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105" windowWidth="20115" windowHeight="8010" activeTab="1"/>
  </bookViews>
  <sheets>
    <sheet name="Help" sheetId="24" r:id="rId1"/>
    <sheet name="Master" sheetId="1" r:id="rId2"/>
    <sheet name="Class-9" sheetId="15" r:id="rId3"/>
    <sheet name="Result Sheet 9" sheetId="19" r:id="rId4"/>
    <sheet name="Statics" sheetId="21" r:id="rId5"/>
    <sheet name="Mark Sheets 2 in 1" sheetId="23" r:id="rId6"/>
    <sheet name="Mark Sheets 1 in 1" sheetId="22" r:id="rId7"/>
  </sheets>
  <definedNames>
    <definedName name="_xlnm.Print_Area" localSheetId="2">'Class-9'!#REF!</definedName>
    <definedName name="_xlnm.Print_Area" localSheetId="3">'Result Sheet 9'!$B$2:$EG$111</definedName>
    <definedName name="_xlnm.Print_Titles" localSheetId="3">'Result Sheet 9'!$F:$H,'Result Sheet 9'!$2:$6</definedName>
  </definedNames>
  <calcPr calcId="124519" concurrentCalc="0"/>
</workbook>
</file>

<file path=xl/calcChain.xml><?xml version="1.0" encoding="utf-8"?>
<calcChain xmlns="http://schemas.openxmlformats.org/spreadsheetml/2006/main">
  <c r="DZ109" i="15"/>
  <c r="DZ108"/>
  <c r="DZ107"/>
  <c r="DZ106"/>
  <c r="DZ105"/>
  <c r="DZ104"/>
  <c r="DZ103"/>
  <c r="DZ102"/>
  <c r="DZ101"/>
  <c r="DZ100"/>
  <c r="DZ99"/>
  <c r="DZ98"/>
  <c r="DZ97"/>
  <c r="DZ96"/>
  <c r="DZ95"/>
  <c r="DZ94"/>
  <c r="DZ93"/>
  <c r="DZ92"/>
  <c r="DZ91"/>
  <c r="DZ90"/>
  <c r="DZ89"/>
  <c r="DZ88"/>
  <c r="DZ87"/>
  <c r="DZ86"/>
  <c r="DZ85"/>
  <c r="DZ84"/>
  <c r="DZ83"/>
  <c r="DZ82"/>
  <c r="DZ81"/>
  <c r="DZ80"/>
  <c r="DZ79"/>
  <c r="DZ78"/>
  <c r="DZ77"/>
  <c r="DZ76"/>
  <c r="DZ75"/>
  <c r="DZ74"/>
  <c r="DZ73"/>
  <c r="DZ72"/>
  <c r="DZ71"/>
  <c r="DZ70"/>
  <c r="DZ69"/>
  <c r="DZ68"/>
  <c r="DZ67"/>
  <c r="DZ66"/>
  <c r="DZ65"/>
  <c r="DZ64"/>
  <c r="DZ63"/>
  <c r="DZ62"/>
  <c r="DZ61"/>
  <c r="DZ60"/>
  <c r="DZ59"/>
  <c r="DZ58"/>
  <c r="DZ57"/>
  <c r="DZ56"/>
  <c r="DZ55"/>
  <c r="DZ54"/>
  <c r="DZ53"/>
  <c r="DZ52"/>
  <c r="DZ51"/>
  <c r="DZ50"/>
  <c r="DZ49"/>
  <c r="DZ48"/>
  <c r="DZ47"/>
  <c r="DZ46"/>
  <c r="DZ45"/>
  <c r="DZ44"/>
  <c r="DZ43"/>
  <c r="DZ42"/>
  <c r="DZ41"/>
  <c r="DZ40"/>
  <c r="DZ39"/>
  <c r="DZ38"/>
  <c r="DZ37"/>
  <c r="DZ36"/>
  <c r="DZ35"/>
  <c r="DZ34"/>
  <c r="DZ33"/>
  <c r="DZ32"/>
  <c r="DZ31"/>
  <c r="DZ30"/>
  <c r="DZ29"/>
  <c r="DZ28"/>
  <c r="DZ27"/>
  <c r="DZ26"/>
  <c r="DZ25"/>
  <c r="DZ24"/>
  <c r="DZ23"/>
  <c r="DZ22"/>
  <c r="DZ21"/>
  <c r="DZ20"/>
  <c r="DZ19"/>
  <c r="DZ18"/>
  <c r="DZ17"/>
  <c r="DZ16"/>
  <c r="DZ15"/>
  <c r="DZ14"/>
  <c r="DZ13"/>
  <c r="DZ12"/>
  <c r="DZ11"/>
  <c r="DZ10"/>
  <c r="DZ9"/>
  <c r="DT109"/>
  <c r="DT108"/>
  <c r="DT107"/>
  <c r="DT106"/>
  <c r="DT105"/>
  <c r="DT104"/>
  <c r="DT103"/>
  <c r="DT102"/>
  <c r="DT101"/>
  <c r="DT100"/>
  <c r="DT99"/>
  <c r="DT98"/>
  <c r="DT97"/>
  <c r="DT96"/>
  <c r="DT95"/>
  <c r="DT94"/>
  <c r="DT93"/>
  <c r="DT92"/>
  <c r="DT91"/>
  <c r="DT90"/>
  <c r="DT89"/>
  <c r="DT88"/>
  <c r="DT87"/>
  <c r="DT86"/>
  <c r="DT85"/>
  <c r="DT84"/>
  <c r="DT83"/>
  <c r="DT82"/>
  <c r="DT81"/>
  <c r="DT80"/>
  <c r="DT79"/>
  <c r="DT78"/>
  <c r="DT77"/>
  <c r="DT76"/>
  <c r="DT75"/>
  <c r="DT74"/>
  <c r="DT73"/>
  <c r="DT72"/>
  <c r="DT71"/>
  <c r="DT70"/>
  <c r="DT69"/>
  <c r="DT68"/>
  <c r="DT67"/>
  <c r="DT66"/>
  <c r="DT65"/>
  <c r="DT64"/>
  <c r="DT63"/>
  <c r="DT62"/>
  <c r="DT61"/>
  <c r="DT60"/>
  <c r="DT59"/>
  <c r="DT58"/>
  <c r="DT57"/>
  <c r="DT56"/>
  <c r="DT55"/>
  <c r="DT54"/>
  <c r="DT53"/>
  <c r="DT52"/>
  <c r="DT51"/>
  <c r="DT50"/>
  <c r="DT49"/>
  <c r="DT48"/>
  <c r="DT47"/>
  <c r="DT46"/>
  <c r="DT45"/>
  <c r="DT44"/>
  <c r="DT43"/>
  <c r="DT42"/>
  <c r="DT41"/>
  <c r="DT40"/>
  <c r="DT39"/>
  <c r="DT38"/>
  <c r="DT37"/>
  <c r="DT36"/>
  <c r="DT35"/>
  <c r="DT34"/>
  <c r="DT33"/>
  <c r="DT32"/>
  <c r="DT31"/>
  <c r="DT30"/>
  <c r="DT29"/>
  <c r="DT28"/>
  <c r="DT27"/>
  <c r="DT26"/>
  <c r="DT25"/>
  <c r="DT24"/>
  <c r="DT23"/>
  <c r="DT22"/>
  <c r="DT21"/>
  <c r="DT20"/>
  <c r="DT19"/>
  <c r="DT18"/>
  <c r="DT17"/>
  <c r="DT16"/>
  <c r="DT15"/>
  <c r="DT14"/>
  <c r="DT13"/>
  <c r="DT12"/>
  <c r="DT11"/>
  <c r="DT10"/>
  <c r="DT9"/>
  <c r="DN109"/>
  <c r="DN108"/>
  <c r="DN107"/>
  <c r="DN106"/>
  <c r="DN105"/>
  <c r="DN104"/>
  <c r="DN103"/>
  <c r="DN102"/>
  <c r="DN101"/>
  <c r="DN100"/>
  <c r="DN99"/>
  <c r="DN98"/>
  <c r="DN97"/>
  <c r="DN96"/>
  <c r="DN95"/>
  <c r="DN94"/>
  <c r="DN93"/>
  <c r="DN92"/>
  <c r="DN91"/>
  <c r="DN90"/>
  <c r="DN89"/>
  <c r="DN88"/>
  <c r="DN87"/>
  <c r="DN86"/>
  <c r="DN85"/>
  <c r="DN84"/>
  <c r="DN83"/>
  <c r="DN82"/>
  <c r="DN81"/>
  <c r="DN80"/>
  <c r="DN79"/>
  <c r="DN78"/>
  <c r="DN77"/>
  <c r="DN76"/>
  <c r="DN75"/>
  <c r="DN74"/>
  <c r="DN73"/>
  <c r="DN72"/>
  <c r="DN71"/>
  <c r="DN70"/>
  <c r="DN69"/>
  <c r="DN68"/>
  <c r="DN67"/>
  <c r="DN66"/>
  <c r="DN65"/>
  <c r="DN64"/>
  <c r="DN63"/>
  <c r="DN62"/>
  <c r="DN61"/>
  <c r="DN60"/>
  <c r="DN59"/>
  <c r="DN58"/>
  <c r="DN57"/>
  <c r="DN56"/>
  <c r="DN55"/>
  <c r="DN54"/>
  <c r="DN53"/>
  <c r="DN52"/>
  <c r="DN51"/>
  <c r="DN50"/>
  <c r="DN49"/>
  <c r="DN48"/>
  <c r="DN47"/>
  <c r="DN46"/>
  <c r="DN45"/>
  <c r="DN44"/>
  <c r="DN43"/>
  <c r="DN42"/>
  <c r="DN41"/>
  <c r="DN40"/>
  <c r="DN39"/>
  <c r="DN38"/>
  <c r="DN37"/>
  <c r="DN36"/>
  <c r="DN35"/>
  <c r="DN34"/>
  <c r="DN33"/>
  <c r="DN32"/>
  <c r="DN31"/>
  <c r="DN30"/>
  <c r="DN29"/>
  <c r="DN28"/>
  <c r="DN27"/>
  <c r="DN26"/>
  <c r="DN25"/>
  <c r="DN24"/>
  <c r="DN23"/>
  <c r="DN22"/>
  <c r="DN21"/>
  <c r="DN20"/>
  <c r="DN19"/>
  <c r="DN18"/>
  <c r="DN17"/>
  <c r="DN16"/>
  <c r="DN15"/>
  <c r="DN14"/>
  <c r="DN13"/>
  <c r="DN12"/>
  <c r="DN11"/>
  <c r="DN10"/>
  <c r="DN9"/>
  <c r="DB109"/>
  <c r="DB108"/>
  <c r="DB107"/>
  <c r="DB106"/>
  <c r="DB105"/>
  <c r="DB104"/>
  <c r="DB103"/>
  <c r="DB102"/>
  <c r="DB101"/>
  <c r="DB100"/>
  <c r="DB99"/>
  <c r="DB98"/>
  <c r="DB97"/>
  <c r="DB96"/>
  <c r="DB95"/>
  <c r="DB94"/>
  <c r="DB93"/>
  <c r="DB92"/>
  <c r="DB91"/>
  <c r="DB90"/>
  <c r="DB89"/>
  <c r="DB88"/>
  <c r="DB87"/>
  <c r="DB86"/>
  <c r="DB85"/>
  <c r="DB84"/>
  <c r="DB83"/>
  <c r="DB82"/>
  <c r="DB81"/>
  <c r="DB80"/>
  <c r="DB79"/>
  <c r="DB78"/>
  <c r="DB77"/>
  <c r="DB76"/>
  <c r="DB75"/>
  <c r="DB74"/>
  <c r="DB73"/>
  <c r="DB72"/>
  <c r="DB71"/>
  <c r="DB70"/>
  <c r="DB69"/>
  <c r="DB68"/>
  <c r="DB67"/>
  <c r="DB66"/>
  <c r="DB65"/>
  <c r="DB64"/>
  <c r="DB63"/>
  <c r="DB62"/>
  <c r="DB61"/>
  <c r="DB60"/>
  <c r="DB59"/>
  <c r="DB58"/>
  <c r="DB57"/>
  <c r="DB56"/>
  <c r="DB55"/>
  <c r="DB54"/>
  <c r="DB53"/>
  <c r="DB52"/>
  <c r="DB51"/>
  <c r="DB50"/>
  <c r="DB49"/>
  <c r="DB48"/>
  <c r="DB47"/>
  <c r="DB46"/>
  <c r="DB45"/>
  <c r="DB44"/>
  <c r="DB43"/>
  <c r="DB42"/>
  <c r="DB41"/>
  <c r="DB40"/>
  <c r="DB39"/>
  <c r="DB38"/>
  <c r="DB37"/>
  <c r="DB36"/>
  <c r="DB35"/>
  <c r="DB34"/>
  <c r="DB33"/>
  <c r="DB32"/>
  <c r="DB31"/>
  <c r="DB30"/>
  <c r="DB29"/>
  <c r="DB28"/>
  <c r="DB27"/>
  <c r="DB26"/>
  <c r="DB25"/>
  <c r="DB24"/>
  <c r="DB23"/>
  <c r="DB22"/>
  <c r="DB21"/>
  <c r="DB20"/>
  <c r="DB19"/>
  <c r="DB18"/>
  <c r="DB17"/>
  <c r="DB16"/>
  <c r="DB15"/>
  <c r="DB14"/>
  <c r="DB13"/>
  <c r="DB12"/>
  <c r="DB11"/>
  <c r="DB10"/>
  <c r="DB9"/>
  <c r="CN109"/>
  <c r="CN108"/>
  <c r="CN107"/>
  <c r="CN106"/>
  <c r="CN105"/>
  <c r="CN104"/>
  <c r="CN103"/>
  <c r="CN102"/>
  <c r="CN101"/>
  <c r="CN100"/>
  <c r="CN99"/>
  <c r="CN98"/>
  <c r="CN97"/>
  <c r="CN96"/>
  <c r="CN95"/>
  <c r="CN94"/>
  <c r="CN93"/>
  <c r="CN92"/>
  <c r="CN91"/>
  <c r="CN90"/>
  <c r="CN89"/>
  <c r="CN88"/>
  <c r="CN87"/>
  <c r="CN86"/>
  <c r="CN85"/>
  <c r="CN84"/>
  <c r="CN83"/>
  <c r="CN82"/>
  <c r="CN81"/>
  <c r="CN80"/>
  <c r="CN79"/>
  <c r="CN78"/>
  <c r="CN77"/>
  <c r="CN76"/>
  <c r="CN75"/>
  <c r="CN74"/>
  <c r="CN73"/>
  <c r="CN72"/>
  <c r="CN71"/>
  <c r="CN70"/>
  <c r="CN69"/>
  <c r="CN68"/>
  <c r="CN67"/>
  <c r="CN66"/>
  <c r="CN65"/>
  <c r="CN64"/>
  <c r="CN63"/>
  <c r="CN62"/>
  <c r="CN61"/>
  <c r="CN60"/>
  <c r="CN59"/>
  <c r="CN58"/>
  <c r="CN57"/>
  <c r="CN56"/>
  <c r="CN55"/>
  <c r="CN54"/>
  <c r="CN53"/>
  <c r="CN52"/>
  <c r="CN51"/>
  <c r="CN50"/>
  <c r="CN49"/>
  <c r="CN48"/>
  <c r="CN47"/>
  <c r="CN46"/>
  <c r="CN45"/>
  <c r="CN44"/>
  <c r="CN43"/>
  <c r="CN42"/>
  <c r="CN41"/>
  <c r="CN40"/>
  <c r="CN39"/>
  <c r="CN38"/>
  <c r="CN37"/>
  <c r="CN36"/>
  <c r="CN35"/>
  <c r="CN34"/>
  <c r="CN33"/>
  <c r="CN32"/>
  <c r="CN31"/>
  <c r="CN30"/>
  <c r="CN29"/>
  <c r="CN28"/>
  <c r="CN27"/>
  <c r="CN26"/>
  <c r="CN25"/>
  <c r="CN24"/>
  <c r="CN23"/>
  <c r="CN22"/>
  <c r="CN21"/>
  <c r="CN20"/>
  <c r="CN19"/>
  <c r="CN18"/>
  <c r="CN17"/>
  <c r="CN16"/>
  <c r="CN15"/>
  <c r="CN14"/>
  <c r="CN13"/>
  <c r="CN12"/>
  <c r="CN11"/>
  <c r="CN10"/>
  <c r="CN9"/>
  <c r="BZ109"/>
  <c r="BZ108"/>
  <c r="BZ107"/>
  <c r="BZ106"/>
  <c r="BZ105"/>
  <c r="BZ104"/>
  <c r="BZ103"/>
  <c r="BZ102"/>
  <c r="BZ101"/>
  <c r="BZ100"/>
  <c r="BZ99"/>
  <c r="BZ98"/>
  <c r="BZ97"/>
  <c r="BZ96"/>
  <c r="BZ95"/>
  <c r="BZ94"/>
  <c r="BZ93"/>
  <c r="BZ92"/>
  <c r="BZ91"/>
  <c r="BZ90"/>
  <c r="BZ89"/>
  <c r="BZ88"/>
  <c r="BZ87"/>
  <c r="BZ86"/>
  <c r="BZ85"/>
  <c r="BZ84"/>
  <c r="BZ83"/>
  <c r="BZ82"/>
  <c r="BZ81"/>
  <c r="BZ80"/>
  <c r="BZ79"/>
  <c r="BZ78"/>
  <c r="BZ77"/>
  <c r="BZ76"/>
  <c r="BZ75"/>
  <c r="BZ74"/>
  <c r="BZ73"/>
  <c r="BZ72"/>
  <c r="BZ71"/>
  <c r="BZ70"/>
  <c r="BZ69"/>
  <c r="BZ68"/>
  <c r="BZ67"/>
  <c r="BZ66"/>
  <c r="BZ65"/>
  <c r="BZ64"/>
  <c r="BZ63"/>
  <c r="BZ62"/>
  <c r="BZ61"/>
  <c r="BZ60"/>
  <c r="BZ59"/>
  <c r="BZ58"/>
  <c r="BZ57"/>
  <c r="BZ56"/>
  <c r="BZ55"/>
  <c r="BZ54"/>
  <c r="BZ53"/>
  <c r="BZ52"/>
  <c r="BZ51"/>
  <c r="BZ50"/>
  <c r="BZ49"/>
  <c r="BZ48"/>
  <c r="BZ47"/>
  <c r="BZ46"/>
  <c r="BZ45"/>
  <c r="BZ44"/>
  <c r="BZ43"/>
  <c r="BZ42"/>
  <c r="BZ41"/>
  <c r="BZ40"/>
  <c r="BZ39"/>
  <c r="BZ38"/>
  <c r="BZ37"/>
  <c r="BZ36"/>
  <c r="BZ35"/>
  <c r="BZ34"/>
  <c r="BZ33"/>
  <c r="BZ32"/>
  <c r="BZ31"/>
  <c r="BZ30"/>
  <c r="BZ29"/>
  <c r="BZ28"/>
  <c r="BZ27"/>
  <c r="BZ26"/>
  <c r="BZ25"/>
  <c r="BZ24"/>
  <c r="BZ23"/>
  <c r="BZ22"/>
  <c r="BZ21"/>
  <c r="BZ20"/>
  <c r="BZ19"/>
  <c r="BZ18"/>
  <c r="BZ17"/>
  <c r="BZ16"/>
  <c r="BZ15"/>
  <c r="BZ14"/>
  <c r="BZ13"/>
  <c r="BZ12"/>
  <c r="BZ11"/>
  <c r="BZ10"/>
  <c r="BZ9"/>
  <c r="BL109"/>
  <c r="BL108"/>
  <c r="BL107"/>
  <c r="BL106"/>
  <c r="BL105"/>
  <c r="BL104"/>
  <c r="BL103"/>
  <c r="BL102"/>
  <c r="BL101"/>
  <c r="BL100"/>
  <c r="BL99"/>
  <c r="BL98"/>
  <c r="BL97"/>
  <c r="BL96"/>
  <c r="BL95"/>
  <c r="BL94"/>
  <c r="BL93"/>
  <c r="BL92"/>
  <c r="BL91"/>
  <c r="BL90"/>
  <c r="BL89"/>
  <c r="BL88"/>
  <c r="BL87"/>
  <c r="BL86"/>
  <c r="BL85"/>
  <c r="BL84"/>
  <c r="BL83"/>
  <c r="BL82"/>
  <c r="BL81"/>
  <c r="BL80"/>
  <c r="BL79"/>
  <c r="BL78"/>
  <c r="BL77"/>
  <c r="BL76"/>
  <c r="BL75"/>
  <c r="BL74"/>
  <c r="BL73"/>
  <c r="BL72"/>
  <c r="BL71"/>
  <c r="BL70"/>
  <c r="BL69"/>
  <c r="BL68"/>
  <c r="BL67"/>
  <c r="BL66"/>
  <c r="BL65"/>
  <c r="BL64"/>
  <c r="BL63"/>
  <c r="BL62"/>
  <c r="BL61"/>
  <c r="BL60"/>
  <c r="BL59"/>
  <c r="BL58"/>
  <c r="BL57"/>
  <c r="BL56"/>
  <c r="BL55"/>
  <c r="BL54"/>
  <c r="BL53"/>
  <c r="BL52"/>
  <c r="BL51"/>
  <c r="BL50"/>
  <c r="BL49"/>
  <c r="BL48"/>
  <c r="BL47"/>
  <c r="BL46"/>
  <c r="BL45"/>
  <c r="BL44"/>
  <c r="BL43"/>
  <c r="BL42"/>
  <c r="BL41"/>
  <c r="BL40"/>
  <c r="BL39"/>
  <c r="BL38"/>
  <c r="BL37"/>
  <c r="BL36"/>
  <c r="BL35"/>
  <c r="BL34"/>
  <c r="BL33"/>
  <c r="BL32"/>
  <c r="BL31"/>
  <c r="BL30"/>
  <c r="BL29"/>
  <c r="BL28"/>
  <c r="BL27"/>
  <c r="BL26"/>
  <c r="BL25"/>
  <c r="BL24"/>
  <c r="BL23"/>
  <c r="BL22"/>
  <c r="BL21"/>
  <c r="BL20"/>
  <c r="BL19"/>
  <c r="BL18"/>
  <c r="BL17"/>
  <c r="BL16"/>
  <c r="BL15"/>
  <c r="BL14"/>
  <c r="BL13"/>
  <c r="BL12"/>
  <c r="BL11"/>
  <c r="BL10"/>
  <c r="BL9"/>
  <c r="AX109"/>
  <c r="AX108"/>
  <c r="AX107"/>
  <c r="AX106"/>
  <c r="AX105"/>
  <c r="AX104"/>
  <c r="AX103"/>
  <c r="AX102"/>
  <c r="AX101"/>
  <c r="AX100"/>
  <c r="AX99"/>
  <c r="AX98"/>
  <c r="AX97"/>
  <c r="AX96"/>
  <c r="AX95"/>
  <c r="AX94"/>
  <c r="AX93"/>
  <c r="AX92"/>
  <c r="AX91"/>
  <c r="AX90"/>
  <c r="AX89"/>
  <c r="AX88"/>
  <c r="AX87"/>
  <c r="AX86"/>
  <c r="AX85"/>
  <c r="AX84"/>
  <c r="AX83"/>
  <c r="AX82"/>
  <c r="AX81"/>
  <c r="AX80"/>
  <c r="AX79"/>
  <c r="AX78"/>
  <c r="AX77"/>
  <c r="AX76"/>
  <c r="AX75"/>
  <c r="AX74"/>
  <c r="AX73"/>
  <c r="AX72"/>
  <c r="AX71"/>
  <c r="AX70"/>
  <c r="AX69"/>
  <c r="AX68"/>
  <c r="AX67"/>
  <c r="AX66"/>
  <c r="AX65"/>
  <c r="AX64"/>
  <c r="AX63"/>
  <c r="AX62"/>
  <c r="AX61"/>
  <c r="AX60"/>
  <c r="AX59"/>
  <c r="AX58"/>
  <c r="AX57"/>
  <c r="AX56"/>
  <c r="AX55"/>
  <c r="AX54"/>
  <c r="AX53"/>
  <c r="AX52"/>
  <c r="AX51"/>
  <c r="AX50"/>
  <c r="AX49"/>
  <c r="AX48"/>
  <c r="AX47"/>
  <c r="AX46"/>
  <c r="AX45"/>
  <c r="AX44"/>
  <c r="AX43"/>
  <c r="AX42"/>
  <c r="AX41"/>
  <c r="AX40"/>
  <c r="AX39"/>
  <c r="AX38"/>
  <c r="AX37"/>
  <c r="AX36"/>
  <c r="AX35"/>
  <c r="AX34"/>
  <c r="AX33"/>
  <c r="AX32"/>
  <c r="AX31"/>
  <c r="AX30"/>
  <c r="AX29"/>
  <c r="AX28"/>
  <c r="AX27"/>
  <c r="AX26"/>
  <c r="AX25"/>
  <c r="AX24"/>
  <c r="AX23"/>
  <c r="AX22"/>
  <c r="AX21"/>
  <c r="AX20"/>
  <c r="AX19"/>
  <c r="AX18"/>
  <c r="AX17"/>
  <c r="AX16"/>
  <c r="AX15"/>
  <c r="AX14"/>
  <c r="AX13"/>
  <c r="AX12"/>
  <c r="AX11"/>
  <c r="AX10"/>
  <c r="AX9"/>
  <c r="AJ109"/>
  <c r="AJ108"/>
  <c r="AJ107"/>
  <c r="AJ106"/>
  <c r="AJ105"/>
  <c r="AJ104"/>
  <c r="AJ103"/>
  <c r="AJ102"/>
  <c r="AJ101"/>
  <c r="AJ100"/>
  <c r="AJ99"/>
  <c r="AJ98"/>
  <c r="AJ97"/>
  <c r="AJ96"/>
  <c r="AJ95"/>
  <c r="AJ94"/>
  <c r="AJ93"/>
  <c r="AJ92"/>
  <c r="AJ91"/>
  <c r="AJ90"/>
  <c r="AJ89"/>
  <c r="AJ88"/>
  <c r="AJ87"/>
  <c r="AJ86"/>
  <c r="AJ85"/>
  <c r="AJ84"/>
  <c r="AJ83"/>
  <c r="AJ82"/>
  <c r="AJ81"/>
  <c r="AJ80"/>
  <c r="AJ79"/>
  <c r="AJ78"/>
  <c r="AJ77"/>
  <c r="AJ76"/>
  <c r="AJ75"/>
  <c r="AJ74"/>
  <c r="AJ73"/>
  <c r="AJ72"/>
  <c r="AJ71"/>
  <c r="AJ70"/>
  <c r="AJ69"/>
  <c r="AJ68"/>
  <c r="AJ67"/>
  <c r="AJ66"/>
  <c r="AJ65"/>
  <c r="AJ64"/>
  <c r="AJ63"/>
  <c r="AJ62"/>
  <c r="AJ61"/>
  <c r="AJ60"/>
  <c r="AJ59"/>
  <c r="AJ58"/>
  <c r="AJ57"/>
  <c r="AJ56"/>
  <c r="AJ55"/>
  <c r="AJ54"/>
  <c r="AJ53"/>
  <c r="AJ52"/>
  <c r="AJ51"/>
  <c r="AJ50"/>
  <c r="AJ49"/>
  <c r="AJ48"/>
  <c r="AJ47"/>
  <c r="AJ46"/>
  <c r="AJ45"/>
  <c r="AJ44"/>
  <c r="AJ43"/>
  <c r="AJ42"/>
  <c r="AJ41"/>
  <c r="AJ40"/>
  <c r="AJ39"/>
  <c r="AJ38"/>
  <c r="AJ37"/>
  <c r="AJ36"/>
  <c r="AJ35"/>
  <c r="AJ34"/>
  <c r="AJ33"/>
  <c r="AJ32"/>
  <c r="AJ31"/>
  <c r="AJ30"/>
  <c r="AJ29"/>
  <c r="AJ28"/>
  <c r="AJ27"/>
  <c r="AJ26"/>
  <c r="AJ25"/>
  <c r="AJ24"/>
  <c r="AJ23"/>
  <c r="AJ22"/>
  <c r="AJ21"/>
  <c r="AJ20"/>
  <c r="AJ19"/>
  <c r="AJ18"/>
  <c r="AJ17"/>
  <c r="AJ16"/>
  <c r="AJ15"/>
  <c r="AJ14"/>
  <c r="AJ13"/>
  <c r="AJ12"/>
  <c r="AJ11"/>
  <c r="AJ10"/>
  <c r="AJ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9"/>
  <c r="EA109"/>
  <c r="EA108"/>
  <c r="EA107"/>
  <c r="EA106"/>
  <c r="EA105"/>
  <c r="EA104"/>
  <c r="EA103"/>
  <c r="EA102"/>
  <c r="EA101"/>
  <c r="EA100"/>
  <c r="EA99"/>
  <c r="EA98"/>
  <c r="EA97"/>
  <c r="EA96"/>
  <c r="EA95"/>
  <c r="EA94"/>
  <c r="EA93"/>
  <c r="EA92"/>
  <c r="EA91"/>
  <c r="EA90"/>
  <c r="EA89"/>
  <c r="EA88"/>
  <c r="EA87"/>
  <c r="EA86"/>
  <c r="EA85"/>
  <c r="EA84"/>
  <c r="EA83"/>
  <c r="EA82"/>
  <c r="EA81"/>
  <c r="EA80"/>
  <c r="EA79"/>
  <c r="EA78"/>
  <c r="EA77"/>
  <c r="EA76"/>
  <c r="EA75"/>
  <c r="EA74"/>
  <c r="EA73"/>
  <c r="EA72"/>
  <c r="EA71"/>
  <c r="EA70"/>
  <c r="EA69"/>
  <c r="EA68"/>
  <c r="EA67"/>
  <c r="EA66"/>
  <c r="EA65"/>
  <c r="EA64"/>
  <c r="EA63"/>
  <c r="EA62"/>
  <c r="EA61"/>
  <c r="EA60"/>
  <c r="EA59"/>
  <c r="EA58"/>
  <c r="EA57"/>
  <c r="EA56"/>
  <c r="EA55"/>
  <c r="EA54"/>
  <c r="EA53"/>
  <c r="EA52"/>
  <c r="EA51"/>
  <c r="EA50"/>
  <c r="EA49"/>
  <c r="EA48"/>
  <c r="EA47"/>
  <c r="EA46"/>
  <c r="EA45"/>
  <c r="EA44"/>
  <c r="EA43"/>
  <c r="EA42"/>
  <c r="EA41"/>
  <c r="EA40"/>
  <c r="EA39"/>
  <c r="EA38"/>
  <c r="EA37"/>
  <c r="EA36"/>
  <c r="EA35"/>
  <c r="EA34"/>
  <c r="EA33"/>
  <c r="EA32"/>
  <c r="EA31"/>
  <c r="EA30"/>
  <c r="EA29"/>
  <c r="EA28"/>
  <c r="EA27"/>
  <c r="EA26"/>
  <c r="EA25"/>
  <c r="EA24"/>
  <c r="EA23"/>
  <c r="EA22"/>
  <c r="EA21"/>
  <c r="EA20"/>
  <c r="EA19"/>
  <c r="EA18"/>
  <c r="EA17"/>
  <c r="EA16"/>
  <c r="EA15"/>
  <c r="EA14"/>
  <c r="EA13"/>
  <c r="EA12"/>
  <c r="EA11"/>
  <c r="EA10"/>
  <c r="EA9"/>
  <c r="DU10"/>
  <c r="DU11"/>
  <c r="DU12"/>
  <c r="DU13"/>
  <c r="DU14"/>
  <c r="DU15"/>
  <c r="DU16"/>
  <c r="DU17"/>
  <c r="DU18"/>
  <c r="DU19"/>
  <c r="DU20"/>
  <c r="DU21"/>
  <c r="DU22"/>
  <c r="DU23"/>
  <c r="DU24"/>
  <c r="DU25"/>
  <c r="DU26"/>
  <c r="DU27"/>
  <c r="DU28"/>
  <c r="DU29"/>
  <c r="DU30"/>
  <c r="DU31"/>
  <c r="DU32"/>
  <c r="DU33"/>
  <c r="DU34"/>
  <c r="DU35"/>
  <c r="DU36"/>
  <c r="DU37"/>
  <c r="DU38"/>
  <c r="DU39"/>
  <c r="DU40"/>
  <c r="DU41"/>
  <c r="DU42"/>
  <c r="DU43"/>
  <c r="DU44"/>
  <c r="DU45"/>
  <c r="DU46"/>
  <c r="DU47"/>
  <c r="DU48"/>
  <c r="DU49"/>
  <c r="DU50"/>
  <c r="DU51"/>
  <c r="DU52"/>
  <c r="DU53"/>
  <c r="DU54"/>
  <c r="DU55"/>
  <c r="DU56"/>
  <c r="DU57"/>
  <c r="DU58"/>
  <c r="DU59"/>
  <c r="DU60"/>
  <c r="DU61"/>
  <c r="DU62"/>
  <c r="DU63"/>
  <c r="DU64"/>
  <c r="DU65"/>
  <c r="DU66"/>
  <c r="DU67"/>
  <c r="DU68"/>
  <c r="DU69"/>
  <c r="DU70"/>
  <c r="DU71"/>
  <c r="DU72"/>
  <c r="DU73"/>
  <c r="DU74"/>
  <c r="DU75"/>
  <c r="DU76"/>
  <c r="DU77"/>
  <c r="DU78"/>
  <c r="DU79"/>
  <c r="DU80"/>
  <c r="DU81"/>
  <c r="DU82"/>
  <c r="DU83"/>
  <c r="DU84"/>
  <c r="DU85"/>
  <c r="DU86"/>
  <c r="DU87"/>
  <c r="DU88"/>
  <c r="DU89"/>
  <c r="DU90"/>
  <c r="DU91"/>
  <c r="DU92"/>
  <c r="DU93"/>
  <c r="DU94"/>
  <c r="DU95"/>
  <c r="DU96"/>
  <c r="DU97"/>
  <c r="DU98"/>
  <c r="DU99"/>
  <c r="DU100"/>
  <c r="DU101"/>
  <c r="DU102"/>
  <c r="DU103"/>
  <c r="DU104"/>
  <c r="DU105"/>
  <c r="DU106"/>
  <c r="DU107"/>
  <c r="DU108"/>
  <c r="DU109"/>
  <c r="DU9"/>
  <c r="EM109"/>
  <c r="EM108"/>
  <c r="EM107"/>
  <c r="EM106"/>
  <c r="EM105"/>
  <c r="EM104"/>
  <c r="EM103"/>
  <c r="EM102"/>
  <c r="EM101"/>
  <c r="EM100"/>
  <c r="EM99"/>
  <c r="EM98"/>
  <c r="EM97"/>
  <c r="EM96"/>
  <c r="EM95"/>
  <c r="EM94"/>
  <c r="EM93"/>
  <c r="EM92"/>
  <c r="EM91"/>
  <c r="EM90"/>
  <c r="EM89"/>
  <c r="EM88"/>
  <c r="EM87"/>
  <c r="EM86"/>
  <c r="EM85"/>
  <c r="EM84"/>
  <c r="EM83"/>
  <c r="EM82"/>
  <c r="EM81"/>
  <c r="EM80"/>
  <c r="EM79"/>
  <c r="EM78"/>
  <c r="EM77"/>
  <c r="EM76"/>
  <c r="EM75"/>
  <c r="EM74"/>
  <c r="EM73"/>
  <c r="EM72"/>
  <c r="EM71"/>
  <c r="EM70"/>
  <c r="EM69"/>
  <c r="EM68"/>
  <c r="EM67"/>
  <c r="EM66"/>
  <c r="EM65"/>
  <c r="EM64"/>
  <c r="EM63"/>
  <c r="EM62"/>
  <c r="EM61"/>
  <c r="EM60"/>
  <c r="EM59"/>
  <c r="EM58"/>
  <c r="EM57"/>
  <c r="EM56"/>
  <c r="EM55"/>
  <c r="EM54"/>
  <c r="EM53"/>
  <c r="EM52"/>
  <c r="EM51"/>
  <c r="EM50"/>
  <c r="EM49"/>
  <c r="EM48"/>
  <c r="EM47"/>
  <c r="EM46"/>
  <c r="EM45"/>
  <c r="EM44"/>
  <c r="EM43"/>
  <c r="EM42"/>
  <c r="EM41"/>
  <c r="EM40"/>
  <c r="EM39"/>
  <c r="EM38"/>
  <c r="EM37"/>
  <c r="EM36"/>
  <c r="EM35"/>
  <c r="EM34"/>
  <c r="EM33"/>
  <c r="EM32"/>
  <c r="EM31"/>
  <c r="EM30"/>
  <c r="EM29"/>
  <c r="EM28"/>
  <c r="EM27"/>
  <c r="EM26"/>
  <c r="EM25"/>
  <c r="EM24"/>
  <c r="EM23"/>
  <c r="EM22"/>
  <c r="EM21"/>
  <c r="EM20"/>
  <c r="EM19"/>
  <c r="EM18"/>
  <c r="EM17"/>
  <c r="EM16"/>
  <c r="EM15"/>
  <c r="EM14"/>
  <c r="EM13"/>
  <c r="EM12"/>
  <c r="EM11"/>
  <c r="EM10"/>
  <c r="EM9"/>
  <c r="DO109"/>
  <c r="DO108"/>
  <c r="DO107"/>
  <c r="DO106"/>
  <c r="DO105"/>
  <c r="DO104"/>
  <c r="DO103"/>
  <c r="DO102"/>
  <c r="DO101"/>
  <c r="DO100"/>
  <c r="DO99"/>
  <c r="DO98"/>
  <c r="DO97"/>
  <c r="DO96"/>
  <c r="DO95"/>
  <c r="DO94"/>
  <c r="DO93"/>
  <c r="DO92"/>
  <c r="DO91"/>
  <c r="DO90"/>
  <c r="DO89"/>
  <c r="DO88"/>
  <c r="DO87"/>
  <c r="DO86"/>
  <c r="DO85"/>
  <c r="DO84"/>
  <c r="DO83"/>
  <c r="DO82"/>
  <c r="DO81"/>
  <c r="DO80"/>
  <c r="DO79"/>
  <c r="DO78"/>
  <c r="DO77"/>
  <c r="DO76"/>
  <c r="DO75"/>
  <c r="DO74"/>
  <c r="DO73"/>
  <c r="DO72"/>
  <c r="DO71"/>
  <c r="DO70"/>
  <c r="DO69"/>
  <c r="DO68"/>
  <c r="DO67"/>
  <c r="DO66"/>
  <c r="DO65"/>
  <c r="DO64"/>
  <c r="DO63"/>
  <c r="DO62"/>
  <c r="DO61"/>
  <c r="DO60"/>
  <c r="DO59"/>
  <c r="DO58"/>
  <c r="DO57"/>
  <c r="DO56"/>
  <c r="DO55"/>
  <c r="DO54"/>
  <c r="DO53"/>
  <c r="DO52"/>
  <c r="DO51"/>
  <c r="DO50"/>
  <c r="DO49"/>
  <c r="DO48"/>
  <c r="DO47"/>
  <c r="DO46"/>
  <c r="DO45"/>
  <c r="DO44"/>
  <c r="DO43"/>
  <c r="DO42"/>
  <c r="DO41"/>
  <c r="DO40"/>
  <c r="DO39"/>
  <c r="DO38"/>
  <c r="DO37"/>
  <c r="DO36"/>
  <c r="DO35"/>
  <c r="DO34"/>
  <c r="DO33"/>
  <c r="DO32"/>
  <c r="DO31"/>
  <c r="DO30"/>
  <c r="DO29"/>
  <c r="DO28"/>
  <c r="DO27"/>
  <c r="DO26"/>
  <c r="DO25"/>
  <c r="DO24"/>
  <c r="DO23"/>
  <c r="DO22"/>
  <c r="DO21"/>
  <c r="DO20"/>
  <c r="DO19"/>
  <c r="DO18"/>
  <c r="DO17"/>
  <c r="DO16"/>
  <c r="DO15"/>
  <c r="DO14"/>
  <c r="DO13"/>
  <c r="DO12"/>
  <c r="DO11"/>
  <c r="DO10"/>
  <c r="DO9"/>
  <c r="DC10"/>
  <c r="DC11"/>
  <c r="DC12"/>
  <c r="DC13"/>
  <c r="DC14"/>
  <c r="DC15"/>
  <c r="DC16"/>
  <c r="DC17"/>
  <c r="DC18"/>
  <c r="DC19"/>
  <c r="DC20"/>
  <c r="DC21"/>
  <c r="DC22"/>
  <c r="DC23"/>
  <c r="DC24"/>
  <c r="DC25"/>
  <c r="DC26"/>
  <c r="DC27"/>
  <c r="DC28"/>
  <c r="DC29"/>
  <c r="DC30"/>
  <c r="DC31"/>
  <c r="DC32"/>
  <c r="DC33"/>
  <c r="DC34"/>
  <c r="DC35"/>
  <c r="DC36"/>
  <c r="DC37"/>
  <c r="DC38"/>
  <c r="DC39"/>
  <c r="DC40"/>
  <c r="DC41"/>
  <c r="DC42"/>
  <c r="DC43"/>
  <c r="DC44"/>
  <c r="DC45"/>
  <c r="DC46"/>
  <c r="DC47"/>
  <c r="DC48"/>
  <c r="DC49"/>
  <c r="DC50"/>
  <c r="DC51"/>
  <c r="DC52"/>
  <c r="DC53"/>
  <c r="DC54"/>
  <c r="DC55"/>
  <c r="DC56"/>
  <c r="DC57"/>
  <c r="DC58"/>
  <c r="DC59"/>
  <c r="DC60"/>
  <c r="DC61"/>
  <c r="DC62"/>
  <c r="DC63"/>
  <c r="DC64"/>
  <c r="DC65"/>
  <c r="DC66"/>
  <c r="DC67"/>
  <c r="DC68"/>
  <c r="DC69"/>
  <c r="DC70"/>
  <c r="DC71"/>
  <c r="DC72"/>
  <c r="DC73"/>
  <c r="DC74"/>
  <c r="DC75"/>
  <c r="DC76"/>
  <c r="DC77"/>
  <c r="DC78"/>
  <c r="DC79"/>
  <c r="DC80"/>
  <c r="DC81"/>
  <c r="DC82"/>
  <c r="DC83"/>
  <c r="DC84"/>
  <c r="DC85"/>
  <c r="DC86"/>
  <c r="DC87"/>
  <c r="DC88"/>
  <c r="DC89"/>
  <c r="DC90"/>
  <c r="DC91"/>
  <c r="DC92"/>
  <c r="DC93"/>
  <c r="DC94"/>
  <c r="DC95"/>
  <c r="DC96"/>
  <c r="DC97"/>
  <c r="DC98"/>
  <c r="DC99"/>
  <c r="DC100"/>
  <c r="DC101"/>
  <c r="DC102"/>
  <c r="DC103"/>
  <c r="DC104"/>
  <c r="DC105"/>
  <c r="DC106"/>
  <c r="DC107"/>
  <c r="DC108"/>
  <c r="DC109"/>
  <c r="DC9"/>
  <c r="A2692" i="22"/>
  <c r="A2731"/>
  <c r="A2770"/>
  <c r="A2809"/>
  <c r="A2848"/>
  <c r="A2887"/>
  <c r="A2926"/>
  <c r="A2965"/>
  <c r="A3004"/>
  <c r="A3043"/>
  <c r="A3082"/>
  <c r="A3121"/>
  <c r="A3160"/>
  <c r="A3199"/>
  <c r="A3238"/>
  <c r="A3277"/>
  <c r="A3316"/>
  <c r="A3355"/>
  <c r="A3394"/>
  <c r="A3433"/>
  <c r="A3472"/>
  <c r="A3511"/>
  <c r="A3550"/>
  <c r="A3589"/>
  <c r="A3628"/>
  <c r="A3667"/>
  <c r="A3706"/>
  <c r="A3745"/>
  <c r="A3784"/>
  <c r="A3823"/>
  <c r="A3862"/>
  <c r="J3865"/>
  <c r="H3892"/>
  <c r="F3892"/>
  <c r="C3892"/>
  <c r="H3891"/>
  <c r="F3891"/>
  <c r="C3891"/>
  <c r="H3890"/>
  <c r="F3890"/>
  <c r="C3890"/>
  <c r="H3889"/>
  <c r="F3889"/>
  <c r="C3889"/>
  <c r="L3888"/>
  <c r="H3888"/>
  <c r="F3888"/>
  <c r="C3888"/>
  <c r="EQ108" i="15"/>
  <c r="ES108"/>
  <c r="EX108"/>
  <c r="L3887" i="22"/>
  <c r="M3886"/>
  <c r="L3886"/>
  <c r="L3885"/>
  <c r="EU108" i="15"/>
  <c r="EV108"/>
  <c r="EW108"/>
  <c r="O3884" i="22"/>
  <c r="M3884"/>
  <c r="ET108" i="15"/>
  <c r="L3884" i="22"/>
  <c r="J3884"/>
  <c r="H3884"/>
  <c r="F3884"/>
  <c r="CP108" i="15"/>
  <c r="CQ108"/>
  <c r="O3882" i="22"/>
  <c r="E3882"/>
  <c r="F3882"/>
  <c r="G3882"/>
  <c r="H3882"/>
  <c r="I3882"/>
  <c r="J3882"/>
  <c r="K3882"/>
  <c r="L3882"/>
  <c r="M3882"/>
  <c r="N3882"/>
  <c r="C3882"/>
  <c r="CB108" i="15"/>
  <c r="CC108"/>
  <c r="O3881" i="22"/>
  <c r="E3881"/>
  <c r="F3881"/>
  <c r="G3881"/>
  <c r="H3881"/>
  <c r="I3881"/>
  <c r="J3881"/>
  <c r="K3881"/>
  <c r="L3881"/>
  <c r="M3881"/>
  <c r="N3881"/>
  <c r="C3881"/>
  <c r="BN108" i="15"/>
  <c r="BO108"/>
  <c r="O3880" i="22"/>
  <c r="E3880"/>
  <c r="F3880"/>
  <c r="G3880"/>
  <c r="H3880"/>
  <c r="I3880"/>
  <c r="J3880"/>
  <c r="K3880"/>
  <c r="L3880"/>
  <c r="M3880"/>
  <c r="N3880"/>
  <c r="C3880"/>
  <c r="AZ108" i="15"/>
  <c r="BA108"/>
  <c r="O3879" i="22"/>
  <c r="E3879"/>
  <c r="F3879"/>
  <c r="G3879"/>
  <c r="H3879"/>
  <c r="I3879"/>
  <c r="J3879"/>
  <c r="K3879"/>
  <c r="L3879"/>
  <c r="M3879"/>
  <c r="N3879"/>
  <c r="C3879"/>
  <c r="AL108" i="15"/>
  <c r="AM108"/>
  <c r="O3878" i="22"/>
  <c r="E3878"/>
  <c r="F3878"/>
  <c r="G3878"/>
  <c r="H3878"/>
  <c r="I3878"/>
  <c r="J3878"/>
  <c r="K3878"/>
  <c r="L3878"/>
  <c r="M3878"/>
  <c r="N3878"/>
  <c r="C3878"/>
  <c r="X108" i="15"/>
  <c r="Y108"/>
  <c r="O3877" i="22"/>
  <c r="E3877"/>
  <c r="F3877"/>
  <c r="G3877"/>
  <c r="H3877"/>
  <c r="I3877"/>
  <c r="J3877"/>
  <c r="K3877"/>
  <c r="L3877"/>
  <c r="M3877"/>
  <c r="N3877"/>
  <c r="C3877"/>
  <c r="E3876"/>
  <c r="F3876"/>
  <c r="G3876"/>
  <c r="H3876"/>
  <c r="I3876"/>
  <c r="J3876"/>
  <c r="K3876"/>
  <c r="L3876"/>
  <c r="M3876"/>
  <c r="N3876"/>
  <c r="H3873"/>
  <c r="H3872"/>
  <c r="H3871"/>
  <c r="H3870"/>
  <c r="H3869"/>
  <c r="H3868"/>
  <c r="N3867"/>
  <c r="N3865"/>
  <c r="D3864"/>
  <c r="D3863"/>
  <c r="J3826"/>
  <c r="H3853"/>
  <c r="F3853"/>
  <c r="C3853"/>
  <c r="H3852"/>
  <c r="F3852"/>
  <c r="C3852"/>
  <c r="H3851"/>
  <c r="F3851"/>
  <c r="C3851"/>
  <c r="H3850"/>
  <c r="F3850"/>
  <c r="C3850"/>
  <c r="L3849"/>
  <c r="H3849"/>
  <c r="F3849"/>
  <c r="C3849"/>
  <c r="EQ107" i="15"/>
  <c r="ES107"/>
  <c r="EX107"/>
  <c r="L3848" i="22"/>
  <c r="M3847"/>
  <c r="L3847"/>
  <c r="L3846"/>
  <c r="EU107" i="15"/>
  <c r="EV107"/>
  <c r="EW107"/>
  <c r="O3845" i="22"/>
  <c r="M3845"/>
  <c r="ET107" i="15"/>
  <c r="L3845" i="22"/>
  <c r="J3845"/>
  <c r="H3845"/>
  <c r="F3845"/>
  <c r="CP107" i="15"/>
  <c r="CQ107"/>
  <c r="O3843" i="22"/>
  <c r="E3843"/>
  <c r="F3843"/>
  <c r="G3843"/>
  <c r="H3843"/>
  <c r="I3843"/>
  <c r="J3843"/>
  <c r="K3843"/>
  <c r="L3843"/>
  <c r="M3843"/>
  <c r="N3843"/>
  <c r="C3843"/>
  <c r="CB107" i="15"/>
  <c r="CC107"/>
  <c r="O3842" i="22"/>
  <c r="E3842"/>
  <c r="F3842"/>
  <c r="G3842"/>
  <c r="H3842"/>
  <c r="I3842"/>
  <c r="J3842"/>
  <c r="K3842"/>
  <c r="L3842"/>
  <c r="M3842"/>
  <c r="N3842"/>
  <c r="C3842"/>
  <c r="BN107" i="15"/>
  <c r="BO107"/>
  <c r="O3841" i="22"/>
  <c r="E3841"/>
  <c r="F3841"/>
  <c r="G3841"/>
  <c r="H3841"/>
  <c r="I3841"/>
  <c r="J3841"/>
  <c r="K3841"/>
  <c r="L3841"/>
  <c r="M3841"/>
  <c r="N3841"/>
  <c r="C3841"/>
  <c r="AZ107" i="15"/>
  <c r="BA107"/>
  <c r="O3840" i="22"/>
  <c r="E3840"/>
  <c r="F3840"/>
  <c r="G3840"/>
  <c r="H3840"/>
  <c r="I3840"/>
  <c r="J3840"/>
  <c r="K3840"/>
  <c r="L3840"/>
  <c r="M3840"/>
  <c r="N3840"/>
  <c r="C3840"/>
  <c r="AL107" i="15"/>
  <c r="AM107"/>
  <c r="O3839" i="22"/>
  <c r="E3839"/>
  <c r="F3839"/>
  <c r="G3839"/>
  <c r="H3839"/>
  <c r="I3839"/>
  <c r="J3839"/>
  <c r="K3839"/>
  <c r="L3839"/>
  <c r="M3839"/>
  <c r="N3839"/>
  <c r="C3839"/>
  <c r="X107" i="15"/>
  <c r="Y107"/>
  <c r="O3838" i="22"/>
  <c r="E3838"/>
  <c r="F3838"/>
  <c r="G3838"/>
  <c r="H3838"/>
  <c r="I3838"/>
  <c r="J3838"/>
  <c r="K3838"/>
  <c r="L3838"/>
  <c r="M3838"/>
  <c r="N3838"/>
  <c r="C3838"/>
  <c r="E3837"/>
  <c r="F3837"/>
  <c r="G3837"/>
  <c r="H3837"/>
  <c r="I3837"/>
  <c r="J3837"/>
  <c r="K3837"/>
  <c r="L3837"/>
  <c r="M3837"/>
  <c r="N3837"/>
  <c r="H3834"/>
  <c r="H3833"/>
  <c r="H3832"/>
  <c r="H3831"/>
  <c r="H3830"/>
  <c r="H3829"/>
  <c r="N3828"/>
  <c r="N3826"/>
  <c r="D3825"/>
  <c r="D3824"/>
  <c r="J3787"/>
  <c r="H3814"/>
  <c r="F3814"/>
  <c r="C3814"/>
  <c r="H3813"/>
  <c r="F3813"/>
  <c r="C3813"/>
  <c r="H3812"/>
  <c r="F3812"/>
  <c r="C3812"/>
  <c r="H3811"/>
  <c r="F3811"/>
  <c r="C3811"/>
  <c r="L3810"/>
  <c r="H3810"/>
  <c r="F3810"/>
  <c r="C3810"/>
  <c r="EQ106" i="15"/>
  <c r="ES106"/>
  <c r="EX106"/>
  <c r="L3809" i="22"/>
  <c r="M3808"/>
  <c r="L3808"/>
  <c r="L3807"/>
  <c r="EU106" i="15"/>
  <c r="EV106"/>
  <c r="EW106"/>
  <c r="O3806" i="22"/>
  <c r="M3806"/>
  <c r="ET106" i="15"/>
  <c r="L3806" i="22"/>
  <c r="J3806"/>
  <c r="H3806"/>
  <c r="F3806"/>
  <c r="CP106" i="15"/>
  <c r="CQ106"/>
  <c r="O3804" i="22"/>
  <c r="E3804"/>
  <c r="F3804"/>
  <c r="G3804"/>
  <c r="H3804"/>
  <c r="I3804"/>
  <c r="J3804"/>
  <c r="K3804"/>
  <c r="L3804"/>
  <c r="M3804"/>
  <c r="N3804"/>
  <c r="C3804"/>
  <c r="CB106" i="15"/>
  <c r="CC106"/>
  <c r="O3803" i="22"/>
  <c r="E3803"/>
  <c r="F3803"/>
  <c r="G3803"/>
  <c r="H3803"/>
  <c r="I3803"/>
  <c r="J3803"/>
  <c r="K3803"/>
  <c r="L3803"/>
  <c r="M3803"/>
  <c r="N3803"/>
  <c r="C3803"/>
  <c r="BN106" i="15"/>
  <c r="BO106"/>
  <c r="O3802" i="22"/>
  <c r="E3802"/>
  <c r="F3802"/>
  <c r="G3802"/>
  <c r="H3802"/>
  <c r="I3802"/>
  <c r="J3802"/>
  <c r="K3802"/>
  <c r="L3802"/>
  <c r="M3802"/>
  <c r="N3802"/>
  <c r="C3802"/>
  <c r="AZ106" i="15"/>
  <c r="BA106"/>
  <c r="O3801" i="22"/>
  <c r="E3801"/>
  <c r="F3801"/>
  <c r="G3801"/>
  <c r="H3801"/>
  <c r="I3801"/>
  <c r="J3801"/>
  <c r="K3801"/>
  <c r="L3801"/>
  <c r="M3801"/>
  <c r="N3801"/>
  <c r="C3801"/>
  <c r="AL106" i="15"/>
  <c r="AM106"/>
  <c r="O3800" i="22"/>
  <c r="E3800"/>
  <c r="F3800"/>
  <c r="G3800"/>
  <c r="H3800"/>
  <c r="I3800"/>
  <c r="J3800"/>
  <c r="K3800"/>
  <c r="L3800"/>
  <c r="M3800"/>
  <c r="N3800"/>
  <c r="C3800"/>
  <c r="X106" i="15"/>
  <c r="Y106"/>
  <c r="O3799" i="22"/>
  <c r="E3799"/>
  <c r="F3799"/>
  <c r="G3799"/>
  <c r="H3799"/>
  <c r="I3799"/>
  <c r="J3799"/>
  <c r="K3799"/>
  <c r="L3799"/>
  <c r="M3799"/>
  <c r="N3799"/>
  <c r="C3799"/>
  <c r="E3798"/>
  <c r="F3798"/>
  <c r="G3798"/>
  <c r="H3798"/>
  <c r="I3798"/>
  <c r="J3798"/>
  <c r="K3798"/>
  <c r="L3798"/>
  <c r="M3798"/>
  <c r="N3798"/>
  <c r="H3795"/>
  <c r="H3794"/>
  <c r="H3793"/>
  <c r="H3792"/>
  <c r="H3791"/>
  <c r="H3790"/>
  <c r="N3789"/>
  <c r="N3787"/>
  <c r="D3786"/>
  <c r="D3785"/>
  <c r="J3748"/>
  <c r="H3775"/>
  <c r="F3775"/>
  <c r="C3775"/>
  <c r="H3774"/>
  <c r="F3774"/>
  <c r="C3774"/>
  <c r="H3773"/>
  <c r="F3773"/>
  <c r="C3773"/>
  <c r="H3772"/>
  <c r="F3772"/>
  <c r="C3772"/>
  <c r="L3771"/>
  <c r="H3771"/>
  <c r="F3771"/>
  <c r="C3771"/>
  <c r="EQ105" i="15"/>
  <c r="ES105"/>
  <c r="EX105"/>
  <c r="L3770" i="22"/>
  <c r="M3769"/>
  <c r="L3769"/>
  <c r="L3768"/>
  <c r="EU105" i="15"/>
  <c r="EV105"/>
  <c r="EW105"/>
  <c r="O3767" i="22"/>
  <c r="M3767"/>
  <c r="ET105" i="15"/>
  <c r="L3767" i="22"/>
  <c r="J3767"/>
  <c r="H3767"/>
  <c r="F3767"/>
  <c r="CP105" i="15"/>
  <c r="CQ105"/>
  <c r="O3765" i="22"/>
  <c r="E3765"/>
  <c r="F3765"/>
  <c r="G3765"/>
  <c r="H3765"/>
  <c r="I3765"/>
  <c r="J3765"/>
  <c r="K3765"/>
  <c r="L3765"/>
  <c r="M3765"/>
  <c r="N3765"/>
  <c r="C3765"/>
  <c r="CB105" i="15"/>
  <c r="CC105"/>
  <c r="O3764" i="22"/>
  <c r="E3764"/>
  <c r="F3764"/>
  <c r="G3764"/>
  <c r="H3764"/>
  <c r="I3764"/>
  <c r="J3764"/>
  <c r="K3764"/>
  <c r="L3764"/>
  <c r="M3764"/>
  <c r="N3764"/>
  <c r="C3764"/>
  <c r="BN105" i="15"/>
  <c r="BO105"/>
  <c r="O3763" i="22"/>
  <c r="E3763"/>
  <c r="F3763"/>
  <c r="G3763"/>
  <c r="H3763"/>
  <c r="I3763"/>
  <c r="J3763"/>
  <c r="K3763"/>
  <c r="L3763"/>
  <c r="M3763"/>
  <c r="N3763"/>
  <c r="C3763"/>
  <c r="AZ105" i="15"/>
  <c r="BA105"/>
  <c r="O3762" i="22"/>
  <c r="E3762"/>
  <c r="F3762"/>
  <c r="G3762"/>
  <c r="H3762"/>
  <c r="I3762"/>
  <c r="J3762"/>
  <c r="K3762"/>
  <c r="L3762"/>
  <c r="M3762"/>
  <c r="N3762"/>
  <c r="C3762"/>
  <c r="AL105" i="15"/>
  <c r="AM105"/>
  <c r="O3761" i="22"/>
  <c r="E3761"/>
  <c r="F3761"/>
  <c r="G3761"/>
  <c r="H3761"/>
  <c r="I3761"/>
  <c r="J3761"/>
  <c r="K3761"/>
  <c r="L3761"/>
  <c r="M3761"/>
  <c r="N3761"/>
  <c r="C3761"/>
  <c r="X105" i="15"/>
  <c r="Y105"/>
  <c r="O3760" i="22"/>
  <c r="E3760"/>
  <c r="F3760"/>
  <c r="G3760"/>
  <c r="H3760"/>
  <c r="I3760"/>
  <c r="J3760"/>
  <c r="K3760"/>
  <c r="L3760"/>
  <c r="M3760"/>
  <c r="N3760"/>
  <c r="C3760"/>
  <c r="E3759"/>
  <c r="F3759"/>
  <c r="G3759"/>
  <c r="H3759"/>
  <c r="I3759"/>
  <c r="J3759"/>
  <c r="K3759"/>
  <c r="L3759"/>
  <c r="M3759"/>
  <c r="N3759"/>
  <c r="H3756"/>
  <c r="H3755"/>
  <c r="H3754"/>
  <c r="H3753"/>
  <c r="H3752"/>
  <c r="H3751"/>
  <c r="N3750"/>
  <c r="N3748"/>
  <c r="D3747"/>
  <c r="D3746"/>
  <c r="J3709"/>
  <c r="H3736"/>
  <c r="F3736"/>
  <c r="C3736"/>
  <c r="H3735"/>
  <c r="F3735"/>
  <c r="C3735"/>
  <c r="H3734"/>
  <c r="F3734"/>
  <c r="C3734"/>
  <c r="H3733"/>
  <c r="F3733"/>
  <c r="C3733"/>
  <c r="L3732"/>
  <c r="H3732"/>
  <c r="F3732"/>
  <c r="C3732"/>
  <c r="EQ104" i="15"/>
  <c r="ES104"/>
  <c r="EX104"/>
  <c r="L3731" i="22"/>
  <c r="M3730"/>
  <c r="L3730"/>
  <c r="L3729"/>
  <c r="EU104" i="15"/>
  <c r="EV104"/>
  <c r="EW104"/>
  <c r="O3728" i="22"/>
  <c r="M3728"/>
  <c r="ET104" i="15"/>
  <c r="L3728" i="22"/>
  <c r="J3728"/>
  <c r="H3728"/>
  <c r="F3728"/>
  <c r="CP104" i="15"/>
  <c r="CQ104"/>
  <c r="O3726" i="22"/>
  <c r="E3726"/>
  <c r="F3726"/>
  <c r="G3726"/>
  <c r="H3726"/>
  <c r="I3726"/>
  <c r="J3726"/>
  <c r="K3726"/>
  <c r="L3726"/>
  <c r="M3726"/>
  <c r="N3726"/>
  <c r="C3726"/>
  <c r="CB104" i="15"/>
  <c r="CC104"/>
  <c r="O3725" i="22"/>
  <c r="E3725"/>
  <c r="F3725"/>
  <c r="G3725"/>
  <c r="H3725"/>
  <c r="I3725"/>
  <c r="J3725"/>
  <c r="K3725"/>
  <c r="L3725"/>
  <c r="M3725"/>
  <c r="N3725"/>
  <c r="C3725"/>
  <c r="BN104" i="15"/>
  <c r="BO104"/>
  <c r="O3724" i="22"/>
  <c r="E3724"/>
  <c r="F3724"/>
  <c r="G3724"/>
  <c r="H3724"/>
  <c r="I3724"/>
  <c r="J3724"/>
  <c r="K3724"/>
  <c r="L3724"/>
  <c r="M3724"/>
  <c r="N3724"/>
  <c r="C3724"/>
  <c r="AZ104" i="15"/>
  <c r="BA104"/>
  <c r="O3723" i="22"/>
  <c r="E3723"/>
  <c r="F3723"/>
  <c r="G3723"/>
  <c r="H3723"/>
  <c r="I3723"/>
  <c r="J3723"/>
  <c r="K3723"/>
  <c r="L3723"/>
  <c r="M3723"/>
  <c r="N3723"/>
  <c r="C3723"/>
  <c r="AL104" i="15"/>
  <c r="AM104"/>
  <c r="O3722" i="22"/>
  <c r="E3722"/>
  <c r="F3722"/>
  <c r="G3722"/>
  <c r="H3722"/>
  <c r="I3722"/>
  <c r="J3722"/>
  <c r="K3722"/>
  <c r="L3722"/>
  <c r="M3722"/>
  <c r="N3722"/>
  <c r="C3722"/>
  <c r="X104" i="15"/>
  <c r="Y104"/>
  <c r="O3721" i="22"/>
  <c r="E3721"/>
  <c r="F3721"/>
  <c r="G3721"/>
  <c r="H3721"/>
  <c r="I3721"/>
  <c r="J3721"/>
  <c r="K3721"/>
  <c r="L3721"/>
  <c r="M3721"/>
  <c r="N3721"/>
  <c r="C3721"/>
  <c r="E3720"/>
  <c r="F3720"/>
  <c r="G3720"/>
  <c r="H3720"/>
  <c r="I3720"/>
  <c r="J3720"/>
  <c r="K3720"/>
  <c r="L3720"/>
  <c r="M3720"/>
  <c r="N3720"/>
  <c r="H3717"/>
  <c r="H3716"/>
  <c r="H3715"/>
  <c r="H3714"/>
  <c r="H3713"/>
  <c r="H3712"/>
  <c r="N3711"/>
  <c r="N3709"/>
  <c r="D3708"/>
  <c r="D3707"/>
  <c r="J3670"/>
  <c r="H3697"/>
  <c r="F3697"/>
  <c r="C3697"/>
  <c r="H3696"/>
  <c r="F3696"/>
  <c r="C3696"/>
  <c r="H3695"/>
  <c r="F3695"/>
  <c r="C3695"/>
  <c r="H3694"/>
  <c r="F3694"/>
  <c r="C3694"/>
  <c r="L3693"/>
  <c r="H3693"/>
  <c r="F3693"/>
  <c r="C3693"/>
  <c r="EQ103" i="15"/>
  <c r="ES103"/>
  <c r="EX103"/>
  <c r="L3692" i="22"/>
  <c r="M3691"/>
  <c r="L3691"/>
  <c r="L3690"/>
  <c r="EU103" i="15"/>
  <c r="EV103"/>
  <c r="EW103"/>
  <c r="O3689" i="22"/>
  <c r="M3689"/>
  <c r="ET103" i="15"/>
  <c r="L3689" i="22"/>
  <c r="J3689"/>
  <c r="H3689"/>
  <c r="F3689"/>
  <c r="CP103" i="15"/>
  <c r="CQ103"/>
  <c r="O3687" i="22"/>
  <c r="E3687"/>
  <c r="F3687"/>
  <c r="G3687"/>
  <c r="H3687"/>
  <c r="I3687"/>
  <c r="J3687"/>
  <c r="K3687"/>
  <c r="L3687"/>
  <c r="M3687"/>
  <c r="N3687"/>
  <c r="C3687"/>
  <c r="CB103" i="15"/>
  <c r="CC103"/>
  <c r="O3686" i="22"/>
  <c r="E3686"/>
  <c r="F3686"/>
  <c r="G3686"/>
  <c r="H3686"/>
  <c r="I3686"/>
  <c r="J3686"/>
  <c r="K3686"/>
  <c r="L3686"/>
  <c r="M3686"/>
  <c r="N3686"/>
  <c r="C3686"/>
  <c r="BN103" i="15"/>
  <c r="BO103"/>
  <c r="O3685" i="22"/>
  <c r="E3685"/>
  <c r="F3685"/>
  <c r="G3685"/>
  <c r="H3685"/>
  <c r="I3685"/>
  <c r="J3685"/>
  <c r="K3685"/>
  <c r="L3685"/>
  <c r="M3685"/>
  <c r="N3685"/>
  <c r="C3685"/>
  <c r="AZ103" i="15"/>
  <c r="BA103"/>
  <c r="O3684" i="22"/>
  <c r="E3684"/>
  <c r="F3684"/>
  <c r="G3684"/>
  <c r="H3684"/>
  <c r="I3684"/>
  <c r="J3684"/>
  <c r="K3684"/>
  <c r="L3684"/>
  <c r="M3684"/>
  <c r="N3684"/>
  <c r="C3684"/>
  <c r="AL103" i="15"/>
  <c r="AM103"/>
  <c r="O3683" i="22"/>
  <c r="E3683"/>
  <c r="F3683"/>
  <c r="G3683"/>
  <c r="H3683"/>
  <c r="I3683"/>
  <c r="J3683"/>
  <c r="K3683"/>
  <c r="L3683"/>
  <c r="M3683"/>
  <c r="N3683"/>
  <c r="C3683"/>
  <c r="X103" i="15"/>
  <c r="Y103"/>
  <c r="O3682" i="22"/>
  <c r="E3682"/>
  <c r="F3682"/>
  <c r="G3682"/>
  <c r="H3682"/>
  <c r="I3682"/>
  <c r="J3682"/>
  <c r="K3682"/>
  <c r="L3682"/>
  <c r="M3682"/>
  <c r="N3682"/>
  <c r="C3682"/>
  <c r="E3681"/>
  <c r="F3681"/>
  <c r="G3681"/>
  <c r="H3681"/>
  <c r="I3681"/>
  <c r="J3681"/>
  <c r="K3681"/>
  <c r="L3681"/>
  <c r="M3681"/>
  <c r="N3681"/>
  <c r="H3678"/>
  <c r="H3677"/>
  <c r="H3676"/>
  <c r="H3675"/>
  <c r="H3674"/>
  <c r="H3673"/>
  <c r="N3672"/>
  <c r="N3670"/>
  <c r="D3669"/>
  <c r="D3668"/>
  <c r="J3631"/>
  <c r="H3658"/>
  <c r="F3658"/>
  <c r="C3658"/>
  <c r="H3657"/>
  <c r="F3657"/>
  <c r="C3657"/>
  <c r="H3656"/>
  <c r="F3656"/>
  <c r="C3656"/>
  <c r="H3655"/>
  <c r="F3655"/>
  <c r="C3655"/>
  <c r="L3654"/>
  <c r="H3654"/>
  <c r="F3654"/>
  <c r="C3654"/>
  <c r="EQ102" i="15"/>
  <c r="ES102"/>
  <c r="EX102"/>
  <c r="L3653" i="22"/>
  <c r="M3652"/>
  <c r="L3652"/>
  <c r="L3651"/>
  <c r="EU102" i="15"/>
  <c r="EV102"/>
  <c r="EW102"/>
  <c r="O3650" i="22"/>
  <c r="M3650"/>
  <c r="ET102" i="15"/>
  <c r="L3650" i="22"/>
  <c r="J3650"/>
  <c r="H3650"/>
  <c r="F3650"/>
  <c r="CP102" i="15"/>
  <c r="CQ102"/>
  <c r="O3648" i="22"/>
  <c r="E3648"/>
  <c r="F3648"/>
  <c r="G3648"/>
  <c r="H3648"/>
  <c r="I3648"/>
  <c r="J3648"/>
  <c r="K3648"/>
  <c r="L3648"/>
  <c r="M3648"/>
  <c r="N3648"/>
  <c r="C3648"/>
  <c r="CB102" i="15"/>
  <c r="CC102"/>
  <c r="O3647" i="22"/>
  <c r="E3647"/>
  <c r="F3647"/>
  <c r="G3647"/>
  <c r="H3647"/>
  <c r="I3647"/>
  <c r="J3647"/>
  <c r="K3647"/>
  <c r="L3647"/>
  <c r="M3647"/>
  <c r="N3647"/>
  <c r="C3647"/>
  <c r="BN102" i="15"/>
  <c r="BO102"/>
  <c r="O3646" i="22"/>
  <c r="E3646"/>
  <c r="F3646"/>
  <c r="G3646"/>
  <c r="H3646"/>
  <c r="I3646"/>
  <c r="J3646"/>
  <c r="K3646"/>
  <c r="L3646"/>
  <c r="M3646"/>
  <c r="N3646"/>
  <c r="C3646"/>
  <c r="AZ102" i="15"/>
  <c r="BA102"/>
  <c r="O3645" i="22"/>
  <c r="E3645"/>
  <c r="F3645"/>
  <c r="G3645"/>
  <c r="H3645"/>
  <c r="I3645"/>
  <c r="J3645"/>
  <c r="K3645"/>
  <c r="L3645"/>
  <c r="M3645"/>
  <c r="N3645"/>
  <c r="C3645"/>
  <c r="AL102" i="15"/>
  <c r="AM102"/>
  <c r="O3644" i="22"/>
  <c r="E3644"/>
  <c r="F3644"/>
  <c r="G3644"/>
  <c r="H3644"/>
  <c r="I3644"/>
  <c r="J3644"/>
  <c r="K3644"/>
  <c r="L3644"/>
  <c r="M3644"/>
  <c r="N3644"/>
  <c r="C3644"/>
  <c r="X102" i="15"/>
  <c r="Y102"/>
  <c r="O3643" i="22"/>
  <c r="E3643"/>
  <c r="F3643"/>
  <c r="G3643"/>
  <c r="H3643"/>
  <c r="I3643"/>
  <c r="J3643"/>
  <c r="K3643"/>
  <c r="L3643"/>
  <c r="M3643"/>
  <c r="N3643"/>
  <c r="C3643"/>
  <c r="E3642"/>
  <c r="F3642"/>
  <c r="G3642"/>
  <c r="H3642"/>
  <c r="I3642"/>
  <c r="J3642"/>
  <c r="K3642"/>
  <c r="L3642"/>
  <c r="M3642"/>
  <c r="N3642"/>
  <c r="H3639"/>
  <c r="H3638"/>
  <c r="H3637"/>
  <c r="H3636"/>
  <c r="H3635"/>
  <c r="H3634"/>
  <c r="N3633"/>
  <c r="N3631"/>
  <c r="D3630"/>
  <c r="D3629"/>
  <c r="J3592"/>
  <c r="H3619"/>
  <c r="F3619"/>
  <c r="C3619"/>
  <c r="H3618"/>
  <c r="F3618"/>
  <c r="C3618"/>
  <c r="H3617"/>
  <c r="F3617"/>
  <c r="C3617"/>
  <c r="H3616"/>
  <c r="F3616"/>
  <c r="C3616"/>
  <c r="L3615"/>
  <c r="H3615"/>
  <c r="F3615"/>
  <c r="C3615"/>
  <c r="EQ101" i="15"/>
  <c r="ES101"/>
  <c r="EX101"/>
  <c r="L3614" i="22"/>
  <c r="M3613"/>
  <c r="L3613"/>
  <c r="L3612"/>
  <c r="EU101" i="15"/>
  <c r="EV101"/>
  <c r="EW101"/>
  <c r="O3611" i="22"/>
  <c r="M3611"/>
  <c r="ET101" i="15"/>
  <c r="L3611" i="22"/>
  <c r="J3611"/>
  <c r="H3611"/>
  <c r="F3611"/>
  <c r="CP101" i="15"/>
  <c r="CQ101"/>
  <c r="O3609" i="22"/>
  <c r="E3609"/>
  <c r="F3609"/>
  <c r="G3609"/>
  <c r="H3609"/>
  <c r="I3609"/>
  <c r="J3609"/>
  <c r="K3609"/>
  <c r="L3609"/>
  <c r="M3609"/>
  <c r="N3609"/>
  <c r="C3609"/>
  <c r="CB101" i="15"/>
  <c r="CC101"/>
  <c r="O3608" i="22"/>
  <c r="E3608"/>
  <c r="F3608"/>
  <c r="G3608"/>
  <c r="H3608"/>
  <c r="I3608"/>
  <c r="J3608"/>
  <c r="K3608"/>
  <c r="L3608"/>
  <c r="M3608"/>
  <c r="N3608"/>
  <c r="C3608"/>
  <c r="BN101" i="15"/>
  <c r="BO101"/>
  <c r="O3607" i="22"/>
  <c r="E3607"/>
  <c r="F3607"/>
  <c r="G3607"/>
  <c r="H3607"/>
  <c r="I3607"/>
  <c r="J3607"/>
  <c r="K3607"/>
  <c r="L3607"/>
  <c r="M3607"/>
  <c r="N3607"/>
  <c r="C3607"/>
  <c r="AZ101" i="15"/>
  <c r="BA101"/>
  <c r="O3606" i="22"/>
  <c r="E3606"/>
  <c r="F3606"/>
  <c r="G3606"/>
  <c r="H3606"/>
  <c r="I3606"/>
  <c r="J3606"/>
  <c r="K3606"/>
  <c r="L3606"/>
  <c r="M3606"/>
  <c r="N3606"/>
  <c r="C3606"/>
  <c r="AL101" i="15"/>
  <c r="AM101"/>
  <c r="O3605" i="22"/>
  <c r="E3605"/>
  <c r="F3605"/>
  <c r="G3605"/>
  <c r="H3605"/>
  <c r="I3605"/>
  <c r="J3605"/>
  <c r="K3605"/>
  <c r="L3605"/>
  <c r="M3605"/>
  <c r="N3605"/>
  <c r="C3605"/>
  <c r="X101" i="15"/>
  <c r="Y101"/>
  <c r="O3604" i="22"/>
  <c r="E3604"/>
  <c r="F3604"/>
  <c r="G3604"/>
  <c r="H3604"/>
  <c r="I3604"/>
  <c r="J3604"/>
  <c r="K3604"/>
  <c r="L3604"/>
  <c r="M3604"/>
  <c r="N3604"/>
  <c r="C3604"/>
  <c r="E3603"/>
  <c r="F3603"/>
  <c r="G3603"/>
  <c r="H3603"/>
  <c r="I3603"/>
  <c r="J3603"/>
  <c r="K3603"/>
  <c r="L3603"/>
  <c r="M3603"/>
  <c r="N3603"/>
  <c r="H3600"/>
  <c r="H3599"/>
  <c r="H3598"/>
  <c r="H3597"/>
  <c r="H3596"/>
  <c r="H3595"/>
  <c r="N3594"/>
  <c r="N3592"/>
  <c r="D3591"/>
  <c r="D3590"/>
  <c r="J3553"/>
  <c r="H3580"/>
  <c r="F3580"/>
  <c r="C3580"/>
  <c r="H3579"/>
  <c r="F3579"/>
  <c r="C3579"/>
  <c r="H3578"/>
  <c r="F3578"/>
  <c r="C3578"/>
  <c r="H3577"/>
  <c r="F3577"/>
  <c r="C3577"/>
  <c r="L3576"/>
  <c r="H3576"/>
  <c r="F3576"/>
  <c r="C3576"/>
  <c r="EQ100" i="15"/>
  <c r="ES100"/>
  <c r="EX100"/>
  <c r="L3575" i="22"/>
  <c r="M3574"/>
  <c r="L3574"/>
  <c r="L3573"/>
  <c r="EU100" i="15"/>
  <c r="EV100"/>
  <c r="EW100"/>
  <c r="O3572" i="22"/>
  <c r="M3572"/>
  <c r="ET100" i="15"/>
  <c r="L3572" i="22"/>
  <c r="J3572"/>
  <c r="H3572"/>
  <c r="F3572"/>
  <c r="CP100" i="15"/>
  <c r="CQ100"/>
  <c r="O3570" i="22"/>
  <c r="E3570"/>
  <c r="F3570"/>
  <c r="G3570"/>
  <c r="H3570"/>
  <c r="I3570"/>
  <c r="J3570"/>
  <c r="K3570"/>
  <c r="L3570"/>
  <c r="M3570"/>
  <c r="N3570"/>
  <c r="C3570"/>
  <c r="CB100" i="15"/>
  <c r="CC100"/>
  <c r="O3569" i="22"/>
  <c r="E3569"/>
  <c r="F3569"/>
  <c r="G3569"/>
  <c r="H3569"/>
  <c r="I3569"/>
  <c r="J3569"/>
  <c r="K3569"/>
  <c r="L3569"/>
  <c r="M3569"/>
  <c r="N3569"/>
  <c r="C3569"/>
  <c r="BN100" i="15"/>
  <c r="BO100"/>
  <c r="O3568" i="22"/>
  <c r="E3568"/>
  <c r="F3568"/>
  <c r="G3568"/>
  <c r="H3568"/>
  <c r="I3568"/>
  <c r="J3568"/>
  <c r="K3568"/>
  <c r="L3568"/>
  <c r="M3568"/>
  <c r="N3568"/>
  <c r="C3568"/>
  <c r="AZ100" i="15"/>
  <c r="BA100"/>
  <c r="O3567" i="22"/>
  <c r="E3567"/>
  <c r="F3567"/>
  <c r="G3567"/>
  <c r="H3567"/>
  <c r="I3567"/>
  <c r="J3567"/>
  <c r="K3567"/>
  <c r="L3567"/>
  <c r="M3567"/>
  <c r="N3567"/>
  <c r="C3567"/>
  <c r="AL100" i="15"/>
  <c r="AM100"/>
  <c r="O3566" i="22"/>
  <c r="E3566"/>
  <c r="F3566"/>
  <c r="G3566"/>
  <c r="H3566"/>
  <c r="I3566"/>
  <c r="J3566"/>
  <c r="K3566"/>
  <c r="L3566"/>
  <c r="M3566"/>
  <c r="N3566"/>
  <c r="C3566"/>
  <c r="X100" i="15"/>
  <c r="Y100"/>
  <c r="O3565" i="22"/>
  <c r="E3565"/>
  <c r="F3565"/>
  <c r="G3565"/>
  <c r="H3565"/>
  <c r="I3565"/>
  <c r="J3565"/>
  <c r="K3565"/>
  <c r="L3565"/>
  <c r="M3565"/>
  <c r="N3565"/>
  <c r="C3565"/>
  <c r="E3564"/>
  <c r="F3564"/>
  <c r="G3564"/>
  <c r="H3564"/>
  <c r="I3564"/>
  <c r="J3564"/>
  <c r="K3564"/>
  <c r="L3564"/>
  <c r="M3564"/>
  <c r="N3564"/>
  <c r="H3561"/>
  <c r="H3560"/>
  <c r="H3559"/>
  <c r="H3558"/>
  <c r="H3557"/>
  <c r="H3556"/>
  <c r="N3555"/>
  <c r="N3553"/>
  <c r="D3552"/>
  <c r="D3551"/>
  <c r="J3514"/>
  <c r="H3541"/>
  <c r="F3541"/>
  <c r="C3541"/>
  <c r="H3540"/>
  <c r="F3540"/>
  <c r="C3540"/>
  <c r="H3539"/>
  <c r="F3539"/>
  <c r="C3539"/>
  <c r="H3538"/>
  <c r="F3538"/>
  <c r="C3538"/>
  <c r="L3537"/>
  <c r="H3537"/>
  <c r="F3537"/>
  <c r="C3537"/>
  <c r="EQ99" i="15"/>
  <c r="ES99"/>
  <c r="EX99"/>
  <c r="L3536" i="22"/>
  <c r="M3535"/>
  <c r="L3535"/>
  <c r="L3534"/>
  <c r="EU99" i="15"/>
  <c r="EV99"/>
  <c r="EW99"/>
  <c r="O3533" i="22"/>
  <c r="M3533"/>
  <c r="ET99" i="15"/>
  <c r="L3533" i="22"/>
  <c r="J3533"/>
  <c r="H3533"/>
  <c r="F3533"/>
  <c r="CP99" i="15"/>
  <c r="CQ99"/>
  <c r="O3531" i="22"/>
  <c r="E3531"/>
  <c r="F3531"/>
  <c r="G3531"/>
  <c r="H3531"/>
  <c r="I3531"/>
  <c r="J3531"/>
  <c r="K3531"/>
  <c r="L3531"/>
  <c r="M3531"/>
  <c r="N3531"/>
  <c r="C3531"/>
  <c r="CB99" i="15"/>
  <c r="CC99"/>
  <c r="O3530" i="22"/>
  <c r="E3530"/>
  <c r="F3530"/>
  <c r="G3530"/>
  <c r="H3530"/>
  <c r="I3530"/>
  <c r="J3530"/>
  <c r="K3530"/>
  <c r="L3530"/>
  <c r="M3530"/>
  <c r="N3530"/>
  <c r="C3530"/>
  <c r="BN99" i="15"/>
  <c r="BO99"/>
  <c r="O3529" i="22"/>
  <c r="E3529"/>
  <c r="F3529"/>
  <c r="G3529"/>
  <c r="H3529"/>
  <c r="I3529"/>
  <c r="J3529"/>
  <c r="K3529"/>
  <c r="L3529"/>
  <c r="M3529"/>
  <c r="N3529"/>
  <c r="C3529"/>
  <c r="AZ99" i="15"/>
  <c r="BA99"/>
  <c r="O3528" i="22"/>
  <c r="E3528"/>
  <c r="F3528"/>
  <c r="G3528"/>
  <c r="H3528"/>
  <c r="I3528"/>
  <c r="J3528"/>
  <c r="K3528"/>
  <c r="L3528"/>
  <c r="M3528"/>
  <c r="N3528"/>
  <c r="C3528"/>
  <c r="AL99" i="15"/>
  <c r="AM99"/>
  <c r="O3527" i="22"/>
  <c r="E3527"/>
  <c r="F3527"/>
  <c r="G3527"/>
  <c r="H3527"/>
  <c r="I3527"/>
  <c r="J3527"/>
  <c r="K3527"/>
  <c r="L3527"/>
  <c r="M3527"/>
  <c r="N3527"/>
  <c r="C3527"/>
  <c r="X99" i="15"/>
  <c r="Y99"/>
  <c r="O3526" i="22"/>
  <c r="E3526"/>
  <c r="F3526"/>
  <c r="G3526"/>
  <c r="H3526"/>
  <c r="I3526"/>
  <c r="J3526"/>
  <c r="K3526"/>
  <c r="L3526"/>
  <c r="M3526"/>
  <c r="N3526"/>
  <c r="C3526"/>
  <c r="E3525"/>
  <c r="F3525"/>
  <c r="G3525"/>
  <c r="H3525"/>
  <c r="I3525"/>
  <c r="J3525"/>
  <c r="K3525"/>
  <c r="L3525"/>
  <c r="M3525"/>
  <c r="N3525"/>
  <c r="H3522"/>
  <c r="H3521"/>
  <c r="H3520"/>
  <c r="H3519"/>
  <c r="H3518"/>
  <c r="H3517"/>
  <c r="N3516"/>
  <c r="N3514"/>
  <c r="D3513"/>
  <c r="D3512"/>
  <c r="J3475"/>
  <c r="H3502"/>
  <c r="F3502"/>
  <c r="C3502"/>
  <c r="H3501"/>
  <c r="F3501"/>
  <c r="C3501"/>
  <c r="H3500"/>
  <c r="F3500"/>
  <c r="C3500"/>
  <c r="H3499"/>
  <c r="F3499"/>
  <c r="C3499"/>
  <c r="L3498"/>
  <c r="H3498"/>
  <c r="F3498"/>
  <c r="C3498"/>
  <c r="EQ98" i="15"/>
  <c r="ES98"/>
  <c r="EX98"/>
  <c r="L3497" i="22"/>
  <c r="M3496"/>
  <c r="L3496"/>
  <c r="L3495"/>
  <c r="EU98" i="15"/>
  <c r="EV98"/>
  <c r="EW98"/>
  <c r="O3494" i="22"/>
  <c r="M3494"/>
  <c r="ET98" i="15"/>
  <c r="L3494" i="22"/>
  <c r="J3494"/>
  <c r="H3494"/>
  <c r="F3494"/>
  <c r="CP98" i="15"/>
  <c r="CQ98"/>
  <c r="O3492" i="22"/>
  <c r="E3492"/>
  <c r="F3492"/>
  <c r="G3492"/>
  <c r="H3492"/>
  <c r="I3492"/>
  <c r="J3492"/>
  <c r="K3492"/>
  <c r="L3492"/>
  <c r="M3492"/>
  <c r="N3492"/>
  <c r="C3492"/>
  <c r="CB98" i="15"/>
  <c r="CC98"/>
  <c r="O3491" i="22"/>
  <c r="E3491"/>
  <c r="F3491"/>
  <c r="G3491"/>
  <c r="H3491"/>
  <c r="I3491"/>
  <c r="J3491"/>
  <c r="K3491"/>
  <c r="L3491"/>
  <c r="M3491"/>
  <c r="N3491"/>
  <c r="C3491"/>
  <c r="BN98" i="15"/>
  <c r="BO98"/>
  <c r="O3490" i="22"/>
  <c r="E3490"/>
  <c r="F3490"/>
  <c r="G3490"/>
  <c r="H3490"/>
  <c r="I3490"/>
  <c r="J3490"/>
  <c r="K3490"/>
  <c r="L3490"/>
  <c r="M3490"/>
  <c r="N3490"/>
  <c r="C3490"/>
  <c r="AZ98" i="15"/>
  <c r="BA98"/>
  <c r="O3489" i="22"/>
  <c r="E3489"/>
  <c r="F3489"/>
  <c r="G3489"/>
  <c r="H3489"/>
  <c r="I3489"/>
  <c r="J3489"/>
  <c r="K3489"/>
  <c r="L3489"/>
  <c r="M3489"/>
  <c r="N3489"/>
  <c r="C3489"/>
  <c r="AL98" i="15"/>
  <c r="AM98"/>
  <c r="O3488" i="22"/>
  <c r="E3488"/>
  <c r="F3488"/>
  <c r="G3488"/>
  <c r="H3488"/>
  <c r="I3488"/>
  <c r="J3488"/>
  <c r="K3488"/>
  <c r="L3488"/>
  <c r="M3488"/>
  <c r="N3488"/>
  <c r="C3488"/>
  <c r="X98" i="15"/>
  <c r="Y98"/>
  <c r="O3487" i="22"/>
  <c r="E3487"/>
  <c r="F3487"/>
  <c r="G3487"/>
  <c r="H3487"/>
  <c r="I3487"/>
  <c r="J3487"/>
  <c r="K3487"/>
  <c r="L3487"/>
  <c r="M3487"/>
  <c r="N3487"/>
  <c r="C3487"/>
  <c r="E3486"/>
  <c r="F3486"/>
  <c r="G3486"/>
  <c r="H3486"/>
  <c r="I3486"/>
  <c r="J3486"/>
  <c r="K3486"/>
  <c r="L3486"/>
  <c r="M3486"/>
  <c r="N3486"/>
  <c r="H3483"/>
  <c r="H3482"/>
  <c r="H3481"/>
  <c r="H3480"/>
  <c r="H3479"/>
  <c r="H3478"/>
  <c r="N3477"/>
  <c r="N3475"/>
  <c r="D3474"/>
  <c r="D3473"/>
  <c r="J3436"/>
  <c r="H3463"/>
  <c r="F3463"/>
  <c r="C3463"/>
  <c r="H3462"/>
  <c r="F3462"/>
  <c r="C3462"/>
  <c r="H3461"/>
  <c r="F3461"/>
  <c r="C3461"/>
  <c r="H3460"/>
  <c r="F3460"/>
  <c r="C3460"/>
  <c r="L3459"/>
  <c r="H3459"/>
  <c r="F3459"/>
  <c r="C3459"/>
  <c r="EQ97" i="15"/>
  <c r="ES97"/>
  <c r="EX97"/>
  <c r="L3458" i="22"/>
  <c r="M3457"/>
  <c r="L3457"/>
  <c r="L3456"/>
  <c r="EU97" i="15"/>
  <c r="EV97"/>
  <c r="EW97"/>
  <c r="O3455" i="22"/>
  <c r="M3455"/>
  <c r="ET97" i="15"/>
  <c r="L3455" i="22"/>
  <c r="J3455"/>
  <c r="H3455"/>
  <c r="F3455"/>
  <c r="CP97" i="15"/>
  <c r="CQ97"/>
  <c r="O3453" i="22"/>
  <c r="E3453"/>
  <c r="F3453"/>
  <c r="G3453"/>
  <c r="H3453"/>
  <c r="I3453"/>
  <c r="J3453"/>
  <c r="K3453"/>
  <c r="L3453"/>
  <c r="M3453"/>
  <c r="N3453"/>
  <c r="C3453"/>
  <c r="CB97" i="15"/>
  <c r="CC97"/>
  <c r="O3452" i="22"/>
  <c r="E3452"/>
  <c r="F3452"/>
  <c r="G3452"/>
  <c r="H3452"/>
  <c r="I3452"/>
  <c r="J3452"/>
  <c r="K3452"/>
  <c r="L3452"/>
  <c r="M3452"/>
  <c r="N3452"/>
  <c r="C3452"/>
  <c r="BN97" i="15"/>
  <c r="BO97"/>
  <c r="O3451" i="22"/>
  <c r="E3451"/>
  <c r="F3451"/>
  <c r="G3451"/>
  <c r="H3451"/>
  <c r="I3451"/>
  <c r="J3451"/>
  <c r="K3451"/>
  <c r="L3451"/>
  <c r="M3451"/>
  <c r="N3451"/>
  <c r="C3451"/>
  <c r="AZ97" i="15"/>
  <c r="BA97"/>
  <c r="O3450" i="22"/>
  <c r="E3450"/>
  <c r="F3450"/>
  <c r="G3450"/>
  <c r="H3450"/>
  <c r="I3450"/>
  <c r="J3450"/>
  <c r="K3450"/>
  <c r="L3450"/>
  <c r="M3450"/>
  <c r="N3450"/>
  <c r="C3450"/>
  <c r="AL97" i="15"/>
  <c r="AM97"/>
  <c r="O3449" i="22"/>
  <c r="E3449"/>
  <c r="F3449"/>
  <c r="G3449"/>
  <c r="H3449"/>
  <c r="I3449"/>
  <c r="J3449"/>
  <c r="K3449"/>
  <c r="L3449"/>
  <c r="M3449"/>
  <c r="N3449"/>
  <c r="C3449"/>
  <c r="X97" i="15"/>
  <c r="Y97"/>
  <c r="O3448" i="22"/>
  <c r="E3448"/>
  <c r="F3448"/>
  <c r="G3448"/>
  <c r="H3448"/>
  <c r="I3448"/>
  <c r="J3448"/>
  <c r="K3448"/>
  <c r="L3448"/>
  <c r="M3448"/>
  <c r="N3448"/>
  <c r="C3448"/>
  <c r="E3447"/>
  <c r="F3447"/>
  <c r="G3447"/>
  <c r="H3447"/>
  <c r="I3447"/>
  <c r="J3447"/>
  <c r="K3447"/>
  <c r="L3447"/>
  <c r="M3447"/>
  <c r="N3447"/>
  <c r="H3444"/>
  <c r="H3443"/>
  <c r="H3442"/>
  <c r="H3441"/>
  <c r="H3440"/>
  <c r="H3439"/>
  <c r="N3438"/>
  <c r="N3436"/>
  <c r="D3435"/>
  <c r="D3434"/>
  <c r="J3397"/>
  <c r="H3424"/>
  <c r="F3424"/>
  <c r="C3424"/>
  <c r="H3423"/>
  <c r="F3423"/>
  <c r="C3423"/>
  <c r="H3422"/>
  <c r="F3422"/>
  <c r="C3422"/>
  <c r="H3421"/>
  <c r="F3421"/>
  <c r="C3421"/>
  <c r="L3420"/>
  <c r="H3420"/>
  <c r="F3420"/>
  <c r="C3420"/>
  <c r="EQ96" i="15"/>
  <c r="ES96"/>
  <c r="EX96"/>
  <c r="L3419" i="22"/>
  <c r="M3418"/>
  <c r="L3418"/>
  <c r="L3417"/>
  <c r="EU96" i="15"/>
  <c r="EV96"/>
  <c r="EW96"/>
  <c r="O3416" i="22"/>
  <c r="M3416"/>
  <c r="ET96" i="15"/>
  <c r="L3416" i="22"/>
  <c r="J3416"/>
  <c r="H3416"/>
  <c r="F3416"/>
  <c r="CP96" i="15"/>
  <c r="CQ96"/>
  <c r="O3414" i="22"/>
  <c r="E3414"/>
  <c r="F3414"/>
  <c r="G3414"/>
  <c r="H3414"/>
  <c r="I3414"/>
  <c r="J3414"/>
  <c r="K3414"/>
  <c r="L3414"/>
  <c r="M3414"/>
  <c r="N3414"/>
  <c r="C3414"/>
  <c r="CB96" i="15"/>
  <c r="CC96"/>
  <c r="O3413" i="22"/>
  <c r="E3413"/>
  <c r="F3413"/>
  <c r="G3413"/>
  <c r="H3413"/>
  <c r="I3413"/>
  <c r="J3413"/>
  <c r="K3413"/>
  <c r="L3413"/>
  <c r="M3413"/>
  <c r="N3413"/>
  <c r="C3413"/>
  <c r="BN96" i="15"/>
  <c r="BO96"/>
  <c r="O3412" i="22"/>
  <c r="E3412"/>
  <c r="F3412"/>
  <c r="G3412"/>
  <c r="H3412"/>
  <c r="I3412"/>
  <c r="J3412"/>
  <c r="K3412"/>
  <c r="L3412"/>
  <c r="M3412"/>
  <c r="N3412"/>
  <c r="C3412"/>
  <c r="AZ96" i="15"/>
  <c r="BA96"/>
  <c r="O3411" i="22"/>
  <c r="E3411"/>
  <c r="F3411"/>
  <c r="G3411"/>
  <c r="H3411"/>
  <c r="I3411"/>
  <c r="J3411"/>
  <c r="K3411"/>
  <c r="L3411"/>
  <c r="M3411"/>
  <c r="N3411"/>
  <c r="C3411"/>
  <c r="AL96" i="15"/>
  <c r="AM96"/>
  <c r="O3410" i="22"/>
  <c r="E3410"/>
  <c r="F3410"/>
  <c r="G3410"/>
  <c r="H3410"/>
  <c r="I3410"/>
  <c r="J3410"/>
  <c r="K3410"/>
  <c r="L3410"/>
  <c r="M3410"/>
  <c r="N3410"/>
  <c r="C3410"/>
  <c r="X96" i="15"/>
  <c r="Y96"/>
  <c r="O3409" i="22"/>
  <c r="E3409"/>
  <c r="F3409"/>
  <c r="G3409"/>
  <c r="H3409"/>
  <c r="I3409"/>
  <c r="J3409"/>
  <c r="K3409"/>
  <c r="L3409"/>
  <c r="M3409"/>
  <c r="N3409"/>
  <c r="C3409"/>
  <c r="E3408"/>
  <c r="F3408"/>
  <c r="G3408"/>
  <c r="H3408"/>
  <c r="I3408"/>
  <c r="J3408"/>
  <c r="K3408"/>
  <c r="L3408"/>
  <c r="M3408"/>
  <c r="N3408"/>
  <c r="H3405"/>
  <c r="H3404"/>
  <c r="H3403"/>
  <c r="H3402"/>
  <c r="H3401"/>
  <c r="H3400"/>
  <c r="N3399"/>
  <c r="N3397"/>
  <c r="D3396"/>
  <c r="D3395"/>
  <c r="J3358"/>
  <c r="H3385"/>
  <c r="F3385"/>
  <c r="C3385"/>
  <c r="H3384"/>
  <c r="F3384"/>
  <c r="C3384"/>
  <c r="H3383"/>
  <c r="F3383"/>
  <c r="C3383"/>
  <c r="H3382"/>
  <c r="F3382"/>
  <c r="C3382"/>
  <c r="L3381"/>
  <c r="H3381"/>
  <c r="F3381"/>
  <c r="C3381"/>
  <c r="EQ95" i="15"/>
  <c r="ES95"/>
  <c r="EX95"/>
  <c r="L3380" i="22"/>
  <c r="M3379"/>
  <c r="L3379"/>
  <c r="L3378"/>
  <c r="EU95" i="15"/>
  <c r="EV95"/>
  <c r="EW95"/>
  <c r="O3377" i="22"/>
  <c r="M3377"/>
  <c r="ET95" i="15"/>
  <c r="L3377" i="22"/>
  <c r="J3377"/>
  <c r="H3377"/>
  <c r="F3377"/>
  <c r="CP95" i="15"/>
  <c r="CQ95"/>
  <c r="O3375" i="22"/>
  <c r="E3375"/>
  <c r="F3375"/>
  <c r="G3375"/>
  <c r="H3375"/>
  <c r="I3375"/>
  <c r="J3375"/>
  <c r="K3375"/>
  <c r="L3375"/>
  <c r="M3375"/>
  <c r="N3375"/>
  <c r="C3375"/>
  <c r="CB95" i="15"/>
  <c r="CC95"/>
  <c r="O3374" i="22"/>
  <c r="E3374"/>
  <c r="F3374"/>
  <c r="G3374"/>
  <c r="H3374"/>
  <c r="I3374"/>
  <c r="J3374"/>
  <c r="K3374"/>
  <c r="L3374"/>
  <c r="M3374"/>
  <c r="N3374"/>
  <c r="C3374"/>
  <c r="BN95" i="15"/>
  <c r="BO95"/>
  <c r="O3373" i="22"/>
  <c r="E3373"/>
  <c r="F3373"/>
  <c r="G3373"/>
  <c r="H3373"/>
  <c r="I3373"/>
  <c r="J3373"/>
  <c r="K3373"/>
  <c r="L3373"/>
  <c r="M3373"/>
  <c r="N3373"/>
  <c r="C3373"/>
  <c r="AZ95" i="15"/>
  <c r="BA95"/>
  <c r="O3372" i="22"/>
  <c r="E3372"/>
  <c r="F3372"/>
  <c r="G3372"/>
  <c r="H3372"/>
  <c r="I3372"/>
  <c r="J3372"/>
  <c r="K3372"/>
  <c r="L3372"/>
  <c r="M3372"/>
  <c r="N3372"/>
  <c r="C3372"/>
  <c r="AL95" i="15"/>
  <c r="AM95"/>
  <c r="O3371" i="22"/>
  <c r="E3371"/>
  <c r="F3371"/>
  <c r="G3371"/>
  <c r="H3371"/>
  <c r="I3371"/>
  <c r="J3371"/>
  <c r="K3371"/>
  <c r="L3371"/>
  <c r="M3371"/>
  <c r="N3371"/>
  <c r="C3371"/>
  <c r="X95" i="15"/>
  <c r="Y95"/>
  <c r="O3370" i="22"/>
  <c r="E3370"/>
  <c r="F3370"/>
  <c r="G3370"/>
  <c r="H3370"/>
  <c r="I3370"/>
  <c r="J3370"/>
  <c r="K3370"/>
  <c r="L3370"/>
  <c r="M3370"/>
  <c r="N3370"/>
  <c r="C3370"/>
  <c r="E3369"/>
  <c r="F3369"/>
  <c r="G3369"/>
  <c r="H3369"/>
  <c r="I3369"/>
  <c r="J3369"/>
  <c r="K3369"/>
  <c r="L3369"/>
  <c r="M3369"/>
  <c r="N3369"/>
  <c r="H3366"/>
  <c r="H3365"/>
  <c r="H3364"/>
  <c r="H3363"/>
  <c r="H3362"/>
  <c r="H3361"/>
  <c r="N3360"/>
  <c r="N3358"/>
  <c r="D3357"/>
  <c r="D3356"/>
  <c r="J3319"/>
  <c r="H3346"/>
  <c r="F3346"/>
  <c r="C3346"/>
  <c r="H3345"/>
  <c r="F3345"/>
  <c r="C3345"/>
  <c r="H3344"/>
  <c r="F3344"/>
  <c r="C3344"/>
  <c r="H3343"/>
  <c r="F3343"/>
  <c r="C3343"/>
  <c r="L3342"/>
  <c r="H3342"/>
  <c r="F3342"/>
  <c r="C3342"/>
  <c r="EQ94" i="15"/>
  <c r="ES94"/>
  <c r="EX94"/>
  <c r="L3341" i="22"/>
  <c r="M3340"/>
  <c r="L3340"/>
  <c r="L3339"/>
  <c r="EU94" i="15"/>
  <c r="EV94"/>
  <c r="EW94"/>
  <c r="O3338" i="22"/>
  <c r="M3338"/>
  <c r="ET94" i="15"/>
  <c r="L3338" i="22"/>
  <c r="J3338"/>
  <c r="H3338"/>
  <c r="F3338"/>
  <c r="CP94" i="15"/>
  <c r="CQ94"/>
  <c r="O3336" i="22"/>
  <c r="E3336"/>
  <c r="F3336"/>
  <c r="G3336"/>
  <c r="H3336"/>
  <c r="I3336"/>
  <c r="J3336"/>
  <c r="K3336"/>
  <c r="L3336"/>
  <c r="M3336"/>
  <c r="N3336"/>
  <c r="C3336"/>
  <c r="CB94" i="15"/>
  <c r="CC94"/>
  <c r="O3335" i="22"/>
  <c r="E3335"/>
  <c r="F3335"/>
  <c r="G3335"/>
  <c r="H3335"/>
  <c r="I3335"/>
  <c r="J3335"/>
  <c r="K3335"/>
  <c r="L3335"/>
  <c r="M3335"/>
  <c r="N3335"/>
  <c r="C3335"/>
  <c r="BN94" i="15"/>
  <c r="BO94"/>
  <c r="O3334" i="22"/>
  <c r="E3334"/>
  <c r="F3334"/>
  <c r="G3334"/>
  <c r="H3334"/>
  <c r="I3334"/>
  <c r="J3334"/>
  <c r="K3334"/>
  <c r="L3334"/>
  <c r="M3334"/>
  <c r="N3334"/>
  <c r="C3334"/>
  <c r="AZ94" i="15"/>
  <c r="BA94"/>
  <c r="O3333" i="22"/>
  <c r="E3333"/>
  <c r="F3333"/>
  <c r="G3333"/>
  <c r="H3333"/>
  <c r="I3333"/>
  <c r="J3333"/>
  <c r="K3333"/>
  <c r="L3333"/>
  <c r="M3333"/>
  <c r="N3333"/>
  <c r="C3333"/>
  <c r="AL94" i="15"/>
  <c r="AM94"/>
  <c r="O3332" i="22"/>
  <c r="E3332"/>
  <c r="F3332"/>
  <c r="G3332"/>
  <c r="H3332"/>
  <c r="I3332"/>
  <c r="J3332"/>
  <c r="K3332"/>
  <c r="L3332"/>
  <c r="M3332"/>
  <c r="N3332"/>
  <c r="C3332"/>
  <c r="X94" i="15"/>
  <c r="Y94"/>
  <c r="O3331" i="22"/>
  <c r="E3331"/>
  <c r="F3331"/>
  <c r="G3331"/>
  <c r="H3331"/>
  <c r="I3331"/>
  <c r="J3331"/>
  <c r="K3331"/>
  <c r="L3331"/>
  <c r="M3331"/>
  <c r="N3331"/>
  <c r="C3331"/>
  <c r="E3330"/>
  <c r="F3330"/>
  <c r="G3330"/>
  <c r="H3330"/>
  <c r="I3330"/>
  <c r="J3330"/>
  <c r="K3330"/>
  <c r="L3330"/>
  <c r="M3330"/>
  <c r="N3330"/>
  <c r="H3327"/>
  <c r="H3326"/>
  <c r="H3325"/>
  <c r="H3324"/>
  <c r="H3323"/>
  <c r="H3322"/>
  <c r="N3321"/>
  <c r="N3319"/>
  <c r="D3318"/>
  <c r="D3317"/>
  <c r="J3280"/>
  <c r="H3307"/>
  <c r="F3307"/>
  <c r="C3307"/>
  <c r="H3306"/>
  <c r="F3306"/>
  <c r="C3306"/>
  <c r="H3305"/>
  <c r="F3305"/>
  <c r="C3305"/>
  <c r="H3304"/>
  <c r="F3304"/>
  <c r="C3304"/>
  <c r="L3303"/>
  <c r="H3303"/>
  <c r="F3303"/>
  <c r="C3303"/>
  <c r="EQ93" i="15"/>
  <c r="ES93"/>
  <c r="EX93"/>
  <c r="L3302" i="22"/>
  <c r="M3301"/>
  <c r="L3301"/>
  <c r="L3300"/>
  <c r="EU93" i="15"/>
  <c r="EV93"/>
  <c r="EW93"/>
  <c r="O3299" i="22"/>
  <c r="M3299"/>
  <c r="ET93" i="15"/>
  <c r="L3299" i="22"/>
  <c r="J3299"/>
  <c r="H3299"/>
  <c r="F3299"/>
  <c r="CP93" i="15"/>
  <c r="CQ93"/>
  <c r="O3297" i="22"/>
  <c r="E3297"/>
  <c r="F3297"/>
  <c r="G3297"/>
  <c r="H3297"/>
  <c r="I3297"/>
  <c r="J3297"/>
  <c r="K3297"/>
  <c r="L3297"/>
  <c r="M3297"/>
  <c r="N3297"/>
  <c r="C3297"/>
  <c r="CB93" i="15"/>
  <c r="CC93"/>
  <c r="O3296" i="22"/>
  <c r="E3296"/>
  <c r="F3296"/>
  <c r="G3296"/>
  <c r="H3296"/>
  <c r="I3296"/>
  <c r="J3296"/>
  <c r="K3296"/>
  <c r="L3296"/>
  <c r="M3296"/>
  <c r="N3296"/>
  <c r="C3296"/>
  <c r="BN93" i="15"/>
  <c r="BO93"/>
  <c r="O3295" i="22"/>
  <c r="E3295"/>
  <c r="F3295"/>
  <c r="G3295"/>
  <c r="H3295"/>
  <c r="I3295"/>
  <c r="J3295"/>
  <c r="K3295"/>
  <c r="L3295"/>
  <c r="M3295"/>
  <c r="N3295"/>
  <c r="C3295"/>
  <c r="AZ93" i="15"/>
  <c r="BA93"/>
  <c r="O3294" i="22"/>
  <c r="E3294"/>
  <c r="F3294"/>
  <c r="G3294"/>
  <c r="H3294"/>
  <c r="I3294"/>
  <c r="J3294"/>
  <c r="K3294"/>
  <c r="L3294"/>
  <c r="M3294"/>
  <c r="N3294"/>
  <c r="C3294"/>
  <c r="AL93" i="15"/>
  <c r="AM93"/>
  <c r="O3293" i="22"/>
  <c r="E3293"/>
  <c r="F3293"/>
  <c r="G3293"/>
  <c r="H3293"/>
  <c r="I3293"/>
  <c r="J3293"/>
  <c r="K3293"/>
  <c r="L3293"/>
  <c r="M3293"/>
  <c r="N3293"/>
  <c r="C3293"/>
  <c r="X93" i="15"/>
  <c r="Y93"/>
  <c r="O3292" i="22"/>
  <c r="E3292"/>
  <c r="F3292"/>
  <c r="G3292"/>
  <c r="H3292"/>
  <c r="I3292"/>
  <c r="J3292"/>
  <c r="K3292"/>
  <c r="L3292"/>
  <c r="M3292"/>
  <c r="N3292"/>
  <c r="C3292"/>
  <c r="E3291"/>
  <c r="F3291"/>
  <c r="G3291"/>
  <c r="H3291"/>
  <c r="I3291"/>
  <c r="J3291"/>
  <c r="K3291"/>
  <c r="L3291"/>
  <c r="M3291"/>
  <c r="N3291"/>
  <c r="H3288"/>
  <c r="H3287"/>
  <c r="H3286"/>
  <c r="H3285"/>
  <c r="H3284"/>
  <c r="H3283"/>
  <c r="N3282"/>
  <c r="N3280"/>
  <c r="D3279"/>
  <c r="D3278"/>
  <c r="J3241"/>
  <c r="H3268"/>
  <c r="F3268"/>
  <c r="C3268"/>
  <c r="H3267"/>
  <c r="F3267"/>
  <c r="C3267"/>
  <c r="H3266"/>
  <c r="F3266"/>
  <c r="C3266"/>
  <c r="H3265"/>
  <c r="F3265"/>
  <c r="C3265"/>
  <c r="L3264"/>
  <c r="H3264"/>
  <c r="F3264"/>
  <c r="C3264"/>
  <c r="EQ92" i="15"/>
  <c r="ES92"/>
  <c r="EX92"/>
  <c r="L3263" i="22"/>
  <c r="M3262"/>
  <c r="L3262"/>
  <c r="L3261"/>
  <c r="EU92" i="15"/>
  <c r="EV92"/>
  <c r="EW92"/>
  <c r="O3260" i="22"/>
  <c r="M3260"/>
  <c r="ET92" i="15"/>
  <c r="L3260" i="22"/>
  <c r="J3260"/>
  <c r="H3260"/>
  <c r="F3260"/>
  <c r="CP92" i="15"/>
  <c r="CQ92"/>
  <c r="O3258" i="22"/>
  <c r="E3258"/>
  <c r="F3258"/>
  <c r="G3258"/>
  <c r="H3258"/>
  <c r="I3258"/>
  <c r="J3258"/>
  <c r="K3258"/>
  <c r="L3258"/>
  <c r="M3258"/>
  <c r="N3258"/>
  <c r="C3258"/>
  <c r="CB92" i="15"/>
  <c r="CC92"/>
  <c r="O3257" i="22"/>
  <c r="E3257"/>
  <c r="F3257"/>
  <c r="G3257"/>
  <c r="H3257"/>
  <c r="I3257"/>
  <c r="J3257"/>
  <c r="K3257"/>
  <c r="L3257"/>
  <c r="M3257"/>
  <c r="N3257"/>
  <c r="C3257"/>
  <c r="BN92" i="15"/>
  <c r="BO92"/>
  <c r="O3256" i="22"/>
  <c r="E3256"/>
  <c r="F3256"/>
  <c r="G3256"/>
  <c r="H3256"/>
  <c r="I3256"/>
  <c r="J3256"/>
  <c r="K3256"/>
  <c r="L3256"/>
  <c r="M3256"/>
  <c r="N3256"/>
  <c r="C3256"/>
  <c r="AZ92" i="15"/>
  <c r="BA92"/>
  <c r="O3255" i="22"/>
  <c r="E3255"/>
  <c r="F3255"/>
  <c r="G3255"/>
  <c r="H3255"/>
  <c r="I3255"/>
  <c r="J3255"/>
  <c r="K3255"/>
  <c r="L3255"/>
  <c r="M3255"/>
  <c r="N3255"/>
  <c r="C3255"/>
  <c r="AL92" i="15"/>
  <c r="AM92"/>
  <c r="O3254" i="22"/>
  <c r="E3254"/>
  <c r="F3254"/>
  <c r="G3254"/>
  <c r="H3254"/>
  <c r="I3254"/>
  <c r="J3254"/>
  <c r="K3254"/>
  <c r="L3254"/>
  <c r="M3254"/>
  <c r="N3254"/>
  <c r="C3254"/>
  <c r="X92" i="15"/>
  <c r="Y92"/>
  <c r="O3253" i="22"/>
  <c r="E3253"/>
  <c r="F3253"/>
  <c r="G3253"/>
  <c r="H3253"/>
  <c r="I3253"/>
  <c r="J3253"/>
  <c r="K3253"/>
  <c r="L3253"/>
  <c r="M3253"/>
  <c r="N3253"/>
  <c r="C3253"/>
  <c r="E3252"/>
  <c r="F3252"/>
  <c r="G3252"/>
  <c r="H3252"/>
  <c r="I3252"/>
  <c r="J3252"/>
  <c r="K3252"/>
  <c r="L3252"/>
  <c r="M3252"/>
  <c r="N3252"/>
  <c r="H3249"/>
  <c r="H3248"/>
  <c r="H3247"/>
  <c r="H3246"/>
  <c r="H3245"/>
  <c r="H3244"/>
  <c r="N3243"/>
  <c r="N3241"/>
  <c r="D3240"/>
  <c r="D3239"/>
  <c r="J3202"/>
  <c r="H3229"/>
  <c r="F3229"/>
  <c r="C3229"/>
  <c r="H3228"/>
  <c r="F3228"/>
  <c r="C3228"/>
  <c r="H3227"/>
  <c r="F3227"/>
  <c r="C3227"/>
  <c r="H3226"/>
  <c r="F3226"/>
  <c r="C3226"/>
  <c r="L3225"/>
  <c r="H3225"/>
  <c r="F3225"/>
  <c r="C3225"/>
  <c r="EQ91" i="15"/>
  <c r="ES91"/>
  <c r="EX91"/>
  <c r="L3224" i="22"/>
  <c r="M3223"/>
  <c r="L3223"/>
  <c r="L3222"/>
  <c r="EU91" i="15"/>
  <c r="EV91"/>
  <c r="EW91"/>
  <c r="O3221" i="22"/>
  <c r="M3221"/>
  <c r="ET91" i="15"/>
  <c r="L3221" i="22"/>
  <c r="J3221"/>
  <c r="H3221"/>
  <c r="F3221"/>
  <c r="CP91" i="15"/>
  <c r="CQ91"/>
  <c r="O3219" i="22"/>
  <c r="E3219"/>
  <c r="F3219"/>
  <c r="G3219"/>
  <c r="H3219"/>
  <c r="I3219"/>
  <c r="J3219"/>
  <c r="K3219"/>
  <c r="L3219"/>
  <c r="M3219"/>
  <c r="N3219"/>
  <c r="C3219"/>
  <c r="CB91" i="15"/>
  <c r="CC91"/>
  <c r="O3218" i="22"/>
  <c r="E3218"/>
  <c r="F3218"/>
  <c r="G3218"/>
  <c r="H3218"/>
  <c r="I3218"/>
  <c r="J3218"/>
  <c r="K3218"/>
  <c r="L3218"/>
  <c r="M3218"/>
  <c r="N3218"/>
  <c r="C3218"/>
  <c r="BN91" i="15"/>
  <c r="BO91"/>
  <c r="O3217" i="22"/>
  <c r="E3217"/>
  <c r="F3217"/>
  <c r="G3217"/>
  <c r="H3217"/>
  <c r="I3217"/>
  <c r="J3217"/>
  <c r="K3217"/>
  <c r="L3217"/>
  <c r="M3217"/>
  <c r="N3217"/>
  <c r="C3217"/>
  <c r="AZ91" i="15"/>
  <c r="BA91"/>
  <c r="O3216" i="22"/>
  <c r="E3216"/>
  <c r="F3216"/>
  <c r="G3216"/>
  <c r="H3216"/>
  <c r="I3216"/>
  <c r="J3216"/>
  <c r="K3216"/>
  <c r="L3216"/>
  <c r="M3216"/>
  <c r="N3216"/>
  <c r="C3216"/>
  <c r="AL91" i="15"/>
  <c r="AM91"/>
  <c r="O3215" i="22"/>
  <c r="E3215"/>
  <c r="F3215"/>
  <c r="G3215"/>
  <c r="H3215"/>
  <c r="I3215"/>
  <c r="J3215"/>
  <c r="K3215"/>
  <c r="L3215"/>
  <c r="M3215"/>
  <c r="N3215"/>
  <c r="C3215"/>
  <c r="X91" i="15"/>
  <c r="Y91"/>
  <c r="O3214" i="22"/>
  <c r="E3214"/>
  <c r="F3214"/>
  <c r="G3214"/>
  <c r="H3214"/>
  <c r="I3214"/>
  <c r="J3214"/>
  <c r="K3214"/>
  <c r="L3214"/>
  <c r="M3214"/>
  <c r="N3214"/>
  <c r="C3214"/>
  <c r="E3213"/>
  <c r="F3213"/>
  <c r="G3213"/>
  <c r="H3213"/>
  <c r="I3213"/>
  <c r="J3213"/>
  <c r="K3213"/>
  <c r="L3213"/>
  <c r="M3213"/>
  <c r="N3213"/>
  <c r="H3210"/>
  <c r="H3209"/>
  <c r="H3208"/>
  <c r="H3207"/>
  <c r="H3206"/>
  <c r="H3205"/>
  <c r="N3204"/>
  <c r="N3202"/>
  <c r="D3201"/>
  <c r="D3200"/>
  <c r="J3163"/>
  <c r="H3190"/>
  <c r="F3190"/>
  <c r="C3190"/>
  <c r="H3189"/>
  <c r="F3189"/>
  <c r="C3189"/>
  <c r="H3188"/>
  <c r="F3188"/>
  <c r="C3188"/>
  <c r="H3187"/>
  <c r="F3187"/>
  <c r="C3187"/>
  <c r="L3186"/>
  <c r="H3186"/>
  <c r="F3186"/>
  <c r="C3186"/>
  <c r="EQ90" i="15"/>
  <c r="ES90"/>
  <c r="EX90"/>
  <c r="L3185" i="22"/>
  <c r="M3184"/>
  <c r="L3184"/>
  <c r="L3183"/>
  <c r="EU90" i="15"/>
  <c r="EV90"/>
  <c r="EW90"/>
  <c r="O3182" i="22"/>
  <c r="M3182"/>
  <c r="ET90" i="15"/>
  <c r="L3182" i="22"/>
  <c r="J3182"/>
  <c r="H3182"/>
  <c r="F3182"/>
  <c r="CP90" i="15"/>
  <c r="CQ90"/>
  <c r="O3180" i="22"/>
  <c r="E3180"/>
  <c r="F3180"/>
  <c r="G3180"/>
  <c r="H3180"/>
  <c r="I3180"/>
  <c r="J3180"/>
  <c r="K3180"/>
  <c r="L3180"/>
  <c r="M3180"/>
  <c r="N3180"/>
  <c r="C3180"/>
  <c r="CB90" i="15"/>
  <c r="CC90"/>
  <c r="O3179" i="22"/>
  <c r="E3179"/>
  <c r="F3179"/>
  <c r="G3179"/>
  <c r="H3179"/>
  <c r="I3179"/>
  <c r="J3179"/>
  <c r="K3179"/>
  <c r="L3179"/>
  <c r="M3179"/>
  <c r="N3179"/>
  <c r="C3179"/>
  <c r="BN90" i="15"/>
  <c r="BO90"/>
  <c r="O3178" i="22"/>
  <c r="E3178"/>
  <c r="F3178"/>
  <c r="G3178"/>
  <c r="H3178"/>
  <c r="I3178"/>
  <c r="J3178"/>
  <c r="K3178"/>
  <c r="L3178"/>
  <c r="M3178"/>
  <c r="N3178"/>
  <c r="C3178"/>
  <c r="AZ90" i="15"/>
  <c r="BA90"/>
  <c r="O3177" i="22"/>
  <c r="E3177"/>
  <c r="F3177"/>
  <c r="G3177"/>
  <c r="H3177"/>
  <c r="I3177"/>
  <c r="J3177"/>
  <c r="K3177"/>
  <c r="L3177"/>
  <c r="M3177"/>
  <c r="N3177"/>
  <c r="C3177"/>
  <c r="AL90" i="15"/>
  <c r="AM90"/>
  <c r="O3176" i="22"/>
  <c r="E3176"/>
  <c r="F3176"/>
  <c r="G3176"/>
  <c r="H3176"/>
  <c r="I3176"/>
  <c r="J3176"/>
  <c r="K3176"/>
  <c r="L3176"/>
  <c r="M3176"/>
  <c r="N3176"/>
  <c r="C3176"/>
  <c r="X90" i="15"/>
  <c r="Y90"/>
  <c r="O3175" i="22"/>
  <c r="E3175"/>
  <c r="F3175"/>
  <c r="G3175"/>
  <c r="H3175"/>
  <c r="I3175"/>
  <c r="J3175"/>
  <c r="K3175"/>
  <c r="L3175"/>
  <c r="M3175"/>
  <c r="N3175"/>
  <c r="C3175"/>
  <c r="E3174"/>
  <c r="F3174"/>
  <c r="G3174"/>
  <c r="H3174"/>
  <c r="I3174"/>
  <c r="J3174"/>
  <c r="K3174"/>
  <c r="L3174"/>
  <c r="M3174"/>
  <c r="N3174"/>
  <c r="H3171"/>
  <c r="H3170"/>
  <c r="H3169"/>
  <c r="H3168"/>
  <c r="H3167"/>
  <c r="H3166"/>
  <c r="N3165"/>
  <c r="N3163"/>
  <c r="D3162"/>
  <c r="D3161"/>
  <c r="J3124"/>
  <c r="H3151"/>
  <c r="F3151"/>
  <c r="C3151"/>
  <c r="H3150"/>
  <c r="F3150"/>
  <c r="C3150"/>
  <c r="H3149"/>
  <c r="F3149"/>
  <c r="C3149"/>
  <c r="H3148"/>
  <c r="F3148"/>
  <c r="C3148"/>
  <c r="L3147"/>
  <c r="H3147"/>
  <c r="F3147"/>
  <c r="C3147"/>
  <c r="EQ89" i="15"/>
  <c r="ES89"/>
  <c r="EX89"/>
  <c r="L3146" i="22"/>
  <c r="M3145"/>
  <c r="L3145"/>
  <c r="L3144"/>
  <c r="EU89" i="15"/>
  <c r="EV89"/>
  <c r="EW89"/>
  <c r="O3143" i="22"/>
  <c r="M3143"/>
  <c r="ET89" i="15"/>
  <c r="L3143" i="22"/>
  <c r="J3143"/>
  <c r="H3143"/>
  <c r="F3143"/>
  <c r="CP89" i="15"/>
  <c r="CQ89"/>
  <c r="O3141" i="22"/>
  <c r="E3141"/>
  <c r="F3141"/>
  <c r="G3141"/>
  <c r="H3141"/>
  <c r="I3141"/>
  <c r="J3141"/>
  <c r="K3141"/>
  <c r="L3141"/>
  <c r="M3141"/>
  <c r="N3141"/>
  <c r="C3141"/>
  <c r="CB89" i="15"/>
  <c r="CC89"/>
  <c r="O3140" i="22"/>
  <c r="E3140"/>
  <c r="F3140"/>
  <c r="G3140"/>
  <c r="H3140"/>
  <c r="I3140"/>
  <c r="J3140"/>
  <c r="K3140"/>
  <c r="L3140"/>
  <c r="M3140"/>
  <c r="N3140"/>
  <c r="C3140"/>
  <c r="BN89" i="15"/>
  <c r="BO89"/>
  <c r="O3139" i="22"/>
  <c r="E3139"/>
  <c r="F3139"/>
  <c r="G3139"/>
  <c r="H3139"/>
  <c r="I3139"/>
  <c r="J3139"/>
  <c r="K3139"/>
  <c r="L3139"/>
  <c r="M3139"/>
  <c r="N3139"/>
  <c r="C3139"/>
  <c r="AZ89" i="15"/>
  <c r="BA89"/>
  <c r="O3138" i="22"/>
  <c r="E3138"/>
  <c r="F3138"/>
  <c r="G3138"/>
  <c r="H3138"/>
  <c r="I3138"/>
  <c r="J3138"/>
  <c r="K3138"/>
  <c r="L3138"/>
  <c r="M3138"/>
  <c r="N3138"/>
  <c r="C3138"/>
  <c r="AL89" i="15"/>
  <c r="AM89"/>
  <c r="O3137" i="22"/>
  <c r="E3137"/>
  <c r="F3137"/>
  <c r="G3137"/>
  <c r="H3137"/>
  <c r="I3137"/>
  <c r="J3137"/>
  <c r="K3137"/>
  <c r="L3137"/>
  <c r="M3137"/>
  <c r="N3137"/>
  <c r="C3137"/>
  <c r="X89" i="15"/>
  <c r="Y89"/>
  <c r="O3136" i="22"/>
  <c r="E3136"/>
  <c r="F3136"/>
  <c r="G3136"/>
  <c r="H3136"/>
  <c r="I3136"/>
  <c r="J3136"/>
  <c r="K3136"/>
  <c r="L3136"/>
  <c r="M3136"/>
  <c r="N3136"/>
  <c r="C3136"/>
  <c r="E3135"/>
  <c r="F3135"/>
  <c r="G3135"/>
  <c r="H3135"/>
  <c r="I3135"/>
  <c r="J3135"/>
  <c r="K3135"/>
  <c r="L3135"/>
  <c r="M3135"/>
  <c r="N3135"/>
  <c r="H3132"/>
  <c r="H3131"/>
  <c r="H3130"/>
  <c r="H3129"/>
  <c r="H3128"/>
  <c r="H3127"/>
  <c r="N3126"/>
  <c r="N3124"/>
  <c r="D3123"/>
  <c r="D3122"/>
  <c r="J3085"/>
  <c r="H3112"/>
  <c r="F3112"/>
  <c r="C3112"/>
  <c r="H3111"/>
  <c r="F3111"/>
  <c r="C3111"/>
  <c r="H3110"/>
  <c r="F3110"/>
  <c r="C3110"/>
  <c r="H3109"/>
  <c r="F3109"/>
  <c r="C3109"/>
  <c r="L3108"/>
  <c r="H3108"/>
  <c r="F3108"/>
  <c r="C3108"/>
  <c r="EQ88" i="15"/>
  <c r="ES88"/>
  <c r="EX88"/>
  <c r="L3107" i="22"/>
  <c r="M3106"/>
  <c r="L3106"/>
  <c r="L3105"/>
  <c r="EU88" i="15"/>
  <c r="EV88"/>
  <c r="EW88"/>
  <c r="O3104" i="22"/>
  <c r="M3104"/>
  <c r="ET88" i="15"/>
  <c r="L3104" i="22"/>
  <c r="J3104"/>
  <c r="H3104"/>
  <c r="F3104"/>
  <c r="CP88" i="15"/>
  <c r="CQ88"/>
  <c r="O3102" i="22"/>
  <c r="E3102"/>
  <c r="F3102"/>
  <c r="G3102"/>
  <c r="H3102"/>
  <c r="I3102"/>
  <c r="J3102"/>
  <c r="K3102"/>
  <c r="L3102"/>
  <c r="M3102"/>
  <c r="N3102"/>
  <c r="C3102"/>
  <c r="CB88" i="15"/>
  <c r="CC88"/>
  <c r="O3101" i="22"/>
  <c r="E3101"/>
  <c r="F3101"/>
  <c r="G3101"/>
  <c r="H3101"/>
  <c r="I3101"/>
  <c r="J3101"/>
  <c r="K3101"/>
  <c r="L3101"/>
  <c r="M3101"/>
  <c r="N3101"/>
  <c r="C3101"/>
  <c r="BN88" i="15"/>
  <c r="BO88"/>
  <c r="O3100" i="22"/>
  <c r="E3100"/>
  <c r="F3100"/>
  <c r="G3100"/>
  <c r="H3100"/>
  <c r="I3100"/>
  <c r="J3100"/>
  <c r="K3100"/>
  <c r="L3100"/>
  <c r="M3100"/>
  <c r="N3100"/>
  <c r="C3100"/>
  <c r="AZ88" i="15"/>
  <c r="BA88"/>
  <c r="O3099" i="22"/>
  <c r="E3099"/>
  <c r="F3099"/>
  <c r="G3099"/>
  <c r="H3099"/>
  <c r="I3099"/>
  <c r="J3099"/>
  <c r="K3099"/>
  <c r="L3099"/>
  <c r="M3099"/>
  <c r="N3099"/>
  <c r="C3099"/>
  <c r="AL88" i="15"/>
  <c r="AM88"/>
  <c r="O3098" i="22"/>
  <c r="E3098"/>
  <c r="F3098"/>
  <c r="G3098"/>
  <c r="H3098"/>
  <c r="I3098"/>
  <c r="J3098"/>
  <c r="K3098"/>
  <c r="L3098"/>
  <c r="M3098"/>
  <c r="N3098"/>
  <c r="C3098"/>
  <c r="X88" i="15"/>
  <c r="Y88"/>
  <c r="O3097" i="22"/>
  <c r="E3097"/>
  <c r="F3097"/>
  <c r="G3097"/>
  <c r="H3097"/>
  <c r="I3097"/>
  <c r="J3097"/>
  <c r="K3097"/>
  <c r="L3097"/>
  <c r="M3097"/>
  <c r="N3097"/>
  <c r="C3097"/>
  <c r="E3096"/>
  <c r="F3096"/>
  <c r="G3096"/>
  <c r="H3096"/>
  <c r="I3096"/>
  <c r="J3096"/>
  <c r="K3096"/>
  <c r="L3096"/>
  <c r="M3096"/>
  <c r="N3096"/>
  <c r="H3093"/>
  <c r="H3092"/>
  <c r="H3091"/>
  <c r="H3090"/>
  <c r="H3089"/>
  <c r="H3088"/>
  <c r="N3087"/>
  <c r="N3085"/>
  <c r="D3084"/>
  <c r="D3083"/>
  <c r="J3046"/>
  <c r="H3073"/>
  <c r="F3073"/>
  <c r="C3073"/>
  <c r="H3072"/>
  <c r="F3072"/>
  <c r="C3072"/>
  <c r="H3071"/>
  <c r="F3071"/>
  <c r="C3071"/>
  <c r="H3070"/>
  <c r="F3070"/>
  <c r="C3070"/>
  <c r="L3069"/>
  <c r="H3069"/>
  <c r="F3069"/>
  <c r="C3069"/>
  <c r="EQ87" i="15"/>
  <c r="ES87"/>
  <c r="EX87"/>
  <c r="L3068" i="22"/>
  <c r="M3067"/>
  <c r="L3067"/>
  <c r="L3066"/>
  <c r="EU87" i="15"/>
  <c r="EV87"/>
  <c r="EW87"/>
  <c r="O3065" i="22"/>
  <c r="M3065"/>
  <c r="ET87" i="15"/>
  <c r="L3065" i="22"/>
  <c r="J3065"/>
  <c r="H3065"/>
  <c r="F3065"/>
  <c r="CP87" i="15"/>
  <c r="CQ87"/>
  <c r="O3063" i="22"/>
  <c r="E3063"/>
  <c r="F3063"/>
  <c r="G3063"/>
  <c r="H3063"/>
  <c r="I3063"/>
  <c r="J3063"/>
  <c r="K3063"/>
  <c r="L3063"/>
  <c r="M3063"/>
  <c r="N3063"/>
  <c r="C3063"/>
  <c r="CB87" i="15"/>
  <c r="CC87"/>
  <c r="O3062" i="22"/>
  <c r="E3062"/>
  <c r="F3062"/>
  <c r="G3062"/>
  <c r="H3062"/>
  <c r="I3062"/>
  <c r="J3062"/>
  <c r="K3062"/>
  <c r="L3062"/>
  <c r="M3062"/>
  <c r="N3062"/>
  <c r="C3062"/>
  <c r="BN87" i="15"/>
  <c r="BO87"/>
  <c r="O3061" i="22"/>
  <c r="E3061"/>
  <c r="F3061"/>
  <c r="G3061"/>
  <c r="H3061"/>
  <c r="I3061"/>
  <c r="J3061"/>
  <c r="K3061"/>
  <c r="L3061"/>
  <c r="M3061"/>
  <c r="N3061"/>
  <c r="C3061"/>
  <c r="AZ87" i="15"/>
  <c r="BA87"/>
  <c r="O3060" i="22"/>
  <c r="E3060"/>
  <c r="F3060"/>
  <c r="G3060"/>
  <c r="H3060"/>
  <c r="I3060"/>
  <c r="J3060"/>
  <c r="K3060"/>
  <c r="L3060"/>
  <c r="M3060"/>
  <c r="N3060"/>
  <c r="C3060"/>
  <c r="AL87" i="15"/>
  <c r="AM87"/>
  <c r="O3059" i="22"/>
  <c r="E3059"/>
  <c r="F3059"/>
  <c r="G3059"/>
  <c r="H3059"/>
  <c r="I3059"/>
  <c r="J3059"/>
  <c r="K3059"/>
  <c r="L3059"/>
  <c r="M3059"/>
  <c r="N3059"/>
  <c r="C3059"/>
  <c r="X87" i="15"/>
  <c r="Y87"/>
  <c r="O3058" i="22"/>
  <c r="E3058"/>
  <c r="F3058"/>
  <c r="G3058"/>
  <c r="H3058"/>
  <c r="I3058"/>
  <c r="J3058"/>
  <c r="K3058"/>
  <c r="L3058"/>
  <c r="M3058"/>
  <c r="N3058"/>
  <c r="C3058"/>
  <c r="E3057"/>
  <c r="F3057"/>
  <c r="G3057"/>
  <c r="H3057"/>
  <c r="I3057"/>
  <c r="J3057"/>
  <c r="K3057"/>
  <c r="L3057"/>
  <c r="M3057"/>
  <c r="N3057"/>
  <c r="H3054"/>
  <c r="H3053"/>
  <c r="H3052"/>
  <c r="H3051"/>
  <c r="H3050"/>
  <c r="H3049"/>
  <c r="N3048"/>
  <c r="N3046"/>
  <c r="D3045"/>
  <c r="D3044"/>
  <c r="J3007"/>
  <c r="H3034"/>
  <c r="F3034"/>
  <c r="C3034"/>
  <c r="H3033"/>
  <c r="F3033"/>
  <c r="C3033"/>
  <c r="H3032"/>
  <c r="F3032"/>
  <c r="C3032"/>
  <c r="H3031"/>
  <c r="F3031"/>
  <c r="C3031"/>
  <c r="L3030"/>
  <c r="H3030"/>
  <c r="F3030"/>
  <c r="C3030"/>
  <c r="EQ86" i="15"/>
  <c r="ES86"/>
  <c r="EX86"/>
  <c r="L3029" i="22"/>
  <c r="M3028"/>
  <c r="L3028"/>
  <c r="L3027"/>
  <c r="EU86" i="15"/>
  <c r="EV86"/>
  <c r="EW86"/>
  <c r="O3026" i="22"/>
  <c r="M3026"/>
  <c r="ET86" i="15"/>
  <c r="L3026" i="22"/>
  <c r="J3026"/>
  <c r="H3026"/>
  <c r="F3026"/>
  <c r="CP86" i="15"/>
  <c r="CQ86"/>
  <c r="O3024" i="22"/>
  <c r="E3024"/>
  <c r="F3024"/>
  <c r="G3024"/>
  <c r="H3024"/>
  <c r="I3024"/>
  <c r="J3024"/>
  <c r="K3024"/>
  <c r="L3024"/>
  <c r="M3024"/>
  <c r="N3024"/>
  <c r="C3024"/>
  <c r="CB86" i="15"/>
  <c r="CC86"/>
  <c r="O3023" i="22"/>
  <c r="E3023"/>
  <c r="F3023"/>
  <c r="G3023"/>
  <c r="H3023"/>
  <c r="I3023"/>
  <c r="J3023"/>
  <c r="K3023"/>
  <c r="L3023"/>
  <c r="M3023"/>
  <c r="N3023"/>
  <c r="C3023"/>
  <c r="BN86" i="15"/>
  <c r="BO86"/>
  <c r="O3022" i="22"/>
  <c r="E3022"/>
  <c r="F3022"/>
  <c r="G3022"/>
  <c r="H3022"/>
  <c r="I3022"/>
  <c r="J3022"/>
  <c r="K3022"/>
  <c r="L3022"/>
  <c r="M3022"/>
  <c r="N3022"/>
  <c r="C3022"/>
  <c r="AZ86" i="15"/>
  <c r="BA86"/>
  <c r="O3021" i="22"/>
  <c r="E3021"/>
  <c r="F3021"/>
  <c r="G3021"/>
  <c r="H3021"/>
  <c r="I3021"/>
  <c r="J3021"/>
  <c r="K3021"/>
  <c r="L3021"/>
  <c r="M3021"/>
  <c r="N3021"/>
  <c r="C3021"/>
  <c r="AL86" i="15"/>
  <c r="AM86"/>
  <c r="O3020" i="22"/>
  <c r="E3020"/>
  <c r="F3020"/>
  <c r="G3020"/>
  <c r="H3020"/>
  <c r="I3020"/>
  <c r="J3020"/>
  <c r="K3020"/>
  <c r="L3020"/>
  <c r="M3020"/>
  <c r="N3020"/>
  <c r="C3020"/>
  <c r="X86" i="15"/>
  <c r="Y86"/>
  <c r="O3019" i="22"/>
  <c r="E3019"/>
  <c r="F3019"/>
  <c r="G3019"/>
  <c r="H3019"/>
  <c r="I3019"/>
  <c r="J3019"/>
  <c r="K3019"/>
  <c r="L3019"/>
  <c r="M3019"/>
  <c r="N3019"/>
  <c r="C3019"/>
  <c r="E3018"/>
  <c r="F3018"/>
  <c r="G3018"/>
  <c r="H3018"/>
  <c r="I3018"/>
  <c r="J3018"/>
  <c r="K3018"/>
  <c r="L3018"/>
  <c r="M3018"/>
  <c r="N3018"/>
  <c r="H3015"/>
  <c r="H3014"/>
  <c r="H3013"/>
  <c r="H3012"/>
  <c r="H3011"/>
  <c r="H3010"/>
  <c r="N3009"/>
  <c r="N3007"/>
  <c r="D3006"/>
  <c r="D3005"/>
  <c r="J2968"/>
  <c r="H2995"/>
  <c r="F2995"/>
  <c r="C2995"/>
  <c r="H2994"/>
  <c r="F2994"/>
  <c r="C2994"/>
  <c r="H2993"/>
  <c r="F2993"/>
  <c r="C2993"/>
  <c r="H2992"/>
  <c r="F2992"/>
  <c r="C2992"/>
  <c r="L2991"/>
  <c r="H2991"/>
  <c r="F2991"/>
  <c r="C2991"/>
  <c r="EQ85" i="15"/>
  <c r="ES85"/>
  <c r="EX85"/>
  <c r="L2990" i="22"/>
  <c r="M2989"/>
  <c r="L2989"/>
  <c r="L2988"/>
  <c r="EU85" i="15"/>
  <c r="EV85"/>
  <c r="EW85"/>
  <c r="O2987" i="22"/>
  <c r="M2987"/>
  <c r="ET85" i="15"/>
  <c r="L2987" i="22"/>
  <c r="J2987"/>
  <c r="H2987"/>
  <c r="F2987"/>
  <c r="CP85" i="15"/>
  <c r="CQ85"/>
  <c r="O2985" i="22"/>
  <c r="E2985"/>
  <c r="F2985"/>
  <c r="G2985"/>
  <c r="H2985"/>
  <c r="I2985"/>
  <c r="J2985"/>
  <c r="K2985"/>
  <c r="L2985"/>
  <c r="M2985"/>
  <c r="N2985"/>
  <c r="C2985"/>
  <c r="CB85" i="15"/>
  <c r="CC85"/>
  <c r="O2984" i="22"/>
  <c r="E2984"/>
  <c r="F2984"/>
  <c r="G2984"/>
  <c r="H2984"/>
  <c r="I2984"/>
  <c r="J2984"/>
  <c r="K2984"/>
  <c r="L2984"/>
  <c r="M2984"/>
  <c r="N2984"/>
  <c r="C2984"/>
  <c r="BN85" i="15"/>
  <c r="BO85"/>
  <c r="O2983" i="22"/>
  <c r="E2983"/>
  <c r="F2983"/>
  <c r="G2983"/>
  <c r="H2983"/>
  <c r="I2983"/>
  <c r="J2983"/>
  <c r="K2983"/>
  <c r="L2983"/>
  <c r="M2983"/>
  <c r="N2983"/>
  <c r="C2983"/>
  <c r="AZ85" i="15"/>
  <c r="BA85"/>
  <c r="O2982" i="22"/>
  <c r="E2982"/>
  <c r="F2982"/>
  <c r="G2982"/>
  <c r="H2982"/>
  <c r="I2982"/>
  <c r="J2982"/>
  <c r="K2982"/>
  <c r="L2982"/>
  <c r="M2982"/>
  <c r="N2982"/>
  <c r="C2982"/>
  <c r="AL85" i="15"/>
  <c r="AM85"/>
  <c r="O2981" i="22"/>
  <c r="E2981"/>
  <c r="F2981"/>
  <c r="G2981"/>
  <c r="H2981"/>
  <c r="I2981"/>
  <c r="J2981"/>
  <c r="K2981"/>
  <c r="L2981"/>
  <c r="M2981"/>
  <c r="N2981"/>
  <c r="C2981"/>
  <c r="X85" i="15"/>
  <c r="Y85"/>
  <c r="O2980" i="22"/>
  <c r="E2980"/>
  <c r="F2980"/>
  <c r="G2980"/>
  <c r="H2980"/>
  <c r="I2980"/>
  <c r="J2980"/>
  <c r="K2980"/>
  <c r="L2980"/>
  <c r="M2980"/>
  <c r="N2980"/>
  <c r="C2980"/>
  <c r="E2979"/>
  <c r="F2979"/>
  <c r="G2979"/>
  <c r="H2979"/>
  <c r="I2979"/>
  <c r="J2979"/>
  <c r="K2979"/>
  <c r="L2979"/>
  <c r="M2979"/>
  <c r="N2979"/>
  <c r="H2976"/>
  <c r="H2975"/>
  <c r="H2974"/>
  <c r="H2973"/>
  <c r="H2972"/>
  <c r="H2971"/>
  <c r="N2970"/>
  <c r="N2968"/>
  <c r="D2967"/>
  <c r="D2966"/>
  <c r="J2929"/>
  <c r="H2956"/>
  <c r="F2956"/>
  <c r="C2956"/>
  <c r="H2955"/>
  <c r="F2955"/>
  <c r="C2955"/>
  <c r="H2954"/>
  <c r="F2954"/>
  <c r="C2954"/>
  <c r="H2953"/>
  <c r="F2953"/>
  <c r="C2953"/>
  <c r="L2952"/>
  <c r="H2952"/>
  <c r="F2952"/>
  <c r="C2952"/>
  <c r="EQ84" i="15"/>
  <c r="ES84"/>
  <c r="EX84"/>
  <c r="L2951" i="22"/>
  <c r="M2950"/>
  <c r="L2950"/>
  <c r="L2949"/>
  <c r="EU84" i="15"/>
  <c r="EV84"/>
  <c r="EW84"/>
  <c r="O2948" i="22"/>
  <c r="M2948"/>
  <c r="ET84" i="15"/>
  <c r="L2948" i="22"/>
  <c r="J2948"/>
  <c r="H2948"/>
  <c r="F2948"/>
  <c r="CP84" i="15"/>
  <c r="CQ84"/>
  <c r="O2946" i="22"/>
  <c r="E2946"/>
  <c r="F2946"/>
  <c r="G2946"/>
  <c r="H2946"/>
  <c r="I2946"/>
  <c r="J2946"/>
  <c r="K2946"/>
  <c r="L2946"/>
  <c r="M2946"/>
  <c r="N2946"/>
  <c r="C2946"/>
  <c r="CB84" i="15"/>
  <c r="CC84"/>
  <c r="O2945" i="22"/>
  <c r="E2945"/>
  <c r="F2945"/>
  <c r="G2945"/>
  <c r="H2945"/>
  <c r="I2945"/>
  <c r="J2945"/>
  <c r="K2945"/>
  <c r="L2945"/>
  <c r="M2945"/>
  <c r="N2945"/>
  <c r="C2945"/>
  <c r="BN84" i="15"/>
  <c r="BO84"/>
  <c r="O2944" i="22"/>
  <c r="E2944"/>
  <c r="F2944"/>
  <c r="G2944"/>
  <c r="H2944"/>
  <c r="I2944"/>
  <c r="J2944"/>
  <c r="K2944"/>
  <c r="L2944"/>
  <c r="M2944"/>
  <c r="N2944"/>
  <c r="C2944"/>
  <c r="AZ84" i="15"/>
  <c r="BA84"/>
  <c r="O2943" i="22"/>
  <c r="E2943"/>
  <c r="F2943"/>
  <c r="G2943"/>
  <c r="H2943"/>
  <c r="I2943"/>
  <c r="J2943"/>
  <c r="K2943"/>
  <c r="L2943"/>
  <c r="M2943"/>
  <c r="N2943"/>
  <c r="C2943"/>
  <c r="AL84" i="15"/>
  <c r="AM84"/>
  <c r="O2942" i="22"/>
  <c r="E2942"/>
  <c r="F2942"/>
  <c r="G2942"/>
  <c r="H2942"/>
  <c r="I2942"/>
  <c r="J2942"/>
  <c r="K2942"/>
  <c r="L2942"/>
  <c r="M2942"/>
  <c r="N2942"/>
  <c r="C2942"/>
  <c r="X84" i="15"/>
  <c r="Y84"/>
  <c r="O2941" i="22"/>
  <c r="E2941"/>
  <c r="F2941"/>
  <c r="G2941"/>
  <c r="H2941"/>
  <c r="I2941"/>
  <c r="J2941"/>
  <c r="K2941"/>
  <c r="L2941"/>
  <c r="M2941"/>
  <c r="N2941"/>
  <c r="C2941"/>
  <c r="E2940"/>
  <c r="F2940"/>
  <c r="G2940"/>
  <c r="H2940"/>
  <c r="I2940"/>
  <c r="J2940"/>
  <c r="K2940"/>
  <c r="L2940"/>
  <c r="M2940"/>
  <c r="N2940"/>
  <c r="H2937"/>
  <c r="H2936"/>
  <c r="H2935"/>
  <c r="H2934"/>
  <c r="H2933"/>
  <c r="H2932"/>
  <c r="N2931"/>
  <c r="N2929"/>
  <c r="D2928"/>
  <c r="D2927"/>
  <c r="J2890"/>
  <c r="H2917"/>
  <c r="F2917"/>
  <c r="C2917"/>
  <c r="H2916"/>
  <c r="F2916"/>
  <c r="C2916"/>
  <c r="H2915"/>
  <c r="F2915"/>
  <c r="C2915"/>
  <c r="H2914"/>
  <c r="F2914"/>
  <c r="C2914"/>
  <c r="L2913"/>
  <c r="H2913"/>
  <c r="F2913"/>
  <c r="C2913"/>
  <c r="EQ83" i="15"/>
  <c r="ES83"/>
  <c r="EX83"/>
  <c r="L2912" i="22"/>
  <c r="M2911"/>
  <c r="L2911"/>
  <c r="L2910"/>
  <c r="EU83" i="15"/>
  <c r="EV83"/>
  <c r="EW83"/>
  <c r="O2909" i="22"/>
  <c r="M2909"/>
  <c r="ET83" i="15"/>
  <c r="L2909" i="22"/>
  <c r="J2909"/>
  <c r="H2909"/>
  <c r="F2909"/>
  <c r="CP83" i="15"/>
  <c r="CQ83"/>
  <c r="O2907" i="22"/>
  <c r="E2907"/>
  <c r="F2907"/>
  <c r="G2907"/>
  <c r="H2907"/>
  <c r="I2907"/>
  <c r="J2907"/>
  <c r="K2907"/>
  <c r="L2907"/>
  <c r="M2907"/>
  <c r="N2907"/>
  <c r="C2907"/>
  <c r="CB83" i="15"/>
  <c r="CC83"/>
  <c r="O2906" i="22"/>
  <c r="E2906"/>
  <c r="F2906"/>
  <c r="G2906"/>
  <c r="H2906"/>
  <c r="I2906"/>
  <c r="J2906"/>
  <c r="K2906"/>
  <c r="L2906"/>
  <c r="M2906"/>
  <c r="N2906"/>
  <c r="C2906"/>
  <c r="BN83" i="15"/>
  <c r="BO83"/>
  <c r="O2905" i="22"/>
  <c r="E2905"/>
  <c r="F2905"/>
  <c r="G2905"/>
  <c r="H2905"/>
  <c r="I2905"/>
  <c r="J2905"/>
  <c r="K2905"/>
  <c r="L2905"/>
  <c r="M2905"/>
  <c r="N2905"/>
  <c r="C2905"/>
  <c r="AZ83" i="15"/>
  <c r="BA83"/>
  <c r="O2904" i="22"/>
  <c r="E2904"/>
  <c r="F2904"/>
  <c r="G2904"/>
  <c r="H2904"/>
  <c r="I2904"/>
  <c r="J2904"/>
  <c r="K2904"/>
  <c r="L2904"/>
  <c r="M2904"/>
  <c r="N2904"/>
  <c r="C2904"/>
  <c r="AL83" i="15"/>
  <c r="AM83"/>
  <c r="O2903" i="22"/>
  <c r="E2903"/>
  <c r="F2903"/>
  <c r="G2903"/>
  <c r="H2903"/>
  <c r="I2903"/>
  <c r="J2903"/>
  <c r="K2903"/>
  <c r="L2903"/>
  <c r="M2903"/>
  <c r="N2903"/>
  <c r="C2903"/>
  <c r="X83" i="15"/>
  <c r="Y83"/>
  <c r="O2902" i="22"/>
  <c r="E2902"/>
  <c r="F2902"/>
  <c r="G2902"/>
  <c r="H2902"/>
  <c r="I2902"/>
  <c r="J2902"/>
  <c r="K2902"/>
  <c r="L2902"/>
  <c r="M2902"/>
  <c r="N2902"/>
  <c r="C2902"/>
  <c r="E2901"/>
  <c r="F2901"/>
  <c r="G2901"/>
  <c r="H2901"/>
  <c r="I2901"/>
  <c r="J2901"/>
  <c r="K2901"/>
  <c r="L2901"/>
  <c r="M2901"/>
  <c r="N2901"/>
  <c r="H2898"/>
  <c r="H2897"/>
  <c r="H2896"/>
  <c r="H2895"/>
  <c r="H2894"/>
  <c r="H2893"/>
  <c r="N2892"/>
  <c r="N2890"/>
  <c r="D2889"/>
  <c r="D2888"/>
  <c r="J2851"/>
  <c r="H2878"/>
  <c r="F2878"/>
  <c r="C2878"/>
  <c r="H2877"/>
  <c r="F2877"/>
  <c r="C2877"/>
  <c r="H2876"/>
  <c r="F2876"/>
  <c r="C2876"/>
  <c r="H2875"/>
  <c r="F2875"/>
  <c r="C2875"/>
  <c r="L2874"/>
  <c r="H2874"/>
  <c r="F2874"/>
  <c r="C2874"/>
  <c r="EQ82" i="15"/>
  <c r="ES82"/>
  <c r="EX82"/>
  <c r="L2873" i="22"/>
  <c r="M2872"/>
  <c r="L2872"/>
  <c r="L2871"/>
  <c r="EU82" i="15"/>
  <c r="EV82"/>
  <c r="EW82"/>
  <c r="O2870" i="22"/>
  <c r="M2870"/>
  <c r="ET82" i="15"/>
  <c r="L2870" i="22"/>
  <c r="J2870"/>
  <c r="H2870"/>
  <c r="F2870"/>
  <c r="CP82" i="15"/>
  <c r="CQ82"/>
  <c r="O2868" i="22"/>
  <c r="E2868"/>
  <c r="F2868"/>
  <c r="G2868"/>
  <c r="H2868"/>
  <c r="I2868"/>
  <c r="J2868"/>
  <c r="K2868"/>
  <c r="L2868"/>
  <c r="M2868"/>
  <c r="N2868"/>
  <c r="C2868"/>
  <c r="CB82" i="15"/>
  <c r="CC82"/>
  <c r="O2867" i="22"/>
  <c r="E2867"/>
  <c r="F2867"/>
  <c r="G2867"/>
  <c r="H2867"/>
  <c r="I2867"/>
  <c r="J2867"/>
  <c r="K2867"/>
  <c r="L2867"/>
  <c r="M2867"/>
  <c r="N2867"/>
  <c r="C2867"/>
  <c r="BN82" i="15"/>
  <c r="BO82"/>
  <c r="O2866" i="22"/>
  <c r="E2866"/>
  <c r="F2866"/>
  <c r="G2866"/>
  <c r="H2866"/>
  <c r="I2866"/>
  <c r="J2866"/>
  <c r="K2866"/>
  <c r="L2866"/>
  <c r="M2866"/>
  <c r="N2866"/>
  <c r="C2866"/>
  <c r="AZ82" i="15"/>
  <c r="BA82"/>
  <c r="O2865" i="22"/>
  <c r="E2865"/>
  <c r="F2865"/>
  <c r="G2865"/>
  <c r="H2865"/>
  <c r="I2865"/>
  <c r="J2865"/>
  <c r="K2865"/>
  <c r="L2865"/>
  <c r="M2865"/>
  <c r="N2865"/>
  <c r="C2865"/>
  <c r="AL82" i="15"/>
  <c r="AM82"/>
  <c r="O2864" i="22"/>
  <c r="E2864"/>
  <c r="F2864"/>
  <c r="G2864"/>
  <c r="H2864"/>
  <c r="I2864"/>
  <c r="J2864"/>
  <c r="K2864"/>
  <c r="L2864"/>
  <c r="M2864"/>
  <c r="N2864"/>
  <c r="C2864"/>
  <c r="X82" i="15"/>
  <c r="Y82"/>
  <c r="O2863" i="22"/>
  <c r="E2863"/>
  <c r="F2863"/>
  <c r="G2863"/>
  <c r="H2863"/>
  <c r="I2863"/>
  <c r="J2863"/>
  <c r="K2863"/>
  <c r="L2863"/>
  <c r="M2863"/>
  <c r="N2863"/>
  <c r="C2863"/>
  <c r="E2862"/>
  <c r="F2862"/>
  <c r="G2862"/>
  <c r="H2862"/>
  <c r="I2862"/>
  <c r="J2862"/>
  <c r="K2862"/>
  <c r="L2862"/>
  <c r="M2862"/>
  <c r="N2862"/>
  <c r="H2859"/>
  <c r="H2858"/>
  <c r="H2857"/>
  <c r="H2856"/>
  <c r="H2855"/>
  <c r="H2854"/>
  <c r="N2853"/>
  <c r="N2851"/>
  <c r="D2850"/>
  <c r="D2849"/>
  <c r="J2812"/>
  <c r="H2839"/>
  <c r="F2839"/>
  <c r="C2839"/>
  <c r="H2838"/>
  <c r="F2838"/>
  <c r="C2838"/>
  <c r="H2837"/>
  <c r="F2837"/>
  <c r="C2837"/>
  <c r="H2836"/>
  <c r="F2836"/>
  <c r="C2836"/>
  <c r="L2835"/>
  <c r="H2835"/>
  <c r="F2835"/>
  <c r="C2835"/>
  <c r="EQ81" i="15"/>
  <c r="ES81"/>
  <c r="EX81"/>
  <c r="L2834" i="22"/>
  <c r="M2833"/>
  <c r="L2833"/>
  <c r="L2832"/>
  <c r="EU81" i="15"/>
  <c r="EV81"/>
  <c r="EW81"/>
  <c r="O2831" i="22"/>
  <c r="M2831"/>
  <c r="ET81" i="15"/>
  <c r="L2831" i="22"/>
  <c r="J2831"/>
  <c r="H2831"/>
  <c r="F2831"/>
  <c r="CP81" i="15"/>
  <c r="CQ81"/>
  <c r="O2829" i="22"/>
  <c r="E2829"/>
  <c r="F2829"/>
  <c r="G2829"/>
  <c r="H2829"/>
  <c r="I2829"/>
  <c r="J2829"/>
  <c r="K2829"/>
  <c r="L2829"/>
  <c r="M2829"/>
  <c r="N2829"/>
  <c r="C2829"/>
  <c r="CB81" i="15"/>
  <c r="CC81"/>
  <c r="O2828" i="22"/>
  <c r="E2828"/>
  <c r="F2828"/>
  <c r="G2828"/>
  <c r="H2828"/>
  <c r="I2828"/>
  <c r="J2828"/>
  <c r="K2828"/>
  <c r="L2828"/>
  <c r="M2828"/>
  <c r="N2828"/>
  <c r="C2828"/>
  <c r="BN81" i="15"/>
  <c r="BO81"/>
  <c r="O2827" i="22"/>
  <c r="E2827"/>
  <c r="F2827"/>
  <c r="G2827"/>
  <c r="H2827"/>
  <c r="I2827"/>
  <c r="J2827"/>
  <c r="K2827"/>
  <c r="L2827"/>
  <c r="M2827"/>
  <c r="N2827"/>
  <c r="C2827"/>
  <c r="AZ81" i="15"/>
  <c r="BA81"/>
  <c r="O2826" i="22"/>
  <c r="E2826"/>
  <c r="F2826"/>
  <c r="G2826"/>
  <c r="H2826"/>
  <c r="I2826"/>
  <c r="J2826"/>
  <c r="K2826"/>
  <c r="L2826"/>
  <c r="M2826"/>
  <c r="N2826"/>
  <c r="C2826"/>
  <c r="AL81" i="15"/>
  <c r="AM81"/>
  <c r="O2825" i="22"/>
  <c r="E2825"/>
  <c r="F2825"/>
  <c r="G2825"/>
  <c r="H2825"/>
  <c r="I2825"/>
  <c r="J2825"/>
  <c r="K2825"/>
  <c r="L2825"/>
  <c r="M2825"/>
  <c r="N2825"/>
  <c r="C2825"/>
  <c r="X81" i="15"/>
  <c r="Y81"/>
  <c r="O2824" i="22"/>
  <c r="E2824"/>
  <c r="F2824"/>
  <c r="G2824"/>
  <c r="H2824"/>
  <c r="I2824"/>
  <c r="J2824"/>
  <c r="K2824"/>
  <c r="L2824"/>
  <c r="M2824"/>
  <c r="N2824"/>
  <c r="C2824"/>
  <c r="E2823"/>
  <c r="F2823"/>
  <c r="G2823"/>
  <c r="H2823"/>
  <c r="I2823"/>
  <c r="J2823"/>
  <c r="K2823"/>
  <c r="L2823"/>
  <c r="M2823"/>
  <c r="N2823"/>
  <c r="H2820"/>
  <c r="H2819"/>
  <c r="H2818"/>
  <c r="H2817"/>
  <c r="H2816"/>
  <c r="H2815"/>
  <c r="N2814"/>
  <c r="N2812"/>
  <c r="D2811"/>
  <c r="D2810"/>
  <c r="J2773"/>
  <c r="H2800"/>
  <c r="F2800"/>
  <c r="C2800"/>
  <c r="H2799"/>
  <c r="F2799"/>
  <c r="C2799"/>
  <c r="H2798"/>
  <c r="F2798"/>
  <c r="C2798"/>
  <c r="H2797"/>
  <c r="F2797"/>
  <c r="C2797"/>
  <c r="L2796"/>
  <c r="H2796"/>
  <c r="F2796"/>
  <c r="C2796"/>
  <c r="EQ80" i="15"/>
  <c r="ES80"/>
  <c r="EX80"/>
  <c r="L2795" i="22"/>
  <c r="M2794"/>
  <c r="L2794"/>
  <c r="L2793"/>
  <c r="EU80" i="15"/>
  <c r="EV80"/>
  <c r="EW80"/>
  <c r="O2792" i="22"/>
  <c r="M2792"/>
  <c r="ET80" i="15"/>
  <c r="L2792" i="22"/>
  <c r="J2792"/>
  <c r="H2792"/>
  <c r="F2792"/>
  <c r="CP80" i="15"/>
  <c r="CQ80"/>
  <c r="O2790" i="22"/>
  <c r="E2790"/>
  <c r="F2790"/>
  <c r="G2790"/>
  <c r="H2790"/>
  <c r="I2790"/>
  <c r="J2790"/>
  <c r="K2790"/>
  <c r="L2790"/>
  <c r="M2790"/>
  <c r="N2790"/>
  <c r="C2790"/>
  <c r="CB80" i="15"/>
  <c r="CC80"/>
  <c r="O2789" i="22"/>
  <c r="E2789"/>
  <c r="F2789"/>
  <c r="G2789"/>
  <c r="H2789"/>
  <c r="I2789"/>
  <c r="J2789"/>
  <c r="K2789"/>
  <c r="L2789"/>
  <c r="M2789"/>
  <c r="N2789"/>
  <c r="C2789"/>
  <c r="BN80" i="15"/>
  <c r="BO80"/>
  <c r="O2788" i="22"/>
  <c r="E2788"/>
  <c r="F2788"/>
  <c r="G2788"/>
  <c r="H2788"/>
  <c r="I2788"/>
  <c r="J2788"/>
  <c r="K2788"/>
  <c r="L2788"/>
  <c r="M2788"/>
  <c r="N2788"/>
  <c r="C2788"/>
  <c r="AZ80" i="15"/>
  <c r="BA80"/>
  <c r="O2787" i="22"/>
  <c r="E2787"/>
  <c r="F2787"/>
  <c r="G2787"/>
  <c r="H2787"/>
  <c r="I2787"/>
  <c r="J2787"/>
  <c r="K2787"/>
  <c r="L2787"/>
  <c r="M2787"/>
  <c r="N2787"/>
  <c r="C2787"/>
  <c r="AL80" i="15"/>
  <c r="AM80"/>
  <c r="O2786" i="22"/>
  <c r="E2786"/>
  <c r="F2786"/>
  <c r="G2786"/>
  <c r="H2786"/>
  <c r="I2786"/>
  <c r="J2786"/>
  <c r="K2786"/>
  <c r="L2786"/>
  <c r="M2786"/>
  <c r="N2786"/>
  <c r="C2786"/>
  <c r="X80" i="15"/>
  <c r="Y80"/>
  <c r="O2785" i="22"/>
  <c r="E2785"/>
  <c r="F2785"/>
  <c r="G2785"/>
  <c r="H2785"/>
  <c r="I2785"/>
  <c r="J2785"/>
  <c r="K2785"/>
  <c r="L2785"/>
  <c r="M2785"/>
  <c r="N2785"/>
  <c r="C2785"/>
  <c r="E2784"/>
  <c r="F2784"/>
  <c r="G2784"/>
  <c r="H2784"/>
  <c r="I2784"/>
  <c r="J2784"/>
  <c r="K2784"/>
  <c r="L2784"/>
  <c r="M2784"/>
  <c r="N2784"/>
  <c r="H2781"/>
  <c r="H2780"/>
  <c r="H2779"/>
  <c r="H2778"/>
  <c r="H2777"/>
  <c r="H2776"/>
  <c r="N2775"/>
  <c r="N2773"/>
  <c r="D2772"/>
  <c r="D2771"/>
  <c r="J2734"/>
  <c r="H2761"/>
  <c r="F2761"/>
  <c r="C2761"/>
  <c r="H2760"/>
  <c r="F2760"/>
  <c r="C2760"/>
  <c r="H2759"/>
  <c r="F2759"/>
  <c r="C2759"/>
  <c r="H2758"/>
  <c r="F2758"/>
  <c r="C2758"/>
  <c r="L2757"/>
  <c r="H2757"/>
  <c r="F2757"/>
  <c r="C2757"/>
  <c r="EQ79" i="15"/>
  <c r="ES79"/>
  <c r="EX79"/>
  <c r="L2756" i="22"/>
  <c r="M2755"/>
  <c r="L2755"/>
  <c r="L2754"/>
  <c r="EU79" i="15"/>
  <c r="EV79"/>
  <c r="EW79"/>
  <c r="O2753" i="22"/>
  <c r="M2753"/>
  <c r="ET79" i="15"/>
  <c r="L2753" i="22"/>
  <c r="J2753"/>
  <c r="H2753"/>
  <c r="F2753"/>
  <c r="CP79" i="15"/>
  <c r="CQ79"/>
  <c r="O2751" i="22"/>
  <c r="E2751"/>
  <c r="F2751"/>
  <c r="G2751"/>
  <c r="H2751"/>
  <c r="I2751"/>
  <c r="J2751"/>
  <c r="K2751"/>
  <c r="L2751"/>
  <c r="M2751"/>
  <c r="N2751"/>
  <c r="C2751"/>
  <c r="CB79" i="15"/>
  <c r="CC79"/>
  <c r="O2750" i="22"/>
  <c r="E2750"/>
  <c r="F2750"/>
  <c r="G2750"/>
  <c r="H2750"/>
  <c r="I2750"/>
  <c r="J2750"/>
  <c r="K2750"/>
  <c r="L2750"/>
  <c r="M2750"/>
  <c r="N2750"/>
  <c r="C2750"/>
  <c r="BN79" i="15"/>
  <c r="BO79"/>
  <c r="O2749" i="22"/>
  <c r="E2749"/>
  <c r="F2749"/>
  <c r="G2749"/>
  <c r="H2749"/>
  <c r="I2749"/>
  <c r="J2749"/>
  <c r="K2749"/>
  <c r="L2749"/>
  <c r="M2749"/>
  <c r="N2749"/>
  <c r="C2749"/>
  <c r="AZ79" i="15"/>
  <c r="BA79"/>
  <c r="O2748" i="22"/>
  <c r="E2748"/>
  <c r="F2748"/>
  <c r="G2748"/>
  <c r="H2748"/>
  <c r="I2748"/>
  <c r="J2748"/>
  <c r="K2748"/>
  <c r="L2748"/>
  <c r="M2748"/>
  <c r="N2748"/>
  <c r="C2748"/>
  <c r="AL79" i="15"/>
  <c r="AM79"/>
  <c r="O2747" i="22"/>
  <c r="E2747"/>
  <c r="F2747"/>
  <c r="G2747"/>
  <c r="H2747"/>
  <c r="I2747"/>
  <c r="J2747"/>
  <c r="K2747"/>
  <c r="L2747"/>
  <c r="M2747"/>
  <c r="N2747"/>
  <c r="C2747"/>
  <c r="X79" i="15"/>
  <c r="Y79"/>
  <c r="O2746" i="22"/>
  <c r="E2746"/>
  <c r="F2746"/>
  <c r="G2746"/>
  <c r="H2746"/>
  <c r="I2746"/>
  <c r="J2746"/>
  <c r="K2746"/>
  <c r="L2746"/>
  <c r="M2746"/>
  <c r="N2746"/>
  <c r="C2746"/>
  <c r="E2745"/>
  <c r="F2745"/>
  <c r="G2745"/>
  <c r="H2745"/>
  <c r="I2745"/>
  <c r="J2745"/>
  <c r="K2745"/>
  <c r="L2745"/>
  <c r="M2745"/>
  <c r="N2745"/>
  <c r="H2742"/>
  <c r="H2741"/>
  <c r="H2740"/>
  <c r="H2739"/>
  <c r="H2738"/>
  <c r="H2737"/>
  <c r="N2736"/>
  <c r="N2734"/>
  <c r="D2733"/>
  <c r="D2732"/>
  <c r="J2695"/>
  <c r="H2722"/>
  <c r="F2722"/>
  <c r="C2722"/>
  <c r="H2721"/>
  <c r="F2721"/>
  <c r="C2721"/>
  <c r="H2720"/>
  <c r="F2720"/>
  <c r="C2720"/>
  <c r="H2719"/>
  <c r="F2719"/>
  <c r="C2719"/>
  <c r="L2718"/>
  <c r="H2718"/>
  <c r="F2718"/>
  <c r="C2718"/>
  <c r="EQ78" i="15"/>
  <c r="ES78"/>
  <c r="EX78"/>
  <c r="L2717" i="22"/>
  <c r="M2716"/>
  <c r="L2716"/>
  <c r="L2715"/>
  <c r="EU78" i="15"/>
  <c r="EV78"/>
  <c r="EW78"/>
  <c r="O2714" i="22"/>
  <c r="M2714"/>
  <c r="ET78" i="15"/>
  <c r="L2714" i="22"/>
  <c r="J2714"/>
  <c r="H2714"/>
  <c r="F2714"/>
  <c r="CP78" i="15"/>
  <c r="CQ78"/>
  <c r="O2712" i="22"/>
  <c r="E2712"/>
  <c r="F2712"/>
  <c r="G2712"/>
  <c r="H2712"/>
  <c r="I2712"/>
  <c r="J2712"/>
  <c r="K2712"/>
  <c r="L2712"/>
  <c r="M2712"/>
  <c r="N2712"/>
  <c r="C2712"/>
  <c r="CB78" i="15"/>
  <c r="CC78"/>
  <c r="O2711" i="22"/>
  <c r="E2711"/>
  <c r="F2711"/>
  <c r="G2711"/>
  <c r="H2711"/>
  <c r="I2711"/>
  <c r="J2711"/>
  <c r="K2711"/>
  <c r="L2711"/>
  <c r="M2711"/>
  <c r="N2711"/>
  <c r="C2711"/>
  <c r="BN78" i="15"/>
  <c r="BO78"/>
  <c r="O2710" i="22"/>
  <c r="E2710"/>
  <c r="F2710"/>
  <c r="G2710"/>
  <c r="H2710"/>
  <c r="I2710"/>
  <c r="J2710"/>
  <c r="K2710"/>
  <c r="L2710"/>
  <c r="M2710"/>
  <c r="N2710"/>
  <c r="C2710"/>
  <c r="AZ78" i="15"/>
  <c r="BA78"/>
  <c r="O2709" i="22"/>
  <c r="E2709"/>
  <c r="F2709"/>
  <c r="G2709"/>
  <c r="H2709"/>
  <c r="I2709"/>
  <c r="J2709"/>
  <c r="K2709"/>
  <c r="L2709"/>
  <c r="M2709"/>
  <c r="N2709"/>
  <c r="C2709"/>
  <c r="AL78" i="15"/>
  <c r="AM78"/>
  <c r="O2708" i="22"/>
  <c r="E2708"/>
  <c r="F2708"/>
  <c r="G2708"/>
  <c r="H2708"/>
  <c r="I2708"/>
  <c r="J2708"/>
  <c r="K2708"/>
  <c r="L2708"/>
  <c r="M2708"/>
  <c r="N2708"/>
  <c r="C2708"/>
  <c r="X78" i="15"/>
  <c r="Y78"/>
  <c r="O2707" i="22"/>
  <c r="E2707"/>
  <c r="F2707"/>
  <c r="G2707"/>
  <c r="H2707"/>
  <c r="I2707"/>
  <c r="J2707"/>
  <c r="K2707"/>
  <c r="L2707"/>
  <c r="M2707"/>
  <c r="N2707"/>
  <c r="C2707"/>
  <c r="E2706"/>
  <c r="F2706"/>
  <c r="G2706"/>
  <c r="H2706"/>
  <c r="I2706"/>
  <c r="J2706"/>
  <c r="K2706"/>
  <c r="L2706"/>
  <c r="M2706"/>
  <c r="N2706"/>
  <c r="H2703"/>
  <c r="H2702"/>
  <c r="H2701"/>
  <c r="H2700"/>
  <c r="H2699"/>
  <c r="H2698"/>
  <c r="N2697"/>
  <c r="N2695"/>
  <c r="D2694"/>
  <c r="D2693"/>
  <c r="A1366"/>
  <c r="A1405"/>
  <c r="A1444"/>
  <c r="A1483"/>
  <c r="A1522"/>
  <c r="A1561"/>
  <c r="A1600"/>
  <c r="A1639"/>
  <c r="A1678"/>
  <c r="A1717"/>
  <c r="A1756"/>
  <c r="A1795"/>
  <c r="A1834"/>
  <c r="A1873"/>
  <c r="A1912"/>
  <c r="A1951"/>
  <c r="A1990"/>
  <c r="A2029"/>
  <c r="A2068"/>
  <c r="A2107"/>
  <c r="A2146"/>
  <c r="A2185"/>
  <c r="A2224"/>
  <c r="A2263"/>
  <c r="A2302"/>
  <c r="A2341"/>
  <c r="A2380"/>
  <c r="A2419"/>
  <c r="A2458"/>
  <c r="A2497"/>
  <c r="A2536"/>
  <c r="A2575"/>
  <c r="A2614"/>
  <c r="A2653"/>
  <c r="J2656"/>
  <c r="H2683"/>
  <c r="F2683"/>
  <c r="C2683"/>
  <c r="H2682"/>
  <c r="F2682"/>
  <c r="C2682"/>
  <c r="H2681"/>
  <c r="F2681"/>
  <c r="C2681"/>
  <c r="H2680"/>
  <c r="F2680"/>
  <c r="C2680"/>
  <c r="L2679"/>
  <c r="H2679"/>
  <c r="F2679"/>
  <c r="C2679"/>
  <c r="EQ77" i="15"/>
  <c r="ES77"/>
  <c r="EX77"/>
  <c r="L2678" i="22"/>
  <c r="M2677"/>
  <c r="L2677"/>
  <c r="L2676"/>
  <c r="EU77" i="15"/>
  <c r="EV77"/>
  <c r="EW77"/>
  <c r="O2675" i="22"/>
  <c r="M2675"/>
  <c r="ET77" i="15"/>
  <c r="L2675" i="22"/>
  <c r="J2675"/>
  <c r="H2675"/>
  <c r="F2675"/>
  <c r="CP77" i="15"/>
  <c r="CQ77"/>
  <c r="O2673" i="22"/>
  <c r="E2673"/>
  <c r="F2673"/>
  <c r="G2673"/>
  <c r="H2673"/>
  <c r="I2673"/>
  <c r="J2673"/>
  <c r="K2673"/>
  <c r="L2673"/>
  <c r="M2673"/>
  <c r="N2673"/>
  <c r="C2673"/>
  <c r="CB77" i="15"/>
  <c r="CC77"/>
  <c r="O2672" i="22"/>
  <c r="E2672"/>
  <c r="F2672"/>
  <c r="G2672"/>
  <c r="H2672"/>
  <c r="I2672"/>
  <c r="J2672"/>
  <c r="K2672"/>
  <c r="L2672"/>
  <c r="M2672"/>
  <c r="N2672"/>
  <c r="C2672"/>
  <c r="BN77" i="15"/>
  <c r="BO77"/>
  <c r="O2671" i="22"/>
  <c r="E2671"/>
  <c r="F2671"/>
  <c r="G2671"/>
  <c r="H2671"/>
  <c r="I2671"/>
  <c r="J2671"/>
  <c r="K2671"/>
  <c r="L2671"/>
  <c r="M2671"/>
  <c r="N2671"/>
  <c r="C2671"/>
  <c r="AZ77" i="15"/>
  <c r="BA77"/>
  <c r="O2670" i="22"/>
  <c r="E2670"/>
  <c r="F2670"/>
  <c r="G2670"/>
  <c r="H2670"/>
  <c r="I2670"/>
  <c r="J2670"/>
  <c r="K2670"/>
  <c r="L2670"/>
  <c r="M2670"/>
  <c r="N2670"/>
  <c r="C2670"/>
  <c r="AL77" i="15"/>
  <c r="AM77"/>
  <c r="O2669" i="22"/>
  <c r="E2669"/>
  <c r="F2669"/>
  <c r="G2669"/>
  <c r="H2669"/>
  <c r="I2669"/>
  <c r="J2669"/>
  <c r="K2669"/>
  <c r="L2669"/>
  <c r="M2669"/>
  <c r="N2669"/>
  <c r="C2669"/>
  <c r="X77" i="15"/>
  <c r="Y77"/>
  <c r="O2668" i="22"/>
  <c r="E2668"/>
  <c r="F2668"/>
  <c r="G2668"/>
  <c r="H2668"/>
  <c r="I2668"/>
  <c r="J2668"/>
  <c r="K2668"/>
  <c r="L2668"/>
  <c r="M2668"/>
  <c r="N2668"/>
  <c r="C2668"/>
  <c r="E2667"/>
  <c r="F2667"/>
  <c r="G2667"/>
  <c r="H2667"/>
  <c r="I2667"/>
  <c r="J2667"/>
  <c r="K2667"/>
  <c r="L2667"/>
  <c r="M2667"/>
  <c r="N2667"/>
  <c r="H2664"/>
  <c r="H2663"/>
  <c r="H2662"/>
  <c r="H2661"/>
  <c r="H2660"/>
  <c r="H2659"/>
  <c r="N2658"/>
  <c r="N2656"/>
  <c r="D2655"/>
  <c r="D2654"/>
  <c r="J2617"/>
  <c r="H2644"/>
  <c r="F2644"/>
  <c r="C2644"/>
  <c r="H2643"/>
  <c r="F2643"/>
  <c r="C2643"/>
  <c r="H2642"/>
  <c r="F2642"/>
  <c r="C2642"/>
  <c r="H2641"/>
  <c r="F2641"/>
  <c r="C2641"/>
  <c r="L2640"/>
  <c r="H2640"/>
  <c r="F2640"/>
  <c r="C2640"/>
  <c r="EQ76" i="15"/>
  <c r="ES76"/>
  <c r="EX76"/>
  <c r="L2639" i="22"/>
  <c r="M2638"/>
  <c r="L2638"/>
  <c r="L2637"/>
  <c r="EU76" i="15"/>
  <c r="EV76"/>
  <c r="EW76"/>
  <c r="O2636" i="22"/>
  <c r="M2636"/>
  <c r="ET76" i="15"/>
  <c r="L2636" i="22"/>
  <c r="J2636"/>
  <c r="H2636"/>
  <c r="F2636"/>
  <c r="CP76" i="15"/>
  <c r="CQ76"/>
  <c r="O2634" i="22"/>
  <c r="E2634"/>
  <c r="F2634"/>
  <c r="G2634"/>
  <c r="H2634"/>
  <c r="I2634"/>
  <c r="J2634"/>
  <c r="K2634"/>
  <c r="L2634"/>
  <c r="M2634"/>
  <c r="N2634"/>
  <c r="C2634"/>
  <c r="CB76" i="15"/>
  <c r="CC76"/>
  <c r="O2633" i="22"/>
  <c r="E2633"/>
  <c r="F2633"/>
  <c r="G2633"/>
  <c r="H2633"/>
  <c r="I2633"/>
  <c r="J2633"/>
  <c r="K2633"/>
  <c r="L2633"/>
  <c r="M2633"/>
  <c r="N2633"/>
  <c r="C2633"/>
  <c r="BN76" i="15"/>
  <c r="BO76"/>
  <c r="O2632" i="22"/>
  <c r="E2632"/>
  <c r="F2632"/>
  <c r="G2632"/>
  <c r="H2632"/>
  <c r="I2632"/>
  <c r="J2632"/>
  <c r="K2632"/>
  <c r="L2632"/>
  <c r="M2632"/>
  <c r="N2632"/>
  <c r="C2632"/>
  <c r="AZ76" i="15"/>
  <c r="BA76"/>
  <c r="O2631" i="22"/>
  <c r="E2631"/>
  <c r="F2631"/>
  <c r="G2631"/>
  <c r="H2631"/>
  <c r="I2631"/>
  <c r="J2631"/>
  <c r="K2631"/>
  <c r="L2631"/>
  <c r="M2631"/>
  <c r="N2631"/>
  <c r="C2631"/>
  <c r="AL76" i="15"/>
  <c r="AM76"/>
  <c r="O2630" i="22"/>
  <c r="E2630"/>
  <c r="F2630"/>
  <c r="G2630"/>
  <c r="H2630"/>
  <c r="I2630"/>
  <c r="J2630"/>
  <c r="K2630"/>
  <c r="L2630"/>
  <c r="M2630"/>
  <c r="N2630"/>
  <c r="C2630"/>
  <c r="X76" i="15"/>
  <c r="Y76"/>
  <c r="O2629" i="22"/>
  <c r="E2629"/>
  <c r="F2629"/>
  <c r="G2629"/>
  <c r="H2629"/>
  <c r="I2629"/>
  <c r="J2629"/>
  <c r="K2629"/>
  <c r="L2629"/>
  <c r="M2629"/>
  <c r="N2629"/>
  <c r="C2629"/>
  <c r="E2628"/>
  <c r="F2628"/>
  <c r="G2628"/>
  <c r="H2628"/>
  <c r="I2628"/>
  <c r="J2628"/>
  <c r="K2628"/>
  <c r="L2628"/>
  <c r="M2628"/>
  <c r="N2628"/>
  <c r="H2625"/>
  <c r="H2624"/>
  <c r="H2623"/>
  <c r="H2622"/>
  <c r="H2621"/>
  <c r="H2620"/>
  <c r="N2619"/>
  <c r="N2617"/>
  <c r="D2616"/>
  <c r="D2615"/>
  <c r="J2578"/>
  <c r="H2605"/>
  <c r="F2605"/>
  <c r="C2605"/>
  <c r="H2604"/>
  <c r="F2604"/>
  <c r="C2604"/>
  <c r="H2603"/>
  <c r="F2603"/>
  <c r="C2603"/>
  <c r="H2602"/>
  <c r="F2602"/>
  <c r="C2602"/>
  <c r="L2601"/>
  <c r="H2601"/>
  <c r="F2601"/>
  <c r="C2601"/>
  <c r="EQ75" i="15"/>
  <c r="ES75"/>
  <c r="EX75"/>
  <c r="L2600" i="22"/>
  <c r="M2599"/>
  <c r="L2599"/>
  <c r="L2598"/>
  <c r="EU75" i="15"/>
  <c r="EV75"/>
  <c r="EW75"/>
  <c r="O2597" i="22"/>
  <c r="M2597"/>
  <c r="ET75" i="15"/>
  <c r="L2597" i="22"/>
  <c r="J2597"/>
  <c r="H2597"/>
  <c r="F2597"/>
  <c r="CP75" i="15"/>
  <c r="CQ75"/>
  <c r="O2595" i="22"/>
  <c r="E2595"/>
  <c r="F2595"/>
  <c r="G2595"/>
  <c r="H2595"/>
  <c r="I2595"/>
  <c r="J2595"/>
  <c r="K2595"/>
  <c r="L2595"/>
  <c r="M2595"/>
  <c r="N2595"/>
  <c r="C2595"/>
  <c r="CB75" i="15"/>
  <c r="CC75"/>
  <c r="O2594" i="22"/>
  <c r="E2594"/>
  <c r="F2594"/>
  <c r="G2594"/>
  <c r="H2594"/>
  <c r="I2594"/>
  <c r="J2594"/>
  <c r="K2594"/>
  <c r="L2594"/>
  <c r="M2594"/>
  <c r="N2594"/>
  <c r="C2594"/>
  <c r="BN75" i="15"/>
  <c r="BO75"/>
  <c r="O2593" i="22"/>
  <c r="E2593"/>
  <c r="F2593"/>
  <c r="G2593"/>
  <c r="H2593"/>
  <c r="I2593"/>
  <c r="J2593"/>
  <c r="K2593"/>
  <c r="L2593"/>
  <c r="M2593"/>
  <c r="N2593"/>
  <c r="C2593"/>
  <c r="AZ75" i="15"/>
  <c r="BA75"/>
  <c r="O2592" i="22"/>
  <c r="E2592"/>
  <c r="F2592"/>
  <c r="G2592"/>
  <c r="H2592"/>
  <c r="I2592"/>
  <c r="J2592"/>
  <c r="K2592"/>
  <c r="L2592"/>
  <c r="M2592"/>
  <c r="N2592"/>
  <c r="C2592"/>
  <c r="AL75" i="15"/>
  <c r="AM75"/>
  <c r="O2591" i="22"/>
  <c r="E2591"/>
  <c r="F2591"/>
  <c r="G2591"/>
  <c r="H2591"/>
  <c r="I2591"/>
  <c r="J2591"/>
  <c r="K2591"/>
  <c r="L2591"/>
  <c r="M2591"/>
  <c r="N2591"/>
  <c r="C2591"/>
  <c r="X75" i="15"/>
  <c r="Y75"/>
  <c r="O2590" i="22"/>
  <c r="E2590"/>
  <c r="F2590"/>
  <c r="G2590"/>
  <c r="H2590"/>
  <c r="I2590"/>
  <c r="J2590"/>
  <c r="K2590"/>
  <c r="L2590"/>
  <c r="M2590"/>
  <c r="N2590"/>
  <c r="C2590"/>
  <c r="E2589"/>
  <c r="F2589"/>
  <c r="G2589"/>
  <c r="H2589"/>
  <c r="I2589"/>
  <c r="J2589"/>
  <c r="K2589"/>
  <c r="L2589"/>
  <c r="M2589"/>
  <c r="N2589"/>
  <c r="H2586"/>
  <c r="H2585"/>
  <c r="H2584"/>
  <c r="H2583"/>
  <c r="H2582"/>
  <c r="H2581"/>
  <c r="N2580"/>
  <c r="N2578"/>
  <c r="D2577"/>
  <c r="D2576"/>
  <c r="J2539"/>
  <c r="H2566"/>
  <c r="F2566"/>
  <c r="C2566"/>
  <c r="H2565"/>
  <c r="F2565"/>
  <c r="C2565"/>
  <c r="H2564"/>
  <c r="F2564"/>
  <c r="C2564"/>
  <c r="H2563"/>
  <c r="F2563"/>
  <c r="C2563"/>
  <c r="L2562"/>
  <c r="H2562"/>
  <c r="F2562"/>
  <c r="C2562"/>
  <c r="EQ74" i="15"/>
  <c r="ES74"/>
  <c r="EX74"/>
  <c r="L2561" i="22"/>
  <c r="M2560"/>
  <c r="L2560"/>
  <c r="L2559"/>
  <c r="EU74" i="15"/>
  <c r="EV74"/>
  <c r="EW74"/>
  <c r="O2558" i="22"/>
  <c r="M2558"/>
  <c r="ET74" i="15"/>
  <c r="L2558" i="22"/>
  <c r="J2558"/>
  <c r="H2558"/>
  <c r="F2558"/>
  <c r="CP74" i="15"/>
  <c r="CQ74"/>
  <c r="O2556" i="22"/>
  <c r="E2556"/>
  <c r="F2556"/>
  <c r="G2556"/>
  <c r="H2556"/>
  <c r="I2556"/>
  <c r="J2556"/>
  <c r="K2556"/>
  <c r="L2556"/>
  <c r="M2556"/>
  <c r="N2556"/>
  <c r="C2556"/>
  <c r="CB74" i="15"/>
  <c r="CC74"/>
  <c r="O2555" i="22"/>
  <c r="E2555"/>
  <c r="F2555"/>
  <c r="G2555"/>
  <c r="H2555"/>
  <c r="I2555"/>
  <c r="J2555"/>
  <c r="K2555"/>
  <c r="L2555"/>
  <c r="M2555"/>
  <c r="N2555"/>
  <c r="C2555"/>
  <c r="BN74" i="15"/>
  <c r="BO74"/>
  <c r="O2554" i="22"/>
  <c r="E2554"/>
  <c r="F2554"/>
  <c r="G2554"/>
  <c r="H2554"/>
  <c r="I2554"/>
  <c r="J2554"/>
  <c r="K2554"/>
  <c r="L2554"/>
  <c r="M2554"/>
  <c r="N2554"/>
  <c r="C2554"/>
  <c r="AZ74" i="15"/>
  <c r="BA74"/>
  <c r="O2553" i="22"/>
  <c r="E2553"/>
  <c r="F2553"/>
  <c r="G2553"/>
  <c r="H2553"/>
  <c r="I2553"/>
  <c r="J2553"/>
  <c r="K2553"/>
  <c r="L2553"/>
  <c r="M2553"/>
  <c r="N2553"/>
  <c r="C2553"/>
  <c r="AL74" i="15"/>
  <c r="AM74"/>
  <c r="O2552" i="22"/>
  <c r="E2552"/>
  <c r="F2552"/>
  <c r="G2552"/>
  <c r="H2552"/>
  <c r="I2552"/>
  <c r="J2552"/>
  <c r="K2552"/>
  <c r="L2552"/>
  <c r="M2552"/>
  <c r="N2552"/>
  <c r="C2552"/>
  <c r="X74" i="15"/>
  <c r="Y74"/>
  <c r="O2551" i="22"/>
  <c r="E2551"/>
  <c r="F2551"/>
  <c r="G2551"/>
  <c r="H2551"/>
  <c r="I2551"/>
  <c r="J2551"/>
  <c r="K2551"/>
  <c r="L2551"/>
  <c r="M2551"/>
  <c r="N2551"/>
  <c r="C2551"/>
  <c r="E2550"/>
  <c r="F2550"/>
  <c r="G2550"/>
  <c r="H2550"/>
  <c r="I2550"/>
  <c r="J2550"/>
  <c r="K2550"/>
  <c r="L2550"/>
  <c r="M2550"/>
  <c r="N2550"/>
  <c r="H2547"/>
  <c r="H2546"/>
  <c r="H2545"/>
  <c r="H2544"/>
  <c r="H2543"/>
  <c r="H2542"/>
  <c r="N2541"/>
  <c r="N2539"/>
  <c r="D2538"/>
  <c r="D2537"/>
  <c r="J2500"/>
  <c r="H2527"/>
  <c r="F2527"/>
  <c r="C2527"/>
  <c r="H2526"/>
  <c r="F2526"/>
  <c r="C2526"/>
  <c r="H2525"/>
  <c r="F2525"/>
  <c r="C2525"/>
  <c r="H2524"/>
  <c r="F2524"/>
  <c r="C2524"/>
  <c r="L2523"/>
  <c r="H2523"/>
  <c r="F2523"/>
  <c r="C2523"/>
  <c r="EQ73" i="15"/>
  <c r="ES73"/>
  <c r="EX73"/>
  <c r="L2522" i="22"/>
  <c r="M2521"/>
  <c r="L2521"/>
  <c r="L2520"/>
  <c r="EU73" i="15"/>
  <c r="EV73"/>
  <c r="EW73"/>
  <c r="O2519" i="22"/>
  <c r="M2519"/>
  <c r="ET73" i="15"/>
  <c r="L2519" i="22"/>
  <c r="J2519"/>
  <c r="H2519"/>
  <c r="F2519"/>
  <c r="CP73" i="15"/>
  <c r="CQ73"/>
  <c r="O2517" i="22"/>
  <c r="E2517"/>
  <c r="F2517"/>
  <c r="G2517"/>
  <c r="H2517"/>
  <c r="I2517"/>
  <c r="J2517"/>
  <c r="K2517"/>
  <c r="L2517"/>
  <c r="M2517"/>
  <c r="N2517"/>
  <c r="C2517"/>
  <c r="CB73" i="15"/>
  <c r="CC73"/>
  <c r="O2516" i="22"/>
  <c r="E2516"/>
  <c r="F2516"/>
  <c r="G2516"/>
  <c r="H2516"/>
  <c r="I2516"/>
  <c r="J2516"/>
  <c r="K2516"/>
  <c r="L2516"/>
  <c r="M2516"/>
  <c r="N2516"/>
  <c r="C2516"/>
  <c r="BN73" i="15"/>
  <c r="BO73"/>
  <c r="O2515" i="22"/>
  <c r="E2515"/>
  <c r="F2515"/>
  <c r="G2515"/>
  <c r="H2515"/>
  <c r="I2515"/>
  <c r="J2515"/>
  <c r="K2515"/>
  <c r="L2515"/>
  <c r="M2515"/>
  <c r="N2515"/>
  <c r="C2515"/>
  <c r="AZ73" i="15"/>
  <c r="BA73"/>
  <c r="O2514" i="22"/>
  <c r="E2514"/>
  <c r="F2514"/>
  <c r="G2514"/>
  <c r="H2514"/>
  <c r="I2514"/>
  <c r="J2514"/>
  <c r="K2514"/>
  <c r="L2514"/>
  <c r="M2514"/>
  <c r="N2514"/>
  <c r="C2514"/>
  <c r="AL73" i="15"/>
  <c r="AM73"/>
  <c r="O2513" i="22"/>
  <c r="E2513"/>
  <c r="F2513"/>
  <c r="G2513"/>
  <c r="H2513"/>
  <c r="I2513"/>
  <c r="J2513"/>
  <c r="K2513"/>
  <c r="L2513"/>
  <c r="M2513"/>
  <c r="N2513"/>
  <c r="C2513"/>
  <c r="X73" i="15"/>
  <c r="Y73"/>
  <c r="O2512" i="22"/>
  <c r="E2512"/>
  <c r="F2512"/>
  <c r="G2512"/>
  <c r="H2512"/>
  <c r="I2512"/>
  <c r="J2512"/>
  <c r="K2512"/>
  <c r="L2512"/>
  <c r="M2512"/>
  <c r="N2512"/>
  <c r="C2512"/>
  <c r="E2511"/>
  <c r="F2511"/>
  <c r="G2511"/>
  <c r="H2511"/>
  <c r="I2511"/>
  <c r="J2511"/>
  <c r="K2511"/>
  <c r="L2511"/>
  <c r="M2511"/>
  <c r="N2511"/>
  <c r="H2508"/>
  <c r="H2507"/>
  <c r="H2506"/>
  <c r="H2505"/>
  <c r="H2504"/>
  <c r="H2503"/>
  <c r="N2502"/>
  <c r="N2500"/>
  <c r="D2499"/>
  <c r="D2498"/>
  <c r="J2461"/>
  <c r="H2488"/>
  <c r="F2488"/>
  <c r="C2488"/>
  <c r="H2487"/>
  <c r="F2487"/>
  <c r="C2487"/>
  <c r="H2486"/>
  <c r="F2486"/>
  <c r="C2486"/>
  <c r="H2485"/>
  <c r="F2485"/>
  <c r="C2485"/>
  <c r="L2484"/>
  <c r="H2484"/>
  <c r="F2484"/>
  <c r="C2484"/>
  <c r="EQ72" i="15"/>
  <c r="ES72"/>
  <c r="EX72"/>
  <c r="L2483" i="22"/>
  <c r="M2482"/>
  <c r="L2482"/>
  <c r="L2481"/>
  <c r="EU72" i="15"/>
  <c r="EV72"/>
  <c r="EW72"/>
  <c r="O2480" i="22"/>
  <c r="M2480"/>
  <c r="ET72" i="15"/>
  <c r="L2480" i="22"/>
  <c r="J2480"/>
  <c r="H2480"/>
  <c r="F2480"/>
  <c r="CP72" i="15"/>
  <c r="CQ72"/>
  <c r="O2478" i="22"/>
  <c r="E2478"/>
  <c r="F2478"/>
  <c r="G2478"/>
  <c r="H2478"/>
  <c r="I2478"/>
  <c r="J2478"/>
  <c r="K2478"/>
  <c r="L2478"/>
  <c r="M2478"/>
  <c r="N2478"/>
  <c r="C2478"/>
  <c r="CB72" i="15"/>
  <c r="CC72"/>
  <c r="O2477" i="22"/>
  <c r="E2477"/>
  <c r="F2477"/>
  <c r="G2477"/>
  <c r="H2477"/>
  <c r="I2477"/>
  <c r="J2477"/>
  <c r="K2477"/>
  <c r="L2477"/>
  <c r="M2477"/>
  <c r="N2477"/>
  <c r="C2477"/>
  <c r="BN72" i="15"/>
  <c r="BO72"/>
  <c r="O2476" i="22"/>
  <c r="E2476"/>
  <c r="F2476"/>
  <c r="G2476"/>
  <c r="H2476"/>
  <c r="I2476"/>
  <c r="J2476"/>
  <c r="K2476"/>
  <c r="L2476"/>
  <c r="M2476"/>
  <c r="N2476"/>
  <c r="C2476"/>
  <c r="AZ72" i="15"/>
  <c r="BA72"/>
  <c r="O2475" i="22"/>
  <c r="E2475"/>
  <c r="F2475"/>
  <c r="G2475"/>
  <c r="H2475"/>
  <c r="I2475"/>
  <c r="J2475"/>
  <c r="K2475"/>
  <c r="L2475"/>
  <c r="M2475"/>
  <c r="N2475"/>
  <c r="C2475"/>
  <c r="AL72" i="15"/>
  <c r="AM72"/>
  <c r="O2474" i="22"/>
  <c r="E2474"/>
  <c r="F2474"/>
  <c r="G2474"/>
  <c r="H2474"/>
  <c r="I2474"/>
  <c r="J2474"/>
  <c r="K2474"/>
  <c r="L2474"/>
  <c r="M2474"/>
  <c r="N2474"/>
  <c r="C2474"/>
  <c r="X72" i="15"/>
  <c r="Y72"/>
  <c r="O2473" i="22"/>
  <c r="E2473"/>
  <c r="F2473"/>
  <c r="G2473"/>
  <c r="H2473"/>
  <c r="I2473"/>
  <c r="J2473"/>
  <c r="K2473"/>
  <c r="L2473"/>
  <c r="M2473"/>
  <c r="N2473"/>
  <c r="C2473"/>
  <c r="E2472"/>
  <c r="F2472"/>
  <c r="G2472"/>
  <c r="H2472"/>
  <c r="I2472"/>
  <c r="J2472"/>
  <c r="K2472"/>
  <c r="L2472"/>
  <c r="M2472"/>
  <c r="N2472"/>
  <c r="H2469"/>
  <c r="H2468"/>
  <c r="H2467"/>
  <c r="H2466"/>
  <c r="H2465"/>
  <c r="H2464"/>
  <c r="N2463"/>
  <c r="N2461"/>
  <c r="D2460"/>
  <c r="D2459"/>
  <c r="J2422"/>
  <c r="H2449"/>
  <c r="F2449"/>
  <c r="C2449"/>
  <c r="H2448"/>
  <c r="F2448"/>
  <c r="C2448"/>
  <c r="H2447"/>
  <c r="F2447"/>
  <c r="C2447"/>
  <c r="H2446"/>
  <c r="F2446"/>
  <c r="C2446"/>
  <c r="L2445"/>
  <c r="H2445"/>
  <c r="F2445"/>
  <c r="C2445"/>
  <c r="EQ71" i="15"/>
  <c r="ES71"/>
  <c r="EX71"/>
  <c r="L2444" i="22"/>
  <c r="M2443"/>
  <c r="L2443"/>
  <c r="L2442"/>
  <c r="EU71" i="15"/>
  <c r="EV71"/>
  <c r="EW71"/>
  <c r="O2441" i="22"/>
  <c r="M2441"/>
  <c r="ET71" i="15"/>
  <c r="L2441" i="22"/>
  <c r="J2441"/>
  <c r="H2441"/>
  <c r="F2441"/>
  <c r="CP71" i="15"/>
  <c r="CQ71"/>
  <c r="O2439" i="22"/>
  <c r="E2439"/>
  <c r="F2439"/>
  <c r="G2439"/>
  <c r="H2439"/>
  <c r="I2439"/>
  <c r="J2439"/>
  <c r="K2439"/>
  <c r="L2439"/>
  <c r="M2439"/>
  <c r="N2439"/>
  <c r="C2439"/>
  <c r="CB71" i="15"/>
  <c r="CC71"/>
  <c r="O2438" i="22"/>
  <c r="E2438"/>
  <c r="F2438"/>
  <c r="G2438"/>
  <c r="H2438"/>
  <c r="I2438"/>
  <c r="J2438"/>
  <c r="K2438"/>
  <c r="L2438"/>
  <c r="M2438"/>
  <c r="N2438"/>
  <c r="C2438"/>
  <c r="BN71" i="15"/>
  <c r="BO71"/>
  <c r="O2437" i="22"/>
  <c r="E2437"/>
  <c r="F2437"/>
  <c r="G2437"/>
  <c r="H2437"/>
  <c r="I2437"/>
  <c r="J2437"/>
  <c r="K2437"/>
  <c r="L2437"/>
  <c r="M2437"/>
  <c r="N2437"/>
  <c r="C2437"/>
  <c r="AZ71" i="15"/>
  <c r="BA71"/>
  <c r="O2436" i="22"/>
  <c r="E2436"/>
  <c r="F2436"/>
  <c r="G2436"/>
  <c r="H2436"/>
  <c r="I2436"/>
  <c r="J2436"/>
  <c r="K2436"/>
  <c r="L2436"/>
  <c r="M2436"/>
  <c r="N2436"/>
  <c r="C2436"/>
  <c r="AL71" i="15"/>
  <c r="AM71"/>
  <c r="O2435" i="22"/>
  <c r="E2435"/>
  <c r="F2435"/>
  <c r="G2435"/>
  <c r="H2435"/>
  <c r="I2435"/>
  <c r="J2435"/>
  <c r="K2435"/>
  <c r="L2435"/>
  <c r="M2435"/>
  <c r="N2435"/>
  <c r="C2435"/>
  <c r="X71" i="15"/>
  <c r="Y71"/>
  <c r="O2434" i="22"/>
  <c r="E2434"/>
  <c r="F2434"/>
  <c r="G2434"/>
  <c r="H2434"/>
  <c r="I2434"/>
  <c r="J2434"/>
  <c r="K2434"/>
  <c r="L2434"/>
  <c r="M2434"/>
  <c r="N2434"/>
  <c r="C2434"/>
  <c r="E2433"/>
  <c r="F2433"/>
  <c r="G2433"/>
  <c r="H2433"/>
  <c r="I2433"/>
  <c r="J2433"/>
  <c r="K2433"/>
  <c r="L2433"/>
  <c r="M2433"/>
  <c r="N2433"/>
  <c r="H2430"/>
  <c r="H2429"/>
  <c r="H2428"/>
  <c r="H2427"/>
  <c r="H2426"/>
  <c r="H2425"/>
  <c r="N2424"/>
  <c r="N2422"/>
  <c r="D2421"/>
  <c r="D2420"/>
  <c r="J2383"/>
  <c r="H2410"/>
  <c r="F2410"/>
  <c r="C2410"/>
  <c r="H2409"/>
  <c r="F2409"/>
  <c r="C2409"/>
  <c r="H2408"/>
  <c r="F2408"/>
  <c r="C2408"/>
  <c r="H2407"/>
  <c r="F2407"/>
  <c r="C2407"/>
  <c r="L2406"/>
  <c r="H2406"/>
  <c r="F2406"/>
  <c r="C2406"/>
  <c r="EQ70" i="15"/>
  <c r="ES70"/>
  <c r="EX70"/>
  <c r="L2405" i="22"/>
  <c r="M2404"/>
  <c r="L2404"/>
  <c r="L2403"/>
  <c r="EU70" i="15"/>
  <c r="EV70"/>
  <c r="EW70"/>
  <c r="O2402" i="22"/>
  <c r="M2402"/>
  <c r="ET70" i="15"/>
  <c r="L2402" i="22"/>
  <c r="J2402"/>
  <c r="H2402"/>
  <c r="F2402"/>
  <c r="CP70" i="15"/>
  <c r="CQ70"/>
  <c r="O2400" i="22"/>
  <c r="E2400"/>
  <c r="F2400"/>
  <c r="G2400"/>
  <c r="H2400"/>
  <c r="I2400"/>
  <c r="J2400"/>
  <c r="K2400"/>
  <c r="L2400"/>
  <c r="M2400"/>
  <c r="N2400"/>
  <c r="C2400"/>
  <c r="CB70" i="15"/>
  <c r="CC70"/>
  <c r="O2399" i="22"/>
  <c r="E2399"/>
  <c r="F2399"/>
  <c r="G2399"/>
  <c r="H2399"/>
  <c r="I2399"/>
  <c r="J2399"/>
  <c r="K2399"/>
  <c r="L2399"/>
  <c r="M2399"/>
  <c r="N2399"/>
  <c r="C2399"/>
  <c r="BN70" i="15"/>
  <c r="BO70"/>
  <c r="O2398" i="22"/>
  <c r="E2398"/>
  <c r="F2398"/>
  <c r="G2398"/>
  <c r="H2398"/>
  <c r="I2398"/>
  <c r="J2398"/>
  <c r="K2398"/>
  <c r="L2398"/>
  <c r="M2398"/>
  <c r="N2398"/>
  <c r="C2398"/>
  <c r="AZ70" i="15"/>
  <c r="BA70"/>
  <c r="O2397" i="22"/>
  <c r="E2397"/>
  <c r="F2397"/>
  <c r="G2397"/>
  <c r="H2397"/>
  <c r="I2397"/>
  <c r="J2397"/>
  <c r="K2397"/>
  <c r="L2397"/>
  <c r="M2397"/>
  <c r="N2397"/>
  <c r="C2397"/>
  <c r="AL70" i="15"/>
  <c r="AM70"/>
  <c r="O2396" i="22"/>
  <c r="E2396"/>
  <c r="F2396"/>
  <c r="G2396"/>
  <c r="H2396"/>
  <c r="I2396"/>
  <c r="J2396"/>
  <c r="K2396"/>
  <c r="L2396"/>
  <c r="M2396"/>
  <c r="N2396"/>
  <c r="C2396"/>
  <c r="X70" i="15"/>
  <c r="Y70"/>
  <c r="O2395" i="22"/>
  <c r="E2395"/>
  <c r="F2395"/>
  <c r="G2395"/>
  <c r="H2395"/>
  <c r="I2395"/>
  <c r="J2395"/>
  <c r="K2395"/>
  <c r="L2395"/>
  <c r="M2395"/>
  <c r="N2395"/>
  <c r="C2395"/>
  <c r="E2394"/>
  <c r="F2394"/>
  <c r="G2394"/>
  <c r="H2394"/>
  <c r="I2394"/>
  <c r="J2394"/>
  <c r="K2394"/>
  <c r="L2394"/>
  <c r="M2394"/>
  <c r="N2394"/>
  <c r="H2391"/>
  <c r="H2390"/>
  <c r="H2389"/>
  <c r="H2388"/>
  <c r="H2387"/>
  <c r="H2386"/>
  <c r="N2385"/>
  <c r="N2383"/>
  <c r="D2382"/>
  <c r="D2381"/>
  <c r="J2344"/>
  <c r="H2371"/>
  <c r="F2371"/>
  <c r="C2371"/>
  <c r="H2370"/>
  <c r="F2370"/>
  <c r="C2370"/>
  <c r="H2369"/>
  <c r="F2369"/>
  <c r="C2369"/>
  <c r="H2368"/>
  <c r="F2368"/>
  <c r="C2368"/>
  <c r="L2367"/>
  <c r="H2367"/>
  <c r="F2367"/>
  <c r="C2367"/>
  <c r="EQ69" i="15"/>
  <c r="ES69"/>
  <c r="EX69"/>
  <c r="L2366" i="22"/>
  <c r="M2365"/>
  <c r="L2365"/>
  <c r="L2364"/>
  <c r="EU69" i="15"/>
  <c r="EV69"/>
  <c r="EW69"/>
  <c r="O2363" i="22"/>
  <c r="M2363"/>
  <c r="ET69" i="15"/>
  <c r="L2363" i="22"/>
  <c r="J2363"/>
  <c r="H2363"/>
  <c r="F2363"/>
  <c r="CP69" i="15"/>
  <c r="CQ69"/>
  <c r="O2361" i="22"/>
  <c r="E2361"/>
  <c r="F2361"/>
  <c r="G2361"/>
  <c r="H2361"/>
  <c r="I2361"/>
  <c r="J2361"/>
  <c r="K2361"/>
  <c r="L2361"/>
  <c r="M2361"/>
  <c r="N2361"/>
  <c r="C2361"/>
  <c r="CB69" i="15"/>
  <c r="CC69"/>
  <c r="O2360" i="22"/>
  <c r="E2360"/>
  <c r="F2360"/>
  <c r="G2360"/>
  <c r="H2360"/>
  <c r="I2360"/>
  <c r="J2360"/>
  <c r="K2360"/>
  <c r="L2360"/>
  <c r="M2360"/>
  <c r="N2360"/>
  <c r="C2360"/>
  <c r="BN69" i="15"/>
  <c r="BO69"/>
  <c r="O2359" i="22"/>
  <c r="E2359"/>
  <c r="F2359"/>
  <c r="G2359"/>
  <c r="H2359"/>
  <c r="I2359"/>
  <c r="J2359"/>
  <c r="K2359"/>
  <c r="L2359"/>
  <c r="M2359"/>
  <c r="N2359"/>
  <c r="C2359"/>
  <c r="AZ69" i="15"/>
  <c r="BA69"/>
  <c r="O2358" i="22"/>
  <c r="E2358"/>
  <c r="F2358"/>
  <c r="G2358"/>
  <c r="H2358"/>
  <c r="I2358"/>
  <c r="J2358"/>
  <c r="K2358"/>
  <c r="L2358"/>
  <c r="M2358"/>
  <c r="N2358"/>
  <c r="C2358"/>
  <c r="AL69" i="15"/>
  <c r="AM69"/>
  <c r="O2357" i="22"/>
  <c r="E2357"/>
  <c r="F2357"/>
  <c r="G2357"/>
  <c r="H2357"/>
  <c r="I2357"/>
  <c r="J2357"/>
  <c r="K2357"/>
  <c r="L2357"/>
  <c r="M2357"/>
  <c r="N2357"/>
  <c r="C2357"/>
  <c r="X69" i="15"/>
  <c r="Y69"/>
  <c r="O2356" i="22"/>
  <c r="E2356"/>
  <c r="F2356"/>
  <c r="G2356"/>
  <c r="H2356"/>
  <c r="I2356"/>
  <c r="J2356"/>
  <c r="K2356"/>
  <c r="L2356"/>
  <c r="M2356"/>
  <c r="N2356"/>
  <c r="C2356"/>
  <c r="E2355"/>
  <c r="F2355"/>
  <c r="G2355"/>
  <c r="H2355"/>
  <c r="I2355"/>
  <c r="J2355"/>
  <c r="K2355"/>
  <c r="L2355"/>
  <c r="M2355"/>
  <c r="N2355"/>
  <c r="H2352"/>
  <c r="H2351"/>
  <c r="H2350"/>
  <c r="H2349"/>
  <c r="H2348"/>
  <c r="H2347"/>
  <c r="N2346"/>
  <c r="N2344"/>
  <c r="D2343"/>
  <c r="D2342"/>
  <c r="J2305"/>
  <c r="H2332"/>
  <c r="F2332"/>
  <c r="C2332"/>
  <c r="H2331"/>
  <c r="F2331"/>
  <c r="C2331"/>
  <c r="H2330"/>
  <c r="F2330"/>
  <c r="C2330"/>
  <c r="H2329"/>
  <c r="F2329"/>
  <c r="C2329"/>
  <c r="L2328"/>
  <c r="H2328"/>
  <c r="F2328"/>
  <c r="C2328"/>
  <c r="EQ68" i="15"/>
  <c r="ES68"/>
  <c r="EX68"/>
  <c r="L2327" i="22"/>
  <c r="M2326"/>
  <c r="L2326"/>
  <c r="L2325"/>
  <c r="EU68" i="15"/>
  <c r="EV68"/>
  <c r="EW68"/>
  <c r="O2324" i="22"/>
  <c r="M2324"/>
  <c r="ET68" i="15"/>
  <c r="L2324" i="22"/>
  <c r="J2324"/>
  <c r="H2324"/>
  <c r="F2324"/>
  <c r="CP68" i="15"/>
  <c r="CQ68"/>
  <c r="O2322" i="22"/>
  <c r="E2322"/>
  <c r="F2322"/>
  <c r="G2322"/>
  <c r="H2322"/>
  <c r="I2322"/>
  <c r="J2322"/>
  <c r="K2322"/>
  <c r="L2322"/>
  <c r="M2322"/>
  <c r="N2322"/>
  <c r="C2322"/>
  <c r="CB68" i="15"/>
  <c r="CC68"/>
  <c r="O2321" i="22"/>
  <c r="E2321"/>
  <c r="F2321"/>
  <c r="G2321"/>
  <c r="H2321"/>
  <c r="I2321"/>
  <c r="J2321"/>
  <c r="K2321"/>
  <c r="L2321"/>
  <c r="M2321"/>
  <c r="N2321"/>
  <c r="C2321"/>
  <c r="BN68" i="15"/>
  <c r="BO68"/>
  <c r="O2320" i="22"/>
  <c r="E2320"/>
  <c r="F2320"/>
  <c r="G2320"/>
  <c r="H2320"/>
  <c r="I2320"/>
  <c r="J2320"/>
  <c r="K2320"/>
  <c r="L2320"/>
  <c r="M2320"/>
  <c r="N2320"/>
  <c r="C2320"/>
  <c r="AZ68" i="15"/>
  <c r="BA68"/>
  <c r="O2319" i="22"/>
  <c r="E2319"/>
  <c r="F2319"/>
  <c r="G2319"/>
  <c r="H2319"/>
  <c r="I2319"/>
  <c r="J2319"/>
  <c r="K2319"/>
  <c r="L2319"/>
  <c r="M2319"/>
  <c r="N2319"/>
  <c r="C2319"/>
  <c r="AL68" i="15"/>
  <c r="AM68"/>
  <c r="O2318" i="22"/>
  <c r="E2318"/>
  <c r="F2318"/>
  <c r="G2318"/>
  <c r="H2318"/>
  <c r="I2318"/>
  <c r="J2318"/>
  <c r="K2318"/>
  <c r="L2318"/>
  <c r="M2318"/>
  <c r="N2318"/>
  <c r="C2318"/>
  <c r="X68" i="15"/>
  <c r="Y68"/>
  <c r="O2317" i="22"/>
  <c r="E2317"/>
  <c r="F2317"/>
  <c r="G2317"/>
  <c r="H2317"/>
  <c r="I2317"/>
  <c r="J2317"/>
  <c r="K2317"/>
  <c r="L2317"/>
  <c r="M2317"/>
  <c r="N2317"/>
  <c r="C2317"/>
  <c r="E2316"/>
  <c r="F2316"/>
  <c r="G2316"/>
  <c r="H2316"/>
  <c r="I2316"/>
  <c r="J2316"/>
  <c r="K2316"/>
  <c r="L2316"/>
  <c r="M2316"/>
  <c r="N2316"/>
  <c r="H2313"/>
  <c r="H2312"/>
  <c r="H2311"/>
  <c r="H2310"/>
  <c r="H2309"/>
  <c r="H2308"/>
  <c r="N2307"/>
  <c r="N2305"/>
  <c r="D2304"/>
  <c r="D2303"/>
  <c r="J2266"/>
  <c r="H2293"/>
  <c r="F2293"/>
  <c r="C2293"/>
  <c r="H2292"/>
  <c r="F2292"/>
  <c r="C2292"/>
  <c r="H2291"/>
  <c r="F2291"/>
  <c r="C2291"/>
  <c r="H2290"/>
  <c r="F2290"/>
  <c r="C2290"/>
  <c r="L2289"/>
  <c r="H2289"/>
  <c r="F2289"/>
  <c r="C2289"/>
  <c r="EQ67" i="15"/>
  <c r="ES67"/>
  <c r="EX67"/>
  <c r="L2288" i="22"/>
  <c r="M2287"/>
  <c r="L2287"/>
  <c r="L2286"/>
  <c r="EU67" i="15"/>
  <c r="EV67"/>
  <c r="EW67"/>
  <c r="O2285" i="22"/>
  <c r="M2285"/>
  <c r="ET67" i="15"/>
  <c r="L2285" i="22"/>
  <c r="J2285"/>
  <c r="H2285"/>
  <c r="F2285"/>
  <c r="CP67" i="15"/>
  <c r="CQ67"/>
  <c r="O2283" i="22"/>
  <c r="E2283"/>
  <c r="F2283"/>
  <c r="G2283"/>
  <c r="H2283"/>
  <c r="I2283"/>
  <c r="J2283"/>
  <c r="K2283"/>
  <c r="L2283"/>
  <c r="M2283"/>
  <c r="N2283"/>
  <c r="C2283"/>
  <c r="CB67" i="15"/>
  <c r="CC67"/>
  <c r="O2282" i="22"/>
  <c r="E2282"/>
  <c r="F2282"/>
  <c r="G2282"/>
  <c r="H2282"/>
  <c r="I2282"/>
  <c r="J2282"/>
  <c r="K2282"/>
  <c r="L2282"/>
  <c r="M2282"/>
  <c r="N2282"/>
  <c r="C2282"/>
  <c r="BN67" i="15"/>
  <c r="BO67"/>
  <c r="O2281" i="22"/>
  <c r="E2281"/>
  <c r="F2281"/>
  <c r="G2281"/>
  <c r="H2281"/>
  <c r="I2281"/>
  <c r="J2281"/>
  <c r="K2281"/>
  <c r="L2281"/>
  <c r="M2281"/>
  <c r="N2281"/>
  <c r="C2281"/>
  <c r="AZ67" i="15"/>
  <c r="BA67"/>
  <c r="O2280" i="22"/>
  <c r="E2280"/>
  <c r="F2280"/>
  <c r="G2280"/>
  <c r="H2280"/>
  <c r="I2280"/>
  <c r="J2280"/>
  <c r="K2280"/>
  <c r="L2280"/>
  <c r="M2280"/>
  <c r="N2280"/>
  <c r="C2280"/>
  <c r="AL67" i="15"/>
  <c r="AM67"/>
  <c r="O2279" i="22"/>
  <c r="E2279"/>
  <c r="F2279"/>
  <c r="G2279"/>
  <c r="H2279"/>
  <c r="I2279"/>
  <c r="J2279"/>
  <c r="K2279"/>
  <c r="L2279"/>
  <c r="M2279"/>
  <c r="N2279"/>
  <c r="C2279"/>
  <c r="X67" i="15"/>
  <c r="Y67"/>
  <c r="O2278" i="22"/>
  <c r="E2278"/>
  <c r="F2278"/>
  <c r="G2278"/>
  <c r="H2278"/>
  <c r="I2278"/>
  <c r="J2278"/>
  <c r="K2278"/>
  <c r="L2278"/>
  <c r="M2278"/>
  <c r="N2278"/>
  <c r="C2278"/>
  <c r="E2277"/>
  <c r="F2277"/>
  <c r="G2277"/>
  <c r="H2277"/>
  <c r="I2277"/>
  <c r="J2277"/>
  <c r="K2277"/>
  <c r="L2277"/>
  <c r="M2277"/>
  <c r="N2277"/>
  <c r="H2274"/>
  <c r="H2273"/>
  <c r="H2272"/>
  <c r="H2271"/>
  <c r="H2270"/>
  <c r="H2269"/>
  <c r="N2268"/>
  <c r="N2266"/>
  <c r="D2265"/>
  <c r="D2264"/>
  <c r="J2227"/>
  <c r="H2254"/>
  <c r="F2254"/>
  <c r="C2254"/>
  <c r="H2253"/>
  <c r="F2253"/>
  <c r="C2253"/>
  <c r="H2252"/>
  <c r="F2252"/>
  <c r="C2252"/>
  <c r="H2251"/>
  <c r="F2251"/>
  <c r="C2251"/>
  <c r="L2250"/>
  <c r="H2250"/>
  <c r="F2250"/>
  <c r="C2250"/>
  <c r="EQ66" i="15"/>
  <c r="ES66"/>
  <c r="EX66"/>
  <c r="L2249" i="22"/>
  <c r="M2248"/>
  <c r="L2248"/>
  <c r="L2247"/>
  <c r="EU66" i="15"/>
  <c r="EV66"/>
  <c r="EW66"/>
  <c r="O2246" i="22"/>
  <c r="M2246"/>
  <c r="ET66" i="15"/>
  <c r="L2246" i="22"/>
  <c r="J2246"/>
  <c r="H2246"/>
  <c r="F2246"/>
  <c r="CP66" i="15"/>
  <c r="CQ66"/>
  <c r="O2244" i="22"/>
  <c r="E2244"/>
  <c r="F2244"/>
  <c r="G2244"/>
  <c r="H2244"/>
  <c r="I2244"/>
  <c r="J2244"/>
  <c r="K2244"/>
  <c r="L2244"/>
  <c r="M2244"/>
  <c r="N2244"/>
  <c r="C2244"/>
  <c r="CB66" i="15"/>
  <c r="CC66"/>
  <c r="O2243" i="22"/>
  <c r="E2243"/>
  <c r="F2243"/>
  <c r="G2243"/>
  <c r="H2243"/>
  <c r="I2243"/>
  <c r="J2243"/>
  <c r="K2243"/>
  <c r="L2243"/>
  <c r="M2243"/>
  <c r="N2243"/>
  <c r="C2243"/>
  <c r="BN66" i="15"/>
  <c r="BO66"/>
  <c r="O2242" i="22"/>
  <c r="E2242"/>
  <c r="F2242"/>
  <c r="G2242"/>
  <c r="H2242"/>
  <c r="I2242"/>
  <c r="J2242"/>
  <c r="K2242"/>
  <c r="L2242"/>
  <c r="M2242"/>
  <c r="N2242"/>
  <c r="C2242"/>
  <c r="AZ66" i="15"/>
  <c r="BA66"/>
  <c r="O2241" i="22"/>
  <c r="E2241"/>
  <c r="F2241"/>
  <c r="G2241"/>
  <c r="H2241"/>
  <c r="I2241"/>
  <c r="J2241"/>
  <c r="K2241"/>
  <c r="L2241"/>
  <c r="M2241"/>
  <c r="N2241"/>
  <c r="C2241"/>
  <c r="AL66" i="15"/>
  <c r="AM66"/>
  <c r="O2240" i="22"/>
  <c r="E2240"/>
  <c r="F2240"/>
  <c r="G2240"/>
  <c r="H2240"/>
  <c r="I2240"/>
  <c r="J2240"/>
  <c r="K2240"/>
  <c r="L2240"/>
  <c r="M2240"/>
  <c r="N2240"/>
  <c r="C2240"/>
  <c r="X66" i="15"/>
  <c r="Y66"/>
  <c r="O2239" i="22"/>
  <c r="E2239"/>
  <c r="F2239"/>
  <c r="G2239"/>
  <c r="H2239"/>
  <c r="I2239"/>
  <c r="J2239"/>
  <c r="K2239"/>
  <c r="L2239"/>
  <c r="M2239"/>
  <c r="N2239"/>
  <c r="C2239"/>
  <c r="E2238"/>
  <c r="F2238"/>
  <c r="G2238"/>
  <c r="H2238"/>
  <c r="I2238"/>
  <c r="J2238"/>
  <c r="K2238"/>
  <c r="L2238"/>
  <c r="M2238"/>
  <c r="N2238"/>
  <c r="H2235"/>
  <c r="H2234"/>
  <c r="H2233"/>
  <c r="H2232"/>
  <c r="H2231"/>
  <c r="H2230"/>
  <c r="N2229"/>
  <c r="N2227"/>
  <c r="D2226"/>
  <c r="D2225"/>
  <c r="J2188"/>
  <c r="H2215"/>
  <c r="F2215"/>
  <c r="C2215"/>
  <c r="H2214"/>
  <c r="F2214"/>
  <c r="C2214"/>
  <c r="H2213"/>
  <c r="F2213"/>
  <c r="C2213"/>
  <c r="H2212"/>
  <c r="F2212"/>
  <c r="C2212"/>
  <c r="L2211"/>
  <c r="H2211"/>
  <c r="F2211"/>
  <c r="C2211"/>
  <c r="EQ65" i="15"/>
  <c r="ES65"/>
  <c r="EX65"/>
  <c r="L2210" i="22"/>
  <c r="M2209"/>
  <c r="L2209"/>
  <c r="L2208"/>
  <c r="EU65" i="15"/>
  <c r="EV65"/>
  <c r="EW65"/>
  <c r="O2207" i="22"/>
  <c r="M2207"/>
  <c r="ET65" i="15"/>
  <c r="L2207" i="22"/>
  <c r="J2207"/>
  <c r="H2207"/>
  <c r="F2207"/>
  <c r="CP65" i="15"/>
  <c r="CQ65"/>
  <c r="O2205" i="22"/>
  <c r="E2205"/>
  <c r="F2205"/>
  <c r="G2205"/>
  <c r="H2205"/>
  <c r="I2205"/>
  <c r="J2205"/>
  <c r="K2205"/>
  <c r="L2205"/>
  <c r="M2205"/>
  <c r="N2205"/>
  <c r="C2205"/>
  <c r="CB65" i="15"/>
  <c r="CC65"/>
  <c r="O2204" i="22"/>
  <c r="E2204"/>
  <c r="F2204"/>
  <c r="G2204"/>
  <c r="H2204"/>
  <c r="I2204"/>
  <c r="J2204"/>
  <c r="K2204"/>
  <c r="L2204"/>
  <c r="M2204"/>
  <c r="N2204"/>
  <c r="C2204"/>
  <c r="BN65" i="15"/>
  <c r="BO65"/>
  <c r="O2203" i="22"/>
  <c r="E2203"/>
  <c r="F2203"/>
  <c r="G2203"/>
  <c r="H2203"/>
  <c r="I2203"/>
  <c r="J2203"/>
  <c r="K2203"/>
  <c r="L2203"/>
  <c r="M2203"/>
  <c r="N2203"/>
  <c r="C2203"/>
  <c r="AZ65" i="15"/>
  <c r="BA65"/>
  <c r="O2202" i="22"/>
  <c r="E2202"/>
  <c r="F2202"/>
  <c r="G2202"/>
  <c r="H2202"/>
  <c r="I2202"/>
  <c r="J2202"/>
  <c r="K2202"/>
  <c r="L2202"/>
  <c r="M2202"/>
  <c r="N2202"/>
  <c r="C2202"/>
  <c r="AL65" i="15"/>
  <c r="AM65"/>
  <c r="O2201" i="22"/>
  <c r="E2201"/>
  <c r="F2201"/>
  <c r="G2201"/>
  <c r="H2201"/>
  <c r="I2201"/>
  <c r="J2201"/>
  <c r="K2201"/>
  <c r="L2201"/>
  <c r="M2201"/>
  <c r="N2201"/>
  <c r="C2201"/>
  <c r="X65" i="15"/>
  <c r="Y65"/>
  <c r="O2200" i="22"/>
  <c r="E2200"/>
  <c r="F2200"/>
  <c r="G2200"/>
  <c r="H2200"/>
  <c r="I2200"/>
  <c r="J2200"/>
  <c r="K2200"/>
  <c r="L2200"/>
  <c r="M2200"/>
  <c r="N2200"/>
  <c r="C2200"/>
  <c r="E2199"/>
  <c r="F2199"/>
  <c r="G2199"/>
  <c r="H2199"/>
  <c r="I2199"/>
  <c r="J2199"/>
  <c r="K2199"/>
  <c r="L2199"/>
  <c r="M2199"/>
  <c r="N2199"/>
  <c r="H2196"/>
  <c r="H2195"/>
  <c r="H2194"/>
  <c r="H2193"/>
  <c r="H2192"/>
  <c r="H2191"/>
  <c r="N2190"/>
  <c r="N2188"/>
  <c r="D2187"/>
  <c r="D2186"/>
  <c r="J2149"/>
  <c r="H2176"/>
  <c r="F2176"/>
  <c r="C2176"/>
  <c r="H2175"/>
  <c r="F2175"/>
  <c r="C2175"/>
  <c r="H2174"/>
  <c r="F2174"/>
  <c r="C2174"/>
  <c r="H2173"/>
  <c r="F2173"/>
  <c r="C2173"/>
  <c r="L2172"/>
  <c r="H2172"/>
  <c r="F2172"/>
  <c r="C2172"/>
  <c r="EQ64" i="15"/>
  <c r="ES64"/>
  <c r="EX64"/>
  <c r="L2171" i="22"/>
  <c r="M2170"/>
  <c r="L2170"/>
  <c r="L2169"/>
  <c r="EU64" i="15"/>
  <c r="EV64"/>
  <c r="EW64"/>
  <c r="O2168" i="22"/>
  <c r="M2168"/>
  <c r="ET64" i="15"/>
  <c r="L2168" i="22"/>
  <c r="J2168"/>
  <c r="H2168"/>
  <c r="F2168"/>
  <c r="CP64" i="15"/>
  <c r="CQ64"/>
  <c r="O2166" i="22"/>
  <c r="E2166"/>
  <c r="F2166"/>
  <c r="G2166"/>
  <c r="H2166"/>
  <c r="I2166"/>
  <c r="J2166"/>
  <c r="K2166"/>
  <c r="L2166"/>
  <c r="M2166"/>
  <c r="N2166"/>
  <c r="C2166"/>
  <c r="CB64" i="15"/>
  <c r="CC64"/>
  <c r="O2165" i="22"/>
  <c r="E2165"/>
  <c r="F2165"/>
  <c r="G2165"/>
  <c r="H2165"/>
  <c r="I2165"/>
  <c r="J2165"/>
  <c r="K2165"/>
  <c r="L2165"/>
  <c r="M2165"/>
  <c r="N2165"/>
  <c r="C2165"/>
  <c r="BN64" i="15"/>
  <c r="BO64"/>
  <c r="O2164" i="22"/>
  <c r="E2164"/>
  <c r="F2164"/>
  <c r="G2164"/>
  <c r="H2164"/>
  <c r="I2164"/>
  <c r="J2164"/>
  <c r="K2164"/>
  <c r="L2164"/>
  <c r="M2164"/>
  <c r="N2164"/>
  <c r="C2164"/>
  <c r="AZ64" i="15"/>
  <c r="BA64"/>
  <c r="O2163" i="22"/>
  <c r="E2163"/>
  <c r="F2163"/>
  <c r="G2163"/>
  <c r="H2163"/>
  <c r="I2163"/>
  <c r="J2163"/>
  <c r="K2163"/>
  <c r="L2163"/>
  <c r="M2163"/>
  <c r="N2163"/>
  <c r="C2163"/>
  <c r="AL64" i="15"/>
  <c r="AM64"/>
  <c r="O2162" i="22"/>
  <c r="E2162"/>
  <c r="F2162"/>
  <c r="G2162"/>
  <c r="H2162"/>
  <c r="I2162"/>
  <c r="J2162"/>
  <c r="K2162"/>
  <c r="L2162"/>
  <c r="M2162"/>
  <c r="N2162"/>
  <c r="C2162"/>
  <c r="X64" i="15"/>
  <c r="Y64"/>
  <c r="O2161" i="22"/>
  <c r="E2161"/>
  <c r="F2161"/>
  <c r="G2161"/>
  <c r="H2161"/>
  <c r="I2161"/>
  <c r="J2161"/>
  <c r="K2161"/>
  <c r="L2161"/>
  <c r="M2161"/>
  <c r="N2161"/>
  <c r="C2161"/>
  <c r="E2160"/>
  <c r="F2160"/>
  <c r="G2160"/>
  <c r="H2160"/>
  <c r="I2160"/>
  <c r="J2160"/>
  <c r="K2160"/>
  <c r="L2160"/>
  <c r="M2160"/>
  <c r="N2160"/>
  <c r="H2157"/>
  <c r="H2156"/>
  <c r="H2155"/>
  <c r="H2154"/>
  <c r="H2153"/>
  <c r="H2152"/>
  <c r="N2151"/>
  <c r="N2149"/>
  <c r="D2148"/>
  <c r="D2147"/>
  <c r="J2110"/>
  <c r="H2137"/>
  <c r="F2137"/>
  <c r="C2137"/>
  <c r="H2136"/>
  <c r="F2136"/>
  <c r="C2136"/>
  <c r="H2135"/>
  <c r="F2135"/>
  <c r="C2135"/>
  <c r="H2134"/>
  <c r="F2134"/>
  <c r="C2134"/>
  <c r="L2133"/>
  <c r="H2133"/>
  <c r="F2133"/>
  <c r="C2133"/>
  <c r="EQ63" i="15"/>
  <c r="ES63"/>
  <c r="EX63"/>
  <c r="L2132" i="22"/>
  <c r="M2131"/>
  <c r="L2131"/>
  <c r="L2130"/>
  <c r="EU63" i="15"/>
  <c r="EV63"/>
  <c r="EW63"/>
  <c r="O2129" i="22"/>
  <c r="M2129"/>
  <c r="ET63" i="15"/>
  <c r="L2129" i="22"/>
  <c r="J2129"/>
  <c r="H2129"/>
  <c r="F2129"/>
  <c r="CP63" i="15"/>
  <c r="CQ63"/>
  <c r="O2127" i="22"/>
  <c r="E2127"/>
  <c r="F2127"/>
  <c r="G2127"/>
  <c r="H2127"/>
  <c r="I2127"/>
  <c r="J2127"/>
  <c r="K2127"/>
  <c r="L2127"/>
  <c r="M2127"/>
  <c r="N2127"/>
  <c r="C2127"/>
  <c r="CB63" i="15"/>
  <c r="CC63"/>
  <c r="O2126" i="22"/>
  <c r="E2126"/>
  <c r="F2126"/>
  <c r="G2126"/>
  <c r="H2126"/>
  <c r="I2126"/>
  <c r="J2126"/>
  <c r="K2126"/>
  <c r="L2126"/>
  <c r="M2126"/>
  <c r="N2126"/>
  <c r="C2126"/>
  <c r="BN63" i="15"/>
  <c r="BO63"/>
  <c r="O2125" i="22"/>
  <c r="E2125"/>
  <c r="F2125"/>
  <c r="G2125"/>
  <c r="H2125"/>
  <c r="I2125"/>
  <c r="J2125"/>
  <c r="K2125"/>
  <c r="L2125"/>
  <c r="M2125"/>
  <c r="N2125"/>
  <c r="C2125"/>
  <c r="AZ63" i="15"/>
  <c r="BA63"/>
  <c r="O2124" i="22"/>
  <c r="E2124"/>
  <c r="F2124"/>
  <c r="G2124"/>
  <c r="H2124"/>
  <c r="I2124"/>
  <c r="J2124"/>
  <c r="K2124"/>
  <c r="L2124"/>
  <c r="M2124"/>
  <c r="N2124"/>
  <c r="C2124"/>
  <c r="AL63" i="15"/>
  <c r="AM63"/>
  <c r="O2123" i="22"/>
  <c r="E2123"/>
  <c r="F2123"/>
  <c r="G2123"/>
  <c r="H2123"/>
  <c r="I2123"/>
  <c r="J2123"/>
  <c r="K2123"/>
  <c r="L2123"/>
  <c r="M2123"/>
  <c r="N2123"/>
  <c r="C2123"/>
  <c r="X63" i="15"/>
  <c r="Y63"/>
  <c r="O2122" i="22"/>
  <c r="E2122"/>
  <c r="F2122"/>
  <c r="G2122"/>
  <c r="H2122"/>
  <c r="I2122"/>
  <c r="J2122"/>
  <c r="K2122"/>
  <c r="L2122"/>
  <c r="M2122"/>
  <c r="N2122"/>
  <c r="C2122"/>
  <c r="E2121"/>
  <c r="F2121"/>
  <c r="G2121"/>
  <c r="H2121"/>
  <c r="I2121"/>
  <c r="J2121"/>
  <c r="K2121"/>
  <c r="L2121"/>
  <c r="M2121"/>
  <c r="N2121"/>
  <c r="H2118"/>
  <c r="H2117"/>
  <c r="H2116"/>
  <c r="H2115"/>
  <c r="H2114"/>
  <c r="H2113"/>
  <c r="N2112"/>
  <c r="N2110"/>
  <c r="D2109"/>
  <c r="D2108"/>
  <c r="J2071"/>
  <c r="H2098"/>
  <c r="F2098"/>
  <c r="C2098"/>
  <c r="H2097"/>
  <c r="F2097"/>
  <c r="C2097"/>
  <c r="H2096"/>
  <c r="F2096"/>
  <c r="C2096"/>
  <c r="H2095"/>
  <c r="F2095"/>
  <c r="C2095"/>
  <c r="L2094"/>
  <c r="H2094"/>
  <c r="F2094"/>
  <c r="C2094"/>
  <c r="EQ62" i="15"/>
  <c r="ES62"/>
  <c r="EX62"/>
  <c r="L2093" i="22"/>
  <c r="M2092"/>
  <c r="L2092"/>
  <c r="L2091"/>
  <c r="EU62" i="15"/>
  <c r="EV62"/>
  <c r="EW62"/>
  <c r="O2090" i="22"/>
  <c r="M2090"/>
  <c r="ET62" i="15"/>
  <c r="L2090" i="22"/>
  <c r="J2090"/>
  <c r="H2090"/>
  <c r="F2090"/>
  <c r="CP62" i="15"/>
  <c r="CQ62"/>
  <c r="O2088" i="22"/>
  <c r="E2088"/>
  <c r="F2088"/>
  <c r="G2088"/>
  <c r="H2088"/>
  <c r="I2088"/>
  <c r="J2088"/>
  <c r="K2088"/>
  <c r="L2088"/>
  <c r="M2088"/>
  <c r="N2088"/>
  <c r="C2088"/>
  <c r="CB62" i="15"/>
  <c r="CC62"/>
  <c r="O2087" i="22"/>
  <c r="E2087"/>
  <c r="F2087"/>
  <c r="G2087"/>
  <c r="H2087"/>
  <c r="I2087"/>
  <c r="J2087"/>
  <c r="K2087"/>
  <c r="L2087"/>
  <c r="M2087"/>
  <c r="N2087"/>
  <c r="C2087"/>
  <c r="BN62" i="15"/>
  <c r="BO62"/>
  <c r="O2086" i="22"/>
  <c r="E2086"/>
  <c r="F2086"/>
  <c r="G2086"/>
  <c r="H2086"/>
  <c r="I2086"/>
  <c r="J2086"/>
  <c r="K2086"/>
  <c r="L2086"/>
  <c r="M2086"/>
  <c r="N2086"/>
  <c r="C2086"/>
  <c r="AZ62" i="15"/>
  <c r="BA62"/>
  <c r="O2085" i="22"/>
  <c r="E2085"/>
  <c r="F2085"/>
  <c r="G2085"/>
  <c r="H2085"/>
  <c r="I2085"/>
  <c r="J2085"/>
  <c r="K2085"/>
  <c r="L2085"/>
  <c r="M2085"/>
  <c r="N2085"/>
  <c r="C2085"/>
  <c r="AL62" i="15"/>
  <c r="AM62"/>
  <c r="O2084" i="22"/>
  <c r="E2084"/>
  <c r="F2084"/>
  <c r="G2084"/>
  <c r="H2084"/>
  <c r="I2084"/>
  <c r="J2084"/>
  <c r="K2084"/>
  <c r="L2084"/>
  <c r="M2084"/>
  <c r="N2084"/>
  <c r="C2084"/>
  <c r="X62" i="15"/>
  <c r="Y62"/>
  <c r="O2083" i="22"/>
  <c r="E2083"/>
  <c r="F2083"/>
  <c r="G2083"/>
  <c r="H2083"/>
  <c r="I2083"/>
  <c r="J2083"/>
  <c r="K2083"/>
  <c r="L2083"/>
  <c r="M2083"/>
  <c r="N2083"/>
  <c r="C2083"/>
  <c r="E2082"/>
  <c r="F2082"/>
  <c r="G2082"/>
  <c r="H2082"/>
  <c r="I2082"/>
  <c r="J2082"/>
  <c r="K2082"/>
  <c r="L2082"/>
  <c r="M2082"/>
  <c r="N2082"/>
  <c r="H2079"/>
  <c r="H2078"/>
  <c r="H2077"/>
  <c r="H2076"/>
  <c r="H2075"/>
  <c r="H2074"/>
  <c r="N2073"/>
  <c r="N2071"/>
  <c r="D2070"/>
  <c r="D2069"/>
  <c r="J2032"/>
  <c r="H2059"/>
  <c r="F2059"/>
  <c r="C2059"/>
  <c r="H2058"/>
  <c r="F2058"/>
  <c r="C2058"/>
  <c r="H2057"/>
  <c r="F2057"/>
  <c r="C2057"/>
  <c r="H2056"/>
  <c r="F2056"/>
  <c r="C2056"/>
  <c r="L2055"/>
  <c r="H2055"/>
  <c r="F2055"/>
  <c r="C2055"/>
  <c r="EQ61" i="15"/>
  <c r="ES61"/>
  <c r="EX61"/>
  <c r="L2054" i="22"/>
  <c r="M2053"/>
  <c r="L2053"/>
  <c r="L2052"/>
  <c r="EU61" i="15"/>
  <c r="EV61"/>
  <c r="EW61"/>
  <c r="O2051" i="22"/>
  <c r="M2051"/>
  <c r="ET61" i="15"/>
  <c r="L2051" i="22"/>
  <c r="J2051"/>
  <c r="H2051"/>
  <c r="F2051"/>
  <c r="CP61" i="15"/>
  <c r="CQ61"/>
  <c r="O2049" i="22"/>
  <c r="E2049"/>
  <c r="F2049"/>
  <c r="G2049"/>
  <c r="H2049"/>
  <c r="I2049"/>
  <c r="J2049"/>
  <c r="K2049"/>
  <c r="L2049"/>
  <c r="M2049"/>
  <c r="N2049"/>
  <c r="C2049"/>
  <c r="CB61" i="15"/>
  <c r="CC61"/>
  <c r="O2048" i="22"/>
  <c r="E2048"/>
  <c r="F2048"/>
  <c r="G2048"/>
  <c r="H2048"/>
  <c r="I2048"/>
  <c r="J2048"/>
  <c r="K2048"/>
  <c r="L2048"/>
  <c r="M2048"/>
  <c r="N2048"/>
  <c r="C2048"/>
  <c r="BN61" i="15"/>
  <c r="BO61"/>
  <c r="O2047" i="22"/>
  <c r="E2047"/>
  <c r="F2047"/>
  <c r="G2047"/>
  <c r="H2047"/>
  <c r="I2047"/>
  <c r="J2047"/>
  <c r="K2047"/>
  <c r="L2047"/>
  <c r="M2047"/>
  <c r="N2047"/>
  <c r="C2047"/>
  <c r="AZ61" i="15"/>
  <c r="BA61"/>
  <c r="O2046" i="22"/>
  <c r="E2046"/>
  <c r="F2046"/>
  <c r="G2046"/>
  <c r="H2046"/>
  <c r="I2046"/>
  <c r="J2046"/>
  <c r="K2046"/>
  <c r="L2046"/>
  <c r="M2046"/>
  <c r="N2046"/>
  <c r="C2046"/>
  <c r="AL61" i="15"/>
  <c r="AM61"/>
  <c r="O2045" i="22"/>
  <c r="E2045"/>
  <c r="F2045"/>
  <c r="G2045"/>
  <c r="H2045"/>
  <c r="I2045"/>
  <c r="J2045"/>
  <c r="K2045"/>
  <c r="L2045"/>
  <c r="M2045"/>
  <c r="N2045"/>
  <c r="C2045"/>
  <c r="X61" i="15"/>
  <c r="Y61"/>
  <c r="O2044" i="22"/>
  <c r="E2044"/>
  <c r="F2044"/>
  <c r="G2044"/>
  <c r="H2044"/>
  <c r="I2044"/>
  <c r="J2044"/>
  <c r="K2044"/>
  <c r="L2044"/>
  <c r="M2044"/>
  <c r="N2044"/>
  <c r="C2044"/>
  <c r="E2043"/>
  <c r="F2043"/>
  <c r="G2043"/>
  <c r="H2043"/>
  <c r="I2043"/>
  <c r="J2043"/>
  <c r="K2043"/>
  <c r="L2043"/>
  <c r="M2043"/>
  <c r="N2043"/>
  <c r="H2040"/>
  <c r="H2039"/>
  <c r="H2038"/>
  <c r="H2037"/>
  <c r="H2036"/>
  <c r="H2035"/>
  <c r="N2034"/>
  <c r="N2032"/>
  <c r="D2031"/>
  <c r="D2030"/>
  <c r="J1993"/>
  <c r="H2020"/>
  <c r="F2020"/>
  <c r="C2020"/>
  <c r="H2019"/>
  <c r="F2019"/>
  <c r="C2019"/>
  <c r="H2018"/>
  <c r="F2018"/>
  <c r="C2018"/>
  <c r="H2017"/>
  <c r="F2017"/>
  <c r="C2017"/>
  <c r="L2016"/>
  <c r="H2016"/>
  <c r="F2016"/>
  <c r="C2016"/>
  <c r="EQ60" i="15"/>
  <c r="ES60"/>
  <c r="EX60"/>
  <c r="L2015" i="22"/>
  <c r="M2014"/>
  <c r="L2014"/>
  <c r="L2013"/>
  <c r="EU60" i="15"/>
  <c r="EV60"/>
  <c r="EW60"/>
  <c r="O2012" i="22"/>
  <c r="M2012"/>
  <c r="ET60" i="15"/>
  <c r="L2012" i="22"/>
  <c r="J2012"/>
  <c r="H2012"/>
  <c r="F2012"/>
  <c r="CP60" i="15"/>
  <c r="CQ60"/>
  <c r="O2010" i="22"/>
  <c r="E2010"/>
  <c r="F2010"/>
  <c r="G2010"/>
  <c r="H2010"/>
  <c r="I2010"/>
  <c r="J2010"/>
  <c r="K2010"/>
  <c r="L2010"/>
  <c r="M2010"/>
  <c r="N2010"/>
  <c r="C2010"/>
  <c r="CB60" i="15"/>
  <c r="CC60"/>
  <c r="O2009" i="22"/>
  <c r="E2009"/>
  <c r="F2009"/>
  <c r="G2009"/>
  <c r="H2009"/>
  <c r="I2009"/>
  <c r="J2009"/>
  <c r="K2009"/>
  <c r="L2009"/>
  <c r="M2009"/>
  <c r="N2009"/>
  <c r="C2009"/>
  <c r="BN60" i="15"/>
  <c r="BO60"/>
  <c r="O2008" i="22"/>
  <c r="E2008"/>
  <c r="F2008"/>
  <c r="G2008"/>
  <c r="H2008"/>
  <c r="I2008"/>
  <c r="J2008"/>
  <c r="K2008"/>
  <c r="L2008"/>
  <c r="M2008"/>
  <c r="N2008"/>
  <c r="C2008"/>
  <c r="AZ60" i="15"/>
  <c r="BA60"/>
  <c r="O2007" i="22"/>
  <c r="E2007"/>
  <c r="F2007"/>
  <c r="G2007"/>
  <c r="H2007"/>
  <c r="I2007"/>
  <c r="J2007"/>
  <c r="K2007"/>
  <c r="L2007"/>
  <c r="M2007"/>
  <c r="N2007"/>
  <c r="C2007"/>
  <c r="AL60" i="15"/>
  <c r="AM60"/>
  <c r="O2006" i="22"/>
  <c r="E2006"/>
  <c r="F2006"/>
  <c r="G2006"/>
  <c r="H2006"/>
  <c r="I2006"/>
  <c r="J2006"/>
  <c r="K2006"/>
  <c r="L2006"/>
  <c r="M2006"/>
  <c r="N2006"/>
  <c r="C2006"/>
  <c r="X60" i="15"/>
  <c r="Y60"/>
  <c r="O2005" i="22"/>
  <c r="E2005"/>
  <c r="F2005"/>
  <c r="G2005"/>
  <c r="H2005"/>
  <c r="I2005"/>
  <c r="J2005"/>
  <c r="K2005"/>
  <c r="L2005"/>
  <c r="M2005"/>
  <c r="N2005"/>
  <c r="C2005"/>
  <c r="E2004"/>
  <c r="F2004"/>
  <c r="G2004"/>
  <c r="H2004"/>
  <c r="I2004"/>
  <c r="J2004"/>
  <c r="K2004"/>
  <c r="L2004"/>
  <c r="M2004"/>
  <c r="N2004"/>
  <c r="H2001"/>
  <c r="H2000"/>
  <c r="H1999"/>
  <c r="H1998"/>
  <c r="H1997"/>
  <c r="H1996"/>
  <c r="N1995"/>
  <c r="N1993"/>
  <c r="D1992"/>
  <c r="D1991"/>
  <c r="J1954"/>
  <c r="H1981"/>
  <c r="F1981"/>
  <c r="C1981"/>
  <c r="H1980"/>
  <c r="F1980"/>
  <c r="C1980"/>
  <c r="H1979"/>
  <c r="F1979"/>
  <c r="C1979"/>
  <c r="H1978"/>
  <c r="F1978"/>
  <c r="C1978"/>
  <c r="L1977"/>
  <c r="H1977"/>
  <c r="F1977"/>
  <c r="C1977"/>
  <c r="EQ59" i="15"/>
  <c r="ES59"/>
  <c r="EX59"/>
  <c r="L1976" i="22"/>
  <c r="M1975"/>
  <c r="L1975"/>
  <c r="L1974"/>
  <c r="EU59" i="15"/>
  <c r="EV59"/>
  <c r="EW59"/>
  <c r="O1973" i="22"/>
  <c r="M1973"/>
  <c r="ET59" i="15"/>
  <c r="L1973" i="22"/>
  <c r="J1973"/>
  <c r="H1973"/>
  <c r="F1973"/>
  <c r="CP59" i="15"/>
  <c r="CQ59"/>
  <c r="O1971" i="22"/>
  <c r="E1971"/>
  <c r="F1971"/>
  <c r="G1971"/>
  <c r="H1971"/>
  <c r="I1971"/>
  <c r="J1971"/>
  <c r="K1971"/>
  <c r="L1971"/>
  <c r="M1971"/>
  <c r="N1971"/>
  <c r="C1971"/>
  <c r="CB59" i="15"/>
  <c r="CC59"/>
  <c r="O1970" i="22"/>
  <c r="E1970"/>
  <c r="F1970"/>
  <c r="G1970"/>
  <c r="H1970"/>
  <c r="I1970"/>
  <c r="J1970"/>
  <c r="K1970"/>
  <c r="L1970"/>
  <c r="M1970"/>
  <c r="N1970"/>
  <c r="C1970"/>
  <c r="BN59" i="15"/>
  <c r="BO59"/>
  <c r="O1969" i="22"/>
  <c r="E1969"/>
  <c r="F1969"/>
  <c r="G1969"/>
  <c r="H1969"/>
  <c r="I1969"/>
  <c r="J1969"/>
  <c r="K1969"/>
  <c r="L1969"/>
  <c r="M1969"/>
  <c r="N1969"/>
  <c r="C1969"/>
  <c r="AZ59" i="15"/>
  <c r="BA59"/>
  <c r="O1968" i="22"/>
  <c r="E1968"/>
  <c r="F1968"/>
  <c r="G1968"/>
  <c r="H1968"/>
  <c r="I1968"/>
  <c r="J1968"/>
  <c r="K1968"/>
  <c r="L1968"/>
  <c r="M1968"/>
  <c r="N1968"/>
  <c r="C1968"/>
  <c r="AL59" i="15"/>
  <c r="AM59"/>
  <c r="O1967" i="22"/>
  <c r="E1967"/>
  <c r="F1967"/>
  <c r="G1967"/>
  <c r="H1967"/>
  <c r="I1967"/>
  <c r="J1967"/>
  <c r="K1967"/>
  <c r="L1967"/>
  <c r="M1967"/>
  <c r="N1967"/>
  <c r="C1967"/>
  <c r="X59" i="15"/>
  <c r="Y59"/>
  <c r="O1966" i="22"/>
  <c r="E1966"/>
  <c r="F1966"/>
  <c r="G1966"/>
  <c r="H1966"/>
  <c r="I1966"/>
  <c r="J1966"/>
  <c r="K1966"/>
  <c r="L1966"/>
  <c r="M1966"/>
  <c r="N1966"/>
  <c r="C1966"/>
  <c r="E1965"/>
  <c r="F1965"/>
  <c r="G1965"/>
  <c r="H1965"/>
  <c r="I1965"/>
  <c r="J1965"/>
  <c r="K1965"/>
  <c r="L1965"/>
  <c r="M1965"/>
  <c r="N1965"/>
  <c r="H1962"/>
  <c r="H1961"/>
  <c r="H1960"/>
  <c r="H1959"/>
  <c r="H1958"/>
  <c r="H1957"/>
  <c r="N1956"/>
  <c r="N1954"/>
  <c r="D1953"/>
  <c r="D1952"/>
  <c r="J1915"/>
  <c r="H1942"/>
  <c r="F1942"/>
  <c r="C1942"/>
  <c r="H1941"/>
  <c r="F1941"/>
  <c r="C1941"/>
  <c r="H1940"/>
  <c r="F1940"/>
  <c r="C1940"/>
  <c r="H1939"/>
  <c r="F1939"/>
  <c r="C1939"/>
  <c r="L1938"/>
  <c r="H1938"/>
  <c r="F1938"/>
  <c r="C1938"/>
  <c r="EQ58" i="15"/>
  <c r="ES58"/>
  <c r="EX58"/>
  <c r="L1937" i="22"/>
  <c r="M1936"/>
  <c r="L1936"/>
  <c r="L1935"/>
  <c r="EU58" i="15"/>
  <c r="EV58"/>
  <c r="EW58"/>
  <c r="O1934" i="22"/>
  <c r="M1934"/>
  <c r="ET58" i="15"/>
  <c r="L1934" i="22"/>
  <c r="J1934"/>
  <c r="H1934"/>
  <c r="F1934"/>
  <c r="CP58" i="15"/>
  <c r="CQ58"/>
  <c r="O1932" i="22"/>
  <c r="E1932"/>
  <c r="F1932"/>
  <c r="G1932"/>
  <c r="H1932"/>
  <c r="I1932"/>
  <c r="J1932"/>
  <c r="K1932"/>
  <c r="L1932"/>
  <c r="M1932"/>
  <c r="N1932"/>
  <c r="C1932"/>
  <c r="CB58" i="15"/>
  <c r="CC58"/>
  <c r="O1931" i="22"/>
  <c r="E1931"/>
  <c r="F1931"/>
  <c r="G1931"/>
  <c r="H1931"/>
  <c r="I1931"/>
  <c r="J1931"/>
  <c r="K1931"/>
  <c r="L1931"/>
  <c r="M1931"/>
  <c r="N1931"/>
  <c r="C1931"/>
  <c r="BN58" i="15"/>
  <c r="BO58"/>
  <c r="O1930" i="22"/>
  <c r="E1930"/>
  <c r="F1930"/>
  <c r="G1930"/>
  <c r="H1930"/>
  <c r="I1930"/>
  <c r="J1930"/>
  <c r="K1930"/>
  <c r="L1930"/>
  <c r="M1930"/>
  <c r="N1930"/>
  <c r="C1930"/>
  <c r="AZ58" i="15"/>
  <c r="BA58"/>
  <c r="O1929" i="22"/>
  <c r="E1929"/>
  <c r="F1929"/>
  <c r="G1929"/>
  <c r="H1929"/>
  <c r="I1929"/>
  <c r="J1929"/>
  <c r="K1929"/>
  <c r="L1929"/>
  <c r="M1929"/>
  <c r="N1929"/>
  <c r="C1929"/>
  <c r="AL58" i="15"/>
  <c r="AM58"/>
  <c r="O1928" i="22"/>
  <c r="E1928"/>
  <c r="F1928"/>
  <c r="G1928"/>
  <c r="H1928"/>
  <c r="I1928"/>
  <c r="J1928"/>
  <c r="K1928"/>
  <c r="L1928"/>
  <c r="M1928"/>
  <c r="N1928"/>
  <c r="C1928"/>
  <c r="X58" i="15"/>
  <c r="Y58"/>
  <c r="O1927" i="22"/>
  <c r="E1927"/>
  <c r="F1927"/>
  <c r="G1927"/>
  <c r="H1927"/>
  <c r="I1927"/>
  <c r="J1927"/>
  <c r="K1927"/>
  <c r="L1927"/>
  <c r="M1927"/>
  <c r="N1927"/>
  <c r="C1927"/>
  <c r="E1926"/>
  <c r="F1926"/>
  <c r="G1926"/>
  <c r="H1926"/>
  <c r="I1926"/>
  <c r="J1926"/>
  <c r="K1926"/>
  <c r="L1926"/>
  <c r="M1926"/>
  <c r="N1926"/>
  <c r="H1923"/>
  <c r="H1922"/>
  <c r="H1921"/>
  <c r="H1920"/>
  <c r="H1919"/>
  <c r="H1918"/>
  <c r="N1917"/>
  <c r="N1915"/>
  <c r="D1914"/>
  <c r="D1913"/>
  <c r="J1876"/>
  <c r="H1903"/>
  <c r="F1903"/>
  <c r="C1903"/>
  <c r="H1902"/>
  <c r="F1902"/>
  <c r="C1902"/>
  <c r="H1901"/>
  <c r="F1901"/>
  <c r="C1901"/>
  <c r="H1900"/>
  <c r="F1900"/>
  <c r="C1900"/>
  <c r="L1899"/>
  <c r="H1899"/>
  <c r="F1899"/>
  <c r="C1899"/>
  <c r="EQ57" i="15"/>
  <c r="ES57"/>
  <c r="EX57"/>
  <c r="L1898" i="22"/>
  <c r="M1897"/>
  <c r="L1897"/>
  <c r="L1896"/>
  <c r="EU57" i="15"/>
  <c r="EV57"/>
  <c r="EW57"/>
  <c r="O1895" i="22"/>
  <c r="M1895"/>
  <c r="ET57" i="15"/>
  <c r="L1895" i="22"/>
  <c r="J1895"/>
  <c r="H1895"/>
  <c r="F1895"/>
  <c r="CP57" i="15"/>
  <c r="CQ57"/>
  <c r="O1893" i="22"/>
  <c r="E1893"/>
  <c r="F1893"/>
  <c r="G1893"/>
  <c r="H1893"/>
  <c r="I1893"/>
  <c r="J1893"/>
  <c r="K1893"/>
  <c r="L1893"/>
  <c r="M1893"/>
  <c r="N1893"/>
  <c r="C1893"/>
  <c r="CB57" i="15"/>
  <c r="CC57"/>
  <c r="O1892" i="22"/>
  <c r="E1892"/>
  <c r="F1892"/>
  <c r="G1892"/>
  <c r="H1892"/>
  <c r="I1892"/>
  <c r="J1892"/>
  <c r="K1892"/>
  <c r="L1892"/>
  <c r="M1892"/>
  <c r="N1892"/>
  <c r="C1892"/>
  <c r="BN57" i="15"/>
  <c r="BO57"/>
  <c r="O1891" i="22"/>
  <c r="E1891"/>
  <c r="F1891"/>
  <c r="G1891"/>
  <c r="H1891"/>
  <c r="I1891"/>
  <c r="J1891"/>
  <c r="K1891"/>
  <c r="L1891"/>
  <c r="M1891"/>
  <c r="N1891"/>
  <c r="C1891"/>
  <c r="AZ57" i="15"/>
  <c r="BA57"/>
  <c r="O1890" i="22"/>
  <c r="E1890"/>
  <c r="F1890"/>
  <c r="G1890"/>
  <c r="H1890"/>
  <c r="I1890"/>
  <c r="J1890"/>
  <c r="K1890"/>
  <c r="L1890"/>
  <c r="M1890"/>
  <c r="N1890"/>
  <c r="C1890"/>
  <c r="AL57" i="15"/>
  <c r="AM57"/>
  <c r="O1889" i="22"/>
  <c r="E1889"/>
  <c r="F1889"/>
  <c r="G1889"/>
  <c r="H1889"/>
  <c r="I1889"/>
  <c r="J1889"/>
  <c r="K1889"/>
  <c r="L1889"/>
  <c r="M1889"/>
  <c r="N1889"/>
  <c r="C1889"/>
  <c r="X57" i="15"/>
  <c r="Y57"/>
  <c r="O1888" i="22"/>
  <c r="E1888"/>
  <c r="F1888"/>
  <c r="G1888"/>
  <c r="H1888"/>
  <c r="I1888"/>
  <c r="J1888"/>
  <c r="K1888"/>
  <c r="L1888"/>
  <c r="M1888"/>
  <c r="N1888"/>
  <c r="C1888"/>
  <c r="E1887"/>
  <c r="F1887"/>
  <c r="G1887"/>
  <c r="H1887"/>
  <c r="I1887"/>
  <c r="J1887"/>
  <c r="K1887"/>
  <c r="L1887"/>
  <c r="M1887"/>
  <c r="N1887"/>
  <c r="H1884"/>
  <c r="H1883"/>
  <c r="H1882"/>
  <c r="H1881"/>
  <c r="H1880"/>
  <c r="H1879"/>
  <c r="N1878"/>
  <c r="N1876"/>
  <c r="D1875"/>
  <c r="D1874"/>
  <c r="J1837"/>
  <c r="H1864"/>
  <c r="F1864"/>
  <c r="C1864"/>
  <c r="H1863"/>
  <c r="F1863"/>
  <c r="C1863"/>
  <c r="H1862"/>
  <c r="F1862"/>
  <c r="C1862"/>
  <c r="H1861"/>
  <c r="F1861"/>
  <c r="C1861"/>
  <c r="L1860"/>
  <c r="H1860"/>
  <c r="F1860"/>
  <c r="C1860"/>
  <c r="EQ56" i="15"/>
  <c r="ES56"/>
  <c r="EX56"/>
  <c r="L1859" i="22"/>
  <c r="M1858"/>
  <c r="L1858"/>
  <c r="L1857"/>
  <c r="EU56" i="15"/>
  <c r="EV56"/>
  <c r="EW56"/>
  <c r="O1856" i="22"/>
  <c r="M1856"/>
  <c r="ET56" i="15"/>
  <c r="L1856" i="22"/>
  <c r="J1856"/>
  <c r="H1856"/>
  <c r="F1856"/>
  <c r="CP56" i="15"/>
  <c r="CQ56"/>
  <c r="O1854" i="22"/>
  <c r="E1854"/>
  <c r="F1854"/>
  <c r="G1854"/>
  <c r="H1854"/>
  <c r="I1854"/>
  <c r="J1854"/>
  <c r="K1854"/>
  <c r="L1854"/>
  <c r="M1854"/>
  <c r="N1854"/>
  <c r="C1854"/>
  <c r="CB56" i="15"/>
  <c r="CC56"/>
  <c r="O1853" i="22"/>
  <c r="E1853"/>
  <c r="F1853"/>
  <c r="G1853"/>
  <c r="H1853"/>
  <c r="I1853"/>
  <c r="J1853"/>
  <c r="K1853"/>
  <c r="L1853"/>
  <c r="M1853"/>
  <c r="N1853"/>
  <c r="C1853"/>
  <c r="BN56" i="15"/>
  <c r="BO56"/>
  <c r="O1852" i="22"/>
  <c r="E1852"/>
  <c r="F1852"/>
  <c r="G1852"/>
  <c r="H1852"/>
  <c r="I1852"/>
  <c r="J1852"/>
  <c r="K1852"/>
  <c r="L1852"/>
  <c r="M1852"/>
  <c r="N1852"/>
  <c r="C1852"/>
  <c r="AZ56" i="15"/>
  <c r="BA56"/>
  <c r="O1851" i="22"/>
  <c r="E1851"/>
  <c r="F1851"/>
  <c r="G1851"/>
  <c r="H1851"/>
  <c r="I1851"/>
  <c r="J1851"/>
  <c r="K1851"/>
  <c r="L1851"/>
  <c r="M1851"/>
  <c r="N1851"/>
  <c r="C1851"/>
  <c r="AL56" i="15"/>
  <c r="AM56"/>
  <c r="O1850" i="22"/>
  <c r="E1850"/>
  <c r="F1850"/>
  <c r="G1850"/>
  <c r="H1850"/>
  <c r="I1850"/>
  <c r="J1850"/>
  <c r="K1850"/>
  <c r="L1850"/>
  <c r="M1850"/>
  <c r="N1850"/>
  <c r="C1850"/>
  <c r="X56" i="15"/>
  <c r="Y56"/>
  <c r="O1849" i="22"/>
  <c r="E1849"/>
  <c r="F1849"/>
  <c r="G1849"/>
  <c r="H1849"/>
  <c r="I1849"/>
  <c r="J1849"/>
  <c r="K1849"/>
  <c r="L1849"/>
  <c r="M1849"/>
  <c r="N1849"/>
  <c r="C1849"/>
  <c r="E1848"/>
  <c r="F1848"/>
  <c r="G1848"/>
  <c r="H1848"/>
  <c r="I1848"/>
  <c r="J1848"/>
  <c r="K1848"/>
  <c r="L1848"/>
  <c r="M1848"/>
  <c r="N1848"/>
  <c r="H1845"/>
  <c r="H1844"/>
  <c r="H1843"/>
  <c r="H1842"/>
  <c r="H1841"/>
  <c r="H1840"/>
  <c r="N1839"/>
  <c r="N1837"/>
  <c r="D1836"/>
  <c r="D1835"/>
  <c r="J1798"/>
  <c r="H1825"/>
  <c r="F1825"/>
  <c r="C1825"/>
  <c r="H1824"/>
  <c r="F1824"/>
  <c r="C1824"/>
  <c r="H1823"/>
  <c r="F1823"/>
  <c r="C1823"/>
  <c r="H1822"/>
  <c r="F1822"/>
  <c r="C1822"/>
  <c r="L1821"/>
  <c r="H1821"/>
  <c r="F1821"/>
  <c r="C1821"/>
  <c r="EQ55" i="15"/>
  <c r="ES55"/>
  <c r="EX55"/>
  <c r="L1820" i="22"/>
  <c r="M1819"/>
  <c r="L1819"/>
  <c r="L1818"/>
  <c r="EU55" i="15"/>
  <c r="EV55"/>
  <c r="EW55"/>
  <c r="O1817" i="22"/>
  <c r="M1817"/>
  <c r="ET55" i="15"/>
  <c r="L1817" i="22"/>
  <c r="J1817"/>
  <c r="H1817"/>
  <c r="F1817"/>
  <c r="CP55" i="15"/>
  <c r="CQ55"/>
  <c r="O1815" i="22"/>
  <c r="E1815"/>
  <c r="F1815"/>
  <c r="G1815"/>
  <c r="H1815"/>
  <c r="I1815"/>
  <c r="J1815"/>
  <c r="K1815"/>
  <c r="L1815"/>
  <c r="M1815"/>
  <c r="N1815"/>
  <c r="C1815"/>
  <c r="CB55" i="15"/>
  <c r="CC55"/>
  <c r="O1814" i="22"/>
  <c r="E1814"/>
  <c r="F1814"/>
  <c r="G1814"/>
  <c r="H1814"/>
  <c r="I1814"/>
  <c r="J1814"/>
  <c r="K1814"/>
  <c r="L1814"/>
  <c r="M1814"/>
  <c r="N1814"/>
  <c r="C1814"/>
  <c r="BN55" i="15"/>
  <c r="BO55"/>
  <c r="O1813" i="22"/>
  <c r="E1813"/>
  <c r="F1813"/>
  <c r="G1813"/>
  <c r="H1813"/>
  <c r="I1813"/>
  <c r="J1813"/>
  <c r="K1813"/>
  <c r="L1813"/>
  <c r="M1813"/>
  <c r="N1813"/>
  <c r="C1813"/>
  <c r="AZ55" i="15"/>
  <c r="BA55"/>
  <c r="O1812" i="22"/>
  <c r="E1812"/>
  <c r="F1812"/>
  <c r="G1812"/>
  <c r="H1812"/>
  <c r="I1812"/>
  <c r="J1812"/>
  <c r="K1812"/>
  <c r="L1812"/>
  <c r="M1812"/>
  <c r="N1812"/>
  <c r="C1812"/>
  <c r="AL55" i="15"/>
  <c r="AM55"/>
  <c r="O1811" i="22"/>
  <c r="E1811"/>
  <c r="F1811"/>
  <c r="G1811"/>
  <c r="H1811"/>
  <c r="I1811"/>
  <c r="J1811"/>
  <c r="K1811"/>
  <c r="L1811"/>
  <c r="M1811"/>
  <c r="N1811"/>
  <c r="C1811"/>
  <c r="X55" i="15"/>
  <c r="Y55"/>
  <c r="O1810" i="22"/>
  <c r="E1810"/>
  <c r="F1810"/>
  <c r="G1810"/>
  <c r="H1810"/>
  <c r="I1810"/>
  <c r="J1810"/>
  <c r="K1810"/>
  <c r="L1810"/>
  <c r="M1810"/>
  <c r="N1810"/>
  <c r="C1810"/>
  <c r="E1809"/>
  <c r="F1809"/>
  <c r="G1809"/>
  <c r="H1809"/>
  <c r="I1809"/>
  <c r="J1809"/>
  <c r="K1809"/>
  <c r="L1809"/>
  <c r="M1809"/>
  <c r="N1809"/>
  <c r="H1806"/>
  <c r="H1805"/>
  <c r="H1804"/>
  <c r="H1803"/>
  <c r="H1802"/>
  <c r="H1801"/>
  <c r="N1800"/>
  <c r="N1798"/>
  <c r="D1797"/>
  <c r="D1796"/>
  <c r="J1759"/>
  <c r="H1786"/>
  <c r="F1786"/>
  <c r="C1786"/>
  <c r="H1785"/>
  <c r="F1785"/>
  <c r="C1785"/>
  <c r="H1784"/>
  <c r="F1784"/>
  <c r="C1784"/>
  <c r="H1783"/>
  <c r="F1783"/>
  <c r="C1783"/>
  <c r="L1782"/>
  <c r="H1782"/>
  <c r="F1782"/>
  <c r="C1782"/>
  <c r="EQ54" i="15"/>
  <c r="ES54"/>
  <c r="EX54"/>
  <c r="L1781" i="22"/>
  <c r="M1780"/>
  <c r="L1780"/>
  <c r="L1779"/>
  <c r="EU54" i="15"/>
  <c r="EV54"/>
  <c r="EW54"/>
  <c r="O1778" i="22"/>
  <c r="M1778"/>
  <c r="ET54" i="15"/>
  <c r="L1778" i="22"/>
  <c r="J1778"/>
  <c r="H1778"/>
  <c r="F1778"/>
  <c r="CP54" i="15"/>
  <c r="CQ54"/>
  <c r="O1776" i="22"/>
  <c r="E1776"/>
  <c r="F1776"/>
  <c r="G1776"/>
  <c r="H1776"/>
  <c r="I1776"/>
  <c r="J1776"/>
  <c r="K1776"/>
  <c r="L1776"/>
  <c r="M1776"/>
  <c r="N1776"/>
  <c r="C1776"/>
  <c r="CB54" i="15"/>
  <c r="CC54"/>
  <c r="O1775" i="22"/>
  <c r="E1775"/>
  <c r="F1775"/>
  <c r="G1775"/>
  <c r="H1775"/>
  <c r="I1775"/>
  <c r="J1775"/>
  <c r="K1775"/>
  <c r="L1775"/>
  <c r="M1775"/>
  <c r="N1775"/>
  <c r="C1775"/>
  <c r="BN54" i="15"/>
  <c r="BO54"/>
  <c r="O1774" i="22"/>
  <c r="E1774"/>
  <c r="F1774"/>
  <c r="G1774"/>
  <c r="H1774"/>
  <c r="I1774"/>
  <c r="J1774"/>
  <c r="K1774"/>
  <c r="L1774"/>
  <c r="M1774"/>
  <c r="N1774"/>
  <c r="C1774"/>
  <c r="AZ54" i="15"/>
  <c r="BA54"/>
  <c r="O1773" i="22"/>
  <c r="E1773"/>
  <c r="F1773"/>
  <c r="G1773"/>
  <c r="H1773"/>
  <c r="I1773"/>
  <c r="J1773"/>
  <c r="K1773"/>
  <c r="L1773"/>
  <c r="M1773"/>
  <c r="N1773"/>
  <c r="C1773"/>
  <c r="AL54" i="15"/>
  <c r="AM54"/>
  <c r="O1772" i="22"/>
  <c r="E1772"/>
  <c r="F1772"/>
  <c r="G1772"/>
  <c r="H1772"/>
  <c r="I1772"/>
  <c r="J1772"/>
  <c r="K1772"/>
  <c r="L1772"/>
  <c r="M1772"/>
  <c r="N1772"/>
  <c r="C1772"/>
  <c r="X54" i="15"/>
  <c r="Y54"/>
  <c r="O1771" i="22"/>
  <c r="E1771"/>
  <c r="F1771"/>
  <c r="G1771"/>
  <c r="H1771"/>
  <c r="I1771"/>
  <c r="J1771"/>
  <c r="K1771"/>
  <c r="L1771"/>
  <c r="M1771"/>
  <c r="N1771"/>
  <c r="C1771"/>
  <c r="E1770"/>
  <c r="F1770"/>
  <c r="G1770"/>
  <c r="H1770"/>
  <c r="I1770"/>
  <c r="J1770"/>
  <c r="K1770"/>
  <c r="L1770"/>
  <c r="M1770"/>
  <c r="N1770"/>
  <c r="H1767"/>
  <c r="H1766"/>
  <c r="H1765"/>
  <c r="H1764"/>
  <c r="H1763"/>
  <c r="H1762"/>
  <c r="N1761"/>
  <c r="N1759"/>
  <c r="D1758"/>
  <c r="D1757"/>
  <c r="J1720"/>
  <c r="H1747"/>
  <c r="F1747"/>
  <c r="C1747"/>
  <c r="H1746"/>
  <c r="F1746"/>
  <c r="C1746"/>
  <c r="H1745"/>
  <c r="F1745"/>
  <c r="C1745"/>
  <c r="H1744"/>
  <c r="F1744"/>
  <c r="C1744"/>
  <c r="L1743"/>
  <c r="H1743"/>
  <c r="F1743"/>
  <c r="C1743"/>
  <c r="EQ53" i="15"/>
  <c r="ES53"/>
  <c r="EX53"/>
  <c r="L1742" i="22"/>
  <c r="M1741"/>
  <c r="L1741"/>
  <c r="L1740"/>
  <c r="EU53" i="15"/>
  <c r="EV53"/>
  <c r="EW53"/>
  <c r="O1739" i="22"/>
  <c r="M1739"/>
  <c r="ET53" i="15"/>
  <c r="L1739" i="22"/>
  <c r="J1739"/>
  <c r="H1739"/>
  <c r="F1739"/>
  <c r="CP53" i="15"/>
  <c r="CQ53"/>
  <c r="O1737" i="22"/>
  <c r="E1737"/>
  <c r="F1737"/>
  <c r="G1737"/>
  <c r="H1737"/>
  <c r="I1737"/>
  <c r="J1737"/>
  <c r="K1737"/>
  <c r="L1737"/>
  <c r="M1737"/>
  <c r="N1737"/>
  <c r="C1737"/>
  <c r="CB53" i="15"/>
  <c r="CC53"/>
  <c r="O1736" i="22"/>
  <c r="E1736"/>
  <c r="F1736"/>
  <c r="G1736"/>
  <c r="H1736"/>
  <c r="I1736"/>
  <c r="J1736"/>
  <c r="K1736"/>
  <c r="L1736"/>
  <c r="M1736"/>
  <c r="N1736"/>
  <c r="C1736"/>
  <c r="BN53" i="15"/>
  <c r="BO53"/>
  <c r="O1735" i="22"/>
  <c r="E1735"/>
  <c r="F1735"/>
  <c r="G1735"/>
  <c r="H1735"/>
  <c r="I1735"/>
  <c r="J1735"/>
  <c r="K1735"/>
  <c r="L1735"/>
  <c r="M1735"/>
  <c r="N1735"/>
  <c r="C1735"/>
  <c r="AZ53" i="15"/>
  <c r="BA53"/>
  <c r="O1734" i="22"/>
  <c r="E1734"/>
  <c r="F1734"/>
  <c r="G1734"/>
  <c r="H1734"/>
  <c r="I1734"/>
  <c r="J1734"/>
  <c r="K1734"/>
  <c r="L1734"/>
  <c r="M1734"/>
  <c r="N1734"/>
  <c r="C1734"/>
  <c r="AL53" i="15"/>
  <c r="AM53"/>
  <c r="O1733" i="22"/>
  <c r="E1733"/>
  <c r="F1733"/>
  <c r="G1733"/>
  <c r="H1733"/>
  <c r="I1733"/>
  <c r="J1733"/>
  <c r="K1733"/>
  <c r="L1733"/>
  <c r="M1733"/>
  <c r="N1733"/>
  <c r="C1733"/>
  <c r="X53" i="15"/>
  <c r="Y53"/>
  <c r="O1732" i="22"/>
  <c r="E1732"/>
  <c r="F1732"/>
  <c r="G1732"/>
  <c r="H1732"/>
  <c r="I1732"/>
  <c r="J1732"/>
  <c r="K1732"/>
  <c r="L1732"/>
  <c r="M1732"/>
  <c r="N1732"/>
  <c r="C1732"/>
  <c r="E1731"/>
  <c r="F1731"/>
  <c r="G1731"/>
  <c r="H1731"/>
  <c r="I1731"/>
  <c r="J1731"/>
  <c r="K1731"/>
  <c r="L1731"/>
  <c r="M1731"/>
  <c r="N1731"/>
  <c r="H1728"/>
  <c r="H1727"/>
  <c r="H1726"/>
  <c r="H1725"/>
  <c r="H1724"/>
  <c r="H1723"/>
  <c r="N1722"/>
  <c r="N1720"/>
  <c r="D1719"/>
  <c r="D1718"/>
  <c r="J1681"/>
  <c r="H1708"/>
  <c r="F1708"/>
  <c r="C1708"/>
  <c r="H1707"/>
  <c r="F1707"/>
  <c r="C1707"/>
  <c r="H1706"/>
  <c r="F1706"/>
  <c r="C1706"/>
  <c r="H1705"/>
  <c r="F1705"/>
  <c r="C1705"/>
  <c r="L1704"/>
  <c r="H1704"/>
  <c r="F1704"/>
  <c r="C1704"/>
  <c r="EQ52" i="15"/>
  <c r="ES52"/>
  <c r="EX52"/>
  <c r="L1703" i="22"/>
  <c r="M1702"/>
  <c r="L1702"/>
  <c r="L1701"/>
  <c r="EU52" i="15"/>
  <c r="EV52"/>
  <c r="EW52"/>
  <c r="O1700" i="22"/>
  <c r="M1700"/>
  <c r="ET52" i="15"/>
  <c r="L1700" i="22"/>
  <c r="J1700"/>
  <c r="H1700"/>
  <c r="F1700"/>
  <c r="CP52" i="15"/>
  <c r="CQ52"/>
  <c r="O1698" i="22"/>
  <c r="E1698"/>
  <c r="F1698"/>
  <c r="G1698"/>
  <c r="H1698"/>
  <c r="I1698"/>
  <c r="J1698"/>
  <c r="K1698"/>
  <c r="L1698"/>
  <c r="M1698"/>
  <c r="N1698"/>
  <c r="C1698"/>
  <c r="CB52" i="15"/>
  <c r="CC52"/>
  <c r="O1697" i="22"/>
  <c r="E1697"/>
  <c r="F1697"/>
  <c r="G1697"/>
  <c r="H1697"/>
  <c r="I1697"/>
  <c r="J1697"/>
  <c r="K1697"/>
  <c r="L1697"/>
  <c r="M1697"/>
  <c r="N1697"/>
  <c r="C1697"/>
  <c r="BN52" i="15"/>
  <c r="BO52"/>
  <c r="O1696" i="22"/>
  <c r="E1696"/>
  <c r="F1696"/>
  <c r="G1696"/>
  <c r="H1696"/>
  <c r="I1696"/>
  <c r="J1696"/>
  <c r="K1696"/>
  <c r="L1696"/>
  <c r="M1696"/>
  <c r="N1696"/>
  <c r="C1696"/>
  <c r="AZ52" i="15"/>
  <c r="BA52"/>
  <c r="O1695" i="22"/>
  <c r="E1695"/>
  <c r="F1695"/>
  <c r="G1695"/>
  <c r="H1695"/>
  <c r="I1695"/>
  <c r="J1695"/>
  <c r="K1695"/>
  <c r="L1695"/>
  <c r="M1695"/>
  <c r="N1695"/>
  <c r="C1695"/>
  <c r="AL52" i="15"/>
  <c r="AM52"/>
  <c r="O1694" i="22"/>
  <c r="E1694"/>
  <c r="F1694"/>
  <c r="G1694"/>
  <c r="H1694"/>
  <c r="I1694"/>
  <c r="J1694"/>
  <c r="K1694"/>
  <c r="L1694"/>
  <c r="M1694"/>
  <c r="N1694"/>
  <c r="C1694"/>
  <c r="X52" i="15"/>
  <c r="Y52"/>
  <c r="O1693" i="22"/>
  <c r="E1693"/>
  <c r="F1693"/>
  <c r="G1693"/>
  <c r="H1693"/>
  <c r="I1693"/>
  <c r="J1693"/>
  <c r="K1693"/>
  <c r="L1693"/>
  <c r="M1693"/>
  <c r="N1693"/>
  <c r="C1693"/>
  <c r="E1692"/>
  <c r="F1692"/>
  <c r="G1692"/>
  <c r="H1692"/>
  <c r="I1692"/>
  <c r="J1692"/>
  <c r="K1692"/>
  <c r="L1692"/>
  <c r="M1692"/>
  <c r="N1692"/>
  <c r="H1689"/>
  <c r="H1688"/>
  <c r="H1687"/>
  <c r="H1686"/>
  <c r="H1685"/>
  <c r="H1684"/>
  <c r="N1683"/>
  <c r="N1681"/>
  <c r="D1680"/>
  <c r="D1679"/>
  <c r="J1642"/>
  <c r="H1669"/>
  <c r="F1669"/>
  <c r="C1669"/>
  <c r="H1668"/>
  <c r="F1668"/>
  <c r="C1668"/>
  <c r="H1667"/>
  <c r="F1667"/>
  <c r="C1667"/>
  <c r="H1666"/>
  <c r="F1666"/>
  <c r="C1666"/>
  <c r="L1665"/>
  <c r="H1665"/>
  <c r="F1665"/>
  <c r="C1665"/>
  <c r="EQ51" i="15"/>
  <c r="ES51"/>
  <c r="EX51"/>
  <c r="L1664" i="22"/>
  <c r="M1663"/>
  <c r="L1663"/>
  <c r="L1662"/>
  <c r="EU51" i="15"/>
  <c r="EV51"/>
  <c r="EW51"/>
  <c r="O1661" i="22"/>
  <c r="M1661"/>
  <c r="ET51" i="15"/>
  <c r="L1661" i="22"/>
  <c r="J1661"/>
  <c r="H1661"/>
  <c r="F1661"/>
  <c r="CP51" i="15"/>
  <c r="CQ51"/>
  <c r="O1659" i="22"/>
  <c r="E1659"/>
  <c r="F1659"/>
  <c r="G1659"/>
  <c r="H1659"/>
  <c r="I1659"/>
  <c r="J1659"/>
  <c r="K1659"/>
  <c r="L1659"/>
  <c r="M1659"/>
  <c r="N1659"/>
  <c r="C1659"/>
  <c r="CB51" i="15"/>
  <c r="CC51"/>
  <c r="O1658" i="22"/>
  <c r="E1658"/>
  <c r="F1658"/>
  <c r="G1658"/>
  <c r="H1658"/>
  <c r="I1658"/>
  <c r="J1658"/>
  <c r="K1658"/>
  <c r="L1658"/>
  <c r="M1658"/>
  <c r="N1658"/>
  <c r="C1658"/>
  <c r="BN51" i="15"/>
  <c r="BO51"/>
  <c r="O1657" i="22"/>
  <c r="E1657"/>
  <c r="F1657"/>
  <c r="G1657"/>
  <c r="H1657"/>
  <c r="I1657"/>
  <c r="J1657"/>
  <c r="K1657"/>
  <c r="L1657"/>
  <c r="M1657"/>
  <c r="N1657"/>
  <c r="C1657"/>
  <c r="AZ51" i="15"/>
  <c r="BA51"/>
  <c r="O1656" i="22"/>
  <c r="E1656"/>
  <c r="F1656"/>
  <c r="G1656"/>
  <c r="H1656"/>
  <c r="I1656"/>
  <c r="J1656"/>
  <c r="K1656"/>
  <c r="L1656"/>
  <c r="M1656"/>
  <c r="N1656"/>
  <c r="C1656"/>
  <c r="AL51" i="15"/>
  <c r="AM51"/>
  <c r="O1655" i="22"/>
  <c r="E1655"/>
  <c r="F1655"/>
  <c r="G1655"/>
  <c r="H1655"/>
  <c r="I1655"/>
  <c r="J1655"/>
  <c r="K1655"/>
  <c r="L1655"/>
  <c r="M1655"/>
  <c r="N1655"/>
  <c r="C1655"/>
  <c r="X51" i="15"/>
  <c r="Y51"/>
  <c r="O1654" i="22"/>
  <c r="E1654"/>
  <c r="F1654"/>
  <c r="G1654"/>
  <c r="H1654"/>
  <c r="I1654"/>
  <c r="J1654"/>
  <c r="K1654"/>
  <c r="L1654"/>
  <c r="M1654"/>
  <c r="N1654"/>
  <c r="C1654"/>
  <c r="E1653"/>
  <c r="F1653"/>
  <c r="G1653"/>
  <c r="H1653"/>
  <c r="I1653"/>
  <c r="J1653"/>
  <c r="K1653"/>
  <c r="L1653"/>
  <c r="M1653"/>
  <c r="N1653"/>
  <c r="H1650"/>
  <c r="H1649"/>
  <c r="H1648"/>
  <c r="H1647"/>
  <c r="H1646"/>
  <c r="H1645"/>
  <c r="N1644"/>
  <c r="N1642"/>
  <c r="D1641"/>
  <c r="D1640"/>
  <c r="J1603"/>
  <c r="H1630"/>
  <c r="F1630"/>
  <c r="C1630"/>
  <c r="H1629"/>
  <c r="F1629"/>
  <c r="C1629"/>
  <c r="H1628"/>
  <c r="F1628"/>
  <c r="C1628"/>
  <c r="H1627"/>
  <c r="F1627"/>
  <c r="C1627"/>
  <c r="L1626"/>
  <c r="H1626"/>
  <c r="F1626"/>
  <c r="C1626"/>
  <c r="EQ50" i="15"/>
  <c r="ES50"/>
  <c r="EX50"/>
  <c r="L1625" i="22"/>
  <c r="M1624"/>
  <c r="L1624"/>
  <c r="L1623"/>
  <c r="EU50" i="15"/>
  <c r="EV50"/>
  <c r="EW50"/>
  <c r="O1622" i="22"/>
  <c r="M1622"/>
  <c r="ET50" i="15"/>
  <c r="L1622" i="22"/>
  <c r="J1622"/>
  <c r="H1622"/>
  <c r="F1622"/>
  <c r="CP50" i="15"/>
  <c r="CQ50"/>
  <c r="O1620" i="22"/>
  <c r="E1620"/>
  <c r="F1620"/>
  <c r="G1620"/>
  <c r="H1620"/>
  <c r="I1620"/>
  <c r="J1620"/>
  <c r="K1620"/>
  <c r="L1620"/>
  <c r="M1620"/>
  <c r="N1620"/>
  <c r="C1620"/>
  <c r="CB50" i="15"/>
  <c r="CC50"/>
  <c r="O1619" i="22"/>
  <c r="E1619"/>
  <c r="F1619"/>
  <c r="G1619"/>
  <c r="H1619"/>
  <c r="I1619"/>
  <c r="J1619"/>
  <c r="K1619"/>
  <c r="L1619"/>
  <c r="M1619"/>
  <c r="N1619"/>
  <c r="C1619"/>
  <c r="BN50" i="15"/>
  <c r="BO50"/>
  <c r="O1618" i="22"/>
  <c r="E1618"/>
  <c r="F1618"/>
  <c r="G1618"/>
  <c r="H1618"/>
  <c r="I1618"/>
  <c r="J1618"/>
  <c r="K1618"/>
  <c r="L1618"/>
  <c r="M1618"/>
  <c r="N1618"/>
  <c r="C1618"/>
  <c r="AZ50" i="15"/>
  <c r="BA50"/>
  <c r="O1617" i="22"/>
  <c r="E1617"/>
  <c r="F1617"/>
  <c r="G1617"/>
  <c r="H1617"/>
  <c r="I1617"/>
  <c r="J1617"/>
  <c r="K1617"/>
  <c r="L1617"/>
  <c r="M1617"/>
  <c r="N1617"/>
  <c r="C1617"/>
  <c r="AL50" i="15"/>
  <c r="AM50"/>
  <c r="O1616" i="22"/>
  <c r="E1616"/>
  <c r="F1616"/>
  <c r="G1616"/>
  <c r="H1616"/>
  <c r="I1616"/>
  <c r="J1616"/>
  <c r="K1616"/>
  <c r="L1616"/>
  <c r="M1616"/>
  <c r="N1616"/>
  <c r="C1616"/>
  <c r="X50" i="15"/>
  <c r="Y50"/>
  <c r="O1615" i="22"/>
  <c r="E1615"/>
  <c r="F1615"/>
  <c r="G1615"/>
  <c r="H1615"/>
  <c r="I1615"/>
  <c r="J1615"/>
  <c r="K1615"/>
  <c r="L1615"/>
  <c r="M1615"/>
  <c r="N1615"/>
  <c r="C1615"/>
  <c r="E1614"/>
  <c r="F1614"/>
  <c r="G1614"/>
  <c r="H1614"/>
  <c r="I1614"/>
  <c r="J1614"/>
  <c r="K1614"/>
  <c r="L1614"/>
  <c r="M1614"/>
  <c r="N1614"/>
  <c r="H1611"/>
  <c r="H1610"/>
  <c r="H1609"/>
  <c r="H1608"/>
  <c r="H1607"/>
  <c r="H1606"/>
  <c r="N1605"/>
  <c r="N1603"/>
  <c r="D1602"/>
  <c r="D1601"/>
  <c r="J1564"/>
  <c r="H1591"/>
  <c r="F1591"/>
  <c r="C1591"/>
  <c r="H1590"/>
  <c r="F1590"/>
  <c r="C1590"/>
  <c r="H1589"/>
  <c r="F1589"/>
  <c r="C1589"/>
  <c r="H1588"/>
  <c r="F1588"/>
  <c r="C1588"/>
  <c r="L1587"/>
  <c r="H1587"/>
  <c r="F1587"/>
  <c r="C1587"/>
  <c r="EQ49" i="15"/>
  <c r="ES49"/>
  <c r="EX49"/>
  <c r="L1586" i="22"/>
  <c r="M1585"/>
  <c r="L1585"/>
  <c r="L1584"/>
  <c r="EU49" i="15"/>
  <c r="EV49"/>
  <c r="EW49"/>
  <c r="O1583" i="22"/>
  <c r="M1583"/>
  <c r="ET49" i="15"/>
  <c r="L1583" i="22"/>
  <c r="J1583"/>
  <c r="H1583"/>
  <c r="F1583"/>
  <c r="CP49" i="15"/>
  <c r="CQ49"/>
  <c r="O1581" i="22"/>
  <c r="E1581"/>
  <c r="F1581"/>
  <c r="G1581"/>
  <c r="H1581"/>
  <c r="I1581"/>
  <c r="J1581"/>
  <c r="K1581"/>
  <c r="L1581"/>
  <c r="M1581"/>
  <c r="N1581"/>
  <c r="C1581"/>
  <c r="CB49" i="15"/>
  <c r="CC49"/>
  <c r="O1580" i="22"/>
  <c r="E1580"/>
  <c r="F1580"/>
  <c r="G1580"/>
  <c r="H1580"/>
  <c r="I1580"/>
  <c r="J1580"/>
  <c r="K1580"/>
  <c r="L1580"/>
  <c r="M1580"/>
  <c r="N1580"/>
  <c r="C1580"/>
  <c r="BN49" i="15"/>
  <c r="BO49"/>
  <c r="O1579" i="22"/>
  <c r="E1579"/>
  <c r="F1579"/>
  <c r="G1579"/>
  <c r="H1579"/>
  <c r="I1579"/>
  <c r="J1579"/>
  <c r="K1579"/>
  <c r="L1579"/>
  <c r="M1579"/>
  <c r="N1579"/>
  <c r="C1579"/>
  <c r="AZ49" i="15"/>
  <c r="BA49"/>
  <c r="O1578" i="22"/>
  <c r="E1578"/>
  <c r="F1578"/>
  <c r="G1578"/>
  <c r="H1578"/>
  <c r="I1578"/>
  <c r="J1578"/>
  <c r="K1578"/>
  <c r="L1578"/>
  <c r="M1578"/>
  <c r="N1578"/>
  <c r="C1578"/>
  <c r="AL49" i="15"/>
  <c r="AM49"/>
  <c r="O1577" i="22"/>
  <c r="E1577"/>
  <c r="F1577"/>
  <c r="G1577"/>
  <c r="H1577"/>
  <c r="I1577"/>
  <c r="J1577"/>
  <c r="K1577"/>
  <c r="L1577"/>
  <c r="M1577"/>
  <c r="N1577"/>
  <c r="C1577"/>
  <c r="X49" i="15"/>
  <c r="Y49"/>
  <c r="O1576" i="22"/>
  <c r="E1576"/>
  <c r="F1576"/>
  <c r="G1576"/>
  <c r="H1576"/>
  <c r="I1576"/>
  <c r="J1576"/>
  <c r="K1576"/>
  <c r="L1576"/>
  <c r="M1576"/>
  <c r="N1576"/>
  <c r="C1576"/>
  <c r="E1575"/>
  <c r="F1575"/>
  <c r="G1575"/>
  <c r="H1575"/>
  <c r="I1575"/>
  <c r="J1575"/>
  <c r="K1575"/>
  <c r="L1575"/>
  <c r="M1575"/>
  <c r="N1575"/>
  <c r="H1572"/>
  <c r="H1571"/>
  <c r="H1570"/>
  <c r="H1569"/>
  <c r="H1568"/>
  <c r="H1567"/>
  <c r="N1566"/>
  <c r="N1564"/>
  <c r="D1563"/>
  <c r="D1562"/>
  <c r="J1525"/>
  <c r="H1552"/>
  <c r="F1552"/>
  <c r="C1552"/>
  <c r="H1551"/>
  <c r="F1551"/>
  <c r="C1551"/>
  <c r="H1550"/>
  <c r="F1550"/>
  <c r="C1550"/>
  <c r="H1549"/>
  <c r="F1549"/>
  <c r="C1549"/>
  <c r="L1548"/>
  <c r="H1548"/>
  <c r="F1548"/>
  <c r="C1548"/>
  <c r="EQ48" i="15"/>
  <c r="ES48"/>
  <c r="EX48"/>
  <c r="L1547" i="22"/>
  <c r="M1546"/>
  <c r="L1546"/>
  <c r="L1545"/>
  <c r="EU48" i="15"/>
  <c r="EV48"/>
  <c r="EW48"/>
  <c r="O1544" i="22"/>
  <c r="M1544"/>
  <c r="ET48" i="15"/>
  <c r="L1544" i="22"/>
  <c r="J1544"/>
  <c r="H1544"/>
  <c r="F1544"/>
  <c r="CP48" i="15"/>
  <c r="CQ48"/>
  <c r="O1542" i="22"/>
  <c r="E1542"/>
  <c r="F1542"/>
  <c r="G1542"/>
  <c r="H1542"/>
  <c r="I1542"/>
  <c r="J1542"/>
  <c r="K1542"/>
  <c r="L1542"/>
  <c r="M1542"/>
  <c r="N1542"/>
  <c r="C1542"/>
  <c r="CB48" i="15"/>
  <c r="CC48"/>
  <c r="O1541" i="22"/>
  <c r="E1541"/>
  <c r="F1541"/>
  <c r="G1541"/>
  <c r="H1541"/>
  <c r="I1541"/>
  <c r="J1541"/>
  <c r="K1541"/>
  <c r="L1541"/>
  <c r="M1541"/>
  <c r="N1541"/>
  <c r="C1541"/>
  <c r="BN48" i="15"/>
  <c r="BO48"/>
  <c r="O1540" i="22"/>
  <c r="E1540"/>
  <c r="F1540"/>
  <c r="G1540"/>
  <c r="H1540"/>
  <c r="I1540"/>
  <c r="J1540"/>
  <c r="K1540"/>
  <c r="L1540"/>
  <c r="M1540"/>
  <c r="N1540"/>
  <c r="C1540"/>
  <c r="AZ48" i="15"/>
  <c r="BA48"/>
  <c r="O1539" i="22"/>
  <c r="E1539"/>
  <c r="F1539"/>
  <c r="G1539"/>
  <c r="H1539"/>
  <c r="I1539"/>
  <c r="J1539"/>
  <c r="K1539"/>
  <c r="L1539"/>
  <c r="M1539"/>
  <c r="N1539"/>
  <c r="C1539"/>
  <c r="AL48" i="15"/>
  <c r="AM48"/>
  <c r="O1538" i="22"/>
  <c r="E1538"/>
  <c r="F1538"/>
  <c r="G1538"/>
  <c r="H1538"/>
  <c r="I1538"/>
  <c r="J1538"/>
  <c r="K1538"/>
  <c r="L1538"/>
  <c r="M1538"/>
  <c r="N1538"/>
  <c r="C1538"/>
  <c r="X48" i="15"/>
  <c r="Y48"/>
  <c r="O1537" i="22"/>
  <c r="E1537"/>
  <c r="F1537"/>
  <c r="G1537"/>
  <c r="H1537"/>
  <c r="I1537"/>
  <c r="J1537"/>
  <c r="K1537"/>
  <c r="L1537"/>
  <c r="M1537"/>
  <c r="N1537"/>
  <c r="C1537"/>
  <c r="E1536"/>
  <c r="F1536"/>
  <c r="G1536"/>
  <c r="H1536"/>
  <c r="I1536"/>
  <c r="J1536"/>
  <c r="K1536"/>
  <c r="L1536"/>
  <c r="M1536"/>
  <c r="N1536"/>
  <c r="H1533"/>
  <c r="H1532"/>
  <c r="H1531"/>
  <c r="H1530"/>
  <c r="H1529"/>
  <c r="H1528"/>
  <c r="N1527"/>
  <c r="N1525"/>
  <c r="D1524"/>
  <c r="D1523"/>
  <c r="J1486"/>
  <c r="H1513"/>
  <c r="F1513"/>
  <c r="C1513"/>
  <c r="H1512"/>
  <c r="F1512"/>
  <c r="C1512"/>
  <c r="H1511"/>
  <c r="F1511"/>
  <c r="C1511"/>
  <c r="H1510"/>
  <c r="F1510"/>
  <c r="C1510"/>
  <c r="L1509"/>
  <c r="H1509"/>
  <c r="F1509"/>
  <c r="C1509"/>
  <c r="EQ47" i="15"/>
  <c r="ES47"/>
  <c r="EX47"/>
  <c r="L1508" i="22"/>
  <c r="M1507"/>
  <c r="L1507"/>
  <c r="L1506"/>
  <c r="EU47" i="15"/>
  <c r="EV47"/>
  <c r="EW47"/>
  <c r="O1505" i="22"/>
  <c r="M1505"/>
  <c r="ET47" i="15"/>
  <c r="L1505" i="22"/>
  <c r="J1505"/>
  <c r="H1505"/>
  <c r="F1505"/>
  <c r="CP47" i="15"/>
  <c r="CQ47"/>
  <c r="O1503" i="22"/>
  <c r="E1503"/>
  <c r="F1503"/>
  <c r="G1503"/>
  <c r="H1503"/>
  <c r="I1503"/>
  <c r="J1503"/>
  <c r="K1503"/>
  <c r="L1503"/>
  <c r="M1503"/>
  <c r="N1503"/>
  <c r="C1503"/>
  <c r="CB47" i="15"/>
  <c r="CC47"/>
  <c r="O1502" i="22"/>
  <c r="E1502"/>
  <c r="F1502"/>
  <c r="G1502"/>
  <c r="H1502"/>
  <c r="I1502"/>
  <c r="J1502"/>
  <c r="K1502"/>
  <c r="L1502"/>
  <c r="M1502"/>
  <c r="N1502"/>
  <c r="C1502"/>
  <c r="BN47" i="15"/>
  <c r="BO47"/>
  <c r="O1501" i="22"/>
  <c r="E1501"/>
  <c r="F1501"/>
  <c r="G1501"/>
  <c r="H1501"/>
  <c r="I1501"/>
  <c r="J1501"/>
  <c r="K1501"/>
  <c r="L1501"/>
  <c r="M1501"/>
  <c r="N1501"/>
  <c r="C1501"/>
  <c r="AZ47" i="15"/>
  <c r="BA47"/>
  <c r="O1500" i="22"/>
  <c r="E1500"/>
  <c r="F1500"/>
  <c r="G1500"/>
  <c r="H1500"/>
  <c r="I1500"/>
  <c r="J1500"/>
  <c r="K1500"/>
  <c r="L1500"/>
  <c r="M1500"/>
  <c r="N1500"/>
  <c r="C1500"/>
  <c r="AL47" i="15"/>
  <c r="AM47"/>
  <c r="O1499" i="22"/>
  <c r="E1499"/>
  <c r="F1499"/>
  <c r="G1499"/>
  <c r="H1499"/>
  <c r="I1499"/>
  <c r="J1499"/>
  <c r="K1499"/>
  <c r="L1499"/>
  <c r="M1499"/>
  <c r="N1499"/>
  <c r="C1499"/>
  <c r="X47" i="15"/>
  <c r="Y47"/>
  <c r="O1498" i="22"/>
  <c r="E1498"/>
  <c r="F1498"/>
  <c r="G1498"/>
  <c r="H1498"/>
  <c r="I1498"/>
  <c r="J1498"/>
  <c r="K1498"/>
  <c r="L1498"/>
  <c r="M1498"/>
  <c r="N1498"/>
  <c r="C1498"/>
  <c r="E1497"/>
  <c r="F1497"/>
  <c r="G1497"/>
  <c r="H1497"/>
  <c r="I1497"/>
  <c r="J1497"/>
  <c r="K1497"/>
  <c r="L1497"/>
  <c r="M1497"/>
  <c r="N1497"/>
  <c r="H1494"/>
  <c r="H1493"/>
  <c r="H1492"/>
  <c r="H1491"/>
  <c r="H1490"/>
  <c r="H1489"/>
  <c r="N1488"/>
  <c r="N1486"/>
  <c r="D1485"/>
  <c r="D1484"/>
  <c r="J1447"/>
  <c r="H1474"/>
  <c r="F1474"/>
  <c r="C1474"/>
  <c r="H1473"/>
  <c r="F1473"/>
  <c r="C1473"/>
  <c r="H1472"/>
  <c r="F1472"/>
  <c r="C1472"/>
  <c r="H1471"/>
  <c r="F1471"/>
  <c r="C1471"/>
  <c r="L1470"/>
  <c r="H1470"/>
  <c r="F1470"/>
  <c r="C1470"/>
  <c r="EQ46" i="15"/>
  <c r="ES46"/>
  <c r="EX46"/>
  <c r="L1469" i="22"/>
  <c r="M1468"/>
  <c r="L1468"/>
  <c r="L1467"/>
  <c r="EU46" i="15"/>
  <c r="EV46"/>
  <c r="EW46"/>
  <c r="O1466" i="22"/>
  <c r="M1466"/>
  <c r="ET46" i="15"/>
  <c r="L1466" i="22"/>
  <c r="J1466"/>
  <c r="H1466"/>
  <c r="F1466"/>
  <c r="CP46" i="15"/>
  <c r="CQ46"/>
  <c r="O1464" i="22"/>
  <c r="E1464"/>
  <c r="F1464"/>
  <c r="G1464"/>
  <c r="H1464"/>
  <c r="I1464"/>
  <c r="J1464"/>
  <c r="K1464"/>
  <c r="L1464"/>
  <c r="M1464"/>
  <c r="N1464"/>
  <c r="C1464"/>
  <c r="CB46" i="15"/>
  <c r="CC46"/>
  <c r="O1463" i="22"/>
  <c r="E1463"/>
  <c r="F1463"/>
  <c r="G1463"/>
  <c r="H1463"/>
  <c r="I1463"/>
  <c r="J1463"/>
  <c r="K1463"/>
  <c r="L1463"/>
  <c r="M1463"/>
  <c r="N1463"/>
  <c r="C1463"/>
  <c r="BN46" i="15"/>
  <c r="BO46"/>
  <c r="O1462" i="22"/>
  <c r="E1462"/>
  <c r="F1462"/>
  <c r="G1462"/>
  <c r="H1462"/>
  <c r="I1462"/>
  <c r="J1462"/>
  <c r="K1462"/>
  <c r="L1462"/>
  <c r="M1462"/>
  <c r="N1462"/>
  <c r="C1462"/>
  <c r="AZ46" i="15"/>
  <c r="BA46"/>
  <c r="O1461" i="22"/>
  <c r="E1461"/>
  <c r="F1461"/>
  <c r="G1461"/>
  <c r="H1461"/>
  <c r="I1461"/>
  <c r="J1461"/>
  <c r="K1461"/>
  <c r="L1461"/>
  <c r="M1461"/>
  <c r="N1461"/>
  <c r="C1461"/>
  <c r="AL46" i="15"/>
  <c r="AM46"/>
  <c r="O1460" i="22"/>
  <c r="E1460"/>
  <c r="F1460"/>
  <c r="G1460"/>
  <c r="H1460"/>
  <c r="I1460"/>
  <c r="J1460"/>
  <c r="K1460"/>
  <c r="L1460"/>
  <c r="M1460"/>
  <c r="N1460"/>
  <c r="C1460"/>
  <c r="X46" i="15"/>
  <c r="Y46"/>
  <c r="O1459" i="22"/>
  <c r="E1459"/>
  <c r="F1459"/>
  <c r="G1459"/>
  <c r="H1459"/>
  <c r="I1459"/>
  <c r="J1459"/>
  <c r="K1459"/>
  <c r="L1459"/>
  <c r="M1459"/>
  <c r="N1459"/>
  <c r="C1459"/>
  <c r="E1458"/>
  <c r="F1458"/>
  <c r="G1458"/>
  <c r="H1458"/>
  <c r="I1458"/>
  <c r="J1458"/>
  <c r="K1458"/>
  <c r="L1458"/>
  <c r="M1458"/>
  <c r="N1458"/>
  <c r="H1455"/>
  <c r="H1454"/>
  <c r="H1453"/>
  <c r="H1452"/>
  <c r="H1451"/>
  <c r="H1450"/>
  <c r="N1449"/>
  <c r="N1447"/>
  <c r="D1446"/>
  <c r="D1445"/>
  <c r="J1408"/>
  <c r="H1435"/>
  <c r="F1435"/>
  <c r="C1435"/>
  <c r="H1434"/>
  <c r="F1434"/>
  <c r="C1434"/>
  <c r="H1433"/>
  <c r="F1433"/>
  <c r="C1433"/>
  <c r="H1432"/>
  <c r="F1432"/>
  <c r="C1432"/>
  <c r="L1431"/>
  <c r="H1431"/>
  <c r="F1431"/>
  <c r="C1431"/>
  <c r="EQ45" i="15"/>
  <c r="ES45"/>
  <c r="EX45"/>
  <c r="L1430" i="22"/>
  <c r="M1429"/>
  <c r="L1429"/>
  <c r="L1428"/>
  <c r="EU45" i="15"/>
  <c r="EV45"/>
  <c r="EW45"/>
  <c r="O1427" i="22"/>
  <c r="M1427"/>
  <c r="ET45" i="15"/>
  <c r="L1427" i="22"/>
  <c r="J1427"/>
  <c r="H1427"/>
  <c r="F1427"/>
  <c r="CP45" i="15"/>
  <c r="CQ45"/>
  <c r="O1425" i="22"/>
  <c r="E1425"/>
  <c r="F1425"/>
  <c r="G1425"/>
  <c r="H1425"/>
  <c r="I1425"/>
  <c r="J1425"/>
  <c r="K1425"/>
  <c r="L1425"/>
  <c r="M1425"/>
  <c r="N1425"/>
  <c r="C1425"/>
  <c r="CB45" i="15"/>
  <c r="CC45"/>
  <c r="O1424" i="22"/>
  <c r="E1424"/>
  <c r="F1424"/>
  <c r="G1424"/>
  <c r="H1424"/>
  <c r="I1424"/>
  <c r="J1424"/>
  <c r="K1424"/>
  <c r="L1424"/>
  <c r="M1424"/>
  <c r="N1424"/>
  <c r="C1424"/>
  <c r="BN45" i="15"/>
  <c r="BO45"/>
  <c r="O1423" i="22"/>
  <c r="E1423"/>
  <c r="F1423"/>
  <c r="G1423"/>
  <c r="H1423"/>
  <c r="I1423"/>
  <c r="J1423"/>
  <c r="K1423"/>
  <c r="L1423"/>
  <c r="M1423"/>
  <c r="N1423"/>
  <c r="C1423"/>
  <c r="AZ45" i="15"/>
  <c r="BA45"/>
  <c r="O1422" i="22"/>
  <c r="E1422"/>
  <c r="F1422"/>
  <c r="G1422"/>
  <c r="H1422"/>
  <c r="I1422"/>
  <c r="J1422"/>
  <c r="K1422"/>
  <c r="L1422"/>
  <c r="M1422"/>
  <c r="N1422"/>
  <c r="C1422"/>
  <c r="AL45" i="15"/>
  <c r="AM45"/>
  <c r="O1421" i="22"/>
  <c r="E1421"/>
  <c r="F1421"/>
  <c r="G1421"/>
  <c r="H1421"/>
  <c r="I1421"/>
  <c r="J1421"/>
  <c r="K1421"/>
  <c r="L1421"/>
  <c r="M1421"/>
  <c r="N1421"/>
  <c r="C1421"/>
  <c r="X45" i="15"/>
  <c r="Y45"/>
  <c r="O1420" i="22"/>
  <c r="E1420"/>
  <c r="F1420"/>
  <c r="G1420"/>
  <c r="H1420"/>
  <c r="I1420"/>
  <c r="J1420"/>
  <c r="K1420"/>
  <c r="L1420"/>
  <c r="M1420"/>
  <c r="N1420"/>
  <c r="C1420"/>
  <c r="E1419"/>
  <c r="F1419"/>
  <c r="G1419"/>
  <c r="H1419"/>
  <c r="I1419"/>
  <c r="J1419"/>
  <c r="K1419"/>
  <c r="L1419"/>
  <c r="M1419"/>
  <c r="N1419"/>
  <c r="H1416"/>
  <c r="H1415"/>
  <c r="H1414"/>
  <c r="H1413"/>
  <c r="H1412"/>
  <c r="H1411"/>
  <c r="N1410"/>
  <c r="N1408"/>
  <c r="D1407"/>
  <c r="D1406"/>
  <c r="J1369"/>
  <c r="H1396"/>
  <c r="F1396"/>
  <c r="C1396"/>
  <c r="H1395"/>
  <c r="F1395"/>
  <c r="C1395"/>
  <c r="H1394"/>
  <c r="F1394"/>
  <c r="C1394"/>
  <c r="H1393"/>
  <c r="F1393"/>
  <c r="C1393"/>
  <c r="L1392"/>
  <c r="H1392"/>
  <c r="F1392"/>
  <c r="C1392"/>
  <c r="EQ44" i="15"/>
  <c r="ES44"/>
  <c r="EX44"/>
  <c r="L1391" i="22"/>
  <c r="M1390"/>
  <c r="L1390"/>
  <c r="L1389"/>
  <c r="EU44" i="15"/>
  <c r="EV44"/>
  <c r="EW44"/>
  <c r="O1388" i="22"/>
  <c r="M1388"/>
  <c r="ET44" i="15"/>
  <c r="L1388" i="22"/>
  <c r="J1388"/>
  <c r="H1388"/>
  <c r="F1388"/>
  <c r="CP44" i="15"/>
  <c r="CQ44"/>
  <c r="O1386" i="22"/>
  <c r="E1386"/>
  <c r="F1386"/>
  <c r="G1386"/>
  <c r="H1386"/>
  <c r="I1386"/>
  <c r="J1386"/>
  <c r="K1386"/>
  <c r="L1386"/>
  <c r="M1386"/>
  <c r="N1386"/>
  <c r="C1386"/>
  <c r="CB44" i="15"/>
  <c r="CC44"/>
  <c r="O1385" i="22"/>
  <c r="E1385"/>
  <c r="F1385"/>
  <c r="G1385"/>
  <c r="H1385"/>
  <c r="I1385"/>
  <c r="J1385"/>
  <c r="K1385"/>
  <c r="L1385"/>
  <c r="M1385"/>
  <c r="N1385"/>
  <c r="C1385"/>
  <c r="BN44" i="15"/>
  <c r="BO44"/>
  <c r="O1384" i="22"/>
  <c r="E1384"/>
  <c r="F1384"/>
  <c r="G1384"/>
  <c r="H1384"/>
  <c r="I1384"/>
  <c r="J1384"/>
  <c r="K1384"/>
  <c r="L1384"/>
  <c r="M1384"/>
  <c r="N1384"/>
  <c r="C1384"/>
  <c r="AZ44" i="15"/>
  <c r="BA44"/>
  <c r="O1383" i="22"/>
  <c r="E1383"/>
  <c r="F1383"/>
  <c r="G1383"/>
  <c r="H1383"/>
  <c r="I1383"/>
  <c r="J1383"/>
  <c r="K1383"/>
  <c r="L1383"/>
  <c r="M1383"/>
  <c r="N1383"/>
  <c r="C1383"/>
  <c r="AL44" i="15"/>
  <c r="AM44"/>
  <c r="O1382" i="22"/>
  <c r="E1382"/>
  <c r="F1382"/>
  <c r="G1382"/>
  <c r="H1382"/>
  <c r="I1382"/>
  <c r="J1382"/>
  <c r="K1382"/>
  <c r="L1382"/>
  <c r="M1382"/>
  <c r="N1382"/>
  <c r="C1382"/>
  <c r="X44" i="15"/>
  <c r="Y44"/>
  <c r="O1381" i="22"/>
  <c r="E1381"/>
  <c r="F1381"/>
  <c r="G1381"/>
  <c r="H1381"/>
  <c r="I1381"/>
  <c r="J1381"/>
  <c r="K1381"/>
  <c r="L1381"/>
  <c r="M1381"/>
  <c r="N1381"/>
  <c r="C1381"/>
  <c r="E1380"/>
  <c r="F1380"/>
  <c r="G1380"/>
  <c r="H1380"/>
  <c r="I1380"/>
  <c r="J1380"/>
  <c r="K1380"/>
  <c r="L1380"/>
  <c r="M1380"/>
  <c r="N1380"/>
  <c r="H1377"/>
  <c r="H1376"/>
  <c r="H1375"/>
  <c r="H1374"/>
  <c r="H1373"/>
  <c r="H1372"/>
  <c r="N1371"/>
  <c r="N1369"/>
  <c r="D1368"/>
  <c r="D1367"/>
  <c r="A703"/>
  <c r="A742"/>
  <c r="A781"/>
  <c r="A820"/>
  <c r="A859"/>
  <c r="A898"/>
  <c r="A937"/>
  <c r="A976"/>
  <c r="A1015"/>
  <c r="A1054"/>
  <c r="A1093"/>
  <c r="A1132"/>
  <c r="A1171"/>
  <c r="A1210"/>
  <c r="A1249"/>
  <c r="A1288"/>
  <c r="A1327"/>
  <c r="J1330"/>
  <c r="H1357"/>
  <c r="F1357"/>
  <c r="C1357"/>
  <c r="H1356"/>
  <c r="F1356"/>
  <c r="C1356"/>
  <c r="H1355"/>
  <c r="F1355"/>
  <c r="C1355"/>
  <c r="H1354"/>
  <c r="F1354"/>
  <c r="C1354"/>
  <c r="L1353"/>
  <c r="H1353"/>
  <c r="F1353"/>
  <c r="C1353"/>
  <c r="EQ43" i="15"/>
  <c r="ES43"/>
  <c r="EX43"/>
  <c r="L1352" i="22"/>
  <c r="M1351"/>
  <c r="L1351"/>
  <c r="L1350"/>
  <c r="EU43" i="15"/>
  <c r="EV43"/>
  <c r="EW43"/>
  <c r="O1349" i="22"/>
  <c r="M1349"/>
  <c r="ET43" i="15"/>
  <c r="L1349" i="22"/>
  <c r="J1349"/>
  <c r="H1349"/>
  <c r="F1349"/>
  <c r="CP43" i="15"/>
  <c r="CQ43"/>
  <c r="O1347" i="22"/>
  <c r="E1347"/>
  <c r="F1347"/>
  <c r="G1347"/>
  <c r="H1347"/>
  <c r="I1347"/>
  <c r="J1347"/>
  <c r="K1347"/>
  <c r="L1347"/>
  <c r="M1347"/>
  <c r="N1347"/>
  <c r="C1347"/>
  <c r="CB43" i="15"/>
  <c r="CC43"/>
  <c r="O1346" i="22"/>
  <c r="E1346"/>
  <c r="F1346"/>
  <c r="G1346"/>
  <c r="H1346"/>
  <c r="I1346"/>
  <c r="J1346"/>
  <c r="K1346"/>
  <c r="L1346"/>
  <c r="M1346"/>
  <c r="N1346"/>
  <c r="C1346"/>
  <c r="BN43" i="15"/>
  <c r="BO43"/>
  <c r="O1345" i="22"/>
  <c r="E1345"/>
  <c r="F1345"/>
  <c r="G1345"/>
  <c r="H1345"/>
  <c r="I1345"/>
  <c r="J1345"/>
  <c r="K1345"/>
  <c r="L1345"/>
  <c r="M1345"/>
  <c r="N1345"/>
  <c r="C1345"/>
  <c r="AZ43" i="15"/>
  <c r="BA43"/>
  <c r="O1344" i="22"/>
  <c r="E1344"/>
  <c r="F1344"/>
  <c r="G1344"/>
  <c r="H1344"/>
  <c r="I1344"/>
  <c r="J1344"/>
  <c r="K1344"/>
  <c r="L1344"/>
  <c r="M1344"/>
  <c r="N1344"/>
  <c r="C1344"/>
  <c r="AL43" i="15"/>
  <c r="AM43"/>
  <c r="O1343" i="22"/>
  <c r="E1343"/>
  <c r="F1343"/>
  <c r="G1343"/>
  <c r="H1343"/>
  <c r="I1343"/>
  <c r="J1343"/>
  <c r="K1343"/>
  <c r="L1343"/>
  <c r="M1343"/>
  <c r="N1343"/>
  <c r="C1343"/>
  <c r="X43" i="15"/>
  <c r="Y43"/>
  <c r="O1342" i="22"/>
  <c r="E1342"/>
  <c r="F1342"/>
  <c r="G1342"/>
  <c r="H1342"/>
  <c r="I1342"/>
  <c r="J1342"/>
  <c r="K1342"/>
  <c r="L1342"/>
  <c r="M1342"/>
  <c r="N1342"/>
  <c r="C1342"/>
  <c r="E1341"/>
  <c r="F1341"/>
  <c r="G1341"/>
  <c r="H1341"/>
  <c r="I1341"/>
  <c r="J1341"/>
  <c r="K1341"/>
  <c r="L1341"/>
  <c r="M1341"/>
  <c r="N1341"/>
  <c r="H1338"/>
  <c r="H1337"/>
  <c r="H1336"/>
  <c r="H1335"/>
  <c r="H1334"/>
  <c r="H1333"/>
  <c r="N1332"/>
  <c r="N1330"/>
  <c r="D1329"/>
  <c r="D1328"/>
  <c r="J1291"/>
  <c r="H1318"/>
  <c r="F1318"/>
  <c r="C1318"/>
  <c r="H1317"/>
  <c r="F1317"/>
  <c r="C1317"/>
  <c r="H1316"/>
  <c r="F1316"/>
  <c r="C1316"/>
  <c r="H1315"/>
  <c r="F1315"/>
  <c r="C1315"/>
  <c r="L1314"/>
  <c r="H1314"/>
  <c r="F1314"/>
  <c r="C1314"/>
  <c r="EQ42" i="15"/>
  <c r="ES42"/>
  <c r="EX42"/>
  <c r="L1313" i="22"/>
  <c r="M1312"/>
  <c r="L1312"/>
  <c r="L1311"/>
  <c r="EU42" i="15"/>
  <c r="EV42"/>
  <c r="EW42"/>
  <c r="O1310" i="22"/>
  <c r="M1310"/>
  <c r="ET42" i="15"/>
  <c r="L1310" i="22"/>
  <c r="J1310"/>
  <c r="H1310"/>
  <c r="F1310"/>
  <c r="CP42" i="15"/>
  <c r="CQ42"/>
  <c r="O1308" i="22"/>
  <c r="E1308"/>
  <c r="F1308"/>
  <c r="G1308"/>
  <c r="H1308"/>
  <c r="I1308"/>
  <c r="J1308"/>
  <c r="K1308"/>
  <c r="L1308"/>
  <c r="M1308"/>
  <c r="N1308"/>
  <c r="C1308"/>
  <c r="CB42" i="15"/>
  <c r="CC42"/>
  <c r="O1307" i="22"/>
  <c r="E1307"/>
  <c r="F1307"/>
  <c r="G1307"/>
  <c r="H1307"/>
  <c r="I1307"/>
  <c r="J1307"/>
  <c r="K1307"/>
  <c r="L1307"/>
  <c r="M1307"/>
  <c r="N1307"/>
  <c r="C1307"/>
  <c r="BN42" i="15"/>
  <c r="BO42"/>
  <c r="O1306" i="22"/>
  <c r="E1306"/>
  <c r="F1306"/>
  <c r="G1306"/>
  <c r="H1306"/>
  <c r="I1306"/>
  <c r="J1306"/>
  <c r="K1306"/>
  <c r="L1306"/>
  <c r="M1306"/>
  <c r="N1306"/>
  <c r="C1306"/>
  <c r="AZ42" i="15"/>
  <c r="BA42"/>
  <c r="O1305" i="22"/>
  <c r="E1305"/>
  <c r="F1305"/>
  <c r="G1305"/>
  <c r="H1305"/>
  <c r="I1305"/>
  <c r="J1305"/>
  <c r="K1305"/>
  <c r="L1305"/>
  <c r="M1305"/>
  <c r="N1305"/>
  <c r="C1305"/>
  <c r="AL42" i="15"/>
  <c r="AM42"/>
  <c r="O1304" i="22"/>
  <c r="E1304"/>
  <c r="F1304"/>
  <c r="G1304"/>
  <c r="H1304"/>
  <c r="I1304"/>
  <c r="J1304"/>
  <c r="K1304"/>
  <c r="L1304"/>
  <c r="M1304"/>
  <c r="N1304"/>
  <c r="C1304"/>
  <c r="X42" i="15"/>
  <c r="Y42"/>
  <c r="O1303" i="22"/>
  <c r="E1303"/>
  <c r="F1303"/>
  <c r="G1303"/>
  <c r="H1303"/>
  <c r="I1303"/>
  <c r="J1303"/>
  <c r="K1303"/>
  <c r="L1303"/>
  <c r="M1303"/>
  <c r="N1303"/>
  <c r="C1303"/>
  <c r="E1302"/>
  <c r="F1302"/>
  <c r="G1302"/>
  <c r="H1302"/>
  <c r="I1302"/>
  <c r="J1302"/>
  <c r="K1302"/>
  <c r="L1302"/>
  <c r="M1302"/>
  <c r="N1302"/>
  <c r="H1299"/>
  <c r="H1298"/>
  <c r="H1297"/>
  <c r="H1296"/>
  <c r="H1295"/>
  <c r="H1294"/>
  <c r="N1293"/>
  <c r="N1291"/>
  <c r="D1290"/>
  <c r="D1289"/>
  <c r="J1252"/>
  <c r="H1279"/>
  <c r="F1279"/>
  <c r="C1279"/>
  <c r="H1278"/>
  <c r="F1278"/>
  <c r="C1278"/>
  <c r="H1277"/>
  <c r="F1277"/>
  <c r="C1277"/>
  <c r="H1276"/>
  <c r="F1276"/>
  <c r="C1276"/>
  <c r="L1275"/>
  <c r="H1275"/>
  <c r="F1275"/>
  <c r="C1275"/>
  <c r="EQ41" i="15"/>
  <c r="ES41"/>
  <c r="EX41"/>
  <c r="L1274" i="22"/>
  <c r="M1273"/>
  <c r="L1273"/>
  <c r="L1272"/>
  <c r="EU41" i="15"/>
  <c r="EV41"/>
  <c r="EW41"/>
  <c r="O1271" i="22"/>
  <c r="M1271"/>
  <c r="ET41" i="15"/>
  <c r="L1271" i="22"/>
  <c r="J1271"/>
  <c r="H1271"/>
  <c r="F1271"/>
  <c r="CP41" i="15"/>
  <c r="CQ41"/>
  <c r="O1269" i="22"/>
  <c r="E1269"/>
  <c r="F1269"/>
  <c r="G1269"/>
  <c r="H1269"/>
  <c r="I1269"/>
  <c r="J1269"/>
  <c r="K1269"/>
  <c r="L1269"/>
  <c r="M1269"/>
  <c r="N1269"/>
  <c r="C1269"/>
  <c r="CB41" i="15"/>
  <c r="CC41"/>
  <c r="O1268" i="22"/>
  <c r="E1268"/>
  <c r="F1268"/>
  <c r="G1268"/>
  <c r="H1268"/>
  <c r="I1268"/>
  <c r="J1268"/>
  <c r="K1268"/>
  <c r="L1268"/>
  <c r="M1268"/>
  <c r="N1268"/>
  <c r="C1268"/>
  <c r="BN41" i="15"/>
  <c r="BO41"/>
  <c r="O1267" i="22"/>
  <c r="E1267"/>
  <c r="F1267"/>
  <c r="G1267"/>
  <c r="H1267"/>
  <c r="I1267"/>
  <c r="J1267"/>
  <c r="K1267"/>
  <c r="L1267"/>
  <c r="M1267"/>
  <c r="N1267"/>
  <c r="C1267"/>
  <c r="AZ41" i="15"/>
  <c r="BA41"/>
  <c r="O1266" i="22"/>
  <c r="E1266"/>
  <c r="F1266"/>
  <c r="G1266"/>
  <c r="H1266"/>
  <c r="I1266"/>
  <c r="J1266"/>
  <c r="K1266"/>
  <c r="L1266"/>
  <c r="M1266"/>
  <c r="N1266"/>
  <c r="C1266"/>
  <c r="AL41" i="15"/>
  <c r="AM41"/>
  <c r="O1265" i="22"/>
  <c r="E1265"/>
  <c r="F1265"/>
  <c r="G1265"/>
  <c r="H1265"/>
  <c r="I1265"/>
  <c r="J1265"/>
  <c r="K1265"/>
  <c r="L1265"/>
  <c r="M1265"/>
  <c r="N1265"/>
  <c r="C1265"/>
  <c r="X41" i="15"/>
  <c r="Y41"/>
  <c r="O1264" i="22"/>
  <c r="E1264"/>
  <c r="F1264"/>
  <c r="G1264"/>
  <c r="H1264"/>
  <c r="I1264"/>
  <c r="J1264"/>
  <c r="K1264"/>
  <c r="L1264"/>
  <c r="M1264"/>
  <c r="N1264"/>
  <c r="C1264"/>
  <c r="E1263"/>
  <c r="F1263"/>
  <c r="G1263"/>
  <c r="H1263"/>
  <c r="I1263"/>
  <c r="J1263"/>
  <c r="K1263"/>
  <c r="L1263"/>
  <c r="M1263"/>
  <c r="N1263"/>
  <c r="H1260"/>
  <c r="H1259"/>
  <c r="H1258"/>
  <c r="H1257"/>
  <c r="H1256"/>
  <c r="H1255"/>
  <c r="N1254"/>
  <c r="N1252"/>
  <c r="D1251"/>
  <c r="D1250"/>
  <c r="J1213"/>
  <c r="H1240"/>
  <c r="F1240"/>
  <c r="C1240"/>
  <c r="H1239"/>
  <c r="F1239"/>
  <c r="C1239"/>
  <c r="H1238"/>
  <c r="F1238"/>
  <c r="C1238"/>
  <c r="H1237"/>
  <c r="F1237"/>
  <c r="C1237"/>
  <c r="L1236"/>
  <c r="H1236"/>
  <c r="F1236"/>
  <c r="C1236"/>
  <c r="EQ40" i="15"/>
  <c r="ES40"/>
  <c r="EX40"/>
  <c r="L1235" i="22"/>
  <c r="M1234"/>
  <c r="L1234"/>
  <c r="L1233"/>
  <c r="EU40" i="15"/>
  <c r="EV40"/>
  <c r="EW40"/>
  <c r="O1232" i="22"/>
  <c r="M1232"/>
  <c r="ET40" i="15"/>
  <c r="L1232" i="22"/>
  <c r="J1232"/>
  <c r="H1232"/>
  <c r="F1232"/>
  <c r="CP40" i="15"/>
  <c r="CQ40"/>
  <c r="O1230" i="22"/>
  <c r="E1230"/>
  <c r="F1230"/>
  <c r="G1230"/>
  <c r="H1230"/>
  <c r="I1230"/>
  <c r="J1230"/>
  <c r="K1230"/>
  <c r="L1230"/>
  <c r="M1230"/>
  <c r="N1230"/>
  <c r="C1230"/>
  <c r="CB40" i="15"/>
  <c r="CC40"/>
  <c r="O1229" i="22"/>
  <c r="E1229"/>
  <c r="F1229"/>
  <c r="G1229"/>
  <c r="H1229"/>
  <c r="I1229"/>
  <c r="J1229"/>
  <c r="K1229"/>
  <c r="L1229"/>
  <c r="M1229"/>
  <c r="N1229"/>
  <c r="C1229"/>
  <c r="BN40" i="15"/>
  <c r="BO40"/>
  <c r="O1228" i="22"/>
  <c r="E1228"/>
  <c r="F1228"/>
  <c r="G1228"/>
  <c r="H1228"/>
  <c r="I1228"/>
  <c r="J1228"/>
  <c r="K1228"/>
  <c r="L1228"/>
  <c r="M1228"/>
  <c r="N1228"/>
  <c r="C1228"/>
  <c r="AZ40" i="15"/>
  <c r="BA40"/>
  <c r="O1227" i="22"/>
  <c r="E1227"/>
  <c r="F1227"/>
  <c r="G1227"/>
  <c r="H1227"/>
  <c r="I1227"/>
  <c r="J1227"/>
  <c r="K1227"/>
  <c r="L1227"/>
  <c r="M1227"/>
  <c r="N1227"/>
  <c r="C1227"/>
  <c r="AL40" i="15"/>
  <c r="AM40"/>
  <c r="O1226" i="22"/>
  <c r="E1226"/>
  <c r="F1226"/>
  <c r="G1226"/>
  <c r="H1226"/>
  <c r="I1226"/>
  <c r="J1226"/>
  <c r="K1226"/>
  <c r="L1226"/>
  <c r="M1226"/>
  <c r="N1226"/>
  <c r="C1226"/>
  <c r="X40" i="15"/>
  <c r="Y40"/>
  <c r="O1225" i="22"/>
  <c r="E1225"/>
  <c r="F1225"/>
  <c r="G1225"/>
  <c r="H1225"/>
  <c r="I1225"/>
  <c r="J1225"/>
  <c r="K1225"/>
  <c r="L1225"/>
  <c r="M1225"/>
  <c r="N1225"/>
  <c r="C1225"/>
  <c r="E1224"/>
  <c r="F1224"/>
  <c r="G1224"/>
  <c r="H1224"/>
  <c r="I1224"/>
  <c r="J1224"/>
  <c r="K1224"/>
  <c r="L1224"/>
  <c r="M1224"/>
  <c r="N1224"/>
  <c r="H1221"/>
  <c r="H1220"/>
  <c r="H1219"/>
  <c r="H1218"/>
  <c r="H1217"/>
  <c r="H1216"/>
  <c r="N1215"/>
  <c r="N1213"/>
  <c r="D1212"/>
  <c r="D1211"/>
  <c r="J1174"/>
  <c r="H1201"/>
  <c r="F1201"/>
  <c r="C1201"/>
  <c r="H1200"/>
  <c r="F1200"/>
  <c r="C1200"/>
  <c r="H1199"/>
  <c r="F1199"/>
  <c r="C1199"/>
  <c r="H1198"/>
  <c r="F1198"/>
  <c r="C1198"/>
  <c r="L1197"/>
  <c r="H1197"/>
  <c r="F1197"/>
  <c r="C1197"/>
  <c r="EQ39" i="15"/>
  <c r="ES39"/>
  <c r="EX39"/>
  <c r="L1196" i="22"/>
  <c r="M1195"/>
  <c r="L1195"/>
  <c r="L1194"/>
  <c r="EU39" i="15"/>
  <c r="EV39"/>
  <c r="EW39"/>
  <c r="O1193" i="22"/>
  <c r="M1193"/>
  <c r="ET39" i="15"/>
  <c r="L1193" i="22"/>
  <c r="J1193"/>
  <c r="H1193"/>
  <c r="F1193"/>
  <c r="CP39" i="15"/>
  <c r="CQ39"/>
  <c r="O1191" i="22"/>
  <c r="E1191"/>
  <c r="F1191"/>
  <c r="G1191"/>
  <c r="H1191"/>
  <c r="I1191"/>
  <c r="J1191"/>
  <c r="K1191"/>
  <c r="L1191"/>
  <c r="M1191"/>
  <c r="N1191"/>
  <c r="C1191"/>
  <c r="CB39" i="15"/>
  <c r="CC39"/>
  <c r="O1190" i="22"/>
  <c r="E1190"/>
  <c r="F1190"/>
  <c r="G1190"/>
  <c r="H1190"/>
  <c r="I1190"/>
  <c r="J1190"/>
  <c r="K1190"/>
  <c r="L1190"/>
  <c r="M1190"/>
  <c r="N1190"/>
  <c r="C1190"/>
  <c r="BN39" i="15"/>
  <c r="BO39"/>
  <c r="O1189" i="22"/>
  <c r="E1189"/>
  <c r="F1189"/>
  <c r="G1189"/>
  <c r="H1189"/>
  <c r="I1189"/>
  <c r="J1189"/>
  <c r="K1189"/>
  <c r="L1189"/>
  <c r="M1189"/>
  <c r="N1189"/>
  <c r="C1189"/>
  <c r="AZ39" i="15"/>
  <c r="BA39"/>
  <c r="O1188" i="22"/>
  <c r="E1188"/>
  <c r="F1188"/>
  <c r="G1188"/>
  <c r="H1188"/>
  <c r="I1188"/>
  <c r="J1188"/>
  <c r="K1188"/>
  <c r="L1188"/>
  <c r="M1188"/>
  <c r="N1188"/>
  <c r="C1188"/>
  <c r="AL39" i="15"/>
  <c r="AM39"/>
  <c r="O1187" i="22"/>
  <c r="E1187"/>
  <c r="F1187"/>
  <c r="G1187"/>
  <c r="H1187"/>
  <c r="I1187"/>
  <c r="J1187"/>
  <c r="K1187"/>
  <c r="L1187"/>
  <c r="M1187"/>
  <c r="N1187"/>
  <c r="C1187"/>
  <c r="X39" i="15"/>
  <c r="Y39"/>
  <c r="O1186" i="22"/>
  <c r="E1186"/>
  <c r="F1186"/>
  <c r="G1186"/>
  <c r="H1186"/>
  <c r="I1186"/>
  <c r="J1186"/>
  <c r="K1186"/>
  <c r="L1186"/>
  <c r="M1186"/>
  <c r="N1186"/>
  <c r="C1186"/>
  <c r="E1185"/>
  <c r="F1185"/>
  <c r="G1185"/>
  <c r="H1185"/>
  <c r="I1185"/>
  <c r="J1185"/>
  <c r="K1185"/>
  <c r="L1185"/>
  <c r="M1185"/>
  <c r="N1185"/>
  <c r="H1182"/>
  <c r="H1181"/>
  <c r="H1180"/>
  <c r="H1179"/>
  <c r="H1178"/>
  <c r="H1177"/>
  <c r="N1176"/>
  <c r="N1174"/>
  <c r="D1173"/>
  <c r="D1172"/>
  <c r="J1135"/>
  <c r="H1162"/>
  <c r="F1162"/>
  <c r="C1162"/>
  <c r="H1161"/>
  <c r="F1161"/>
  <c r="C1161"/>
  <c r="H1160"/>
  <c r="F1160"/>
  <c r="C1160"/>
  <c r="H1159"/>
  <c r="F1159"/>
  <c r="C1159"/>
  <c r="L1158"/>
  <c r="H1158"/>
  <c r="F1158"/>
  <c r="C1158"/>
  <c r="EQ38" i="15"/>
  <c r="ES38"/>
  <c r="EX38"/>
  <c r="L1157" i="22"/>
  <c r="M1156"/>
  <c r="L1156"/>
  <c r="L1155"/>
  <c r="EU38" i="15"/>
  <c r="EV38"/>
  <c r="EW38"/>
  <c r="O1154" i="22"/>
  <c r="M1154"/>
  <c r="ET38" i="15"/>
  <c r="L1154" i="22"/>
  <c r="J1154"/>
  <c r="H1154"/>
  <c r="F1154"/>
  <c r="CP38" i="15"/>
  <c r="CQ38"/>
  <c r="O1152" i="22"/>
  <c r="E1152"/>
  <c r="F1152"/>
  <c r="G1152"/>
  <c r="H1152"/>
  <c r="I1152"/>
  <c r="J1152"/>
  <c r="K1152"/>
  <c r="L1152"/>
  <c r="M1152"/>
  <c r="N1152"/>
  <c r="C1152"/>
  <c r="CB38" i="15"/>
  <c r="CC38"/>
  <c r="O1151" i="22"/>
  <c r="E1151"/>
  <c r="F1151"/>
  <c r="G1151"/>
  <c r="H1151"/>
  <c r="I1151"/>
  <c r="J1151"/>
  <c r="K1151"/>
  <c r="L1151"/>
  <c r="M1151"/>
  <c r="N1151"/>
  <c r="C1151"/>
  <c r="BN38" i="15"/>
  <c r="BO38"/>
  <c r="O1150" i="22"/>
  <c r="E1150"/>
  <c r="F1150"/>
  <c r="G1150"/>
  <c r="H1150"/>
  <c r="I1150"/>
  <c r="J1150"/>
  <c r="K1150"/>
  <c r="L1150"/>
  <c r="M1150"/>
  <c r="N1150"/>
  <c r="C1150"/>
  <c r="AZ38" i="15"/>
  <c r="BA38"/>
  <c r="O1149" i="22"/>
  <c r="E1149"/>
  <c r="F1149"/>
  <c r="G1149"/>
  <c r="H1149"/>
  <c r="I1149"/>
  <c r="J1149"/>
  <c r="K1149"/>
  <c r="L1149"/>
  <c r="M1149"/>
  <c r="N1149"/>
  <c r="C1149"/>
  <c r="AL38" i="15"/>
  <c r="AM38"/>
  <c r="O1148" i="22"/>
  <c r="E1148"/>
  <c r="F1148"/>
  <c r="G1148"/>
  <c r="H1148"/>
  <c r="I1148"/>
  <c r="J1148"/>
  <c r="K1148"/>
  <c r="L1148"/>
  <c r="M1148"/>
  <c r="N1148"/>
  <c r="C1148"/>
  <c r="X38" i="15"/>
  <c r="Y38"/>
  <c r="O1147" i="22"/>
  <c r="E1147"/>
  <c r="F1147"/>
  <c r="G1147"/>
  <c r="H1147"/>
  <c r="I1147"/>
  <c r="J1147"/>
  <c r="K1147"/>
  <c r="L1147"/>
  <c r="M1147"/>
  <c r="N1147"/>
  <c r="C1147"/>
  <c r="E1146"/>
  <c r="F1146"/>
  <c r="G1146"/>
  <c r="H1146"/>
  <c r="I1146"/>
  <c r="J1146"/>
  <c r="K1146"/>
  <c r="L1146"/>
  <c r="M1146"/>
  <c r="N1146"/>
  <c r="H1143"/>
  <c r="H1142"/>
  <c r="H1141"/>
  <c r="H1140"/>
  <c r="H1139"/>
  <c r="H1138"/>
  <c r="N1137"/>
  <c r="N1135"/>
  <c r="D1134"/>
  <c r="D1133"/>
  <c r="J1096"/>
  <c r="H1123"/>
  <c r="F1123"/>
  <c r="C1123"/>
  <c r="H1122"/>
  <c r="F1122"/>
  <c r="C1122"/>
  <c r="H1121"/>
  <c r="F1121"/>
  <c r="C1121"/>
  <c r="H1120"/>
  <c r="F1120"/>
  <c r="C1120"/>
  <c r="L1119"/>
  <c r="H1119"/>
  <c r="F1119"/>
  <c r="C1119"/>
  <c r="EQ37" i="15"/>
  <c r="ES37"/>
  <c r="EX37"/>
  <c r="L1118" i="22"/>
  <c r="M1117"/>
  <c r="L1117"/>
  <c r="L1116"/>
  <c r="EU37" i="15"/>
  <c r="EV37"/>
  <c r="EW37"/>
  <c r="O1115" i="22"/>
  <c r="M1115"/>
  <c r="ET37" i="15"/>
  <c r="L1115" i="22"/>
  <c r="J1115"/>
  <c r="H1115"/>
  <c r="F1115"/>
  <c r="CP37" i="15"/>
  <c r="CQ37"/>
  <c r="O1113" i="22"/>
  <c r="E1113"/>
  <c r="F1113"/>
  <c r="G1113"/>
  <c r="H1113"/>
  <c r="I1113"/>
  <c r="J1113"/>
  <c r="K1113"/>
  <c r="L1113"/>
  <c r="M1113"/>
  <c r="N1113"/>
  <c r="C1113"/>
  <c r="CB37" i="15"/>
  <c r="CC37"/>
  <c r="O1112" i="22"/>
  <c r="E1112"/>
  <c r="F1112"/>
  <c r="G1112"/>
  <c r="H1112"/>
  <c r="I1112"/>
  <c r="J1112"/>
  <c r="K1112"/>
  <c r="L1112"/>
  <c r="M1112"/>
  <c r="N1112"/>
  <c r="C1112"/>
  <c r="BN37" i="15"/>
  <c r="BO37"/>
  <c r="O1111" i="22"/>
  <c r="E1111"/>
  <c r="F1111"/>
  <c r="G1111"/>
  <c r="H1111"/>
  <c r="I1111"/>
  <c r="J1111"/>
  <c r="K1111"/>
  <c r="L1111"/>
  <c r="M1111"/>
  <c r="N1111"/>
  <c r="C1111"/>
  <c r="AZ37" i="15"/>
  <c r="BA37"/>
  <c r="O1110" i="22"/>
  <c r="E1110"/>
  <c r="F1110"/>
  <c r="G1110"/>
  <c r="H1110"/>
  <c r="I1110"/>
  <c r="J1110"/>
  <c r="K1110"/>
  <c r="L1110"/>
  <c r="M1110"/>
  <c r="N1110"/>
  <c r="C1110"/>
  <c r="AL37" i="15"/>
  <c r="AM37"/>
  <c r="O1109" i="22"/>
  <c r="E1109"/>
  <c r="F1109"/>
  <c r="G1109"/>
  <c r="H1109"/>
  <c r="I1109"/>
  <c r="J1109"/>
  <c r="K1109"/>
  <c r="L1109"/>
  <c r="M1109"/>
  <c r="N1109"/>
  <c r="C1109"/>
  <c r="X37" i="15"/>
  <c r="Y37"/>
  <c r="O1108" i="22"/>
  <c r="E1108"/>
  <c r="F1108"/>
  <c r="G1108"/>
  <c r="H1108"/>
  <c r="I1108"/>
  <c r="J1108"/>
  <c r="K1108"/>
  <c r="L1108"/>
  <c r="M1108"/>
  <c r="N1108"/>
  <c r="C1108"/>
  <c r="E1107"/>
  <c r="F1107"/>
  <c r="G1107"/>
  <c r="H1107"/>
  <c r="I1107"/>
  <c r="J1107"/>
  <c r="K1107"/>
  <c r="L1107"/>
  <c r="M1107"/>
  <c r="N1107"/>
  <c r="H1104"/>
  <c r="H1103"/>
  <c r="H1102"/>
  <c r="H1101"/>
  <c r="H1100"/>
  <c r="H1099"/>
  <c r="N1098"/>
  <c r="N1096"/>
  <c r="D1095"/>
  <c r="D1094"/>
  <c r="J1057"/>
  <c r="H1084"/>
  <c r="F1084"/>
  <c r="C1084"/>
  <c r="H1083"/>
  <c r="F1083"/>
  <c r="C1083"/>
  <c r="H1082"/>
  <c r="F1082"/>
  <c r="C1082"/>
  <c r="H1081"/>
  <c r="F1081"/>
  <c r="C1081"/>
  <c r="L1080"/>
  <c r="H1080"/>
  <c r="F1080"/>
  <c r="C1080"/>
  <c r="EQ36" i="15"/>
  <c r="ES36"/>
  <c r="EX36"/>
  <c r="L1079" i="22"/>
  <c r="M1078"/>
  <c r="L1078"/>
  <c r="L1077"/>
  <c r="EU36" i="15"/>
  <c r="EV36"/>
  <c r="EW36"/>
  <c r="O1076" i="22"/>
  <c r="M1076"/>
  <c r="ET36" i="15"/>
  <c r="L1076" i="22"/>
  <c r="J1076"/>
  <c r="H1076"/>
  <c r="F1076"/>
  <c r="CP36" i="15"/>
  <c r="CQ36"/>
  <c r="O1074" i="22"/>
  <c r="E1074"/>
  <c r="F1074"/>
  <c r="G1074"/>
  <c r="H1074"/>
  <c r="I1074"/>
  <c r="J1074"/>
  <c r="K1074"/>
  <c r="L1074"/>
  <c r="M1074"/>
  <c r="N1074"/>
  <c r="C1074"/>
  <c r="CB36" i="15"/>
  <c r="CC36"/>
  <c r="O1073" i="22"/>
  <c r="E1073"/>
  <c r="F1073"/>
  <c r="G1073"/>
  <c r="H1073"/>
  <c r="I1073"/>
  <c r="J1073"/>
  <c r="K1073"/>
  <c r="L1073"/>
  <c r="M1073"/>
  <c r="N1073"/>
  <c r="C1073"/>
  <c r="BN36" i="15"/>
  <c r="BO36"/>
  <c r="O1072" i="22"/>
  <c r="E1072"/>
  <c r="F1072"/>
  <c r="G1072"/>
  <c r="H1072"/>
  <c r="I1072"/>
  <c r="J1072"/>
  <c r="K1072"/>
  <c r="L1072"/>
  <c r="M1072"/>
  <c r="N1072"/>
  <c r="C1072"/>
  <c r="AZ36" i="15"/>
  <c r="BA36"/>
  <c r="O1071" i="22"/>
  <c r="E1071"/>
  <c r="F1071"/>
  <c r="G1071"/>
  <c r="H1071"/>
  <c r="I1071"/>
  <c r="J1071"/>
  <c r="K1071"/>
  <c r="L1071"/>
  <c r="M1071"/>
  <c r="N1071"/>
  <c r="C1071"/>
  <c r="AL36" i="15"/>
  <c r="AM36"/>
  <c r="O1070" i="22"/>
  <c r="E1070"/>
  <c r="F1070"/>
  <c r="G1070"/>
  <c r="H1070"/>
  <c r="I1070"/>
  <c r="J1070"/>
  <c r="K1070"/>
  <c r="L1070"/>
  <c r="M1070"/>
  <c r="N1070"/>
  <c r="C1070"/>
  <c r="X36" i="15"/>
  <c r="Y36"/>
  <c r="O1069" i="22"/>
  <c r="E1069"/>
  <c r="F1069"/>
  <c r="G1069"/>
  <c r="H1069"/>
  <c r="I1069"/>
  <c r="J1069"/>
  <c r="K1069"/>
  <c r="L1069"/>
  <c r="M1069"/>
  <c r="N1069"/>
  <c r="C1069"/>
  <c r="E1068"/>
  <c r="F1068"/>
  <c r="G1068"/>
  <c r="H1068"/>
  <c r="I1068"/>
  <c r="J1068"/>
  <c r="K1068"/>
  <c r="L1068"/>
  <c r="M1068"/>
  <c r="N1068"/>
  <c r="H1065"/>
  <c r="H1064"/>
  <c r="H1063"/>
  <c r="H1062"/>
  <c r="H1061"/>
  <c r="H1060"/>
  <c r="N1059"/>
  <c r="N1057"/>
  <c r="D1056"/>
  <c r="D1055"/>
  <c r="J1018"/>
  <c r="H1045"/>
  <c r="F1045"/>
  <c r="C1045"/>
  <c r="H1044"/>
  <c r="F1044"/>
  <c r="C1044"/>
  <c r="H1043"/>
  <c r="F1043"/>
  <c r="C1043"/>
  <c r="H1042"/>
  <c r="F1042"/>
  <c r="C1042"/>
  <c r="L1041"/>
  <c r="H1041"/>
  <c r="F1041"/>
  <c r="C1041"/>
  <c r="EQ35" i="15"/>
  <c r="ES35"/>
  <c r="EX35"/>
  <c r="L1040" i="22"/>
  <c r="M1039"/>
  <c r="L1039"/>
  <c r="L1038"/>
  <c r="EU35" i="15"/>
  <c r="EV35"/>
  <c r="EW35"/>
  <c r="O1037" i="22"/>
  <c r="M1037"/>
  <c r="ET35" i="15"/>
  <c r="L1037" i="22"/>
  <c r="J1037"/>
  <c r="H1037"/>
  <c r="F1037"/>
  <c r="CP35" i="15"/>
  <c r="CQ35"/>
  <c r="O1035" i="22"/>
  <c r="E1035"/>
  <c r="F1035"/>
  <c r="G1035"/>
  <c r="H1035"/>
  <c r="I1035"/>
  <c r="J1035"/>
  <c r="K1035"/>
  <c r="L1035"/>
  <c r="M1035"/>
  <c r="N1035"/>
  <c r="C1035"/>
  <c r="CB35" i="15"/>
  <c r="CC35"/>
  <c r="O1034" i="22"/>
  <c r="E1034"/>
  <c r="F1034"/>
  <c r="G1034"/>
  <c r="H1034"/>
  <c r="I1034"/>
  <c r="J1034"/>
  <c r="K1034"/>
  <c r="L1034"/>
  <c r="M1034"/>
  <c r="N1034"/>
  <c r="C1034"/>
  <c r="BN35" i="15"/>
  <c r="BO35"/>
  <c r="O1033" i="22"/>
  <c r="E1033"/>
  <c r="F1033"/>
  <c r="G1033"/>
  <c r="H1033"/>
  <c r="I1033"/>
  <c r="J1033"/>
  <c r="K1033"/>
  <c r="L1033"/>
  <c r="M1033"/>
  <c r="N1033"/>
  <c r="C1033"/>
  <c r="AZ35" i="15"/>
  <c r="BA35"/>
  <c r="O1032" i="22"/>
  <c r="E1032"/>
  <c r="F1032"/>
  <c r="G1032"/>
  <c r="H1032"/>
  <c r="I1032"/>
  <c r="J1032"/>
  <c r="K1032"/>
  <c r="L1032"/>
  <c r="M1032"/>
  <c r="N1032"/>
  <c r="C1032"/>
  <c r="AL35" i="15"/>
  <c r="AM35"/>
  <c r="O1031" i="22"/>
  <c r="E1031"/>
  <c r="F1031"/>
  <c r="G1031"/>
  <c r="H1031"/>
  <c r="I1031"/>
  <c r="J1031"/>
  <c r="K1031"/>
  <c r="L1031"/>
  <c r="M1031"/>
  <c r="N1031"/>
  <c r="C1031"/>
  <c r="X35" i="15"/>
  <c r="Y35"/>
  <c r="O1030" i="22"/>
  <c r="E1030"/>
  <c r="F1030"/>
  <c r="G1030"/>
  <c r="H1030"/>
  <c r="I1030"/>
  <c r="J1030"/>
  <c r="K1030"/>
  <c r="L1030"/>
  <c r="M1030"/>
  <c r="N1030"/>
  <c r="C1030"/>
  <c r="E1029"/>
  <c r="F1029"/>
  <c r="G1029"/>
  <c r="H1029"/>
  <c r="I1029"/>
  <c r="J1029"/>
  <c r="K1029"/>
  <c r="L1029"/>
  <c r="M1029"/>
  <c r="N1029"/>
  <c r="H1026"/>
  <c r="H1025"/>
  <c r="H1024"/>
  <c r="H1023"/>
  <c r="H1022"/>
  <c r="H1021"/>
  <c r="N1020"/>
  <c r="N1018"/>
  <c r="D1017"/>
  <c r="D1016"/>
  <c r="J979"/>
  <c r="H1006"/>
  <c r="F1006"/>
  <c r="C1006"/>
  <c r="H1005"/>
  <c r="F1005"/>
  <c r="C1005"/>
  <c r="H1004"/>
  <c r="F1004"/>
  <c r="C1004"/>
  <c r="H1003"/>
  <c r="F1003"/>
  <c r="C1003"/>
  <c r="L1002"/>
  <c r="H1002"/>
  <c r="F1002"/>
  <c r="C1002"/>
  <c r="EQ34" i="15"/>
  <c r="ES34"/>
  <c r="EX34"/>
  <c r="L1001" i="22"/>
  <c r="M1000"/>
  <c r="L1000"/>
  <c r="L999"/>
  <c r="EU34" i="15"/>
  <c r="EV34"/>
  <c r="EW34"/>
  <c r="O998" i="22"/>
  <c r="M998"/>
  <c r="ET34" i="15"/>
  <c r="L998" i="22"/>
  <c r="J998"/>
  <c r="H998"/>
  <c r="F998"/>
  <c r="CP34" i="15"/>
  <c r="CQ34"/>
  <c r="O996" i="22"/>
  <c r="E996"/>
  <c r="F996"/>
  <c r="G996"/>
  <c r="H996"/>
  <c r="I996"/>
  <c r="J996"/>
  <c r="K996"/>
  <c r="L996"/>
  <c r="M996"/>
  <c r="N996"/>
  <c r="C996"/>
  <c r="CB34" i="15"/>
  <c r="CC34"/>
  <c r="O995" i="22"/>
  <c r="E995"/>
  <c r="F995"/>
  <c r="G995"/>
  <c r="H995"/>
  <c r="I995"/>
  <c r="J995"/>
  <c r="K995"/>
  <c r="L995"/>
  <c r="M995"/>
  <c r="N995"/>
  <c r="C995"/>
  <c r="BN34" i="15"/>
  <c r="BO34"/>
  <c r="O994" i="22"/>
  <c r="E994"/>
  <c r="F994"/>
  <c r="G994"/>
  <c r="H994"/>
  <c r="I994"/>
  <c r="J994"/>
  <c r="K994"/>
  <c r="L994"/>
  <c r="M994"/>
  <c r="N994"/>
  <c r="C994"/>
  <c r="AZ34" i="15"/>
  <c r="BA34"/>
  <c r="O993" i="22"/>
  <c r="E993"/>
  <c r="F993"/>
  <c r="G993"/>
  <c r="H993"/>
  <c r="I993"/>
  <c r="J993"/>
  <c r="K993"/>
  <c r="L993"/>
  <c r="M993"/>
  <c r="N993"/>
  <c r="C993"/>
  <c r="AL34" i="15"/>
  <c r="AM34"/>
  <c r="O992" i="22"/>
  <c r="E992"/>
  <c r="F992"/>
  <c r="G992"/>
  <c r="H992"/>
  <c r="I992"/>
  <c r="J992"/>
  <c r="K992"/>
  <c r="L992"/>
  <c r="M992"/>
  <c r="N992"/>
  <c r="C992"/>
  <c r="X34" i="15"/>
  <c r="Y34"/>
  <c r="O991" i="22"/>
  <c r="E991"/>
  <c r="F991"/>
  <c r="G991"/>
  <c r="H991"/>
  <c r="I991"/>
  <c r="J991"/>
  <c r="K991"/>
  <c r="L991"/>
  <c r="M991"/>
  <c r="N991"/>
  <c r="C991"/>
  <c r="E990"/>
  <c r="F990"/>
  <c r="G990"/>
  <c r="H990"/>
  <c r="I990"/>
  <c r="J990"/>
  <c r="K990"/>
  <c r="L990"/>
  <c r="M990"/>
  <c r="N990"/>
  <c r="H987"/>
  <c r="H986"/>
  <c r="H985"/>
  <c r="H984"/>
  <c r="H983"/>
  <c r="H982"/>
  <c r="N981"/>
  <c r="N979"/>
  <c r="D978"/>
  <c r="D977"/>
  <c r="J940"/>
  <c r="H967"/>
  <c r="F967"/>
  <c r="C967"/>
  <c r="H966"/>
  <c r="F966"/>
  <c r="C966"/>
  <c r="H965"/>
  <c r="F965"/>
  <c r="C965"/>
  <c r="H964"/>
  <c r="F964"/>
  <c r="C964"/>
  <c r="L963"/>
  <c r="H963"/>
  <c r="F963"/>
  <c r="C963"/>
  <c r="EQ33" i="15"/>
  <c r="ES33"/>
  <c r="EX33"/>
  <c r="L962" i="22"/>
  <c r="M961"/>
  <c r="L961"/>
  <c r="L960"/>
  <c r="EU33" i="15"/>
  <c r="EV33"/>
  <c r="EW33"/>
  <c r="O959" i="22"/>
  <c r="M959"/>
  <c r="ET33" i="15"/>
  <c r="L959" i="22"/>
  <c r="J959"/>
  <c r="H959"/>
  <c r="F959"/>
  <c r="CP33" i="15"/>
  <c r="CQ33"/>
  <c r="O957" i="22"/>
  <c r="E957"/>
  <c r="F957"/>
  <c r="G957"/>
  <c r="H957"/>
  <c r="I957"/>
  <c r="J957"/>
  <c r="K957"/>
  <c r="L957"/>
  <c r="M957"/>
  <c r="N957"/>
  <c r="C957"/>
  <c r="CB33" i="15"/>
  <c r="CC33"/>
  <c r="O956" i="22"/>
  <c r="E956"/>
  <c r="F956"/>
  <c r="G956"/>
  <c r="H956"/>
  <c r="I956"/>
  <c r="J956"/>
  <c r="K956"/>
  <c r="L956"/>
  <c r="M956"/>
  <c r="N956"/>
  <c r="C956"/>
  <c r="BN33" i="15"/>
  <c r="BO33"/>
  <c r="O955" i="22"/>
  <c r="E955"/>
  <c r="F955"/>
  <c r="G955"/>
  <c r="H955"/>
  <c r="I955"/>
  <c r="J955"/>
  <c r="K955"/>
  <c r="L955"/>
  <c r="M955"/>
  <c r="N955"/>
  <c r="C955"/>
  <c r="AZ33" i="15"/>
  <c r="BA33"/>
  <c r="O954" i="22"/>
  <c r="E954"/>
  <c r="F954"/>
  <c r="G954"/>
  <c r="H954"/>
  <c r="I954"/>
  <c r="J954"/>
  <c r="K954"/>
  <c r="L954"/>
  <c r="M954"/>
  <c r="N954"/>
  <c r="C954"/>
  <c r="AL33" i="15"/>
  <c r="AM33"/>
  <c r="O953" i="22"/>
  <c r="E953"/>
  <c r="F953"/>
  <c r="G953"/>
  <c r="H953"/>
  <c r="I953"/>
  <c r="J953"/>
  <c r="K953"/>
  <c r="L953"/>
  <c r="M953"/>
  <c r="N953"/>
  <c r="C953"/>
  <c r="X33" i="15"/>
  <c r="Y33"/>
  <c r="O952" i="22"/>
  <c r="E952"/>
  <c r="F952"/>
  <c r="G952"/>
  <c r="H952"/>
  <c r="I952"/>
  <c r="J952"/>
  <c r="K952"/>
  <c r="L952"/>
  <c r="M952"/>
  <c r="N952"/>
  <c r="C952"/>
  <c r="E951"/>
  <c r="F951"/>
  <c r="G951"/>
  <c r="H951"/>
  <c r="I951"/>
  <c r="J951"/>
  <c r="K951"/>
  <c r="L951"/>
  <c r="M951"/>
  <c r="N951"/>
  <c r="H948"/>
  <c r="H947"/>
  <c r="H946"/>
  <c r="H945"/>
  <c r="H944"/>
  <c r="H943"/>
  <c r="N942"/>
  <c r="N940"/>
  <c r="D939"/>
  <c r="D938"/>
  <c r="J901"/>
  <c r="H928"/>
  <c r="F928"/>
  <c r="C928"/>
  <c r="H927"/>
  <c r="F927"/>
  <c r="C927"/>
  <c r="H926"/>
  <c r="F926"/>
  <c r="C926"/>
  <c r="H925"/>
  <c r="F925"/>
  <c r="C925"/>
  <c r="L924"/>
  <c r="H924"/>
  <c r="F924"/>
  <c r="C924"/>
  <c r="EQ32" i="15"/>
  <c r="ES32"/>
  <c r="EX32"/>
  <c r="L923" i="22"/>
  <c r="M922"/>
  <c r="L922"/>
  <c r="L921"/>
  <c r="EU32" i="15"/>
  <c r="EV32"/>
  <c r="EW32"/>
  <c r="O920" i="22"/>
  <c r="M920"/>
  <c r="ET32" i="15"/>
  <c r="L920" i="22"/>
  <c r="J920"/>
  <c r="H920"/>
  <c r="F920"/>
  <c r="CP32" i="15"/>
  <c r="CQ32"/>
  <c r="O918" i="22"/>
  <c r="E918"/>
  <c r="F918"/>
  <c r="G918"/>
  <c r="H918"/>
  <c r="I918"/>
  <c r="J918"/>
  <c r="K918"/>
  <c r="L918"/>
  <c r="M918"/>
  <c r="N918"/>
  <c r="C918"/>
  <c r="CB32" i="15"/>
  <c r="CC32"/>
  <c r="O917" i="22"/>
  <c r="E917"/>
  <c r="F917"/>
  <c r="G917"/>
  <c r="H917"/>
  <c r="I917"/>
  <c r="J917"/>
  <c r="K917"/>
  <c r="L917"/>
  <c r="M917"/>
  <c r="N917"/>
  <c r="C917"/>
  <c r="BN32" i="15"/>
  <c r="BO32"/>
  <c r="O916" i="22"/>
  <c r="E916"/>
  <c r="F916"/>
  <c r="G916"/>
  <c r="H916"/>
  <c r="I916"/>
  <c r="J916"/>
  <c r="K916"/>
  <c r="L916"/>
  <c r="M916"/>
  <c r="N916"/>
  <c r="C916"/>
  <c r="AZ32" i="15"/>
  <c r="BA32"/>
  <c r="O915" i="22"/>
  <c r="E915"/>
  <c r="F915"/>
  <c r="G915"/>
  <c r="H915"/>
  <c r="I915"/>
  <c r="J915"/>
  <c r="K915"/>
  <c r="L915"/>
  <c r="M915"/>
  <c r="N915"/>
  <c r="C915"/>
  <c r="AL32" i="15"/>
  <c r="AM32"/>
  <c r="O914" i="22"/>
  <c r="E914"/>
  <c r="F914"/>
  <c r="G914"/>
  <c r="H914"/>
  <c r="I914"/>
  <c r="J914"/>
  <c r="K914"/>
  <c r="L914"/>
  <c r="M914"/>
  <c r="N914"/>
  <c r="C914"/>
  <c r="X32" i="15"/>
  <c r="Y32"/>
  <c r="O913" i="22"/>
  <c r="E913"/>
  <c r="F913"/>
  <c r="G913"/>
  <c r="H913"/>
  <c r="I913"/>
  <c r="J913"/>
  <c r="K913"/>
  <c r="L913"/>
  <c r="M913"/>
  <c r="N913"/>
  <c r="C913"/>
  <c r="E912"/>
  <c r="F912"/>
  <c r="G912"/>
  <c r="H912"/>
  <c r="I912"/>
  <c r="J912"/>
  <c r="K912"/>
  <c r="L912"/>
  <c r="M912"/>
  <c r="N912"/>
  <c r="H909"/>
  <c r="H908"/>
  <c r="H907"/>
  <c r="H906"/>
  <c r="H905"/>
  <c r="H904"/>
  <c r="N903"/>
  <c r="N901"/>
  <c r="D900"/>
  <c r="D899"/>
  <c r="J862"/>
  <c r="H889"/>
  <c r="F889"/>
  <c r="C889"/>
  <c r="H888"/>
  <c r="F888"/>
  <c r="C888"/>
  <c r="H887"/>
  <c r="F887"/>
  <c r="C887"/>
  <c r="H886"/>
  <c r="F886"/>
  <c r="C886"/>
  <c r="L885"/>
  <c r="H885"/>
  <c r="F885"/>
  <c r="C885"/>
  <c r="EQ31" i="15"/>
  <c r="ES31"/>
  <c r="EX31"/>
  <c r="L884" i="22"/>
  <c r="M883"/>
  <c r="L883"/>
  <c r="L882"/>
  <c r="EU31" i="15"/>
  <c r="EV31"/>
  <c r="EW31"/>
  <c r="O881" i="22"/>
  <c r="M881"/>
  <c r="ET31" i="15"/>
  <c r="L881" i="22"/>
  <c r="J881"/>
  <c r="H881"/>
  <c r="F881"/>
  <c r="CP31" i="15"/>
  <c r="CQ31"/>
  <c r="O879" i="22"/>
  <c r="E879"/>
  <c r="F879"/>
  <c r="G879"/>
  <c r="H879"/>
  <c r="I879"/>
  <c r="J879"/>
  <c r="K879"/>
  <c r="L879"/>
  <c r="M879"/>
  <c r="N879"/>
  <c r="C879"/>
  <c r="CB31" i="15"/>
  <c r="CC31"/>
  <c r="O878" i="22"/>
  <c r="E878"/>
  <c r="F878"/>
  <c r="G878"/>
  <c r="H878"/>
  <c r="I878"/>
  <c r="J878"/>
  <c r="K878"/>
  <c r="L878"/>
  <c r="M878"/>
  <c r="N878"/>
  <c r="C878"/>
  <c r="BN31" i="15"/>
  <c r="BO31"/>
  <c r="O877" i="22"/>
  <c r="E877"/>
  <c r="F877"/>
  <c r="G877"/>
  <c r="H877"/>
  <c r="I877"/>
  <c r="J877"/>
  <c r="K877"/>
  <c r="L877"/>
  <c r="M877"/>
  <c r="N877"/>
  <c r="C877"/>
  <c r="AZ31" i="15"/>
  <c r="BA31"/>
  <c r="O876" i="22"/>
  <c r="E876"/>
  <c r="F876"/>
  <c r="G876"/>
  <c r="H876"/>
  <c r="I876"/>
  <c r="J876"/>
  <c r="K876"/>
  <c r="L876"/>
  <c r="M876"/>
  <c r="N876"/>
  <c r="C876"/>
  <c r="AL31" i="15"/>
  <c r="AM31"/>
  <c r="O875" i="22"/>
  <c r="E875"/>
  <c r="F875"/>
  <c r="G875"/>
  <c r="H875"/>
  <c r="I875"/>
  <c r="J875"/>
  <c r="K875"/>
  <c r="L875"/>
  <c r="M875"/>
  <c r="N875"/>
  <c r="C875"/>
  <c r="X31" i="15"/>
  <c r="Y31"/>
  <c r="O874" i="22"/>
  <c r="E874"/>
  <c r="F874"/>
  <c r="G874"/>
  <c r="H874"/>
  <c r="I874"/>
  <c r="J874"/>
  <c r="K874"/>
  <c r="L874"/>
  <c r="M874"/>
  <c r="N874"/>
  <c r="C874"/>
  <c r="E873"/>
  <c r="F873"/>
  <c r="G873"/>
  <c r="H873"/>
  <c r="I873"/>
  <c r="J873"/>
  <c r="K873"/>
  <c r="L873"/>
  <c r="M873"/>
  <c r="N873"/>
  <c r="H870"/>
  <c r="H869"/>
  <c r="H868"/>
  <c r="H867"/>
  <c r="H866"/>
  <c r="H865"/>
  <c r="N864"/>
  <c r="N862"/>
  <c r="D861"/>
  <c r="D860"/>
  <c r="J823"/>
  <c r="H850"/>
  <c r="F850"/>
  <c r="C850"/>
  <c r="H849"/>
  <c r="F849"/>
  <c r="C849"/>
  <c r="H848"/>
  <c r="F848"/>
  <c r="C848"/>
  <c r="H847"/>
  <c r="F847"/>
  <c r="C847"/>
  <c r="L846"/>
  <c r="H846"/>
  <c r="F846"/>
  <c r="C846"/>
  <c r="EQ30" i="15"/>
  <c r="ES30"/>
  <c r="EX30"/>
  <c r="L845" i="22"/>
  <c r="M844"/>
  <c r="L844"/>
  <c r="L843"/>
  <c r="EU30" i="15"/>
  <c r="EV30"/>
  <c r="EW30"/>
  <c r="O842" i="22"/>
  <c r="M842"/>
  <c r="ET30" i="15"/>
  <c r="L842" i="22"/>
  <c r="J842"/>
  <c r="H842"/>
  <c r="F842"/>
  <c r="CP30" i="15"/>
  <c r="CQ30"/>
  <c r="O840" i="22"/>
  <c r="E840"/>
  <c r="F840"/>
  <c r="G840"/>
  <c r="H840"/>
  <c r="I840"/>
  <c r="J840"/>
  <c r="K840"/>
  <c r="L840"/>
  <c r="M840"/>
  <c r="N840"/>
  <c r="C840"/>
  <c r="CB30" i="15"/>
  <c r="CC30"/>
  <c r="O839" i="22"/>
  <c r="E839"/>
  <c r="F839"/>
  <c r="G839"/>
  <c r="H839"/>
  <c r="I839"/>
  <c r="J839"/>
  <c r="K839"/>
  <c r="L839"/>
  <c r="M839"/>
  <c r="N839"/>
  <c r="C839"/>
  <c r="BN30" i="15"/>
  <c r="BO30"/>
  <c r="O838" i="22"/>
  <c r="E838"/>
  <c r="F838"/>
  <c r="G838"/>
  <c r="H838"/>
  <c r="I838"/>
  <c r="J838"/>
  <c r="K838"/>
  <c r="L838"/>
  <c r="M838"/>
  <c r="N838"/>
  <c r="C838"/>
  <c r="AZ30" i="15"/>
  <c r="BA30"/>
  <c r="O837" i="22"/>
  <c r="E837"/>
  <c r="F837"/>
  <c r="G837"/>
  <c r="H837"/>
  <c r="I837"/>
  <c r="J837"/>
  <c r="K837"/>
  <c r="L837"/>
  <c r="M837"/>
  <c r="N837"/>
  <c r="C837"/>
  <c r="AL30" i="15"/>
  <c r="AM30"/>
  <c r="O836" i="22"/>
  <c r="E836"/>
  <c r="F836"/>
  <c r="G836"/>
  <c r="H836"/>
  <c r="I836"/>
  <c r="J836"/>
  <c r="K836"/>
  <c r="L836"/>
  <c r="M836"/>
  <c r="N836"/>
  <c r="C836"/>
  <c r="X30" i="15"/>
  <c r="Y30"/>
  <c r="O835" i="22"/>
  <c r="E835"/>
  <c r="F835"/>
  <c r="G835"/>
  <c r="H835"/>
  <c r="I835"/>
  <c r="J835"/>
  <c r="K835"/>
  <c r="L835"/>
  <c r="M835"/>
  <c r="N835"/>
  <c r="C835"/>
  <c r="E834"/>
  <c r="F834"/>
  <c r="G834"/>
  <c r="H834"/>
  <c r="I834"/>
  <c r="J834"/>
  <c r="K834"/>
  <c r="L834"/>
  <c r="M834"/>
  <c r="N834"/>
  <c r="H831"/>
  <c r="H830"/>
  <c r="H829"/>
  <c r="H828"/>
  <c r="H827"/>
  <c r="H826"/>
  <c r="N825"/>
  <c r="N823"/>
  <c r="D822"/>
  <c r="D821"/>
  <c r="J784"/>
  <c r="H811"/>
  <c r="F811"/>
  <c r="C811"/>
  <c r="H810"/>
  <c r="F810"/>
  <c r="C810"/>
  <c r="H809"/>
  <c r="F809"/>
  <c r="C809"/>
  <c r="H808"/>
  <c r="F808"/>
  <c r="C808"/>
  <c r="L807"/>
  <c r="H807"/>
  <c r="F807"/>
  <c r="C807"/>
  <c r="EQ29" i="15"/>
  <c r="ES29"/>
  <c r="EX29"/>
  <c r="L806" i="22"/>
  <c r="M805"/>
  <c r="L805"/>
  <c r="L804"/>
  <c r="EU29" i="15"/>
  <c r="EV29"/>
  <c r="EW29"/>
  <c r="O803" i="22"/>
  <c r="M803"/>
  <c r="ET29" i="15"/>
  <c r="L803" i="22"/>
  <c r="J803"/>
  <c r="H803"/>
  <c r="F803"/>
  <c r="CP29" i="15"/>
  <c r="CQ29"/>
  <c r="O801" i="22"/>
  <c r="E801"/>
  <c r="F801"/>
  <c r="G801"/>
  <c r="H801"/>
  <c r="I801"/>
  <c r="J801"/>
  <c r="K801"/>
  <c r="L801"/>
  <c r="M801"/>
  <c r="N801"/>
  <c r="C801"/>
  <c r="CB29" i="15"/>
  <c r="CC29"/>
  <c r="O800" i="22"/>
  <c r="E800"/>
  <c r="F800"/>
  <c r="G800"/>
  <c r="H800"/>
  <c r="I800"/>
  <c r="J800"/>
  <c r="K800"/>
  <c r="L800"/>
  <c r="M800"/>
  <c r="N800"/>
  <c r="C800"/>
  <c r="BN29" i="15"/>
  <c r="BO29"/>
  <c r="O799" i="22"/>
  <c r="E799"/>
  <c r="F799"/>
  <c r="G799"/>
  <c r="H799"/>
  <c r="I799"/>
  <c r="J799"/>
  <c r="K799"/>
  <c r="L799"/>
  <c r="M799"/>
  <c r="N799"/>
  <c r="C799"/>
  <c r="AZ29" i="15"/>
  <c r="BA29"/>
  <c r="O798" i="22"/>
  <c r="E798"/>
  <c r="F798"/>
  <c r="G798"/>
  <c r="H798"/>
  <c r="I798"/>
  <c r="J798"/>
  <c r="K798"/>
  <c r="L798"/>
  <c r="M798"/>
  <c r="N798"/>
  <c r="C798"/>
  <c r="AL29" i="15"/>
  <c r="AM29"/>
  <c r="O797" i="22"/>
  <c r="E797"/>
  <c r="F797"/>
  <c r="G797"/>
  <c r="H797"/>
  <c r="I797"/>
  <c r="J797"/>
  <c r="K797"/>
  <c r="L797"/>
  <c r="M797"/>
  <c r="N797"/>
  <c r="C797"/>
  <c r="X29" i="15"/>
  <c r="Y29"/>
  <c r="O796" i="22"/>
  <c r="E796"/>
  <c r="F796"/>
  <c r="G796"/>
  <c r="H796"/>
  <c r="I796"/>
  <c r="J796"/>
  <c r="K796"/>
  <c r="L796"/>
  <c r="M796"/>
  <c r="N796"/>
  <c r="C796"/>
  <c r="E795"/>
  <c r="F795"/>
  <c r="G795"/>
  <c r="H795"/>
  <c r="I795"/>
  <c r="J795"/>
  <c r="K795"/>
  <c r="L795"/>
  <c r="M795"/>
  <c r="N795"/>
  <c r="H792"/>
  <c r="H791"/>
  <c r="H790"/>
  <c r="H789"/>
  <c r="H788"/>
  <c r="H787"/>
  <c r="N786"/>
  <c r="N784"/>
  <c r="D783"/>
  <c r="D782"/>
  <c r="J745"/>
  <c r="H772"/>
  <c r="F772"/>
  <c r="C772"/>
  <c r="H771"/>
  <c r="F771"/>
  <c r="C771"/>
  <c r="H770"/>
  <c r="F770"/>
  <c r="C770"/>
  <c r="H769"/>
  <c r="F769"/>
  <c r="C769"/>
  <c r="L768"/>
  <c r="H768"/>
  <c r="F768"/>
  <c r="C768"/>
  <c r="EQ28" i="15"/>
  <c r="ES28"/>
  <c r="EX28"/>
  <c r="L767" i="22"/>
  <c r="M766"/>
  <c r="L766"/>
  <c r="L765"/>
  <c r="EU28" i="15"/>
  <c r="EV28"/>
  <c r="EW28"/>
  <c r="O764" i="22"/>
  <c r="M764"/>
  <c r="ET28" i="15"/>
  <c r="L764" i="22"/>
  <c r="J764"/>
  <c r="H764"/>
  <c r="F764"/>
  <c r="CP28" i="15"/>
  <c r="CQ28"/>
  <c r="O762" i="22"/>
  <c r="E762"/>
  <c r="F762"/>
  <c r="G762"/>
  <c r="H762"/>
  <c r="I762"/>
  <c r="J762"/>
  <c r="K762"/>
  <c r="L762"/>
  <c r="M762"/>
  <c r="N762"/>
  <c r="C762"/>
  <c r="CB28" i="15"/>
  <c r="CC28"/>
  <c r="O761" i="22"/>
  <c r="E761"/>
  <c r="F761"/>
  <c r="G761"/>
  <c r="H761"/>
  <c r="I761"/>
  <c r="J761"/>
  <c r="K761"/>
  <c r="L761"/>
  <c r="M761"/>
  <c r="N761"/>
  <c r="C761"/>
  <c r="BN28" i="15"/>
  <c r="BO28"/>
  <c r="O760" i="22"/>
  <c r="E760"/>
  <c r="F760"/>
  <c r="G760"/>
  <c r="H760"/>
  <c r="I760"/>
  <c r="J760"/>
  <c r="K760"/>
  <c r="L760"/>
  <c r="M760"/>
  <c r="N760"/>
  <c r="C760"/>
  <c r="AZ28" i="15"/>
  <c r="BA28"/>
  <c r="O759" i="22"/>
  <c r="E759"/>
  <c r="F759"/>
  <c r="G759"/>
  <c r="H759"/>
  <c r="I759"/>
  <c r="J759"/>
  <c r="K759"/>
  <c r="L759"/>
  <c r="M759"/>
  <c r="N759"/>
  <c r="C759"/>
  <c r="AL28" i="15"/>
  <c r="AM28"/>
  <c r="O758" i="22"/>
  <c r="E758"/>
  <c r="F758"/>
  <c r="G758"/>
  <c r="H758"/>
  <c r="I758"/>
  <c r="J758"/>
  <c r="K758"/>
  <c r="L758"/>
  <c r="M758"/>
  <c r="N758"/>
  <c r="C758"/>
  <c r="X28" i="15"/>
  <c r="Y28"/>
  <c r="O757" i="22"/>
  <c r="E757"/>
  <c r="F757"/>
  <c r="G757"/>
  <c r="H757"/>
  <c r="I757"/>
  <c r="J757"/>
  <c r="K757"/>
  <c r="L757"/>
  <c r="M757"/>
  <c r="N757"/>
  <c r="C757"/>
  <c r="E756"/>
  <c r="F756"/>
  <c r="G756"/>
  <c r="H756"/>
  <c r="I756"/>
  <c r="J756"/>
  <c r="K756"/>
  <c r="L756"/>
  <c r="M756"/>
  <c r="N756"/>
  <c r="H753"/>
  <c r="H752"/>
  <c r="H751"/>
  <c r="H750"/>
  <c r="H749"/>
  <c r="H748"/>
  <c r="N747"/>
  <c r="N745"/>
  <c r="D744"/>
  <c r="D743"/>
  <c r="J706"/>
  <c r="H733"/>
  <c r="F733"/>
  <c r="C733"/>
  <c r="H732"/>
  <c r="F732"/>
  <c r="C732"/>
  <c r="H731"/>
  <c r="F731"/>
  <c r="C731"/>
  <c r="H730"/>
  <c r="F730"/>
  <c r="C730"/>
  <c r="L729"/>
  <c r="H729"/>
  <c r="F729"/>
  <c r="C729"/>
  <c r="EQ27" i="15"/>
  <c r="ES27"/>
  <c r="EX27"/>
  <c r="L728" i="22"/>
  <c r="M727"/>
  <c r="L727"/>
  <c r="L726"/>
  <c r="EU27" i="15"/>
  <c r="EV27"/>
  <c r="EW27"/>
  <c r="O725" i="22"/>
  <c r="M725"/>
  <c r="ET27" i="15"/>
  <c r="L725" i="22"/>
  <c r="J725"/>
  <c r="H725"/>
  <c r="F725"/>
  <c r="CP27" i="15"/>
  <c r="CQ27"/>
  <c r="O723" i="22"/>
  <c r="E723"/>
  <c r="F723"/>
  <c r="G723"/>
  <c r="H723"/>
  <c r="I723"/>
  <c r="J723"/>
  <c r="K723"/>
  <c r="L723"/>
  <c r="M723"/>
  <c r="N723"/>
  <c r="C723"/>
  <c r="CB27" i="15"/>
  <c r="CC27"/>
  <c r="O722" i="22"/>
  <c r="E722"/>
  <c r="F722"/>
  <c r="G722"/>
  <c r="H722"/>
  <c r="I722"/>
  <c r="J722"/>
  <c r="K722"/>
  <c r="L722"/>
  <c r="M722"/>
  <c r="N722"/>
  <c r="C722"/>
  <c r="BN27" i="15"/>
  <c r="BO27"/>
  <c r="O721" i="22"/>
  <c r="E721"/>
  <c r="F721"/>
  <c r="G721"/>
  <c r="H721"/>
  <c r="I721"/>
  <c r="J721"/>
  <c r="K721"/>
  <c r="L721"/>
  <c r="M721"/>
  <c r="N721"/>
  <c r="C721"/>
  <c r="AZ27" i="15"/>
  <c r="BA27"/>
  <c r="O720" i="22"/>
  <c r="E720"/>
  <c r="F720"/>
  <c r="G720"/>
  <c r="H720"/>
  <c r="I720"/>
  <c r="J720"/>
  <c r="K720"/>
  <c r="L720"/>
  <c r="M720"/>
  <c r="N720"/>
  <c r="C720"/>
  <c r="AL27" i="15"/>
  <c r="AM27"/>
  <c r="O719" i="22"/>
  <c r="E719"/>
  <c r="F719"/>
  <c r="G719"/>
  <c r="H719"/>
  <c r="I719"/>
  <c r="J719"/>
  <c r="K719"/>
  <c r="L719"/>
  <c r="M719"/>
  <c r="N719"/>
  <c r="C719"/>
  <c r="X27" i="15"/>
  <c r="Y27"/>
  <c r="O718" i="22"/>
  <c r="E718"/>
  <c r="F718"/>
  <c r="G718"/>
  <c r="H718"/>
  <c r="I718"/>
  <c r="J718"/>
  <c r="K718"/>
  <c r="L718"/>
  <c r="M718"/>
  <c r="N718"/>
  <c r="C718"/>
  <c r="E717"/>
  <c r="F717"/>
  <c r="G717"/>
  <c r="H717"/>
  <c r="I717"/>
  <c r="J717"/>
  <c r="K717"/>
  <c r="L717"/>
  <c r="M717"/>
  <c r="N717"/>
  <c r="H714"/>
  <c r="H713"/>
  <c r="H712"/>
  <c r="H711"/>
  <c r="H710"/>
  <c r="H709"/>
  <c r="N708"/>
  <c r="N706"/>
  <c r="D705"/>
  <c r="D704"/>
  <c r="A2476" i="23"/>
  <c r="A2514"/>
  <c r="A2551"/>
  <c r="A2589"/>
  <c r="A2626"/>
  <c r="A2664"/>
  <c r="A2701"/>
  <c r="A2739"/>
  <c r="A2776"/>
  <c r="A2814"/>
  <c r="A2851"/>
  <c r="A2889"/>
  <c r="A2926"/>
  <c r="A2964"/>
  <c r="A3001"/>
  <c r="A3039"/>
  <c r="A3076"/>
  <c r="A3114"/>
  <c r="A3151"/>
  <c r="A3189"/>
  <c r="A3226"/>
  <c r="A3264"/>
  <c r="A3301"/>
  <c r="A3339"/>
  <c r="A3376"/>
  <c r="A3414"/>
  <c r="A3451"/>
  <c r="A3489"/>
  <c r="A3526"/>
  <c r="A3564"/>
  <c r="A3601"/>
  <c r="A3639"/>
  <c r="A3676"/>
  <c r="A3714"/>
  <c r="J3717"/>
  <c r="H3744"/>
  <c r="F3744"/>
  <c r="C3744"/>
  <c r="H3743"/>
  <c r="F3743"/>
  <c r="C3743"/>
  <c r="H3742"/>
  <c r="F3742"/>
  <c r="C3742"/>
  <c r="H3741"/>
  <c r="F3741"/>
  <c r="C3741"/>
  <c r="L3740"/>
  <c r="H3740"/>
  <c r="F3740"/>
  <c r="C3740"/>
  <c r="L3739"/>
  <c r="M3738"/>
  <c r="L3738"/>
  <c r="L3737"/>
  <c r="O3736"/>
  <c r="M3736"/>
  <c r="L3736"/>
  <c r="J3736"/>
  <c r="H3736"/>
  <c r="F3736"/>
  <c r="O3734"/>
  <c r="E3734"/>
  <c r="F3734"/>
  <c r="G3734"/>
  <c r="H3734"/>
  <c r="I3734"/>
  <c r="J3734"/>
  <c r="K3734"/>
  <c r="L3734"/>
  <c r="M3734"/>
  <c r="N3734"/>
  <c r="C3734"/>
  <c r="O3733"/>
  <c r="E3733"/>
  <c r="F3733"/>
  <c r="G3733"/>
  <c r="H3733"/>
  <c r="I3733"/>
  <c r="J3733"/>
  <c r="K3733"/>
  <c r="L3733"/>
  <c r="M3733"/>
  <c r="N3733"/>
  <c r="C3733"/>
  <c r="O3732"/>
  <c r="E3732"/>
  <c r="F3732"/>
  <c r="G3732"/>
  <c r="H3732"/>
  <c r="I3732"/>
  <c r="J3732"/>
  <c r="K3732"/>
  <c r="L3732"/>
  <c r="M3732"/>
  <c r="N3732"/>
  <c r="C3732"/>
  <c r="O3731"/>
  <c r="E3731"/>
  <c r="F3731"/>
  <c r="G3731"/>
  <c r="H3731"/>
  <c r="I3731"/>
  <c r="J3731"/>
  <c r="K3731"/>
  <c r="L3731"/>
  <c r="M3731"/>
  <c r="N3731"/>
  <c r="C3731"/>
  <c r="O3730"/>
  <c r="E3730"/>
  <c r="F3730"/>
  <c r="G3730"/>
  <c r="H3730"/>
  <c r="I3730"/>
  <c r="J3730"/>
  <c r="K3730"/>
  <c r="L3730"/>
  <c r="M3730"/>
  <c r="N3730"/>
  <c r="C3730"/>
  <c r="O3729"/>
  <c r="E3729"/>
  <c r="F3729"/>
  <c r="G3729"/>
  <c r="H3729"/>
  <c r="I3729"/>
  <c r="J3729"/>
  <c r="K3729"/>
  <c r="L3729"/>
  <c r="M3729"/>
  <c r="N3729"/>
  <c r="C3729"/>
  <c r="E3728"/>
  <c r="F3728"/>
  <c r="G3728"/>
  <c r="H3728"/>
  <c r="I3728"/>
  <c r="J3728"/>
  <c r="K3728"/>
  <c r="L3728"/>
  <c r="M3728"/>
  <c r="N3728"/>
  <c r="H3725"/>
  <c r="H3724"/>
  <c r="H3723"/>
  <c r="H3722"/>
  <c r="H3721"/>
  <c r="H3720"/>
  <c r="N3719"/>
  <c r="N3717"/>
  <c r="D3716"/>
  <c r="D3715"/>
  <c r="J3679"/>
  <c r="H3706"/>
  <c r="F3706"/>
  <c r="C3706"/>
  <c r="H3705"/>
  <c r="F3705"/>
  <c r="C3705"/>
  <c r="H3704"/>
  <c r="F3704"/>
  <c r="C3704"/>
  <c r="H3703"/>
  <c r="F3703"/>
  <c r="C3703"/>
  <c r="L3702"/>
  <c r="H3702"/>
  <c r="F3702"/>
  <c r="C3702"/>
  <c r="L3701"/>
  <c r="M3700"/>
  <c r="L3700"/>
  <c r="L3699"/>
  <c r="O3698"/>
  <c r="M3698"/>
  <c r="L3698"/>
  <c r="J3698"/>
  <c r="H3698"/>
  <c r="F3698"/>
  <c r="O3696"/>
  <c r="E3696"/>
  <c r="F3696"/>
  <c r="G3696"/>
  <c r="H3696"/>
  <c r="I3696"/>
  <c r="J3696"/>
  <c r="K3696"/>
  <c r="L3696"/>
  <c r="M3696"/>
  <c r="N3696"/>
  <c r="C3696"/>
  <c r="O3695"/>
  <c r="E3695"/>
  <c r="F3695"/>
  <c r="G3695"/>
  <c r="H3695"/>
  <c r="I3695"/>
  <c r="J3695"/>
  <c r="K3695"/>
  <c r="L3695"/>
  <c r="M3695"/>
  <c r="N3695"/>
  <c r="C3695"/>
  <c r="O3694"/>
  <c r="E3694"/>
  <c r="F3694"/>
  <c r="G3694"/>
  <c r="H3694"/>
  <c r="I3694"/>
  <c r="J3694"/>
  <c r="K3694"/>
  <c r="L3694"/>
  <c r="M3694"/>
  <c r="N3694"/>
  <c r="C3694"/>
  <c r="O3693"/>
  <c r="E3693"/>
  <c r="F3693"/>
  <c r="G3693"/>
  <c r="H3693"/>
  <c r="I3693"/>
  <c r="J3693"/>
  <c r="K3693"/>
  <c r="L3693"/>
  <c r="M3693"/>
  <c r="N3693"/>
  <c r="C3693"/>
  <c r="O3692"/>
  <c r="E3692"/>
  <c r="F3692"/>
  <c r="G3692"/>
  <c r="H3692"/>
  <c r="I3692"/>
  <c r="J3692"/>
  <c r="K3692"/>
  <c r="L3692"/>
  <c r="M3692"/>
  <c r="N3692"/>
  <c r="C3692"/>
  <c r="O3691"/>
  <c r="E3691"/>
  <c r="F3691"/>
  <c r="G3691"/>
  <c r="H3691"/>
  <c r="I3691"/>
  <c r="J3691"/>
  <c r="K3691"/>
  <c r="L3691"/>
  <c r="M3691"/>
  <c r="N3691"/>
  <c r="C3691"/>
  <c r="E3690"/>
  <c r="F3690"/>
  <c r="G3690"/>
  <c r="H3690"/>
  <c r="I3690"/>
  <c r="J3690"/>
  <c r="K3690"/>
  <c r="L3690"/>
  <c r="M3690"/>
  <c r="N3690"/>
  <c r="H3687"/>
  <c r="H3686"/>
  <c r="H3685"/>
  <c r="H3684"/>
  <c r="H3683"/>
  <c r="H3682"/>
  <c r="N3681"/>
  <c r="N3679"/>
  <c r="D3678"/>
  <c r="D3677"/>
  <c r="J3642"/>
  <c r="H3669"/>
  <c r="F3669"/>
  <c r="C3669"/>
  <c r="H3668"/>
  <c r="F3668"/>
  <c r="C3668"/>
  <c r="H3667"/>
  <c r="F3667"/>
  <c r="C3667"/>
  <c r="H3666"/>
  <c r="F3666"/>
  <c r="C3666"/>
  <c r="L3665"/>
  <c r="H3665"/>
  <c r="F3665"/>
  <c r="C3665"/>
  <c r="L3664"/>
  <c r="M3663"/>
  <c r="L3663"/>
  <c r="L3662"/>
  <c r="O3661"/>
  <c r="M3661"/>
  <c r="L3661"/>
  <c r="J3661"/>
  <c r="H3661"/>
  <c r="F3661"/>
  <c r="O3659"/>
  <c r="E3659"/>
  <c r="F3659"/>
  <c r="G3659"/>
  <c r="H3659"/>
  <c r="I3659"/>
  <c r="J3659"/>
  <c r="K3659"/>
  <c r="L3659"/>
  <c r="M3659"/>
  <c r="N3659"/>
  <c r="C3659"/>
  <c r="O3658"/>
  <c r="E3658"/>
  <c r="F3658"/>
  <c r="G3658"/>
  <c r="H3658"/>
  <c r="I3658"/>
  <c r="J3658"/>
  <c r="K3658"/>
  <c r="L3658"/>
  <c r="M3658"/>
  <c r="N3658"/>
  <c r="C3658"/>
  <c r="O3657"/>
  <c r="E3657"/>
  <c r="F3657"/>
  <c r="G3657"/>
  <c r="H3657"/>
  <c r="I3657"/>
  <c r="J3657"/>
  <c r="K3657"/>
  <c r="L3657"/>
  <c r="M3657"/>
  <c r="N3657"/>
  <c r="C3657"/>
  <c r="O3656"/>
  <c r="E3656"/>
  <c r="F3656"/>
  <c r="G3656"/>
  <c r="H3656"/>
  <c r="I3656"/>
  <c r="J3656"/>
  <c r="K3656"/>
  <c r="L3656"/>
  <c r="M3656"/>
  <c r="N3656"/>
  <c r="C3656"/>
  <c r="O3655"/>
  <c r="E3655"/>
  <c r="F3655"/>
  <c r="G3655"/>
  <c r="H3655"/>
  <c r="I3655"/>
  <c r="J3655"/>
  <c r="K3655"/>
  <c r="L3655"/>
  <c r="M3655"/>
  <c r="N3655"/>
  <c r="C3655"/>
  <c r="O3654"/>
  <c r="E3654"/>
  <c r="F3654"/>
  <c r="G3654"/>
  <c r="H3654"/>
  <c r="I3654"/>
  <c r="J3654"/>
  <c r="K3654"/>
  <c r="L3654"/>
  <c r="M3654"/>
  <c r="N3654"/>
  <c r="C3654"/>
  <c r="E3653"/>
  <c r="F3653"/>
  <c r="G3653"/>
  <c r="H3653"/>
  <c r="I3653"/>
  <c r="J3653"/>
  <c r="K3653"/>
  <c r="L3653"/>
  <c r="M3653"/>
  <c r="N3653"/>
  <c r="H3650"/>
  <c r="H3649"/>
  <c r="H3648"/>
  <c r="H3647"/>
  <c r="H3646"/>
  <c r="H3645"/>
  <c r="N3644"/>
  <c r="N3642"/>
  <c r="D3641"/>
  <c r="D3640"/>
  <c r="J3604"/>
  <c r="H3631"/>
  <c r="F3631"/>
  <c r="C3631"/>
  <c r="H3630"/>
  <c r="F3630"/>
  <c r="C3630"/>
  <c r="H3629"/>
  <c r="F3629"/>
  <c r="C3629"/>
  <c r="H3628"/>
  <c r="F3628"/>
  <c r="C3628"/>
  <c r="L3627"/>
  <c r="H3627"/>
  <c r="F3627"/>
  <c r="C3627"/>
  <c r="L3626"/>
  <c r="M3625"/>
  <c r="L3625"/>
  <c r="L3624"/>
  <c r="O3623"/>
  <c r="M3623"/>
  <c r="L3623"/>
  <c r="J3623"/>
  <c r="H3623"/>
  <c r="F3623"/>
  <c r="O3621"/>
  <c r="E3621"/>
  <c r="F3621"/>
  <c r="G3621"/>
  <c r="H3621"/>
  <c r="I3621"/>
  <c r="J3621"/>
  <c r="K3621"/>
  <c r="L3621"/>
  <c r="M3621"/>
  <c r="N3621"/>
  <c r="C3621"/>
  <c r="O3620"/>
  <c r="E3620"/>
  <c r="F3620"/>
  <c r="G3620"/>
  <c r="H3620"/>
  <c r="I3620"/>
  <c r="J3620"/>
  <c r="K3620"/>
  <c r="L3620"/>
  <c r="M3620"/>
  <c r="N3620"/>
  <c r="C3620"/>
  <c r="O3619"/>
  <c r="E3619"/>
  <c r="F3619"/>
  <c r="G3619"/>
  <c r="H3619"/>
  <c r="I3619"/>
  <c r="J3619"/>
  <c r="K3619"/>
  <c r="L3619"/>
  <c r="M3619"/>
  <c r="N3619"/>
  <c r="C3619"/>
  <c r="O3618"/>
  <c r="E3618"/>
  <c r="F3618"/>
  <c r="G3618"/>
  <c r="H3618"/>
  <c r="I3618"/>
  <c r="J3618"/>
  <c r="K3618"/>
  <c r="L3618"/>
  <c r="M3618"/>
  <c r="N3618"/>
  <c r="C3618"/>
  <c r="O3617"/>
  <c r="E3617"/>
  <c r="F3617"/>
  <c r="G3617"/>
  <c r="H3617"/>
  <c r="I3617"/>
  <c r="J3617"/>
  <c r="K3617"/>
  <c r="L3617"/>
  <c r="M3617"/>
  <c r="N3617"/>
  <c r="C3617"/>
  <c r="O3616"/>
  <c r="E3616"/>
  <c r="F3616"/>
  <c r="G3616"/>
  <c r="H3616"/>
  <c r="I3616"/>
  <c r="J3616"/>
  <c r="K3616"/>
  <c r="L3616"/>
  <c r="M3616"/>
  <c r="N3616"/>
  <c r="C3616"/>
  <c r="E3615"/>
  <c r="F3615"/>
  <c r="G3615"/>
  <c r="H3615"/>
  <c r="I3615"/>
  <c r="J3615"/>
  <c r="K3615"/>
  <c r="L3615"/>
  <c r="M3615"/>
  <c r="N3615"/>
  <c r="H3612"/>
  <c r="H3611"/>
  <c r="H3610"/>
  <c r="H3609"/>
  <c r="H3608"/>
  <c r="H3607"/>
  <c r="N3606"/>
  <c r="N3604"/>
  <c r="D3603"/>
  <c r="D3602"/>
  <c r="J3567"/>
  <c r="H3594"/>
  <c r="F3594"/>
  <c r="C3594"/>
  <c r="H3593"/>
  <c r="F3593"/>
  <c r="C3593"/>
  <c r="H3592"/>
  <c r="F3592"/>
  <c r="C3592"/>
  <c r="H3591"/>
  <c r="F3591"/>
  <c r="C3591"/>
  <c r="L3590"/>
  <c r="H3590"/>
  <c r="F3590"/>
  <c r="C3590"/>
  <c r="L3589"/>
  <c r="M3588"/>
  <c r="L3588"/>
  <c r="L3587"/>
  <c r="O3586"/>
  <c r="M3586"/>
  <c r="L3586"/>
  <c r="J3586"/>
  <c r="H3586"/>
  <c r="F3586"/>
  <c r="O3584"/>
  <c r="E3584"/>
  <c r="F3584"/>
  <c r="G3584"/>
  <c r="H3584"/>
  <c r="I3584"/>
  <c r="J3584"/>
  <c r="K3584"/>
  <c r="L3584"/>
  <c r="M3584"/>
  <c r="N3584"/>
  <c r="C3584"/>
  <c r="O3583"/>
  <c r="E3583"/>
  <c r="F3583"/>
  <c r="G3583"/>
  <c r="H3583"/>
  <c r="I3583"/>
  <c r="J3583"/>
  <c r="K3583"/>
  <c r="L3583"/>
  <c r="M3583"/>
  <c r="N3583"/>
  <c r="C3583"/>
  <c r="O3582"/>
  <c r="E3582"/>
  <c r="F3582"/>
  <c r="G3582"/>
  <c r="H3582"/>
  <c r="I3582"/>
  <c r="J3582"/>
  <c r="K3582"/>
  <c r="L3582"/>
  <c r="M3582"/>
  <c r="N3582"/>
  <c r="C3582"/>
  <c r="O3581"/>
  <c r="E3581"/>
  <c r="F3581"/>
  <c r="G3581"/>
  <c r="H3581"/>
  <c r="I3581"/>
  <c r="J3581"/>
  <c r="K3581"/>
  <c r="L3581"/>
  <c r="M3581"/>
  <c r="N3581"/>
  <c r="C3581"/>
  <c r="O3580"/>
  <c r="E3580"/>
  <c r="F3580"/>
  <c r="G3580"/>
  <c r="H3580"/>
  <c r="I3580"/>
  <c r="J3580"/>
  <c r="K3580"/>
  <c r="L3580"/>
  <c r="M3580"/>
  <c r="N3580"/>
  <c r="C3580"/>
  <c r="O3579"/>
  <c r="E3579"/>
  <c r="F3579"/>
  <c r="G3579"/>
  <c r="H3579"/>
  <c r="I3579"/>
  <c r="J3579"/>
  <c r="K3579"/>
  <c r="L3579"/>
  <c r="M3579"/>
  <c r="N3579"/>
  <c r="C3579"/>
  <c r="E3578"/>
  <c r="F3578"/>
  <c r="G3578"/>
  <c r="H3578"/>
  <c r="I3578"/>
  <c r="J3578"/>
  <c r="K3578"/>
  <c r="L3578"/>
  <c r="M3578"/>
  <c r="N3578"/>
  <c r="H3575"/>
  <c r="H3574"/>
  <c r="H3573"/>
  <c r="H3572"/>
  <c r="H3571"/>
  <c r="H3570"/>
  <c r="N3569"/>
  <c r="N3567"/>
  <c r="D3566"/>
  <c r="D3565"/>
  <c r="J3529"/>
  <c r="H3556"/>
  <c r="F3556"/>
  <c r="C3556"/>
  <c r="H3555"/>
  <c r="F3555"/>
  <c r="C3555"/>
  <c r="H3554"/>
  <c r="F3554"/>
  <c r="C3554"/>
  <c r="H3553"/>
  <c r="F3553"/>
  <c r="C3553"/>
  <c r="L3552"/>
  <c r="H3552"/>
  <c r="F3552"/>
  <c r="C3552"/>
  <c r="L3551"/>
  <c r="M3550"/>
  <c r="L3550"/>
  <c r="L3549"/>
  <c r="O3548"/>
  <c r="M3548"/>
  <c r="L3548"/>
  <c r="J3548"/>
  <c r="H3548"/>
  <c r="F3548"/>
  <c r="O3546"/>
  <c r="E3546"/>
  <c r="F3546"/>
  <c r="G3546"/>
  <c r="H3546"/>
  <c r="I3546"/>
  <c r="J3546"/>
  <c r="K3546"/>
  <c r="L3546"/>
  <c r="M3546"/>
  <c r="N3546"/>
  <c r="C3546"/>
  <c r="O3545"/>
  <c r="E3545"/>
  <c r="F3545"/>
  <c r="G3545"/>
  <c r="H3545"/>
  <c r="I3545"/>
  <c r="J3545"/>
  <c r="K3545"/>
  <c r="L3545"/>
  <c r="M3545"/>
  <c r="N3545"/>
  <c r="C3545"/>
  <c r="O3544"/>
  <c r="E3544"/>
  <c r="F3544"/>
  <c r="G3544"/>
  <c r="H3544"/>
  <c r="I3544"/>
  <c r="J3544"/>
  <c r="K3544"/>
  <c r="L3544"/>
  <c r="M3544"/>
  <c r="N3544"/>
  <c r="C3544"/>
  <c r="O3543"/>
  <c r="E3543"/>
  <c r="F3543"/>
  <c r="G3543"/>
  <c r="H3543"/>
  <c r="I3543"/>
  <c r="J3543"/>
  <c r="K3543"/>
  <c r="L3543"/>
  <c r="M3543"/>
  <c r="N3543"/>
  <c r="C3543"/>
  <c r="O3542"/>
  <c r="E3542"/>
  <c r="F3542"/>
  <c r="G3542"/>
  <c r="H3542"/>
  <c r="I3542"/>
  <c r="J3542"/>
  <c r="K3542"/>
  <c r="L3542"/>
  <c r="M3542"/>
  <c r="N3542"/>
  <c r="C3542"/>
  <c r="O3541"/>
  <c r="E3541"/>
  <c r="F3541"/>
  <c r="G3541"/>
  <c r="H3541"/>
  <c r="I3541"/>
  <c r="J3541"/>
  <c r="K3541"/>
  <c r="L3541"/>
  <c r="M3541"/>
  <c r="N3541"/>
  <c r="C3541"/>
  <c r="E3540"/>
  <c r="F3540"/>
  <c r="G3540"/>
  <c r="H3540"/>
  <c r="I3540"/>
  <c r="J3540"/>
  <c r="K3540"/>
  <c r="L3540"/>
  <c r="M3540"/>
  <c r="N3540"/>
  <c r="H3537"/>
  <c r="H3536"/>
  <c r="H3535"/>
  <c r="H3534"/>
  <c r="H3533"/>
  <c r="H3532"/>
  <c r="N3531"/>
  <c r="N3529"/>
  <c r="D3528"/>
  <c r="D3527"/>
  <c r="J3492"/>
  <c r="H3519"/>
  <c r="F3519"/>
  <c r="C3519"/>
  <c r="H3518"/>
  <c r="F3518"/>
  <c r="C3518"/>
  <c r="H3517"/>
  <c r="F3517"/>
  <c r="C3517"/>
  <c r="H3516"/>
  <c r="F3516"/>
  <c r="C3516"/>
  <c r="L3515"/>
  <c r="H3515"/>
  <c r="F3515"/>
  <c r="C3515"/>
  <c r="L3514"/>
  <c r="M3513"/>
  <c r="L3513"/>
  <c r="L3512"/>
  <c r="O3511"/>
  <c r="M3511"/>
  <c r="L3511"/>
  <c r="J3511"/>
  <c r="H3511"/>
  <c r="F3511"/>
  <c r="O3509"/>
  <c r="E3509"/>
  <c r="F3509"/>
  <c r="G3509"/>
  <c r="H3509"/>
  <c r="I3509"/>
  <c r="J3509"/>
  <c r="K3509"/>
  <c r="L3509"/>
  <c r="M3509"/>
  <c r="N3509"/>
  <c r="C3509"/>
  <c r="O3508"/>
  <c r="E3508"/>
  <c r="F3508"/>
  <c r="G3508"/>
  <c r="H3508"/>
  <c r="I3508"/>
  <c r="J3508"/>
  <c r="K3508"/>
  <c r="L3508"/>
  <c r="M3508"/>
  <c r="N3508"/>
  <c r="C3508"/>
  <c r="O3507"/>
  <c r="E3507"/>
  <c r="F3507"/>
  <c r="G3507"/>
  <c r="H3507"/>
  <c r="I3507"/>
  <c r="J3507"/>
  <c r="K3507"/>
  <c r="L3507"/>
  <c r="M3507"/>
  <c r="N3507"/>
  <c r="C3507"/>
  <c r="O3506"/>
  <c r="E3506"/>
  <c r="F3506"/>
  <c r="G3506"/>
  <c r="H3506"/>
  <c r="I3506"/>
  <c r="J3506"/>
  <c r="K3506"/>
  <c r="L3506"/>
  <c r="M3506"/>
  <c r="N3506"/>
  <c r="C3506"/>
  <c r="O3505"/>
  <c r="E3505"/>
  <c r="F3505"/>
  <c r="G3505"/>
  <c r="H3505"/>
  <c r="I3505"/>
  <c r="J3505"/>
  <c r="K3505"/>
  <c r="L3505"/>
  <c r="M3505"/>
  <c r="N3505"/>
  <c r="C3505"/>
  <c r="O3504"/>
  <c r="E3504"/>
  <c r="F3504"/>
  <c r="G3504"/>
  <c r="H3504"/>
  <c r="I3504"/>
  <c r="J3504"/>
  <c r="K3504"/>
  <c r="L3504"/>
  <c r="M3504"/>
  <c r="N3504"/>
  <c r="C3504"/>
  <c r="E3503"/>
  <c r="F3503"/>
  <c r="G3503"/>
  <c r="H3503"/>
  <c r="I3503"/>
  <c r="J3503"/>
  <c r="K3503"/>
  <c r="L3503"/>
  <c r="M3503"/>
  <c r="N3503"/>
  <c r="H3500"/>
  <c r="H3499"/>
  <c r="H3498"/>
  <c r="H3497"/>
  <c r="H3496"/>
  <c r="H3495"/>
  <c r="N3494"/>
  <c r="N3492"/>
  <c r="D3491"/>
  <c r="D3490"/>
  <c r="J3454"/>
  <c r="H3481"/>
  <c r="F3481"/>
  <c r="C3481"/>
  <c r="H3480"/>
  <c r="F3480"/>
  <c r="C3480"/>
  <c r="H3479"/>
  <c r="F3479"/>
  <c r="C3479"/>
  <c r="H3478"/>
  <c r="F3478"/>
  <c r="C3478"/>
  <c r="L3477"/>
  <c r="H3477"/>
  <c r="F3477"/>
  <c r="C3477"/>
  <c r="L3476"/>
  <c r="M3475"/>
  <c r="L3475"/>
  <c r="L3474"/>
  <c r="O3473"/>
  <c r="M3473"/>
  <c r="L3473"/>
  <c r="J3473"/>
  <c r="H3473"/>
  <c r="F3473"/>
  <c r="O3471"/>
  <c r="E3471"/>
  <c r="F3471"/>
  <c r="G3471"/>
  <c r="H3471"/>
  <c r="I3471"/>
  <c r="J3471"/>
  <c r="K3471"/>
  <c r="L3471"/>
  <c r="M3471"/>
  <c r="N3471"/>
  <c r="C3471"/>
  <c r="O3470"/>
  <c r="E3470"/>
  <c r="F3470"/>
  <c r="G3470"/>
  <c r="H3470"/>
  <c r="I3470"/>
  <c r="J3470"/>
  <c r="K3470"/>
  <c r="L3470"/>
  <c r="M3470"/>
  <c r="N3470"/>
  <c r="C3470"/>
  <c r="O3469"/>
  <c r="E3469"/>
  <c r="F3469"/>
  <c r="G3469"/>
  <c r="H3469"/>
  <c r="I3469"/>
  <c r="J3469"/>
  <c r="K3469"/>
  <c r="L3469"/>
  <c r="M3469"/>
  <c r="N3469"/>
  <c r="C3469"/>
  <c r="O3468"/>
  <c r="E3468"/>
  <c r="F3468"/>
  <c r="G3468"/>
  <c r="H3468"/>
  <c r="I3468"/>
  <c r="J3468"/>
  <c r="K3468"/>
  <c r="L3468"/>
  <c r="M3468"/>
  <c r="N3468"/>
  <c r="C3468"/>
  <c r="O3467"/>
  <c r="E3467"/>
  <c r="F3467"/>
  <c r="G3467"/>
  <c r="H3467"/>
  <c r="I3467"/>
  <c r="J3467"/>
  <c r="K3467"/>
  <c r="L3467"/>
  <c r="M3467"/>
  <c r="N3467"/>
  <c r="C3467"/>
  <c r="O3466"/>
  <c r="E3466"/>
  <c r="F3466"/>
  <c r="G3466"/>
  <c r="H3466"/>
  <c r="I3466"/>
  <c r="J3466"/>
  <c r="K3466"/>
  <c r="L3466"/>
  <c r="M3466"/>
  <c r="N3466"/>
  <c r="C3466"/>
  <c r="E3465"/>
  <c r="F3465"/>
  <c r="G3465"/>
  <c r="H3465"/>
  <c r="I3465"/>
  <c r="J3465"/>
  <c r="K3465"/>
  <c r="L3465"/>
  <c r="M3465"/>
  <c r="N3465"/>
  <c r="H3462"/>
  <c r="H3461"/>
  <c r="H3460"/>
  <c r="H3459"/>
  <c r="H3458"/>
  <c r="H3457"/>
  <c r="N3456"/>
  <c r="N3454"/>
  <c r="D3453"/>
  <c r="D3452"/>
  <c r="J3417"/>
  <c r="H3444"/>
  <c r="F3444"/>
  <c r="C3444"/>
  <c r="H3443"/>
  <c r="F3443"/>
  <c r="C3443"/>
  <c r="H3442"/>
  <c r="F3442"/>
  <c r="C3442"/>
  <c r="H3441"/>
  <c r="F3441"/>
  <c r="C3441"/>
  <c r="L3440"/>
  <c r="H3440"/>
  <c r="F3440"/>
  <c r="C3440"/>
  <c r="L3439"/>
  <c r="M3438"/>
  <c r="L3438"/>
  <c r="L3437"/>
  <c r="O3436"/>
  <c r="M3436"/>
  <c r="L3436"/>
  <c r="J3436"/>
  <c r="H3436"/>
  <c r="F3436"/>
  <c r="O3434"/>
  <c r="E3434"/>
  <c r="F3434"/>
  <c r="G3434"/>
  <c r="H3434"/>
  <c r="I3434"/>
  <c r="J3434"/>
  <c r="K3434"/>
  <c r="L3434"/>
  <c r="M3434"/>
  <c r="N3434"/>
  <c r="C3434"/>
  <c r="O3433"/>
  <c r="E3433"/>
  <c r="F3433"/>
  <c r="G3433"/>
  <c r="H3433"/>
  <c r="I3433"/>
  <c r="J3433"/>
  <c r="K3433"/>
  <c r="L3433"/>
  <c r="M3433"/>
  <c r="N3433"/>
  <c r="C3433"/>
  <c r="O3432"/>
  <c r="E3432"/>
  <c r="F3432"/>
  <c r="G3432"/>
  <c r="H3432"/>
  <c r="I3432"/>
  <c r="J3432"/>
  <c r="K3432"/>
  <c r="L3432"/>
  <c r="M3432"/>
  <c r="N3432"/>
  <c r="C3432"/>
  <c r="O3431"/>
  <c r="E3431"/>
  <c r="F3431"/>
  <c r="G3431"/>
  <c r="H3431"/>
  <c r="I3431"/>
  <c r="J3431"/>
  <c r="K3431"/>
  <c r="L3431"/>
  <c r="M3431"/>
  <c r="N3431"/>
  <c r="C3431"/>
  <c r="O3430"/>
  <c r="E3430"/>
  <c r="F3430"/>
  <c r="G3430"/>
  <c r="H3430"/>
  <c r="I3430"/>
  <c r="J3430"/>
  <c r="K3430"/>
  <c r="L3430"/>
  <c r="M3430"/>
  <c r="N3430"/>
  <c r="C3430"/>
  <c r="O3429"/>
  <c r="E3429"/>
  <c r="F3429"/>
  <c r="G3429"/>
  <c r="H3429"/>
  <c r="I3429"/>
  <c r="J3429"/>
  <c r="K3429"/>
  <c r="L3429"/>
  <c r="M3429"/>
  <c r="N3429"/>
  <c r="C3429"/>
  <c r="E3428"/>
  <c r="F3428"/>
  <c r="G3428"/>
  <c r="H3428"/>
  <c r="I3428"/>
  <c r="J3428"/>
  <c r="K3428"/>
  <c r="L3428"/>
  <c r="M3428"/>
  <c r="N3428"/>
  <c r="H3425"/>
  <c r="H3424"/>
  <c r="H3423"/>
  <c r="H3422"/>
  <c r="H3421"/>
  <c r="H3420"/>
  <c r="N3419"/>
  <c r="N3417"/>
  <c r="D3416"/>
  <c r="D3415"/>
  <c r="J3379"/>
  <c r="H3406"/>
  <c r="F3406"/>
  <c r="C3406"/>
  <c r="H3405"/>
  <c r="F3405"/>
  <c r="C3405"/>
  <c r="H3404"/>
  <c r="F3404"/>
  <c r="C3404"/>
  <c r="H3403"/>
  <c r="F3403"/>
  <c r="C3403"/>
  <c r="L3402"/>
  <c r="H3402"/>
  <c r="F3402"/>
  <c r="C3402"/>
  <c r="L3401"/>
  <c r="M3400"/>
  <c r="L3400"/>
  <c r="L3399"/>
  <c r="O3398"/>
  <c r="M3398"/>
  <c r="L3398"/>
  <c r="J3398"/>
  <c r="H3398"/>
  <c r="F3398"/>
  <c r="O3396"/>
  <c r="E3396"/>
  <c r="F3396"/>
  <c r="G3396"/>
  <c r="H3396"/>
  <c r="I3396"/>
  <c r="J3396"/>
  <c r="K3396"/>
  <c r="L3396"/>
  <c r="M3396"/>
  <c r="N3396"/>
  <c r="C3396"/>
  <c r="O3395"/>
  <c r="E3395"/>
  <c r="F3395"/>
  <c r="G3395"/>
  <c r="H3395"/>
  <c r="I3395"/>
  <c r="J3395"/>
  <c r="K3395"/>
  <c r="L3395"/>
  <c r="M3395"/>
  <c r="N3395"/>
  <c r="C3395"/>
  <c r="O3394"/>
  <c r="E3394"/>
  <c r="F3394"/>
  <c r="G3394"/>
  <c r="H3394"/>
  <c r="I3394"/>
  <c r="J3394"/>
  <c r="K3394"/>
  <c r="L3394"/>
  <c r="M3394"/>
  <c r="N3394"/>
  <c r="C3394"/>
  <c r="O3393"/>
  <c r="E3393"/>
  <c r="F3393"/>
  <c r="G3393"/>
  <c r="H3393"/>
  <c r="I3393"/>
  <c r="J3393"/>
  <c r="K3393"/>
  <c r="L3393"/>
  <c r="M3393"/>
  <c r="N3393"/>
  <c r="C3393"/>
  <c r="O3392"/>
  <c r="E3392"/>
  <c r="F3392"/>
  <c r="G3392"/>
  <c r="H3392"/>
  <c r="I3392"/>
  <c r="J3392"/>
  <c r="K3392"/>
  <c r="L3392"/>
  <c r="M3392"/>
  <c r="N3392"/>
  <c r="C3392"/>
  <c r="O3391"/>
  <c r="E3391"/>
  <c r="F3391"/>
  <c r="G3391"/>
  <c r="H3391"/>
  <c r="I3391"/>
  <c r="J3391"/>
  <c r="K3391"/>
  <c r="L3391"/>
  <c r="M3391"/>
  <c r="N3391"/>
  <c r="C3391"/>
  <c r="E3390"/>
  <c r="F3390"/>
  <c r="G3390"/>
  <c r="H3390"/>
  <c r="I3390"/>
  <c r="J3390"/>
  <c r="K3390"/>
  <c r="L3390"/>
  <c r="M3390"/>
  <c r="N3390"/>
  <c r="H3387"/>
  <c r="H3386"/>
  <c r="H3385"/>
  <c r="H3384"/>
  <c r="H3383"/>
  <c r="H3382"/>
  <c r="N3381"/>
  <c r="N3379"/>
  <c r="D3378"/>
  <c r="D3377"/>
  <c r="J3342"/>
  <c r="H3369"/>
  <c r="F3369"/>
  <c r="C3369"/>
  <c r="H3368"/>
  <c r="F3368"/>
  <c r="C3368"/>
  <c r="H3367"/>
  <c r="F3367"/>
  <c r="C3367"/>
  <c r="H3366"/>
  <c r="F3366"/>
  <c r="C3366"/>
  <c r="L3365"/>
  <c r="H3365"/>
  <c r="F3365"/>
  <c r="C3365"/>
  <c r="L3364"/>
  <c r="M3363"/>
  <c r="L3363"/>
  <c r="L3362"/>
  <c r="O3361"/>
  <c r="M3361"/>
  <c r="L3361"/>
  <c r="J3361"/>
  <c r="H3361"/>
  <c r="F3361"/>
  <c r="O3359"/>
  <c r="E3359"/>
  <c r="F3359"/>
  <c r="G3359"/>
  <c r="H3359"/>
  <c r="I3359"/>
  <c r="J3359"/>
  <c r="K3359"/>
  <c r="L3359"/>
  <c r="M3359"/>
  <c r="N3359"/>
  <c r="C3359"/>
  <c r="O3358"/>
  <c r="E3358"/>
  <c r="F3358"/>
  <c r="G3358"/>
  <c r="H3358"/>
  <c r="I3358"/>
  <c r="J3358"/>
  <c r="K3358"/>
  <c r="L3358"/>
  <c r="M3358"/>
  <c r="N3358"/>
  <c r="C3358"/>
  <c r="O3357"/>
  <c r="E3357"/>
  <c r="F3357"/>
  <c r="G3357"/>
  <c r="H3357"/>
  <c r="I3357"/>
  <c r="J3357"/>
  <c r="K3357"/>
  <c r="L3357"/>
  <c r="M3357"/>
  <c r="N3357"/>
  <c r="C3357"/>
  <c r="O3356"/>
  <c r="E3356"/>
  <c r="F3356"/>
  <c r="G3356"/>
  <c r="H3356"/>
  <c r="I3356"/>
  <c r="J3356"/>
  <c r="K3356"/>
  <c r="L3356"/>
  <c r="M3356"/>
  <c r="N3356"/>
  <c r="C3356"/>
  <c r="O3355"/>
  <c r="E3355"/>
  <c r="F3355"/>
  <c r="G3355"/>
  <c r="H3355"/>
  <c r="I3355"/>
  <c r="J3355"/>
  <c r="K3355"/>
  <c r="L3355"/>
  <c r="M3355"/>
  <c r="N3355"/>
  <c r="C3355"/>
  <c r="O3354"/>
  <c r="E3354"/>
  <c r="F3354"/>
  <c r="G3354"/>
  <c r="H3354"/>
  <c r="I3354"/>
  <c r="J3354"/>
  <c r="K3354"/>
  <c r="L3354"/>
  <c r="M3354"/>
  <c r="N3354"/>
  <c r="C3354"/>
  <c r="E3353"/>
  <c r="F3353"/>
  <c r="G3353"/>
  <c r="H3353"/>
  <c r="I3353"/>
  <c r="J3353"/>
  <c r="K3353"/>
  <c r="L3353"/>
  <c r="M3353"/>
  <c r="N3353"/>
  <c r="H3350"/>
  <c r="H3349"/>
  <c r="H3348"/>
  <c r="H3347"/>
  <c r="H3346"/>
  <c r="H3345"/>
  <c r="N3344"/>
  <c r="N3342"/>
  <c r="D3341"/>
  <c r="D3340"/>
  <c r="J3304"/>
  <c r="H3331"/>
  <c r="F3331"/>
  <c r="C3331"/>
  <c r="H3330"/>
  <c r="F3330"/>
  <c r="C3330"/>
  <c r="H3329"/>
  <c r="F3329"/>
  <c r="C3329"/>
  <c r="H3328"/>
  <c r="F3328"/>
  <c r="C3328"/>
  <c r="L3327"/>
  <c r="H3327"/>
  <c r="F3327"/>
  <c r="C3327"/>
  <c r="L3326"/>
  <c r="M3325"/>
  <c r="L3325"/>
  <c r="L3324"/>
  <c r="O3323"/>
  <c r="M3323"/>
  <c r="L3323"/>
  <c r="J3323"/>
  <c r="H3323"/>
  <c r="F3323"/>
  <c r="O3321"/>
  <c r="E3321"/>
  <c r="F3321"/>
  <c r="G3321"/>
  <c r="H3321"/>
  <c r="I3321"/>
  <c r="J3321"/>
  <c r="K3321"/>
  <c r="L3321"/>
  <c r="M3321"/>
  <c r="N3321"/>
  <c r="C3321"/>
  <c r="O3320"/>
  <c r="E3320"/>
  <c r="F3320"/>
  <c r="G3320"/>
  <c r="H3320"/>
  <c r="I3320"/>
  <c r="J3320"/>
  <c r="K3320"/>
  <c r="L3320"/>
  <c r="M3320"/>
  <c r="N3320"/>
  <c r="C3320"/>
  <c r="O3319"/>
  <c r="E3319"/>
  <c r="F3319"/>
  <c r="G3319"/>
  <c r="H3319"/>
  <c r="I3319"/>
  <c r="J3319"/>
  <c r="K3319"/>
  <c r="L3319"/>
  <c r="M3319"/>
  <c r="N3319"/>
  <c r="C3319"/>
  <c r="O3318"/>
  <c r="E3318"/>
  <c r="F3318"/>
  <c r="G3318"/>
  <c r="H3318"/>
  <c r="I3318"/>
  <c r="J3318"/>
  <c r="K3318"/>
  <c r="L3318"/>
  <c r="M3318"/>
  <c r="N3318"/>
  <c r="C3318"/>
  <c r="O3317"/>
  <c r="E3317"/>
  <c r="F3317"/>
  <c r="G3317"/>
  <c r="H3317"/>
  <c r="I3317"/>
  <c r="J3317"/>
  <c r="K3317"/>
  <c r="L3317"/>
  <c r="M3317"/>
  <c r="N3317"/>
  <c r="C3317"/>
  <c r="O3316"/>
  <c r="E3316"/>
  <c r="F3316"/>
  <c r="G3316"/>
  <c r="H3316"/>
  <c r="I3316"/>
  <c r="J3316"/>
  <c r="K3316"/>
  <c r="L3316"/>
  <c r="M3316"/>
  <c r="N3316"/>
  <c r="C3316"/>
  <c r="E3315"/>
  <c r="F3315"/>
  <c r="G3315"/>
  <c r="H3315"/>
  <c r="I3315"/>
  <c r="J3315"/>
  <c r="K3315"/>
  <c r="L3315"/>
  <c r="M3315"/>
  <c r="N3315"/>
  <c r="H3312"/>
  <c r="H3311"/>
  <c r="H3310"/>
  <c r="H3309"/>
  <c r="H3308"/>
  <c r="H3307"/>
  <c r="N3306"/>
  <c r="N3304"/>
  <c r="D3303"/>
  <c r="D3302"/>
  <c r="J3267"/>
  <c r="H3294"/>
  <c r="F3294"/>
  <c r="C3294"/>
  <c r="H3293"/>
  <c r="F3293"/>
  <c r="C3293"/>
  <c r="H3292"/>
  <c r="F3292"/>
  <c r="C3292"/>
  <c r="H3291"/>
  <c r="F3291"/>
  <c r="C3291"/>
  <c r="L3290"/>
  <c r="H3290"/>
  <c r="F3290"/>
  <c r="C3290"/>
  <c r="L3289"/>
  <c r="M3288"/>
  <c r="L3288"/>
  <c r="L3287"/>
  <c r="O3286"/>
  <c r="M3286"/>
  <c r="L3286"/>
  <c r="J3286"/>
  <c r="H3286"/>
  <c r="F3286"/>
  <c r="O3284"/>
  <c r="E3284"/>
  <c r="F3284"/>
  <c r="G3284"/>
  <c r="H3284"/>
  <c r="I3284"/>
  <c r="J3284"/>
  <c r="K3284"/>
  <c r="L3284"/>
  <c r="M3284"/>
  <c r="N3284"/>
  <c r="C3284"/>
  <c r="O3283"/>
  <c r="E3283"/>
  <c r="F3283"/>
  <c r="G3283"/>
  <c r="H3283"/>
  <c r="I3283"/>
  <c r="J3283"/>
  <c r="K3283"/>
  <c r="L3283"/>
  <c r="M3283"/>
  <c r="N3283"/>
  <c r="C3283"/>
  <c r="O3282"/>
  <c r="E3282"/>
  <c r="F3282"/>
  <c r="G3282"/>
  <c r="H3282"/>
  <c r="I3282"/>
  <c r="J3282"/>
  <c r="K3282"/>
  <c r="L3282"/>
  <c r="M3282"/>
  <c r="N3282"/>
  <c r="C3282"/>
  <c r="O3281"/>
  <c r="E3281"/>
  <c r="F3281"/>
  <c r="G3281"/>
  <c r="H3281"/>
  <c r="I3281"/>
  <c r="J3281"/>
  <c r="K3281"/>
  <c r="L3281"/>
  <c r="M3281"/>
  <c r="N3281"/>
  <c r="C3281"/>
  <c r="O3280"/>
  <c r="E3280"/>
  <c r="F3280"/>
  <c r="G3280"/>
  <c r="H3280"/>
  <c r="I3280"/>
  <c r="J3280"/>
  <c r="K3280"/>
  <c r="L3280"/>
  <c r="M3280"/>
  <c r="N3280"/>
  <c r="C3280"/>
  <c r="O3279"/>
  <c r="E3279"/>
  <c r="F3279"/>
  <c r="G3279"/>
  <c r="H3279"/>
  <c r="I3279"/>
  <c r="J3279"/>
  <c r="K3279"/>
  <c r="L3279"/>
  <c r="M3279"/>
  <c r="N3279"/>
  <c r="C3279"/>
  <c r="E3278"/>
  <c r="F3278"/>
  <c r="G3278"/>
  <c r="H3278"/>
  <c r="I3278"/>
  <c r="J3278"/>
  <c r="K3278"/>
  <c r="L3278"/>
  <c r="M3278"/>
  <c r="N3278"/>
  <c r="H3275"/>
  <c r="H3274"/>
  <c r="H3273"/>
  <c r="H3272"/>
  <c r="H3271"/>
  <c r="H3270"/>
  <c r="N3269"/>
  <c r="N3267"/>
  <c r="D3266"/>
  <c r="D3265"/>
  <c r="J3229"/>
  <c r="H3256"/>
  <c r="F3256"/>
  <c r="C3256"/>
  <c r="H3255"/>
  <c r="F3255"/>
  <c r="C3255"/>
  <c r="H3254"/>
  <c r="F3254"/>
  <c r="C3254"/>
  <c r="H3253"/>
  <c r="F3253"/>
  <c r="C3253"/>
  <c r="L3252"/>
  <c r="H3252"/>
  <c r="F3252"/>
  <c r="C3252"/>
  <c r="L3251"/>
  <c r="M3250"/>
  <c r="L3250"/>
  <c r="L3249"/>
  <c r="O3248"/>
  <c r="M3248"/>
  <c r="L3248"/>
  <c r="J3248"/>
  <c r="H3248"/>
  <c r="F3248"/>
  <c r="O3246"/>
  <c r="E3246"/>
  <c r="F3246"/>
  <c r="G3246"/>
  <c r="H3246"/>
  <c r="I3246"/>
  <c r="J3246"/>
  <c r="K3246"/>
  <c r="L3246"/>
  <c r="M3246"/>
  <c r="N3246"/>
  <c r="C3246"/>
  <c r="O3245"/>
  <c r="E3245"/>
  <c r="F3245"/>
  <c r="G3245"/>
  <c r="H3245"/>
  <c r="I3245"/>
  <c r="J3245"/>
  <c r="K3245"/>
  <c r="L3245"/>
  <c r="M3245"/>
  <c r="N3245"/>
  <c r="C3245"/>
  <c r="O3244"/>
  <c r="E3244"/>
  <c r="F3244"/>
  <c r="G3244"/>
  <c r="H3244"/>
  <c r="I3244"/>
  <c r="J3244"/>
  <c r="K3244"/>
  <c r="L3244"/>
  <c r="M3244"/>
  <c r="N3244"/>
  <c r="C3244"/>
  <c r="O3243"/>
  <c r="E3243"/>
  <c r="F3243"/>
  <c r="G3243"/>
  <c r="H3243"/>
  <c r="I3243"/>
  <c r="J3243"/>
  <c r="K3243"/>
  <c r="L3243"/>
  <c r="M3243"/>
  <c r="N3243"/>
  <c r="C3243"/>
  <c r="O3242"/>
  <c r="E3242"/>
  <c r="F3242"/>
  <c r="G3242"/>
  <c r="H3242"/>
  <c r="I3242"/>
  <c r="J3242"/>
  <c r="K3242"/>
  <c r="L3242"/>
  <c r="M3242"/>
  <c r="N3242"/>
  <c r="C3242"/>
  <c r="O3241"/>
  <c r="E3241"/>
  <c r="F3241"/>
  <c r="G3241"/>
  <c r="H3241"/>
  <c r="I3241"/>
  <c r="J3241"/>
  <c r="K3241"/>
  <c r="L3241"/>
  <c r="M3241"/>
  <c r="N3241"/>
  <c r="C3241"/>
  <c r="E3240"/>
  <c r="F3240"/>
  <c r="G3240"/>
  <c r="H3240"/>
  <c r="I3240"/>
  <c r="J3240"/>
  <c r="K3240"/>
  <c r="L3240"/>
  <c r="M3240"/>
  <c r="N3240"/>
  <c r="H3237"/>
  <c r="H3236"/>
  <c r="H3235"/>
  <c r="H3234"/>
  <c r="H3233"/>
  <c r="H3232"/>
  <c r="N3231"/>
  <c r="N3229"/>
  <c r="D3228"/>
  <c r="D3227"/>
  <c r="J3192"/>
  <c r="H3219"/>
  <c r="F3219"/>
  <c r="C3219"/>
  <c r="H3218"/>
  <c r="F3218"/>
  <c r="C3218"/>
  <c r="H3217"/>
  <c r="F3217"/>
  <c r="C3217"/>
  <c r="H3216"/>
  <c r="F3216"/>
  <c r="C3216"/>
  <c r="L3215"/>
  <c r="H3215"/>
  <c r="F3215"/>
  <c r="C3215"/>
  <c r="L3214"/>
  <c r="M3213"/>
  <c r="L3213"/>
  <c r="L3212"/>
  <c r="O3211"/>
  <c r="M3211"/>
  <c r="L3211"/>
  <c r="J3211"/>
  <c r="H3211"/>
  <c r="F3211"/>
  <c r="O3209"/>
  <c r="E3209"/>
  <c r="F3209"/>
  <c r="G3209"/>
  <c r="H3209"/>
  <c r="I3209"/>
  <c r="J3209"/>
  <c r="K3209"/>
  <c r="L3209"/>
  <c r="M3209"/>
  <c r="N3209"/>
  <c r="C3209"/>
  <c r="O3208"/>
  <c r="E3208"/>
  <c r="F3208"/>
  <c r="G3208"/>
  <c r="H3208"/>
  <c r="I3208"/>
  <c r="J3208"/>
  <c r="K3208"/>
  <c r="L3208"/>
  <c r="M3208"/>
  <c r="N3208"/>
  <c r="C3208"/>
  <c r="O3207"/>
  <c r="E3207"/>
  <c r="F3207"/>
  <c r="G3207"/>
  <c r="H3207"/>
  <c r="I3207"/>
  <c r="J3207"/>
  <c r="K3207"/>
  <c r="L3207"/>
  <c r="M3207"/>
  <c r="N3207"/>
  <c r="C3207"/>
  <c r="O3206"/>
  <c r="E3206"/>
  <c r="F3206"/>
  <c r="G3206"/>
  <c r="H3206"/>
  <c r="I3206"/>
  <c r="J3206"/>
  <c r="K3206"/>
  <c r="L3206"/>
  <c r="M3206"/>
  <c r="N3206"/>
  <c r="C3206"/>
  <c r="O3205"/>
  <c r="E3205"/>
  <c r="F3205"/>
  <c r="G3205"/>
  <c r="H3205"/>
  <c r="I3205"/>
  <c r="J3205"/>
  <c r="K3205"/>
  <c r="L3205"/>
  <c r="M3205"/>
  <c r="N3205"/>
  <c r="C3205"/>
  <c r="O3204"/>
  <c r="E3204"/>
  <c r="F3204"/>
  <c r="G3204"/>
  <c r="H3204"/>
  <c r="I3204"/>
  <c r="J3204"/>
  <c r="K3204"/>
  <c r="L3204"/>
  <c r="M3204"/>
  <c r="N3204"/>
  <c r="C3204"/>
  <c r="E3203"/>
  <c r="F3203"/>
  <c r="G3203"/>
  <c r="H3203"/>
  <c r="I3203"/>
  <c r="J3203"/>
  <c r="K3203"/>
  <c r="L3203"/>
  <c r="M3203"/>
  <c r="N3203"/>
  <c r="H3200"/>
  <c r="H3199"/>
  <c r="H3198"/>
  <c r="H3197"/>
  <c r="H3196"/>
  <c r="H3195"/>
  <c r="N3194"/>
  <c r="N3192"/>
  <c r="D3191"/>
  <c r="D3190"/>
  <c r="J3154"/>
  <c r="H3181"/>
  <c r="F3181"/>
  <c r="C3181"/>
  <c r="H3180"/>
  <c r="F3180"/>
  <c r="C3180"/>
  <c r="H3179"/>
  <c r="F3179"/>
  <c r="C3179"/>
  <c r="H3178"/>
  <c r="F3178"/>
  <c r="C3178"/>
  <c r="L3177"/>
  <c r="H3177"/>
  <c r="F3177"/>
  <c r="C3177"/>
  <c r="L3176"/>
  <c r="M3175"/>
  <c r="L3175"/>
  <c r="L3174"/>
  <c r="O3173"/>
  <c r="M3173"/>
  <c r="L3173"/>
  <c r="J3173"/>
  <c r="H3173"/>
  <c r="F3173"/>
  <c r="O3171"/>
  <c r="E3171"/>
  <c r="F3171"/>
  <c r="G3171"/>
  <c r="H3171"/>
  <c r="I3171"/>
  <c r="J3171"/>
  <c r="K3171"/>
  <c r="L3171"/>
  <c r="M3171"/>
  <c r="N3171"/>
  <c r="C3171"/>
  <c r="O3170"/>
  <c r="E3170"/>
  <c r="F3170"/>
  <c r="G3170"/>
  <c r="H3170"/>
  <c r="I3170"/>
  <c r="J3170"/>
  <c r="K3170"/>
  <c r="L3170"/>
  <c r="M3170"/>
  <c r="N3170"/>
  <c r="C3170"/>
  <c r="O3169"/>
  <c r="E3169"/>
  <c r="F3169"/>
  <c r="G3169"/>
  <c r="H3169"/>
  <c r="I3169"/>
  <c r="J3169"/>
  <c r="K3169"/>
  <c r="L3169"/>
  <c r="M3169"/>
  <c r="N3169"/>
  <c r="C3169"/>
  <c r="O3168"/>
  <c r="E3168"/>
  <c r="F3168"/>
  <c r="G3168"/>
  <c r="H3168"/>
  <c r="I3168"/>
  <c r="J3168"/>
  <c r="K3168"/>
  <c r="L3168"/>
  <c r="M3168"/>
  <c r="N3168"/>
  <c r="C3168"/>
  <c r="O3167"/>
  <c r="E3167"/>
  <c r="F3167"/>
  <c r="G3167"/>
  <c r="H3167"/>
  <c r="I3167"/>
  <c r="J3167"/>
  <c r="K3167"/>
  <c r="L3167"/>
  <c r="M3167"/>
  <c r="N3167"/>
  <c r="C3167"/>
  <c r="O3166"/>
  <c r="E3166"/>
  <c r="F3166"/>
  <c r="G3166"/>
  <c r="H3166"/>
  <c r="I3166"/>
  <c r="J3166"/>
  <c r="K3166"/>
  <c r="L3166"/>
  <c r="M3166"/>
  <c r="N3166"/>
  <c r="C3166"/>
  <c r="E3165"/>
  <c r="F3165"/>
  <c r="G3165"/>
  <c r="H3165"/>
  <c r="I3165"/>
  <c r="J3165"/>
  <c r="K3165"/>
  <c r="L3165"/>
  <c r="M3165"/>
  <c r="N3165"/>
  <c r="H3162"/>
  <c r="H3161"/>
  <c r="H3160"/>
  <c r="H3159"/>
  <c r="H3158"/>
  <c r="H3157"/>
  <c r="N3156"/>
  <c r="N3154"/>
  <c r="D3153"/>
  <c r="D3152"/>
  <c r="J3117"/>
  <c r="H3144"/>
  <c r="F3144"/>
  <c r="C3144"/>
  <c r="H3143"/>
  <c r="F3143"/>
  <c r="C3143"/>
  <c r="H3142"/>
  <c r="F3142"/>
  <c r="C3142"/>
  <c r="H3141"/>
  <c r="F3141"/>
  <c r="C3141"/>
  <c r="L3140"/>
  <c r="H3140"/>
  <c r="F3140"/>
  <c r="C3140"/>
  <c r="L3139"/>
  <c r="M3138"/>
  <c r="L3138"/>
  <c r="L3137"/>
  <c r="O3136"/>
  <c r="M3136"/>
  <c r="L3136"/>
  <c r="J3136"/>
  <c r="H3136"/>
  <c r="F3136"/>
  <c r="O3134"/>
  <c r="E3134"/>
  <c r="F3134"/>
  <c r="G3134"/>
  <c r="H3134"/>
  <c r="I3134"/>
  <c r="J3134"/>
  <c r="K3134"/>
  <c r="L3134"/>
  <c r="M3134"/>
  <c r="N3134"/>
  <c r="C3134"/>
  <c r="O3133"/>
  <c r="E3133"/>
  <c r="F3133"/>
  <c r="G3133"/>
  <c r="H3133"/>
  <c r="I3133"/>
  <c r="J3133"/>
  <c r="K3133"/>
  <c r="L3133"/>
  <c r="M3133"/>
  <c r="N3133"/>
  <c r="C3133"/>
  <c r="O3132"/>
  <c r="E3132"/>
  <c r="F3132"/>
  <c r="G3132"/>
  <c r="H3132"/>
  <c r="I3132"/>
  <c r="J3132"/>
  <c r="K3132"/>
  <c r="L3132"/>
  <c r="M3132"/>
  <c r="N3132"/>
  <c r="C3132"/>
  <c r="O3131"/>
  <c r="E3131"/>
  <c r="F3131"/>
  <c r="G3131"/>
  <c r="H3131"/>
  <c r="I3131"/>
  <c r="J3131"/>
  <c r="K3131"/>
  <c r="L3131"/>
  <c r="M3131"/>
  <c r="N3131"/>
  <c r="C3131"/>
  <c r="O3130"/>
  <c r="E3130"/>
  <c r="F3130"/>
  <c r="G3130"/>
  <c r="H3130"/>
  <c r="I3130"/>
  <c r="J3130"/>
  <c r="K3130"/>
  <c r="L3130"/>
  <c r="M3130"/>
  <c r="N3130"/>
  <c r="C3130"/>
  <c r="O3129"/>
  <c r="E3129"/>
  <c r="F3129"/>
  <c r="G3129"/>
  <c r="H3129"/>
  <c r="I3129"/>
  <c r="J3129"/>
  <c r="K3129"/>
  <c r="L3129"/>
  <c r="M3129"/>
  <c r="N3129"/>
  <c r="C3129"/>
  <c r="E3128"/>
  <c r="F3128"/>
  <c r="G3128"/>
  <c r="H3128"/>
  <c r="I3128"/>
  <c r="J3128"/>
  <c r="K3128"/>
  <c r="L3128"/>
  <c r="M3128"/>
  <c r="N3128"/>
  <c r="H3125"/>
  <c r="H3124"/>
  <c r="H3123"/>
  <c r="H3122"/>
  <c r="H3121"/>
  <c r="H3120"/>
  <c r="N3119"/>
  <c r="N3117"/>
  <c r="D3116"/>
  <c r="D3115"/>
  <c r="J3079"/>
  <c r="H3106"/>
  <c r="F3106"/>
  <c r="C3106"/>
  <c r="H3105"/>
  <c r="F3105"/>
  <c r="C3105"/>
  <c r="H3104"/>
  <c r="F3104"/>
  <c r="C3104"/>
  <c r="H3103"/>
  <c r="F3103"/>
  <c r="C3103"/>
  <c r="L3102"/>
  <c r="H3102"/>
  <c r="F3102"/>
  <c r="C3102"/>
  <c r="L3101"/>
  <c r="M3100"/>
  <c r="L3100"/>
  <c r="L3099"/>
  <c r="O3098"/>
  <c r="M3098"/>
  <c r="L3098"/>
  <c r="J3098"/>
  <c r="H3098"/>
  <c r="F3098"/>
  <c r="O3096"/>
  <c r="E3096"/>
  <c r="F3096"/>
  <c r="G3096"/>
  <c r="H3096"/>
  <c r="I3096"/>
  <c r="J3096"/>
  <c r="K3096"/>
  <c r="L3096"/>
  <c r="M3096"/>
  <c r="N3096"/>
  <c r="C3096"/>
  <c r="O3095"/>
  <c r="E3095"/>
  <c r="F3095"/>
  <c r="G3095"/>
  <c r="H3095"/>
  <c r="I3095"/>
  <c r="J3095"/>
  <c r="K3095"/>
  <c r="L3095"/>
  <c r="M3095"/>
  <c r="N3095"/>
  <c r="C3095"/>
  <c r="O3094"/>
  <c r="E3094"/>
  <c r="F3094"/>
  <c r="G3094"/>
  <c r="H3094"/>
  <c r="I3094"/>
  <c r="J3094"/>
  <c r="K3094"/>
  <c r="L3094"/>
  <c r="M3094"/>
  <c r="N3094"/>
  <c r="C3094"/>
  <c r="O3093"/>
  <c r="E3093"/>
  <c r="F3093"/>
  <c r="G3093"/>
  <c r="H3093"/>
  <c r="I3093"/>
  <c r="J3093"/>
  <c r="K3093"/>
  <c r="L3093"/>
  <c r="M3093"/>
  <c r="N3093"/>
  <c r="C3093"/>
  <c r="O3092"/>
  <c r="E3092"/>
  <c r="F3092"/>
  <c r="G3092"/>
  <c r="H3092"/>
  <c r="I3092"/>
  <c r="J3092"/>
  <c r="K3092"/>
  <c r="L3092"/>
  <c r="M3092"/>
  <c r="N3092"/>
  <c r="C3092"/>
  <c r="O3091"/>
  <c r="E3091"/>
  <c r="F3091"/>
  <c r="G3091"/>
  <c r="H3091"/>
  <c r="I3091"/>
  <c r="J3091"/>
  <c r="K3091"/>
  <c r="L3091"/>
  <c r="M3091"/>
  <c r="N3091"/>
  <c r="C3091"/>
  <c r="E3090"/>
  <c r="F3090"/>
  <c r="G3090"/>
  <c r="H3090"/>
  <c r="I3090"/>
  <c r="J3090"/>
  <c r="K3090"/>
  <c r="L3090"/>
  <c r="M3090"/>
  <c r="N3090"/>
  <c r="H3087"/>
  <c r="H3086"/>
  <c r="H3085"/>
  <c r="H3084"/>
  <c r="H3083"/>
  <c r="H3082"/>
  <c r="N3081"/>
  <c r="N3079"/>
  <c r="D3078"/>
  <c r="D3077"/>
  <c r="J3042"/>
  <c r="H3069"/>
  <c r="F3069"/>
  <c r="C3069"/>
  <c r="H3068"/>
  <c r="F3068"/>
  <c r="C3068"/>
  <c r="H3067"/>
  <c r="F3067"/>
  <c r="C3067"/>
  <c r="H3066"/>
  <c r="F3066"/>
  <c r="C3066"/>
  <c r="L3065"/>
  <c r="H3065"/>
  <c r="F3065"/>
  <c r="C3065"/>
  <c r="L3064"/>
  <c r="M3063"/>
  <c r="L3063"/>
  <c r="L3062"/>
  <c r="O3061"/>
  <c r="M3061"/>
  <c r="L3061"/>
  <c r="J3061"/>
  <c r="H3061"/>
  <c r="F3061"/>
  <c r="O3059"/>
  <c r="E3059"/>
  <c r="F3059"/>
  <c r="G3059"/>
  <c r="H3059"/>
  <c r="I3059"/>
  <c r="J3059"/>
  <c r="K3059"/>
  <c r="L3059"/>
  <c r="M3059"/>
  <c r="N3059"/>
  <c r="C3059"/>
  <c r="O3058"/>
  <c r="E3058"/>
  <c r="F3058"/>
  <c r="G3058"/>
  <c r="H3058"/>
  <c r="I3058"/>
  <c r="J3058"/>
  <c r="K3058"/>
  <c r="L3058"/>
  <c r="M3058"/>
  <c r="N3058"/>
  <c r="C3058"/>
  <c r="O3057"/>
  <c r="E3057"/>
  <c r="F3057"/>
  <c r="G3057"/>
  <c r="H3057"/>
  <c r="I3057"/>
  <c r="J3057"/>
  <c r="K3057"/>
  <c r="L3057"/>
  <c r="M3057"/>
  <c r="N3057"/>
  <c r="C3057"/>
  <c r="O3056"/>
  <c r="E3056"/>
  <c r="F3056"/>
  <c r="G3056"/>
  <c r="H3056"/>
  <c r="I3056"/>
  <c r="J3056"/>
  <c r="K3056"/>
  <c r="L3056"/>
  <c r="M3056"/>
  <c r="N3056"/>
  <c r="C3056"/>
  <c r="O3055"/>
  <c r="E3055"/>
  <c r="F3055"/>
  <c r="G3055"/>
  <c r="H3055"/>
  <c r="I3055"/>
  <c r="J3055"/>
  <c r="K3055"/>
  <c r="L3055"/>
  <c r="M3055"/>
  <c r="N3055"/>
  <c r="C3055"/>
  <c r="O3054"/>
  <c r="E3054"/>
  <c r="F3054"/>
  <c r="G3054"/>
  <c r="H3054"/>
  <c r="I3054"/>
  <c r="J3054"/>
  <c r="K3054"/>
  <c r="L3054"/>
  <c r="M3054"/>
  <c r="N3054"/>
  <c r="C3054"/>
  <c r="E3053"/>
  <c r="F3053"/>
  <c r="G3053"/>
  <c r="H3053"/>
  <c r="I3053"/>
  <c r="J3053"/>
  <c r="K3053"/>
  <c r="L3053"/>
  <c r="M3053"/>
  <c r="N3053"/>
  <c r="H3050"/>
  <c r="H3049"/>
  <c r="H3048"/>
  <c r="H3047"/>
  <c r="H3046"/>
  <c r="H3045"/>
  <c r="N3044"/>
  <c r="N3042"/>
  <c r="D3041"/>
  <c r="D3040"/>
  <c r="J3004"/>
  <c r="H3031"/>
  <c r="F3031"/>
  <c r="C3031"/>
  <c r="H3030"/>
  <c r="F3030"/>
  <c r="C3030"/>
  <c r="H3029"/>
  <c r="F3029"/>
  <c r="C3029"/>
  <c r="H3028"/>
  <c r="F3028"/>
  <c r="C3028"/>
  <c r="L3027"/>
  <c r="H3027"/>
  <c r="F3027"/>
  <c r="C3027"/>
  <c r="L3026"/>
  <c r="M3025"/>
  <c r="L3025"/>
  <c r="L3024"/>
  <c r="O3023"/>
  <c r="M3023"/>
  <c r="L3023"/>
  <c r="J3023"/>
  <c r="H3023"/>
  <c r="F3023"/>
  <c r="O3021"/>
  <c r="E3021"/>
  <c r="F3021"/>
  <c r="G3021"/>
  <c r="H3021"/>
  <c r="I3021"/>
  <c r="J3021"/>
  <c r="K3021"/>
  <c r="L3021"/>
  <c r="M3021"/>
  <c r="N3021"/>
  <c r="C3021"/>
  <c r="O3020"/>
  <c r="E3020"/>
  <c r="F3020"/>
  <c r="G3020"/>
  <c r="H3020"/>
  <c r="I3020"/>
  <c r="J3020"/>
  <c r="K3020"/>
  <c r="L3020"/>
  <c r="M3020"/>
  <c r="N3020"/>
  <c r="C3020"/>
  <c r="O3019"/>
  <c r="E3019"/>
  <c r="F3019"/>
  <c r="G3019"/>
  <c r="H3019"/>
  <c r="I3019"/>
  <c r="J3019"/>
  <c r="K3019"/>
  <c r="L3019"/>
  <c r="M3019"/>
  <c r="N3019"/>
  <c r="C3019"/>
  <c r="O3018"/>
  <c r="E3018"/>
  <c r="F3018"/>
  <c r="G3018"/>
  <c r="H3018"/>
  <c r="I3018"/>
  <c r="J3018"/>
  <c r="K3018"/>
  <c r="L3018"/>
  <c r="M3018"/>
  <c r="N3018"/>
  <c r="C3018"/>
  <c r="O3017"/>
  <c r="E3017"/>
  <c r="F3017"/>
  <c r="G3017"/>
  <c r="H3017"/>
  <c r="I3017"/>
  <c r="J3017"/>
  <c r="K3017"/>
  <c r="L3017"/>
  <c r="M3017"/>
  <c r="N3017"/>
  <c r="C3017"/>
  <c r="O3016"/>
  <c r="E3016"/>
  <c r="F3016"/>
  <c r="G3016"/>
  <c r="H3016"/>
  <c r="I3016"/>
  <c r="J3016"/>
  <c r="K3016"/>
  <c r="L3016"/>
  <c r="M3016"/>
  <c r="N3016"/>
  <c r="C3016"/>
  <c r="E3015"/>
  <c r="F3015"/>
  <c r="G3015"/>
  <c r="H3015"/>
  <c r="I3015"/>
  <c r="J3015"/>
  <c r="K3015"/>
  <c r="L3015"/>
  <c r="M3015"/>
  <c r="N3015"/>
  <c r="H3012"/>
  <c r="H3011"/>
  <c r="H3010"/>
  <c r="H3009"/>
  <c r="H3008"/>
  <c r="H3007"/>
  <c r="N3006"/>
  <c r="N3004"/>
  <c r="D3003"/>
  <c r="D3002"/>
  <c r="J2967"/>
  <c r="H2994"/>
  <c r="F2994"/>
  <c r="C2994"/>
  <c r="H2993"/>
  <c r="F2993"/>
  <c r="C2993"/>
  <c r="H2992"/>
  <c r="F2992"/>
  <c r="C2992"/>
  <c r="H2991"/>
  <c r="F2991"/>
  <c r="C2991"/>
  <c r="L2990"/>
  <c r="H2990"/>
  <c r="F2990"/>
  <c r="C2990"/>
  <c r="L2989"/>
  <c r="M2988"/>
  <c r="L2988"/>
  <c r="L2987"/>
  <c r="O2986"/>
  <c r="M2986"/>
  <c r="L2986"/>
  <c r="J2986"/>
  <c r="H2986"/>
  <c r="F2986"/>
  <c r="O2984"/>
  <c r="E2984"/>
  <c r="F2984"/>
  <c r="G2984"/>
  <c r="H2984"/>
  <c r="I2984"/>
  <c r="J2984"/>
  <c r="K2984"/>
  <c r="L2984"/>
  <c r="M2984"/>
  <c r="N2984"/>
  <c r="C2984"/>
  <c r="O2983"/>
  <c r="E2983"/>
  <c r="F2983"/>
  <c r="G2983"/>
  <c r="H2983"/>
  <c r="I2983"/>
  <c r="J2983"/>
  <c r="K2983"/>
  <c r="L2983"/>
  <c r="M2983"/>
  <c r="N2983"/>
  <c r="C2983"/>
  <c r="O2982"/>
  <c r="E2982"/>
  <c r="F2982"/>
  <c r="G2982"/>
  <c r="H2982"/>
  <c r="I2982"/>
  <c r="J2982"/>
  <c r="K2982"/>
  <c r="L2982"/>
  <c r="M2982"/>
  <c r="N2982"/>
  <c r="C2982"/>
  <c r="O2981"/>
  <c r="E2981"/>
  <c r="F2981"/>
  <c r="G2981"/>
  <c r="H2981"/>
  <c r="I2981"/>
  <c r="J2981"/>
  <c r="K2981"/>
  <c r="L2981"/>
  <c r="M2981"/>
  <c r="N2981"/>
  <c r="C2981"/>
  <c r="O2980"/>
  <c r="E2980"/>
  <c r="F2980"/>
  <c r="G2980"/>
  <c r="H2980"/>
  <c r="I2980"/>
  <c r="J2980"/>
  <c r="K2980"/>
  <c r="L2980"/>
  <c r="M2980"/>
  <c r="N2980"/>
  <c r="C2980"/>
  <c r="O2979"/>
  <c r="E2979"/>
  <c r="F2979"/>
  <c r="G2979"/>
  <c r="H2979"/>
  <c r="I2979"/>
  <c r="J2979"/>
  <c r="K2979"/>
  <c r="L2979"/>
  <c r="M2979"/>
  <c r="N2979"/>
  <c r="C2979"/>
  <c r="E2978"/>
  <c r="F2978"/>
  <c r="G2978"/>
  <c r="H2978"/>
  <c r="I2978"/>
  <c r="J2978"/>
  <c r="K2978"/>
  <c r="L2978"/>
  <c r="M2978"/>
  <c r="N2978"/>
  <c r="H2975"/>
  <c r="H2974"/>
  <c r="H2973"/>
  <c r="H2972"/>
  <c r="H2971"/>
  <c r="H2970"/>
  <c r="N2969"/>
  <c r="N2967"/>
  <c r="D2966"/>
  <c r="D2965"/>
  <c r="J2929"/>
  <c r="H2956"/>
  <c r="F2956"/>
  <c r="C2956"/>
  <c r="H2955"/>
  <c r="F2955"/>
  <c r="C2955"/>
  <c r="H2954"/>
  <c r="F2954"/>
  <c r="C2954"/>
  <c r="H2953"/>
  <c r="F2953"/>
  <c r="C2953"/>
  <c r="L2952"/>
  <c r="H2952"/>
  <c r="F2952"/>
  <c r="C2952"/>
  <c r="L2951"/>
  <c r="M2950"/>
  <c r="L2950"/>
  <c r="L2949"/>
  <c r="O2948"/>
  <c r="M2948"/>
  <c r="L2948"/>
  <c r="J2948"/>
  <c r="H2948"/>
  <c r="F2948"/>
  <c r="O2946"/>
  <c r="E2946"/>
  <c r="F2946"/>
  <c r="G2946"/>
  <c r="H2946"/>
  <c r="I2946"/>
  <c r="J2946"/>
  <c r="K2946"/>
  <c r="L2946"/>
  <c r="M2946"/>
  <c r="N2946"/>
  <c r="C2946"/>
  <c r="O2945"/>
  <c r="E2945"/>
  <c r="F2945"/>
  <c r="G2945"/>
  <c r="H2945"/>
  <c r="I2945"/>
  <c r="J2945"/>
  <c r="K2945"/>
  <c r="L2945"/>
  <c r="M2945"/>
  <c r="N2945"/>
  <c r="C2945"/>
  <c r="O2944"/>
  <c r="E2944"/>
  <c r="F2944"/>
  <c r="G2944"/>
  <c r="H2944"/>
  <c r="I2944"/>
  <c r="J2944"/>
  <c r="K2944"/>
  <c r="L2944"/>
  <c r="M2944"/>
  <c r="N2944"/>
  <c r="C2944"/>
  <c r="O2943"/>
  <c r="E2943"/>
  <c r="F2943"/>
  <c r="G2943"/>
  <c r="H2943"/>
  <c r="I2943"/>
  <c r="J2943"/>
  <c r="K2943"/>
  <c r="L2943"/>
  <c r="M2943"/>
  <c r="N2943"/>
  <c r="C2943"/>
  <c r="O2942"/>
  <c r="E2942"/>
  <c r="F2942"/>
  <c r="G2942"/>
  <c r="H2942"/>
  <c r="I2942"/>
  <c r="J2942"/>
  <c r="K2942"/>
  <c r="L2942"/>
  <c r="M2942"/>
  <c r="N2942"/>
  <c r="C2942"/>
  <c r="O2941"/>
  <c r="E2941"/>
  <c r="F2941"/>
  <c r="G2941"/>
  <c r="H2941"/>
  <c r="I2941"/>
  <c r="J2941"/>
  <c r="K2941"/>
  <c r="L2941"/>
  <c r="M2941"/>
  <c r="N2941"/>
  <c r="C2941"/>
  <c r="E2940"/>
  <c r="F2940"/>
  <c r="G2940"/>
  <c r="H2940"/>
  <c r="I2940"/>
  <c r="J2940"/>
  <c r="K2940"/>
  <c r="L2940"/>
  <c r="M2940"/>
  <c r="N2940"/>
  <c r="H2937"/>
  <c r="H2936"/>
  <c r="H2935"/>
  <c r="H2934"/>
  <c r="H2933"/>
  <c r="H2932"/>
  <c r="N2931"/>
  <c r="N2929"/>
  <c r="D2928"/>
  <c r="D2927"/>
  <c r="J2892"/>
  <c r="H2919"/>
  <c r="F2919"/>
  <c r="C2919"/>
  <c r="H2918"/>
  <c r="F2918"/>
  <c r="C2918"/>
  <c r="H2917"/>
  <c r="F2917"/>
  <c r="C2917"/>
  <c r="H2916"/>
  <c r="F2916"/>
  <c r="C2916"/>
  <c r="L2915"/>
  <c r="H2915"/>
  <c r="F2915"/>
  <c r="C2915"/>
  <c r="L2914"/>
  <c r="M2913"/>
  <c r="L2913"/>
  <c r="L2912"/>
  <c r="O2911"/>
  <c r="M2911"/>
  <c r="L2911"/>
  <c r="J2911"/>
  <c r="H2911"/>
  <c r="F2911"/>
  <c r="O2909"/>
  <c r="E2909"/>
  <c r="F2909"/>
  <c r="G2909"/>
  <c r="H2909"/>
  <c r="I2909"/>
  <c r="J2909"/>
  <c r="K2909"/>
  <c r="L2909"/>
  <c r="M2909"/>
  <c r="N2909"/>
  <c r="C2909"/>
  <c r="O2908"/>
  <c r="E2908"/>
  <c r="F2908"/>
  <c r="G2908"/>
  <c r="H2908"/>
  <c r="I2908"/>
  <c r="J2908"/>
  <c r="K2908"/>
  <c r="L2908"/>
  <c r="M2908"/>
  <c r="N2908"/>
  <c r="C2908"/>
  <c r="O2907"/>
  <c r="E2907"/>
  <c r="F2907"/>
  <c r="G2907"/>
  <c r="H2907"/>
  <c r="I2907"/>
  <c r="J2907"/>
  <c r="K2907"/>
  <c r="L2907"/>
  <c r="M2907"/>
  <c r="N2907"/>
  <c r="C2907"/>
  <c r="O2906"/>
  <c r="E2906"/>
  <c r="F2906"/>
  <c r="G2906"/>
  <c r="H2906"/>
  <c r="I2906"/>
  <c r="J2906"/>
  <c r="K2906"/>
  <c r="L2906"/>
  <c r="M2906"/>
  <c r="N2906"/>
  <c r="C2906"/>
  <c r="O2905"/>
  <c r="E2905"/>
  <c r="F2905"/>
  <c r="G2905"/>
  <c r="H2905"/>
  <c r="I2905"/>
  <c r="J2905"/>
  <c r="K2905"/>
  <c r="L2905"/>
  <c r="M2905"/>
  <c r="N2905"/>
  <c r="C2905"/>
  <c r="O2904"/>
  <c r="E2904"/>
  <c r="F2904"/>
  <c r="G2904"/>
  <c r="H2904"/>
  <c r="I2904"/>
  <c r="J2904"/>
  <c r="K2904"/>
  <c r="L2904"/>
  <c r="M2904"/>
  <c r="N2904"/>
  <c r="C2904"/>
  <c r="E2903"/>
  <c r="F2903"/>
  <c r="G2903"/>
  <c r="H2903"/>
  <c r="I2903"/>
  <c r="J2903"/>
  <c r="K2903"/>
  <c r="L2903"/>
  <c r="M2903"/>
  <c r="N2903"/>
  <c r="H2900"/>
  <c r="H2899"/>
  <c r="H2898"/>
  <c r="H2897"/>
  <c r="H2896"/>
  <c r="H2895"/>
  <c r="N2894"/>
  <c r="N2892"/>
  <c r="D2891"/>
  <c r="D2890"/>
  <c r="J2854"/>
  <c r="H2881"/>
  <c r="F2881"/>
  <c r="C2881"/>
  <c r="H2880"/>
  <c r="F2880"/>
  <c r="C2880"/>
  <c r="H2879"/>
  <c r="F2879"/>
  <c r="C2879"/>
  <c r="H2878"/>
  <c r="F2878"/>
  <c r="C2878"/>
  <c r="L2877"/>
  <c r="H2877"/>
  <c r="F2877"/>
  <c r="C2877"/>
  <c r="L2876"/>
  <c r="M2875"/>
  <c r="L2875"/>
  <c r="L2874"/>
  <c r="O2873"/>
  <c r="M2873"/>
  <c r="L2873"/>
  <c r="J2873"/>
  <c r="H2873"/>
  <c r="F2873"/>
  <c r="O2871"/>
  <c r="E2871"/>
  <c r="F2871"/>
  <c r="G2871"/>
  <c r="H2871"/>
  <c r="I2871"/>
  <c r="J2871"/>
  <c r="K2871"/>
  <c r="L2871"/>
  <c r="M2871"/>
  <c r="N2871"/>
  <c r="C2871"/>
  <c r="O2870"/>
  <c r="E2870"/>
  <c r="F2870"/>
  <c r="G2870"/>
  <c r="H2870"/>
  <c r="I2870"/>
  <c r="J2870"/>
  <c r="K2870"/>
  <c r="L2870"/>
  <c r="M2870"/>
  <c r="N2870"/>
  <c r="C2870"/>
  <c r="O2869"/>
  <c r="E2869"/>
  <c r="F2869"/>
  <c r="G2869"/>
  <c r="H2869"/>
  <c r="I2869"/>
  <c r="J2869"/>
  <c r="K2869"/>
  <c r="L2869"/>
  <c r="M2869"/>
  <c r="N2869"/>
  <c r="C2869"/>
  <c r="O2868"/>
  <c r="E2868"/>
  <c r="F2868"/>
  <c r="G2868"/>
  <c r="H2868"/>
  <c r="I2868"/>
  <c r="J2868"/>
  <c r="K2868"/>
  <c r="L2868"/>
  <c r="M2868"/>
  <c r="N2868"/>
  <c r="C2868"/>
  <c r="O2867"/>
  <c r="E2867"/>
  <c r="F2867"/>
  <c r="G2867"/>
  <c r="H2867"/>
  <c r="I2867"/>
  <c r="J2867"/>
  <c r="K2867"/>
  <c r="L2867"/>
  <c r="M2867"/>
  <c r="N2867"/>
  <c r="C2867"/>
  <c r="O2866"/>
  <c r="E2866"/>
  <c r="F2866"/>
  <c r="G2866"/>
  <c r="H2866"/>
  <c r="I2866"/>
  <c r="J2866"/>
  <c r="K2866"/>
  <c r="L2866"/>
  <c r="M2866"/>
  <c r="N2866"/>
  <c r="C2866"/>
  <c r="E2865"/>
  <c r="F2865"/>
  <c r="G2865"/>
  <c r="H2865"/>
  <c r="I2865"/>
  <c r="J2865"/>
  <c r="K2865"/>
  <c r="L2865"/>
  <c r="M2865"/>
  <c r="N2865"/>
  <c r="H2862"/>
  <c r="H2861"/>
  <c r="H2860"/>
  <c r="H2859"/>
  <c r="H2858"/>
  <c r="H2857"/>
  <c r="N2856"/>
  <c r="N2854"/>
  <c r="D2853"/>
  <c r="D2852"/>
  <c r="J2817"/>
  <c r="H2844"/>
  <c r="F2844"/>
  <c r="C2844"/>
  <c r="H2843"/>
  <c r="F2843"/>
  <c r="C2843"/>
  <c r="H2842"/>
  <c r="F2842"/>
  <c r="C2842"/>
  <c r="H2841"/>
  <c r="F2841"/>
  <c r="C2841"/>
  <c r="L2840"/>
  <c r="H2840"/>
  <c r="F2840"/>
  <c r="C2840"/>
  <c r="L2839"/>
  <c r="M2838"/>
  <c r="L2838"/>
  <c r="L2837"/>
  <c r="O2836"/>
  <c r="M2836"/>
  <c r="L2836"/>
  <c r="J2836"/>
  <c r="H2836"/>
  <c r="F2836"/>
  <c r="O2834"/>
  <c r="E2834"/>
  <c r="F2834"/>
  <c r="G2834"/>
  <c r="H2834"/>
  <c r="I2834"/>
  <c r="J2834"/>
  <c r="K2834"/>
  <c r="L2834"/>
  <c r="M2834"/>
  <c r="N2834"/>
  <c r="C2834"/>
  <c r="O2833"/>
  <c r="E2833"/>
  <c r="F2833"/>
  <c r="G2833"/>
  <c r="H2833"/>
  <c r="I2833"/>
  <c r="J2833"/>
  <c r="K2833"/>
  <c r="L2833"/>
  <c r="M2833"/>
  <c r="N2833"/>
  <c r="C2833"/>
  <c r="O2832"/>
  <c r="E2832"/>
  <c r="F2832"/>
  <c r="G2832"/>
  <c r="H2832"/>
  <c r="I2832"/>
  <c r="J2832"/>
  <c r="K2832"/>
  <c r="L2832"/>
  <c r="M2832"/>
  <c r="N2832"/>
  <c r="C2832"/>
  <c r="O2831"/>
  <c r="E2831"/>
  <c r="F2831"/>
  <c r="G2831"/>
  <c r="H2831"/>
  <c r="I2831"/>
  <c r="J2831"/>
  <c r="K2831"/>
  <c r="L2831"/>
  <c r="M2831"/>
  <c r="N2831"/>
  <c r="C2831"/>
  <c r="O2830"/>
  <c r="E2830"/>
  <c r="F2830"/>
  <c r="G2830"/>
  <c r="H2830"/>
  <c r="I2830"/>
  <c r="J2830"/>
  <c r="K2830"/>
  <c r="L2830"/>
  <c r="M2830"/>
  <c r="N2830"/>
  <c r="C2830"/>
  <c r="O2829"/>
  <c r="E2829"/>
  <c r="F2829"/>
  <c r="G2829"/>
  <c r="H2829"/>
  <c r="I2829"/>
  <c r="J2829"/>
  <c r="K2829"/>
  <c r="L2829"/>
  <c r="M2829"/>
  <c r="N2829"/>
  <c r="C2829"/>
  <c r="E2828"/>
  <c r="F2828"/>
  <c r="G2828"/>
  <c r="H2828"/>
  <c r="I2828"/>
  <c r="J2828"/>
  <c r="K2828"/>
  <c r="L2828"/>
  <c r="M2828"/>
  <c r="N2828"/>
  <c r="H2825"/>
  <c r="H2824"/>
  <c r="H2823"/>
  <c r="H2822"/>
  <c r="H2821"/>
  <c r="H2820"/>
  <c r="N2819"/>
  <c r="N2817"/>
  <c r="D2816"/>
  <c r="D2815"/>
  <c r="J2779"/>
  <c r="H2806"/>
  <c r="F2806"/>
  <c r="C2806"/>
  <c r="H2805"/>
  <c r="F2805"/>
  <c r="C2805"/>
  <c r="H2804"/>
  <c r="F2804"/>
  <c r="C2804"/>
  <c r="H2803"/>
  <c r="F2803"/>
  <c r="C2803"/>
  <c r="L2802"/>
  <c r="H2802"/>
  <c r="F2802"/>
  <c r="C2802"/>
  <c r="L2801"/>
  <c r="M2800"/>
  <c r="L2800"/>
  <c r="L2799"/>
  <c r="O2798"/>
  <c r="M2798"/>
  <c r="L2798"/>
  <c r="J2798"/>
  <c r="H2798"/>
  <c r="F2798"/>
  <c r="O2796"/>
  <c r="E2796"/>
  <c r="F2796"/>
  <c r="G2796"/>
  <c r="H2796"/>
  <c r="I2796"/>
  <c r="J2796"/>
  <c r="K2796"/>
  <c r="L2796"/>
  <c r="M2796"/>
  <c r="N2796"/>
  <c r="C2796"/>
  <c r="O2795"/>
  <c r="E2795"/>
  <c r="F2795"/>
  <c r="G2795"/>
  <c r="H2795"/>
  <c r="I2795"/>
  <c r="J2795"/>
  <c r="K2795"/>
  <c r="L2795"/>
  <c r="M2795"/>
  <c r="N2795"/>
  <c r="C2795"/>
  <c r="O2794"/>
  <c r="E2794"/>
  <c r="F2794"/>
  <c r="G2794"/>
  <c r="H2794"/>
  <c r="I2794"/>
  <c r="J2794"/>
  <c r="K2794"/>
  <c r="L2794"/>
  <c r="M2794"/>
  <c r="N2794"/>
  <c r="C2794"/>
  <c r="O2793"/>
  <c r="E2793"/>
  <c r="F2793"/>
  <c r="G2793"/>
  <c r="H2793"/>
  <c r="I2793"/>
  <c r="J2793"/>
  <c r="K2793"/>
  <c r="L2793"/>
  <c r="M2793"/>
  <c r="N2793"/>
  <c r="C2793"/>
  <c r="O2792"/>
  <c r="E2792"/>
  <c r="F2792"/>
  <c r="G2792"/>
  <c r="H2792"/>
  <c r="I2792"/>
  <c r="J2792"/>
  <c r="K2792"/>
  <c r="L2792"/>
  <c r="M2792"/>
  <c r="N2792"/>
  <c r="C2792"/>
  <c r="O2791"/>
  <c r="E2791"/>
  <c r="F2791"/>
  <c r="G2791"/>
  <c r="H2791"/>
  <c r="I2791"/>
  <c r="J2791"/>
  <c r="K2791"/>
  <c r="L2791"/>
  <c r="M2791"/>
  <c r="N2791"/>
  <c r="C2791"/>
  <c r="E2790"/>
  <c r="F2790"/>
  <c r="G2790"/>
  <c r="H2790"/>
  <c r="I2790"/>
  <c r="J2790"/>
  <c r="K2790"/>
  <c r="L2790"/>
  <c r="M2790"/>
  <c r="N2790"/>
  <c r="H2787"/>
  <c r="H2786"/>
  <c r="H2785"/>
  <c r="H2784"/>
  <c r="H2783"/>
  <c r="H2782"/>
  <c r="N2781"/>
  <c r="N2779"/>
  <c r="D2778"/>
  <c r="D2777"/>
  <c r="J2742"/>
  <c r="H2769"/>
  <c r="F2769"/>
  <c r="C2769"/>
  <c r="H2768"/>
  <c r="F2768"/>
  <c r="C2768"/>
  <c r="H2767"/>
  <c r="F2767"/>
  <c r="C2767"/>
  <c r="H2766"/>
  <c r="F2766"/>
  <c r="C2766"/>
  <c r="L2765"/>
  <c r="H2765"/>
  <c r="F2765"/>
  <c r="C2765"/>
  <c r="L2764"/>
  <c r="M2763"/>
  <c r="L2763"/>
  <c r="L2762"/>
  <c r="O2761"/>
  <c r="M2761"/>
  <c r="L2761"/>
  <c r="J2761"/>
  <c r="H2761"/>
  <c r="F2761"/>
  <c r="O2759"/>
  <c r="E2759"/>
  <c r="F2759"/>
  <c r="G2759"/>
  <c r="H2759"/>
  <c r="I2759"/>
  <c r="J2759"/>
  <c r="K2759"/>
  <c r="L2759"/>
  <c r="M2759"/>
  <c r="N2759"/>
  <c r="C2759"/>
  <c r="O2758"/>
  <c r="E2758"/>
  <c r="F2758"/>
  <c r="G2758"/>
  <c r="H2758"/>
  <c r="I2758"/>
  <c r="J2758"/>
  <c r="K2758"/>
  <c r="L2758"/>
  <c r="M2758"/>
  <c r="N2758"/>
  <c r="C2758"/>
  <c r="O2757"/>
  <c r="E2757"/>
  <c r="F2757"/>
  <c r="G2757"/>
  <c r="H2757"/>
  <c r="I2757"/>
  <c r="J2757"/>
  <c r="K2757"/>
  <c r="L2757"/>
  <c r="M2757"/>
  <c r="N2757"/>
  <c r="C2757"/>
  <c r="O2756"/>
  <c r="E2756"/>
  <c r="F2756"/>
  <c r="G2756"/>
  <c r="H2756"/>
  <c r="I2756"/>
  <c r="J2756"/>
  <c r="K2756"/>
  <c r="L2756"/>
  <c r="M2756"/>
  <c r="N2756"/>
  <c r="C2756"/>
  <c r="O2755"/>
  <c r="E2755"/>
  <c r="F2755"/>
  <c r="G2755"/>
  <c r="H2755"/>
  <c r="I2755"/>
  <c r="J2755"/>
  <c r="K2755"/>
  <c r="L2755"/>
  <c r="M2755"/>
  <c r="N2755"/>
  <c r="C2755"/>
  <c r="O2754"/>
  <c r="E2754"/>
  <c r="F2754"/>
  <c r="G2754"/>
  <c r="H2754"/>
  <c r="I2754"/>
  <c r="J2754"/>
  <c r="K2754"/>
  <c r="L2754"/>
  <c r="M2754"/>
  <c r="N2754"/>
  <c r="C2754"/>
  <c r="E2753"/>
  <c r="F2753"/>
  <c r="G2753"/>
  <c r="H2753"/>
  <c r="I2753"/>
  <c r="J2753"/>
  <c r="K2753"/>
  <c r="L2753"/>
  <c r="M2753"/>
  <c r="N2753"/>
  <c r="H2750"/>
  <c r="H2749"/>
  <c r="H2748"/>
  <c r="H2747"/>
  <c r="H2746"/>
  <c r="H2745"/>
  <c r="N2744"/>
  <c r="N2742"/>
  <c r="D2741"/>
  <c r="D2740"/>
  <c r="J2704"/>
  <c r="H2731"/>
  <c r="F2731"/>
  <c r="C2731"/>
  <c r="H2730"/>
  <c r="F2730"/>
  <c r="C2730"/>
  <c r="H2729"/>
  <c r="F2729"/>
  <c r="C2729"/>
  <c r="H2728"/>
  <c r="F2728"/>
  <c r="C2728"/>
  <c r="L2727"/>
  <c r="H2727"/>
  <c r="F2727"/>
  <c r="C2727"/>
  <c r="L2726"/>
  <c r="M2725"/>
  <c r="L2725"/>
  <c r="L2724"/>
  <c r="O2723"/>
  <c r="M2723"/>
  <c r="L2723"/>
  <c r="J2723"/>
  <c r="H2723"/>
  <c r="F2723"/>
  <c r="O2721"/>
  <c r="E2721"/>
  <c r="F2721"/>
  <c r="G2721"/>
  <c r="H2721"/>
  <c r="I2721"/>
  <c r="J2721"/>
  <c r="K2721"/>
  <c r="L2721"/>
  <c r="M2721"/>
  <c r="N2721"/>
  <c r="C2721"/>
  <c r="O2720"/>
  <c r="E2720"/>
  <c r="F2720"/>
  <c r="G2720"/>
  <c r="H2720"/>
  <c r="I2720"/>
  <c r="J2720"/>
  <c r="K2720"/>
  <c r="L2720"/>
  <c r="M2720"/>
  <c r="N2720"/>
  <c r="C2720"/>
  <c r="O2719"/>
  <c r="E2719"/>
  <c r="F2719"/>
  <c r="G2719"/>
  <c r="H2719"/>
  <c r="I2719"/>
  <c r="J2719"/>
  <c r="K2719"/>
  <c r="L2719"/>
  <c r="M2719"/>
  <c r="N2719"/>
  <c r="C2719"/>
  <c r="O2718"/>
  <c r="E2718"/>
  <c r="F2718"/>
  <c r="G2718"/>
  <c r="H2718"/>
  <c r="I2718"/>
  <c r="J2718"/>
  <c r="K2718"/>
  <c r="L2718"/>
  <c r="M2718"/>
  <c r="N2718"/>
  <c r="C2718"/>
  <c r="O2717"/>
  <c r="E2717"/>
  <c r="F2717"/>
  <c r="G2717"/>
  <c r="H2717"/>
  <c r="I2717"/>
  <c r="J2717"/>
  <c r="K2717"/>
  <c r="L2717"/>
  <c r="M2717"/>
  <c r="N2717"/>
  <c r="C2717"/>
  <c r="O2716"/>
  <c r="E2716"/>
  <c r="F2716"/>
  <c r="G2716"/>
  <c r="H2716"/>
  <c r="I2716"/>
  <c r="J2716"/>
  <c r="K2716"/>
  <c r="L2716"/>
  <c r="M2716"/>
  <c r="N2716"/>
  <c r="C2716"/>
  <c r="E2715"/>
  <c r="F2715"/>
  <c r="G2715"/>
  <c r="H2715"/>
  <c r="I2715"/>
  <c r="J2715"/>
  <c r="K2715"/>
  <c r="L2715"/>
  <c r="M2715"/>
  <c r="N2715"/>
  <c r="H2712"/>
  <c r="H2711"/>
  <c r="H2710"/>
  <c r="H2709"/>
  <c r="H2708"/>
  <c r="H2707"/>
  <c r="N2706"/>
  <c r="N2704"/>
  <c r="D2703"/>
  <c r="D2702"/>
  <c r="J2667"/>
  <c r="H2694"/>
  <c r="F2694"/>
  <c r="C2694"/>
  <c r="H2693"/>
  <c r="F2693"/>
  <c r="C2693"/>
  <c r="H2692"/>
  <c r="F2692"/>
  <c r="C2692"/>
  <c r="H2691"/>
  <c r="F2691"/>
  <c r="C2691"/>
  <c r="L2690"/>
  <c r="H2690"/>
  <c r="F2690"/>
  <c r="C2690"/>
  <c r="L2689"/>
  <c r="M2688"/>
  <c r="L2688"/>
  <c r="L2687"/>
  <c r="O2686"/>
  <c r="M2686"/>
  <c r="L2686"/>
  <c r="J2686"/>
  <c r="H2686"/>
  <c r="F2686"/>
  <c r="O2684"/>
  <c r="E2684"/>
  <c r="F2684"/>
  <c r="G2684"/>
  <c r="H2684"/>
  <c r="I2684"/>
  <c r="J2684"/>
  <c r="K2684"/>
  <c r="L2684"/>
  <c r="M2684"/>
  <c r="N2684"/>
  <c r="C2684"/>
  <c r="O2683"/>
  <c r="E2683"/>
  <c r="F2683"/>
  <c r="G2683"/>
  <c r="H2683"/>
  <c r="I2683"/>
  <c r="J2683"/>
  <c r="K2683"/>
  <c r="L2683"/>
  <c r="M2683"/>
  <c r="N2683"/>
  <c r="C2683"/>
  <c r="O2682"/>
  <c r="E2682"/>
  <c r="F2682"/>
  <c r="G2682"/>
  <c r="H2682"/>
  <c r="I2682"/>
  <c r="J2682"/>
  <c r="K2682"/>
  <c r="L2682"/>
  <c r="M2682"/>
  <c r="N2682"/>
  <c r="C2682"/>
  <c r="O2681"/>
  <c r="E2681"/>
  <c r="F2681"/>
  <c r="G2681"/>
  <c r="H2681"/>
  <c r="I2681"/>
  <c r="J2681"/>
  <c r="K2681"/>
  <c r="L2681"/>
  <c r="M2681"/>
  <c r="N2681"/>
  <c r="C2681"/>
  <c r="O2680"/>
  <c r="E2680"/>
  <c r="F2680"/>
  <c r="G2680"/>
  <c r="H2680"/>
  <c r="I2680"/>
  <c r="J2680"/>
  <c r="K2680"/>
  <c r="L2680"/>
  <c r="M2680"/>
  <c r="N2680"/>
  <c r="C2680"/>
  <c r="O2679"/>
  <c r="E2679"/>
  <c r="F2679"/>
  <c r="G2679"/>
  <c r="H2679"/>
  <c r="I2679"/>
  <c r="J2679"/>
  <c r="K2679"/>
  <c r="L2679"/>
  <c r="M2679"/>
  <c r="N2679"/>
  <c r="C2679"/>
  <c r="E2678"/>
  <c r="F2678"/>
  <c r="G2678"/>
  <c r="H2678"/>
  <c r="I2678"/>
  <c r="J2678"/>
  <c r="K2678"/>
  <c r="L2678"/>
  <c r="M2678"/>
  <c r="N2678"/>
  <c r="H2675"/>
  <c r="H2674"/>
  <c r="H2673"/>
  <c r="H2672"/>
  <c r="H2671"/>
  <c r="H2670"/>
  <c r="N2669"/>
  <c r="N2667"/>
  <c r="D2666"/>
  <c r="D2665"/>
  <c r="J2629"/>
  <c r="H2656"/>
  <c r="F2656"/>
  <c r="C2656"/>
  <c r="H2655"/>
  <c r="F2655"/>
  <c r="C2655"/>
  <c r="H2654"/>
  <c r="F2654"/>
  <c r="C2654"/>
  <c r="H2653"/>
  <c r="F2653"/>
  <c r="C2653"/>
  <c r="L2652"/>
  <c r="H2652"/>
  <c r="F2652"/>
  <c r="C2652"/>
  <c r="L2651"/>
  <c r="M2650"/>
  <c r="L2650"/>
  <c r="L2649"/>
  <c r="O2648"/>
  <c r="M2648"/>
  <c r="L2648"/>
  <c r="J2648"/>
  <c r="H2648"/>
  <c r="F2648"/>
  <c r="O2646"/>
  <c r="E2646"/>
  <c r="F2646"/>
  <c r="G2646"/>
  <c r="H2646"/>
  <c r="I2646"/>
  <c r="J2646"/>
  <c r="K2646"/>
  <c r="L2646"/>
  <c r="M2646"/>
  <c r="N2646"/>
  <c r="C2646"/>
  <c r="O2645"/>
  <c r="E2645"/>
  <c r="F2645"/>
  <c r="G2645"/>
  <c r="H2645"/>
  <c r="I2645"/>
  <c r="J2645"/>
  <c r="K2645"/>
  <c r="L2645"/>
  <c r="M2645"/>
  <c r="N2645"/>
  <c r="C2645"/>
  <c r="O2644"/>
  <c r="E2644"/>
  <c r="F2644"/>
  <c r="G2644"/>
  <c r="H2644"/>
  <c r="I2644"/>
  <c r="J2644"/>
  <c r="K2644"/>
  <c r="L2644"/>
  <c r="M2644"/>
  <c r="N2644"/>
  <c r="C2644"/>
  <c r="O2643"/>
  <c r="E2643"/>
  <c r="F2643"/>
  <c r="G2643"/>
  <c r="H2643"/>
  <c r="I2643"/>
  <c r="J2643"/>
  <c r="K2643"/>
  <c r="L2643"/>
  <c r="M2643"/>
  <c r="N2643"/>
  <c r="C2643"/>
  <c r="O2642"/>
  <c r="E2642"/>
  <c r="F2642"/>
  <c r="G2642"/>
  <c r="H2642"/>
  <c r="I2642"/>
  <c r="J2642"/>
  <c r="K2642"/>
  <c r="L2642"/>
  <c r="M2642"/>
  <c r="N2642"/>
  <c r="C2642"/>
  <c r="O2641"/>
  <c r="E2641"/>
  <c r="F2641"/>
  <c r="G2641"/>
  <c r="H2641"/>
  <c r="I2641"/>
  <c r="J2641"/>
  <c r="K2641"/>
  <c r="L2641"/>
  <c r="M2641"/>
  <c r="N2641"/>
  <c r="C2641"/>
  <c r="E2640"/>
  <c r="F2640"/>
  <c r="G2640"/>
  <c r="H2640"/>
  <c r="I2640"/>
  <c r="J2640"/>
  <c r="K2640"/>
  <c r="L2640"/>
  <c r="M2640"/>
  <c r="N2640"/>
  <c r="H2637"/>
  <c r="H2636"/>
  <c r="H2635"/>
  <c r="H2634"/>
  <c r="H2633"/>
  <c r="H2632"/>
  <c r="N2631"/>
  <c r="N2629"/>
  <c r="D2628"/>
  <c r="D2627"/>
  <c r="J2592"/>
  <c r="H2619"/>
  <c r="F2619"/>
  <c r="C2619"/>
  <c r="H2618"/>
  <c r="F2618"/>
  <c r="C2618"/>
  <c r="H2617"/>
  <c r="F2617"/>
  <c r="C2617"/>
  <c r="H2616"/>
  <c r="F2616"/>
  <c r="C2616"/>
  <c r="L2615"/>
  <c r="H2615"/>
  <c r="F2615"/>
  <c r="C2615"/>
  <c r="L2614"/>
  <c r="M2613"/>
  <c r="L2613"/>
  <c r="L2612"/>
  <c r="O2611"/>
  <c r="M2611"/>
  <c r="L2611"/>
  <c r="J2611"/>
  <c r="H2611"/>
  <c r="F2611"/>
  <c r="O2609"/>
  <c r="E2609"/>
  <c r="F2609"/>
  <c r="G2609"/>
  <c r="H2609"/>
  <c r="I2609"/>
  <c r="J2609"/>
  <c r="K2609"/>
  <c r="L2609"/>
  <c r="M2609"/>
  <c r="N2609"/>
  <c r="C2609"/>
  <c r="O2608"/>
  <c r="E2608"/>
  <c r="F2608"/>
  <c r="G2608"/>
  <c r="H2608"/>
  <c r="I2608"/>
  <c r="J2608"/>
  <c r="K2608"/>
  <c r="L2608"/>
  <c r="M2608"/>
  <c r="N2608"/>
  <c r="C2608"/>
  <c r="O2607"/>
  <c r="E2607"/>
  <c r="F2607"/>
  <c r="G2607"/>
  <c r="H2607"/>
  <c r="I2607"/>
  <c r="J2607"/>
  <c r="K2607"/>
  <c r="L2607"/>
  <c r="M2607"/>
  <c r="N2607"/>
  <c r="C2607"/>
  <c r="O2606"/>
  <c r="E2606"/>
  <c r="F2606"/>
  <c r="G2606"/>
  <c r="H2606"/>
  <c r="I2606"/>
  <c r="J2606"/>
  <c r="K2606"/>
  <c r="L2606"/>
  <c r="M2606"/>
  <c r="N2606"/>
  <c r="C2606"/>
  <c r="O2605"/>
  <c r="E2605"/>
  <c r="F2605"/>
  <c r="G2605"/>
  <c r="H2605"/>
  <c r="I2605"/>
  <c r="J2605"/>
  <c r="K2605"/>
  <c r="L2605"/>
  <c r="M2605"/>
  <c r="N2605"/>
  <c r="C2605"/>
  <c r="O2604"/>
  <c r="E2604"/>
  <c r="F2604"/>
  <c r="G2604"/>
  <c r="H2604"/>
  <c r="I2604"/>
  <c r="J2604"/>
  <c r="K2604"/>
  <c r="L2604"/>
  <c r="M2604"/>
  <c r="N2604"/>
  <c r="C2604"/>
  <c r="E2603"/>
  <c r="F2603"/>
  <c r="G2603"/>
  <c r="H2603"/>
  <c r="I2603"/>
  <c r="J2603"/>
  <c r="K2603"/>
  <c r="L2603"/>
  <c r="M2603"/>
  <c r="N2603"/>
  <c r="H2600"/>
  <c r="H2599"/>
  <c r="H2598"/>
  <c r="H2597"/>
  <c r="H2596"/>
  <c r="H2595"/>
  <c r="N2594"/>
  <c r="N2592"/>
  <c r="D2591"/>
  <c r="D2590"/>
  <c r="J2554"/>
  <c r="H2581"/>
  <c r="F2581"/>
  <c r="C2581"/>
  <c r="H2580"/>
  <c r="F2580"/>
  <c r="C2580"/>
  <c r="H2579"/>
  <c r="F2579"/>
  <c r="C2579"/>
  <c r="H2578"/>
  <c r="F2578"/>
  <c r="C2578"/>
  <c r="L2577"/>
  <c r="H2577"/>
  <c r="F2577"/>
  <c r="C2577"/>
  <c r="L2576"/>
  <c r="M2575"/>
  <c r="L2575"/>
  <c r="L2574"/>
  <c r="O2573"/>
  <c r="M2573"/>
  <c r="L2573"/>
  <c r="J2573"/>
  <c r="H2573"/>
  <c r="F2573"/>
  <c r="O2571"/>
  <c r="E2571"/>
  <c r="F2571"/>
  <c r="G2571"/>
  <c r="H2571"/>
  <c r="I2571"/>
  <c r="J2571"/>
  <c r="K2571"/>
  <c r="L2571"/>
  <c r="M2571"/>
  <c r="N2571"/>
  <c r="C2571"/>
  <c r="O2570"/>
  <c r="E2570"/>
  <c r="F2570"/>
  <c r="G2570"/>
  <c r="H2570"/>
  <c r="I2570"/>
  <c r="J2570"/>
  <c r="K2570"/>
  <c r="L2570"/>
  <c r="M2570"/>
  <c r="N2570"/>
  <c r="C2570"/>
  <c r="O2569"/>
  <c r="E2569"/>
  <c r="F2569"/>
  <c r="G2569"/>
  <c r="H2569"/>
  <c r="I2569"/>
  <c r="J2569"/>
  <c r="K2569"/>
  <c r="L2569"/>
  <c r="M2569"/>
  <c r="N2569"/>
  <c r="C2569"/>
  <c r="O2568"/>
  <c r="E2568"/>
  <c r="F2568"/>
  <c r="G2568"/>
  <c r="H2568"/>
  <c r="I2568"/>
  <c r="J2568"/>
  <c r="K2568"/>
  <c r="L2568"/>
  <c r="M2568"/>
  <c r="N2568"/>
  <c r="C2568"/>
  <c r="O2567"/>
  <c r="E2567"/>
  <c r="F2567"/>
  <c r="G2567"/>
  <c r="H2567"/>
  <c r="I2567"/>
  <c r="J2567"/>
  <c r="K2567"/>
  <c r="L2567"/>
  <c r="M2567"/>
  <c r="N2567"/>
  <c r="C2567"/>
  <c r="O2566"/>
  <c r="E2566"/>
  <c r="F2566"/>
  <c r="G2566"/>
  <c r="H2566"/>
  <c r="I2566"/>
  <c r="J2566"/>
  <c r="K2566"/>
  <c r="L2566"/>
  <c r="M2566"/>
  <c r="N2566"/>
  <c r="C2566"/>
  <c r="E2565"/>
  <c r="F2565"/>
  <c r="G2565"/>
  <c r="H2565"/>
  <c r="I2565"/>
  <c r="J2565"/>
  <c r="K2565"/>
  <c r="L2565"/>
  <c r="M2565"/>
  <c r="N2565"/>
  <c r="H2562"/>
  <c r="H2561"/>
  <c r="H2560"/>
  <c r="H2559"/>
  <c r="H2558"/>
  <c r="H2557"/>
  <c r="N2556"/>
  <c r="N2554"/>
  <c r="D2553"/>
  <c r="D2552"/>
  <c r="J2517"/>
  <c r="H2544"/>
  <c r="F2544"/>
  <c r="C2544"/>
  <c r="H2543"/>
  <c r="F2543"/>
  <c r="C2543"/>
  <c r="H2542"/>
  <c r="F2542"/>
  <c r="C2542"/>
  <c r="H2541"/>
  <c r="F2541"/>
  <c r="C2541"/>
  <c r="L2540"/>
  <c r="H2540"/>
  <c r="F2540"/>
  <c r="C2540"/>
  <c r="L2539"/>
  <c r="M2538"/>
  <c r="L2538"/>
  <c r="L2537"/>
  <c r="O2536"/>
  <c r="M2536"/>
  <c r="L2536"/>
  <c r="J2536"/>
  <c r="H2536"/>
  <c r="F2536"/>
  <c r="O2534"/>
  <c r="E2534"/>
  <c r="F2534"/>
  <c r="G2534"/>
  <c r="H2534"/>
  <c r="I2534"/>
  <c r="J2534"/>
  <c r="K2534"/>
  <c r="L2534"/>
  <c r="M2534"/>
  <c r="N2534"/>
  <c r="C2534"/>
  <c r="O2533"/>
  <c r="E2533"/>
  <c r="F2533"/>
  <c r="G2533"/>
  <c r="H2533"/>
  <c r="I2533"/>
  <c r="J2533"/>
  <c r="K2533"/>
  <c r="L2533"/>
  <c r="M2533"/>
  <c r="N2533"/>
  <c r="C2533"/>
  <c r="O2532"/>
  <c r="E2532"/>
  <c r="F2532"/>
  <c r="G2532"/>
  <c r="H2532"/>
  <c r="I2532"/>
  <c r="J2532"/>
  <c r="K2532"/>
  <c r="L2532"/>
  <c r="M2532"/>
  <c r="N2532"/>
  <c r="C2532"/>
  <c r="O2531"/>
  <c r="E2531"/>
  <c r="F2531"/>
  <c r="G2531"/>
  <c r="H2531"/>
  <c r="I2531"/>
  <c r="J2531"/>
  <c r="K2531"/>
  <c r="L2531"/>
  <c r="M2531"/>
  <c r="N2531"/>
  <c r="C2531"/>
  <c r="O2530"/>
  <c r="E2530"/>
  <c r="F2530"/>
  <c r="G2530"/>
  <c r="H2530"/>
  <c r="I2530"/>
  <c r="J2530"/>
  <c r="K2530"/>
  <c r="L2530"/>
  <c r="M2530"/>
  <c r="N2530"/>
  <c r="C2530"/>
  <c r="O2529"/>
  <c r="E2529"/>
  <c r="F2529"/>
  <c r="G2529"/>
  <c r="H2529"/>
  <c r="I2529"/>
  <c r="J2529"/>
  <c r="K2529"/>
  <c r="L2529"/>
  <c r="M2529"/>
  <c r="N2529"/>
  <c r="C2529"/>
  <c r="E2528"/>
  <c r="F2528"/>
  <c r="G2528"/>
  <c r="H2528"/>
  <c r="I2528"/>
  <c r="J2528"/>
  <c r="K2528"/>
  <c r="L2528"/>
  <c r="M2528"/>
  <c r="N2528"/>
  <c r="H2525"/>
  <c r="H2524"/>
  <c r="H2523"/>
  <c r="H2522"/>
  <c r="H2521"/>
  <c r="H2520"/>
  <c r="N2519"/>
  <c r="N2517"/>
  <c r="D2516"/>
  <c r="D2515"/>
  <c r="J2479"/>
  <c r="H2506"/>
  <c r="F2506"/>
  <c r="C2506"/>
  <c r="H2505"/>
  <c r="F2505"/>
  <c r="C2505"/>
  <c r="H2504"/>
  <c r="F2504"/>
  <c r="C2504"/>
  <c r="H2503"/>
  <c r="F2503"/>
  <c r="C2503"/>
  <c r="L2502"/>
  <c r="H2502"/>
  <c r="F2502"/>
  <c r="C2502"/>
  <c r="L2501"/>
  <c r="M2500"/>
  <c r="L2500"/>
  <c r="L2499"/>
  <c r="O2498"/>
  <c r="M2498"/>
  <c r="L2498"/>
  <c r="J2498"/>
  <c r="H2498"/>
  <c r="F2498"/>
  <c r="O2496"/>
  <c r="E2496"/>
  <c r="F2496"/>
  <c r="G2496"/>
  <c r="H2496"/>
  <c r="I2496"/>
  <c r="J2496"/>
  <c r="K2496"/>
  <c r="L2496"/>
  <c r="M2496"/>
  <c r="N2496"/>
  <c r="C2496"/>
  <c r="O2495"/>
  <c r="E2495"/>
  <c r="F2495"/>
  <c r="G2495"/>
  <c r="H2495"/>
  <c r="I2495"/>
  <c r="J2495"/>
  <c r="K2495"/>
  <c r="L2495"/>
  <c r="M2495"/>
  <c r="N2495"/>
  <c r="C2495"/>
  <c r="O2494"/>
  <c r="E2494"/>
  <c r="F2494"/>
  <c r="G2494"/>
  <c r="H2494"/>
  <c r="I2494"/>
  <c r="J2494"/>
  <c r="K2494"/>
  <c r="L2494"/>
  <c r="M2494"/>
  <c r="N2494"/>
  <c r="C2494"/>
  <c r="O2493"/>
  <c r="E2493"/>
  <c r="F2493"/>
  <c r="G2493"/>
  <c r="H2493"/>
  <c r="I2493"/>
  <c r="J2493"/>
  <c r="K2493"/>
  <c r="L2493"/>
  <c r="M2493"/>
  <c r="N2493"/>
  <c r="C2493"/>
  <c r="O2492"/>
  <c r="E2492"/>
  <c r="F2492"/>
  <c r="G2492"/>
  <c r="H2492"/>
  <c r="I2492"/>
  <c r="J2492"/>
  <c r="K2492"/>
  <c r="L2492"/>
  <c r="M2492"/>
  <c r="N2492"/>
  <c r="C2492"/>
  <c r="O2491"/>
  <c r="E2491"/>
  <c r="F2491"/>
  <c r="G2491"/>
  <c r="H2491"/>
  <c r="I2491"/>
  <c r="J2491"/>
  <c r="K2491"/>
  <c r="L2491"/>
  <c r="M2491"/>
  <c r="N2491"/>
  <c r="C2491"/>
  <c r="E2490"/>
  <c r="F2490"/>
  <c r="G2490"/>
  <c r="H2490"/>
  <c r="I2490"/>
  <c r="J2490"/>
  <c r="K2490"/>
  <c r="L2490"/>
  <c r="M2490"/>
  <c r="N2490"/>
  <c r="H2487"/>
  <c r="H2486"/>
  <c r="H2485"/>
  <c r="H2484"/>
  <c r="H2483"/>
  <c r="H2482"/>
  <c r="N2481"/>
  <c r="N2479"/>
  <c r="D2478"/>
  <c r="D2477"/>
  <c r="A1276"/>
  <c r="A1314"/>
  <c r="A1351"/>
  <c r="A1389"/>
  <c r="A1426"/>
  <c r="A1464"/>
  <c r="A1501"/>
  <c r="A1539"/>
  <c r="A1576"/>
  <c r="A1614"/>
  <c r="A1651"/>
  <c r="A1689"/>
  <c r="A1726"/>
  <c r="A1764"/>
  <c r="A1801"/>
  <c r="A1839"/>
  <c r="A1876"/>
  <c r="A1914"/>
  <c r="A1951"/>
  <c r="A1989"/>
  <c r="A2026"/>
  <c r="A2064"/>
  <c r="A2101"/>
  <c r="A2139"/>
  <c r="A2176"/>
  <c r="A2214"/>
  <c r="A2251"/>
  <c r="A2289"/>
  <c r="A2326"/>
  <c r="A2364"/>
  <c r="A2401"/>
  <c r="A2439"/>
  <c r="J2442"/>
  <c r="H2469"/>
  <c r="F2469"/>
  <c r="C2469"/>
  <c r="H2468"/>
  <c r="F2468"/>
  <c r="C2468"/>
  <c r="H2467"/>
  <c r="F2467"/>
  <c r="C2467"/>
  <c r="H2466"/>
  <c r="F2466"/>
  <c r="C2466"/>
  <c r="L2465"/>
  <c r="H2465"/>
  <c r="F2465"/>
  <c r="C2465"/>
  <c r="L2464"/>
  <c r="M2463"/>
  <c r="L2463"/>
  <c r="L2462"/>
  <c r="O2461"/>
  <c r="M2461"/>
  <c r="L2461"/>
  <c r="J2461"/>
  <c r="H2461"/>
  <c r="F2461"/>
  <c r="O2459"/>
  <c r="E2459"/>
  <c r="F2459"/>
  <c r="G2459"/>
  <c r="H2459"/>
  <c r="I2459"/>
  <c r="J2459"/>
  <c r="K2459"/>
  <c r="L2459"/>
  <c r="M2459"/>
  <c r="N2459"/>
  <c r="C2459"/>
  <c r="O2458"/>
  <c r="E2458"/>
  <c r="F2458"/>
  <c r="G2458"/>
  <c r="H2458"/>
  <c r="I2458"/>
  <c r="J2458"/>
  <c r="K2458"/>
  <c r="L2458"/>
  <c r="M2458"/>
  <c r="N2458"/>
  <c r="C2458"/>
  <c r="O2457"/>
  <c r="E2457"/>
  <c r="F2457"/>
  <c r="G2457"/>
  <c r="H2457"/>
  <c r="I2457"/>
  <c r="J2457"/>
  <c r="K2457"/>
  <c r="L2457"/>
  <c r="M2457"/>
  <c r="N2457"/>
  <c r="C2457"/>
  <c r="O2456"/>
  <c r="E2456"/>
  <c r="F2456"/>
  <c r="G2456"/>
  <c r="H2456"/>
  <c r="I2456"/>
  <c r="J2456"/>
  <c r="K2456"/>
  <c r="L2456"/>
  <c r="M2456"/>
  <c r="N2456"/>
  <c r="C2456"/>
  <c r="O2455"/>
  <c r="E2455"/>
  <c r="F2455"/>
  <c r="G2455"/>
  <c r="H2455"/>
  <c r="I2455"/>
  <c r="J2455"/>
  <c r="K2455"/>
  <c r="L2455"/>
  <c r="M2455"/>
  <c r="N2455"/>
  <c r="C2455"/>
  <c r="O2454"/>
  <c r="E2454"/>
  <c r="F2454"/>
  <c r="G2454"/>
  <c r="H2454"/>
  <c r="I2454"/>
  <c r="J2454"/>
  <c r="K2454"/>
  <c r="L2454"/>
  <c r="M2454"/>
  <c r="N2454"/>
  <c r="C2454"/>
  <c r="E2453"/>
  <c r="F2453"/>
  <c r="G2453"/>
  <c r="H2453"/>
  <c r="I2453"/>
  <c r="J2453"/>
  <c r="K2453"/>
  <c r="L2453"/>
  <c r="M2453"/>
  <c r="N2453"/>
  <c r="H2450"/>
  <c r="H2449"/>
  <c r="H2448"/>
  <c r="H2447"/>
  <c r="H2446"/>
  <c r="H2445"/>
  <c r="N2444"/>
  <c r="N2442"/>
  <c r="D2441"/>
  <c r="D2440"/>
  <c r="J2404"/>
  <c r="H2431"/>
  <c r="F2431"/>
  <c r="C2431"/>
  <c r="H2430"/>
  <c r="F2430"/>
  <c r="C2430"/>
  <c r="H2429"/>
  <c r="F2429"/>
  <c r="C2429"/>
  <c r="H2428"/>
  <c r="F2428"/>
  <c r="C2428"/>
  <c r="L2427"/>
  <c r="H2427"/>
  <c r="F2427"/>
  <c r="C2427"/>
  <c r="L2426"/>
  <c r="M2425"/>
  <c r="L2425"/>
  <c r="L2424"/>
  <c r="O2423"/>
  <c r="M2423"/>
  <c r="L2423"/>
  <c r="J2423"/>
  <c r="H2423"/>
  <c r="F2423"/>
  <c r="O2421"/>
  <c r="E2421"/>
  <c r="F2421"/>
  <c r="G2421"/>
  <c r="H2421"/>
  <c r="I2421"/>
  <c r="J2421"/>
  <c r="K2421"/>
  <c r="L2421"/>
  <c r="M2421"/>
  <c r="N2421"/>
  <c r="C2421"/>
  <c r="O2420"/>
  <c r="E2420"/>
  <c r="F2420"/>
  <c r="G2420"/>
  <c r="H2420"/>
  <c r="I2420"/>
  <c r="J2420"/>
  <c r="K2420"/>
  <c r="L2420"/>
  <c r="M2420"/>
  <c r="N2420"/>
  <c r="C2420"/>
  <c r="O2419"/>
  <c r="E2419"/>
  <c r="F2419"/>
  <c r="G2419"/>
  <c r="H2419"/>
  <c r="I2419"/>
  <c r="J2419"/>
  <c r="K2419"/>
  <c r="L2419"/>
  <c r="M2419"/>
  <c r="N2419"/>
  <c r="C2419"/>
  <c r="O2418"/>
  <c r="E2418"/>
  <c r="F2418"/>
  <c r="G2418"/>
  <c r="H2418"/>
  <c r="I2418"/>
  <c r="J2418"/>
  <c r="K2418"/>
  <c r="L2418"/>
  <c r="M2418"/>
  <c r="N2418"/>
  <c r="C2418"/>
  <c r="O2417"/>
  <c r="E2417"/>
  <c r="F2417"/>
  <c r="G2417"/>
  <c r="H2417"/>
  <c r="I2417"/>
  <c r="J2417"/>
  <c r="K2417"/>
  <c r="L2417"/>
  <c r="M2417"/>
  <c r="N2417"/>
  <c r="C2417"/>
  <c r="O2416"/>
  <c r="E2416"/>
  <c r="F2416"/>
  <c r="G2416"/>
  <c r="H2416"/>
  <c r="I2416"/>
  <c r="J2416"/>
  <c r="K2416"/>
  <c r="L2416"/>
  <c r="M2416"/>
  <c r="N2416"/>
  <c r="C2416"/>
  <c r="E2415"/>
  <c r="F2415"/>
  <c r="G2415"/>
  <c r="H2415"/>
  <c r="I2415"/>
  <c r="J2415"/>
  <c r="K2415"/>
  <c r="L2415"/>
  <c r="M2415"/>
  <c r="N2415"/>
  <c r="H2412"/>
  <c r="H2411"/>
  <c r="H2410"/>
  <c r="H2409"/>
  <c r="H2408"/>
  <c r="H2407"/>
  <c r="N2406"/>
  <c r="N2404"/>
  <c r="D2403"/>
  <c r="D2402"/>
  <c r="J2367"/>
  <c r="H2394"/>
  <c r="F2394"/>
  <c r="C2394"/>
  <c r="H2393"/>
  <c r="F2393"/>
  <c r="C2393"/>
  <c r="H2392"/>
  <c r="F2392"/>
  <c r="C2392"/>
  <c r="H2391"/>
  <c r="F2391"/>
  <c r="C2391"/>
  <c r="L2390"/>
  <c r="H2390"/>
  <c r="F2390"/>
  <c r="C2390"/>
  <c r="L2389"/>
  <c r="M2388"/>
  <c r="L2388"/>
  <c r="L2387"/>
  <c r="O2386"/>
  <c r="M2386"/>
  <c r="L2386"/>
  <c r="J2386"/>
  <c r="H2386"/>
  <c r="F2386"/>
  <c r="O2384"/>
  <c r="E2384"/>
  <c r="F2384"/>
  <c r="G2384"/>
  <c r="H2384"/>
  <c r="I2384"/>
  <c r="J2384"/>
  <c r="K2384"/>
  <c r="L2384"/>
  <c r="M2384"/>
  <c r="N2384"/>
  <c r="C2384"/>
  <c r="O2383"/>
  <c r="E2383"/>
  <c r="F2383"/>
  <c r="G2383"/>
  <c r="H2383"/>
  <c r="I2383"/>
  <c r="J2383"/>
  <c r="K2383"/>
  <c r="L2383"/>
  <c r="M2383"/>
  <c r="N2383"/>
  <c r="C2383"/>
  <c r="O2382"/>
  <c r="E2382"/>
  <c r="F2382"/>
  <c r="G2382"/>
  <c r="H2382"/>
  <c r="I2382"/>
  <c r="J2382"/>
  <c r="K2382"/>
  <c r="L2382"/>
  <c r="M2382"/>
  <c r="N2382"/>
  <c r="C2382"/>
  <c r="O2381"/>
  <c r="E2381"/>
  <c r="F2381"/>
  <c r="G2381"/>
  <c r="H2381"/>
  <c r="I2381"/>
  <c r="J2381"/>
  <c r="K2381"/>
  <c r="L2381"/>
  <c r="M2381"/>
  <c r="N2381"/>
  <c r="C2381"/>
  <c r="O2380"/>
  <c r="E2380"/>
  <c r="F2380"/>
  <c r="G2380"/>
  <c r="H2380"/>
  <c r="I2380"/>
  <c r="J2380"/>
  <c r="K2380"/>
  <c r="L2380"/>
  <c r="M2380"/>
  <c r="N2380"/>
  <c r="C2380"/>
  <c r="O2379"/>
  <c r="E2379"/>
  <c r="F2379"/>
  <c r="G2379"/>
  <c r="H2379"/>
  <c r="I2379"/>
  <c r="J2379"/>
  <c r="K2379"/>
  <c r="L2379"/>
  <c r="M2379"/>
  <c r="N2379"/>
  <c r="C2379"/>
  <c r="E2378"/>
  <c r="F2378"/>
  <c r="G2378"/>
  <c r="H2378"/>
  <c r="I2378"/>
  <c r="J2378"/>
  <c r="K2378"/>
  <c r="L2378"/>
  <c r="M2378"/>
  <c r="N2378"/>
  <c r="H2375"/>
  <c r="H2374"/>
  <c r="H2373"/>
  <c r="H2372"/>
  <c r="H2371"/>
  <c r="H2370"/>
  <c r="N2369"/>
  <c r="N2367"/>
  <c r="D2366"/>
  <c r="D2365"/>
  <c r="J2329"/>
  <c r="H2356"/>
  <c r="F2356"/>
  <c r="C2356"/>
  <c r="H2355"/>
  <c r="F2355"/>
  <c r="C2355"/>
  <c r="H2354"/>
  <c r="F2354"/>
  <c r="C2354"/>
  <c r="H2353"/>
  <c r="F2353"/>
  <c r="C2353"/>
  <c r="L2352"/>
  <c r="H2352"/>
  <c r="F2352"/>
  <c r="C2352"/>
  <c r="L2351"/>
  <c r="M2350"/>
  <c r="L2350"/>
  <c r="L2349"/>
  <c r="O2348"/>
  <c r="M2348"/>
  <c r="L2348"/>
  <c r="J2348"/>
  <c r="H2348"/>
  <c r="F2348"/>
  <c r="O2346"/>
  <c r="E2346"/>
  <c r="F2346"/>
  <c r="G2346"/>
  <c r="H2346"/>
  <c r="I2346"/>
  <c r="J2346"/>
  <c r="K2346"/>
  <c r="L2346"/>
  <c r="M2346"/>
  <c r="N2346"/>
  <c r="C2346"/>
  <c r="O2345"/>
  <c r="E2345"/>
  <c r="F2345"/>
  <c r="G2345"/>
  <c r="H2345"/>
  <c r="I2345"/>
  <c r="J2345"/>
  <c r="K2345"/>
  <c r="L2345"/>
  <c r="M2345"/>
  <c r="N2345"/>
  <c r="C2345"/>
  <c r="O2344"/>
  <c r="E2344"/>
  <c r="F2344"/>
  <c r="G2344"/>
  <c r="H2344"/>
  <c r="I2344"/>
  <c r="J2344"/>
  <c r="K2344"/>
  <c r="L2344"/>
  <c r="M2344"/>
  <c r="N2344"/>
  <c r="C2344"/>
  <c r="O2343"/>
  <c r="E2343"/>
  <c r="F2343"/>
  <c r="G2343"/>
  <c r="H2343"/>
  <c r="I2343"/>
  <c r="J2343"/>
  <c r="K2343"/>
  <c r="L2343"/>
  <c r="M2343"/>
  <c r="N2343"/>
  <c r="C2343"/>
  <c r="O2342"/>
  <c r="E2342"/>
  <c r="F2342"/>
  <c r="G2342"/>
  <c r="H2342"/>
  <c r="I2342"/>
  <c r="J2342"/>
  <c r="K2342"/>
  <c r="L2342"/>
  <c r="M2342"/>
  <c r="N2342"/>
  <c r="C2342"/>
  <c r="O2341"/>
  <c r="E2341"/>
  <c r="F2341"/>
  <c r="G2341"/>
  <c r="H2341"/>
  <c r="I2341"/>
  <c r="J2341"/>
  <c r="K2341"/>
  <c r="L2341"/>
  <c r="M2341"/>
  <c r="N2341"/>
  <c r="C2341"/>
  <c r="E2340"/>
  <c r="F2340"/>
  <c r="G2340"/>
  <c r="H2340"/>
  <c r="I2340"/>
  <c r="J2340"/>
  <c r="K2340"/>
  <c r="L2340"/>
  <c r="M2340"/>
  <c r="N2340"/>
  <c r="H2337"/>
  <c r="H2336"/>
  <c r="H2335"/>
  <c r="H2334"/>
  <c r="H2333"/>
  <c r="H2332"/>
  <c r="N2331"/>
  <c r="N2329"/>
  <c r="D2328"/>
  <c r="D2327"/>
  <c r="J2292"/>
  <c r="H2319"/>
  <c r="F2319"/>
  <c r="C2319"/>
  <c r="H2318"/>
  <c r="F2318"/>
  <c r="C2318"/>
  <c r="H2317"/>
  <c r="F2317"/>
  <c r="C2317"/>
  <c r="H2316"/>
  <c r="F2316"/>
  <c r="C2316"/>
  <c r="L2315"/>
  <c r="H2315"/>
  <c r="F2315"/>
  <c r="C2315"/>
  <c r="L2314"/>
  <c r="M2313"/>
  <c r="L2313"/>
  <c r="L2312"/>
  <c r="O2311"/>
  <c r="M2311"/>
  <c r="L2311"/>
  <c r="J2311"/>
  <c r="H2311"/>
  <c r="F2311"/>
  <c r="O2309"/>
  <c r="E2309"/>
  <c r="F2309"/>
  <c r="G2309"/>
  <c r="H2309"/>
  <c r="I2309"/>
  <c r="J2309"/>
  <c r="K2309"/>
  <c r="L2309"/>
  <c r="M2309"/>
  <c r="N2309"/>
  <c r="C2309"/>
  <c r="O2308"/>
  <c r="E2308"/>
  <c r="F2308"/>
  <c r="G2308"/>
  <c r="H2308"/>
  <c r="I2308"/>
  <c r="J2308"/>
  <c r="K2308"/>
  <c r="L2308"/>
  <c r="M2308"/>
  <c r="N2308"/>
  <c r="C2308"/>
  <c r="O2307"/>
  <c r="E2307"/>
  <c r="F2307"/>
  <c r="G2307"/>
  <c r="H2307"/>
  <c r="I2307"/>
  <c r="J2307"/>
  <c r="K2307"/>
  <c r="L2307"/>
  <c r="M2307"/>
  <c r="N2307"/>
  <c r="C2307"/>
  <c r="O2306"/>
  <c r="E2306"/>
  <c r="F2306"/>
  <c r="G2306"/>
  <c r="H2306"/>
  <c r="I2306"/>
  <c r="J2306"/>
  <c r="K2306"/>
  <c r="L2306"/>
  <c r="M2306"/>
  <c r="N2306"/>
  <c r="C2306"/>
  <c r="O2305"/>
  <c r="E2305"/>
  <c r="F2305"/>
  <c r="G2305"/>
  <c r="H2305"/>
  <c r="I2305"/>
  <c r="J2305"/>
  <c r="K2305"/>
  <c r="L2305"/>
  <c r="M2305"/>
  <c r="N2305"/>
  <c r="C2305"/>
  <c r="O2304"/>
  <c r="E2304"/>
  <c r="F2304"/>
  <c r="G2304"/>
  <c r="H2304"/>
  <c r="I2304"/>
  <c r="J2304"/>
  <c r="K2304"/>
  <c r="L2304"/>
  <c r="M2304"/>
  <c r="N2304"/>
  <c r="C2304"/>
  <c r="E2303"/>
  <c r="F2303"/>
  <c r="G2303"/>
  <c r="H2303"/>
  <c r="I2303"/>
  <c r="J2303"/>
  <c r="K2303"/>
  <c r="L2303"/>
  <c r="M2303"/>
  <c r="N2303"/>
  <c r="H2300"/>
  <c r="H2299"/>
  <c r="H2298"/>
  <c r="H2297"/>
  <c r="H2296"/>
  <c r="H2295"/>
  <c r="N2294"/>
  <c r="N2292"/>
  <c r="D2291"/>
  <c r="D2290"/>
  <c r="J2254"/>
  <c r="H2281"/>
  <c r="F2281"/>
  <c r="C2281"/>
  <c r="H2280"/>
  <c r="F2280"/>
  <c r="C2280"/>
  <c r="H2279"/>
  <c r="F2279"/>
  <c r="C2279"/>
  <c r="H2278"/>
  <c r="F2278"/>
  <c r="C2278"/>
  <c r="L2277"/>
  <c r="H2277"/>
  <c r="F2277"/>
  <c r="C2277"/>
  <c r="L2276"/>
  <c r="M2275"/>
  <c r="L2275"/>
  <c r="L2274"/>
  <c r="O2273"/>
  <c r="M2273"/>
  <c r="L2273"/>
  <c r="J2273"/>
  <c r="H2273"/>
  <c r="F2273"/>
  <c r="O2271"/>
  <c r="E2271"/>
  <c r="F2271"/>
  <c r="G2271"/>
  <c r="H2271"/>
  <c r="I2271"/>
  <c r="J2271"/>
  <c r="K2271"/>
  <c r="L2271"/>
  <c r="M2271"/>
  <c r="N2271"/>
  <c r="C2271"/>
  <c r="O2270"/>
  <c r="E2270"/>
  <c r="F2270"/>
  <c r="G2270"/>
  <c r="H2270"/>
  <c r="I2270"/>
  <c r="J2270"/>
  <c r="K2270"/>
  <c r="L2270"/>
  <c r="M2270"/>
  <c r="N2270"/>
  <c r="C2270"/>
  <c r="O2269"/>
  <c r="E2269"/>
  <c r="F2269"/>
  <c r="G2269"/>
  <c r="H2269"/>
  <c r="I2269"/>
  <c r="J2269"/>
  <c r="K2269"/>
  <c r="L2269"/>
  <c r="M2269"/>
  <c r="N2269"/>
  <c r="C2269"/>
  <c r="O2268"/>
  <c r="E2268"/>
  <c r="F2268"/>
  <c r="G2268"/>
  <c r="H2268"/>
  <c r="I2268"/>
  <c r="J2268"/>
  <c r="K2268"/>
  <c r="L2268"/>
  <c r="M2268"/>
  <c r="N2268"/>
  <c r="C2268"/>
  <c r="O2267"/>
  <c r="E2267"/>
  <c r="F2267"/>
  <c r="G2267"/>
  <c r="H2267"/>
  <c r="I2267"/>
  <c r="J2267"/>
  <c r="K2267"/>
  <c r="L2267"/>
  <c r="M2267"/>
  <c r="N2267"/>
  <c r="C2267"/>
  <c r="O2266"/>
  <c r="E2266"/>
  <c r="F2266"/>
  <c r="G2266"/>
  <c r="H2266"/>
  <c r="I2266"/>
  <c r="J2266"/>
  <c r="K2266"/>
  <c r="L2266"/>
  <c r="M2266"/>
  <c r="N2266"/>
  <c r="C2266"/>
  <c r="E2265"/>
  <c r="F2265"/>
  <c r="G2265"/>
  <c r="H2265"/>
  <c r="I2265"/>
  <c r="J2265"/>
  <c r="K2265"/>
  <c r="L2265"/>
  <c r="M2265"/>
  <c r="N2265"/>
  <c r="H2262"/>
  <c r="H2261"/>
  <c r="H2260"/>
  <c r="H2259"/>
  <c r="H2258"/>
  <c r="H2257"/>
  <c r="N2256"/>
  <c r="N2254"/>
  <c r="D2253"/>
  <c r="D2252"/>
  <c r="J2217"/>
  <c r="H2244"/>
  <c r="F2244"/>
  <c r="C2244"/>
  <c r="H2243"/>
  <c r="F2243"/>
  <c r="C2243"/>
  <c r="H2242"/>
  <c r="F2242"/>
  <c r="C2242"/>
  <c r="H2241"/>
  <c r="F2241"/>
  <c r="C2241"/>
  <c r="L2240"/>
  <c r="H2240"/>
  <c r="F2240"/>
  <c r="C2240"/>
  <c r="L2239"/>
  <c r="M2238"/>
  <c r="L2238"/>
  <c r="L2237"/>
  <c r="O2236"/>
  <c r="M2236"/>
  <c r="L2236"/>
  <c r="J2236"/>
  <c r="H2236"/>
  <c r="F2236"/>
  <c r="O2234"/>
  <c r="E2234"/>
  <c r="F2234"/>
  <c r="G2234"/>
  <c r="H2234"/>
  <c r="I2234"/>
  <c r="J2234"/>
  <c r="K2234"/>
  <c r="L2234"/>
  <c r="M2234"/>
  <c r="N2234"/>
  <c r="C2234"/>
  <c r="O2233"/>
  <c r="E2233"/>
  <c r="F2233"/>
  <c r="G2233"/>
  <c r="H2233"/>
  <c r="I2233"/>
  <c r="J2233"/>
  <c r="K2233"/>
  <c r="L2233"/>
  <c r="M2233"/>
  <c r="N2233"/>
  <c r="C2233"/>
  <c r="O2232"/>
  <c r="E2232"/>
  <c r="F2232"/>
  <c r="G2232"/>
  <c r="H2232"/>
  <c r="I2232"/>
  <c r="J2232"/>
  <c r="K2232"/>
  <c r="L2232"/>
  <c r="M2232"/>
  <c r="N2232"/>
  <c r="C2232"/>
  <c r="O2231"/>
  <c r="E2231"/>
  <c r="F2231"/>
  <c r="G2231"/>
  <c r="H2231"/>
  <c r="I2231"/>
  <c r="J2231"/>
  <c r="K2231"/>
  <c r="L2231"/>
  <c r="M2231"/>
  <c r="N2231"/>
  <c r="C2231"/>
  <c r="O2230"/>
  <c r="E2230"/>
  <c r="F2230"/>
  <c r="G2230"/>
  <c r="H2230"/>
  <c r="I2230"/>
  <c r="J2230"/>
  <c r="K2230"/>
  <c r="L2230"/>
  <c r="M2230"/>
  <c r="N2230"/>
  <c r="C2230"/>
  <c r="O2229"/>
  <c r="E2229"/>
  <c r="F2229"/>
  <c r="G2229"/>
  <c r="H2229"/>
  <c r="I2229"/>
  <c r="J2229"/>
  <c r="K2229"/>
  <c r="L2229"/>
  <c r="M2229"/>
  <c r="N2229"/>
  <c r="C2229"/>
  <c r="E2228"/>
  <c r="F2228"/>
  <c r="G2228"/>
  <c r="H2228"/>
  <c r="I2228"/>
  <c r="J2228"/>
  <c r="K2228"/>
  <c r="L2228"/>
  <c r="M2228"/>
  <c r="N2228"/>
  <c r="H2225"/>
  <c r="H2224"/>
  <c r="H2223"/>
  <c r="H2222"/>
  <c r="H2221"/>
  <c r="H2220"/>
  <c r="N2219"/>
  <c r="N2217"/>
  <c r="D2216"/>
  <c r="D2215"/>
  <c r="J2179"/>
  <c r="H2206"/>
  <c r="F2206"/>
  <c r="C2206"/>
  <c r="H2205"/>
  <c r="F2205"/>
  <c r="C2205"/>
  <c r="H2204"/>
  <c r="F2204"/>
  <c r="C2204"/>
  <c r="H2203"/>
  <c r="F2203"/>
  <c r="C2203"/>
  <c r="L2202"/>
  <c r="H2202"/>
  <c r="F2202"/>
  <c r="C2202"/>
  <c r="L2201"/>
  <c r="M2200"/>
  <c r="L2200"/>
  <c r="L2199"/>
  <c r="O2198"/>
  <c r="M2198"/>
  <c r="L2198"/>
  <c r="J2198"/>
  <c r="H2198"/>
  <c r="F2198"/>
  <c r="O2196"/>
  <c r="E2196"/>
  <c r="F2196"/>
  <c r="G2196"/>
  <c r="H2196"/>
  <c r="I2196"/>
  <c r="J2196"/>
  <c r="K2196"/>
  <c r="L2196"/>
  <c r="M2196"/>
  <c r="N2196"/>
  <c r="C2196"/>
  <c r="O2195"/>
  <c r="E2195"/>
  <c r="F2195"/>
  <c r="G2195"/>
  <c r="H2195"/>
  <c r="I2195"/>
  <c r="J2195"/>
  <c r="K2195"/>
  <c r="L2195"/>
  <c r="M2195"/>
  <c r="N2195"/>
  <c r="C2195"/>
  <c r="O2194"/>
  <c r="E2194"/>
  <c r="F2194"/>
  <c r="G2194"/>
  <c r="H2194"/>
  <c r="I2194"/>
  <c r="J2194"/>
  <c r="K2194"/>
  <c r="L2194"/>
  <c r="M2194"/>
  <c r="N2194"/>
  <c r="C2194"/>
  <c r="O2193"/>
  <c r="E2193"/>
  <c r="F2193"/>
  <c r="G2193"/>
  <c r="H2193"/>
  <c r="I2193"/>
  <c r="J2193"/>
  <c r="K2193"/>
  <c r="L2193"/>
  <c r="M2193"/>
  <c r="N2193"/>
  <c r="C2193"/>
  <c r="O2192"/>
  <c r="E2192"/>
  <c r="F2192"/>
  <c r="G2192"/>
  <c r="H2192"/>
  <c r="I2192"/>
  <c r="J2192"/>
  <c r="K2192"/>
  <c r="L2192"/>
  <c r="M2192"/>
  <c r="N2192"/>
  <c r="C2192"/>
  <c r="O2191"/>
  <c r="E2191"/>
  <c r="F2191"/>
  <c r="G2191"/>
  <c r="H2191"/>
  <c r="I2191"/>
  <c r="J2191"/>
  <c r="K2191"/>
  <c r="L2191"/>
  <c r="M2191"/>
  <c r="N2191"/>
  <c r="C2191"/>
  <c r="E2190"/>
  <c r="F2190"/>
  <c r="G2190"/>
  <c r="H2190"/>
  <c r="I2190"/>
  <c r="J2190"/>
  <c r="K2190"/>
  <c r="L2190"/>
  <c r="M2190"/>
  <c r="N2190"/>
  <c r="H2187"/>
  <c r="H2186"/>
  <c r="H2185"/>
  <c r="H2184"/>
  <c r="H2183"/>
  <c r="H2182"/>
  <c r="N2181"/>
  <c r="N2179"/>
  <c r="D2178"/>
  <c r="D2177"/>
  <c r="J2142"/>
  <c r="H2169"/>
  <c r="F2169"/>
  <c r="C2169"/>
  <c r="H2168"/>
  <c r="F2168"/>
  <c r="C2168"/>
  <c r="H2167"/>
  <c r="F2167"/>
  <c r="C2167"/>
  <c r="H2166"/>
  <c r="F2166"/>
  <c r="C2166"/>
  <c r="L2165"/>
  <c r="H2165"/>
  <c r="F2165"/>
  <c r="C2165"/>
  <c r="L2164"/>
  <c r="M2163"/>
  <c r="L2163"/>
  <c r="L2162"/>
  <c r="O2161"/>
  <c r="M2161"/>
  <c r="L2161"/>
  <c r="J2161"/>
  <c r="H2161"/>
  <c r="F2161"/>
  <c r="O2159"/>
  <c r="E2159"/>
  <c r="F2159"/>
  <c r="G2159"/>
  <c r="H2159"/>
  <c r="I2159"/>
  <c r="J2159"/>
  <c r="K2159"/>
  <c r="L2159"/>
  <c r="M2159"/>
  <c r="N2159"/>
  <c r="C2159"/>
  <c r="O2158"/>
  <c r="E2158"/>
  <c r="F2158"/>
  <c r="G2158"/>
  <c r="H2158"/>
  <c r="I2158"/>
  <c r="J2158"/>
  <c r="K2158"/>
  <c r="L2158"/>
  <c r="M2158"/>
  <c r="N2158"/>
  <c r="C2158"/>
  <c r="O2157"/>
  <c r="E2157"/>
  <c r="F2157"/>
  <c r="G2157"/>
  <c r="H2157"/>
  <c r="I2157"/>
  <c r="J2157"/>
  <c r="K2157"/>
  <c r="L2157"/>
  <c r="M2157"/>
  <c r="N2157"/>
  <c r="C2157"/>
  <c r="O2156"/>
  <c r="E2156"/>
  <c r="F2156"/>
  <c r="G2156"/>
  <c r="H2156"/>
  <c r="I2156"/>
  <c r="J2156"/>
  <c r="K2156"/>
  <c r="L2156"/>
  <c r="M2156"/>
  <c r="N2156"/>
  <c r="C2156"/>
  <c r="O2155"/>
  <c r="E2155"/>
  <c r="F2155"/>
  <c r="G2155"/>
  <c r="H2155"/>
  <c r="I2155"/>
  <c r="J2155"/>
  <c r="K2155"/>
  <c r="L2155"/>
  <c r="M2155"/>
  <c r="N2155"/>
  <c r="C2155"/>
  <c r="O2154"/>
  <c r="E2154"/>
  <c r="F2154"/>
  <c r="G2154"/>
  <c r="H2154"/>
  <c r="I2154"/>
  <c r="J2154"/>
  <c r="K2154"/>
  <c r="L2154"/>
  <c r="M2154"/>
  <c r="N2154"/>
  <c r="C2154"/>
  <c r="E2153"/>
  <c r="F2153"/>
  <c r="G2153"/>
  <c r="H2153"/>
  <c r="I2153"/>
  <c r="J2153"/>
  <c r="K2153"/>
  <c r="L2153"/>
  <c r="M2153"/>
  <c r="N2153"/>
  <c r="H2150"/>
  <c r="H2149"/>
  <c r="H2148"/>
  <c r="H2147"/>
  <c r="H2146"/>
  <c r="H2145"/>
  <c r="N2144"/>
  <c r="N2142"/>
  <c r="D2141"/>
  <c r="D2140"/>
  <c r="J2104"/>
  <c r="H2131"/>
  <c r="F2131"/>
  <c r="C2131"/>
  <c r="H2130"/>
  <c r="F2130"/>
  <c r="C2130"/>
  <c r="H2129"/>
  <c r="F2129"/>
  <c r="C2129"/>
  <c r="H2128"/>
  <c r="F2128"/>
  <c r="C2128"/>
  <c r="L2127"/>
  <c r="H2127"/>
  <c r="F2127"/>
  <c r="C2127"/>
  <c r="L2126"/>
  <c r="M2125"/>
  <c r="L2125"/>
  <c r="L2124"/>
  <c r="O2123"/>
  <c r="M2123"/>
  <c r="L2123"/>
  <c r="J2123"/>
  <c r="H2123"/>
  <c r="F2123"/>
  <c r="O2121"/>
  <c r="E2121"/>
  <c r="F2121"/>
  <c r="G2121"/>
  <c r="H2121"/>
  <c r="I2121"/>
  <c r="J2121"/>
  <c r="K2121"/>
  <c r="L2121"/>
  <c r="M2121"/>
  <c r="N2121"/>
  <c r="C2121"/>
  <c r="O2120"/>
  <c r="E2120"/>
  <c r="F2120"/>
  <c r="G2120"/>
  <c r="H2120"/>
  <c r="I2120"/>
  <c r="J2120"/>
  <c r="K2120"/>
  <c r="L2120"/>
  <c r="M2120"/>
  <c r="N2120"/>
  <c r="C2120"/>
  <c r="O2119"/>
  <c r="E2119"/>
  <c r="F2119"/>
  <c r="G2119"/>
  <c r="H2119"/>
  <c r="I2119"/>
  <c r="J2119"/>
  <c r="K2119"/>
  <c r="L2119"/>
  <c r="M2119"/>
  <c r="N2119"/>
  <c r="C2119"/>
  <c r="O2118"/>
  <c r="E2118"/>
  <c r="F2118"/>
  <c r="G2118"/>
  <c r="H2118"/>
  <c r="I2118"/>
  <c r="J2118"/>
  <c r="K2118"/>
  <c r="L2118"/>
  <c r="M2118"/>
  <c r="N2118"/>
  <c r="C2118"/>
  <c r="O2117"/>
  <c r="E2117"/>
  <c r="F2117"/>
  <c r="G2117"/>
  <c r="H2117"/>
  <c r="I2117"/>
  <c r="J2117"/>
  <c r="K2117"/>
  <c r="L2117"/>
  <c r="M2117"/>
  <c r="N2117"/>
  <c r="C2117"/>
  <c r="O2116"/>
  <c r="E2116"/>
  <c r="F2116"/>
  <c r="G2116"/>
  <c r="H2116"/>
  <c r="I2116"/>
  <c r="J2116"/>
  <c r="K2116"/>
  <c r="L2116"/>
  <c r="M2116"/>
  <c r="N2116"/>
  <c r="C2116"/>
  <c r="E2115"/>
  <c r="F2115"/>
  <c r="G2115"/>
  <c r="H2115"/>
  <c r="I2115"/>
  <c r="J2115"/>
  <c r="K2115"/>
  <c r="L2115"/>
  <c r="M2115"/>
  <c r="N2115"/>
  <c r="H2112"/>
  <c r="H2111"/>
  <c r="H2110"/>
  <c r="H2109"/>
  <c r="H2108"/>
  <c r="H2107"/>
  <c r="N2106"/>
  <c r="N2104"/>
  <c r="D2103"/>
  <c r="D2102"/>
  <c r="J2067"/>
  <c r="H2094"/>
  <c r="F2094"/>
  <c r="C2094"/>
  <c r="H2093"/>
  <c r="F2093"/>
  <c r="C2093"/>
  <c r="H2092"/>
  <c r="F2092"/>
  <c r="C2092"/>
  <c r="H2091"/>
  <c r="F2091"/>
  <c r="C2091"/>
  <c r="L2090"/>
  <c r="H2090"/>
  <c r="F2090"/>
  <c r="C2090"/>
  <c r="L2089"/>
  <c r="M2088"/>
  <c r="L2088"/>
  <c r="L2087"/>
  <c r="O2086"/>
  <c r="M2086"/>
  <c r="L2086"/>
  <c r="J2086"/>
  <c r="H2086"/>
  <c r="F2086"/>
  <c r="O2084"/>
  <c r="E2084"/>
  <c r="F2084"/>
  <c r="G2084"/>
  <c r="H2084"/>
  <c r="I2084"/>
  <c r="J2084"/>
  <c r="K2084"/>
  <c r="L2084"/>
  <c r="M2084"/>
  <c r="N2084"/>
  <c r="C2084"/>
  <c r="O2083"/>
  <c r="E2083"/>
  <c r="F2083"/>
  <c r="G2083"/>
  <c r="H2083"/>
  <c r="I2083"/>
  <c r="J2083"/>
  <c r="K2083"/>
  <c r="L2083"/>
  <c r="M2083"/>
  <c r="N2083"/>
  <c r="C2083"/>
  <c r="O2082"/>
  <c r="E2082"/>
  <c r="F2082"/>
  <c r="G2082"/>
  <c r="H2082"/>
  <c r="I2082"/>
  <c r="J2082"/>
  <c r="K2082"/>
  <c r="L2082"/>
  <c r="M2082"/>
  <c r="N2082"/>
  <c r="C2082"/>
  <c r="O2081"/>
  <c r="E2081"/>
  <c r="F2081"/>
  <c r="G2081"/>
  <c r="H2081"/>
  <c r="I2081"/>
  <c r="J2081"/>
  <c r="K2081"/>
  <c r="L2081"/>
  <c r="M2081"/>
  <c r="N2081"/>
  <c r="C2081"/>
  <c r="O2080"/>
  <c r="E2080"/>
  <c r="F2080"/>
  <c r="G2080"/>
  <c r="H2080"/>
  <c r="I2080"/>
  <c r="J2080"/>
  <c r="K2080"/>
  <c r="L2080"/>
  <c r="M2080"/>
  <c r="N2080"/>
  <c r="C2080"/>
  <c r="O2079"/>
  <c r="E2079"/>
  <c r="F2079"/>
  <c r="G2079"/>
  <c r="H2079"/>
  <c r="I2079"/>
  <c r="J2079"/>
  <c r="K2079"/>
  <c r="L2079"/>
  <c r="M2079"/>
  <c r="N2079"/>
  <c r="C2079"/>
  <c r="E2078"/>
  <c r="F2078"/>
  <c r="G2078"/>
  <c r="H2078"/>
  <c r="I2078"/>
  <c r="J2078"/>
  <c r="K2078"/>
  <c r="L2078"/>
  <c r="M2078"/>
  <c r="N2078"/>
  <c r="H2075"/>
  <c r="H2074"/>
  <c r="H2073"/>
  <c r="H2072"/>
  <c r="H2071"/>
  <c r="H2070"/>
  <c r="N2069"/>
  <c r="N2067"/>
  <c r="D2066"/>
  <c r="D2065"/>
  <c r="J2029"/>
  <c r="H2056"/>
  <c r="F2056"/>
  <c r="C2056"/>
  <c r="H2055"/>
  <c r="F2055"/>
  <c r="C2055"/>
  <c r="H2054"/>
  <c r="F2054"/>
  <c r="C2054"/>
  <c r="H2053"/>
  <c r="F2053"/>
  <c r="C2053"/>
  <c r="L2052"/>
  <c r="H2052"/>
  <c r="F2052"/>
  <c r="C2052"/>
  <c r="L2051"/>
  <c r="M2050"/>
  <c r="L2050"/>
  <c r="L2049"/>
  <c r="O2048"/>
  <c r="M2048"/>
  <c r="L2048"/>
  <c r="J2048"/>
  <c r="H2048"/>
  <c r="F2048"/>
  <c r="O2046"/>
  <c r="E2046"/>
  <c r="F2046"/>
  <c r="G2046"/>
  <c r="H2046"/>
  <c r="I2046"/>
  <c r="J2046"/>
  <c r="K2046"/>
  <c r="L2046"/>
  <c r="M2046"/>
  <c r="N2046"/>
  <c r="C2046"/>
  <c r="O2045"/>
  <c r="E2045"/>
  <c r="F2045"/>
  <c r="G2045"/>
  <c r="H2045"/>
  <c r="I2045"/>
  <c r="J2045"/>
  <c r="K2045"/>
  <c r="L2045"/>
  <c r="M2045"/>
  <c r="N2045"/>
  <c r="C2045"/>
  <c r="O2044"/>
  <c r="E2044"/>
  <c r="F2044"/>
  <c r="G2044"/>
  <c r="H2044"/>
  <c r="I2044"/>
  <c r="J2044"/>
  <c r="K2044"/>
  <c r="L2044"/>
  <c r="M2044"/>
  <c r="N2044"/>
  <c r="C2044"/>
  <c r="O2043"/>
  <c r="E2043"/>
  <c r="F2043"/>
  <c r="G2043"/>
  <c r="H2043"/>
  <c r="I2043"/>
  <c r="J2043"/>
  <c r="K2043"/>
  <c r="L2043"/>
  <c r="M2043"/>
  <c r="N2043"/>
  <c r="C2043"/>
  <c r="O2042"/>
  <c r="E2042"/>
  <c r="F2042"/>
  <c r="G2042"/>
  <c r="H2042"/>
  <c r="I2042"/>
  <c r="J2042"/>
  <c r="K2042"/>
  <c r="L2042"/>
  <c r="M2042"/>
  <c r="N2042"/>
  <c r="C2042"/>
  <c r="O2041"/>
  <c r="E2041"/>
  <c r="F2041"/>
  <c r="G2041"/>
  <c r="H2041"/>
  <c r="I2041"/>
  <c r="J2041"/>
  <c r="K2041"/>
  <c r="L2041"/>
  <c r="M2041"/>
  <c r="N2041"/>
  <c r="C2041"/>
  <c r="E2040"/>
  <c r="F2040"/>
  <c r="G2040"/>
  <c r="H2040"/>
  <c r="I2040"/>
  <c r="J2040"/>
  <c r="K2040"/>
  <c r="L2040"/>
  <c r="M2040"/>
  <c r="N2040"/>
  <c r="H2037"/>
  <c r="H2036"/>
  <c r="H2035"/>
  <c r="H2034"/>
  <c r="H2033"/>
  <c r="H2032"/>
  <c r="N2031"/>
  <c r="N2029"/>
  <c r="D2028"/>
  <c r="D2027"/>
  <c r="J1992"/>
  <c r="H2019"/>
  <c r="F2019"/>
  <c r="C2019"/>
  <c r="H2018"/>
  <c r="F2018"/>
  <c r="C2018"/>
  <c r="H2017"/>
  <c r="F2017"/>
  <c r="C2017"/>
  <c r="H2016"/>
  <c r="F2016"/>
  <c r="C2016"/>
  <c r="L2015"/>
  <c r="H2015"/>
  <c r="F2015"/>
  <c r="C2015"/>
  <c r="L2014"/>
  <c r="M2013"/>
  <c r="L2013"/>
  <c r="L2012"/>
  <c r="O2011"/>
  <c r="M2011"/>
  <c r="L2011"/>
  <c r="J2011"/>
  <c r="H2011"/>
  <c r="F2011"/>
  <c r="O2009"/>
  <c r="E2009"/>
  <c r="F2009"/>
  <c r="G2009"/>
  <c r="H2009"/>
  <c r="I2009"/>
  <c r="J2009"/>
  <c r="K2009"/>
  <c r="L2009"/>
  <c r="M2009"/>
  <c r="N2009"/>
  <c r="C2009"/>
  <c r="O2008"/>
  <c r="E2008"/>
  <c r="F2008"/>
  <c r="G2008"/>
  <c r="H2008"/>
  <c r="I2008"/>
  <c r="J2008"/>
  <c r="K2008"/>
  <c r="L2008"/>
  <c r="M2008"/>
  <c r="N2008"/>
  <c r="C2008"/>
  <c r="O2007"/>
  <c r="E2007"/>
  <c r="F2007"/>
  <c r="G2007"/>
  <c r="H2007"/>
  <c r="I2007"/>
  <c r="J2007"/>
  <c r="K2007"/>
  <c r="L2007"/>
  <c r="M2007"/>
  <c r="N2007"/>
  <c r="C2007"/>
  <c r="O2006"/>
  <c r="E2006"/>
  <c r="F2006"/>
  <c r="G2006"/>
  <c r="H2006"/>
  <c r="I2006"/>
  <c r="J2006"/>
  <c r="K2006"/>
  <c r="L2006"/>
  <c r="M2006"/>
  <c r="N2006"/>
  <c r="C2006"/>
  <c r="O2005"/>
  <c r="E2005"/>
  <c r="F2005"/>
  <c r="G2005"/>
  <c r="H2005"/>
  <c r="I2005"/>
  <c r="J2005"/>
  <c r="K2005"/>
  <c r="L2005"/>
  <c r="M2005"/>
  <c r="N2005"/>
  <c r="C2005"/>
  <c r="O2004"/>
  <c r="E2004"/>
  <c r="F2004"/>
  <c r="G2004"/>
  <c r="H2004"/>
  <c r="I2004"/>
  <c r="J2004"/>
  <c r="K2004"/>
  <c r="L2004"/>
  <c r="M2004"/>
  <c r="N2004"/>
  <c r="C2004"/>
  <c r="E2003"/>
  <c r="F2003"/>
  <c r="G2003"/>
  <c r="H2003"/>
  <c r="I2003"/>
  <c r="J2003"/>
  <c r="K2003"/>
  <c r="L2003"/>
  <c r="M2003"/>
  <c r="N2003"/>
  <c r="H2000"/>
  <c r="H1999"/>
  <c r="H1998"/>
  <c r="H1997"/>
  <c r="H1996"/>
  <c r="H1995"/>
  <c r="N1994"/>
  <c r="N1992"/>
  <c r="D1991"/>
  <c r="D1990"/>
  <c r="J1954"/>
  <c r="H1981"/>
  <c r="F1981"/>
  <c r="C1981"/>
  <c r="H1980"/>
  <c r="F1980"/>
  <c r="C1980"/>
  <c r="H1979"/>
  <c r="F1979"/>
  <c r="C1979"/>
  <c r="H1978"/>
  <c r="F1978"/>
  <c r="C1978"/>
  <c r="L1977"/>
  <c r="H1977"/>
  <c r="F1977"/>
  <c r="C1977"/>
  <c r="L1976"/>
  <c r="M1975"/>
  <c r="L1975"/>
  <c r="L1974"/>
  <c r="O1973"/>
  <c r="M1973"/>
  <c r="L1973"/>
  <c r="J1973"/>
  <c r="H1973"/>
  <c r="F1973"/>
  <c r="O1971"/>
  <c r="E1971"/>
  <c r="F1971"/>
  <c r="G1971"/>
  <c r="H1971"/>
  <c r="I1971"/>
  <c r="J1971"/>
  <c r="K1971"/>
  <c r="L1971"/>
  <c r="M1971"/>
  <c r="N1971"/>
  <c r="C1971"/>
  <c r="O1970"/>
  <c r="E1970"/>
  <c r="F1970"/>
  <c r="G1970"/>
  <c r="H1970"/>
  <c r="I1970"/>
  <c r="J1970"/>
  <c r="K1970"/>
  <c r="L1970"/>
  <c r="M1970"/>
  <c r="N1970"/>
  <c r="C1970"/>
  <c r="O1969"/>
  <c r="E1969"/>
  <c r="F1969"/>
  <c r="G1969"/>
  <c r="H1969"/>
  <c r="I1969"/>
  <c r="J1969"/>
  <c r="K1969"/>
  <c r="L1969"/>
  <c r="M1969"/>
  <c r="N1969"/>
  <c r="C1969"/>
  <c r="O1968"/>
  <c r="E1968"/>
  <c r="F1968"/>
  <c r="G1968"/>
  <c r="H1968"/>
  <c r="I1968"/>
  <c r="J1968"/>
  <c r="K1968"/>
  <c r="L1968"/>
  <c r="M1968"/>
  <c r="N1968"/>
  <c r="C1968"/>
  <c r="O1967"/>
  <c r="E1967"/>
  <c r="F1967"/>
  <c r="G1967"/>
  <c r="H1967"/>
  <c r="I1967"/>
  <c r="J1967"/>
  <c r="K1967"/>
  <c r="L1967"/>
  <c r="M1967"/>
  <c r="N1967"/>
  <c r="C1967"/>
  <c r="O1966"/>
  <c r="E1966"/>
  <c r="F1966"/>
  <c r="G1966"/>
  <c r="H1966"/>
  <c r="I1966"/>
  <c r="J1966"/>
  <c r="K1966"/>
  <c r="L1966"/>
  <c r="M1966"/>
  <c r="N1966"/>
  <c r="C1966"/>
  <c r="E1965"/>
  <c r="F1965"/>
  <c r="G1965"/>
  <c r="H1965"/>
  <c r="I1965"/>
  <c r="J1965"/>
  <c r="K1965"/>
  <c r="L1965"/>
  <c r="M1965"/>
  <c r="N1965"/>
  <c r="H1962"/>
  <c r="H1961"/>
  <c r="H1960"/>
  <c r="H1959"/>
  <c r="H1958"/>
  <c r="H1957"/>
  <c r="N1956"/>
  <c r="N1954"/>
  <c r="D1953"/>
  <c r="D1952"/>
  <c r="J1917"/>
  <c r="H1944"/>
  <c r="F1944"/>
  <c r="C1944"/>
  <c r="H1943"/>
  <c r="F1943"/>
  <c r="C1943"/>
  <c r="H1942"/>
  <c r="F1942"/>
  <c r="C1942"/>
  <c r="H1941"/>
  <c r="F1941"/>
  <c r="C1941"/>
  <c r="L1940"/>
  <c r="H1940"/>
  <c r="F1940"/>
  <c r="C1940"/>
  <c r="L1939"/>
  <c r="M1938"/>
  <c r="L1938"/>
  <c r="L1937"/>
  <c r="O1936"/>
  <c r="M1936"/>
  <c r="L1936"/>
  <c r="J1936"/>
  <c r="H1936"/>
  <c r="F1936"/>
  <c r="O1934"/>
  <c r="E1934"/>
  <c r="F1934"/>
  <c r="G1934"/>
  <c r="H1934"/>
  <c r="I1934"/>
  <c r="J1934"/>
  <c r="K1934"/>
  <c r="L1934"/>
  <c r="M1934"/>
  <c r="N1934"/>
  <c r="C1934"/>
  <c r="O1933"/>
  <c r="E1933"/>
  <c r="F1933"/>
  <c r="G1933"/>
  <c r="H1933"/>
  <c r="I1933"/>
  <c r="J1933"/>
  <c r="K1933"/>
  <c r="L1933"/>
  <c r="M1933"/>
  <c r="N1933"/>
  <c r="C1933"/>
  <c r="O1932"/>
  <c r="E1932"/>
  <c r="F1932"/>
  <c r="G1932"/>
  <c r="H1932"/>
  <c r="I1932"/>
  <c r="J1932"/>
  <c r="K1932"/>
  <c r="L1932"/>
  <c r="M1932"/>
  <c r="N1932"/>
  <c r="C1932"/>
  <c r="O1931"/>
  <c r="E1931"/>
  <c r="F1931"/>
  <c r="G1931"/>
  <c r="H1931"/>
  <c r="I1931"/>
  <c r="J1931"/>
  <c r="K1931"/>
  <c r="L1931"/>
  <c r="M1931"/>
  <c r="N1931"/>
  <c r="C1931"/>
  <c r="O1930"/>
  <c r="E1930"/>
  <c r="F1930"/>
  <c r="G1930"/>
  <c r="H1930"/>
  <c r="I1930"/>
  <c r="J1930"/>
  <c r="K1930"/>
  <c r="L1930"/>
  <c r="M1930"/>
  <c r="N1930"/>
  <c r="C1930"/>
  <c r="O1929"/>
  <c r="E1929"/>
  <c r="F1929"/>
  <c r="G1929"/>
  <c r="H1929"/>
  <c r="I1929"/>
  <c r="J1929"/>
  <c r="K1929"/>
  <c r="L1929"/>
  <c r="M1929"/>
  <c r="N1929"/>
  <c r="C1929"/>
  <c r="E1928"/>
  <c r="F1928"/>
  <c r="G1928"/>
  <c r="H1928"/>
  <c r="I1928"/>
  <c r="J1928"/>
  <c r="K1928"/>
  <c r="L1928"/>
  <c r="M1928"/>
  <c r="N1928"/>
  <c r="H1925"/>
  <c r="H1924"/>
  <c r="H1923"/>
  <c r="H1922"/>
  <c r="H1921"/>
  <c r="H1920"/>
  <c r="N1919"/>
  <c r="N1917"/>
  <c r="D1916"/>
  <c r="D1915"/>
  <c r="J1879"/>
  <c r="H1906"/>
  <c r="F1906"/>
  <c r="C1906"/>
  <c r="H1905"/>
  <c r="F1905"/>
  <c r="C1905"/>
  <c r="H1904"/>
  <c r="F1904"/>
  <c r="C1904"/>
  <c r="H1903"/>
  <c r="F1903"/>
  <c r="C1903"/>
  <c r="L1902"/>
  <c r="H1902"/>
  <c r="F1902"/>
  <c r="C1902"/>
  <c r="L1901"/>
  <c r="M1900"/>
  <c r="L1900"/>
  <c r="L1899"/>
  <c r="O1898"/>
  <c r="M1898"/>
  <c r="L1898"/>
  <c r="J1898"/>
  <c r="H1898"/>
  <c r="F1898"/>
  <c r="O1896"/>
  <c r="E1896"/>
  <c r="F1896"/>
  <c r="G1896"/>
  <c r="H1896"/>
  <c r="I1896"/>
  <c r="J1896"/>
  <c r="K1896"/>
  <c r="L1896"/>
  <c r="M1896"/>
  <c r="N1896"/>
  <c r="C1896"/>
  <c r="O1895"/>
  <c r="E1895"/>
  <c r="F1895"/>
  <c r="G1895"/>
  <c r="H1895"/>
  <c r="I1895"/>
  <c r="J1895"/>
  <c r="K1895"/>
  <c r="L1895"/>
  <c r="M1895"/>
  <c r="N1895"/>
  <c r="C1895"/>
  <c r="O1894"/>
  <c r="E1894"/>
  <c r="F1894"/>
  <c r="G1894"/>
  <c r="H1894"/>
  <c r="I1894"/>
  <c r="J1894"/>
  <c r="K1894"/>
  <c r="L1894"/>
  <c r="M1894"/>
  <c r="N1894"/>
  <c r="C1894"/>
  <c r="O1893"/>
  <c r="E1893"/>
  <c r="F1893"/>
  <c r="G1893"/>
  <c r="H1893"/>
  <c r="I1893"/>
  <c r="J1893"/>
  <c r="K1893"/>
  <c r="L1893"/>
  <c r="M1893"/>
  <c r="N1893"/>
  <c r="C1893"/>
  <c r="O1892"/>
  <c r="E1892"/>
  <c r="F1892"/>
  <c r="G1892"/>
  <c r="H1892"/>
  <c r="I1892"/>
  <c r="J1892"/>
  <c r="K1892"/>
  <c r="L1892"/>
  <c r="M1892"/>
  <c r="N1892"/>
  <c r="C1892"/>
  <c r="O1891"/>
  <c r="E1891"/>
  <c r="F1891"/>
  <c r="G1891"/>
  <c r="H1891"/>
  <c r="I1891"/>
  <c r="J1891"/>
  <c r="K1891"/>
  <c r="L1891"/>
  <c r="M1891"/>
  <c r="N1891"/>
  <c r="C1891"/>
  <c r="E1890"/>
  <c r="F1890"/>
  <c r="G1890"/>
  <c r="H1890"/>
  <c r="I1890"/>
  <c r="J1890"/>
  <c r="K1890"/>
  <c r="L1890"/>
  <c r="M1890"/>
  <c r="N1890"/>
  <c r="H1887"/>
  <c r="H1886"/>
  <c r="H1885"/>
  <c r="H1884"/>
  <c r="H1883"/>
  <c r="H1882"/>
  <c r="N1881"/>
  <c r="N1879"/>
  <c r="D1878"/>
  <c r="D1877"/>
  <c r="J1842"/>
  <c r="H1869"/>
  <c r="F1869"/>
  <c r="C1869"/>
  <c r="H1868"/>
  <c r="F1868"/>
  <c r="C1868"/>
  <c r="H1867"/>
  <c r="F1867"/>
  <c r="C1867"/>
  <c r="H1866"/>
  <c r="F1866"/>
  <c r="C1866"/>
  <c r="L1865"/>
  <c r="H1865"/>
  <c r="F1865"/>
  <c r="C1865"/>
  <c r="L1864"/>
  <c r="M1863"/>
  <c r="L1863"/>
  <c r="L1862"/>
  <c r="O1861"/>
  <c r="M1861"/>
  <c r="L1861"/>
  <c r="J1861"/>
  <c r="H1861"/>
  <c r="F1861"/>
  <c r="O1859"/>
  <c r="E1859"/>
  <c r="F1859"/>
  <c r="G1859"/>
  <c r="H1859"/>
  <c r="I1859"/>
  <c r="J1859"/>
  <c r="K1859"/>
  <c r="L1859"/>
  <c r="M1859"/>
  <c r="N1859"/>
  <c r="C1859"/>
  <c r="O1858"/>
  <c r="E1858"/>
  <c r="F1858"/>
  <c r="G1858"/>
  <c r="H1858"/>
  <c r="I1858"/>
  <c r="J1858"/>
  <c r="K1858"/>
  <c r="L1858"/>
  <c r="M1858"/>
  <c r="N1858"/>
  <c r="C1858"/>
  <c r="O1857"/>
  <c r="E1857"/>
  <c r="F1857"/>
  <c r="G1857"/>
  <c r="H1857"/>
  <c r="I1857"/>
  <c r="J1857"/>
  <c r="K1857"/>
  <c r="L1857"/>
  <c r="M1857"/>
  <c r="N1857"/>
  <c r="C1857"/>
  <c r="O1856"/>
  <c r="E1856"/>
  <c r="F1856"/>
  <c r="G1856"/>
  <c r="H1856"/>
  <c r="I1856"/>
  <c r="J1856"/>
  <c r="K1856"/>
  <c r="L1856"/>
  <c r="M1856"/>
  <c r="N1856"/>
  <c r="C1856"/>
  <c r="O1855"/>
  <c r="E1855"/>
  <c r="F1855"/>
  <c r="G1855"/>
  <c r="H1855"/>
  <c r="I1855"/>
  <c r="J1855"/>
  <c r="K1855"/>
  <c r="L1855"/>
  <c r="M1855"/>
  <c r="N1855"/>
  <c r="C1855"/>
  <c r="O1854"/>
  <c r="E1854"/>
  <c r="F1854"/>
  <c r="G1854"/>
  <c r="H1854"/>
  <c r="I1854"/>
  <c r="J1854"/>
  <c r="K1854"/>
  <c r="L1854"/>
  <c r="M1854"/>
  <c r="N1854"/>
  <c r="C1854"/>
  <c r="E1853"/>
  <c r="F1853"/>
  <c r="G1853"/>
  <c r="H1853"/>
  <c r="I1853"/>
  <c r="J1853"/>
  <c r="K1853"/>
  <c r="L1853"/>
  <c r="M1853"/>
  <c r="N1853"/>
  <c r="H1850"/>
  <c r="H1849"/>
  <c r="H1848"/>
  <c r="H1847"/>
  <c r="H1846"/>
  <c r="H1845"/>
  <c r="N1844"/>
  <c r="N1842"/>
  <c r="D1841"/>
  <c r="D1840"/>
  <c r="J1804"/>
  <c r="H1831"/>
  <c r="F1831"/>
  <c r="C1831"/>
  <c r="H1830"/>
  <c r="F1830"/>
  <c r="C1830"/>
  <c r="H1829"/>
  <c r="F1829"/>
  <c r="C1829"/>
  <c r="H1828"/>
  <c r="F1828"/>
  <c r="C1828"/>
  <c r="L1827"/>
  <c r="H1827"/>
  <c r="F1827"/>
  <c r="C1827"/>
  <c r="L1826"/>
  <c r="M1825"/>
  <c r="L1825"/>
  <c r="L1824"/>
  <c r="O1823"/>
  <c r="M1823"/>
  <c r="L1823"/>
  <c r="J1823"/>
  <c r="H1823"/>
  <c r="F1823"/>
  <c r="O1821"/>
  <c r="E1821"/>
  <c r="F1821"/>
  <c r="G1821"/>
  <c r="H1821"/>
  <c r="I1821"/>
  <c r="J1821"/>
  <c r="K1821"/>
  <c r="L1821"/>
  <c r="M1821"/>
  <c r="N1821"/>
  <c r="C1821"/>
  <c r="O1820"/>
  <c r="E1820"/>
  <c r="F1820"/>
  <c r="G1820"/>
  <c r="H1820"/>
  <c r="I1820"/>
  <c r="J1820"/>
  <c r="K1820"/>
  <c r="L1820"/>
  <c r="M1820"/>
  <c r="N1820"/>
  <c r="C1820"/>
  <c r="O1819"/>
  <c r="E1819"/>
  <c r="F1819"/>
  <c r="G1819"/>
  <c r="H1819"/>
  <c r="I1819"/>
  <c r="J1819"/>
  <c r="K1819"/>
  <c r="L1819"/>
  <c r="M1819"/>
  <c r="N1819"/>
  <c r="C1819"/>
  <c r="O1818"/>
  <c r="E1818"/>
  <c r="F1818"/>
  <c r="G1818"/>
  <c r="H1818"/>
  <c r="I1818"/>
  <c r="J1818"/>
  <c r="K1818"/>
  <c r="L1818"/>
  <c r="M1818"/>
  <c r="N1818"/>
  <c r="C1818"/>
  <c r="O1817"/>
  <c r="E1817"/>
  <c r="F1817"/>
  <c r="G1817"/>
  <c r="H1817"/>
  <c r="I1817"/>
  <c r="J1817"/>
  <c r="K1817"/>
  <c r="L1817"/>
  <c r="M1817"/>
  <c r="N1817"/>
  <c r="C1817"/>
  <c r="O1816"/>
  <c r="E1816"/>
  <c r="F1816"/>
  <c r="G1816"/>
  <c r="H1816"/>
  <c r="I1816"/>
  <c r="J1816"/>
  <c r="K1816"/>
  <c r="L1816"/>
  <c r="M1816"/>
  <c r="N1816"/>
  <c r="C1816"/>
  <c r="E1815"/>
  <c r="F1815"/>
  <c r="G1815"/>
  <c r="H1815"/>
  <c r="I1815"/>
  <c r="J1815"/>
  <c r="K1815"/>
  <c r="L1815"/>
  <c r="M1815"/>
  <c r="N1815"/>
  <c r="H1812"/>
  <c r="H1811"/>
  <c r="H1810"/>
  <c r="H1809"/>
  <c r="H1808"/>
  <c r="H1807"/>
  <c r="N1806"/>
  <c r="N1804"/>
  <c r="D1803"/>
  <c r="D1802"/>
  <c r="J1767"/>
  <c r="H1794"/>
  <c r="F1794"/>
  <c r="C1794"/>
  <c r="H1793"/>
  <c r="F1793"/>
  <c r="C1793"/>
  <c r="H1792"/>
  <c r="F1792"/>
  <c r="C1792"/>
  <c r="H1791"/>
  <c r="F1791"/>
  <c r="C1791"/>
  <c r="L1790"/>
  <c r="H1790"/>
  <c r="F1790"/>
  <c r="C1790"/>
  <c r="L1789"/>
  <c r="M1788"/>
  <c r="L1788"/>
  <c r="L1787"/>
  <c r="O1786"/>
  <c r="M1786"/>
  <c r="L1786"/>
  <c r="J1786"/>
  <c r="H1786"/>
  <c r="F1786"/>
  <c r="O1784"/>
  <c r="E1784"/>
  <c r="F1784"/>
  <c r="G1784"/>
  <c r="H1784"/>
  <c r="I1784"/>
  <c r="J1784"/>
  <c r="K1784"/>
  <c r="L1784"/>
  <c r="M1784"/>
  <c r="N1784"/>
  <c r="C1784"/>
  <c r="O1783"/>
  <c r="E1783"/>
  <c r="F1783"/>
  <c r="G1783"/>
  <c r="H1783"/>
  <c r="I1783"/>
  <c r="J1783"/>
  <c r="K1783"/>
  <c r="L1783"/>
  <c r="M1783"/>
  <c r="N1783"/>
  <c r="C1783"/>
  <c r="O1782"/>
  <c r="E1782"/>
  <c r="F1782"/>
  <c r="G1782"/>
  <c r="H1782"/>
  <c r="I1782"/>
  <c r="J1782"/>
  <c r="K1782"/>
  <c r="L1782"/>
  <c r="M1782"/>
  <c r="N1782"/>
  <c r="C1782"/>
  <c r="O1781"/>
  <c r="E1781"/>
  <c r="F1781"/>
  <c r="G1781"/>
  <c r="H1781"/>
  <c r="I1781"/>
  <c r="J1781"/>
  <c r="K1781"/>
  <c r="L1781"/>
  <c r="M1781"/>
  <c r="N1781"/>
  <c r="C1781"/>
  <c r="O1780"/>
  <c r="E1780"/>
  <c r="F1780"/>
  <c r="G1780"/>
  <c r="H1780"/>
  <c r="I1780"/>
  <c r="J1780"/>
  <c r="K1780"/>
  <c r="L1780"/>
  <c r="M1780"/>
  <c r="N1780"/>
  <c r="C1780"/>
  <c r="O1779"/>
  <c r="E1779"/>
  <c r="F1779"/>
  <c r="G1779"/>
  <c r="H1779"/>
  <c r="I1779"/>
  <c r="J1779"/>
  <c r="K1779"/>
  <c r="L1779"/>
  <c r="M1779"/>
  <c r="N1779"/>
  <c r="C1779"/>
  <c r="E1778"/>
  <c r="F1778"/>
  <c r="G1778"/>
  <c r="H1778"/>
  <c r="I1778"/>
  <c r="J1778"/>
  <c r="K1778"/>
  <c r="L1778"/>
  <c r="M1778"/>
  <c r="N1778"/>
  <c r="H1775"/>
  <c r="H1774"/>
  <c r="H1773"/>
  <c r="H1772"/>
  <c r="H1771"/>
  <c r="H1770"/>
  <c r="N1769"/>
  <c r="N1767"/>
  <c r="D1766"/>
  <c r="D1765"/>
  <c r="J1729"/>
  <c r="H1756"/>
  <c r="F1756"/>
  <c r="C1756"/>
  <c r="H1755"/>
  <c r="F1755"/>
  <c r="C1755"/>
  <c r="H1754"/>
  <c r="F1754"/>
  <c r="C1754"/>
  <c r="H1753"/>
  <c r="F1753"/>
  <c r="C1753"/>
  <c r="L1752"/>
  <c r="H1752"/>
  <c r="F1752"/>
  <c r="C1752"/>
  <c r="L1751"/>
  <c r="M1750"/>
  <c r="L1750"/>
  <c r="L1749"/>
  <c r="O1748"/>
  <c r="M1748"/>
  <c r="L1748"/>
  <c r="J1748"/>
  <c r="H1748"/>
  <c r="F1748"/>
  <c r="O1746"/>
  <c r="E1746"/>
  <c r="F1746"/>
  <c r="G1746"/>
  <c r="H1746"/>
  <c r="I1746"/>
  <c r="J1746"/>
  <c r="K1746"/>
  <c r="L1746"/>
  <c r="M1746"/>
  <c r="N1746"/>
  <c r="C1746"/>
  <c r="O1745"/>
  <c r="E1745"/>
  <c r="F1745"/>
  <c r="G1745"/>
  <c r="H1745"/>
  <c r="I1745"/>
  <c r="J1745"/>
  <c r="K1745"/>
  <c r="L1745"/>
  <c r="M1745"/>
  <c r="N1745"/>
  <c r="C1745"/>
  <c r="O1744"/>
  <c r="E1744"/>
  <c r="F1744"/>
  <c r="G1744"/>
  <c r="H1744"/>
  <c r="I1744"/>
  <c r="J1744"/>
  <c r="K1744"/>
  <c r="L1744"/>
  <c r="M1744"/>
  <c r="N1744"/>
  <c r="C1744"/>
  <c r="O1743"/>
  <c r="E1743"/>
  <c r="F1743"/>
  <c r="G1743"/>
  <c r="H1743"/>
  <c r="I1743"/>
  <c r="J1743"/>
  <c r="K1743"/>
  <c r="L1743"/>
  <c r="M1743"/>
  <c r="N1743"/>
  <c r="C1743"/>
  <c r="O1742"/>
  <c r="E1742"/>
  <c r="F1742"/>
  <c r="G1742"/>
  <c r="H1742"/>
  <c r="I1742"/>
  <c r="J1742"/>
  <c r="K1742"/>
  <c r="L1742"/>
  <c r="M1742"/>
  <c r="N1742"/>
  <c r="C1742"/>
  <c r="O1741"/>
  <c r="E1741"/>
  <c r="F1741"/>
  <c r="G1741"/>
  <c r="H1741"/>
  <c r="I1741"/>
  <c r="J1741"/>
  <c r="K1741"/>
  <c r="L1741"/>
  <c r="M1741"/>
  <c r="N1741"/>
  <c r="C1741"/>
  <c r="E1740"/>
  <c r="F1740"/>
  <c r="G1740"/>
  <c r="H1740"/>
  <c r="I1740"/>
  <c r="J1740"/>
  <c r="K1740"/>
  <c r="L1740"/>
  <c r="M1740"/>
  <c r="N1740"/>
  <c r="H1737"/>
  <c r="H1736"/>
  <c r="H1735"/>
  <c r="H1734"/>
  <c r="H1733"/>
  <c r="H1732"/>
  <c r="N1731"/>
  <c r="N1729"/>
  <c r="D1728"/>
  <c r="D1727"/>
  <c r="J1692"/>
  <c r="H1719"/>
  <c r="F1719"/>
  <c r="C1719"/>
  <c r="H1718"/>
  <c r="F1718"/>
  <c r="C1718"/>
  <c r="H1717"/>
  <c r="F1717"/>
  <c r="C1717"/>
  <c r="H1716"/>
  <c r="F1716"/>
  <c r="C1716"/>
  <c r="L1715"/>
  <c r="H1715"/>
  <c r="F1715"/>
  <c r="C1715"/>
  <c r="L1714"/>
  <c r="M1713"/>
  <c r="L1713"/>
  <c r="L1712"/>
  <c r="O1711"/>
  <c r="M1711"/>
  <c r="L1711"/>
  <c r="J1711"/>
  <c r="H1711"/>
  <c r="F1711"/>
  <c r="O1709"/>
  <c r="E1709"/>
  <c r="F1709"/>
  <c r="G1709"/>
  <c r="H1709"/>
  <c r="I1709"/>
  <c r="J1709"/>
  <c r="K1709"/>
  <c r="L1709"/>
  <c r="M1709"/>
  <c r="N1709"/>
  <c r="C1709"/>
  <c r="O1708"/>
  <c r="E1708"/>
  <c r="F1708"/>
  <c r="G1708"/>
  <c r="H1708"/>
  <c r="I1708"/>
  <c r="J1708"/>
  <c r="K1708"/>
  <c r="L1708"/>
  <c r="M1708"/>
  <c r="N1708"/>
  <c r="C1708"/>
  <c r="O1707"/>
  <c r="E1707"/>
  <c r="F1707"/>
  <c r="G1707"/>
  <c r="H1707"/>
  <c r="I1707"/>
  <c r="J1707"/>
  <c r="K1707"/>
  <c r="L1707"/>
  <c r="M1707"/>
  <c r="N1707"/>
  <c r="C1707"/>
  <c r="O1706"/>
  <c r="E1706"/>
  <c r="F1706"/>
  <c r="G1706"/>
  <c r="H1706"/>
  <c r="I1706"/>
  <c r="J1706"/>
  <c r="K1706"/>
  <c r="L1706"/>
  <c r="M1706"/>
  <c r="N1706"/>
  <c r="C1706"/>
  <c r="O1705"/>
  <c r="E1705"/>
  <c r="F1705"/>
  <c r="G1705"/>
  <c r="H1705"/>
  <c r="I1705"/>
  <c r="J1705"/>
  <c r="K1705"/>
  <c r="L1705"/>
  <c r="M1705"/>
  <c r="N1705"/>
  <c r="C1705"/>
  <c r="O1704"/>
  <c r="E1704"/>
  <c r="F1704"/>
  <c r="G1704"/>
  <c r="H1704"/>
  <c r="I1704"/>
  <c r="J1704"/>
  <c r="K1704"/>
  <c r="L1704"/>
  <c r="M1704"/>
  <c r="N1704"/>
  <c r="C1704"/>
  <c r="E1703"/>
  <c r="F1703"/>
  <c r="G1703"/>
  <c r="H1703"/>
  <c r="I1703"/>
  <c r="J1703"/>
  <c r="K1703"/>
  <c r="L1703"/>
  <c r="M1703"/>
  <c r="N1703"/>
  <c r="H1700"/>
  <c r="H1699"/>
  <c r="H1698"/>
  <c r="H1697"/>
  <c r="H1696"/>
  <c r="H1695"/>
  <c r="N1694"/>
  <c r="N1692"/>
  <c r="D1691"/>
  <c r="D1690"/>
  <c r="J1654"/>
  <c r="H1681"/>
  <c r="F1681"/>
  <c r="C1681"/>
  <c r="H1680"/>
  <c r="F1680"/>
  <c r="C1680"/>
  <c r="H1679"/>
  <c r="F1679"/>
  <c r="C1679"/>
  <c r="H1678"/>
  <c r="F1678"/>
  <c r="C1678"/>
  <c r="L1677"/>
  <c r="H1677"/>
  <c r="F1677"/>
  <c r="C1677"/>
  <c r="L1676"/>
  <c r="M1675"/>
  <c r="L1675"/>
  <c r="L1674"/>
  <c r="O1673"/>
  <c r="M1673"/>
  <c r="L1673"/>
  <c r="J1673"/>
  <c r="H1673"/>
  <c r="F1673"/>
  <c r="O1671"/>
  <c r="E1671"/>
  <c r="F1671"/>
  <c r="G1671"/>
  <c r="H1671"/>
  <c r="I1671"/>
  <c r="J1671"/>
  <c r="K1671"/>
  <c r="L1671"/>
  <c r="M1671"/>
  <c r="N1671"/>
  <c r="C1671"/>
  <c r="O1670"/>
  <c r="E1670"/>
  <c r="F1670"/>
  <c r="G1670"/>
  <c r="H1670"/>
  <c r="I1670"/>
  <c r="J1670"/>
  <c r="K1670"/>
  <c r="L1670"/>
  <c r="M1670"/>
  <c r="N1670"/>
  <c r="C1670"/>
  <c r="O1669"/>
  <c r="E1669"/>
  <c r="F1669"/>
  <c r="G1669"/>
  <c r="H1669"/>
  <c r="I1669"/>
  <c r="J1669"/>
  <c r="K1669"/>
  <c r="L1669"/>
  <c r="M1669"/>
  <c r="N1669"/>
  <c r="C1669"/>
  <c r="O1668"/>
  <c r="E1668"/>
  <c r="F1668"/>
  <c r="G1668"/>
  <c r="H1668"/>
  <c r="I1668"/>
  <c r="J1668"/>
  <c r="K1668"/>
  <c r="L1668"/>
  <c r="M1668"/>
  <c r="N1668"/>
  <c r="C1668"/>
  <c r="O1667"/>
  <c r="E1667"/>
  <c r="F1667"/>
  <c r="G1667"/>
  <c r="H1667"/>
  <c r="I1667"/>
  <c r="J1667"/>
  <c r="K1667"/>
  <c r="L1667"/>
  <c r="M1667"/>
  <c r="N1667"/>
  <c r="C1667"/>
  <c r="O1666"/>
  <c r="E1666"/>
  <c r="F1666"/>
  <c r="G1666"/>
  <c r="H1666"/>
  <c r="I1666"/>
  <c r="J1666"/>
  <c r="K1666"/>
  <c r="L1666"/>
  <c r="M1666"/>
  <c r="N1666"/>
  <c r="C1666"/>
  <c r="E1665"/>
  <c r="F1665"/>
  <c r="G1665"/>
  <c r="H1665"/>
  <c r="I1665"/>
  <c r="J1665"/>
  <c r="K1665"/>
  <c r="L1665"/>
  <c r="M1665"/>
  <c r="N1665"/>
  <c r="H1662"/>
  <c r="H1661"/>
  <c r="H1660"/>
  <c r="H1659"/>
  <c r="H1658"/>
  <c r="H1657"/>
  <c r="N1656"/>
  <c r="N1654"/>
  <c r="D1653"/>
  <c r="D1652"/>
  <c r="J1617"/>
  <c r="H1644"/>
  <c r="F1644"/>
  <c r="C1644"/>
  <c r="H1643"/>
  <c r="F1643"/>
  <c r="C1643"/>
  <c r="H1642"/>
  <c r="F1642"/>
  <c r="C1642"/>
  <c r="H1641"/>
  <c r="F1641"/>
  <c r="C1641"/>
  <c r="L1640"/>
  <c r="H1640"/>
  <c r="F1640"/>
  <c r="C1640"/>
  <c r="L1639"/>
  <c r="M1638"/>
  <c r="L1638"/>
  <c r="L1637"/>
  <c r="O1636"/>
  <c r="M1636"/>
  <c r="L1636"/>
  <c r="J1636"/>
  <c r="H1636"/>
  <c r="F1636"/>
  <c r="O1634"/>
  <c r="E1634"/>
  <c r="F1634"/>
  <c r="G1634"/>
  <c r="H1634"/>
  <c r="I1634"/>
  <c r="J1634"/>
  <c r="K1634"/>
  <c r="L1634"/>
  <c r="M1634"/>
  <c r="N1634"/>
  <c r="C1634"/>
  <c r="O1633"/>
  <c r="E1633"/>
  <c r="F1633"/>
  <c r="G1633"/>
  <c r="H1633"/>
  <c r="I1633"/>
  <c r="J1633"/>
  <c r="K1633"/>
  <c r="L1633"/>
  <c r="M1633"/>
  <c r="N1633"/>
  <c r="C1633"/>
  <c r="O1632"/>
  <c r="E1632"/>
  <c r="F1632"/>
  <c r="G1632"/>
  <c r="H1632"/>
  <c r="I1632"/>
  <c r="J1632"/>
  <c r="K1632"/>
  <c r="L1632"/>
  <c r="M1632"/>
  <c r="N1632"/>
  <c r="C1632"/>
  <c r="O1631"/>
  <c r="E1631"/>
  <c r="F1631"/>
  <c r="G1631"/>
  <c r="H1631"/>
  <c r="I1631"/>
  <c r="J1631"/>
  <c r="K1631"/>
  <c r="L1631"/>
  <c r="M1631"/>
  <c r="N1631"/>
  <c r="C1631"/>
  <c r="O1630"/>
  <c r="E1630"/>
  <c r="F1630"/>
  <c r="G1630"/>
  <c r="H1630"/>
  <c r="I1630"/>
  <c r="J1630"/>
  <c r="K1630"/>
  <c r="L1630"/>
  <c r="M1630"/>
  <c r="N1630"/>
  <c r="C1630"/>
  <c r="O1629"/>
  <c r="E1629"/>
  <c r="F1629"/>
  <c r="G1629"/>
  <c r="H1629"/>
  <c r="I1629"/>
  <c r="J1629"/>
  <c r="K1629"/>
  <c r="L1629"/>
  <c r="M1629"/>
  <c r="N1629"/>
  <c r="C1629"/>
  <c r="E1628"/>
  <c r="F1628"/>
  <c r="G1628"/>
  <c r="H1628"/>
  <c r="I1628"/>
  <c r="J1628"/>
  <c r="K1628"/>
  <c r="L1628"/>
  <c r="M1628"/>
  <c r="N1628"/>
  <c r="H1625"/>
  <c r="H1624"/>
  <c r="H1623"/>
  <c r="H1622"/>
  <c r="H1621"/>
  <c r="H1620"/>
  <c r="N1619"/>
  <c r="N1617"/>
  <c r="D1616"/>
  <c r="D1615"/>
  <c r="J1579"/>
  <c r="H1606"/>
  <c r="F1606"/>
  <c r="C1606"/>
  <c r="H1605"/>
  <c r="F1605"/>
  <c r="C1605"/>
  <c r="H1604"/>
  <c r="F1604"/>
  <c r="C1604"/>
  <c r="H1603"/>
  <c r="F1603"/>
  <c r="C1603"/>
  <c r="L1602"/>
  <c r="H1602"/>
  <c r="F1602"/>
  <c r="C1602"/>
  <c r="L1601"/>
  <c r="M1600"/>
  <c r="L1600"/>
  <c r="L1599"/>
  <c r="O1598"/>
  <c r="M1598"/>
  <c r="L1598"/>
  <c r="J1598"/>
  <c r="H1598"/>
  <c r="F1598"/>
  <c r="O1596"/>
  <c r="E1596"/>
  <c r="F1596"/>
  <c r="G1596"/>
  <c r="H1596"/>
  <c r="I1596"/>
  <c r="J1596"/>
  <c r="K1596"/>
  <c r="L1596"/>
  <c r="M1596"/>
  <c r="N1596"/>
  <c r="C1596"/>
  <c r="O1595"/>
  <c r="E1595"/>
  <c r="F1595"/>
  <c r="G1595"/>
  <c r="H1595"/>
  <c r="I1595"/>
  <c r="J1595"/>
  <c r="K1595"/>
  <c r="L1595"/>
  <c r="M1595"/>
  <c r="N1595"/>
  <c r="C1595"/>
  <c r="O1594"/>
  <c r="E1594"/>
  <c r="F1594"/>
  <c r="G1594"/>
  <c r="H1594"/>
  <c r="I1594"/>
  <c r="J1594"/>
  <c r="K1594"/>
  <c r="L1594"/>
  <c r="M1594"/>
  <c r="N1594"/>
  <c r="C1594"/>
  <c r="O1593"/>
  <c r="E1593"/>
  <c r="F1593"/>
  <c r="G1593"/>
  <c r="H1593"/>
  <c r="I1593"/>
  <c r="J1593"/>
  <c r="K1593"/>
  <c r="L1593"/>
  <c r="M1593"/>
  <c r="N1593"/>
  <c r="C1593"/>
  <c r="O1592"/>
  <c r="E1592"/>
  <c r="F1592"/>
  <c r="G1592"/>
  <c r="H1592"/>
  <c r="I1592"/>
  <c r="J1592"/>
  <c r="K1592"/>
  <c r="L1592"/>
  <c r="M1592"/>
  <c r="N1592"/>
  <c r="C1592"/>
  <c r="O1591"/>
  <c r="E1591"/>
  <c r="F1591"/>
  <c r="G1591"/>
  <c r="H1591"/>
  <c r="I1591"/>
  <c r="J1591"/>
  <c r="K1591"/>
  <c r="L1591"/>
  <c r="M1591"/>
  <c r="N1591"/>
  <c r="C1591"/>
  <c r="E1590"/>
  <c r="F1590"/>
  <c r="G1590"/>
  <c r="H1590"/>
  <c r="I1590"/>
  <c r="J1590"/>
  <c r="K1590"/>
  <c r="L1590"/>
  <c r="M1590"/>
  <c r="N1590"/>
  <c r="H1587"/>
  <c r="H1586"/>
  <c r="H1585"/>
  <c r="H1584"/>
  <c r="H1583"/>
  <c r="H1582"/>
  <c r="N1581"/>
  <c r="N1579"/>
  <c r="D1578"/>
  <c r="D1577"/>
  <c r="J1542"/>
  <c r="H1569"/>
  <c r="F1569"/>
  <c r="C1569"/>
  <c r="H1568"/>
  <c r="F1568"/>
  <c r="C1568"/>
  <c r="H1567"/>
  <c r="F1567"/>
  <c r="C1567"/>
  <c r="H1566"/>
  <c r="F1566"/>
  <c r="C1566"/>
  <c r="L1565"/>
  <c r="H1565"/>
  <c r="F1565"/>
  <c r="C1565"/>
  <c r="L1564"/>
  <c r="M1563"/>
  <c r="L1563"/>
  <c r="L1562"/>
  <c r="O1561"/>
  <c r="M1561"/>
  <c r="L1561"/>
  <c r="J1561"/>
  <c r="H1561"/>
  <c r="F1561"/>
  <c r="O1559"/>
  <c r="E1559"/>
  <c r="F1559"/>
  <c r="G1559"/>
  <c r="H1559"/>
  <c r="I1559"/>
  <c r="J1559"/>
  <c r="K1559"/>
  <c r="L1559"/>
  <c r="M1559"/>
  <c r="N1559"/>
  <c r="C1559"/>
  <c r="O1558"/>
  <c r="E1558"/>
  <c r="F1558"/>
  <c r="G1558"/>
  <c r="H1558"/>
  <c r="I1558"/>
  <c r="J1558"/>
  <c r="K1558"/>
  <c r="L1558"/>
  <c r="M1558"/>
  <c r="N1558"/>
  <c r="C1558"/>
  <c r="O1557"/>
  <c r="E1557"/>
  <c r="F1557"/>
  <c r="G1557"/>
  <c r="H1557"/>
  <c r="I1557"/>
  <c r="J1557"/>
  <c r="K1557"/>
  <c r="L1557"/>
  <c r="M1557"/>
  <c r="N1557"/>
  <c r="C1557"/>
  <c r="O1556"/>
  <c r="E1556"/>
  <c r="F1556"/>
  <c r="G1556"/>
  <c r="H1556"/>
  <c r="I1556"/>
  <c r="J1556"/>
  <c r="K1556"/>
  <c r="L1556"/>
  <c r="M1556"/>
  <c r="N1556"/>
  <c r="C1556"/>
  <c r="O1555"/>
  <c r="E1555"/>
  <c r="F1555"/>
  <c r="G1555"/>
  <c r="H1555"/>
  <c r="I1555"/>
  <c r="J1555"/>
  <c r="K1555"/>
  <c r="L1555"/>
  <c r="M1555"/>
  <c r="N1555"/>
  <c r="C1555"/>
  <c r="O1554"/>
  <c r="E1554"/>
  <c r="F1554"/>
  <c r="G1554"/>
  <c r="H1554"/>
  <c r="I1554"/>
  <c r="J1554"/>
  <c r="K1554"/>
  <c r="L1554"/>
  <c r="M1554"/>
  <c r="N1554"/>
  <c r="C1554"/>
  <c r="E1553"/>
  <c r="F1553"/>
  <c r="G1553"/>
  <c r="H1553"/>
  <c r="I1553"/>
  <c r="J1553"/>
  <c r="K1553"/>
  <c r="L1553"/>
  <c r="M1553"/>
  <c r="N1553"/>
  <c r="H1550"/>
  <c r="H1549"/>
  <c r="H1548"/>
  <c r="H1547"/>
  <c r="H1546"/>
  <c r="H1545"/>
  <c r="N1544"/>
  <c r="N1542"/>
  <c r="D1541"/>
  <c r="D1540"/>
  <c r="J1504"/>
  <c r="H1531"/>
  <c r="F1531"/>
  <c r="C1531"/>
  <c r="H1530"/>
  <c r="F1530"/>
  <c r="C1530"/>
  <c r="H1529"/>
  <c r="F1529"/>
  <c r="C1529"/>
  <c r="H1528"/>
  <c r="F1528"/>
  <c r="C1528"/>
  <c r="L1527"/>
  <c r="H1527"/>
  <c r="F1527"/>
  <c r="C1527"/>
  <c r="L1526"/>
  <c r="M1525"/>
  <c r="L1525"/>
  <c r="L1524"/>
  <c r="O1523"/>
  <c r="M1523"/>
  <c r="L1523"/>
  <c r="J1523"/>
  <c r="H1523"/>
  <c r="F1523"/>
  <c r="O1521"/>
  <c r="E1521"/>
  <c r="F1521"/>
  <c r="G1521"/>
  <c r="H1521"/>
  <c r="I1521"/>
  <c r="J1521"/>
  <c r="K1521"/>
  <c r="L1521"/>
  <c r="M1521"/>
  <c r="N1521"/>
  <c r="C1521"/>
  <c r="O1520"/>
  <c r="E1520"/>
  <c r="F1520"/>
  <c r="G1520"/>
  <c r="H1520"/>
  <c r="I1520"/>
  <c r="J1520"/>
  <c r="K1520"/>
  <c r="L1520"/>
  <c r="M1520"/>
  <c r="N1520"/>
  <c r="C1520"/>
  <c r="O1519"/>
  <c r="E1519"/>
  <c r="F1519"/>
  <c r="G1519"/>
  <c r="H1519"/>
  <c r="I1519"/>
  <c r="J1519"/>
  <c r="K1519"/>
  <c r="L1519"/>
  <c r="M1519"/>
  <c r="N1519"/>
  <c r="C1519"/>
  <c r="O1518"/>
  <c r="E1518"/>
  <c r="F1518"/>
  <c r="G1518"/>
  <c r="H1518"/>
  <c r="I1518"/>
  <c r="J1518"/>
  <c r="K1518"/>
  <c r="L1518"/>
  <c r="M1518"/>
  <c r="N1518"/>
  <c r="C1518"/>
  <c r="O1517"/>
  <c r="E1517"/>
  <c r="F1517"/>
  <c r="G1517"/>
  <c r="H1517"/>
  <c r="I1517"/>
  <c r="J1517"/>
  <c r="K1517"/>
  <c r="L1517"/>
  <c r="M1517"/>
  <c r="N1517"/>
  <c r="C1517"/>
  <c r="O1516"/>
  <c r="E1516"/>
  <c r="F1516"/>
  <c r="G1516"/>
  <c r="H1516"/>
  <c r="I1516"/>
  <c r="J1516"/>
  <c r="K1516"/>
  <c r="L1516"/>
  <c r="M1516"/>
  <c r="N1516"/>
  <c r="C1516"/>
  <c r="E1515"/>
  <c r="F1515"/>
  <c r="G1515"/>
  <c r="H1515"/>
  <c r="I1515"/>
  <c r="J1515"/>
  <c r="K1515"/>
  <c r="L1515"/>
  <c r="M1515"/>
  <c r="N1515"/>
  <c r="H1512"/>
  <c r="H1511"/>
  <c r="H1510"/>
  <c r="H1509"/>
  <c r="H1508"/>
  <c r="H1507"/>
  <c r="N1506"/>
  <c r="N1504"/>
  <c r="D1503"/>
  <c r="D1502"/>
  <c r="J1467"/>
  <c r="H1494"/>
  <c r="F1494"/>
  <c r="C1494"/>
  <c r="H1493"/>
  <c r="F1493"/>
  <c r="C1493"/>
  <c r="H1492"/>
  <c r="F1492"/>
  <c r="C1492"/>
  <c r="H1491"/>
  <c r="F1491"/>
  <c r="C1491"/>
  <c r="L1490"/>
  <c r="H1490"/>
  <c r="F1490"/>
  <c r="C1490"/>
  <c r="L1489"/>
  <c r="M1488"/>
  <c r="L1488"/>
  <c r="L1487"/>
  <c r="O1486"/>
  <c r="M1486"/>
  <c r="L1486"/>
  <c r="J1486"/>
  <c r="H1486"/>
  <c r="F1486"/>
  <c r="O1484"/>
  <c r="E1484"/>
  <c r="F1484"/>
  <c r="G1484"/>
  <c r="H1484"/>
  <c r="I1484"/>
  <c r="J1484"/>
  <c r="K1484"/>
  <c r="L1484"/>
  <c r="M1484"/>
  <c r="N1484"/>
  <c r="C1484"/>
  <c r="O1483"/>
  <c r="E1483"/>
  <c r="F1483"/>
  <c r="G1483"/>
  <c r="H1483"/>
  <c r="I1483"/>
  <c r="J1483"/>
  <c r="K1483"/>
  <c r="L1483"/>
  <c r="M1483"/>
  <c r="N1483"/>
  <c r="C1483"/>
  <c r="O1482"/>
  <c r="E1482"/>
  <c r="F1482"/>
  <c r="G1482"/>
  <c r="H1482"/>
  <c r="I1482"/>
  <c r="J1482"/>
  <c r="K1482"/>
  <c r="L1482"/>
  <c r="M1482"/>
  <c r="N1482"/>
  <c r="C1482"/>
  <c r="O1481"/>
  <c r="E1481"/>
  <c r="F1481"/>
  <c r="G1481"/>
  <c r="H1481"/>
  <c r="I1481"/>
  <c r="J1481"/>
  <c r="K1481"/>
  <c r="L1481"/>
  <c r="M1481"/>
  <c r="N1481"/>
  <c r="C1481"/>
  <c r="O1480"/>
  <c r="E1480"/>
  <c r="F1480"/>
  <c r="G1480"/>
  <c r="H1480"/>
  <c r="I1480"/>
  <c r="J1480"/>
  <c r="K1480"/>
  <c r="L1480"/>
  <c r="M1480"/>
  <c r="N1480"/>
  <c r="C1480"/>
  <c r="O1479"/>
  <c r="E1479"/>
  <c r="F1479"/>
  <c r="G1479"/>
  <c r="H1479"/>
  <c r="I1479"/>
  <c r="J1479"/>
  <c r="K1479"/>
  <c r="L1479"/>
  <c r="M1479"/>
  <c r="N1479"/>
  <c r="C1479"/>
  <c r="E1478"/>
  <c r="F1478"/>
  <c r="G1478"/>
  <c r="H1478"/>
  <c r="I1478"/>
  <c r="J1478"/>
  <c r="K1478"/>
  <c r="L1478"/>
  <c r="M1478"/>
  <c r="N1478"/>
  <c r="H1475"/>
  <c r="H1474"/>
  <c r="H1473"/>
  <c r="H1472"/>
  <c r="H1471"/>
  <c r="H1470"/>
  <c r="N1469"/>
  <c r="N1467"/>
  <c r="D1466"/>
  <c r="D1465"/>
  <c r="J1429"/>
  <c r="H1456"/>
  <c r="F1456"/>
  <c r="C1456"/>
  <c r="H1455"/>
  <c r="F1455"/>
  <c r="C1455"/>
  <c r="H1454"/>
  <c r="F1454"/>
  <c r="C1454"/>
  <c r="H1453"/>
  <c r="F1453"/>
  <c r="C1453"/>
  <c r="L1452"/>
  <c r="H1452"/>
  <c r="F1452"/>
  <c r="C1452"/>
  <c r="L1451"/>
  <c r="M1450"/>
  <c r="L1450"/>
  <c r="L1449"/>
  <c r="O1448"/>
  <c r="M1448"/>
  <c r="L1448"/>
  <c r="J1448"/>
  <c r="H1448"/>
  <c r="F1448"/>
  <c r="O1446"/>
  <c r="E1446"/>
  <c r="F1446"/>
  <c r="G1446"/>
  <c r="H1446"/>
  <c r="I1446"/>
  <c r="J1446"/>
  <c r="K1446"/>
  <c r="L1446"/>
  <c r="M1446"/>
  <c r="N1446"/>
  <c r="C1446"/>
  <c r="O1445"/>
  <c r="E1445"/>
  <c r="F1445"/>
  <c r="G1445"/>
  <c r="H1445"/>
  <c r="I1445"/>
  <c r="J1445"/>
  <c r="K1445"/>
  <c r="L1445"/>
  <c r="M1445"/>
  <c r="N1445"/>
  <c r="C1445"/>
  <c r="O1444"/>
  <c r="E1444"/>
  <c r="F1444"/>
  <c r="G1444"/>
  <c r="H1444"/>
  <c r="I1444"/>
  <c r="J1444"/>
  <c r="K1444"/>
  <c r="L1444"/>
  <c r="M1444"/>
  <c r="N1444"/>
  <c r="C1444"/>
  <c r="O1443"/>
  <c r="E1443"/>
  <c r="F1443"/>
  <c r="G1443"/>
  <c r="H1443"/>
  <c r="I1443"/>
  <c r="J1443"/>
  <c r="K1443"/>
  <c r="L1443"/>
  <c r="M1443"/>
  <c r="N1443"/>
  <c r="C1443"/>
  <c r="O1442"/>
  <c r="E1442"/>
  <c r="F1442"/>
  <c r="G1442"/>
  <c r="H1442"/>
  <c r="I1442"/>
  <c r="J1442"/>
  <c r="K1442"/>
  <c r="L1442"/>
  <c r="M1442"/>
  <c r="N1442"/>
  <c r="C1442"/>
  <c r="O1441"/>
  <c r="E1441"/>
  <c r="F1441"/>
  <c r="G1441"/>
  <c r="H1441"/>
  <c r="I1441"/>
  <c r="J1441"/>
  <c r="K1441"/>
  <c r="L1441"/>
  <c r="M1441"/>
  <c r="N1441"/>
  <c r="C1441"/>
  <c r="E1440"/>
  <c r="F1440"/>
  <c r="G1440"/>
  <c r="H1440"/>
  <c r="I1440"/>
  <c r="J1440"/>
  <c r="K1440"/>
  <c r="L1440"/>
  <c r="M1440"/>
  <c r="N1440"/>
  <c r="H1437"/>
  <c r="H1436"/>
  <c r="H1435"/>
  <c r="H1434"/>
  <c r="H1433"/>
  <c r="H1432"/>
  <c r="N1431"/>
  <c r="N1429"/>
  <c r="D1428"/>
  <c r="D1427"/>
  <c r="J1392"/>
  <c r="H1419"/>
  <c r="F1419"/>
  <c r="C1419"/>
  <c r="H1418"/>
  <c r="F1418"/>
  <c r="C1418"/>
  <c r="H1417"/>
  <c r="F1417"/>
  <c r="C1417"/>
  <c r="H1416"/>
  <c r="F1416"/>
  <c r="C1416"/>
  <c r="L1415"/>
  <c r="H1415"/>
  <c r="F1415"/>
  <c r="C1415"/>
  <c r="L1414"/>
  <c r="M1413"/>
  <c r="L1413"/>
  <c r="L1412"/>
  <c r="O1411"/>
  <c r="M1411"/>
  <c r="L1411"/>
  <c r="J1411"/>
  <c r="H1411"/>
  <c r="F1411"/>
  <c r="O1409"/>
  <c r="E1409"/>
  <c r="F1409"/>
  <c r="G1409"/>
  <c r="H1409"/>
  <c r="I1409"/>
  <c r="J1409"/>
  <c r="K1409"/>
  <c r="L1409"/>
  <c r="M1409"/>
  <c r="N1409"/>
  <c r="C1409"/>
  <c r="O1408"/>
  <c r="E1408"/>
  <c r="F1408"/>
  <c r="G1408"/>
  <c r="H1408"/>
  <c r="I1408"/>
  <c r="J1408"/>
  <c r="K1408"/>
  <c r="L1408"/>
  <c r="M1408"/>
  <c r="N1408"/>
  <c r="C1408"/>
  <c r="O1407"/>
  <c r="E1407"/>
  <c r="F1407"/>
  <c r="G1407"/>
  <c r="H1407"/>
  <c r="I1407"/>
  <c r="J1407"/>
  <c r="K1407"/>
  <c r="L1407"/>
  <c r="M1407"/>
  <c r="N1407"/>
  <c r="C1407"/>
  <c r="O1406"/>
  <c r="E1406"/>
  <c r="F1406"/>
  <c r="G1406"/>
  <c r="H1406"/>
  <c r="I1406"/>
  <c r="J1406"/>
  <c r="K1406"/>
  <c r="L1406"/>
  <c r="M1406"/>
  <c r="N1406"/>
  <c r="C1406"/>
  <c r="O1405"/>
  <c r="E1405"/>
  <c r="F1405"/>
  <c r="G1405"/>
  <c r="H1405"/>
  <c r="I1405"/>
  <c r="J1405"/>
  <c r="K1405"/>
  <c r="L1405"/>
  <c r="M1405"/>
  <c r="N1405"/>
  <c r="C1405"/>
  <c r="O1404"/>
  <c r="E1404"/>
  <c r="F1404"/>
  <c r="G1404"/>
  <c r="H1404"/>
  <c r="I1404"/>
  <c r="J1404"/>
  <c r="K1404"/>
  <c r="L1404"/>
  <c r="M1404"/>
  <c r="N1404"/>
  <c r="C1404"/>
  <c r="E1403"/>
  <c r="F1403"/>
  <c r="G1403"/>
  <c r="H1403"/>
  <c r="I1403"/>
  <c r="J1403"/>
  <c r="K1403"/>
  <c r="L1403"/>
  <c r="M1403"/>
  <c r="N1403"/>
  <c r="H1400"/>
  <c r="H1399"/>
  <c r="H1398"/>
  <c r="H1397"/>
  <c r="H1396"/>
  <c r="H1395"/>
  <c r="N1394"/>
  <c r="N1392"/>
  <c r="D1391"/>
  <c r="D1390"/>
  <c r="J1354"/>
  <c r="H1381"/>
  <c r="F1381"/>
  <c r="C1381"/>
  <c r="H1380"/>
  <c r="F1380"/>
  <c r="C1380"/>
  <c r="H1379"/>
  <c r="F1379"/>
  <c r="C1379"/>
  <c r="H1378"/>
  <c r="F1378"/>
  <c r="C1378"/>
  <c r="L1377"/>
  <c r="H1377"/>
  <c r="F1377"/>
  <c r="C1377"/>
  <c r="L1376"/>
  <c r="M1375"/>
  <c r="L1375"/>
  <c r="L1374"/>
  <c r="O1373"/>
  <c r="M1373"/>
  <c r="L1373"/>
  <c r="J1373"/>
  <c r="H1373"/>
  <c r="F1373"/>
  <c r="O1371"/>
  <c r="E1371"/>
  <c r="F1371"/>
  <c r="G1371"/>
  <c r="H1371"/>
  <c r="I1371"/>
  <c r="J1371"/>
  <c r="K1371"/>
  <c r="L1371"/>
  <c r="M1371"/>
  <c r="N1371"/>
  <c r="C1371"/>
  <c r="O1370"/>
  <c r="E1370"/>
  <c r="F1370"/>
  <c r="G1370"/>
  <c r="H1370"/>
  <c r="I1370"/>
  <c r="J1370"/>
  <c r="K1370"/>
  <c r="L1370"/>
  <c r="M1370"/>
  <c r="N1370"/>
  <c r="C1370"/>
  <c r="O1369"/>
  <c r="E1369"/>
  <c r="F1369"/>
  <c r="G1369"/>
  <c r="H1369"/>
  <c r="I1369"/>
  <c r="J1369"/>
  <c r="K1369"/>
  <c r="L1369"/>
  <c r="M1369"/>
  <c r="N1369"/>
  <c r="C1369"/>
  <c r="O1368"/>
  <c r="E1368"/>
  <c r="F1368"/>
  <c r="G1368"/>
  <c r="H1368"/>
  <c r="I1368"/>
  <c r="J1368"/>
  <c r="K1368"/>
  <c r="L1368"/>
  <c r="M1368"/>
  <c r="N1368"/>
  <c r="C1368"/>
  <c r="O1367"/>
  <c r="E1367"/>
  <c r="F1367"/>
  <c r="G1367"/>
  <c r="H1367"/>
  <c r="I1367"/>
  <c r="J1367"/>
  <c r="K1367"/>
  <c r="L1367"/>
  <c r="M1367"/>
  <c r="N1367"/>
  <c r="C1367"/>
  <c r="O1366"/>
  <c r="E1366"/>
  <c r="F1366"/>
  <c r="G1366"/>
  <c r="H1366"/>
  <c r="I1366"/>
  <c r="J1366"/>
  <c r="K1366"/>
  <c r="L1366"/>
  <c r="M1366"/>
  <c r="N1366"/>
  <c r="C1366"/>
  <c r="E1365"/>
  <c r="F1365"/>
  <c r="G1365"/>
  <c r="H1365"/>
  <c r="I1365"/>
  <c r="J1365"/>
  <c r="K1365"/>
  <c r="L1365"/>
  <c r="M1365"/>
  <c r="N1365"/>
  <c r="H1362"/>
  <c r="H1361"/>
  <c r="H1360"/>
  <c r="H1359"/>
  <c r="H1358"/>
  <c r="H1357"/>
  <c r="N1356"/>
  <c r="N1354"/>
  <c r="D1353"/>
  <c r="D1352"/>
  <c r="J1317"/>
  <c r="H1344"/>
  <c r="F1344"/>
  <c r="C1344"/>
  <c r="H1343"/>
  <c r="F1343"/>
  <c r="C1343"/>
  <c r="H1342"/>
  <c r="F1342"/>
  <c r="C1342"/>
  <c r="H1341"/>
  <c r="F1341"/>
  <c r="C1341"/>
  <c r="L1340"/>
  <c r="H1340"/>
  <c r="F1340"/>
  <c r="C1340"/>
  <c r="L1339"/>
  <c r="M1338"/>
  <c r="L1338"/>
  <c r="L1337"/>
  <c r="O1336"/>
  <c r="M1336"/>
  <c r="L1336"/>
  <c r="J1336"/>
  <c r="H1336"/>
  <c r="F1336"/>
  <c r="O1334"/>
  <c r="E1334"/>
  <c r="F1334"/>
  <c r="G1334"/>
  <c r="H1334"/>
  <c r="I1334"/>
  <c r="J1334"/>
  <c r="K1334"/>
  <c r="L1334"/>
  <c r="M1334"/>
  <c r="N1334"/>
  <c r="C1334"/>
  <c r="O1333"/>
  <c r="E1333"/>
  <c r="F1333"/>
  <c r="G1333"/>
  <c r="H1333"/>
  <c r="I1333"/>
  <c r="J1333"/>
  <c r="K1333"/>
  <c r="L1333"/>
  <c r="M1333"/>
  <c r="N1333"/>
  <c r="C1333"/>
  <c r="O1332"/>
  <c r="E1332"/>
  <c r="F1332"/>
  <c r="G1332"/>
  <c r="H1332"/>
  <c r="I1332"/>
  <c r="J1332"/>
  <c r="K1332"/>
  <c r="L1332"/>
  <c r="M1332"/>
  <c r="N1332"/>
  <c r="C1332"/>
  <c r="O1331"/>
  <c r="E1331"/>
  <c r="F1331"/>
  <c r="G1331"/>
  <c r="H1331"/>
  <c r="I1331"/>
  <c r="J1331"/>
  <c r="K1331"/>
  <c r="L1331"/>
  <c r="M1331"/>
  <c r="N1331"/>
  <c r="C1331"/>
  <c r="O1330"/>
  <c r="E1330"/>
  <c r="F1330"/>
  <c r="G1330"/>
  <c r="H1330"/>
  <c r="I1330"/>
  <c r="J1330"/>
  <c r="K1330"/>
  <c r="L1330"/>
  <c r="M1330"/>
  <c r="N1330"/>
  <c r="C1330"/>
  <c r="O1329"/>
  <c r="E1329"/>
  <c r="F1329"/>
  <c r="G1329"/>
  <c r="H1329"/>
  <c r="I1329"/>
  <c r="J1329"/>
  <c r="K1329"/>
  <c r="L1329"/>
  <c r="M1329"/>
  <c r="N1329"/>
  <c r="C1329"/>
  <c r="E1328"/>
  <c r="F1328"/>
  <c r="G1328"/>
  <c r="H1328"/>
  <c r="I1328"/>
  <c r="J1328"/>
  <c r="K1328"/>
  <c r="L1328"/>
  <c r="M1328"/>
  <c r="N1328"/>
  <c r="H1325"/>
  <c r="H1324"/>
  <c r="H1323"/>
  <c r="H1322"/>
  <c r="H1321"/>
  <c r="H1320"/>
  <c r="N1319"/>
  <c r="N1317"/>
  <c r="D1316"/>
  <c r="D1315"/>
  <c r="J1279"/>
  <c r="H1306"/>
  <c r="F1306"/>
  <c r="C1306"/>
  <c r="H1305"/>
  <c r="F1305"/>
  <c r="C1305"/>
  <c r="H1304"/>
  <c r="F1304"/>
  <c r="C1304"/>
  <c r="H1303"/>
  <c r="F1303"/>
  <c r="C1303"/>
  <c r="L1302"/>
  <c r="H1302"/>
  <c r="F1302"/>
  <c r="C1302"/>
  <c r="L1301"/>
  <c r="M1300"/>
  <c r="L1300"/>
  <c r="L1299"/>
  <c r="O1298"/>
  <c r="M1298"/>
  <c r="L1298"/>
  <c r="J1298"/>
  <c r="H1298"/>
  <c r="F1298"/>
  <c r="O1296"/>
  <c r="E1296"/>
  <c r="F1296"/>
  <c r="G1296"/>
  <c r="H1296"/>
  <c r="I1296"/>
  <c r="J1296"/>
  <c r="K1296"/>
  <c r="L1296"/>
  <c r="M1296"/>
  <c r="N1296"/>
  <c r="C1296"/>
  <c r="O1295"/>
  <c r="E1295"/>
  <c r="F1295"/>
  <c r="G1295"/>
  <c r="H1295"/>
  <c r="I1295"/>
  <c r="J1295"/>
  <c r="K1295"/>
  <c r="L1295"/>
  <c r="M1295"/>
  <c r="N1295"/>
  <c r="C1295"/>
  <c r="O1294"/>
  <c r="E1294"/>
  <c r="F1294"/>
  <c r="G1294"/>
  <c r="H1294"/>
  <c r="I1294"/>
  <c r="J1294"/>
  <c r="K1294"/>
  <c r="L1294"/>
  <c r="M1294"/>
  <c r="N1294"/>
  <c r="C1294"/>
  <c r="O1293"/>
  <c r="E1293"/>
  <c r="F1293"/>
  <c r="G1293"/>
  <c r="H1293"/>
  <c r="I1293"/>
  <c r="J1293"/>
  <c r="K1293"/>
  <c r="L1293"/>
  <c r="M1293"/>
  <c r="N1293"/>
  <c r="C1293"/>
  <c r="O1292"/>
  <c r="E1292"/>
  <c r="F1292"/>
  <c r="G1292"/>
  <c r="H1292"/>
  <c r="I1292"/>
  <c r="J1292"/>
  <c r="K1292"/>
  <c r="L1292"/>
  <c r="M1292"/>
  <c r="N1292"/>
  <c r="C1292"/>
  <c r="O1291"/>
  <c r="E1291"/>
  <c r="F1291"/>
  <c r="G1291"/>
  <c r="H1291"/>
  <c r="I1291"/>
  <c r="J1291"/>
  <c r="K1291"/>
  <c r="L1291"/>
  <c r="M1291"/>
  <c r="N1291"/>
  <c r="C1291"/>
  <c r="E1290"/>
  <c r="F1290"/>
  <c r="G1290"/>
  <c r="H1290"/>
  <c r="I1290"/>
  <c r="J1290"/>
  <c r="K1290"/>
  <c r="L1290"/>
  <c r="M1290"/>
  <c r="N1290"/>
  <c r="H1287"/>
  <c r="H1286"/>
  <c r="H1285"/>
  <c r="H1284"/>
  <c r="H1283"/>
  <c r="H1282"/>
  <c r="N1281"/>
  <c r="N1279"/>
  <c r="D1278"/>
  <c r="D1277"/>
  <c r="A676"/>
  <c r="A714"/>
  <c r="A751"/>
  <c r="A789"/>
  <c r="A826"/>
  <c r="A864"/>
  <c r="A901"/>
  <c r="A939"/>
  <c r="A976"/>
  <c r="A1014"/>
  <c r="A1051"/>
  <c r="A1089"/>
  <c r="A1126"/>
  <c r="A1164"/>
  <c r="A1201"/>
  <c r="A1239"/>
  <c r="J1242"/>
  <c r="H1269"/>
  <c r="F1269"/>
  <c r="C1269"/>
  <c r="H1268"/>
  <c r="F1268"/>
  <c r="C1268"/>
  <c r="H1267"/>
  <c r="F1267"/>
  <c r="C1267"/>
  <c r="H1266"/>
  <c r="F1266"/>
  <c r="C1266"/>
  <c r="L1265"/>
  <c r="H1265"/>
  <c r="F1265"/>
  <c r="C1265"/>
  <c r="L1264"/>
  <c r="M1263"/>
  <c r="L1263"/>
  <c r="L1262"/>
  <c r="O1261"/>
  <c r="M1261"/>
  <c r="L1261"/>
  <c r="J1261"/>
  <c r="H1261"/>
  <c r="F1261"/>
  <c r="O1259"/>
  <c r="E1259"/>
  <c r="F1259"/>
  <c r="G1259"/>
  <c r="H1259"/>
  <c r="I1259"/>
  <c r="J1259"/>
  <c r="K1259"/>
  <c r="L1259"/>
  <c r="M1259"/>
  <c r="N1259"/>
  <c r="C1259"/>
  <c r="O1258"/>
  <c r="E1258"/>
  <c r="F1258"/>
  <c r="G1258"/>
  <c r="H1258"/>
  <c r="I1258"/>
  <c r="J1258"/>
  <c r="K1258"/>
  <c r="L1258"/>
  <c r="M1258"/>
  <c r="N1258"/>
  <c r="C1258"/>
  <c r="O1257"/>
  <c r="E1257"/>
  <c r="F1257"/>
  <c r="G1257"/>
  <c r="H1257"/>
  <c r="I1257"/>
  <c r="J1257"/>
  <c r="K1257"/>
  <c r="L1257"/>
  <c r="M1257"/>
  <c r="N1257"/>
  <c r="C1257"/>
  <c r="O1256"/>
  <c r="E1256"/>
  <c r="F1256"/>
  <c r="G1256"/>
  <c r="H1256"/>
  <c r="I1256"/>
  <c r="J1256"/>
  <c r="K1256"/>
  <c r="L1256"/>
  <c r="M1256"/>
  <c r="N1256"/>
  <c r="C1256"/>
  <c r="O1255"/>
  <c r="E1255"/>
  <c r="F1255"/>
  <c r="G1255"/>
  <c r="H1255"/>
  <c r="I1255"/>
  <c r="J1255"/>
  <c r="K1255"/>
  <c r="L1255"/>
  <c r="M1255"/>
  <c r="N1255"/>
  <c r="C1255"/>
  <c r="O1254"/>
  <c r="E1254"/>
  <c r="F1254"/>
  <c r="G1254"/>
  <c r="H1254"/>
  <c r="I1254"/>
  <c r="J1254"/>
  <c r="K1254"/>
  <c r="L1254"/>
  <c r="M1254"/>
  <c r="N1254"/>
  <c r="C1254"/>
  <c r="E1253"/>
  <c r="F1253"/>
  <c r="G1253"/>
  <c r="H1253"/>
  <c r="I1253"/>
  <c r="J1253"/>
  <c r="K1253"/>
  <c r="L1253"/>
  <c r="M1253"/>
  <c r="N1253"/>
  <c r="H1250"/>
  <c r="H1249"/>
  <c r="H1248"/>
  <c r="H1247"/>
  <c r="H1246"/>
  <c r="H1245"/>
  <c r="N1244"/>
  <c r="N1242"/>
  <c r="D1241"/>
  <c r="D1240"/>
  <c r="J1204"/>
  <c r="H1231"/>
  <c r="F1231"/>
  <c r="C1231"/>
  <c r="H1230"/>
  <c r="F1230"/>
  <c r="C1230"/>
  <c r="H1229"/>
  <c r="F1229"/>
  <c r="C1229"/>
  <c r="H1228"/>
  <c r="F1228"/>
  <c r="C1228"/>
  <c r="L1227"/>
  <c r="H1227"/>
  <c r="F1227"/>
  <c r="C1227"/>
  <c r="L1226"/>
  <c r="M1225"/>
  <c r="L1225"/>
  <c r="L1224"/>
  <c r="O1223"/>
  <c r="M1223"/>
  <c r="L1223"/>
  <c r="J1223"/>
  <c r="H1223"/>
  <c r="F1223"/>
  <c r="O1221"/>
  <c r="E1221"/>
  <c r="F1221"/>
  <c r="G1221"/>
  <c r="H1221"/>
  <c r="I1221"/>
  <c r="J1221"/>
  <c r="K1221"/>
  <c r="L1221"/>
  <c r="M1221"/>
  <c r="N1221"/>
  <c r="C1221"/>
  <c r="O1220"/>
  <c r="E1220"/>
  <c r="F1220"/>
  <c r="G1220"/>
  <c r="H1220"/>
  <c r="I1220"/>
  <c r="J1220"/>
  <c r="K1220"/>
  <c r="L1220"/>
  <c r="M1220"/>
  <c r="N1220"/>
  <c r="C1220"/>
  <c r="O1219"/>
  <c r="E1219"/>
  <c r="F1219"/>
  <c r="G1219"/>
  <c r="H1219"/>
  <c r="I1219"/>
  <c r="J1219"/>
  <c r="K1219"/>
  <c r="L1219"/>
  <c r="M1219"/>
  <c r="N1219"/>
  <c r="C1219"/>
  <c r="O1218"/>
  <c r="E1218"/>
  <c r="F1218"/>
  <c r="G1218"/>
  <c r="H1218"/>
  <c r="I1218"/>
  <c r="J1218"/>
  <c r="K1218"/>
  <c r="L1218"/>
  <c r="M1218"/>
  <c r="N1218"/>
  <c r="C1218"/>
  <c r="O1217"/>
  <c r="E1217"/>
  <c r="F1217"/>
  <c r="G1217"/>
  <c r="H1217"/>
  <c r="I1217"/>
  <c r="J1217"/>
  <c r="K1217"/>
  <c r="L1217"/>
  <c r="M1217"/>
  <c r="N1217"/>
  <c r="C1217"/>
  <c r="O1216"/>
  <c r="E1216"/>
  <c r="F1216"/>
  <c r="G1216"/>
  <c r="H1216"/>
  <c r="I1216"/>
  <c r="J1216"/>
  <c r="K1216"/>
  <c r="L1216"/>
  <c r="M1216"/>
  <c r="N1216"/>
  <c r="C1216"/>
  <c r="E1215"/>
  <c r="F1215"/>
  <c r="G1215"/>
  <c r="H1215"/>
  <c r="I1215"/>
  <c r="J1215"/>
  <c r="K1215"/>
  <c r="L1215"/>
  <c r="M1215"/>
  <c r="N1215"/>
  <c r="H1212"/>
  <c r="H1211"/>
  <c r="H1210"/>
  <c r="H1209"/>
  <c r="H1208"/>
  <c r="H1207"/>
  <c r="N1206"/>
  <c r="N1204"/>
  <c r="D1203"/>
  <c r="D1202"/>
  <c r="J1167"/>
  <c r="H1194"/>
  <c r="F1194"/>
  <c r="C1194"/>
  <c r="H1193"/>
  <c r="F1193"/>
  <c r="C1193"/>
  <c r="H1192"/>
  <c r="F1192"/>
  <c r="C1192"/>
  <c r="H1191"/>
  <c r="F1191"/>
  <c r="C1191"/>
  <c r="L1190"/>
  <c r="H1190"/>
  <c r="F1190"/>
  <c r="C1190"/>
  <c r="L1189"/>
  <c r="M1188"/>
  <c r="L1188"/>
  <c r="L1187"/>
  <c r="O1186"/>
  <c r="M1186"/>
  <c r="L1186"/>
  <c r="J1186"/>
  <c r="H1186"/>
  <c r="F1186"/>
  <c r="O1184"/>
  <c r="E1184"/>
  <c r="F1184"/>
  <c r="G1184"/>
  <c r="H1184"/>
  <c r="I1184"/>
  <c r="J1184"/>
  <c r="K1184"/>
  <c r="L1184"/>
  <c r="M1184"/>
  <c r="N1184"/>
  <c r="C1184"/>
  <c r="O1183"/>
  <c r="E1183"/>
  <c r="F1183"/>
  <c r="G1183"/>
  <c r="H1183"/>
  <c r="I1183"/>
  <c r="J1183"/>
  <c r="K1183"/>
  <c r="L1183"/>
  <c r="M1183"/>
  <c r="N1183"/>
  <c r="C1183"/>
  <c r="O1182"/>
  <c r="E1182"/>
  <c r="F1182"/>
  <c r="G1182"/>
  <c r="H1182"/>
  <c r="I1182"/>
  <c r="J1182"/>
  <c r="K1182"/>
  <c r="L1182"/>
  <c r="M1182"/>
  <c r="N1182"/>
  <c r="C1182"/>
  <c r="O1181"/>
  <c r="E1181"/>
  <c r="F1181"/>
  <c r="G1181"/>
  <c r="H1181"/>
  <c r="I1181"/>
  <c r="J1181"/>
  <c r="K1181"/>
  <c r="L1181"/>
  <c r="M1181"/>
  <c r="N1181"/>
  <c r="C1181"/>
  <c r="O1180"/>
  <c r="E1180"/>
  <c r="F1180"/>
  <c r="G1180"/>
  <c r="H1180"/>
  <c r="I1180"/>
  <c r="J1180"/>
  <c r="K1180"/>
  <c r="L1180"/>
  <c r="M1180"/>
  <c r="N1180"/>
  <c r="C1180"/>
  <c r="O1179"/>
  <c r="E1179"/>
  <c r="F1179"/>
  <c r="G1179"/>
  <c r="H1179"/>
  <c r="I1179"/>
  <c r="J1179"/>
  <c r="K1179"/>
  <c r="L1179"/>
  <c r="M1179"/>
  <c r="N1179"/>
  <c r="C1179"/>
  <c r="E1178"/>
  <c r="F1178"/>
  <c r="G1178"/>
  <c r="H1178"/>
  <c r="I1178"/>
  <c r="J1178"/>
  <c r="K1178"/>
  <c r="L1178"/>
  <c r="M1178"/>
  <c r="N1178"/>
  <c r="H1175"/>
  <c r="H1174"/>
  <c r="H1173"/>
  <c r="H1172"/>
  <c r="H1171"/>
  <c r="H1170"/>
  <c r="N1169"/>
  <c r="N1167"/>
  <c r="D1166"/>
  <c r="D1165"/>
  <c r="J1129"/>
  <c r="H1156"/>
  <c r="F1156"/>
  <c r="C1156"/>
  <c r="H1155"/>
  <c r="F1155"/>
  <c r="C1155"/>
  <c r="H1154"/>
  <c r="F1154"/>
  <c r="C1154"/>
  <c r="H1153"/>
  <c r="F1153"/>
  <c r="C1153"/>
  <c r="L1152"/>
  <c r="H1152"/>
  <c r="F1152"/>
  <c r="C1152"/>
  <c r="L1151"/>
  <c r="M1150"/>
  <c r="L1150"/>
  <c r="L1149"/>
  <c r="O1148"/>
  <c r="M1148"/>
  <c r="L1148"/>
  <c r="J1148"/>
  <c r="H1148"/>
  <c r="F1148"/>
  <c r="O1146"/>
  <c r="E1146"/>
  <c r="F1146"/>
  <c r="G1146"/>
  <c r="H1146"/>
  <c r="I1146"/>
  <c r="J1146"/>
  <c r="K1146"/>
  <c r="L1146"/>
  <c r="M1146"/>
  <c r="N1146"/>
  <c r="C1146"/>
  <c r="O1145"/>
  <c r="E1145"/>
  <c r="F1145"/>
  <c r="G1145"/>
  <c r="H1145"/>
  <c r="I1145"/>
  <c r="J1145"/>
  <c r="K1145"/>
  <c r="L1145"/>
  <c r="M1145"/>
  <c r="N1145"/>
  <c r="C1145"/>
  <c r="O1144"/>
  <c r="E1144"/>
  <c r="F1144"/>
  <c r="G1144"/>
  <c r="H1144"/>
  <c r="I1144"/>
  <c r="J1144"/>
  <c r="K1144"/>
  <c r="L1144"/>
  <c r="M1144"/>
  <c r="N1144"/>
  <c r="C1144"/>
  <c r="O1143"/>
  <c r="E1143"/>
  <c r="F1143"/>
  <c r="G1143"/>
  <c r="H1143"/>
  <c r="I1143"/>
  <c r="J1143"/>
  <c r="K1143"/>
  <c r="L1143"/>
  <c r="M1143"/>
  <c r="N1143"/>
  <c r="C1143"/>
  <c r="O1142"/>
  <c r="E1142"/>
  <c r="F1142"/>
  <c r="G1142"/>
  <c r="H1142"/>
  <c r="I1142"/>
  <c r="J1142"/>
  <c r="K1142"/>
  <c r="L1142"/>
  <c r="M1142"/>
  <c r="N1142"/>
  <c r="C1142"/>
  <c r="O1141"/>
  <c r="E1141"/>
  <c r="F1141"/>
  <c r="G1141"/>
  <c r="H1141"/>
  <c r="I1141"/>
  <c r="J1141"/>
  <c r="K1141"/>
  <c r="L1141"/>
  <c r="M1141"/>
  <c r="N1141"/>
  <c r="C1141"/>
  <c r="E1140"/>
  <c r="F1140"/>
  <c r="G1140"/>
  <c r="H1140"/>
  <c r="I1140"/>
  <c r="J1140"/>
  <c r="K1140"/>
  <c r="L1140"/>
  <c r="M1140"/>
  <c r="N1140"/>
  <c r="H1137"/>
  <c r="H1136"/>
  <c r="H1135"/>
  <c r="H1134"/>
  <c r="H1133"/>
  <c r="H1132"/>
  <c r="N1131"/>
  <c r="N1129"/>
  <c r="D1128"/>
  <c r="D1127"/>
  <c r="J1092"/>
  <c r="H1119"/>
  <c r="F1119"/>
  <c r="C1119"/>
  <c r="H1118"/>
  <c r="F1118"/>
  <c r="C1118"/>
  <c r="H1117"/>
  <c r="F1117"/>
  <c r="C1117"/>
  <c r="H1116"/>
  <c r="F1116"/>
  <c r="C1116"/>
  <c r="L1115"/>
  <c r="H1115"/>
  <c r="F1115"/>
  <c r="C1115"/>
  <c r="L1114"/>
  <c r="M1113"/>
  <c r="L1113"/>
  <c r="L1112"/>
  <c r="O1111"/>
  <c r="M1111"/>
  <c r="L1111"/>
  <c r="J1111"/>
  <c r="H1111"/>
  <c r="F1111"/>
  <c r="O1109"/>
  <c r="E1109"/>
  <c r="F1109"/>
  <c r="G1109"/>
  <c r="H1109"/>
  <c r="I1109"/>
  <c r="J1109"/>
  <c r="K1109"/>
  <c r="L1109"/>
  <c r="M1109"/>
  <c r="N1109"/>
  <c r="C1109"/>
  <c r="O1108"/>
  <c r="E1108"/>
  <c r="F1108"/>
  <c r="G1108"/>
  <c r="H1108"/>
  <c r="I1108"/>
  <c r="J1108"/>
  <c r="K1108"/>
  <c r="L1108"/>
  <c r="M1108"/>
  <c r="N1108"/>
  <c r="C1108"/>
  <c r="O1107"/>
  <c r="E1107"/>
  <c r="F1107"/>
  <c r="G1107"/>
  <c r="H1107"/>
  <c r="I1107"/>
  <c r="J1107"/>
  <c r="K1107"/>
  <c r="L1107"/>
  <c r="M1107"/>
  <c r="N1107"/>
  <c r="C1107"/>
  <c r="O1106"/>
  <c r="E1106"/>
  <c r="F1106"/>
  <c r="G1106"/>
  <c r="H1106"/>
  <c r="I1106"/>
  <c r="J1106"/>
  <c r="K1106"/>
  <c r="L1106"/>
  <c r="M1106"/>
  <c r="N1106"/>
  <c r="C1106"/>
  <c r="O1105"/>
  <c r="E1105"/>
  <c r="F1105"/>
  <c r="G1105"/>
  <c r="H1105"/>
  <c r="I1105"/>
  <c r="J1105"/>
  <c r="K1105"/>
  <c r="L1105"/>
  <c r="M1105"/>
  <c r="N1105"/>
  <c r="C1105"/>
  <c r="O1104"/>
  <c r="E1104"/>
  <c r="F1104"/>
  <c r="G1104"/>
  <c r="H1104"/>
  <c r="I1104"/>
  <c r="J1104"/>
  <c r="K1104"/>
  <c r="L1104"/>
  <c r="M1104"/>
  <c r="N1104"/>
  <c r="C1104"/>
  <c r="E1103"/>
  <c r="F1103"/>
  <c r="G1103"/>
  <c r="H1103"/>
  <c r="I1103"/>
  <c r="J1103"/>
  <c r="K1103"/>
  <c r="L1103"/>
  <c r="M1103"/>
  <c r="N1103"/>
  <c r="H1100"/>
  <c r="H1099"/>
  <c r="H1098"/>
  <c r="H1097"/>
  <c r="H1096"/>
  <c r="H1095"/>
  <c r="N1094"/>
  <c r="N1092"/>
  <c r="D1091"/>
  <c r="D1090"/>
  <c r="J1054"/>
  <c r="H1081"/>
  <c r="F1081"/>
  <c r="C1081"/>
  <c r="H1080"/>
  <c r="F1080"/>
  <c r="C1080"/>
  <c r="H1079"/>
  <c r="F1079"/>
  <c r="C1079"/>
  <c r="H1078"/>
  <c r="F1078"/>
  <c r="C1078"/>
  <c r="L1077"/>
  <c r="H1077"/>
  <c r="F1077"/>
  <c r="C1077"/>
  <c r="L1076"/>
  <c r="M1075"/>
  <c r="L1075"/>
  <c r="L1074"/>
  <c r="O1073"/>
  <c r="M1073"/>
  <c r="L1073"/>
  <c r="J1073"/>
  <c r="H1073"/>
  <c r="F1073"/>
  <c r="O1071"/>
  <c r="E1071"/>
  <c r="F1071"/>
  <c r="G1071"/>
  <c r="H1071"/>
  <c r="I1071"/>
  <c r="J1071"/>
  <c r="K1071"/>
  <c r="L1071"/>
  <c r="M1071"/>
  <c r="N1071"/>
  <c r="C1071"/>
  <c r="O1070"/>
  <c r="E1070"/>
  <c r="F1070"/>
  <c r="G1070"/>
  <c r="H1070"/>
  <c r="I1070"/>
  <c r="J1070"/>
  <c r="K1070"/>
  <c r="L1070"/>
  <c r="M1070"/>
  <c r="N1070"/>
  <c r="C1070"/>
  <c r="O1069"/>
  <c r="E1069"/>
  <c r="F1069"/>
  <c r="G1069"/>
  <c r="H1069"/>
  <c r="I1069"/>
  <c r="J1069"/>
  <c r="K1069"/>
  <c r="L1069"/>
  <c r="M1069"/>
  <c r="N1069"/>
  <c r="C1069"/>
  <c r="O1068"/>
  <c r="E1068"/>
  <c r="F1068"/>
  <c r="G1068"/>
  <c r="H1068"/>
  <c r="I1068"/>
  <c r="J1068"/>
  <c r="K1068"/>
  <c r="L1068"/>
  <c r="M1068"/>
  <c r="N1068"/>
  <c r="C1068"/>
  <c r="O1067"/>
  <c r="E1067"/>
  <c r="F1067"/>
  <c r="G1067"/>
  <c r="H1067"/>
  <c r="I1067"/>
  <c r="J1067"/>
  <c r="K1067"/>
  <c r="L1067"/>
  <c r="M1067"/>
  <c r="N1067"/>
  <c r="C1067"/>
  <c r="O1066"/>
  <c r="E1066"/>
  <c r="F1066"/>
  <c r="G1066"/>
  <c r="H1066"/>
  <c r="I1066"/>
  <c r="J1066"/>
  <c r="K1066"/>
  <c r="L1066"/>
  <c r="M1066"/>
  <c r="N1066"/>
  <c r="C1066"/>
  <c r="E1065"/>
  <c r="F1065"/>
  <c r="G1065"/>
  <c r="H1065"/>
  <c r="I1065"/>
  <c r="J1065"/>
  <c r="K1065"/>
  <c r="L1065"/>
  <c r="M1065"/>
  <c r="N1065"/>
  <c r="H1062"/>
  <c r="H1061"/>
  <c r="H1060"/>
  <c r="H1059"/>
  <c r="H1058"/>
  <c r="H1057"/>
  <c r="N1056"/>
  <c r="N1054"/>
  <c r="D1053"/>
  <c r="D1052"/>
  <c r="J1017"/>
  <c r="H1044"/>
  <c r="F1044"/>
  <c r="C1044"/>
  <c r="H1043"/>
  <c r="F1043"/>
  <c r="C1043"/>
  <c r="H1042"/>
  <c r="F1042"/>
  <c r="C1042"/>
  <c r="H1041"/>
  <c r="F1041"/>
  <c r="C1041"/>
  <c r="L1040"/>
  <c r="H1040"/>
  <c r="F1040"/>
  <c r="C1040"/>
  <c r="L1039"/>
  <c r="M1038"/>
  <c r="L1038"/>
  <c r="L1037"/>
  <c r="O1036"/>
  <c r="M1036"/>
  <c r="L1036"/>
  <c r="J1036"/>
  <c r="H1036"/>
  <c r="F1036"/>
  <c r="O1034"/>
  <c r="E1034"/>
  <c r="F1034"/>
  <c r="G1034"/>
  <c r="H1034"/>
  <c r="I1034"/>
  <c r="J1034"/>
  <c r="K1034"/>
  <c r="L1034"/>
  <c r="M1034"/>
  <c r="N1034"/>
  <c r="C1034"/>
  <c r="O1033"/>
  <c r="E1033"/>
  <c r="F1033"/>
  <c r="G1033"/>
  <c r="H1033"/>
  <c r="I1033"/>
  <c r="J1033"/>
  <c r="K1033"/>
  <c r="L1033"/>
  <c r="M1033"/>
  <c r="N1033"/>
  <c r="C1033"/>
  <c r="O1032"/>
  <c r="E1032"/>
  <c r="F1032"/>
  <c r="G1032"/>
  <c r="H1032"/>
  <c r="I1032"/>
  <c r="J1032"/>
  <c r="K1032"/>
  <c r="L1032"/>
  <c r="M1032"/>
  <c r="N1032"/>
  <c r="C1032"/>
  <c r="O1031"/>
  <c r="E1031"/>
  <c r="F1031"/>
  <c r="G1031"/>
  <c r="H1031"/>
  <c r="I1031"/>
  <c r="J1031"/>
  <c r="K1031"/>
  <c r="L1031"/>
  <c r="M1031"/>
  <c r="N1031"/>
  <c r="C1031"/>
  <c r="O1030"/>
  <c r="E1030"/>
  <c r="F1030"/>
  <c r="G1030"/>
  <c r="H1030"/>
  <c r="I1030"/>
  <c r="J1030"/>
  <c r="K1030"/>
  <c r="L1030"/>
  <c r="M1030"/>
  <c r="N1030"/>
  <c r="C1030"/>
  <c r="O1029"/>
  <c r="E1029"/>
  <c r="F1029"/>
  <c r="G1029"/>
  <c r="H1029"/>
  <c r="I1029"/>
  <c r="J1029"/>
  <c r="K1029"/>
  <c r="L1029"/>
  <c r="M1029"/>
  <c r="N1029"/>
  <c r="C1029"/>
  <c r="E1028"/>
  <c r="F1028"/>
  <c r="G1028"/>
  <c r="H1028"/>
  <c r="I1028"/>
  <c r="J1028"/>
  <c r="K1028"/>
  <c r="L1028"/>
  <c r="M1028"/>
  <c r="N1028"/>
  <c r="H1025"/>
  <c r="H1024"/>
  <c r="H1023"/>
  <c r="H1022"/>
  <c r="H1021"/>
  <c r="H1020"/>
  <c r="N1019"/>
  <c r="N1017"/>
  <c r="D1016"/>
  <c r="D1015"/>
  <c r="J979"/>
  <c r="H1006"/>
  <c r="F1006"/>
  <c r="C1006"/>
  <c r="H1005"/>
  <c r="F1005"/>
  <c r="C1005"/>
  <c r="H1004"/>
  <c r="F1004"/>
  <c r="C1004"/>
  <c r="H1003"/>
  <c r="F1003"/>
  <c r="C1003"/>
  <c r="L1002"/>
  <c r="H1002"/>
  <c r="F1002"/>
  <c r="C1002"/>
  <c r="L1001"/>
  <c r="M1000"/>
  <c r="L1000"/>
  <c r="L999"/>
  <c r="O998"/>
  <c r="M998"/>
  <c r="L998"/>
  <c r="J998"/>
  <c r="H998"/>
  <c r="F998"/>
  <c r="O996"/>
  <c r="E996"/>
  <c r="F996"/>
  <c r="G996"/>
  <c r="H996"/>
  <c r="I996"/>
  <c r="J996"/>
  <c r="K996"/>
  <c r="L996"/>
  <c r="M996"/>
  <c r="N996"/>
  <c r="C996"/>
  <c r="O995"/>
  <c r="E995"/>
  <c r="F995"/>
  <c r="G995"/>
  <c r="H995"/>
  <c r="I995"/>
  <c r="J995"/>
  <c r="K995"/>
  <c r="L995"/>
  <c r="M995"/>
  <c r="N995"/>
  <c r="C995"/>
  <c r="O994"/>
  <c r="E994"/>
  <c r="F994"/>
  <c r="G994"/>
  <c r="H994"/>
  <c r="I994"/>
  <c r="J994"/>
  <c r="K994"/>
  <c r="L994"/>
  <c r="M994"/>
  <c r="N994"/>
  <c r="C994"/>
  <c r="O993"/>
  <c r="E993"/>
  <c r="F993"/>
  <c r="G993"/>
  <c r="H993"/>
  <c r="I993"/>
  <c r="J993"/>
  <c r="K993"/>
  <c r="L993"/>
  <c r="M993"/>
  <c r="N993"/>
  <c r="C993"/>
  <c r="O992"/>
  <c r="E992"/>
  <c r="F992"/>
  <c r="G992"/>
  <c r="H992"/>
  <c r="I992"/>
  <c r="J992"/>
  <c r="K992"/>
  <c r="L992"/>
  <c r="M992"/>
  <c r="N992"/>
  <c r="C992"/>
  <c r="O991"/>
  <c r="E991"/>
  <c r="F991"/>
  <c r="G991"/>
  <c r="H991"/>
  <c r="I991"/>
  <c r="J991"/>
  <c r="K991"/>
  <c r="L991"/>
  <c r="M991"/>
  <c r="N991"/>
  <c r="C991"/>
  <c r="E990"/>
  <c r="F990"/>
  <c r="G990"/>
  <c r="H990"/>
  <c r="I990"/>
  <c r="J990"/>
  <c r="K990"/>
  <c r="L990"/>
  <c r="M990"/>
  <c r="N990"/>
  <c r="H987"/>
  <c r="H986"/>
  <c r="H985"/>
  <c r="H984"/>
  <c r="H983"/>
  <c r="H982"/>
  <c r="N981"/>
  <c r="N979"/>
  <c r="D978"/>
  <c r="D977"/>
  <c r="J942"/>
  <c r="H969"/>
  <c r="F969"/>
  <c r="C969"/>
  <c r="H968"/>
  <c r="F968"/>
  <c r="C968"/>
  <c r="H967"/>
  <c r="F967"/>
  <c r="C967"/>
  <c r="H966"/>
  <c r="F966"/>
  <c r="C966"/>
  <c r="L965"/>
  <c r="H965"/>
  <c r="F965"/>
  <c r="C965"/>
  <c r="L964"/>
  <c r="M963"/>
  <c r="L963"/>
  <c r="L962"/>
  <c r="O961"/>
  <c r="M961"/>
  <c r="L961"/>
  <c r="J961"/>
  <c r="H961"/>
  <c r="F961"/>
  <c r="O959"/>
  <c r="E959"/>
  <c r="F959"/>
  <c r="G959"/>
  <c r="H959"/>
  <c r="I959"/>
  <c r="J959"/>
  <c r="K959"/>
  <c r="L959"/>
  <c r="M959"/>
  <c r="N959"/>
  <c r="C959"/>
  <c r="O958"/>
  <c r="E958"/>
  <c r="F958"/>
  <c r="G958"/>
  <c r="H958"/>
  <c r="I958"/>
  <c r="J958"/>
  <c r="K958"/>
  <c r="L958"/>
  <c r="M958"/>
  <c r="N958"/>
  <c r="C958"/>
  <c r="O957"/>
  <c r="E957"/>
  <c r="F957"/>
  <c r="G957"/>
  <c r="H957"/>
  <c r="I957"/>
  <c r="J957"/>
  <c r="K957"/>
  <c r="L957"/>
  <c r="M957"/>
  <c r="N957"/>
  <c r="C957"/>
  <c r="O956"/>
  <c r="E956"/>
  <c r="F956"/>
  <c r="G956"/>
  <c r="H956"/>
  <c r="I956"/>
  <c r="J956"/>
  <c r="K956"/>
  <c r="L956"/>
  <c r="M956"/>
  <c r="N956"/>
  <c r="C956"/>
  <c r="O955"/>
  <c r="E955"/>
  <c r="F955"/>
  <c r="G955"/>
  <c r="H955"/>
  <c r="I955"/>
  <c r="J955"/>
  <c r="K955"/>
  <c r="L955"/>
  <c r="M955"/>
  <c r="N955"/>
  <c r="C955"/>
  <c r="O954"/>
  <c r="E954"/>
  <c r="F954"/>
  <c r="G954"/>
  <c r="H954"/>
  <c r="I954"/>
  <c r="J954"/>
  <c r="K954"/>
  <c r="L954"/>
  <c r="M954"/>
  <c r="N954"/>
  <c r="C954"/>
  <c r="E953"/>
  <c r="F953"/>
  <c r="G953"/>
  <c r="H953"/>
  <c r="I953"/>
  <c r="J953"/>
  <c r="K953"/>
  <c r="L953"/>
  <c r="M953"/>
  <c r="N953"/>
  <c r="H950"/>
  <c r="H949"/>
  <c r="H948"/>
  <c r="H947"/>
  <c r="H946"/>
  <c r="H945"/>
  <c r="N944"/>
  <c r="N942"/>
  <c r="D941"/>
  <c r="D940"/>
  <c r="J904"/>
  <c r="H931"/>
  <c r="F931"/>
  <c r="C931"/>
  <c r="H930"/>
  <c r="F930"/>
  <c r="C930"/>
  <c r="H929"/>
  <c r="F929"/>
  <c r="C929"/>
  <c r="H928"/>
  <c r="F928"/>
  <c r="C928"/>
  <c r="L927"/>
  <c r="H927"/>
  <c r="F927"/>
  <c r="C927"/>
  <c r="L926"/>
  <c r="M925"/>
  <c r="L925"/>
  <c r="L924"/>
  <c r="O923"/>
  <c r="M923"/>
  <c r="L923"/>
  <c r="J923"/>
  <c r="H923"/>
  <c r="F923"/>
  <c r="O921"/>
  <c r="E921"/>
  <c r="F921"/>
  <c r="G921"/>
  <c r="H921"/>
  <c r="I921"/>
  <c r="J921"/>
  <c r="K921"/>
  <c r="L921"/>
  <c r="M921"/>
  <c r="N921"/>
  <c r="C921"/>
  <c r="O920"/>
  <c r="E920"/>
  <c r="F920"/>
  <c r="G920"/>
  <c r="H920"/>
  <c r="I920"/>
  <c r="J920"/>
  <c r="K920"/>
  <c r="L920"/>
  <c r="M920"/>
  <c r="N920"/>
  <c r="C920"/>
  <c r="O919"/>
  <c r="E919"/>
  <c r="F919"/>
  <c r="G919"/>
  <c r="H919"/>
  <c r="I919"/>
  <c r="J919"/>
  <c r="K919"/>
  <c r="L919"/>
  <c r="M919"/>
  <c r="N919"/>
  <c r="C919"/>
  <c r="O918"/>
  <c r="E918"/>
  <c r="F918"/>
  <c r="G918"/>
  <c r="H918"/>
  <c r="I918"/>
  <c r="J918"/>
  <c r="K918"/>
  <c r="L918"/>
  <c r="M918"/>
  <c r="N918"/>
  <c r="C918"/>
  <c r="O917"/>
  <c r="E917"/>
  <c r="F917"/>
  <c r="G917"/>
  <c r="H917"/>
  <c r="I917"/>
  <c r="J917"/>
  <c r="K917"/>
  <c r="L917"/>
  <c r="M917"/>
  <c r="N917"/>
  <c r="C917"/>
  <c r="O916"/>
  <c r="E916"/>
  <c r="F916"/>
  <c r="G916"/>
  <c r="H916"/>
  <c r="I916"/>
  <c r="J916"/>
  <c r="K916"/>
  <c r="L916"/>
  <c r="M916"/>
  <c r="N916"/>
  <c r="C916"/>
  <c r="E915"/>
  <c r="F915"/>
  <c r="G915"/>
  <c r="H915"/>
  <c r="I915"/>
  <c r="J915"/>
  <c r="K915"/>
  <c r="L915"/>
  <c r="M915"/>
  <c r="N915"/>
  <c r="H912"/>
  <c r="H911"/>
  <c r="H910"/>
  <c r="H909"/>
  <c r="H908"/>
  <c r="H907"/>
  <c r="N906"/>
  <c r="N904"/>
  <c r="D903"/>
  <c r="D902"/>
  <c r="J867"/>
  <c r="H894"/>
  <c r="F894"/>
  <c r="C894"/>
  <c r="H893"/>
  <c r="F893"/>
  <c r="C893"/>
  <c r="H892"/>
  <c r="F892"/>
  <c r="C892"/>
  <c r="H891"/>
  <c r="F891"/>
  <c r="C891"/>
  <c r="L890"/>
  <c r="H890"/>
  <c r="F890"/>
  <c r="C890"/>
  <c r="L889"/>
  <c r="M888"/>
  <c r="L888"/>
  <c r="L887"/>
  <c r="O886"/>
  <c r="M886"/>
  <c r="L886"/>
  <c r="J886"/>
  <c r="H886"/>
  <c r="F886"/>
  <c r="O884"/>
  <c r="E884"/>
  <c r="F884"/>
  <c r="G884"/>
  <c r="H884"/>
  <c r="I884"/>
  <c r="J884"/>
  <c r="K884"/>
  <c r="L884"/>
  <c r="M884"/>
  <c r="N884"/>
  <c r="C884"/>
  <c r="O883"/>
  <c r="E883"/>
  <c r="F883"/>
  <c r="G883"/>
  <c r="H883"/>
  <c r="I883"/>
  <c r="J883"/>
  <c r="K883"/>
  <c r="L883"/>
  <c r="M883"/>
  <c r="N883"/>
  <c r="C883"/>
  <c r="O882"/>
  <c r="E882"/>
  <c r="F882"/>
  <c r="G882"/>
  <c r="H882"/>
  <c r="I882"/>
  <c r="J882"/>
  <c r="K882"/>
  <c r="L882"/>
  <c r="M882"/>
  <c r="N882"/>
  <c r="C882"/>
  <c r="O881"/>
  <c r="E881"/>
  <c r="F881"/>
  <c r="G881"/>
  <c r="H881"/>
  <c r="I881"/>
  <c r="J881"/>
  <c r="K881"/>
  <c r="L881"/>
  <c r="M881"/>
  <c r="N881"/>
  <c r="C881"/>
  <c r="O880"/>
  <c r="E880"/>
  <c r="F880"/>
  <c r="G880"/>
  <c r="H880"/>
  <c r="I880"/>
  <c r="J880"/>
  <c r="K880"/>
  <c r="L880"/>
  <c r="M880"/>
  <c r="N880"/>
  <c r="C880"/>
  <c r="O879"/>
  <c r="E879"/>
  <c r="F879"/>
  <c r="G879"/>
  <c r="H879"/>
  <c r="I879"/>
  <c r="J879"/>
  <c r="K879"/>
  <c r="L879"/>
  <c r="M879"/>
  <c r="N879"/>
  <c r="C879"/>
  <c r="E878"/>
  <c r="F878"/>
  <c r="G878"/>
  <c r="H878"/>
  <c r="I878"/>
  <c r="J878"/>
  <c r="K878"/>
  <c r="L878"/>
  <c r="M878"/>
  <c r="N878"/>
  <c r="H875"/>
  <c r="H874"/>
  <c r="H873"/>
  <c r="H872"/>
  <c r="H871"/>
  <c r="H870"/>
  <c r="N869"/>
  <c r="N867"/>
  <c r="D866"/>
  <c r="D865"/>
  <c r="J829"/>
  <c r="H856"/>
  <c r="F856"/>
  <c r="C856"/>
  <c r="H855"/>
  <c r="F855"/>
  <c r="C855"/>
  <c r="H854"/>
  <c r="F854"/>
  <c r="C854"/>
  <c r="H853"/>
  <c r="F853"/>
  <c r="C853"/>
  <c r="L852"/>
  <c r="H852"/>
  <c r="F852"/>
  <c r="C852"/>
  <c r="L851"/>
  <c r="M850"/>
  <c r="L850"/>
  <c r="L849"/>
  <c r="O848"/>
  <c r="M848"/>
  <c r="L848"/>
  <c r="J848"/>
  <c r="H848"/>
  <c r="F848"/>
  <c r="O846"/>
  <c r="E846"/>
  <c r="F846"/>
  <c r="G846"/>
  <c r="H846"/>
  <c r="I846"/>
  <c r="J846"/>
  <c r="K846"/>
  <c r="L846"/>
  <c r="M846"/>
  <c r="N846"/>
  <c r="C846"/>
  <c r="O845"/>
  <c r="E845"/>
  <c r="F845"/>
  <c r="G845"/>
  <c r="H845"/>
  <c r="I845"/>
  <c r="J845"/>
  <c r="K845"/>
  <c r="L845"/>
  <c r="M845"/>
  <c r="N845"/>
  <c r="C845"/>
  <c r="O844"/>
  <c r="E844"/>
  <c r="F844"/>
  <c r="G844"/>
  <c r="H844"/>
  <c r="I844"/>
  <c r="J844"/>
  <c r="K844"/>
  <c r="L844"/>
  <c r="M844"/>
  <c r="N844"/>
  <c r="C844"/>
  <c r="O843"/>
  <c r="E843"/>
  <c r="F843"/>
  <c r="G843"/>
  <c r="H843"/>
  <c r="I843"/>
  <c r="J843"/>
  <c r="K843"/>
  <c r="L843"/>
  <c r="M843"/>
  <c r="N843"/>
  <c r="C843"/>
  <c r="O842"/>
  <c r="E842"/>
  <c r="F842"/>
  <c r="G842"/>
  <c r="H842"/>
  <c r="I842"/>
  <c r="J842"/>
  <c r="K842"/>
  <c r="L842"/>
  <c r="M842"/>
  <c r="N842"/>
  <c r="C842"/>
  <c r="O841"/>
  <c r="E841"/>
  <c r="F841"/>
  <c r="G841"/>
  <c r="H841"/>
  <c r="I841"/>
  <c r="J841"/>
  <c r="K841"/>
  <c r="L841"/>
  <c r="M841"/>
  <c r="N841"/>
  <c r="C841"/>
  <c r="E840"/>
  <c r="F840"/>
  <c r="G840"/>
  <c r="H840"/>
  <c r="I840"/>
  <c r="J840"/>
  <c r="K840"/>
  <c r="L840"/>
  <c r="M840"/>
  <c r="N840"/>
  <c r="H837"/>
  <c r="H836"/>
  <c r="H835"/>
  <c r="H834"/>
  <c r="H833"/>
  <c r="H832"/>
  <c r="N831"/>
  <c r="N829"/>
  <c r="D828"/>
  <c r="D827"/>
  <c r="J792"/>
  <c r="H819"/>
  <c r="F819"/>
  <c r="C819"/>
  <c r="H818"/>
  <c r="F818"/>
  <c r="C818"/>
  <c r="H817"/>
  <c r="F817"/>
  <c r="C817"/>
  <c r="H816"/>
  <c r="F816"/>
  <c r="C816"/>
  <c r="L815"/>
  <c r="H815"/>
  <c r="F815"/>
  <c r="C815"/>
  <c r="L814"/>
  <c r="M813"/>
  <c r="L813"/>
  <c r="L812"/>
  <c r="O811"/>
  <c r="M811"/>
  <c r="L811"/>
  <c r="J811"/>
  <c r="H811"/>
  <c r="F811"/>
  <c r="O809"/>
  <c r="E809"/>
  <c r="F809"/>
  <c r="G809"/>
  <c r="H809"/>
  <c r="I809"/>
  <c r="J809"/>
  <c r="K809"/>
  <c r="L809"/>
  <c r="M809"/>
  <c r="N809"/>
  <c r="C809"/>
  <c r="O808"/>
  <c r="E808"/>
  <c r="F808"/>
  <c r="G808"/>
  <c r="H808"/>
  <c r="I808"/>
  <c r="J808"/>
  <c r="K808"/>
  <c r="L808"/>
  <c r="M808"/>
  <c r="N808"/>
  <c r="C808"/>
  <c r="O807"/>
  <c r="E807"/>
  <c r="F807"/>
  <c r="G807"/>
  <c r="H807"/>
  <c r="I807"/>
  <c r="J807"/>
  <c r="K807"/>
  <c r="L807"/>
  <c r="M807"/>
  <c r="N807"/>
  <c r="C807"/>
  <c r="O806"/>
  <c r="E806"/>
  <c r="F806"/>
  <c r="G806"/>
  <c r="H806"/>
  <c r="I806"/>
  <c r="J806"/>
  <c r="K806"/>
  <c r="L806"/>
  <c r="M806"/>
  <c r="N806"/>
  <c r="C806"/>
  <c r="O805"/>
  <c r="E805"/>
  <c r="F805"/>
  <c r="G805"/>
  <c r="H805"/>
  <c r="I805"/>
  <c r="J805"/>
  <c r="K805"/>
  <c r="L805"/>
  <c r="M805"/>
  <c r="N805"/>
  <c r="C805"/>
  <c r="O804"/>
  <c r="E804"/>
  <c r="F804"/>
  <c r="G804"/>
  <c r="H804"/>
  <c r="I804"/>
  <c r="J804"/>
  <c r="K804"/>
  <c r="L804"/>
  <c r="M804"/>
  <c r="N804"/>
  <c r="C804"/>
  <c r="E803"/>
  <c r="F803"/>
  <c r="G803"/>
  <c r="H803"/>
  <c r="I803"/>
  <c r="J803"/>
  <c r="K803"/>
  <c r="L803"/>
  <c r="M803"/>
  <c r="N803"/>
  <c r="H800"/>
  <c r="H799"/>
  <c r="H798"/>
  <c r="H797"/>
  <c r="H796"/>
  <c r="H795"/>
  <c r="N794"/>
  <c r="N792"/>
  <c r="D791"/>
  <c r="D790"/>
  <c r="J754"/>
  <c r="H781"/>
  <c r="F781"/>
  <c r="C781"/>
  <c r="H780"/>
  <c r="F780"/>
  <c r="C780"/>
  <c r="H779"/>
  <c r="F779"/>
  <c r="C779"/>
  <c r="H778"/>
  <c r="F778"/>
  <c r="C778"/>
  <c r="L777"/>
  <c r="H777"/>
  <c r="F777"/>
  <c r="C777"/>
  <c r="L776"/>
  <c r="M775"/>
  <c r="L775"/>
  <c r="L774"/>
  <c r="O773"/>
  <c r="M773"/>
  <c r="L773"/>
  <c r="J773"/>
  <c r="H773"/>
  <c r="F773"/>
  <c r="O771"/>
  <c r="E771"/>
  <c r="F771"/>
  <c r="G771"/>
  <c r="H771"/>
  <c r="I771"/>
  <c r="J771"/>
  <c r="K771"/>
  <c r="L771"/>
  <c r="M771"/>
  <c r="N771"/>
  <c r="C771"/>
  <c r="O770"/>
  <c r="E770"/>
  <c r="F770"/>
  <c r="G770"/>
  <c r="H770"/>
  <c r="I770"/>
  <c r="J770"/>
  <c r="K770"/>
  <c r="L770"/>
  <c r="M770"/>
  <c r="N770"/>
  <c r="C770"/>
  <c r="O769"/>
  <c r="E769"/>
  <c r="F769"/>
  <c r="G769"/>
  <c r="H769"/>
  <c r="I769"/>
  <c r="J769"/>
  <c r="K769"/>
  <c r="L769"/>
  <c r="M769"/>
  <c r="N769"/>
  <c r="C769"/>
  <c r="O768"/>
  <c r="E768"/>
  <c r="F768"/>
  <c r="G768"/>
  <c r="H768"/>
  <c r="I768"/>
  <c r="J768"/>
  <c r="K768"/>
  <c r="L768"/>
  <c r="M768"/>
  <c r="N768"/>
  <c r="C768"/>
  <c r="O767"/>
  <c r="E767"/>
  <c r="F767"/>
  <c r="G767"/>
  <c r="H767"/>
  <c r="I767"/>
  <c r="J767"/>
  <c r="K767"/>
  <c r="L767"/>
  <c r="M767"/>
  <c r="N767"/>
  <c r="C767"/>
  <c r="O766"/>
  <c r="E766"/>
  <c r="F766"/>
  <c r="G766"/>
  <c r="H766"/>
  <c r="I766"/>
  <c r="J766"/>
  <c r="K766"/>
  <c r="L766"/>
  <c r="M766"/>
  <c r="N766"/>
  <c r="C766"/>
  <c r="E765"/>
  <c r="F765"/>
  <c r="G765"/>
  <c r="H765"/>
  <c r="I765"/>
  <c r="J765"/>
  <c r="K765"/>
  <c r="L765"/>
  <c r="M765"/>
  <c r="N765"/>
  <c r="H762"/>
  <c r="H761"/>
  <c r="H760"/>
  <c r="H759"/>
  <c r="H758"/>
  <c r="H757"/>
  <c r="N756"/>
  <c r="N754"/>
  <c r="D753"/>
  <c r="D752"/>
  <c r="J717"/>
  <c r="H744"/>
  <c r="F744"/>
  <c r="C744"/>
  <c r="H743"/>
  <c r="F743"/>
  <c r="C743"/>
  <c r="H742"/>
  <c r="F742"/>
  <c r="C742"/>
  <c r="H741"/>
  <c r="F741"/>
  <c r="C741"/>
  <c r="L740"/>
  <c r="H740"/>
  <c r="F740"/>
  <c r="C740"/>
  <c r="L739"/>
  <c r="M738"/>
  <c r="L738"/>
  <c r="L737"/>
  <c r="O736"/>
  <c r="M736"/>
  <c r="L736"/>
  <c r="J736"/>
  <c r="H736"/>
  <c r="F736"/>
  <c r="O734"/>
  <c r="E734"/>
  <c r="F734"/>
  <c r="G734"/>
  <c r="H734"/>
  <c r="I734"/>
  <c r="J734"/>
  <c r="K734"/>
  <c r="L734"/>
  <c r="M734"/>
  <c r="N734"/>
  <c r="C734"/>
  <c r="O733"/>
  <c r="E733"/>
  <c r="F733"/>
  <c r="G733"/>
  <c r="H733"/>
  <c r="I733"/>
  <c r="J733"/>
  <c r="K733"/>
  <c r="L733"/>
  <c r="M733"/>
  <c r="N733"/>
  <c r="C733"/>
  <c r="O732"/>
  <c r="E732"/>
  <c r="F732"/>
  <c r="G732"/>
  <c r="H732"/>
  <c r="I732"/>
  <c r="J732"/>
  <c r="K732"/>
  <c r="L732"/>
  <c r="M732"/>
  <c r="N732"/>
  <c r="C732"/>
  <c r="O731"/>
  <c r="E731"/>
  <c r="F731"/>
  <c r="G731"/>
  <c r="H731"/>
  <c r="I731"/>
  <c r="J731"/>
  <c r="K731"/>
  <c r="L731"/>
  <c r="M731"/>
  <c r="N731"/>
  <c r="C731"/>
  <c r="O730"/>
  <c r="E730"/>
  <c r="F730"/>
  <c r="G730"/>
  <c r="H730"/>
  <c r="I730"/>
  <c r="J730"/>
  <c r="K730"/>
  <c r="L730"/>
  <c r="M730"/>
  <c r="N730"/>
  <c r="C730"/>
  <c r="O729"/>
  <c r="E729"/>
  <c r="F729"/>
  <c r="G729"/>
  <c r="H729"/>
  <c r="I729"/>
  <c r="J729"/>
  <c r="K729"/>
  <c r="L729"/>
  <c r="M729"/>
  <c r="N729"/>
  <c r="C729"/>
  <c r="E728"/>
  <c r="F728"/>
  <c r="G728"/>
  <c r="H728"/>
  <c r="I728"/>
  <c r="J728"/>
  <c r="K728"/>
  <c r="L728"/>
  <c r="M728"/>
  <c r="N728"/>
  <c r="H725"/>
  <c r="H724"/>
  <c r="H723"/>
  <c r="H722"/>
  <c r="H721"/>
  <c r="H720"/>
  <c r="N719"/>
  <c r="N717"/>
  <c r="D716"/>
  <c r="D715"/>
  <c r="J679"/>
  <c r="H706"/>
  <c r="F706"/>
  <c r="C706"/>
  <c r="H705"/>
  <c r="F705"/>
  <c r="C705"/>
  <c r="H704"/>
  <c r="F704"/>
  <c r="C704"/>
  <c r="H703"/>
  <c r="F703"/>
  <c r="C703"/>
  <c r="L702"/>
  <c r="H702"/>
  <c r="F702"/>
  <c r="C702"/>
  <c r="L701"/>
  <c r="M700"/>
  <c r="L700"/>
  <c r="L699"/>
  <c r="O698"/>
  <c r="M698"/>
  <c r="L698"/>
  <c r="J698"/>
  <c r="H698"/>
  <c r="F698"/>
  <c r="O696"/>
  <c r="E696"/>
  <c r="F696"/>
  <c r="G696"/>
  <c r="H696"/>
  <c r="I696"/>
  <c r="J696"/>
  <c r="K696"/>
  <c r="L696"/>
  <c r="M696"/>
  <c r="N696"/>
  <c r="C696"/>
  <c r="O695"/>
  <c r="E695"/>
  <c r="F695"/>
  <c r="G695"/>
  <c r="H695"/>
  <c r="I695"/>
  <c r="J695"/>
  <c r="K695"/>
  <c r="L695"/>
  <c r="M695"/>
  <c r="N695"/>
  <c r="C695"/>
  <c r="O694"/>
  <c r="E694"/>
  <c r="F694"/>
  <c r="G694"/>
  <c r="H694"/>
  <c r="I694"/>
  <c r="J694"/>
  <c r="K694"/>
  <c r="L694"/>
  <c r="M694"/>
  <c r="N694"/>
  <c r="C694"/>
  <c r="O693"/>
  <c r="E693"/>
  <c r="F693"/>
  <c r="G693"/>
  <c r="H693"/>
  <c r="I693"/>
  <c r="J693"/>
  <c r="K693"/>
  <c r="L693"/>
  <c r="M693"/>
  <c r="N693"/>
  <c r="C693"/>
  <c r="O692"/>
  <c r="E692"/>
  <c r="F692"/>
  <c r="G692"/>
  <c r="H692"/>
  <c r="I692"/>
  <c r="J692"/>
  <c r="K692"/>
  <c r="L692"/>
  <c r="M692"/>
  <c r="N692"/>
  <c r="C692"/>
  <c r="O691"/>
  <c r="E691"/>
  <c r="F691"/>
  <c r="G691"/>
  <c r="H691"/>
  <c r="I691"/>
  <c r="J691"/>
  <c r="K691"/>
  <c r="L691"/>
  <c r="M691"/>
  <c r="N691"/>
  <c r="C691"/>
  <c r="E690"/>
  <c r="F690"/>
  <c r="G690"/>
  <c r="H690"/>
  <c r="I690"/>
  <c r="J690"/>
  <c r="K690"/>
  <c r="L690"/>
  <c r="M690"/>
  <c r="N690"/>
  <c r="H687"/>
  <c r="H686"/>
  <c r="H685"/>
  <c r="H684"/>
  <c r="H683"/>
  <c r="H682"/>
  <c r="N681"/>
  <c r="N679"/>
  <c r="D678"/>
  <c r="D677"/>
  <c r="A376"/>
  <c r="A414"/>
  <c r="A451"/>
  <c r="A489"/>
  <c r="A526"/>
  <c r="A564"/>
  <c r="A601"/>
  <c r="A639"/>
  <c r="J642"/>
  <c r="H669"/>
  <c r="F669"/>
  <c r="C669"/>
  <c r="H668"/>
  <c r="F668"/>
  <c r="C668"/>
  <c r="H667"/>
  <c r="F667"/>
  <c r="C667"/>
  <c r="H666"/>
  <c r="F666"/>
  <c r="C666"/>
  <c r="L665"/>
  <c r="H665"/>
  <c r="F665"/>
  <c r="C665"/>
  <c r="EQ26" i="15"/>
  <c r="ES26"/>
  <c r="EX26"/>
  <c r="L664" i="23"/>
  <c r="M663"/>
  <c r="L663"/>
  <c r="L662"/>
  <c r="EU26" i="15"/>
  <c r="EV26"/>
  <c r="EW26"/>
  <c r="O661" i="23"/>
  <c r="M661"/>
  <c r="ET26" i="15"/>
  <c r="L661" i="23"/>
  <c r="J661"/>
  <c r="H661"/>
  <c r="F661"/>
  <c r="CP26" i="15"/>
  <c r="CQ26"/>
  <c r="O659" i="23"/>
  <c r="E659"/>
  <c r="F659"/>
  <c r="G659"/>
  <c r="H659"/>
  <c r="I659"/>
  <c r="J659"/>
  <c r="K659"/>
  <c r="L659"/>
  <c r="M659"/>
  <c r="N659"/>
  <c r="C659"/>
  <c r="CB26" i="15"/>
  <c r="CC26"/>
  <c r="O658" i="23"/>
  <c r="E658"/>
  <c r="F658"/>
  <c r="G658"/>
  <c r="H658"/>
  <c r="I658"/>
  <c r="J658"/>
  <c r="K658"/>
  <c r="L658"/>
  <c r="M658"/>
  <c r="N658"/>
  <c r="C658"/>
  <c r="BN26" i="15"/>
  <c r="BO26"/>
  <c r="O657" i="23"/>
  <c r="E657"/>
  <c r="F657"/>
  <c r="G657"/>
  <c r="H657"/>
  <c r="I657"/>
  <c r="J657"/>
  <c r="K657"/>
  <c r="L657"/>
  <c r="M657"/>
  <c r="N657"/>
  <c r="C657"/>
  <c r="AZ26" i="15"/>
  <c r="BA26"/>
  <c r="O656" i="23"/>
  <c r="E656"/>
  <c r="F656"/>
  <c r="G656"/>
  <c r="H656"/>
  <c r="I656"/>
  <c r="J656"/>
  <c r="K656"/>
  <c r="L656"/>
  <c r="M656"/>
  <c r="N656"/>
  <c r="C656"/>
  <c r="AL26" i="15"/>
  <c r="AM26"/>
  <c r="O655" i="23"/>
  <c r="E655"/>
  <c r="F655"/>
  <c r="G655"/>
  <c r="H655"/>
  <c r="I655"/>
  <c r="J655"/>
  <c r="K655"/>
  <c r="L655"/>
  <c r="M655"/>
  <c r="N655"/>
  <c r="C655"/>
  <c r="X26" i="15"/>
  <c r="Y26"/>
  <c r="O654" i="23"/>
  <c r="E654"/>
  <c r="F654"/>
  <c r="G654"/>
  <c r="H654"/>
  <c r="I654"/>
  <c r="J654"/>
  <c r="K654"/>
  <c r="L654"/>
  <c r="M654"/>
  <c r="N654"/>
  <c r="C654"/>
  <c r="E653"/>
  <c r="F653"/>
  <c r="G653"/>
  <c r="H653"/>
  <c r="I653"/>
  <c r="J653"/>
  <c r="K653"/>
  <c r="L653"/>
  <c r="M653"/>
  <c r="N653"/>
  <c r="H650"/>
  <c r="H649"/>
  <c r="H648"/>
  <c r="H647"/>
  <c r="H646"/>
  <c r="H645"/>
  <c r="N644"/>
  <c r="N642"/>
  <c r="D641"/>
  <c r="D640"/>
  <c r="J604"/>
  <c r="H631"/>
  <c r="F631"/>
  <c r="C631"/>
  <c r="H630"/>
  <c r="F630"/>
  <c r="C630"/>
  <c r="H629"/>
  <c r="F629"/>
  <c r="C629"/>
  <c r="H628"/>
  <c r="F628"/>
  <c r="C628"/>
  <c r="L627"/>
  <c r="H627"/>
  <c r="F627"/>
  <c r="C627"/>
  <c r="EQ25" i="15"/>
  <c r="ES25"/>
  <c r="EX25"/>
  <c r="L626" i="23"/>
  <c r="M625"/>
  <c r="L625"/>
  <c r="L624"/>
  <c r="EU25" i="15"/>
  <c r="EV25"/>
  <c r="EW25"/>
  <c r="O623" i="23"/>
  <c r="M623"/>
  <c r="ET25" i="15"/>
  <c r="L623" i="23"/>
  <c r="J623"/>
  <c r="H623"/>
  <c r="F623"/>
  <c r="CP25" i="15"/>
  <c r="CQ25"/>
  <c r="O621" i="23"/>
  <c r="E621"/>
  <c r="F621"/>
  <c r="G621"/>
  <c r="H621"/>
  <c r="I621"/>
  <c r="J621"/>
  <c r="K621"/>
  <c r="L621"/>
  <c r="M621"/>
  <c r="N621"/>
  <c r="C621"/>
  <c r="CB25" i="15"/>
  <c r="CC25"/>
  <c r="O620" i="23"/>
  <c r="E620"/>
  <c r="F620"/>
  <c r="G620"/>
  <c r="H620"/>
  <c r="I620"/>
  <c r="J620"/>
  <c r="K620"/>
  <c r="L620"/>
  <c r="M620"/>
  <c r="N620"/>
  <c r="C620"/>
  <c r="BN25" i="15"/>
  <c r="BO25"/>
  <c r="O619" i="23"/>
  <c r="E619"/>
  <c r="F619"/>
  <c r="G619"/>
  <c r="H619"/>
  <c r="I619"/>
  <c r="J619"/>
  <c r="K619"/>
  <c r="L619"/>
  <c r="M619"/>
  <c r="N619"/>
  <c r="C619"/>
  <c r="AZ25" i="15"/>
  <c r="BA25"/>
  <c r="O618" i="23"/>
  <c r="E618"/>
  <c r="F618"/>
  <c r="G618"/>
  <c r="H618"/>
  <c r="I618"/>
  <c r="J618"/>
  <c r="K618"/>
  <c r="L618"/>
  <c r="M618"/>
  <c r="N618"/>
  <c r="C618"/>
  <c r="AL25" i="15"/>
  <c r="AM25"/>
  <c r="O617" i="23"/>
  <c r="E617"/>
  <c r="F617"/>
  <c r="G617"/>
  <c r="H617"/>
  <c r="I617"/>
  <c r="J617"/>
  <c r="K617"/>
  <c r="L617"/>
  <c r="M617"/>
  <c r="N617"/>
  <c r="C617"/>
  <c r="X25" i="15"/>
  <c r="Y25"/>
  <c r="O616" i="23"/>
  <c r="E616"/>
  <c r="F616"/>
  <c r="G616"/>
  <c r="H616"/>
  <c r="I616"/>
  <c r="J616"/>
  <c r="K616"/>
  <c r="L616"/>
  <c r="M616"/>
  <c r="N616"/>
  <c r="C616"/>
  <c r="E615"/>
  <c r="F615"/>
  <c r="G615"/>
  <c r="H615"/>
  <c r="I615"/>
  <c r="J615"/>
  <c r="K615"/>
  <c r="L615"/>
  <c r="M615"/>
  <c r="N615"/>
  <c r="H612"/>
  <c r="H611"/>
  <c r="H610"/>
  <c r="H609"/>
  <c r="H608"/>
  <c r="H607"/>
  <c r="N606"/>
  <c r="N604"/>
  <c r="D603"/>
  <c r="D602"/>
  <c r="J567"/>
  <c r="H594"/>
  <c r="F594"/>
  <c r="C594"/>
  <c r="H593"/>
  <c r="F593"/>
  <c r="C593"/>
  <c r="H592"/>
  <c r="F592"/>
  <c r="C592"/>
  <c r="H591"/>
  <c r="F591"/>
  <c r="C591"/>
  <c r="L590"/>
  <c r="H590"/>
  <c r="F590"/>
  <c r="C590"/>
  <c r="EQ24" i="15"/>
  <c r="ES24"/>
  <c r="EX24"/>
  <c r="L589" i="23"/>
  <c r="M588"/>
  <c r="L588"/>
  <c r="L587"/>
  <c r="EU24" i="15"/>
  <c r="EV24"/>
  <c r="EW24"/>
  <c r="O586" i="23"/>
  <c r="M586"/>
  <c r="ET24" i="15"/>
  <c r="L586" i="23"/>
  <c r="J586"/>
  <c r="H586"/>
  <c r="F586"/>
  <c r="CP24" i="15"/>
  <c r="CQ24"/>
  <c r="O584" i="23"/>
  <c r="E584"/>
  <c r="F584"/>
  <c r="G584"/>
  <c r="H584"/>
  <c r="I584"/>
  <c r="J584"/>
  <c r="K584"/>
  <c r="L584"/>
  <c r="M584"/>
  <c r="N584"/>
  <c r="C584"/>
  <c r="CB24" i="15"/>
  <c r="CC24"/>
  <c r="O583" i="23"/>
  <c r="E583"/>
  <c r="F583"/>
  <c r="G583"/>
  <c r="H583"/>
  <c r="I583"/>
  <c r="J583"/>
  <c r="K583"/>
  <c r="L583"/>
  <c r="M583"/>
  <c r="N583"/>
  <c r="C583"/>
  <c r="BN24" i="15"/>
  <c r="BO24"/>
  <c r="O582" i="23"/>
  <c r="E582"/>
  <c r="F582"/>
  <c r="G582"/>
  <c r="H582"/>
  <c r="I582"/>
  <c r="J582"/>
  <c r="K582"/>
  <c r="L582"/>
  <c r="M582"/>
  <c r="N582"/>
  <c r="C582"/>
  <c r="AZ24" i="15"/>
  <c r="BA24"/>
  <c r="O581" i="23"/>
  <c r="E581"/>
  <c r="F581"/>
  <c r="G581"/>
  <c r="H581"/>
  <c r="I581"/>
  <c r="J581"/>
  <c r="K581"/>
  <c r="L581"/>
  <c r="M581"/>
  <c r="N581"/>
  <c r="C581"/>
  <c r="AL24" i="15"/>
  <c r="AM24"/>
  <c r="O580" i="23"/>
  <c r="E580"/>
  <c r="F580"/>
  <c r="G580"/>
  <c r="H580"/>
  <c r="I580"/>
  <c r="J580"/>
  <c r="K580"/>
  <c r="L580"/>
  <c r="M580"/>
  <c r="N580"/>
  <c r="C580"/>
  <c r="X24" i="15"/>
  <c r="Y24"/>
  <c r="O579" i="23"/>
  <c r="E579"/>
  <c r="F579"/>
  <c r="G579"/>
  <c r="H579"/>
  <c r="I579"/>
  <c r="J579"/>
  <c r="K579"/>
  <c r="L579"/>
  <c r="M579"/>
  <c r="N579"/>
  <c r="C579"/>
  <c r="E578"/>
  <c r="F578"/>
  <c r="G578"/>
  <c r="H578"/>
  <c r="I578"/>
  <c r="J578"/>
  <c r="K578"/>
  <c r="L578"/>
  <c r="M578"/>
  <c r="N578"/>
  <c r="H575"/>
  <c r="H574"/>
  <c r="H573"/>
  <c r="H572"/>
  <c r="H571"/>
  <c r="H570"/>
  <c r="N569"/>
  <c r="N567"/>
  <c r="D566"/>
  <c r="D565"/>
  <c r="J529"/>
  <c r="H556"/>
  <c r="F556"/>
  <c r="C556"/>
  <c r="H555"/>
  <c r="F555"/>
  <c r="C555"/>
  <c r="H554"/>
  <c r="F554"/>
  <c r="C554"/>
  <c r="H553"/>
  <c r="F553"/>
  <c r="C553"/>
  <c r="L552"/>
  <c r="H552"/>
  <c r="F552"/>
  <c r="C552"/>
  <c r="EQ23" i="15"/>
  <c r="ES23"/>
  <c r="EX23"/>
  <c r="L551" i="23"/>
  <c r="M550"/>
  <c r="L550"/>
  <c r="L549"/>
  <c r="EU23" i="15"/>
  <c r="EV23"/>
  <c r="EW23"/>
  <c r="O548" i="23"/>
  <c r="M548"/>
  <c r="ET23" i="15"/>
  <c r="L548" i="23"/>
  <c r="J548"/>
  <c r="H548"/>
  <c r="F548"/>
  <c r="CP23" i="15"/>
  <c r="CQ23"/>
  <c r="O546" i="23"/>
  <c r="E546"/>
  <c r="F546"/>
  <c r="G546"/>
  <c r="H546"/>
  <c r="I546"/>
  <c r="J546"/>
  <c r="K546"/>
  <c r="L546"/>
  <c r="M546"/>
  <c r="N546"/>
  <c r="C546"/>
  <c r="CB23" i="15"/>
  <c r="CC23"/>
  <c r="O545" i="23"/>
  <c r="E545"/>
  <c r="F545"/>
  <c r="G545"/>
  <c r="H545"/>
  <c r="I545"/>
  <c r="J545"/>
  <c r="K545"/>
  <c r="L545"/>
  <c r="M545"/>
  <c r="N545"/>
  <c r="C545"/>
  <c r="BN23" i="15"/>
  <c r="BO23"/>
  <c r="O544" i="23"/>
  <c r="E544"/>
  <c r="F544"/>
  <c r="G544"/>
  <c r="H544"/>
  <c r="I544"/>
  <c r="J544"/>
  <c r="K544"/>
  <c r="L544"/>
  <c r="M544"/>
  <c r="N544"/>
  <c r="C544"/>
  <c r="AZ23" i="15"/>
  <c r="BA23"/>
  <c r="O543" i="23"/>
  <c r="E543"/>
  <c r="F543"/>
  <c r="G543"/>
  <c r="H543"/>
  <c r="I543"/>
  <c r="J543"/>
  <c r="K543"/>
  <c r="L543"/>
  <c r="M543"/>
  <c r="N543"/>
  <c r="C543"/>
  <c r="AL23" i="15"/>
  <c r="AM23"/>
  <c r="O542" i="23"/>
  <c r="E542"/>
  <c r="F542"/>
  <c r="G542"/>
  <c r="H542"/>
  <c r="I542"/>
  <c r="J542"/>
  <c r="K542"/>
  <c r="L542"/>
  <c r="M542"/>
  <c r="N542"/>
  <c r="C542"/>
  <c r="X23" i="15"/>
  <c r="Y23"/>
  <c r="O541" i="23"/>
  <c r="E541"/>
  <c r="F541"/>
  <c r="G541"/>
  <c r="H541"/>
  <c r="I541"/>
  <c r="J541"/>
  <c r="K541"/>
  <c r="L541"/>
  <c r="M541"/>
  <c r="N541"/>
  <c r="C541"/>
  <c r="E540"/>
  <c r="F540"/>
  <c r="G540"/>
  <c r="H540"/>
  <c r="I540"/>
  <c r="J540"/>
  <c r="K540"/>
  <c r="L540"/>
  <c r="M540"/>
  <c r="N540"/>
  <c r="H537"/>
  <c r="H536"/>
  <c r="H535"/>
  <c r="H534"/>
  <c r="H533"/>
  <c r="H532"/>
  <c r="N531"/>
  <c r="N529"/>
  <c r="D528"/>
  <c r="D527"/>
  <c r="J492"/>
  <c r="H519"/>
  <c r="F519"/>
  <c r="C519"/>
  <c r="H518"/>
  <c r="F518"/>
  <c r="C518"/>
  <c r="H517"/>
  <c r="F517"/>
  <c r="C517"/>
  <c r="H516"/>
  <c r="F516"/>
  <c r="C516"/>
  <c r="L515"/>
  <c r="H515"/>
  <c r="F515"/>
  <c r="C515"/>
  <c r="EQ22" i="15"/>
  <c r="ES22"/>
  <c r="EX22"/>
  <c r="L514" i="23"/>
  <c r="M513"/>
  <c r="L513"/>
  <c r="L512"/>
  <c r="EU22" i="15"/>
  <c r="EV22"/>
  <c r="EW22"/>
  <c r="O511" i="23"/>
  <c r="M511"/>
  <c r="ET22" i="15"/>
  <c r="L511" i="23"/>
  <c r="J511"/>
  <c r="H511"/>
  <c r="F511"/>
  <c r="CP22" i="15"/>
  <c r="CQ22"/>
  <c r="O509" i="23"/>
  <c r="E509"/>
  <c r="F509"/>
  <c r="G509"/>
  <c r="H509"/>
  <c r="I509"/>
  <c r="J509"/>
  <c r="K509"/>
  <c r="L509"/>
  <c r="M509"/>
  <c r="N509"/>
  <c r="C509"/>
  <c r="CB22" i="15"/>
  <c r="CC22"/>
  <c r="O508" i="23"/>
  <c r="E508"/>
  <c r="F508"/>
  <c r="G508"/>
  <c r="H508"/>
  <c r="I508"/>
  <c r="J508"/>
  <c r="K508"/>
  <c r="L508"/>
  <c r="M508"/>
  <c r="N508"/>
  <c r="C508"/>
  <c r="BN22" i="15"/>
  <c r="BO22"/>
  <c r="O507" i="23"/>
  <c r="E507"/>
  <c r="F507"/>
  <c r="G507"/>
  <c r="H507"/>
  <c r="I507"/>
  <c r="J507"/>
  <c r="K507"/>
  <c r="L507"/>
  <c r="M507"/>
  <c r="N507"/>
  <c r="C507"/>
  <c r="AZ22" i="15"/>
  <c r="BA22"/>
  <c r="O506" i="23"/>
  <c r="E506"/>
  <c r="F506"/>
  <c r="G506"/>
  <c r="H506"/>
  <c r="I506"/>
  <c r="J506"/>
  <c r="K506"/>
  <c r="L506"/>
  <c r="M506"/>
  <c r="N506"/>
  <c r="C506"/>
  <c r="AL22" i="15"/>
  <c r="AM22"/>
  <c r="O505" i="23"/>
  <c r="E505"/>
  <c r="F505"/>
  <c r="G505"/>
  <c r="H505"/>
  <c r="I505"/>
  <c r="J505"/>
  <c r="K505"/>
  <c r="L505"/>
  <c r="M505"/>
  <c r="N505"/>
  <c r="C505"/>
  <c r="X22" i="15"/>
  <c r="Y22"/>
  <c r="O504" i="23"/>
  <c r="E504"/>
  <c r="F504"/>
  <c r="G504"/>
  <c r="H504"/>
  <c r="I504"/>
  <c r="J504"/>
  <c r="K504"/>
  <c r="L504"/>
  <c r="M504"/>
  <c r="N504"/>
  <c r="C504"/>
  <c r="E503"/>
  <c r="F503"/>
  <c r="G503"/>
  <c r="H503"/>
  <c r="I503"/>
  <c r="J503"/>
  <c r="K503"/>
  <c r="L503"/>
  <c r="M503"/>
  <c r="N503"/>
  <c r="H500"/>
  <c r="H499"/>
  <c r="H498"/>
  <c r="H497"/>
  <c r="H496"/>
  <c r="H495"/>
  <c r="N494"/>
  <c r="N492"/>
  <c r="D491"/>
  <c r="D490"/>
  <c r="J454"/>
  <c r="H481"/>
  <c r="F481"/>
  <c r="C481"/>
  <c r="H480"/>
  <c r="F480"/>
  <c r="C480"/>
  <c r="H479"/>
  <c r="F479"/>
  <c r="C479"/>
  <c r="H478"/>
  <c r="F478"/>
  <c r="C478"/>
  <c r="L477"/>
  <c r="H477"/>
  <c r="F477"/>
  <c r="C477"/>
  <c r="EQ21" i="15"/>
  <c r="ES21"/>
  <c r="EX21"/>
  <c r="L476" i="23"/>
  <c r="M475"/>
  <c r="L475"/>
  <c r="L474"/>
  <c r="EU21" i="15"/>
  <c r="EV21"/>
  <c r="EW21"/>
  <c r="O473" i="23"/>
  <c r="M473"/>
  <c r="ET21" i="15"/>
  <c r="L473" i="23"/>
  <c r="J473"/>
  <c r="H473"/>
  <c r="F473"/>
  <c r="CP21" i="15"/>
  <c r="CQ21"/>
  <c r="O471" i="23"/>
  <c r="E471"/>
  <c r="F471"/>
  <c r="G471"/>
  <c r="H471"/>
  <c r="I471"/>
  <c r="J471"/>
  <c r="K471"/>
  <c r="L471"/>
  <c r="M471"/>
  <c r="N471"/>
  <c r="C471"/>
  <c r="CB21" i="15"/>
  <c r="CC21"/>
  <c r="O470" i="23"/>
  <c r="E470"/>
  <c r="F470"/>
  <c r="G470"/>
  <c r="H470"/>
  <c r="I470"/>
  <c r="J470"/>
  <c r="K470"/>
  <c r="L470"/>
  <c r="M470"/>
  <c r="N470"/>
  <c r="C470"/>
  <c r="BN21" i="15"/>
  <c r="BO21"/>
  <c r="O469" i="23"/>
  <c r="E469"/>
  <c r="F469"/>
  <c r="G469"/>
  <c r="H469"/>
  <c r="I469"/>
  <c r="J469"/>
  <c r="K469"/>
  <c r="L469"/>
  <c r="M469"/>
  <c r="N469"/>
  <c r="C469"/>
  <c r="AZ21" i="15"/>
  <c r="BA21"/>
  <c r="O468" i="23"/>
  <c r="E468"/>
  <c r="F468"/>
  <c r="G468"/>
  <c r="H468"/>
  <c r="I468"/>
  <c r="J468"/>
  <c r="K468"/>
  <c r="L468"/>
  <c r="M468"/>
  <c r="N468"/>
  <c r="C468"/>
  <c r="AL21" i="15"/>
  <c r="AM21"/>
  <c r="O467" i="23"/>
  <c r="E467"/>
  <c r="F467"/>
  <c r="G467"/>
  <c r="H467"/>
  <c r="I467"/>
  <c r="J467"/>
  <c r="K467"/>
  <c r="L467"/>
  <c r="M467"/>
  <c r="N467"/>
  <c r="C467"/>
  <c r="X21" i="15"/>
  <c r="Y21"/>
  <c r="O466" i="23"/>
  <c r="E466"/>
  <c r="F466"/>
  <c r="G466"/>
  <c r="H466"/>
  <c r="I466"/>
  <c r="J466"/>
  <c r="K466"/>
  <c r="L466"/>
  <c r="M466"/>
  <c r="N466"/>
  <c r="C466"/>
  <c r="E465"/>
  <c r="F465"/>
  <c r="G465"/>
  <c r="H465"/>
  <c r="I465"/>
  <c r="J465"/>
  <c r="K465"/>
  <c r="L465"/>
  <c r="M465"/>
  <c r="N465"/>
  <c r="H462"/>
  <c r="H461"/>
  <c r="H460"/>
  <c r="H459"/>
  <c r="H458"/>
  <c r="H457"/>
  <c r="N456"/>
  <c r="N454"/>
  <c r="D453"/>
  <c r="D452"/>
  <c r="J417"/>
  <c r="H444"/>
  <c r="F444"/>
  <c r="C444"/>
  <c r="H443"/>
  <c r="F443"/>
  <c r="C443"/>
  <c r="H442"/>
  <c r="F442"/>
  <c r="C442"/>
  <c r="H441"/>
  <c r="F441"/>
  <c r="C441"/>
  <c r="L440"/>
  <c r="H440"/>
  <c r="F440"/>
  <c r="C440"/>
  <c r="EQ20" i="15"/>
  <c r="ES20"/>
  <c r="EX20"/>
  <c r="L439" i="23"/>
  <c r="M438"/>
  <c r="L438"/>
  <c r="L437"/>
  <c r="EU20" i="15"/>
  <c r="EV20"/>
  <c r="EW20"/>
  <c r="O436" i="23"/>
  <c r="M436"/>
  <c r="ET20" i="15"/>
  <c r="L436" i="23"/>
  <c r="J436"/>
  <c r="H436"/>
  <c r="F436"/>
  <c r="CP20" i="15"/>
  <c r="CQ20"/>
  <c r="O434" i="23"/>
  <c r="E434"/>
  <c r="F434"/>
  <c r="G434"/>
  <c r="H434"/>
  <c r="I434"/>
  <c r="J434"/>
  <c r="K434"/>
  <c r="L434"/>
  <c r="M434"/>
  <c r="N434"/>
  <c r="C434"/>
  <c r="CB20" i="15"/>
  <c r="CC20"/>
  <c r="O433" i="23"/>
  <c r="E433"/>
  <c r="F433"/>
  <c r="G433"/>
  <c r="H433"/>
  <c r="I433"/>
  <c r="J433"/>
  <c r="K433"/>
  <c r="L433"/>
  <c r="M433"/>
  <c r="N433"/>
  <c r="C433"/>
  <c r="BN20" i="15"/>
  <c r="BO20"/>
  <c r="O432" i="23"/>
  <c r="E432"/>
  <c r="F432"/>
  <c r="G432"/>
  <c r="H432"/>
  <c r="I432"/>
  <c r="J432"/>
  <c r="K432"/>
  <c r="L432"/>
  <c r="M432"/>
  <c r="N432"/>
  <c r="C432"/>
  <c r="AZ20" i="15"/>
  <c r="BA20"/>
  <c r="O431" i="23"/>
  <c r="E431"/>
  <c r="F431"/>
  <c r="G431"/>
  <c r="H431"/>
  <c r="I431"/>
  <c r="J431"/>
  <c r="K431"/>
  <c r="L431"/>
  <c r="M431"/>
  <c r="N431"/>
  <c r="C431"/>
  <c r="AL20" i="15"/>
  <c r="AM20"/>
  <c r="O430" i="23"/>
  <c r="E430"/>
  <c r="F430"/>
  <c r="G430"/>
  <c r="H430"/>
  <c r="I430"/>
  <c r="J430"/>
  <c r="K430"/>
  <c r="L430"/>
  <c r="M430"/>
  <c r="N430"/>
  <c r="C430"/>
  <c r="X20" i="15"/>
  <c r="Y20"/>
  <c r="O429" i="23"/>
  <c r="E429"/>
  <c r="F429"/>
  <c r="G429"/>
  <c r="H429"/>
  <c r="I429"/>
  <c r="J429"/>
  <c r="K429"/>
  <c r="L429"/>
  <c r="M429"/>
  <c r="N429"/>
  <c r="C429"/>
  <c r="E428"/>
  <c r="F428"/>
  <c r="G428"/>
  <c r="H428"/>
  <c r="I428"/>
  <c r="J428"/>
  <c r="K428"/>
  <c r="L428"/>
  <c r="M428"/>
  <c r="N428"/>
  <c r="H425"/>
  <c r="H424"/>
  <c r="H423"/>
  <c r="H422"/>
  <c r="H421"/>
  <c r="H420"/>
  <c r="N419"/>
  <c r="N417"/>
  <c r="D416"/>
  <c r="D415"/>
  <c r="J379"/>
  <c r="H406"/>
  <c r="F406"/>
  <c r="C406"/>
  <c r="H405"/>
  <c r="F405"/>
  <c r="C405"/>
  <c r="H404"/>
  <c r="F404"/>
  <c r="C404"/>
  <c r="H403"/>
  <c r="F403"/>
  <c r="C403"/>
  <c r="L402"/>
  <c r="H402"/>
  <c r="F402"/>
  <c r="C402"/>
  <c r="EQ19" i="15"/>
  <c r="ES19"/>
  <c r="EX19"/>
  <c r="L401" i="23"/>
  <c r="M400"/>
  <c r="L400"/>
  <c r="L399"/>
  <c r="EU19" i="15"/>
  <c r="EV19"/>
  <c r="EW19"/>
  <c r="O398" i="23"/>
  <c r="M398"/>
  <c r="ET19" i="15"/>
  <c r="L398" i="23"/>
  <c r="J398"/>
  <c r="H398"/>
  <c r="F398"/>
  <c r="CP19" i="15"/>
  <c r="CQ19"/>
  <c r="O396" i="23"/>
  <c r="E396"/>
  <c r="F396"/>
  <c r="G396"/>
  <c r="H396"/>
  <c r="I396"/>
  <c r="J396"/>
  <c r="K396"/>
  <c r="L396"/>
  <c r="M396"/>
  <c r="N396"/>
  <c r="C396"/>
  <c r="CB19" i="15"/>
  <c r="CC19"/>
  <c r="O395" i="23"/>
  <c r="E395"/>
  <c r="F395"/>
  <c r="G395"/>
  <c r="H395"/>
  <c r="I395"/>
  <c r="J395"/>
  <c r="K395"/>
  <c r="L395"/>
  <c r="M395"/>
  <c r="N395"/>
  <c r="C395"/>
  <c r="BN19" i="15"/>
  <c r="BO19"/>
  <c r="O394" i="23"/>
  <c r="E394"/>
  <c r="F394"/>
  <c r="G394"/>
  <c r="H394"/>
  <c r="I394"/>
  <c r="J394"/>
  <c r="K394"/>
  <c r="L394"/>
  <c r="M394"/>
  <c r="N394"/>
  <c r="C394"/>
  <c r="AZ19" i="15"/>
  <c r="BA19"/>
  <c r="O393" i="23"/>
  <c r="E393"/>
  <c r="F393"/>
  <c r="G393"/>
  <c r="H393"/>
  <c r="I393"/>
  <c r="J393"/>
  <c r="K393"/>
  <c r="L393"/>
  <c r="M393"/>
  <c r="N393"/>
  <c r="C393"/>
  <c r="AL19" i="15"/>
  <c r="AM19"/>
  <c r="O392" i="23"/>
  <c r="E392"/>
  <c r="F392"/>
  <c r="G392"/>
  <c r="H392"/>
  <c r="I392"/>
  <c r="J392"/>
  <c r="K392"/>
  <c r="L392"/>
  <c r="M392"/>
  <c r="N392"/>
  <c r="C392"/>
  <c r="X19" i="15"/>
  <c r="Y19"/>
  <c r="O391" i="23"/>
  <c r="E391"/>
  <c r="F391"/>
  <c r="G391"/>
  <c r="H391"/>
  <c r="I391"/>
  <c r="J391"/>
  <c r="K391"/>
  <c r="L391"/>
  <c r="M391"/>
  <c r="N391"/>
  <c r="C391"/>
  <c r="E390"/>
  <c r="F390"/>
  <c r="G390"/>
  <c r="H390"/>
  <c r="I390"/>
  <c r="J390"/>
  <c r="K390"/>
  <c r="L390"/>
  <c r="M390"/>
  <c r="N390"/>
  <c r="H387"/>
  <c r="H386"/>
  <c r="H385"/>
  <c r="H384"/>
  <c r="H383"/>
  <c r="H382"/>
  <c r="N381"/>
  <c r="N379"/>
  <c r="D378"/>
  <c r="D377"/>
  <c r="A226"/>
  <c r="A264"/>
  <c r="A301"/>
  <c r="A339"/>
  <c r="J342"/>
  <c r="H369"/>
  <c r="F369"/>
  <c r="C369"/>
  <c r="H368"/>
  <c r="F368"/>
  <c r="C368"/>
  <c r="H367"/>
  <c r="F367"/>
  <c r="C367"/>
  <c r="H366"/>
  <c r="F366"/>
  <c r="C366"/>
  <c r="L365"/>
  <c r="H365"/>
  <c r="F365"/>
  <c r="C365"/>
  <c r="EQ18" i="15"/>
  <c r="ES18"/>
  <c r="EX18"/>
  <c r="L364" i="23"/>
  <c r="M363"/>
  <c r="L363"/>
  <c r="L362"/>
  <c r="EU18" i="15"/>
  <c r="EV18"/>
  <c r="EW18"/>
  <c r="O361" i="23"/>
  <c r="M361"/>
  <c r="ET18" i="15"/>
  <c r="L361" i="23"/>
  <c r="J361"/>
  <c r="H361"/>
  <c r="F361"/>
  <c r="CP18" i="15"/>
  <c r="CQ18"/>
  <c r="O359" i="23"/>
  <c r="E359"/>
  <c r="F359"/>
  <c r="G359"/>
  <c r="H359"/>
  <c r="I359"/>
  <c r="J359"/>
  <c r="K359"/>
  <c r="L359"/>
  <c r="M359"/>
  <c r="N359"/>
  <c r="C359"/>
  <c r="CB18" i="15"/>
  <c r="CC18"/>
  <c r="O358" i="23"/>
  <c r="E358"/>
  <c r="F358"/>
  <c r="G358"/>
  <c r="H358"/>
  <c r="I358"/>
  <c r="J358"/>
  <c r="K358"/>
  <c r="L358"/>
  <c r="M358"/>
  <c r="N358"/>
  <c r="C358"/>
  <c r="BN18" i="15"/>
  <c r="BO18"/>
  <c r="O357" i="23"/>
  <c r="E357"/>
  <c r="F357"/>
  <c r="G357"/>
  <c r="H357"/>
  <c r="I357"/>
  <c r="J357"/>
  <c r="K357"/>
  <c r="L357"/>
  <c r="M357"/>
  <c r="N357"/>
  <c r="C357"/>
  <c r="AZ18" i="15"/>
  <c r="BA18"/>
  <c r="O356" i="23"/>
  <c r="E356"/>
  <c r="F356"/>
  <c r="G356"/>
  <c r="H356"/>
  <c r="I356"/>
  <c r="J356"/>
  <c r="K356"/>
  <c r="L356"/>
  <c r="M356"/>
  <c r="N356"/>
  <c r="C356"/>
  <c r="AL18" i="15"/>
  <c r="AM18"/>
  <c r="O355" i="23"/>
  <c r="E355"/>
  <c r="F355"/>
  <c r="G355"/>
  <c r="H355"/>
  <c r="I355"/>
  <c r="J355"/>
  <c r="K355"/>
  <c r="L355"/>
  <c r="M355"/>
  <c r="N355"/>
  <c r="C355"/>
  <c r="X18" i="15"/>
  <c r="Y18"/>
  <c r="O354" i="23"/>
  <c r="E354"/>
  <c r="F354"/>
  <c r="G354"/>
  <c r="H354"/>
  <c r="I354"/>
  <c r="J354"/>
  <c r="K354"/>
  <c r="L354"/>
  <c r="M354"/>
  <c r="N354"/>
  <c r="C354"/>
  <c r="E353"/>
  <c r="F353"/>
  <c r="G353"/>
  <c r="H353"/>
  <c r="I353"/>
  <c r="J353"/>
  <c r="K353"/>
  <c r="L353"/>
  <c r="M353"/>
  <c r="N353"/>
  <c r="H350"/>
  <c r="H349"/>
  <c r="H348"/>
  <c r="H347"/>
  <c r="H346"/>
  <c r="H345"/>
  <c r="N344"/>
  <c r="N342"/>
  <c r="D341"/>
  <c r="D340"/>
  <c r="J304"/>
  <c r="H331"/>
  <c r="F331"/>
  <c r="C331"/>
  <c r="H330"/>
  <c r="F330"/>
  <c r="C330"/>
  <c r="H329"/>
  <c r="F329"/>
  <c r="C329"/>
  <c r="H328"/>
  <c r="F328"/>
  <c r="C328"/>
  <c r="L327"/>
  <c r="H327"/>
  <c r="F327"/>
  <c r="C327"/>
  <c r="EQ17" i="15"/>
  <c r="ES17"/>
  <c r="EX17"/>
  <c r="L326" i="23"/>
  <c r="M325"/>
  <c r="L325"/>
  <c r="L324"/>
  <c r="EU17" i="15"/>
  <c r="EV17"/>
  <c r="EW17"/>
  <c r="O323" i="23"/>
  <c r="M323"/>
  <c r="ET17" i="15"/>
  <c r="L323" i="23"/>
  <c r="J323"/>
  <c r="H323"/>
  <c r="F323"/>
  <c r="CP17" i="15"/>
  <c r="CQ17"/>
  <c r="O321" i="23"/>
  <c r="E321"/>
  <c r="F321"/>
  <c r="G321"/>
  <c r="H321"/>
  <c r="I321"/>
  <c r="J321"/>
  <c r="K321"/>
  <c r="L321"/>
  <c r="M321"/>
  <c r="N321"/>
  <c r="C321"/>
  <c r="CB17" i="15"/>
  <c r="CC17"/>
  <c r="O320" i="23"/>
  <c r="E320"/>
  <c r="F320"/>
  <c r="G320"/>
  <c r="H320"/>
  <c r="I320"/>
  <c r="J320"/>
  <c r="K320"/>
  <c r="L320"/>
  <c r="M320"/>
  <c r="N320"/>
  <c r="C320"/>
  <c r="BN17" i="15"/>
  <c r="BO17"/>
  <c r="O319" i="23"/>
  <c r="E319"/>
  <c r="F319"/>
  <c r="G319"/>
  <c r="H319"/>
  <c r="I319"/>
  <c r="J319"/>
  <c r="K319"/>
  <c r="L319"/>
  <c r="M319"/>
  <c r="N319"/>
  <c r="C319"/>
  <c r="AZ17" i="15"/>
  <c r="BA17"/>
  <c r="O318" i="23"/>
  <c r="E318"/>
  <c r="F318"/>
  <c r="G318"/>
  <c r="H318"/>
  <c r="I318"/>
  <c r="J318"/>
  <c r="K318"/>
  <c r="L318"/>
  <c r="M318"/>
  <c r="N318"/>
  <c r="C318"/>
  <c r="AL17" i="15"/>
  <c r="AM17"/>
  <c r="O317" i="23"/>
  <c r="E317"/>
  <c r="F317"/>
  <c r="G317"/>
  <c r="H317"/>
  <c r="I317"/>
  <c r="J317"/>
  <c r="K317"/>
  <c r="L317"/>
  <c r="M317"/>
  <c r="N317"/>
  <c r="C317"/>
  <c r="X17" i="15"/>
  <c r="Y17"/>
  <c r="O316" i="23"/>
  <c r="E316"/>
  <c r="F316"/>
  <c r="G316"/>
  <c r="H316"/>
  <c r="I316"/>
  <c r="J316"/>
  <c r="K316"/>
  <c r="L316"/>
  <c r="M316"/>
  <c r="N316"/>
  <c r="C316"/>
  <c r="E315"/>
  <c r="F315"/>
  <c r="G315"/>
  <c r="H315"/>
  <c r="I315"/>
  <c r="J315"/>
  <c r="K315"/>
  <c r="L315"/>
  <c r="M315"/>
  <c r="N315"/>
  <c r="H312"/>
  <c r="H311"/>
  <c r="H310"/>
  <c r="H309"/>
  <c r="H308"/>
  <c r="H307"/>
  <c r="N306"/>
  <c r="N304"/>
  <c r="D303"/>
  <c r="D302"/>
  <c r="J267"/>
  <c r="H294"/>
  <c r="F294"/>
  <c r="C294"/>
  <c r="H293"/>
  <c r="F293"/>
  <c r="C293"/>
  <c r="H292"/>
  <c r="F292"/>
  <c r="C292"/>
  <c r="H291"/>
  <c r="F291"/>
  <c r="C291"/>
  <c r="L290"/>
  <c r="H290"/>
  <c r="F290"/>
  <c r="C290"/>
  <c r="EQ16" i="15"/>
  <c r="ES16"/>
  <c r="EX16"/>
  <c r="L289" i="23"/>
  <c r="M288"/>
  <c r="L288"/>
  <c r="L287"/>
  <c r="EU16" i="15"/>
  <c r="EV16"/>
  <c r="EW16"/>
  <c r="O286" i="23"/>
  <c r="M286"/>
  <c r="ET16" i="15"/>
  <c r="L286" i="23"/>
  <c r="J286"/>
  <c r="H286"/>
  <c r="F286"/>
  <c r="CP16" i="15"/>
  <c r="CQ16"/>
  <c r="O284" i="23"/>
  <c r="E284"/>
  <c r="F284"/>
  <c r="G284"/>
  <c r="H284"/>
  <c r="I284"/>
  <c r="J284"/>
  <c r="K284"/>
  <c r="L284"/>
  <c r="M284"/>
  <c r="N284"/>
  <c r="C284"/>
  <c r="CB16" i="15"/>
  <c r="CC16"/>
  <c r="O283" i="23"/>
  <c r="E283"/>
  <c r="F283"/>
  <c r="G283"/>
  <c r="H283"/>
  <c r="I283"/>
  <c r="J283"/>
  <c r="K283"/>
  <c r="L283"/>
  <c r="M283"/>
  <c r="N283"/>
  <c r="C283"/>
  <c r="BN16" i="15"/>
  <c r="BO16"/>
  <c r="O282" i="23"/>
  <c r="E282"/>
  <c r="F282"/>
  <c r="G282"/>
  <c r="H282"/>
  <c r="I282"/>
  <c r="J282"/>
  <c r="K282"/>
  <c r="L282"/>
  <c r="M282"/>
  <c r="N282"/>
  <c r="C282"/>
  <c r="AZ16" i="15"/>
  <c r="BA16"/>
  <c r="O281" i="23"/>
  <c r="E281"/>
  <c r="F281"/>
  <c r="G281"/>
  <c r="H281"/>
  <c r="I281"/>
  <c r="J281"/>
  <c r="K281"/>
  <c r="L281"/>
  <c r="M281"/>
  <c r="N281"/>
  <c r="C281"/>
  <c r="AL16" i="15"/>
  <c r="AM16"/>
  <c r="O280" i="23"/>
  <c r="E280"/>
  <c r="F280"/>
  <c r="G280"/>
  <c r="H280"/>
  <c r="I280"/>
  <c r="J280"/>
  <c r="K280"/>
  <c r="L280"/>
  <c r="M280"/>
  <c r="N280"/>
  <c r="C280"/>
  <c r="X16" i="15"/>
  <c r="Y16"/>
  <c r="O279" i="23"/>
  <c r="E279"/>
  <c r="F279"/>
  <c r="G279"/>
  <c r="H279"/>
  <c r="I279"/>
  <c r="J279"/>
  <c r="K279"/>
  <c r="L279"/>
  <c r="M279"/>
  <c r="N279"/>
  <c r="C279"/>
  <c r="E278"/>
  <c r="F278"/>
  <c r="G278"/>
  <c r="H278"/>
  <c r="I278"/>
  <c r="J278"/>
  <c r="K278"/>
  <c r="L278"/>
  <c r="M278"/>
  <c r="N278"/>
  <c r="H275"/>
  <c r="H274"/>
  <c r="H273"/>
  <c r="H272"/>
  <c r="H271"/>
  <c r="H270"/>
  <c r="N269"/>
  <c r="N267"/>
  <c r="D266"/>
  <c r="D265"/>
  <c r="J229"/>
  <c r="H256"/>
  <c r="F256"/>
  <c r="C256"/>
  <c r="H255"/>
  <c r="F255"/>
  <c r="C255"/>
  <c r="H254"/>
  <c r="F254"/>
  <c r="C254"/>
  <c r="H253"/>
  <c r="F253"/>
  <c r="C253"/>
  <c r="L252"/>
  <c r="H252"/>
  <c r="F252"/>
  <c r="C252"/>
  <c r="EQ15" i="15"/>
  <c r="ES15"/>
  <c r="EX15"/>
  <c r="L251" i="23"/>
  <c r="M250"/>
  <c r="L250"/>
  <c r="L249"/>
  <c r="EU15" i="15"/>
  <c r="EV15"/>
  <c r="EW15"/>
  <c r="O248" i="23"/>
  <c r="M248"/>
  <c r="ET15" i="15"/>
  <c r="L248" i="23"/>
  <c r="J248"/>
  <c r="H248"/>
  <c r="F248"/>
  <c r="CP15" i="15"/>
  <c r="CQ15"/>
  <c r="O246" i="23"/>
  <c r="E246"/>
  <c r="F246"/>
  <c r="G246"/>
  <c r="H246"/>
  <c r="I246"/>
  <c r="J246"/>
  <c r="K246"/>
  <c r="L246"/>
  <c r="M246"/>
  <c r="N246"/>
  <c r="C246"/>
  <c r="CB15" i="15"/>
  <c r="CC15"/>
  <c r="O245" i="23"/>
  <c r="E245"/>
  <c r="F245"/>
  <c r="G245"/>
  <c r="H245"/>
  <c r="I245"/>
  <c r="J245"/>
  <c r="K245"/>
  <c r="L245"/>
  <c r="M245"/>
  <c r="N245"/>
  <c r="C245"/>
  <c r="BN15" i="15"/>
  <c r="BO15"/>
  <c r="O244" i="23"/>
  <c r="E244"/>
  <c r="F244"/>
  <c r="G244"/>
  <c r="H244"/>
  <c r="I244"/>
  <c r="J244"/>
  <c r="K244"/>
  <c r="L244"/>
  <c r="M244"/>
  <c r="N244"/>
  <c r="C244"/>
  <c r="AZ15" i="15"/>
  <c r="BA15"/>
  <c r="O243" i="23"/>
  <c r="E243"/>
  <c r="F243"/>
  <c r="G243"/>
  <c r="H243"/>
  <c r="I243"/>
  <c r="J243"/>
  <c r="K243"/>
  <c r="L243"/>
  <c r="M243"/>
  <c r="N243"/>
  <c r="C243"/>
  <c r="AL15" i="15"/>
  <c r="AM15"/>
  <c r="O242" i="23"/>
  <c r="E242"/>
  <c r="F242"/>
  <c r="G242"/>
  <c r="H242"/>
  <c r="I242"/>
  <c r="J242"/>
  <c r="K242"/>
  <c r="L242"/>
  <c r="M242"/>
  <c r="N242"/>
  <c r="C242"/>
  <c r="X15" i="15"/>
  <c r="Y15"/>
  <c r="O241" i="23"/>
  <c r="E241"/>
  <c r="F241"/>
  <c r="G241"/>
  <c r="H241"/>
  <c r="I241"/>
  <c r="J241"/>
  <c r="K241"/>
  <c r="L241"/>
  <c r="M241"/>
  <c r="N241"/>
  <c r="C241"/>
  <c r="E240"/>
  <c r="F240"/>
  <c r="G240"/>
  <c r="H240"/>
  <c r="I240"/>
  <c r="J240"/>
  <c r="K240"/>
  <c r="L240"/>
  <c r="M240"/>
  <c r="N240"/>
  <c r="H237"/>
  <c r="H236"/>
  <c r="H235"/>
  <c r="H234"/>
  <c r="H233"/>
  <c r="H232"/>
  <c r="N231"/>
  <c r="N229"/>
  <c r="D228"/>
  <c r="D227"/>
  <c r="A151"/>
  <c r="A189"/>
  <c r="J192"/>
  <c r="H219"/>
  <c r="F219"/>
  <c r="C219"/>
  <c r="H218"/>
  <c r="F218"/>
  <c r="C218"/>
  <c r="H217"/>
  <c r="F217"/>
  <c r="C217"/>
  <c r="H216"/>
  <c r="F216"/>
  <c r="C216"/>
  <c r="L215"/>
  <c r="H215"/>
  <c r="F215"/>
  <c r="C215"/>
  <c r="EQ14" i="15"/>
  <c r="ES14"/>
  <c r="EX14"/>
  <c r="L214" i="23"/>
  <c r="M213"/>
  <c r="L213"/>
  <c r="L212"/>
  <c r="EU14" i="15"/>
  <c r="EV14"/>
  <c r="EW14"/>
  <c r="O211" i="23"/>
  <c r="M211"/>
  <c r="ET14" i="15"/>
  <c r="L211" i="23"/>
  <c r="J211"/>
  <c r="H211"/>
  <c r="F211"/>
  <c r="CP14" i="15"/>
  <c r="CQ14"/>
  <c r="O209" i="23"/>
  <c r="E209"/>
  <c r="F209"/>
  <c r="G209"/>
  <c r="H209"/>
  <c r="I209"/>
  <c r="J209"/>
  <c r="K209"/>
  <c r="L209"/>
  <c r="M209"/>
  <c r="N209"/>
  <c r="C209"/>
  <c r="CB14" i="15"/>
  <c r="CC14"/>
  <c r="O208" i="23"/>
  <c r="E208"/>
  <c r="F208"/>
  <c r="G208"/>
  <c r="H208"/>
  <c r="I208"/>
  <c r="J208"/>
  <c r="K208"/>
  <c r="L208"/>
  <c r="M208"/>
  <c r="N208"/>
  <c r="C208"/>
  <c r="BN14" i="15"/>
  <c r="BO14"/>
  <c r="O207" i="23"/>
  <c r="E207"/>
  <c r="F207"/>
  <c r="G207"/>
  <c r="H207"/>
  <c r="I207"/>
  <c r="J207"/>
  <c r="K207"/>
  <c r="L207"/>
  <c r="M207"/>
  <c r="N207"/>
  <c r="C207"/>
  <c r="AZ14" i="15"/>
  <c r="BA14"/>
  <c r="O206" i="23"/>
  <c r="E206"/>
  <c r="F206"/>
  <c r="G206"/>
  <c r="H206"/>
  <c r="I206"/>
  <c r="J206"/>
  <c r="K206"/>
  <c r="L206"/>
  <c r="M206"/>
  <c r="N206"/>
  <c r="C206"/>
  <c r="AL14" i="15"/>
  <c r="AM14"/>
  <c r="O205" i="23"/>
  <c r="E205"/>
  <c r="F205"/>
  <c r="G205"/>
  <c r="H205"/>
  <c r="I205"/>
  <c r="J205"/>
  <c r="K205"/>
  <c r="L205"/>
  <c r="M205"/>
  <c r="N205"/>
  <c r="C205"/>
  <c r="X14" i="15"/>
  <c r="Y14"/>
  <c r="O204" i="23"/>
  <c r="E204"/>
  <c r="F204"/>
  <c r="G204"/>
  <c r="H204"/>
  <c r="I204"/>
  <c r="J204"/>
  <c r="K204"/>
  <c r="L204"/>
  <c r="M204"/>
  <c r="N204"/>
  <c r="C204"/>
  <c r="E203"/>
  <c r="F203"/>
  <c r="G203"/>
  <c r="H203"/>
  <c r="I203"/>
  <c r="J203"/>
  <c r="K203"/>
  <c r="L203"/>
  <c r="M203"/>
  <c r="N203"/>
  <c r="H200"/>
  <c r="H199"/>
  <c r="H198"/>
  <c r="H197"/>
  <c r="H196"/>
  <c r="H195"/>
  <c r="N194"/>
  <c r="N192"/>
  <c r="D191"/>
  <c r="D190"/>
  <c r="J154"/>
  <c r="H181"/>
  <c r="F181"/>
  <c r="C181"/>
  <c r="H180"/>
  <c r="F180"/>
  <c r="C180"/>
  <c r="H179"/>
  <c r="F179"/>
  <c r="C179"/>
  <c r="H178"/>
  <c r="F178"/>
  <c r="C178"/>
  <c r="L177"/>
  <c r="H177"/>
  <c r="F177"/>
  <c r="C177"/>
  <c r="EQ13" i="15"/>
  <c r="ES13"/>
  <c r="EX13"/>
  <c r="L176" i="23"/>
  <c r="M175"/>
  <c r="L175"/>
  <c r="L174"/>
  <c r="EU13" i="15"/>
  <c r="EV13"/>
  <c r="EW13"/>
  <c r="O173" i="23"/>
  <c r="M173"/>
  <c r="ET13" i="15"/>
  <c r="L173" i="23"/>
  <c r="J173"/>
  <c r="H173"/>
  <c r="F173"/>
  <c r="CP13" i="15"/>
  <c r="CQ13"/>
  <c r="O171" i="23"/>
  <c r="E171"/>
  <c r="F171"/>
  <c r="G171"/>
  <c r="H171"/>
  <c r="I171"/>
  <c r="J171"/>
  <c r="K171"/>
  <c r="L171"/>
  <c r="M171"/>
  <c r="N171"/>
  <c r="C171"/>
  <c r="CB13" i="15"/>
  <c r="CC13"/>
  <c r="O170" i="23"/>
  <c r="E170"/>
  <c r="F170"/>
  <c r="G170"/>
  <c r="H170"/>
  <c r="I170"/>
  <c r="J170"/>
  <c r="K170"/>
  <c r="L170"/>
  <c r="M170"/>
  <c r="N170"/>
  <c r="C170"/>
  <c r="BN13" i="15"/>
  <c r="BO13"/>
  <c r="O169" i="23"/>
  <c r="E169"/>
  <c r="F169"/>
  <c r="G169"/>
  <c r="H169"/>
  <c r="I169"/>
  <c r="J169"/>
  <c r="K169"/>
  <c r="L169"/>
  <c r="M169"/>
  <c r="N169"/>
  <c r="C169"/>
  <c r="AZ13" i="15"/>
  <c r="BA13"/>
  <c r="O168" i="23"/>
  <c r="E168"/>
  <c r="F168"/>
  <c r="G168"/>
  <c r="H168"/>
  <c r="I168"/>
  <c r="J168"/>
  <c r="K168"/>
  <c r="L168"/>
  <c r="M168"/>
  <c r="N168"/>
  <c r="C168"/>
  <c r="AL13" i="15"/>
  <c r="AM13"/>
  <c r="O167" i="23"/>
  <c r="E167"/>
  <c r="F167"/>
  <c r="G167"/>
  <c r="H167"/>
  <c r="I167"/>
  <c r="J167"/>
  <c r="K167"/>
  <c r="L167"/>
  <c r="M167"/>
  <c r="N167"/>
  <c r="C167"/>
  <c r="X13" i="15"/>
  <c r="Y13"/>
  <c r="O166" i="23"/>
  <c r="E166"/>
  <c r="F166"/>
  <c r="G166"/>
  <c r="H166"/>
  <c r="I166"/>
  <c r="J166"/>
  <c r="K166"/>
  <c r="L166"/>
  <c r="M166"/>
  <c r="N166"/>
  <c r="C166"/>
  <c r="E165"/>
  <c r="F165"/>
  <c r="G165"/>
  <c r="H165"/>
  <c r="I165"/>
  <c r="J165"/>
  <c r="K165"/>
  <c r="L165"/>
  <c r="M165"/>
  <c r="N165"/>
  <c r="H162"/>
  <c r="H161"/>
  <c r="H160"/>
  <c r="H159"/>
  <c r="H158"/>
  <c r="H157"/>
  <c r="N156"/>
  <c r="N154"/>
  <c r="D153"/>
  <c r="D152"/>
  <c r="A76"/>
  <c r="A114"/>
  <c r="J117"/>
  <c r="H144"/>
  <c r="F144"/>
  <c r="C144"/>
  <c r="H143"/>
  <c r="F143"/>
  <c r="C143"/>
  <c r="H142"/>
  <c r="F142"/>
  <c r="C142"/>
  <c r="H141"/>
  <c r="F141"/>
  <c r="C141"/>
  <c r="L140"/>
  <c r="H140"/>
  <c r="F140"/>
  <c r="C140"/>
  <c r="EQ12" i="15"/>
  <c r="ES12"/>
  <c r="EX12"/>
  <c r="L139" i="23"/>
  <c r="M138"/>
  <c r="L138"/>
  <c r="L137"/>
  <c r="EU12" i="15"/>
  <c r="EV12"/>
  <c r="EW12"/>
  <c r="O136" i="23"/>
  <c r="M136"/>
  <c r="ET12" i="15"/>
  <c r="L136" i="23"/>
  <c r="J136"/>
  <c r="H136"/>
  <c r="F136"/>
  <c r="CP12" i="15"/>
  <c r="CQ12"/>
  <c r="O134" i="23"/>
  <c r="E134"/>
  <c r="F134"/>
  <c r="G134"/>
  <c r="H134"/>
  <c r="I134"/>
  <c r="J134"/>
  <c r="K134"/>
  <c r="L134"/>
  <c r="M134"/>
  <c r="N134"/>
  <c r="C134"/>
  <c r="CB12" i="15"/>
  <c r="CC12"/>
  <c r="O133" i="23"/>
  <c r="E133"/>
  <c r="F133"/>
  <c r="G133"/>
  <c r="H133"/>
  <c r="I133"/>
  <c r="J133"/>
  <c r="K133"/>
  <c r="L133"/>
  <c r="M133"/>
  <c r="N133"/>
  <c r="C133"/>
  <c r="BN12" i="15"/>
  <c r="BO12"/>
  <c r="O132" i="23"/>
  <c r="E132"/>
  <c r="F132"/>
  <c r="G132"/>
  <c r="H132"/>
  <c r="I132"/>
  <c r="J132"/>
  <c r="K132"/>
  <c r="L132"/>
  <c r="M132"/>
  <c r="N132"/>
  <c r="C132"/>
  <c r="AZ12" i="15"/>
  <c r="BA12"/>
  <c r="O131" i="23"/>
  <c r="E131"/>
  <c r="F131"/>
  <c r="G131"/>
  <c r="H131"/>
  <c r="I131"/>
  <c r="J131"/>
  <c r="K131"/>
  <c r="L131"/>
  <c r="M131"/>
  <c r="N131"/>
  <c r="C131"/>
  <c r="AL12" i="15"/>
  <c r="AM12"/>
  <c r="O130" i="23"/>
  <c r="E130"/>
  <c r="F130"/>
  <c r="G130"/>
  <c r="H130"/>
  <c r="I130"/>
  <c r="J130"/>
  <c r="K130"/>
  <c r="L130"/>
  <c r="M130"/>
  <c r="N130"/>
  <c r="C130"/>
  <c r="X12" i="15"/>
  <c r="Y12"/>
  <c r="O129" i="23"/>
  <c r="E129"/>
  <c r="F129"/>
  <c r="G129"/>
  <c r="H129"/>
  <c r="I129"/>
  <c r="J129"/>
  <c r="K129"/>
  <c r="L129"/>
  <c r="M129"/>
  <c r="N129"/>
  <c r="C129"/>
  <c r="E128"/>
  <c r="F128"/>
  <c r="G128"/>
  <c r="H128"/>
  <c r="I128"/>
  <c r="J128"/>
  <c r="K128"/>
  <c r="L128"/>
  <c r="M128"/>
  <c r="N128"/>
  <c r="H125"/>
  <c r="H124"/>
  <c r="H123"/>
  <c r="H122"/>
  <c r="H121"/>
  <c r="H120"/>
  <c r="N119"/>
  <c r="N117"/>
  <c r="D116"/>
  <c r="D115"/>
  <c r="J79"/>
  <c r="H106"/>
  <c r="F106"/>
  <c r="C106"/>
  <c r="H105"/>
  <c r="F105"/>
  <c r="C105"/>
  <c r="H104"/>
  <c r="F104"/>
  <c r="C104"/>
  <c r="H103"/>
  <c r="F103"/>
  <c r="C103"/>
  <c r="L102"/>
  <c r="H102"/>
  <c r="F102"/>
  <c r="C102"/>
  <c r="EQ11" i="15"/>
  <c r="ES11"/>
  <c r="EX11"/>
  <c r="L101" i="23"/>
  <c r="M100"/>
  <c r="L100"/>
  <c r="L99"/>
  <c r="EU11" i="15"/>
  <c r="EV11"/>
  <c r="EW11"/>
  <c r="O98" i="23"/>
  <c r="M98"/>
  <c r="ET11" i="15"/>
  <c r="L98" i="23"/>
  <c r="J98"/>
  <c r="H98"/>
  <c r="F98"/>
  <c r="CP11" i="15"/>
  <c r="CQ11"/>
  <c r="O96" i="23"/>
  <c r="E96"/>
  <c r="F96"/>
  <c r="G96"/>
  <c r="H96"/>
  <c r="I96"/>
  <c r="J96"/>
  <c r="K96"/>
  <c r="L96"/>
  <c r="M96"/>
  <c r="N96"/>
  <c r="C96"/>
  <c r="CB11" i="15"/>
  <c r="CC11"/>
  <c r="O95" i="23"/>
  <c r="E95"/>
  <c r="F95"/>
  <c r="G95"/>
  <c r="H95"/>
  <c r="I95"/>
  <c r="J95"/>
  <c r="K95"/>
  <c r="L95"/>
  <c r="M95"/>
  <c r="N95"/>
  <c r="C95"/>
  <c r="BN11" i="15"/>
  <c r="BO11"/>
  <c r="O94" i="23"/>
  <c r="E94"/>
  <c r="F94"/>
  <c r="G94"/>
  <c r="H94"/>
  <c r="I94"/>
  <c r="J94"/>
  <c r="K94"/>
  <c r="L94"/>
  <c r="M94"/>
  <c r="N94"/>
  <c r="C94"/>
  <c r="AZ11" i="15"/>
  <c r="BA11"/>
  <c r="O93" i="23"/>
  <c r="E93"/>
  <c r="F93"/>
  <c r="G93"/>
  <c r="H93"/>
  <c r="I93"/>
  <c r="J93"/>
  <c r="K93"/>
  <c r="L93"/>
  <c r="M93"/>
  <c r="N93"/>
  <c r="C93"/>
  <c r="AL11" i="15"/>
  <c r="AM11"/>
  <c r="O92" i="23"/>
  <c r="E92"/>
  <c r="F92"/>
  <c r="G92"/>
  <c r="H92"/>
  <c r="I92"/>
  <c r="J92"/>
  <c r="K92"/>
  <c r="L92"/>
  <c r="M92"/>
  <c r="N92"/>
  <c r="C92"/>
  <c r="X11" i="15"/>
  <c r="Y11"/>
  <c r="O91" i="23"/>
  <c r="E91"/>
  <c r="F91"/>
  <c r="G91"/>
  <c r="H91"/>
  <c r="I91"/>
  <c r="J91"/>
  <c r="K91"/>
  <c r="L91"/>
  <c r="M91"/>
  <c r="N91"/>
  <c r="C91"/>
  <c r="E90"/>
  <c r="F90"/>
  <c r="G90"/>
  <c r="H90"/>
  <c r="I90"/>
  <c r="J90"/>
  <c r="K90"/>
  <c r="L90"/>
  <c r="M90"/>
  <c r="N90"/>
  <c r="H87"/>
  <c r="H86"/>
  <c r="H85"/>
  <c r="H84"/>
  <c r="H83"/>
  <c r="H82"/>
  <c r="N81"/>
  <c r="N79"/>
  <c r="D78"/>
  <c r="D77"/>
  <c r="A39"/>
  <c r="J42"/>
  <c r="H69"/>
  <c r="F69"/>
  <c r="C69"/>
  <c r="H68"/>
  <c r="F68"/>
  <c r="C68"/>
  <c r="H67"/>
  <c r="F67"/>
  <c r="C67"/>
  <c r="H66"/>
  <c r="F66"/>
  <c r="C66"/>
  <c r="L65"/>
  <c r="H65"/>
  <c r="F65"/>
  <c r="C65"/>
  <c r="L64"/>
  <c r="M63"/>
  <c r="L63"/>
  <c r="L62"/>
  <c r="X10" i="15"/>
  <c r="Y10"/>
  <c r="EY10"/>
  <c r="AL10"/>
  <c r="AM10"/>
  <c r="EZ10"/>
  <c r="AZ10"/>
  <c r="BA10"/>
  <c r="FA10"/>
  <c r="BN10"/>
  <c r="BO10"/>
  <c r="FB10"/>
  <c r="CB10"/>
  <c r="CC10"/>
  <c r="FC10"/>
  <c r="CP10"/>
  <c r="CQ10"/>
  <c r="FD10"/>
  <c r="FE10"/>
  <c r="FF10"/>
  <c r="FG10"/>
  <c r="FH10"/>
  <c r="EU10"/>
  <c r="M61" i="23"/>
  <c r="ET10" i="15"/>
  <c r="L61" i="23"/>
  <c r="J61"/>
  <c r="H61"/>
  <c r="F61"/>
  <c r="O59"/>
  <c r="E59"/>
  <c r="F59"/>
  <c r="G59"/>
  <c r="H59"/>
  <c r="I59"/>
  <c r="J59"/>
  <c r="K59"/>
  <c r="L59"/>
  <c r="M59"/>
  <c r="N59"/>
  <c r="C59"/>
  <c r="O58"/>
  <c r="E58"/>
  <c r="F58"/>
  <c r="G58"/>
  <c r="H58"/>
  <c r="I58"/>
  <c r="J58"/>
  <c r="K58"/>
  <c r="L58"/>
  <c r="M58"/>
  <c r="N58"/>
  <c r="C58"/>
  <c r="O57"/>
  <c r="E57"/>
  <c r="F57"/>
  <c r="G57"/>
  <c r="H57"/>
  <c r="I57"/>
  <c r="J57"/>
  <c r="K57"/>
  <c r="L57"/>
  <c r="M57"/>
  <c r="N57"/>
  <c r="C57"/>
  <c r="O56"/>
  <c r="E56"/>
  <c r="F56"/>
  <c r="G56"/>
  <c r="H56"/>
  <c r="I56"/>
  <c r="J56"/>
  <c r="K56"/>
  <c r="L56"/>
  <c r="M56"/>
  <c r="N56"/>
  <c r="C56"/>
  <c r="O55"/>
  <c r="E55"/>
  <c r="F55"/>
  <c r="G55"/>
  <c r="H55"/>
  <c r="I55"/>
  <c r="J55"/>
  <c r="K55"/>
  <c r="L55"/>
  <c r="M55"/>
  <c r="N55"/>
  <c r="C55"/>
  <c r="O54"/>
  <c r="E54"/>
  <c r="F54"/>
  <c r="G54"/>
  <c r="H54"/>
  <c r="I54"/>
  <c r="J54"/>
  <c r="K54"/>
  <c r="L54"/>
  <c r="M54"/>
  <c r="N54"/>
  <c r="C54"/>
  <c r="E53"/>
  <c r="F53"/>
  <c r="G53"/>
  <c r="H53"/>
  <c r="I53"/>
  <c r="J53"/>
  <c r="K53"/>
  <c r="L53"/>
  <c r="M53"/>
  <c r="N53"/>
  <c r="H50"/>
  <c r="H49"/>
  <c r="H48"/>
  <c r="H47"/>
  <c r="H46"/>
  <c r="H45"/>
  <c r="N44"/>
  <c r="N42"/>
  <c r="D41"/>
  <c r="D40"/>
  <c r="J4"/>
  <c r="H31"/>
  <c r="F31"/>
  <c r="C31"/>
  <c r="H30"/>
  <c r="F30"/>
  <c r="C30"/>
  <c r="H29"/>
  <c r="F29"/>
  <c r="C29"/>
  <c r="H28"/>
  <c r="F28"/>
  <c r="C28"/>
  <c r="L27"/>
  <c r="H27"/>
  <c r="F27"/>
  <c r="C27"/>
  <c r="L26"/>
  <c r="M25"/>
  <c r="L25"/>
  <c r="L24"/>
  <c r="X9" i="15"/>
  <c r="Y9"/>
  <c r="EY9"/>
  <c r="AL9"/>
  <c r="AM9"/>
  <c r="EZ9"/>
  <c r="AZ9"/>
  <c r="BA9"/>
  <c r="FA9"/>
  <c r="BN9"/>
  <c r="BO9"/>
  <c r="FB9"/>
  <c r="CB9"/>
  <c r="CC9"/>
  <c r="FC9"/>
  <c r="CP9"/>
  <c r="CQ9"/>
  <c r="FD9"/>
  <c r="FE9"/>
  <c r="FF9"/>
  <c r="FG9"/>
  <c r="FH9"/>
  <c r="EU9"/>
  <c r="EV9"/>
  <c r="M23" i="23"/>
  <c r="ET9" i="15"/>
  <c r="L23" i="23"/>
  <c r="J23"/>
  <c r="H23"/>
  <c r="F23"/>
  <c r="O21"/>
  <c r="E21"/>
  <c r="F21"/>
  <c r="G21"/>
  <c r="H21"/>
  <c r="I21"/>
  <c r="J21"/>
  <c r="K21"/>
  <c r="L21"/>
  <c r="M21"/>
  <c r="N21"/>
  <c r="C21"/>
  <c r="O20"/>
  <c r="E20"/>
  <c r="F20"/>
  <c r="G20"/>
  <c r="H20"/>
  <c r="I20"/>
  <c r="J20"/>
  <c r="K20"/>
  <c r="L20"/>
  <c r="M20"/>
  <c r="N20"/>
  <c r="C20"/>
  <c r="O19"/>
  <c r="E19"/>
  <c r="F19"/>
  <c r="G19"/>
  <c r="H19"/>
  <c r="I19"/>
  <c r="J19"/>
  <c r="K19"/>
  <c r="L19"/>
  <c r="M19"/>
  <c r="N19"/>
  <c r="C19"/>
  <c r="O18"/>
  <c r="E18"/>
  <c r="F18"/>
  <c r="G18"/>
  <c r="H18"/>
  <c r="I18"/>
  <c r="J18"/>
  <c r="K18"/>
  <c r="L18"/>
  <c r="M18"/>
  <c r="N18"/>
  <c r="C18"/>
  <c r="O17"/>
  <c r="E17"/>
  <c r="F17"/>
  <c r="G17"/>
  <c r="H17"/>
  <c r="I17"/>
  <c r="J17"/>
  <c r="K17"/>
  <c r="L17"/>
  <c r="M17"/>
  <c r="N17"/>
  <c r="C17"/>
  <c r="O16"/>
  <c r="E16"/>
  <c r="F16"/>
  <c r="G16"/>
  <c r="H16"/>
  <c r="I16"/>
  <c r="J16"/>
  <c r="K16"/>
  <c r="L16"/>
  <c r="M16"/>
  <c r="N16"/>
  <c r="C16"/>
  <c r="E15"/>
  <c r="F15"/>
  <c r="G15"/>
  <c r="H15"/>
  <c r="I15"/>
  <c r="J15"/>
  <c r="K15"/>
  <c r="L15"/>
  <c r="M15"/>
  <c r="N15"/>
  <c r="H12"/>
  <c r="H11"/>
  <c r="H10"/>
  <c r="H9"/>
  <c r="H8"/>
  <c r="H7"/>
  <c r="N6"/>
  <c r="N4"/>
  <c r="D3"/>
  <c r="D2"/>
  <c r="A391" i="22"/>
  <c r="A430"/>
  <c r="A469"/>
  <c r="A508"/>
  <c r="A547"/>
  <c r="A586"/>
  <c r="A625"/>
  <c r="A664"/>
  <c r="J667"/>
  <c r="H694"/>
  <c r="F694"/>
  <c r="C694"/>
  <c r="H693"/>
  <c r="F693"/>
  <c r="C693"/>
  <c r="H692"/>
  <c r="F692"/>
  <c r="C692"/>
  <c r="H691"/>
  <c r="F691"/>
  <c r="C691"/>
  <c r="L690"/>
  <c r="H690"/>
  <c r="F690"/>
  <c r="C690"/>
  <c r="L689"/>
  <c r="M688"/>
  <c r="L688"/>
  <c r="L687"/>
  <c r="O686"/>
  <c r="M686"/>
  <c r="L686"/>
  <c r="J686"/>
  <c r="H686"/>
  <c r="F686"/>
  <c r="O684"/>
  <c r="E684"/>
  <c r="F684"/>
  <c r="G684"/>
  <c r="H684"/>
  <c r="I684"/>
  <c r="J684"/>
  <c r="K684"/>
  <c r="L684"/>
  <c r="M684"/>
  <c r="N684"/>
  <c r="C684"/>
  <c r="O683"/>
  <c r="E683"/>
  <c r="F683"/>
  <c r="G683"/>
  <c r="H683"/>
  <c r="I683"/>
  <c r="J683"/>
  <c r="K683"/>
  <c r="L683"/>
  <c r="M683"/>
  <c r="N683"/>
  <c r="C683"/>
  <c r="O682"/>
  <c r="E682"/>
  <c r="F682"/>
  <c r="G682"/>
  <c r="H682"/>
  <c r="I682"/>
  <c r="J682"/>
  <c r="K682"/>
  <c r="L682"/>
  <c r="M682"/>
  <c r="N682"/>
  <c r="C682"/>
  <c r="O681"/>
  <c r="E681"/>
  <c r="F681"/>
  <c r="G681"/>
  <c r="H681"/>
  <c r="I681"/>
  <c r="J681"/>
  <c r="K681"/>
  <c r="L681"/>
  <c r="M681"/>
  <c r="N681"/>
  <c r="C681"/>
  <c r="O680"/>
  <c r="E680"/>
  <c r="F680"/>
  <c r="G680"/>
  <c r="H680"/>
  <c r="I680"/>
  <c r="J680"/>
  <c r="K680"/>
  <c r="L680"/>
  <c r="M680"/>
  <c r="N680"/>
  <c r="C680"/>
  <c r="O679"/>
  <c r="E679"/>
  <c r="F679"/>
  <c r="G679"/>
  <c r="H679"/>
  <c r="I679"/>
  <c r="J679"/>
  <c r="K679"/>
  <c r="L679"/>
  <c r="M679"/>
  <c r="N679"/>
  <c r="C679"/>
  <c r="E678"/>
  <c r="F678"/>
  <c r="G678"/>
  <c r="H678"/>
  <c r="I678"/>
  <c r="J678"/>
  <c r="K678"/>
  <c r="L678"/>
  <c r="M678"/>
  <c r="N678"/>
  <c r="H675"/>
  <c r="H674"/>
  <c r="H673"/>
  <c r="H672"/>
  <c r="H671"/>
  <c r="H670"/>
  <c r="N669"/>
  <c r="N667"/>
  <c r="D666"/>
  <c r="D665"/>
  <c r="J628"/>
  <c r="H655"/>
  <c r="F655"/>
  <c r="C655"/>
  <c r="H654"/>
  <c r="F654"/>
  <c r="C654"/>
  <c r="H653"/>
  <c r="F653"/>
  <c r="C653"/>
  <c r="H652"/>
  <c r="F652"/>
  <c r="C652"/>
  <c r="L651"/>
  <c r="H651"/>
  <c r="F651"/>
  <c r="C651"/>
  <c r="L650"/>
  <c r="M649"/>
  <c r="L649"/>
  <c r="L648"/>
  <c r="O647"/>
  <c r="M647"/>
  <c r="L647"/>
  <c r="J647"/>
  <c r="H647"/>
  <c r="F647"/>
  <c r="O645"/>
  <c r="E645"/>
  <c r="F645"/>
  <c r="G645"/>
  <c r="H645"/>
  <c r="I645"/>
  <c r="J645"/>
  <c r="K645"/>
  <c r="L645"/>
  <c r="M645"/>
  <c r="N645"/>
  <c r="C645"/>
  <c r="O644"/>
  <c r="E644"/>
  <c r="F644"/>
  <c r="G644"/>
  <c r="H644"/>
  <c r="I644"/>
  <c r="J644"/>
  <c r="K644"/>
  <c r="L644"/>
  <c r="M644"/>
  <c r="N644"/>
  <c r="C644"/>
  <c r="O643"/>
  <c r="E643"/>
  <c r="F643"/>
  <c r="G643"/>
  <c r="H643"/>
  <c r="I643"/>
  <c r="J643"/>
  <c r="K643"/>
  <c r="L643"/>
  <c r="M643"/>
  <c r="N643"/>
  <c r="C643"/>
  <c r="O642"/>
  <c r="E642"/>
  <c r="F642"/>
  <c r="G642"/>
  <c r="H642"/>
  <c r="I642"/>
  <c r="J642"/>
  <c r="K642"/>
  <c r="L642"/>
  <c r="M642"/>
  <c r="N642"/>
  <c r="C642"/>
  <c r="O641"/>
  <c r="E641"/>
  <c r="F641"/>
  <c r="G641"/>
  <c r="H641"/>
  <c r="I641"/>
  <c r="J641"/>
  <c r="K641"/>
  <c r="L641"/>
  <c r="M641"/>
  <c r="N641"/>
  <c r="C641"/>
  <c r="O640"/>
  <c r="E640"/>
  <c r="F640"/>
  <c r="G640"/>
  <c r="H640"/>
  <c r="I640"/>
  <c r="J640"/>
  <c r="K640"/>
  <c r="L640"/>
  <c r="M640"/>
  <c r="N640"/>
  <c r="C640"/>
  <c r="E639"/>
  <c r="F639"/>
  <c r="G639"/>
  <c r="H639"/>
  <c r="I639"/>
  <c r="J639"/>
  <c r="K639"/>
  <c r="L639"/>
  <c r="M639"/>
  <c r="N639"/>
  <c r="H636"/>
  <c r="H635"/>
  <c r="H634"/>
  <c r="H633"/>
  <c r="H632"/>
  <c r="H631"/>
  <c r="N630"/>
  <c r="N628"/>
  <c r="D627"/>
  <c r="D626"/>
  <c r="J589"/>
  <c r="H616"/>
  <c r="F616"/>
  <c r="C616"/>
  <c r="H615"/>
  <c r="F615"/>
  <c r="C615"/>
  <c r="H614"/>
  <c r="F614"/>
  <c r="C614"/>
  <c r="H613"/>
  <c r="F613"/>
  <c r="C613"/>
  <c r="L612"/>
  <c r="H612"/>
  <c r="F612"/>
  <c r="C612"/>
  <c r="L611"/>
  <c r="M610"/>
  <c r="L610"/>
  <c r="L609"/>
  <c r="O608"/>
  <c r="M608"/>
  <c r="L608"/>
  <c r="J608"/>
  <c r="H608"/>
  <c r="F608"/>
  <c r="O606"/>
  <c r="E606"/>
  <c r="F606"/>
  <c r="G606"/>
  <c r="H606"/>
  <c r="I606"/>
  <c r="J606"/>
  <c r="K606"/>
  <c r="L606"/>
  <c r="M606"/>
  <c r="N606"/>
  <c r="C606"/>
  <c r="O605"/>
  <c r="E605"/>
  <c r="F605"/>
  <c r="G605"/>
  <c r="H605"/>
  <c r="I605"/>
  <c r="J605"/>
  <c r="K605"/>
  <c r="L605"/>
  <c r="M605"/>
  <c r="N605"/>
  <c r="C605"/>
  <c r="O604"/>
  <c r="E604"/>
  <c r="F604"/>
  <c r="G604"/>
  <c r="H604"/>
  <c r="I604"/>
  <c r="J604"/>
  <c r="K604"/>
  <c r="L604"/>
  <c r="M604"/>
  <c r="N604"/>
  <c r="C604"/>
  <c r="O603"/>
  <c r="E603"/>
  <c r="F603"/>
  <c r="G603"/>
  <c r="H603"/>
  <c r="I603"/>
  <c r="J603"/>
  <c r="K603"/>
  <c r="L603"/>
  <c r="M603"/>
  <c r="N603"/>
  <c r="C603"/>
  <c r="O602"/>
  <c r="E602"/>
  <c r="F602"/>
  <c r="G602"/>
  <c r="H602"/>
  <c r="I602"/>
  <c r="J602"/>
  <c r="K602"/>
  <c r="L602"/>
  <c r="M602"/>
  <c r="N602"/>
  <c r="C602"/>
  <c r="O601"/>
  <c r="E601"/>
  <c r="F601"/>
  <c r="G601"/>
  <c r="H601"/>
  <c r="I601"/>
  <c r="J601"/>
  <c r="K601"/>
  <c r="L601"/>
  <c r="M601"/>
  <c r="N601"/>
  <c r="C601"/>
  <c r="E600"/>
  <c r="F600"/>
  <c r="G600"/>
  <c r="H600"/>
  <c r="I600"/>
  <c r="J600"/>
  <c r="K600"/>
  <c r="L600"/>
  <c r="M600"/>
  <c r="N600"/>
  <c r="H597"/>
  <c r="H596"/>
  <c r="H595"/>
  <c r="H594"/>
  <c r="H593"/>
  <c r="H592"/>
  <c r="N591"/>
  <c r="N589"/>
  <c r="D588"/>
  <c r="D587"/>
  <c r="J550"/>
  <c r="H577"/>
  <c r="F577"/>
  <c r="C577"/>
  <c r="H576"/>
  <c r="F576"/>
  <c r="C576"/>
  <c r="H575"/>
  <c r="F575"/>
  <c r="C575"/>
  <c r="H574"/>
  <c r="F574"/>
  <c r="C574"/>
  <c r="L573"/>
  <c r="H573"/>
  <c r="F573"/>
  <c r="C573"/>
  <c r="L572"/>
  <c r="M571"/>
  <c r="L571"/>
  <c r="L570"/>
  <c r="O569"/>
  <c r="M569"/>
  <c r="L569"/>
  <c r="J569"/>
  <c r="H569"/>
  <c r="F569"/>
  <c r="O567"/>
  <c r="E567"/>
  <c r="F567"/>
  <c r="G567"/>
  <c r="H567"/>
  <c r="I567"/>
  <c r="J567"/>
  <c r="K567"/>
  <c r="L567"/>
  <c r="M567"/>
  <c r="N567"/>
  <c r="C567"/>
  <c r="O566"/>
  <c r="E566"/>
  <c r="F566"/>
  <c r="G566"/>
  <c r="H566"/>
  <c r="I566"/>
  <c r="J566"/>
  <c r="K566"/>
  <c r="L566"/>
  <c r="M566"/>
  <c r="N566"/>
  <c r="C566"/>
  <c r="O565"/>
  <c r="E565"/>
  <c r="F565"/>
  <c r="G565"/>
  <c r="H565"/>
  <c r="I565"/>
  <c r="J565"/>
  <c r="K565"/>
  <c r="L565"/>
  <c r="M565"/>
  <c r="N565"/>
  <c r="C565"/>
  <c r="O564"/>
  <c r="E564"/>
  <c r="F564"/>
  <c r="G564"/>
  <c r="H564"/>
  <c r="I564"/>
  <c r="J564"/>
  <c r="K564"/>
  <c r="L564"/>
  <c r="M564"/>
  <c r="N564"/>
  <c r="C564"/>
  <c r="O563"/>
  <c r="E563"/>
  <c r="F563"/>
  <c r="G563"/>
  <c r="H563"/>
  <c r="I563"/>
  <c r="J563"/>
  <c r="K563"/>
  <c r="L563"/>
  <c r="M563"/>
  <c r="N563"/>
  <c r="C563"/>
  <c r="O562"/>
  <c r="E562"/>
  <c r="F562"/>
  <c r="G562"/>
  <c r="H562"/>
  <c r="I562"/>
  <c r="J562"/>
  <c r="K562"/>
  <c r="L562"/>
  <c r="M562"/>
  <c r="N562"/>
  <c r="C562"/>
  <c r="E561"/>
  <c r="F561"/>
  <c r="G561"/>
  <c r="H561"/>
  <c r="I561"/>
  <c r="J561"/>
  <c r="K561"/>
  <c r="L561"/>
  <c r="M561"/>
  <c r="N561"/>
  <c r="H558"/>
  <c r="H557"/>
  <c r="H556"/>
  <c r="H555"/>
  <c r="H554"/>
  <c r="H553"/>
  <c r="N552"/>
  <c r="N550"/>
  <c r="D549"/>
  <c r="D548"/>
  <c r="J511"/>
  <c r="H538"/>
  <c r="F538"/>
  <c r="C538"/>
  <c r="H537"/>
  <c r="F537"/>
  <c r="C537"/>
  <c r="H536"/>
  <c r="F536"/>
  <c r="C536"/>
  <c r="H535"/>
  <c r="F535"/>
  <c r="C535"/>
  <c r="L534"/>
  <c r="H534"/>
  <c r="F534"/>
  <c r="C534"/>
  <c r="L533"/>
  <c r="M532"/>
  <c r="L532"/>
  <c r="L531"/>
  <c r="O530"/>
  <c r="M530"/>
  <c r="L530"/>
  <c r="J530"/>
  <c r="H530"/>
  <c r="F530"/>
  <c r="O528"/>
  <c r="E528"/>
  <c r="F528"/>
  <c r="G528"/>
  <c r="H528"/>
  <c r="I528"/>
  <c r="J528"/>
  <c r="K528"/>
  <c r="L528"/>
  <c r="M528"/>
  <c r="N528"/>
  <c r="C528"/>
  <c r="O527"/>
  <c r="E527"/>
  <c r="F527"/>
  <c r="G527"/>
  <c r="H527"/>
  <c r="I527"/>
  <c r="J527"/>
  <c r="K527"/>
  <c r="L527"/>
  <c r="M527"/>
  <c r="N527"/>
  <c r="C527"/>
  <c r="O526"/>
  <c r="E526"/>
  <c r="F526"/>
  <c r="G526"/>
  <c r="H526"/>
  <c r="I526"/>
  <c r="J526"/>
  <c r="K526"/>
  <c r="L526"/>
  <c r="M526"/>
  <c r="N526"/>
  <c r="C526"/>
  <c r="O525"/>
  <c r="E525"/>
  <c r="F525"/>
  <c r="G525"/>
  <c r="H525"/>
  <c r="I525"/>
  <c r="J525"/>
  <c r="K525"/>
  <c r="L525"/>
  <c r="M525"/>
  <c r="N525"/>
  <c r="C525"/>
  <c r="O524"/>
  <c r="E524"/>
  <c r="F524"/>
  <c r="G524"/>
  <c r="H524"/>
  <c r="I524"/>
  <c r="J524"/>
  <c r="K524"/>
  <c r="L524"/>
  <c r="M524"/>
  <c r="N524"/>
  <c r="C524"/>
  <c r="O523"/>
  <c r="E523"/>
  <c r="F523"/>
  <c r="G523"/>
  <c r="H523"/>
  <c r="I523"/>
  <c r="J523"/>
  <c r="K523"/>
  <c r="L523"/>
  <c r="M523"/>
  <c r="N523"/>
  <c r="C523"/>
  <c r="E522"/>
  <c r="F522"/>
  <c r="G522"/>
  <c r="H522"/>
  <c r="I522"/>
  <c r="J522"/>
  <c r="K522"/>
  <c r="L522"/>
  <c r="M522"/>
  <c r="N522"/>
  <c r="H519"/>
  <c r="H518"/>
  <c r="H517"/>
  <c r="H516"/>
  <c r="H515"/>
  <c r="H514"/>
  <c r="N513"/>
  <c r="N511"/>
  <c r="D510"/>
  <c r="D509"/>
  <c r="J472"/>
  <c r="H499"/>
  <c r="F499"/>
  <c r="C499"/>
  <c r="H498"/>
  <c r="F498"/>
  <c r="C498"/>
  <c r="H497"/>
  <c r="F497"/>
  <c r="C497"/>
  <c r="H496"/>
  <c r="F496"/>
  <c r="C496"/>
  <c r="L495"/>
  <c r="H495"/>
  <c r="F495"/>
  <c r="C495"/>
  <c r="L494"/>
  <c r="M493"/>
  <c r="L493"/>
  <c r="L492"/>
  <c r="O491"/>
  <c r="M491"/>
  <c r="L491"/>
  <c r="J491"/>
  <c r="H491"/>
  <c r="F491"/>
  <c r="O489"/>
  <c r="E489"/>
  <c r="F489"/>
  <c r="G489"/>
  <c r="H489"/>
  <c r="I489"/>
  <c r="J489"/>
  <c r="K489"/>
  <c r="L489"/>
  <c r="M489"/>
  <c r="N489"/>
  <c r="C489"/>
  <c r="O488"/>
  <c r="E488"/>
  <c r="F488"/>
  <c r="G488"/>
  <c r="H488"/>
  <c r="I488"/>
  <c r="J488"/>
  <c r="K488"/>
  <c r="L488"/>
  <c r="M488"/>
  <c r="N488"/>
  <c r="C488"/>
  <c r="O487"/>
  <c r="E487"/>
  <c r="F487"/>
  <c r="G487"/>
  <c r="H487"/>
  <c r="I487"/>
  <c r="J487"/>
  <c r="K487"/>
  <c r="L487"/>
  <c r="M487"/>
  <c r="N487"/>
  <c r="C487"/>
  <c r="O486"/>
  <c r="E486"/>
  <c r="F486"/>
  <c r="G486"/>
  <c r="H486"/>
  <c r="I486"/>
  <c r="J486"/>
  <c r="K486"/>
  <c r="L486"/>
  <c r="M486"/>
  <c r="N486"/>
  <c r="C486"/>
  <c r="O485"/>
  <c r="E485"/>
  <c r="F485"/>
  <c r="G485"/>
  <c r="H485"/>
  <c r="I485"/>
  <c r="J485"/>
  <c r="K485"/>
  <c r="L485"/>
  <c r="M485"/>
  <c r="N485"/>
  <c r="C485"/>
  <c r="O484"/>
  <c r="E484"/>
  <c r="F484"/>
  <c r="G484"/>
  <c r="H484"/>
  <c r="I484"/>
  <c r="J484"/>
  <c r="K484"/>
  <c r="L484"/>
  <c r="M484"/>
  <c r="N484"/>
  <c r="C484"/>
  <c r="E483"/>
  <c r="F483"/>
  <c r="G483"/>
  <c r="H483"/>
  <c r="I483"/>
  <c r="J483"/>
  <c r="K483"/>
  <c r="L483"/>
  <c r="M483"/>
  <c r="N483"/>
  <c r="H480"/>
  <c r="H479"/>
  <c r="H478"/>
  <c r="H477"/>
  <c r="H476"/>
  <c r="H475"/>
  <c r="N474"/>
  <c r="N472"/>
  <c r="D471"/>
  <c r="D470"/>
  <c r="J433"/>
  <c r="H460"/>
  <c r="F460"/>
  <c r="C460"/>
  <c r="H459"/>
  <c r="F459"/>
  <c r="C459"/>
  <c r="H458"/>
  <c r="F458"/>
  <c r="C458"/>
  <c r="H457"/>
  <c r="F457"/>
  <c r="C457"/>
  <c r="L456"/>
  <c r="H456"/>
  <c r="F456"/>
  <c r="C456"/>
  <c r="L455"/>
  <c r="M454"/>
  <c r="L454"/>
  <c r="L453"/>
  <c r="O452"/>
  <c r="M452"/>
  <c r="L452"/>
  <c r="J452"/>
  <c r="H452"/>
  <c r="F452"/>
  <c r="O450"/>
  <c r="E450"/>
  <c r="F450"/>
  <c r="G450"/>
  <c r="H450"/>
  <c r="I450"/>
  <c r="J450"/>
  <c r="K450"/>
  <c r="L450"/>
  <c r="M450"/>
  <c r="N450"/>
  <c r="C450"/>
  <c r="O449"/>
  <c r="E449"/>
  <c r="F449"/>
  <c r="G449"/>
  <c r="H449"/>
  <c r="I449"/>
  <c r="J449"/>
  <c r="K449"/>
  <c r="L449"/>
  <c r="M449"/>
  <c r="N449"/>
  <c r="C449"/>
  <c r="O448"/>
  <c r="E448"/>
  <c r="F448"/>
  <c r="G448"/>
  <c r="H448"/>
  <c r="I448"/>
  <c r="J448"/>
  <c r="K448"/>
  <c r="L448"/>
  <c r="M448"/>
  <c r="N448"/>
  <c r="C448"/>
  <c r="O447"/>
  <c r="E447"/>
  <c r="F447"/>
  <c r="G447"/>
  <c r="H447"/>
  <c r="I447"/>
  <c r="J447"/>
  <c r="K447"/>
  <c r="L447"/>
  <c r="M447"/>
  <c r="N447"/>
  <c r="C447"/>
  <c r="O446"/>
  <c r="E446"/>
  <c r="F446"/>
  <c r="G446"/>
  <c r="H446"/>
  <c r="I446"/>
  <c r="J446"/>
  <c r="K446"/>
  <c r="L446"/>
  <c r="M446"/>
  <c r="N446"/>
  <c r="C446"/>
  <c r="O445"/>
  <c r="E445"/>
  <c r="F445"/>
  <c r="G445"/>
  <c r="H445"/>
  <c r="I445"/>
  <c r="J445"/>
  <c r="K445"/>
  <c r="L445"/>
  <c r="M445"/>
  <c r="N445"/>
  <c r="C445"/>
  <c r="E444"/>
  <c r="F444"/>
  <c r="G444"/>
  <c r="H444"/>
  <c r="I444"/>
  <c r="J444"/>
  <c r="K444"/>
  <c r="L444"/>
  <c r="M444"/>
  <c r="N444"/>
  <c r="H441"/>
  <c r="H440"/>
  <c r="H439"/>
  <c r="H438"/>
  <c r="H437"/>
  <c r="H436"/>
  <c r="N435"/>
  <c r="N433"/>
  <c r="D432"/>
  <c r="D431"/>
  <c r="J394"/>
  <c r="H421"/>
  <c r="F421"/>
  <c r="C421"/>
  <c r="H420"/>
  <c r="F420"/>
  <c r="C420"/>
  <c r="H419"/>
  <c r="F419"/>
  <c r="C419"/>
  <c r="H418"/>
  <c r="F418"/>
  <c r="C418"/>
  <c r="L417"/>
  <c r="H417"/>
  <c r="F417"/>
  <c r="C417"/>
  <c r="L416"/>
  <c r="M415"/>
  <c r="L415"/>
  <c r="L414"/>
  <c r="O413"/>
  <c r="M413"/>
  <c r="L413"/>
  <c r="J413"/>
  <c r="H413"/>
  <c r="F413"/>
  <c r="O411"/>
  <c r="E411"/>
  <c r="F411"/>
  <c r="G411"/>
  <c r="H411"/>
  <c r="I411"/>
  <c r="J411"/>
  <c r="K411"/>
  <c r="L411"/>
  <c r="M411"/>
  <c r="N411"/>
  <c r="C411"/>
  <c r="O410"/>
  <c r="E410"/>
  <c r="F410"/>
  <c r="G410"/>
  <c r="H410"/>
  <c r="I410"/>
  <c r="J410"/>
  <c r="K410"/>
  <c r="L410"/>
  <c r="M410"/>
  <c r="N410"/>
  <c r="C410"/>
  <c r="O409"/>
  <c r="E409"/>
  <c r="F409"/>
  <c r="G409"/>
  <c r="H409"/>
  <c r="I409"/>
  <c r="J409"/>
  <c r="K409"/>
  <c r="L409"/>
  <c r="M409"/>
  <c r="N409"/>
  <c r="C409"/>
  <c r="O408"/>
  <c r="E408"/>
  <c r="F408"/>
  <c r="G408"/>
  <c r="H408"/>
  <c r="I408"/>
  <c r="J408"/>
  <c r="K408"/>
  <c r="L408"/>
  <c r="M408"/>
  <c r="N408"/>
  <c r="C408"/>
  <c r="O407"/>
  <c r="E407"/>
  <c r="F407"/>
  <c r="G407"/>
  <c r="H407"/>
  <c r="I407"/>
  <c r="J407"/>
  <c r="K407"/>
  <c r="L407"/>
  <c r="M407"/>
  <c r="N407"/>
  <c r="C407"/>
  <c r="O406"/>
  <c r="E406"/>
  <c r="F406"/>
  <c r="G406"/>
  <c r="H406"/>
  <c r="I406"/>
  <c r="J406"/>
  <c r="K406"/>
  <c r="L406"/>
  <c r="M406"/>
  <c r="N406"/>
  <c r="C406"/>
  <c r="E405"/>
  <c r="F405"/>
  <c r="G405"/>
  <c r="H405"/>
  <c r="I405"/>
  <c r="J405"/>
  <c r="K405"/>
  <c r="L405"/>
  <c r="M405"/>
  <c r="N405"/>
  <c r="H402"/>
  <c r="H401"/>
  <c r="H400"/>
  <c r="H399"/>
  <c r="H398"/>
  <c r="H397"/>
  <c r="N396"/>
  <c r="N394"/>
  <c r="D393"/>
  <c r="D392"/>
  <c r="A235"/>
  <c r="A274"/>
  <c r="A313"/>
  <c r="A352"/>
  <c r="J355"/>
  <c r="H382"/>
  <c r="F382"/>
  <c r="C382"/>
  <c r="H381"/>
  <c r="F381"/>
  <c r="C381"/>
  <c r="H380"/>
  <c r="F380"/>
  <c r="C380"/>
  <c r="H379"/>
  <c r="F379"/>
  <c r="C379"/>
  <c r="L378"/>
  <c r="H378"/>
  <c r="F378"/>
  <c r="C378"/>
  <c r="L377"/>
  <c r="M376"/>
  <c r="L376"/>
  <c r="L375"/>
  <c r="O374"/>
  <c r="M374"/>
  <c r="L374"/>
  <c r="J374"/>
  <c r="H374"/>
  <c r="F374"/>
  <c r="O372"/>
  <c r="E372"/>
  <c r="F372"/>
  <c r="G372"/>
  <c r="H372"/>
  <c r="I372"/>
  <c r="J372"/>
  <c r="K372"/>
  <c r="L372"/>
  <c r="M372"/>
  <c r="N372"/>
  <c r="C372"/>
  <c r="O371"/>
  <c r="E371"/>
  <c r="F371"/>
  <c r="G371"/>
  <c r="H371"/>
  <c r="I371"/>
  <c r="J371"/>
  <c r="K371"/>
  <c r="L371"/>
  <c r="M371"/>
  <c r="N371"/>
  <c r="C371"/>
  <c r="O370"/>
  <c r="E370"/>
  <c r="F370"/>
  <c r="G370"/>
  <c r="H370"/>
  <c r="I370"/>
  <c r="J370"/>
  <c r="K370"/>
  <c r="L370"/>
  <c r="M370"/>
  <c r="N370"/>
  <c r="C370"/>
  <c r="O369"/>
  <c r="E369"/>
  <c r="F369"/>
  <c r="G369"/>
  <c r="H369"/>
  <c r="I369"/>
  <c r="J369"/>
  <c r="K369"/>
  <c r="L369"/>
  <c r="M369"/>
  <c r="N369"/>
  <c r="C369"/>
  <c r="O368"/>
  <c r="E368"/>
  <c r="F368"/>
  <c r="G368"/>
  <c r="H368"/>
  <c r="I368"/>
  <c r="J368"/>
  <c r="K368"/>
  <c r="L368"/>
  <c r="M368"/>
  <c r="N368"/>
  <c r="C368"/>
  <c r="O367"/>
  <c r="E367"/>
  <c r="F367"/>
  <c r="G367"/>
  <c r="H367"/>
  <c r="I367"/>
  <c r="J367"/>
  <c r="K367"/>
  <c r="L367"/>
  <c r="M367"/>
  <c r="N367"/>
  <c r="C367"/>
  <c r="E366"/>
  <c r="F366"/>
  <c r="G366"/>
  <c r="H366"/>
  <c r="I366"/>
  <c r="J366"/>
  <c r="K366"/>
  <c r="L366"/>
  <c r="M366"/>
  <c r="N366"/>
  <c r="H363"/>
  <c r="H362"/>
  <c r="H361"/>
  <c r="H360"/>
  <c r="H359"/>
  <c r="H358"/>
  <c r="N357"/>
  <c r="N355"/>
  <c r="D354"/>
  <c r="D353"/>
  <c r="J316"/>
  <c r="H343"/>
  <c r="F343"/>
  <c r="C343"/>
  <c r="H342"/>
  <c r="F342"/>
  <c r="C342"/>
  <c r="H341"/>
  <c r="F341"/>
  <c r="C341"/>
  <c r="H340"/>
  <c r="F340"/>
  <c r="C340"/>
  <c r="L339"/>
  <c r="H339"/>
  <c r="F339"/>
  <c r="C339"/>
  <c r="L338"/>
  <c r="M337"/>
  <c r="L337"/>
  <c r="L336"/>
  <c r="O335"/>
  <c r="M335"/>
  <c r="L335"/>
  <c r="J335"/>
  <c r="H335"/>
  <c r="F335"/>
  <c r="O333"/>
  <c r="E333"/>
  <c r="F333"/>
  <c r="G333"/>
  <c r="H333"/>
  <c r="I333"/>
  <c r="J333"/>
  <c r="K333"/>
  <c r="L333"/>
  <c r="M333"/>
  <c r="N333"/>
  <c r="C333"/>
  <c r="O332"/>
  <c r="E332"/>
  <c r="F332"/>
  <c r="G332"/>
  <c r="H332"/>
  <c r="I332"/>
  <c r="J332"/>
  <c r="K332"/>
  <c r="L332"/>
  <c r="M332"/>
  <c r="N332"/>
  <c r="C332"/>
  <c r="O331"/>
  <c r="E331"/>
  <c r="F331"/>
  <c r="G331"/>
  <c r="H331"/>
  <c r="I331"/>
  <c r="J331"/>
  <c r="K331"/>
  <c r="L331"/>
  <c r="M331"/>
  <c r="N331"/>
  <c r="C331"/>
  <c r="O330"/>
  <c r="E330"/>
  <c r="F330"/>
  <c r="G330"/>
  <c r="H330"/>
  <c r="I330"/>
  <c r="J330"/>
  <c r="K330"/>
  <c r="L330"/>
  <c r="M330"/>
  <c r="N330"/>
  <c r="C330"/>
  <c r="O329"/>
  <c r="E329"/>
  <c r="F329"/>
  <c r="G329"/>
  <c r="H329"/>
  <c r="I329"/>
  <c r="J329"/>
  <c r="K329"/>
  <c r="L329"/>
  <c r="M329"/>
  <c r="N329"/>
  <c r="C329"/>
  <c r="O328"/>
  <c r="E328"/>
  <c r="F328"/>
  <c r="G328"/>
  <c r="H328"/>
  <c r="I328"/>
  <c r="J328"/>
  <c r="K328"/>
  <c r="L328"/>
  <c r="M328"/>
  <c r="N328"/>
  <c r="C328"/>
  <c r="E327"/>
  <c r="F327"/>
  <c r="G327"/>
  <c r="H327"/>
  <c r="I327"/>
  <c r="J327"/>
  <c r="K327"/>
  <c r="L327"/>
  <c r="M327"/>
  <c r="N327"/>
  <c r="H324"/>
  <c r="H323"/>
  <c r="H322"/>
  <c r="H321"/>
  <c r="H320"/>
  <c r="H319"/>
  <c r="N318"/>
  <c r="N316"/>
  <c r="D315"/>
  <c r="D314"/>
  <c r="J277"/>
  <c r="H304"/>
  <c r="F304"/>
  <c r="C304"/>
  <c r="H303"/>
  <c r="F303"/>
  <c r="C303"/>
  <c r="H302"/>
  <c r="F302"/>
  <c r="C302"/>
  <c r="H301"/>
  <c r="F301"/>
  <c r="C301"/>
  <c r="L300"/>
  <c r="H300"/>
  <c r="F300"/>
  <c r="C300"/>
  <c r="L299"/>
  <c r="M298"/>
  <c r="L298"/>
  <c r="L297"/>
  <c r="O296"/>
  <c r="M296"/>
  <c r="L296"/>
  <c r="J296"/>
  <c r="H296"/>
  <c r="F296"/>
  <c r="O294"/>
  <c r="E294"/>
  <c r="F294"/>
  <c r="G294"/>
  <c r="H294"/>
  <c r="I294"/>
  <c r="J294"/>
  <c r="K294"/>
  <c r="L294"/>
  <c r="M294"/>
  <c r="N294"/>
  <c r="C294"/>
  <c r="O293"/>
  <c r="E293"/>
  <c r="F293"/>
  <c r="G293"/>
  <c r="H293"/>
  <c r="I293"/>
  <c r="J293"/>
  <c r="K293"/>
  <c r="L293"/>
  <c r="M293"/>
  <c r="N293"/>
  <c r="C293"/>
  <c r="O292"/>
  <c r="E292"/>
  <c r="F292"/>
  <c r="G292"/>
  <c r="H292"/>
  <c r="I292"/>
  <c r="J292"/>
  <c r="K292"/>
  <c r="L292"/>
  <c r="M292"/>
  <c r="N292"/>
  <c r="C292"/>
  <c r="O291"/>
  <c r="E291"/>
  <c r="F291"/>
  <c r="G291"/>
  <c r="H291"/>
  <c r="I291"/>
  <c r="J291"/>
  <c r="K291"/>
  <c r="L291"/>
  <c r="M291"/>
  <c r="N291"/>
  <c r="C291"/>
  <c r="O290"/>
  <c r="E290"/>
  <c r="F290"/>
  <c r="G290"/>
  <c r="H290"/>
  <c r="I290"/>
  <c r="J290"/>
  <c r="K290"/>
  <c r="L290"/>
  <c r="M290"/>
  <c r="N290"/>
  <c r="C290"/>
  <c r="O289"/>
  <c r="E289"/>
  <c r="F289"/>
  <c r="G289"/>
  <c r="H289"/>
  <c r="I289"/>
  <c r="J289"/>
  <c r="K289"/>
  <c r="L289"/>
  <c r="M289"/>
  <c r="N289"/>
  <c r="C289"/>
  <c r="E288"/>
  <c r="F288"/>
  <c r="G288"/>
  <c r="H288"/>
  <c r="I288"/>
  <c r="J288"/>
  <c r="K288"/>
  <c r="L288"/>
  <c r="M288"/>
  <c r="N288"/>
  <c r="H285"/>
  <c r="H284"/>
  <c r="H283"/>
  <c r="H282"/>
  <c r="H281"/>
  <c r="H280"/>
  <c r="N279"/>
  <c r="N277"/>
  <c r="D276"/>
  <c r="D275"/>
  <c r="J238"/>
  <c r="H265"/>
  <c r="F265"/>
  <c r="C265"/>
  <c r="H264"/>
  <c r="F264"/>
  <c r="C264"/>
  <c r="H263"/>
  <c r="F263"/>
  <c r="C263"/>
  <c r="H262"/>
  <c r="F262"/>
  <c r="C262"/>
  <c r="L261"/>
  <c r="H261"/>
  <c r="F261"/>
  <c r="C261"/>
  <c r="L260"/>
  <c r="M259"/>
  <c r="L259"/>
  <c r="L258"/>
  <c r="O257"/>
  <c r="M257"/>
  <c r="L257"/>
  <c r="J257"/>
  <c r="H257"/>
  <c r="F257"/>
  <c r="O255"/>
  <c r="E255"/>
  <c r="F255"/>
  <c r="G255"/>
  <c r="H255"/>
  <c r="I255"/>
  <c r="J255"/>
  <c r="K255"/>
  <c r="L255"/>
  <c r="M255"/>
  <c r="N255"/>
  <c r="C255"/>
  <c r="O254"/>
  <c r="E254"/>
  <c r="F254"/>
  <c r="G254"/>
  <c r="H254"/>
  <c r="I254"/>
  <c r="J254"/>
  <c r="K254"/>
  <c r="L254"/>
  <c r="M254"/>
  <c r="N254"/>
  <c r="C254"/>
  <c r="O253"/>
  <c r="E253"/>
  <c r="F253"/>
  <c r="G253"/>
  <c r="H253"/>
  <c r="I253"/>
  <c r="J253"/>
  <c r="K253"/>
  <c r="L253"/>
  <c r="M253"/>
  <c r="N253"/>
  <c r="C253"/>
  <c r="O252"/>
  <c r="E252"/>
  <c r="F252"/>
  <c r="G252"/>
  <c r="H252"/>
  <c r="I252"/>
  <c r="J252"/>
  <c r="K252"/>
  <c r="L252"/>
  <c r="M252"/>
  <c r="N252"/>
  <c r="C252"/>
  <c r="O251"/>
  <c r="E251"/>
  <c r="F251"/>
  <c r="G251"/>
  <c r="H251"/>
  <c r="I251"/>
  <c r="J251"/>
  <c r="K251"/>
  <c r="L251"/>
  <c r="M251"/>
  <c r="N251"/>
  <c r="C251"/>
  <c r="O250"/>
  <c r="E250"/>
  <c r="F250"/>
  <c r="G250"/>
  <c r="H250"/>
  <c r="I250"/>
  <c r="J250"/>
  <c r="K250"/>
  <c r="L250"/>
  <c r="M250"/>
  <c r="N250"/>
  <c r="C250"/>
  <c r="E249"/>
  <c r="F249"/>
  <c r="G249"/>
  <c r="H249"/>
  <c r="I249"/>
  <c r="J249"/>
  <c r="K249"/>
  <c r="L249"/>
  <c r="M249"/>
  <c r="N249"/>
  <c r="H246"/>
  <c r="H245"/>
  <c r="H244"/>
  <c r="H243"/>
  <c r="H242"/>
  <c r="H241"/>
  <c r="N240"/>
  <c r="N238"/>
  <c r="D237"/>
  <c r="D236"/>
  <c r="A157"/>
  <c r="A196"/>
  <c r="J199"/>
  <c r="H226"/>
  <c r="F226"/>
  <c r="C226"/>
  <c r="H225"/>
  <c r="F225"/>
  <c r="C225"/>
  <c r="H224"/>
  <c r="F224"/>
  <c r="C224"/>
  <c r="H223"/>
  <c r="F223"/>
  <c r="C223"/>
  <c r="L222"/>
  <c r="H222"/>
  <c r="F222"/>
  <c r="C222"/>
  <c r="L221"/>
  <c r="M220"/>
  <c r="L220"/>
  <c r="L219"/>
  <c r="O218"/>
  <c r="M218"/>
  <c r="L218"/>
  <c r="J218"/>
  <c r="H218"/>
  <c r="F218"/>
  <c r="O216"/>
  <c r="E216"/>
  <c r="F216"/>
  <c r="G216"/>
  <c r="H216"/>
  <c r="I216"/>
  <c r="J216"/>
  <c r="K216"/>
  <c r="L216"/>
  <c r="M216"/>
  <c r="N216"/>
  <c r="C216"/>
  <c r="O215"/>
  <c r="E215"/>
  <c r="F215"/>
  <c r="G215"/>
  <c r="H215"/>
  <c r="I215"/>
  <c r="J215"/>
  <c r="K215"/>
  <c r="L215"/>
  <c r="M215"/>
  <c r="N215"/>
  <c r="C215"/>
  <c r="O214"/>
  <c r="E214"/>
  <c r="F214"/>
  <c r="G214"/>
  <c r="H214"/>
  <c r="I214"/>
  <c r="J214"/>
  <c r="K214"/>
  <c r="L214"/>
  <c r="M214"/>
  <c r="N214"/>
  <c r="C214"/>
  <c r="O213"/>
  <c r="E213"/>
  <c r="F213"/>
  <c r="G213"/>
  <c r="H213"/>
  <c r="I213"/>
  <c r="J213"/>
  <c r="K213"/>
  <c r="L213"/>
  <c r="M213"/>
  <c r="N213"/>
  <c r="C213"/>
  <c r="O212"/>
  <c r="E212"/>
  <c r="F212"/>
  <c r="G212"/>
  <c r="H212"/>
  <c r="I212"/>
  <c r="J212"/>
  <c r="K212"/>
  <c r="L212"/>
  <c r="M212"/>
  <c r="N212"/>
  <c r="C212"/>
  <c r="O211"/>
  <c r="E211"/>
  <c r="F211"/>
  <c r="G211"/>
  <c r="H211"/>
  <c r="I211"/>
  <c r="J211"/>
  <c r="K211"/>
  <c r="L211"/>
  <c r="M211"/>
  <c r="N211"/>
  <c r="C211"/>
  <c r="E210"/>
  <c r="F210"/>
  <c r="G210"/>
  <c r="H210"/>
  <c r="I210"/>
  <c r="J210"/>
  <c r="K210"/>
  <c r="L210"/>
  <c r="M210"/>
  <c r="N210"/>
  <c r="H207"/>
  <c r="H206"/>
  <c r="H205"/>
  <c r="H204"/>
  <c r="H203"/>
  <c r="H202"/>
  <c r="N201"/>
  <c r="N199"/>
  <c r="D198"/>
  <c r="D197"/>
  <c r="J160"/>
  <c r="H187"/>
  <c r="F187"/>
  <c r="C187"/>
  <c r="H186"/>
  <c r="F186"/>
  <c r="C186"/>
  <c r="H185"/>
  <c r="F185"/>
  <c r="C185"/>
  <c r="H184"/>
  <c r="F184"/>
  <c r="C184"/>
  <c r="L183"/>
  <c r="H183"/>
  <c r="F183"/>
  <c r="C183"/>
  <c r="L182"/>
  <c r="M181"/>
  <c r="L181"/>
  <c r="L180"/>
  <c r="O179"/>
  <c r="M179"/>
  <c r="L179"/>
  <c r="J179"/>
  <c r="H179"/>
  <c r="F179"/>
  <c r="O177"/>
  <c r="E177"/>
  <c r="F177"/>
  <c r="G177"/>
  <c r="H177"/>
  <c r="I177"/>
  <c r="J177"/>
  <c r="K177"/>
  <c r="L177"/>
  <c r="M177"/>
  <c r="N177"/>
  <c r="C177"/>
  <c r="O176"/>
  <c r="E176"/>
  <c r="F176"/>
  <c r="G176"/>
  <c r="H176"/>
  <c r="I176"/>
  <c r="J176"/>
  <c r="K176"/>
  <c r="L176"/>
  <c r="M176"/>
  <c r="N176"/>
  <c r="C176"/>
  <c r="O175"/>
  <c r="E175"/>
  <c r="F175"/>
  <c r="G175"/>
  <c r="H175"/>
  <c r="I175"/>
  <c r="J175"/>
  <c r="K175"/>
  <c r="L175"/>
  <c r="M175"/>
  <c r="N175"/>
  <c r="C175"/>
  <c r="O174"/>
  <c r="E174"/>
  <c r="F174"/>
  <c r="G174"/>
  <c r="H174"/>
  <c r="I174"/>
  <c r="J174"/>
  <c r="K174"/>
  <c r="L174"/>
  <c r="M174"/>
  <c r="N174"/>
  <c r="C174"/>
  <c r="O173"/>
  <c r="E173"/>
  <c r="F173"/>
  <c r="G173"/>
  <c r="H173"/>
  <c r="I173"/>
  <c r="J173"/>
  <c r="K173"/>
  <c r="L173"/>
  <c r="M173"/>
  <c r="N173"/>
  <c r="C173"/>
  <c r="O172"/>
  <c r="E172"/>
  <c r="F172"/>
  <c r="G172"/>
  <c r="H172"/>
  <c r="I172"/>
  <c r="J172"/>
  <c r="K172"/>
  <c r="L172"/>
  <c r="M172"/>
  <c r="N172"/>
  <c r="C172"/>
  <c r="E171"/>
  <c r="F171"/>
  <c r="G171"/>
  <c r="H171"/>
  <c r="I171"/>
  <c r="J171"/>
  <c r="K171"/>
  <c r="L171"/>
  <c r="M171"/>
  <c r="N171"/>
  <c r="H168"/>
  <c r="H167"/>
  <c r="H166"/>
  <c r="H165"/>
  <c r="H164"/>
  <c r="H163"/>
  <c r="N162"/>
  <c r="N160"/>
  <c r="D159"/>
  <c r="D158"/>
  <c r="A118"/>
  <c r="A79"/>
  <c r="A40"/>
  <c r="J121"/>
  <c r="H148"/>
  <c r="F148"/>
  <c r="C148"/>
  <c r="H147"/>
  <c r="F147"/>
  <c r="C147"/>
  <c r="H146"/>
  <c r="F146"/>
  <c r="C146"/>
  <c r="H145"/>
  <c r="F145"/>
  <c r="C145"/>
  <c r="L144"/>
  <c r="H144"/>
  <c r="F144"/>
  <c r="C144"/>
  <c r="L143"/>
  <c r="M142"/>
  <c r="L142"/>
  <c r="L141"/>
  <c r="M140"/>
  <c r="L140"/>
  <c r="J140"/>
  <c r="H140"/>
  <c r="F140"/>
  <c r="O138"/>
  <c r="E138"/>
  <c r="F138"/>
  <c r="G138"/>
  <c r="H138"/>
  <c r="I138"/>
  <c r="J138"/>
  <c r="K138"/>
  <c r="L138"/>
  <c r="M138"/>
  <c r="N138"/>
  <c r="C138"/>
  <c r="O137"/>
  <c r="E137"/>
  <c r="F137"/>
  <c r="G137"/>
  <c r="H137"/>
  <c r="I137"/>
  <c r="J137"/>
  <c r="K137"/>
  <c r="L137"/>
  <c r="M137"/>
  <c r="N137"/>
  <c r="C137"/>
  <c r="O136"/>
  <c r="E136"/>
  <c r="F136"/>
  <c r="G136"/>
  <c r="H136"/>
  <c r="I136"/>
  <c r="J136"/>
  <c r="K136"/>
  <c r="L136"/>
  <c r="M136"/>
  <c r="N136"/>
  <c r="C136"/>
  <c r="O135"/>
  <c r="E135"/>
  <c r="F135"/>
  <c r="G135"/>
  <c r="H135"/>
  <c r="I135"/>
  <c r="J135"/>
  <c r="K135"/>
  <c r="L135"/>
  <c r="M135"/>
  <c r="N135"/>
  <c r="C135"/>
  <c r="O134"/>
  <c r="E134"/>
  <c r="F134"/>
  <c r="G134"/>
  <c r="H134"/>
  <c r="I134"/>
  <c r="J134"/>
  <c r="K134"/>
  <c r="L134"/>
  <c r="M134"/>
  <c r="N134"/>
  <c r="C134"/>
  <c r="O133"/>
  <c r="E133"/>
  <c r="F133"/>
  <c r="G133"/>
  <c r="H133"/>
  <c r="I133"/>
  <c r="J133"/>
  <c r="K133"/>
  <c r="L133"/>
  <c r="M133"/>
  <c r="N133"/>
  <c r="C133"/>
  <c r="E132"/>
  <c r="F132"/>
  <c r="G132"/>
  <c r="H132"/>
  <c r="I132"/>
  <c r="J132"/>
  <c r="K132"/>
  <c r="L132"/>
  <c r="M132"/>
  <c r="N132"/>
  <c r="H129"/>
  <c r="H128"/>
  <c r="H127"/>
  <c r="H126"/>
  <c r="H125"/>
  <c r="H124"/>
  <c r="N123"/>
  <c r="N121"/>
  <c r="D120"/>
  <c r="D119"/>
  <c r="J82"/>
  <c r="H109"/>
  <c r="F109"/>
  <c r="C109"/>
  <c r="H108"/>
  <c r="F108"/>
  <c r="C108"/>
  <c r="H107"/>
  <c r="F107"/>
  <c r="C107"/>
  <c r="H106"/>
  <c r="F106"/>
  <c r="C106"/>
  <c r="L105"/>
  <c r="H105"/>
  <c r="F105"/>
  <c r="C105"/>
  <c r="L104"/>
  <c r="M103"/>
  <c r="L103"/>
  <c r="L102"/>
  <c r="EY11" i="15"/>
  <c r="EZ11"/>
  <c r="FA11"/>
  <c r="FB11"/>
  <c r="FC11"/>
  <c r="FD11"/>
  <c r="FE11"/>
  <c r="FF11"/>
  <c r="FG11"/>
  <c r="FH11"/>
  <c r="O101" i="22"/>
  <c r="M101"/>
  <c r="L101"/>
  <c r="J101"/>
  <c r="H101"/>
  <c r="F101"/>
  <c r="O99"/>
  <c r="E99"/>
  <c r="F99"/>
  <c r="G99"/>
  <c r="H99"/>
  <c r="I99"/>
  <c r="J99"/>
  <c r="K99"/>
  <c r="L99"/>
  <c r="M99"/>
  <c r="N99"/>
  <c r="C99"/>
  <c r="O98"/>
  <c r="E98"/>
  <c r="F98"/>
  <c r="G98"/>
  <c r="H98"/>
  <c r="I98"/>
  <c r="J98"/>
  <c r="K98"/>
  <c r="L98"/>
  <c r="M98"/>
  <c r="N98"/>
  <c r="C98"/>
  <c r="O97"/>
  <c r="E97"/>
  <c r="F97"/>
  <c r="G97"/>
  <c r="H97"/>
  <c r="I97"/>
  <c r="J97"/>
  <c r="K97"/>
  <c r="L97"/>
  <c r="M97"/>
  <c r="N97"/>
  <c r="C97"/>
  <c r="O96"/>
  <c r="E96"/>
  <c r="F96"/>
  <c r="G96"/>
  <c r="H96"/>
  <c r="I96"/>
  <c r="J96"/>
  <c r="K96"/>
  <c r="L96"/>
  <c r="M96"/>
  <c r="N96"/>
  <c r="C96"/>
  <c r="O95"/>
  <c r="E95"/>
  <c r="F95"/>
  <c r="G95"/>
  <c r="H95"/>
  <c r="I95"/>
  <c r="J95"/>
  <c r="K95"/>
  <c r="L95"/>
  <c r="M95"/>
  <c r="N95"/>
  <c r="C95"/>
  <c r="O94"/>
  <c r="E94"/>
  <c r="F94"/>
  <c r="G94"/>
  <c r="H94"/>
  <c r="I94"/>
  <c r="J94"/>
  <c r="K94"/>
  <c r="L94"/>
  <c r="M94"/>
  <c r="N94"/>
  <c r="C94"/>
  <c r="E93"/>
  <c r="F93"/>
  <c r="G93"/>
  <c r="H93"/>
  <c r="I93"/>
  <c r="J93"/>
  <c r="K93"/>
  <c r="L93"/>
  <c r="M93"/>
  <c r="N93"/>
  <c r="H90"/>
  <c r="H89"/>
  <c r="H88"/>
  <c r="H87"/>
  <c r="H86"/>
  <c r="H85"/>
  <c r="N84"/>
  <c r="N82"/>
  <c r="D81"/>
  <c r="D80"/>
  <c r="J43"/>
  <c r="H70"/>
  <c r="F70"/>
  <c r="C70"/>
  <c r="H69"/>
  <c r="F69"/>
  <c r="C69"/>
  <c r="H68"/>
  <c r="F68"/>
  <c r="C68"/>
  <c r="H67"/>
  <c r="F67"/>
  <c r="C67"/>
  <c r="L66"/>
  <c r="H66"/>
  <c r="F66"/>
  <c r="C66"/>
  <c r="L65"/>
  <c r="M64"/>
  <c r="L64"/>
  <c r="L63"/>
  <c r="M62"/>
  <c r="L62"/>
  <c r="J62"/>
  <c r="H62"/>
  <c r="F62"/>
  <c r="O60"/>
  <c r="E60"/>
  <c r="F60"/>
  <c r="G60"/>
  <c r="H60"/>
  <c r="I60"/>
  <c r="J60"/>
  <c r="K60"/>
  <c r="L60"/>
  <c r="M60"/>
  <c r="N60"/>
  <c r="C60"/>
  <c r="O59"/>
  <c r="E59"/>
  <c r="F59"/>
  <c r="G59"/>
  <c r="H59"/>
  <c r="I59"/>
  <c r="J59"/>
  <c r="K59"/>
  <c r="L59"/>
  <c r="M59"/>
  <c r="N59"/>
  <c r="C59"/>
  <c r="O58"/>
  <c r="E58"/>
  <c r="F58"/>
  <c r="G58"/>
  <c r="H58"/>
  <c r="I58"/>
  <c r="J58"/>
  <c r="K58"/>
  <c r="L58"/>
  <c r="M58"/>
  <c r="N58"/>
  <c r="C58"/>
  <c r="O57"/>
  <c r="E57"/>
  <c r="F57"/>
  <c r="G57"/>
  <c r="H57"/>
  <c r="I57"/>
  <c r="J57"/>
  <c r="K57"/>
  <c r="L57"/>
  <c r="M57"/>
  <c r="N57"/>
  <c r="C57"/>
  <c r="O56"/>
  <c r="E56"/>
  <c r="F56"/>
  <c r="G56"/>
  <c r="H56"/>
  <c r="I56"/>
  <c r="J56"/>
  <c r="K56"/>
  <c r="L56"/>
  <c r="M56"/>
  <c r="N56"/>
  <c r="C56"/>
  <c r="O55"/>
  <c r="E55"/>
  <c r="F55"/>
  <c r="G55"/>
  <c r="H55"/>
  <c r="I55"/>
  <c r="J55"/>
  <c r="K55"/>
  <c r="L55"/>
  <c r="M55"/>
  <c r="N55"/>
  <c r="C55"/>
  <c r="E54"/>
  <c r="F54"/>
  <c r="G54"/>
  <c r="H54"/>
  <c r="I54"/>
  <c r="J54"/>
  <c r="K54"/>
  <c r="L54"/>
  <c r="M54"/>
  <c r="N54"/>
  <c r="H51"/>
  <c r="H50"/>
  <c r="H49"/>
  <c r="H48"/>
  <c r="H47"/>
  <c r="H46"/>
  <c r="N45"/>
  <c r="N43"/>
  <c r="D42"/>
  <c r="D41"/>
  <c r="DW7" i="19"/>
  <c r="DW8"/>
  <c r="DW9"/>
  <c r="DW10"/>
  <c r="DW11"/>
  <c r="DW12"/>
  <c r="DW13"/>
  <c r="DW14"/>
  <c r="DW15"/>
  <c r="DW16"/>
  <c r="DW17"/>
  <c r="DW18"/>
  <c r="DW19"/>
  <c r="DW20"/>
  <c r="DW21"/>
  <c r="DW22"/>
  <c r="DW23"/>
  <c r="DW24"/>
  <c r="DW25"/>
  <c r="DW26"/>
  <c r="DW27"/>
  <c r="DW28"/>
  <c r="DW29"/>
  <c r="DW30"/>
  <c r="DW31"/>
  <c r="DW32"/>
  <c r="DW33"/>
  <c r="DW34"/>
  <c r="DW35"/>
  <c r="DW36"/>
  <c r="DW37"/>
  <c r="DW38"/>
  <c r="DW39"/>
  <c r="DW40"/>
  <c r="DW41"/>
  <c r="DW42"/>
  <c r="DW43"/>
  <c r="DW44"/>
  <c r="DW45"/>
  <c r="DW46"/>
  <c r="DW47"/>
  <c r="DW48"/>
  <c r="DW49"/>
  <c r="DW50"/>
  <c r="DW51"/>
  <c r="DW52"/>
  <c r="DW53"/>
  <c r="DW54"/>
  <c r="DW55"/>
  <c r="DW56"/>
  <c r="DW57"/>
  <c r="DW58"/>
  <c r="DW59"/>
  <c r="DW60"/>
  <c r="DW61"/>
  <c r="DW62"/>
  <c r="DW63"/>
  <c r="DW64"/>
  <c r="DW65"/>
  <c r="DW66"/>
  <c r="DW67"/>
  <c r="DW68"/>
  <c r="DW69"/>
  <c r="DW70"/>
  <c r="DW71"/>
  <c r="DW72"/>
  <c r="DW73"/>
  <c r="DW74"/>
  <c r="DW75"/>
  <c r="DW76"/>
  <c r="DW77"/>
  <c r="DW78"/>
  <c r="DW79"/>
  <c r="DW80"/>
  <c r="DW81"/>
  <c r="DW82"/>
  <c r="DW83"/>
  <c r="DW84"/>
  <c r="DW85"/>
  <c r="DW86"/>
  <c r="DW87"/>
  <c r="DW88"/>
  <c r="DW89"/>
  <c r="DW90"/>
  <c r="DW91"/>
  <c r="DW92"/>
  <c r="DW93"/>
  <c r="DW94"/>
  <c r="DW95"/>
  <c r="DW96"/>
  <c r="DW97"/>
  <c r="DW98"/>
  <c r="DW99"/>
  <c r="DW100"/>
  <c r="DW101"/>
  <c r="DW102"/>
  <c r="DW103"/>
  <c r="DW104"/>
  <c r="DW105"/>
  <c r="DW106"/>
  <c r="DR110"/>
  <c r="DS110"/>
  <c r="DT110"/>
  <c r="DU110"/>
  <c r="DV110"/>
  <c r="DW110"/>
  <c r="DL7"/>
  <c r="DL8"/>
  <c r="DL9"/>
  <c r="DL10"/>
  <c r="DL11"/>
  <c r="DL12"/>
  <c r="DL13"/>
  <c r="DL14"/>
  <c r="DL15"/>
  <c r="DL16"/>
  <c r="DL17"/>
  <c r="DL18"/>
  <c r="DL19"/>
  <c r="DL20"/>
  <c r="DL21"/>
  <c r="DL22"/>
  <c r="DL23"/>
  <c r="DL24"/>
  <c r="DL25"/>
  <c r="DL26"/>
  <c r="DL27"/>
  <c r="DL28"/>
  <c r="DL29"/>
  <c r="DL30"/>
  <c r="DL31"/>
  <c r="DL32"/>
  <c r="DL33"/>
  <c r="DL34"/>
  <c r="DL35"/>
  <c r="DL36"/>
  <c r="DL37"/>
  <c r="DL38"/>
  <c r="DL39"/>
  <c r="DL40"/>
  <c r="DL41"/>
  <c r="DL42"/>
  <c r="DL43"/>
  <c r="DL44"/>
  <c r="DL45"/>
  <c r="DL46"/>
  <c r="DL47"/>
  <c r="DL48"/>
  <c r="DL49"/>
  <c r="DL50"/>
  <c r="DL51"/>
  <c r="DL52"/>
  <c r="DL53"/>
  <c r="DL54"/>
  <c r="DL55"/>
  <c r="DL56"/>
  <c r="DL57"/>
  <c r="DL58"/>
  <c r="DL59"/>
  <c r="DL60"/>
  <c r="DL61"/>
  <c r="DL62"/>
  <c r="DL63"/>
  <c r="DL64"/>
  <c r="DL65"/>
  <c r="DL66"/>
  <c r="DL67"/>
  <c r="DL68"/>
  <c r="DL69"/>
  <c r="DL70"/>
  <c r="DL71"/>
  <c r="DL72"/>
  <c r="DL73"/>
  <c r="DL74"/>
  <c r="DL75"/>
  <c r="DL76"/>
  <c r="DL77"/>
  <c r="DL78"/>
  <c r="DL79"/>
  <c r="DL80"/>
  <c r="DL81"/>
  <c r="DL82"/>
  <c r="DL83"/>
  <c r="DL84"/>
  <c r="DL85"/>
  <c r="DL86"/>
  <c r="DL87"/>
  <c r="DL88"/>
  <c r="DL89"/>
  <c r="DL90"/>
  <c r="DL91"/>
  <c r="DL92"/>
  <c r="DL93"/>
  <c r="DL94"/>
  <c r="DL95"/>
  <c r="DL96"/>
  <c r="DL97"/>
  <c r="DL98"/>
  <c r="DL99"/>
  <c r="DL100"/>
  <c r="DL101"/>
  <c r="DL102"/>
  <c r="DL103"/>
  <c r="DL104"/>
  <c r="DL105"/>
  <c r="DL106"/>
  <c r="DG110"/>
  <c r="DH110"/>
  <c r="DI110"/>
  <c r="DJ110"/>
  <c r="DK110"/>
  <c r="DL110"/>
  <c r="DF7"/>
  <c r="DF8"/>
  <c r="DF9"/>
  <c r="DF10"/>
  <c r="DF11"/>
  <c r="DF12"/>
  <c r="DF13"/>
  <c r="DF14"/>
  <c r="DF15"/>
  <c r="DF16"/>
  <c r="DF17"/>
  <c r="DF18"/>
  <c r="DF19"/>
  <c r="DF20"/>
  <c r="DF21"/>
  <c r="DF22"/>
  <c r="DF23"/>
  <c r="DF24"/>
  <c r="DF25"/>
  <c r="DF26"/>
  <c r="DF27"/>
  <c r="DF28"/>
  <c r="DF29"/>
  <c r="DF30"/>
  <c r="DF31"/>
  <c r="DF32"/>
  <c r="DF33"/>
  <c r="DF34"/>
  <c r="DF35"/>
  <c r="DF36"/>
  <c r="DF37"/>
  <c r="DF38"/>
  <c r="DF39"/>
  <c r="DF40"/>
  <c r="DF41"/>
  <c r="DF42"/>
  <c r="DF43"/>
  <c r="DF44"/>
  <c r="DF45"/>
  <c r="DF46"/>
  <c r="DF47"/>
  <c r="DF48"/>
  <c r="DF49"/>
  <c r="DF50"/>
  <c r="DF51"/>
  <c r="DF52"/>
  <c r="DF53"/>
  <c r="DF54"/>
  <c r="DF55"/>
  <c r="DF56"/>
  <c r="DF57"/>
  <c r="DF58"/>
  <c r="DF59"/>
  <c r="DF60"/>
  <c r="DF61"/>
  <c r="DF62"/>
  <c r="DF63"/>
  <c r="DF64"/>
  <c r="DF65"/>
  <c r="DF66"/>
  <c r="DF67"/>
  <c r="DF68"/>
  <c r="DF69"/>
  <c r="DF70"/>
  <c r="DF71"/>
  <c r="DF72"/>
  <c r="DF73"/>
  <c r="DF74"/>
  <c r="DF75"/>
  <c r="DF76"/>
  <c r="DF77"/>
  <c r="DF78"/>
  <c r="DF79"/>
  <c r="DF80"/>
  <c r="DF81"/>
  <c r="DF82"/>
  <c r="DF83"/>
  <c r="DF84"/>
  <c r="DF85"/>
  <c r="DF86"/>
  <c r="DF87"/>
  <c r="DF88"/>
  <c r="DF89"/>
  <c r="DF90"/>
  <c r="DF91"/>
  <c r="DF92"/>
  <c r="DF93"/>
  <c r="DF94"/>
  <c r="DF95"/>
  <c r="DF96"/>
  <c r="DF97"/>
  <c r="DF98"/>
  <c r="DF99"/>
  <c r="DF100"/>
  <c r="DF101"/>
  <c r="DF102"/>
  <c r="DF103"/>
  <c r="DF104"/>
  <c r="DF105"/>
  <c r="DF106"/>
  <c r="DA110"/>
  <c r="DB110"/>
  <c r="DC110"/>
  <c r="DD110"/>
  <c r="DE110"/>
  <c r="DF110"/>
  <c r="CZ7"/>
  <c r="CZ8"/>
  <c r="CZ9"/>
  <c r="CZ10"/>
  <c r="CZ11"/>
  <c r="CZ12"/>
  <c r="CZ13"/>
  <c r="CZ14"/>
  <c r="CZ15"/>
  <c r="CZ16"/>
  <c r="CZ17"/>
  <c r="CZ18"/>
  <c r="CZ19"/>
  <c r="CZ20"/>
  <c r="CZ21"/>
  <c r="CZ22"/>
  <c r="CZ23"/>
  <c r="CZ24"/>
  <c r="CZ25"/>
  <c r="CZ26"/>
  <c r="CZ27"/>
  <c r="CZ28"/>
  <c r="CZ29"/>
  <c r="CZ30"/>
  <c r="CZ31"/>
  <c r="CZ32"/>
  <c r="CZ33"/>
  <c r="CZ34"/>
  <c r="CZ35"/>
  <c r="CZ36"/>
  <c r="CZ37"/>
  <c r="CZ38"/>
  <c r="CZ39"/>
  <c r="CZ40"/>
  <c r="CZ41"/>
  <c r="CZ42"/>
  <c r="CZ43"/>
  <c r="CZ44"/>
  <c r="CZ45"/>
  <c r="CZ46"/>
  <c r="CZ47"/>
  <c r="CZ48"/>
  <c r="CZ49"/>
  <c r="CZ50"/>
  <c r="CZ51"/>
  <c r="CZ52"/>
  <c r="CZ53"/>
  <c r="CZ54"/>
  <c r="CZ55"/>
  <c r="CZ56"/>
  <c r="CZ57"/>
  <c r="CZ58"/>
  <c r="CZ59"/>
  <c r="CZ60"/>
  <c r="CZ61"/>
  <c r="CZ62"/>
  <c r="CZ63"/>
  <c r="CZ64"/>
  <c r="CZ65"/>
  <c r="CZ66"/>
  <c r="CZ67"/>
  <c r="CZ68"/>
  <c r="CZ69"/>
  <c r="CZ70"/>
  <c r="CZ71"/>
  <c r="CZ72"/>
  <c r="CZ73"/>
  <c r="CZ74"/>
  <c r="CZ75"/>
  <c r="CZ76"/>
  <c r="CZ77"/>
  <c r="CZ78"/>
  <c r="CZ79"/>
  <c r="CZ80"/>
  <c r="CZ81"/>
  <c r="CZ82"/>
  <c r="CZ83"/>
  <c r="CZ84"/>
  <c r="CZ85"/>
  <c r="CZ86"/>
  <c r="CZ87"/>
  <c r="CZ88"/>
  <c r="CZ89"/>
  <c r="CZ90"/>
  <c r="CZ91"/>
  <c r="CZ92"/>
  <c r="CZ93"/>
  <c r="CZ94"/>
  <c r="CZ95"/>
  <c r="CZ96"/>
  <c r="CZ97"/>
  <c r="CZ98"/>
  <c r="CZ99"/>
  <c r="CZ100"/>
  <c r="CZ101"/>
  <c r="CZ102"/>
  <c r="CZ103"/>
  <c r="CZ104"/>
  <c r="CZ105"/>
  <c r="CZ106"/>
  <c r="CY110"/>
  <c r="CX110"/>
  <c r="CW110"/>
  <c r="CV110"/>
  <c r="CU110"/>
  <c r="CO7"/>
  <c r="CO8"/>
  <c r="CO9"/>
  <c r="CO10"/>
  <c r="CO11"/>
  <c r="CO12"/>
  <c r="CO13"/>
  <c r="CO14"/>
  <c r="CO15"/>
  <c r="CO16"/>
  <c r="CO17"/>
  <c r="CO18"/>
  <c r="CO19"/>
  <c r="CO20"/>
  <c r="CO21"/>
  <c r="CO22"/>
  <c r="CO23"/>
  <c r="CO24"/>
  <c r="CO25"/>
  <c r="CO26"/>
  <c r="CO27"/>
  <c r="CO28"/>
  <c r="CO29"/>
  <c r="CO30"/>
  <c r="CO31"/>
  <c r="CO32"/>
  <c r="CO33"/>
  <c r="CO34"/>
  <c r="CO35"/>
  <c r="CO36"/>
  <c r="CO37"/>
  <c r="CO38"/>
  <c r="CO39"/>
  <c r="CO40"/>
  <c r="CO41"/>
  <c r="CO42"/>
  <c r="CO43"/>
  <c r="CO44"/>
  <c r="CO45"/>
  <c r="CO46"/>
  <c r="CO47"/>
  <c r="CO48"/>
  <c r="CO49"/>
  <c r="CO50"/>
  <c r="CO51"/>
  <c r="CO52"/>
  <c r="CO53"/>
  <c r="CO54"/>
  <c r="CO55"/>
  <c r="CO56"/>
  <c r="CO57"/>
  <c r="CO58"/>
  <c r="CO59"/>
  <c r="CO60"/>
  <c r="CO61"/>
  <c r="CO62"/>
  <c r="CO63"/>
  <c r="CO64"/>
  <c r="CO65"/>
  <c r="CO66"/>
  <c r="CO67"/>
  <c r="CO68"/>
  <c r="CO69"/>
  <c r="CO70"/>
  <c r="CO71"/>
  <c r="CO72"/>
  <c r="CO73"/>
  <c r="CO74"/>
  <c r="CO75"/>
  <c r="CO76"/>
  <c r="CO77"/>
  <c r="CO78"/>
  <c r="CO79"/>
  <c r="CO80"/>
  <c r="CO81"/>
  <c r="CO82"/>
  <c r="CO83"/>
  <c r="CO84"/>
  <c r="CO85"/>
  <c r="CO86"/>
  <c r="CO87"/>
  <c r="CO88"/>
  <c r="CO89"/>
  <c r="CO90"/>
  <c r="CO91"/>
  <c r="CO92"/>
  <c r="CO93"/>
  <c r="CO94"/>
  <c r="CO95"/>
  <c r="CO96"/>
  <c r="CO97"/>
  <c r="CO98"/>
  <c r="CO99"/>
  <c r="CO100"/>
  <c r="CO101"/>
  <c r="CO102"/>
  <c r="CO103"/>
  <c r="CO104"/>
  <c r="CO105"/>
  <c r="CO106"/>
  <c r="CN110"/>
  <c r="CM110"/>
  <c r="CL110"/>
  <c r="CK110"/>
  <c r="CJ110"/>
  <c r="CD3"/>
  <c r="CC3"/>
  <c r="CB3"/>
  <c r="CA3"/>
  <c r="BZ3"/>
  <c r="BY3"/>
  <c r="BX3"/>
  <c r="BW3"/>
  <c r="BV3"/>
  <c r="BU3"/>
  <c r="BT3"/>
  <c r="BS3"/>
  <c r="CD2"/>
  <c r="CC2"/>
  <c r="CB2"/>
  <c r="CA2"/>
  <c r="BZ2"/>
  <c r="BY2"/>
  <c r="BX2"/>
  <c r="BW2"/>
  <c r="BV2"/>
  <c r="BU2"/>
  <c r="BT2"/>
  <c r="BS2"/>
  <c r="CC6"/>
  <c r="CF7" i="15"/>
  <c r="CI7"/>
  <c r="CL7"/>
  <c r="CM7"/>
  <c r="CB6" i="19"/>
  <c r="CC5"/>
  <c r="CB5"/>
  <c r="CC4"/>
  <c r="CB4"/>
  <c r="CA6"/>
  <c r="BZ6"/>
  <c r="BY6"/>
  <c r="BX6"/>
  <c r="BW6"/>
  <c r="BV6"/>
  <c r="BU6"/>
  <c r="BT6"/>
  <c r="BS6"/>
  <c r="CA5"/>
  <c r="BZ5"/>
  <c r="BY5"/>
  <c r="BX5"/>
  <c r="BW5"/>
  <c r="BV5"/>
  <c r="BU5"/>
  <c r="CA4"/>
  <c r="BZ4"/>
  <c r="BY4"/>
  <c r="BX4"/>
  <c r="BW4"/>
  <c r="BV4"/>
  <c r="BU4"/>
  <c r="BT5"/>
  <c r="BT4"/>
  <c r="BS4"/>
  <c r="BS5"/>
  <c r="BR3"/>
  <c r="BQ3"/>
  <c r="BP3"/>
  <c r="BO3"/>
  <c r="BN3"/>
  <c r="BM3"/>
  <c r="BL3"/>
  <c r="BK3"/>
  <c r="BJ3"/>
  <c r="BI3"/>
  <c r="BH3"/>
  <c r="BG3"/>
  <c r="BR2"/>
  <c r="BQ2"/>
  <c r="BP2"/>
  <c r="BO2"/>
  <c r="BN2"/>
  <c r="BM2"/>
  <c r="BL2"/>
  <c r="BK2"/>
  <c r="BJ2"/>
  <c r="BI2"/>
  <c r="BH2"/>
  <c r="BG2"/>
  <c r="BQ6"/>
  <c r="BR7" i="15"/>
  <c r="BU7"/>
  <c r="BX7"/>
  <c r="BY7"/>
  <c r="BP6" i="19"/>
  <c r="BQ5"/>
  <c r="BP5"/>
  <c r="BQ4"/>
  <c r="BP4"/>
  <c r="BO6"/>
  <c r="BN6"/>
  <c r="BM6"/>
  <c r="BL6"/>
  <c r="BK6"/>
  <c r="BJ6"/>
  <c r="BI6"/>
  <c r="BH6"/>
  <c r="BG6"/>
  <c r="BO5"/>
  <c r="BN5"/>
  <c r="BM5"/>
  <c r="BL5"/>
  <c r="BK5"/>
  <c r="BJ5"/>
  <c r="BI5"/>
  <c r="BO4"/>
  <c r="BN4"/>
  <c r="BM4"/>
  <c r="BL4"/>
  <c r="BK4"/>
  <c r="BJ4"/>
  <c r="BI4"/>
  <c r="BH5"/>
  <c r="BH4"/>
  <c r="BG4"/>
  <c r="BG5"/>
  <c r="BF3"/>
  <c r="BE3"/>
  <c r="BD3"/>
  <c r="BC3"/>
  <c r="BB3"/>
  <c r="BA3"/>
  <c r="AZ3"/>
  <c r="AY3"/>
  <c r="AX3"/>
  <c r="AW3"/>
  <c r="AV3"/>
  <c r="AU3"/>
  <c r="BF2"/>
  <c r="BE2"/>
  <c r="BD2"/>
  <c r="BC2"/>
  <c r="BB2"/>
  <c r="BA2"/>
  <c r="AZ2"/>
  <c r="AY2"/>
  <c r="AX2"/>
  <c r="AW2"/>
  <c r="AV2"/>
  <c r="AU2"/>
  <c r="BE6"/>
  <c r="BD7" i="15"/>
  <c r="BG7"/>
  <c r="BJ7"/>
  <c r="BK7"/>
  <c r="BD6" i="19"/>
  <c r="BE5"/>
  <c r="BD5"/>
  <c r="BE4"/>
  <c r="BD4"/>
  <c r="BC6"/>
  <c r="BB6"/>
  <c r="BA6"/>
  <c r="AZ6"/>
  <c r="AY6"/>
  <c r="AX6"/>
  <c r="AW6"/>
  <c r="AV6"/>
  <c r="AU6"/>
  <c r="BC5"/>
  <c r="BB5"/>
  <c r="BA5"/>
  <c r="AZ5"/>
  <c r="AY5"/>
  <c r="AX5"/>
  <c r="AW5"/>
  <c r="BC4"/>
  <c r="BB4"/>
  <c r="BA4"/>
  <c r="AZ4"/>
  <c r="AY4"/>
  <c r="AX4"/>
  <c r="AW4"/>
  <c r="AV5"/>
  <c r="AV4"/>
  <c r="AU4"/>
  <c r="AU5"/>
  <c r="AT3"/>
  <c r="AS3"/>
  <c r="AR3"/>
  <c r="AQ3"/>
  <c r="AP3"/>
  <c r="AO3"/>
  <c r="AN3"/>
  <c r="AM3"/>
  <c r="AL3"/>
  <c r="AK3"/>
  <c r="AJ3"/>
  <c r="AI3"/>
  <c r="AT2"/>
  <c r="AS2"/>
  <c r="AR2"/>
  <c r="AQ2"/>
  <c r="AP2"/>
  <c r="AO2"/>
  <c r="AN2"/>
  <c r="AM2"/>
  <c r="AL2"/>
  <c r="AK2"/>
  <c r="AJ2"/>
  <c r="AI2"/>
  <c r="AS6"/>
  <c r="AP7" i="15"/>
  <c r="AS7"/>
  <c r="AV7"/>
  <c r="AW7"/>
  <c r="AR6" i="19"/>
  <c r="AQ6"/>
  <c r="AP6"/>
  <c r="AO6"/>
  <c r="AN6"/>
  <c r="AM6"/>
  <c r="AL6"/>
  <c r="AK6"/>
  <c r="AJ6"/>
  <c r="AI6"/>
  <c r="AS5"/>
  <c r="AR5"/>
  <c r="AQ5"/>
  <c r="AP5"/>
  <c r="AO5"/>
  <c r="AN5"/>
  <c r="AM5"/>
  <c r="AL5"/>
  <c r="AK5"/>
  <c r="AS4"/>
  <c r="AR4"/>
  <c r="AQ4"/>
  <c r="AP4"/>
  <c r="AO4"/>
  <c r="AN4"/>
  <c r="AM4"/>
  <c r="AL4"/>
  <c r="AK4"/>
  <c r="AJ5"/>
  <c r="AJ4"/>
  <c r="AI4"/>
  <c r="AI5"/>
  <c r="AH3"/>
  <c r="AG3"/>
  <c r="AF3"/>
  <c r="AE3"/>
  <c r="AD3"/>
  <c r="AC3"/>
  <c r="AB3"/>
  <c r="AA3"/>
  <c r="Z3"/>
  <c r="Y3"/>
  <c r="X3"/>
  <c r="W3"/>
  <c r="AH2"/>
  <c r="AG2"/>
  <c r="AF2"/>
  <c r="AE2"/>
  <c r="AD2"/>
  <c r="AC2"/>
  <c r="AB2"/>
  <c r="AA2"/>
  <c r="Z2"/>
  <c r="Y2"/>
  <c r="X2"/>
  <c r="W2"/>
  <c r="AG6"/>
  <c r="AB7" i="15"/>
  <c r="AE7"/>
  <c r="AH7"/>
  <c r="AI7"/>
  <c r="AF6" i="19"/>
  <c r="AE6"/>
  <c r="AD6"/>
  <c r="AC6"/>
  <c r="AB6"/>
  <c r="AA6"/>
  <c r="Z6"/>
  <c r="Y6"/>
  <c r="X6"/>
  <c r="W6"/>
  <c r="AG5"/>
  <c r="AF5"/>
  <c r="AE5"/>
  <c r="AD5"/>
  <c r="AC5"/>
  <c r="AB5"/>
  <c r="AA5"/>
  <c r="Z5"/>
  <c r="Y5"/>
  <c r="AG4"/>
  <c r="AF4"/>
  <c r="AE4"/>
  <c r="AD4"/>
  <c r="AC4"/>
  <c r="AB4"/>
  <c r="AA4"/>
  <c r="Z4"/>
  <c r="Y4"/>
  <c r="X5"/>
  <c r="X4"/>
  <c r="W4"/>
  <c r="W5"/>
  <c r="V3"/>
  <c r="U3"/>
  <c r="T3"/>
  <c r="S3"/>
  <c r="R3"/>
  <c r="Q3"/>
  <c r="P3"/>
  <c r="O3"/>
  <c r="N3"/>
  <c r="M3"/>
  <c r="L3"/>
  <c r="K3"/>
  <c r="V2"/>
  <c r="U2"/>
  <c r="T2"/>
  <c r="S2"/>
  <c r="R2"/>
  <c r="Q2"/>
  <c r="P2"/>
  <c r="O2"/>
  <c r="N2"/>
  <c r="M2"/>
  <c r="L2"/>
  <c r="K2"/>
  <c r="L4"/>
  <c r="K4"/>
  <c r="L5"/>
  <c r="T7" i="15"/>
  <c r="S6" i="19"/>
  <c r="R6"/>
  <c r="Q6"/>
  <c r="Q7" i="15"/>
  <c r="P6" i="19"/>
  <c r="O6"/>
  <c r="N6"/>
  <c r="N7" i="15"/>
  <c r="M6" i="19"/>
  <c r="L6"/>
  <c r="K6"/>
  <c r="S5"/>
  <c r="R5"/>
  <c r="Q5"/>
  <c r="P5"/>
  <c r="O5"/>
  <c r="N5"/>
  <c r="M5"/>
  <c r="S4"/>
  <c r="R4"/>
  <c r="Q4"/>
  <c r="P4"/>
  <c r="O4"/>
  <c r="N4"/>
  <c r="M4"/>
  <c r="U5"/>
  <c r="T5"/>
  <c r="U4"/>
  <c r="T4"/>
  <c r="U6"/>
  <c r="U7" i="15"/>
  <c r="T6" i="19"/>
  <c r="K5"/>
  <c r="FD108" i="15"/>
  <c r="FC108"/>
  <c r="FB108"/>
  <c r="FA108"/>
  <c r="EZ108"/>
  <c r="EY108"/>
  <c r="FE108"/>
  <c r="FF108"/>
  <c r="FG108"/>
  <c r="FH108"/>
  <c r="FD107"/>
  <c r="FC107"/>
  <c r="FB107"/>
  <c r="FA107"/>
  <c r="EZ107"/>
  <c r="EY107"/>
  <c r="FE107"/>
  <c r="FF107"/>
  <c r="FG107"/>
  <c r="FH107"/>
  <c r="FD106"/>
  <c r="FC106"/>
  <c r="FB106"/>
  <c r="FA106"/>
  <c r="EZ106"/>
  <c r="EY106"/>
  <c r="FE106"/>
  <c r="FF106"/>
  <c r="FG106"/>
  <c r="FH106"/>
  <c r="FD105"/>
  <c r="FC105"/>
  <c r="FB105"/>
  <c r="FA105"/>
  <c r="EZ105"/>
  <c r="EY105"/>
  <c r="FE105"/>
  <c r="FF105"/>
  <c r="FG105"/>
  <c r="FH105"/>
  <c r="FD104"/>
  <c r="FC104"/>
  <c r="FB104"/>
  <c r="FA104"/>
  <c r="EZ104"/>
  <c r="EY104"/>
  <c r="FE104"/>
  <c r="FF104"/>
  <c r="FG104"/>
  <c r="FH104"/>
  <c r="FD103"/>
  <c r="FC103"/>
  <c r="FB103"/>
  <c r="FA103"/>
  <c r="EZ103"/>
  <c r="EY103"/>
  <c r="FE103"/>
  <c r="FF103"/>
  <c r="FG103"/>
  <c r="FH103"/>
  <c r="FD102"/>
  <c r="FC102"/>
  <c r="FB102"/>
  <c r="FA102"/>
  <c r="EZ102"/>
  <c r="EY102"/>
  <c r="FE102"/>
  <c r="FF102"/>
  <c r="FG102"/>
  <c r="FH102"/>
  <c r="FD101"/>
  <c r="FC101"/>
  <c r="FB101"/>
  <c r="FA101"/>
  <c r="EZ101"/>
  <c r="EY101"/>
  <c r="FE101"/>
  <c r="FF101"/>
  <c r="FG101"/>
  <c r="FH101"/>
  <c r="FD100"/>
  <c r="FC100"/>
  <c r="FB100"/>
  <c r="FA100"/>
  <c r="EZ100"/>
  <c r="EY100"/>
  <c r="FE100"/>
  <c r="FF100"/>
  <c r="FG100"/>
  <c r="FH100"/>
  <c r="FD99"/>
  <c r="FC99"/>
  <c r="FB99"/>
  <c r="FA99"/>
  <c r="EZ99"/>
  <c r="EY99"/>
  <c r="FE99"/>
  <c r="FF99"/>
  <c r="FG99"/>
  <c r="FH99"/>
  <c r="FD98"/>
  <c r="FC98"/>
  <c r="FB98"/>
  <c r="FA98"/>
  <c r="EZ98"/>
  <c r="EY98"/>
  <c r="FE98"/>
  <c r="FF98"/>
  <c r="FG98"/>
  <c r="FH98"/>
  <c r="FD97"/>
  <c r="FC97"/>
  <c r="FB97"/>
  <c r="FA97"/>
  <c r="EZ97"/>
  <c r="EY97"/>
  <c r="FE97"/>
  <c r="FF97"/>
  <c r="FG97"/>
  <c r="FH97"/>
  <c r="FD96"/>
  <c r="FC96"/>
  <c r="FB96"/>
  <c r="FA96"/>
  <c r="EZ96"/>
  <c r="EY96"/>
  <c r="FE96"/>
  <c r="FF96"/>
  <c r="FG96"/>
  <c r="FH96"/>
  <c r="FD95"/>
  <c r="FC95"/>
  <c r="FB95"/>
  <c r="FA95"/>
  <c r="EZ95"/>
  <c r="EY95"/>
  <c r="FE95"/>
  <c r="FF95"/>
  <c r="FG95"/>
  <c r="FH95"/>
  <c r="FD94"/>
  <c r="FC94"/>
  <c r="FB94"/>
  <c r="FA94"/>
  <c r="EZ94"/>
  <c r="EY94"/>
  <c r="FE94"/>
  <c r="FF94"/>
  <c r="FG94"/>
  <c r="FH94"/>
  <c r="FD93"/>
  <c r="FC93"/>
  <c r="FB93"/>
  <c r="FA93"/>
  <c r="EZ93"/>
  <c r="EY93"/>
  <c r="FE93"/>
  <c r="FF93"/>
  <c r="FG93"/>
  <c r="FH93"/>
  <c r="FD92"/>
  <c r="FC92"/>
  <c r="FB92"/>
  <c r="FA92"/>
  <c r="EZ92"/>
  <c r="EY92"/>
  <c r="FE92"/>
  <c r="FF92"/>
  <c r="FG92"/>
  <c r="FH92"/>
  <c r="FD91"/>
  <c r="FC91"/>
  <c r="FB91"/>
  <c r="FA91"/>
  <c r="EZ91"/>
  <c r="EY91"/>
  <c r="FE91"/>
  <c r="FF91"/>
  <c r="FG91"/>
  <c r="FH91"/>
  <c r="FD90"/>
  <c r="FC90"/>
  <c r="FB90"/>
  <c r="FA90"/>
  <c r="EZ90"/>
  <c r="EY90"/>
  <c r="FE90"/>
  <c r="FF90"/>
  <c r="FG90"/>
  <c r="FH90"/>
  <c r="FD89"/>
  <c r="FC89"/>
  <c r="FB89"/>
  <c r="FA89"/>
  <c r="EZ89"/>
  <c r="EY89"/>
  <c r="FE89"/>
  <c r="FF89"/>
  <c r="FG89"/>
  <c r="FH89"/>
  <c r="FD88"/>
  <c r="FC88"/>
  <c r="FB88"/>
  <c r="FA88"/>
  <c r="EZ88"/>
  <c r="EY88"/>
  <c r="FE88"/>
  <c r="FF88"/>
  <c r="FG88"/>
  <c r="FH88"/>
  <c r="FD87"/>
  <c r="FC87"/>
  <c r="FB87"/>
  <c r="FA87"/>
  <c r="EZ87"/>
  <c r="EY87"/>
  <c r="FE87"/>
  <c r="FF87"/>
  <c r="FG87"/>
  <c r="FH87"/>
  <c r="FD86"/>
  <c r="FC86"/>
  <c r="FB86"/>
  <c r="FA86"/>
  <c r="EZ86"/>
  <c r="EY86"/>
  <c r="FE86"/>
  <c r="FF86"/>
  <c r="FG86"/>
  <c r="FH86"/>
  <c r="FD85"/>
  <c r="FC85"/>
  <c r="FB85"/>
  <c r="FA85"/>
  <c r="EZ85"/>
  <c r="EY85"/>
  <c r="FE85"/>
  <c r="FF85"/>
  <c r="FG85"/>
  <c r="FH85"/>
  <c r="FD84"/>
  <c r="FC84"/>
  <c r="FB84"/>
  <c r="FA84"/>
  <c r="EZ84"/>
  <c r="EY84"/>
  <c r="FE84"/>
  <c r="FF84"/>
  <c r="FG84"/>
  <c r="FH84"/>
  <c r="FD83"/>
  <c r="FC83"/>
  <c r="FB83"/>
  <c r="FA83"/>
  <c r="EZ83"/>
  <c r="EY83"/>
  <c r="FE83"/>
  <c r="FF83"/>
  <c r="FG83"/>
  <c r="FH83"/>
  <c r="FD82"/>
  <c r="FC82"/>
  <c r="FB82"/>
  <c r="FA82"/>
  <c r="EZ82"/>
  <c r="EY82"/>
  <c r="FE82"/>
  <c r="FF82"/>
  <c r="FG82"/>
  <c r="FH82"/>
  <c r="FD81"/>
  <c r="FC81"/>
  <c r="FB81"/>
  <c r="FA81"/>
  <c r="EZ81"/>
  <c r="EY81"/>
  <c r="FE81"/>
  <c r="FF81"/>
  <c r="FG81"/>
  <c r="FH81"/>
  <c r="FD80"/>
  <c r="FC80"/>
  <c r="FB80"/>
  <c r="FA80"/>
  <c r="EZ80"/>
  <c r="EY80"/>
  <c r="FE80"/>
  <c r="FF80"/>
  <c r="FG80"/>
  <c r="FH80"/>
  <c r="FD79"/>
  <c r="FC79"/>
  <c r="FB79"/>
  <c r="FA79"/>
  <c r="EZ79"/>
  <c r="EY79"/>
  <c r="FE79"/>
  <c r="FF79"/>
  <c r="FG79"/>
  <c r="FH79"/>
  <c r="FD78"/>
  <c r="FC78"/>
  <c r="FB78"/>
  <c r="FA78"/>
  <c r="EZ78"/>
  <c r="EY78"/>
  <c r="FE78"/>
  <c r="FF78"/>
  <c r="FG78"/>
  <c r="FH78"/>
  <c r="FD77"/>
  <c r="FC77"/>
  <c r="FB77"/>
  <c r="FA77"/>
  <c r="EZ77"/>
  <c r="EY77"/>
  <c r="FE77"/>
  <c r="FF77"/>
  <c r="FG77"/>
  <c r="FH77"/>
  <c r="FD76"/>
  <c r="FC76"/>
  <c r="FB76"/>
  <c r="FA76"/>
  <c r="EZ76"/>
  <c r="EY76"/>
  <c r="FE76"/>
  <c r="FF76"/>
  <c r="FG76"/>
  <c r="FH76"/>
  <c r="FD75"/>
  <c r="FC75"/>
  <c r="FB75"/>
  <c r="FA75"/>
  <c r="EZ75"/>
  <c r="EY75"/>
  <c r="FE75"/>
  <c r="FF75"/>
  <c r="FG75"/>
  <c r="FH75"/>
  <c r="FD74"/>
  <c r="FC74"/>
  <c r="FB74"/>
  <c r="FA74"/>
  <c r="EZ74"/>
  <c r="EY74"/>
  <c r="FE74"/>
  <c r="FF74"/>
  <c r="FG74"/>
  <c r="FH74"/>
  <c r="FD73"/>
  <c r="FC73"/>
  <c r="FB73"/>
  <c r="FA73"/>
  <c r="EZ73"/>
  <c r="EY73"/>
  <c r="FE73"/>
  <c r="FF73"/>
  <c r="FG73"/>
  <c r="FH73"/>
  <c r="FD72"/>
  <c r="FC72"/>
  <c r="FB72"/>
  <c r="FA72"/>
  <c r="EZ72"/>
  <c r="EY72"/>
  <c r="FE72"/>
  <c r="FF72"/>
  <c r="FG72"/>
  <c r="FH72"/>
  <c r="FD71"/>
  <c r="FC71"/>
  <c r="FB71"/>
  <c r="FA71"/>
  <c r="EZ71"/>
  <c r="EY71"/>
  <c r="FE71"/>
  <c r="FF71"/>
  <c r="FG71"/>
  <c r="FH71"/>
  <c r="FD70"/>
  <c r="FC70"/>
  <c r="FB70"/>
  <c r="FA70"/>
  <c r="EZ70"/>
  <c r="EY70"/>
  <c r="FE70"/>
  <c r="FF70"/>
  <c r="FG70"/>
  <c r="FH70"/>
  <c r="FD69"/>
  <c r="FC69"/>
  <c r="FB69"/>
  <c r="FA69"/>
  <c r="EZ69"/>
  <c r="EY69"/>
  <c r="FE69"/>
  <c r="FF69"/>
  <c r="FG69"/>
  <c r="FH69"/>
  <c r="FD68"/>
  <c r="FC68"/>
  <c r="FB68"/>
  <c r="FA68"/>
  <c r="EZ68"/>
  <c r="EY68"/>
  <c r="FE68"/>
  <c r="FF68"/>
  <c r="FG68"/>
  <c r="FH68"/>
  <c r="FD67"/>
  <c r="FC67"/>
  <c r="FB67"/>
  <c r="FA67"/>
  <c r="EZ67"/>
  <c r="EY67"/>
  <c r="FE67"/>
  <c r="FF67"/>
  <c r="FG67"/>
  <c r="FH67"/>
  <c r="FD66"/>
  <c r="FC66"/>
  <c r="FB66"/>
  <c r="FA66"/>
  <c r="EZ66"/>
  <c r="EY66"/>
  <c r="FE66"/>
  <c r="FF66"/>
  <c r="FG66"/>
  <c r="FH66"/>
  <c r="FD65"/>
  <c r="FC65"/>
  <c r="FB65"/>
  <c r="FA65"/>
  <c r="EZ65"/>
  <c r="EY65"/>
  <c r="FE65"/>
  <c r="FF65"/>
  <c r="FG65"/>
  <c r="FH65"/>
  <c r="FD64"/>
  <c r="FC64"/>
  <c r="FB64"/>
  <c r="FA64"/>
  <c r="EZ64"/>
  <c r="EY64"/>
  <c r="FE64"/>
  <c r="FF64"/>
  <c r="FG64"/>
  <c r="FH64"/>
  <c r="FD63"/>
  <c r="FC63"/>
  <c r="FB63"/>
  <c r="FA63"/>
  <c r="EZ63"/>
  <c r="EY63"/>
  <c r="FE63"/>
  <c r="FF63"/>
  <c r="FG63"/>
  <c r="FH63"/>
  <c r="FD62"/>
  <c r="FC62"/>
  <c r="FB62"/>
  <c r="FA62"/>
  <c r="EZ62"/>
  <c r="EY62"/>
  <c r="FE62"/>
  <c r="FF62"/>
  <c r="FG62"/>
  <c r="FH62"/>
  <c r="FD61"/>
  <c r="FC61"/>
  <c r="FB61"/>
  <c r="FA61"/>
  <c r="EZ61"/>
  <c r="EY61"/>
  <c r="FE61"/>
  <c r="FF61"/>
  <c r="FG61"/>
  <c r="FH61"/>
  <c r="FD60"/>
  <c r="FC60"/>
  <c r="FB60"/>
  <c r="FA60"/>
  <c r="EZ60"/>
  <c r="EY60"/>
  <c r="FE60"/>
  <c r="FF60"/>
  <c r="FG60"/>
  <c r="FH60"/>
  <c r="FD59"/>
  <c r="FC59"/>
  <c r="FB59"/>
  <c r="FA59"/>
  <c r="EZ59"/>
  <c r="EY59"/>
  <c r="FE59"/>
  <c r="FF59"/>
  <c r="FG59"/>
  <c r="FH59"/>
  <c r="FD58"/>
  <c r="FC58"/>
  <c r="FB58"/>
  <c r="FA58"/>
  <c r="EZ58"/>
  <c r="EY58"/>
  <c r="FE58"/>
  <c r="FF58"/>
  <c r="FG58"/>
  <c r="FH58"/>
  <c r="FD57"/>
  <c r="FC57"/>
  <c r="FB57"/>
  <c r="FA57"/>
  <c r="EZ57"/>
  <c r="EY57"/>
  <c r="FE57"/>
  <c r="FF57"/>
  <c r="FG57"/>
  <c r="FH57"/>
  <c r="FD56"/>
  <c r="FC56"/>
  <c r="FB56"/>
  <c r="FA56"/>
  <c r="EZ56"/>
  <c r="EY56"/>
  <c r="FE56"/>
  <c r="FF56"/>
  <c r="FG56"/>
  <c r="FH56"/>
  <c r="FD55"/>
  <c r="FC55"/>
  <c r="FB55"/>
  <c r="FA55"/>
  <c r="EZ55"/>
  <c r="EY55"/>
  <c r="FE55"/>
  <c r="FF55"/>
  <c r="FG55"/>
  <c r="FH55"/>
  <c r="FD54"/>
  <c r="FC54"/>
  <c r="FB54"/>
  <c r="FA54"/>
  <c r="EZ54"/>
  <c r="EY54"/>
  <c r="FE54"/>
  <c r="FF54"/>
  <c r="FG54"/>
  <c r="FH54"/>
  <c r="FD53"/>
  <c r="FC53"/>
  <c r="FB53"/>
  <c r="FA53"/>
  <c r="EZ53"/>
  <c r="EY53"/>
  <c r="FE53"/>
  <c r="FF53"/>
  <c r="FG53"/>
  <c r="FH53"/>
  <c r="FD52"/>
  <c r="FC52"/>
  <c r="FB52"/>
  <c r="FA52"/>
  <c r="EZ52"/>
  <c r="EY52"/>
  <c r="FE52"/>
  <c r="FF52"/>
  <c r="FG52"/>
  <c r="FH52"/>
  <c r="FD51"/>
  <c r="FC51"/>
  <c r="FB51"/>
  <c r="FA51"/>
  <c r="EZ51"/>
  <c r="EY51"/>
  <c r="FE51"/>
  <c r="FF51"/>
  <c r="FG51"/>
  <c r="FH51"/>
  <c r="FD50"/>
  <c r="FC50"/>
  <c r="FB50"/>
  <c r="FA50"/>
  <c r="EZ50"/>
  <c r="EY50"/>
  <c r="FE50"/>
  <c r="FF50"/>
  <c r="FG50"/>
  <c r="FH50"/>
  <c r="FD49"/>
  <c r="FC49"/>
  <c r="FB49"/>
  <c r="FA49"/>
  <c r="EZ49"/>
  <c r="EY49"/>
  <c r="FE49"/>
  <c r="FF49"/>
  <c r="FG49"/>
  <c r="FH49"/>
  <c r="FD48"/>
  <c r="FC48"/>
  <c r="FB48"/>
  <c r="FA48"/>
  <c r="EZ48"/>
  <c r="EY48"/>
  <c r="FE48"/>
  <c r="FF48"/>
  <c r="FG48"/>
  <c r="FH48"/>
  <c r="FD47"/>
  <c r="FC47"/>
  <c r="FB47"/>
  <c r="FA47"/>
  <c r="EZ47"/>
  <c r="EY47"/>
  <c r="FE47"/>
  <c r="FF47"/>
  <c r="FG47"/>
  <c r="FH47"/>
  <c r="FD46"/>
  <c r="FC46"/>
  <c r="FB46"/>
  <c r="FA46"/>
  <c r="EZ46"/>
  <c r="EY46"/>
  <c r="FE46"/>
  <c r="FF46"/>
  <c r="FG46"/>
  <c r="FH46"/>
  <c r="FD45"/>
  <c r="FC45"/>
  <c r="FB45"/>
  <c r="FA45"/>
  <c r="EZ45"/>
  <c r="EY45"/>
  <c r="FE45"/>
  <c r="FF45"/>
  <c r="FG45"/>
  <c r="FH45"/>
  <c r="FD44"/>
  <c r="FC44"/>
  <c r="FB44"/>
  <c r="FA44"/>
  <c r="EZ44"/>
  <c r="EY44"/>
  <c r="FE44"/>
  <c r="FF44"/>
  <c r="FG44"/>
  <c r="FH44"/>
  <c r="FD43"/>
  <c r="FC43"/>
  <c r="FB43"/>
  <c r="FA43"/>
  <c r="EZ43"/>
  <c r="EY43"/>
  <c r="FE43"/>
  <c r="FF43"/>
  <c r="FG43"/>
  <c r="FH43"/>
  <c r="FD42"/>
  <c r="FC42"/>
  <c r="FB42"/>
  <c r="FA42"/>
  <c r="EZ42"/>
  <c r="EY42"/>
  <c r="FE42"/>
  <c r="FF42"/>
  <c r="FG42"/>
  <c r="FH42"/>
  <c r="FD41"/>
  <c r="FC41"/>
  <c r="FB41"/>
  <c r="FA41"/>
  <c r="EZ41"/>
  <c r="EY41"/>
  <c r="FE41"/>
  <c r="FF41"/>
  <c r="FG41"/>
  <c r="FH41"/>
  <c r="FD40"/>
  <c r="FC40"/>
  <c r="FB40"/>
  <c r="FA40"/>
  <c r="EZ40"/>
  <c r="EY40"/>
  <c r="FE40"/>
  <c r="FF40"/>
  <c r="FG40"/>
  <c r="FH40"/>
  <c r="FD39"/>
  <c r="FC39"/>
  <c r="FB39"/>
  <c r="FA39"/>
  <c r="EZ39"/>
  <c r="EY39"/>
  <c r="FE39"/>
  <c r="FF39"/>
  <c r="FG39"/>
  <c r="FH39"/>
  <c r="FD38"/>
  <c r="FC38"/>
  <c r="FB38"/>
  <c r="FA38"/>
  <c r="EZ38"/>
  <c r="EY38"/>
  <c r="FE38"/>
  <c r="FF38"/>
  <c r="FG38"/>
  <c r="FH38"/>
  <c r="FD37"/>
  <c r="FC37"/>
  <c r="FB37"/>
  <c r="FA37"/>
  <c r="EZ37"/>
  <c r="EY37"/>
  <c r="FE37"/>
  <c r="FF37"/>
  <c r="FG37"/>
  <c r="FH37"/>
  <c r="FD36"/>
  <c r="FC36"/>
  <c r="FB36"/>
  <c r="FA36"/>
  <c r="EZ36"/>
  <c r="EY36"/>
  <c r="FE36"/>
  <c r="FF36"/>
  <c r="FG36"/>
  <c r="FH36"/>
  <c r="FD35"/>
  <c r="FC35"/>
  <c r="FB35"/>
  <c r="FA35"/>
  <c r="EZ35"/>
  <c r="EY35"/>
  <c r="FE35"/>
  <c r="FF35"/>
  <c r="FG35"/>
  <c r="FH35"/>
  <c r="FD34"/>
  <c r="FC34"/>
  <c r="FB34"/>
  <c r="FA34"/>
  <c r="EZ34"/>
  <c r="EY34"/>
  <c r="FE34"/>
  <c r="FF34"/>
  <c r="FG34"/>
  <c r="FH34"/>
  <c r="FD33"/>
  <c r="FC33"/>
  <c r="FB33"/>
  <c r="FA33"/>
  <c r="EZ33"/>
  <c r="EY33"/>
  <c r="FE33"/>
  <c r="FF33"/>
  <c r="FG33"/>
  <c r="FH33"/>
  <c r="FD32"/>
  <c r="FC32"/>
  <c r="FB32"/>
  <c r="FA32"/>
  <c r="EZ32"/>
  <c r="EY32"/>
  <c r="FE32"/>
  <c r="FF32"/>
  <c r="FG32"/>
  <c r="FH32"/>
  <c r="FD31"/>
  <c r="FC31"/>
  <c r="FB31"/>
  <c r="FA31"/>
  <c r="EZ31"/>
  <c r="EY31"/>
  <c r="FE31"/>
  <c r="FF31"/>
  <c r="FG31"/>
  <c r="FH31"/>
  <c r="FD30"/>
  <c r="FC30"/>
  <c r="FB30"/>
  <c r="FA30"/>
  <c r="EZ30"/>
  <c r="EY30"/>
  <c r="FE30"/>
  <c r="FF30"/>
  <c r="FG30"/>
  <c r="FH30"/>
  <c r="FD29"/>
  <c r="FC29"/>
  <c r="FB29"/>
  <c r="FA29"/>
  <c r="EZ29"/>
  <c r="EY29"/>
  <c r="FE29"/>
  <c r="FF29"/>
  <c r="FG29"/>
  <c r="FH29"/>
  <c r="FD28"/>
  <c r="FC28"/>
  <c r="FB28"/>
  <c r="FA28"/>
  <c r="EZ28"/>
  <c r="EY28"/>
  <c r="FE28"/>
  <c r="FF28"/>
  <c r="FG28"/>
  <c r="FH28"/>
  <c r="FD27"/>
  <c r="FC27"/>
  <c r="FB27"/>
  <c r="FA27"/>
  <c r="EZ27"/>
  <c r="EY27"/>
  <c r="FE27"/>
  <c r="FF27"/>
  <c r="FG27"/>
  <c r="FH27"/>
  <c r="FD26"/>
  <c r="FC26"/>
  <c r="FB26"/>
  <c r="FA26"/>
  <c r="EZ26"/>
  <c r="EY26"/>
  <c r="FE26"/>
  <c r="FF26"/>
  <c r="FG26"/>
  <c r="FH26"/>
  <c r="FD25"/>
  <c r="FC25"/>
  <c r="FB25"/>
  <c r="FA25"/>
  <c r="EZ25"/>
  <c r="EY25"/>
  <c r="FE25"/>
  <c r="FF25"/>
  <c r="FG25"/>
  <c r="FH25"/>
  <c r="FD24"/>
  <c r="FC24"/>
  <c r="FB24"/>
  <c r="FA24"/>
  <c r="EZ24"/>
  <c r="EY24"/>
  <c r="FE24"/>
  <c r="FF24"/>
  <c r="FG24"/>
  <c r="FH24"/>
  <c r="FD23"/>
  <c r="FC23"/>
  <c r="FB23"/>
  <c r="FA23"/>
  <c r="EZ23"/>
  <c r="EY23"/>
  <c r="FE23"/>
  <c r="FF23"/>
  <c r="FG23"/>
  <c r="FH23"/>
  <c r="FD22"/>
  <c r="FC22"/>
  <c r="FB22"/>
  <c r="FA22"/>
  <c r="EZ22"/>
  <c r="EY22"/>
  <c r="FE22"/>
  <c r="FF22"/>
  <c r="FG22"/>
  <c r="FH22"/>
  <c r="FD21"/>
  <c r="FC21"/>
  <c r="FB21"/>
  <c r="FA21"/>
  <c r="EZ21"/>
  <c r="EY21"/>
  <c r="FE21"/>
  <c r="FF21"/>
  <c r="FG21"/>
  <c r="FH21"/>
  <c r="FD20"/>
  <c r="FC20"/>
  <c r="FB20"/>
  <c r="FA20"/>
  <c r="EZ20"/>
  <c r="EY20"/>
  <c r="FE20"/>
  <c r="FF20"/>
  <c r="FG20"/>
  <c r="FH20"/>
  <c r="FD19"/>
  <c r="FC19"/>
  <c r="FB19"/>
  <c r="FA19"/>
  <c r="EZ19"/>
  <c r="EY19"/>
  <c r="FE19"/>
  <c r="FF19"/>
  <c r="FG19"/>
  <c r="FH19"/>
  <c r="FD18"/>
  <c r="FC18"/>
  <c r="FB18"/>
  <c r="FA18"/>
  <c r="EZ18"/>
  <c r="EY18"/>
  <c r="FE18"/>
  <c r="FF18"/>
  <c r="FG18"/>
  <c r="FH18"/>
  <c r="FD17"/>
  <c r="FC17"/>
  <c r="FB17"/>
  <c r="FA17"/>
  <c r="EZ17"/>
  <c r="EY17"/>
  <c r="FE17"/>
  <c r="FF17"/>
  <c r="FG17"/>
  <c r="FH17"/>
  <c r="FD16"/>
  <c r="FC16"/>
  <c r="FB16"/>
  <c r="FA16"/>
  <c r="EZ16"/>
  <c r="EY16"/>
  <c r="FE16"/>
  <c r="FF16"/>
  <c r="FG16"/>
  <c r="FH16"/>
  <c r="FD15"/>
  <c r="FC15"/>
  <c r="FB15"/>
  <c r="FA15"/>
  <c r="EZ15"/>
  <c r="EY15"/>
  <c r="FE15"/>
  <c r="FF15"/>
  <c r="FG15"/>
  <c r="FH15"/>
  <c r="FD14"/>
  <c r="FC14"/>
  <c r="FB14"/>
  <c r="FA14"/>
  <c r="EZ14"/>
  <c r="EY14"/>
  <c r="FE14"/>
  <c r="FF14"/>
  <c r="FG14"/>
  <c r="FH14"/>
  <c r="FD13"/>
  <c r="FC13"/>
  <c r="FB13"/>
  <c r="FA13"/>
  <c r="EZ13"/>
  <c r="EY13"/>
  <c r="FE13"/>
  <c r="FF13"/>
  <c r="FG13"/>
  <c r="FH13"/>
  <c r="FD12"/>
  <c r="FC12"/>
  <c r="FB12"/>
  <c r="FA12"/>
  <c r="EZ12"/>
  <c r="EY12"/>
  <c r="FE12"/>
  <c r="FF12"/>
  <c r="FG12"/>
  <c r="FH12"/>
  <c r="CO10"/>
  <c r="CF10"/>
  <c r="CI10"/>
  <c r="CL10"/>
  <c r="CM10"/>
  <c r="CA10"/>
  <c r="BR10"/>
  <c r="BU10"/>
  <c r="BX10"/>
  <c r="BY10"/>
  <c r="BM10"/>
  <c r="BD10"/>
  <c r="BG10"/>
  <c r="BJ10"/>
  <c r="BK10"/>
  <c r="AY10"/>
  <c r="AP10"/>
  <c r="AS10"/>
  <c r="AV10"/>
  <c r="AW10"/>
  <c r="AK10"/>
  <c r="AB10"/>
  <c r="AE10"/>
  <c r="AH10"/>
  <c r="AI10"/>
  <c r="W10"/>
  <c r="N10"/>
  <c r="Q10"/>
  <c r="T10"/>
  <c r="U10"/>
  <c r="EQ10"/>
  <c r="ER10"/>
  <c r="ES10"/>
  <c r="EX10"/>
  <c r="EV10"/>
  <c r="T2"/>
  <c r="DY75"/>
  <c r="FX75"/>
  <c r="DY7"/>
  <c r="FZ75"/>
  <c r="GA75"/>
  <c r="DY43"/>
  <c r="FX43"/>
  <c r="FZ43"/>
  <c r="GA43"/>
  <c r="DY19"/>
  <c r="FX19"/>
  <c r="FZ19"/>
  <c r="GA19"/>
  <c r="DY13"/>
  <c r="FX13"/>
  <c r="FZ13"/>
  <c r="GA13"/>
  <c r="DS13"/>
  <c r="FT13"/>
  <c r="DS7"/>
  <c r="FV13"/>
  <c r="FW13"/>
  <c r="DY11"/>
  <c r="FX11"/>
  <c r="FZ11"/>
  <c r="GA11"/>
  <c r="DY10"/>
  <c r="FX10"/>
  <c r="FZ10"/>
  <c r="GA10"/>
  <c r="C31" i="22"/>
  <c r="C29"/>
  <c r="L25"/>
  <c r="L24"/>
  <c r="DY9" i="15"/>
  <c r="H30" i="22"/>
  <c r="FX9" i="15"/>
  <c r="FZ9"/>
  <c r="GA9"/>
  <c r="F30" i="22"/>
  <c r="ED7" i="15"/>
  <c r="EG7"/>
  <c r="EJ7"/>
  <c r="EK7"/>
  <c r="GD10"/>
  <c r="GD11"/>
  <c r="GD12"/>
  <c r="GD13"/>
  <c r="GD14"/>
  <c r="GD15"/>
  <c r="GD16"/>
  <c r="GD17"/>
  <c r="GD18"/>
  <c r="GD19"/>
  <c r="GD20"/>
  <c r="GD21"/>
  <c r="GD22"/>
  <c r="GD23"/>
  <c r="GD24"/>
  <c r="GD25"/>
  <c r="GD26"/>
  <c r="GD27"/>
  <c r="GD28"/>
  <c r="ED29"/>
  <c r="EG29"/>
  <c r="EI29"/>
  <c r="EJ29"/>
  <c r="EK29"/>
  <c r="GB29"/>
  <c r="GD29"/>
  <c r="GE29"/>
  <c r="GD30"/>
  <c r="GD31"/>
  <c r="GD32"/>
  <c r="GD33"/>
  <c r="GD34"/>
  <c r="GD35"/>
  <c r="GD36"/>
  <c r="GD37"/>
  <c r="GD38"/>
  <c r="ED39"/>
  <c r="EG39"/>
  <c r="EI39"/>
  <c r="EJ39"/>
  <c r="EK39"/>
  <c r="GB39"/>
  <c r="GD39"/>
  <c r="GD40"/>
  <c r="GD41"/>
  <c r="GD42"/>
  <c r="GD43"/>
  <c r="GD44"/>
  <c r="ED45"/>
  <c r="EG45"/>
  <c r="EI45"/>
  <c r="EJ45"/>
  <c r="EK45"/>
  <c r="GB45"/>
  <c r="GD45"/>
  <c r="GE45"/>
  <c r="GD46"/>
  <c r="GD47"/>
  <c r="GD48"/>
  <c r="GD49"/>
  <c r="GD50"/>
  <c r="GD51"/>
  <c r="GD52"/>
  <c r="GD53"/>
  <c r="GD54"/>
  <c r="ED55"/>
  <c r="EG55"/>
  <c r="EI55"/>
  <c r="EJ55"/>
  <c r="EK55"/>
  <c r="GB55"/>
  <c r="GD55"/>
  <c r="GD56"/>
  <c r="GD57"/>
  <c r="GD58"/>
  <c r="GD59"/>
  <c r="GD60"/>
  <c r="ED61"/>
  <c r="EG61"/>
  <c r="EI61"/>
  <c r="EJ61"/>
  <c r="EK61"/>
  <c r="GB61"/>
  <c r="GD61"/>
  <c r="GE61"/>
  <c r="GD62"/>
  <c r="GD63"/>
  <c r="GD64"/>
  <c r="GD65"/>
  <c r="GD66"/>
  <c r="GD67"/>
  <c r="GD68"/>
  <c r="GD69"/>
  <c r="GD70"/>
  <c r="ED71"/>
  <c r="EG71"/>
  <c r="EI71"/>
  <c r="EJ71"/>
  <c r="EK71"/>
  <c r="GB71"/>
  <c r="GD71"/>
  <c r="GD72"/>
  <c r="GD73"/>
  <c r="GD74"/>
  <c r="GD75"/>
  <c r="GD76"/>
  <c r="ED77"/>
  <c r="EG77"/>
  <c r="EI77"/>
  <c r="EJ77"/>
  <c r="EK77"/>
  <c r="GB77"/>
  <c r="GD77"/>
  <c r="GE77"/>
  <c r="GD78"/>
  <c r="GD79"/>
  <c r="GD80"/>
  <c r="GD81"/>
  <c r="GD82"/>
  <c r="GD83"/>
  <c r="GD84"/>
  <c r="GD85"/>
  <c r="GD86"/>
  <c r="GD87"/>
  <c r="GD88"/>
  <c r="GD89"/>
  <c r="GD90"/>
  <c r="GD91"/>
  <c r="GD92"/>
  <c r="GD93"/>
  <c r="GD94"/>
  <c r="GD95"/>
  <c r="GD96"/>
  <c r="GD97"/>
  <c r="GD98"/>
  <c r="GD99"/>
  <c r="GD100"/>
  <c r="GD101"/>
  <c r="GD102"/>
  <c r="GD103"/>
  <c r="GD104"/>
  <c r="GD105"/>
  <c r="GD106"/>
  <c r="GD107"/>
  <c r="GD108"/>
  <c r="GD9"/>
  <c r="GB7"/>
  <c r="GE71"/>
  <c r="GE55"/>
  <c r="GE39"/>
  <c r="C30" i="22"/>
  <c r="DS106" i="19"/>
  <c r="DQ106"/>
  <c r="DP106"/>
  <c r="DN106"/>
  <c r="DM106"/>
  <c r="DS105"/>
  <c r="DQ105"/>
  <c r="DP105"/>
  <c r="DN105"/>
  <c r="DM105"/>
  <c r="DS104"/>
  <c r="DQ104"/>
  <c r="DP104"/>
  <c r="DN104"/>
  <c r="DM104"/>
  <c r="DS103"/>
  <c r="EG105" i="15"/>
  <c r="DR103" i="19"/>
  <c r="DQ103"/>
  <c r="DP103"/>
  <c r="ED105" i="15"/>
  <c r="DO103" i="19"/>
  <c r="DN103"/>
  <c r="DM103"/>
  <c r="DS102"/>
  <c r="EG104" i="15"/>
  <c r="DR102" i="19"/>
  <c r="DQ102"/>
  <c r="DP102"/>
  <c r="ED104" i="15"/>
  <c r="DO102" i="19"/>
  <c r="DN102"/>
  <c r="DM102"/>
  <c r="DS101"/>
  <c r="EG103" i="15"/>
  <c r="DR101" i="19"/>
  <c r="DQ101"/>
  <c r="DP101"/>
  <c r="ED103" i="15"/>
  <c r="DO101" i="19"/>
  <c r="DN101"/>
  <c r="DM101"/>
  <c r="EI102" i="15"/>
  <c r="EJ102"/>
  <c r="DU100" i="19"/>
  <c r="DS100"/>
  <c r="EG102" i="15"/>
  <c r="DR100" i="19"/>
  <c r="DQ100"/>
  <c r="DP100"/>
  <c r="ED102" i="15"/>
  <c r="DO100" i="19"/>
  <c r="DN100"/>
  <c r="DM100"/>
  <c r="DS99"/>
  <c r="EG101" i="15"/>
  <c r="DR99" i="19"/>
  <c r="DQ99"/>
  <c r="DP99"/>
  <c r="ED101" i="15"/>
  <c r="DO99" i="19"/>
  <c r="DN99"/>
  <c r="DM99"/>
  <c r="DS98"/>
  <c r="EG100" i="15"/>
  <c r="DR98" i="19"/>
  <c r="DQ98"/>
  <c r="DP98"/>
  <c r="ED100" i="15"/>
  <c r="DO98" i="19"/>
  <c r="DN98"/>
  <c r="DM98"/>
  <c r="DS97"/>
  <c r="EG99" i="15"/>
  <c r="DR97" i="19"/>
  <c r="DQ97"/>
  <c r="DP97"/>
  <c r="ED99" i="15"/>
  <c r="DO97" i="19"/>
  <c r="DN97"/>
  <c r="DM97"/>
  <c r="EI98" i="15"/>
  <c r="EJ98"/>
  <c r="DU96" i="19"/>
  <c r="DS96"/>
  <c r="EG98" i="15"/>
  <c r="DR96" i="19"/>
  <c r="DQ96"/>
  <c r="DP96"/>
  <c r="ED98" i="15"/>
  <c r="DO96" i="19"/>
  <c r="DN96"/>
  <c r="DM96"/>
  <c r="DS95"/>
  <c r="EG97" i="15"/>
  <c r="DR95" i="19"/>
  <c r="DQ95"/>
  <c r="DP95"/>
  <c r="ED97" i="15"/>
  <c r="DO95" i="19"/>
  <c r="DN95"/>
  <c r="DM95"/>
  <c r="EI96" i="15"/>
  <c r="EJ96"/>
  <c r="DU94" i="19"/>
  <c r="DS94"/>
  <c r="EG96" i="15"/>
  <c r="DR94" i="19"/>
  <c r="DQ94"/>
  <c r="DP94"/>
  <c r="ED96" i="15"/>
  <c r="DO94" i="19"/>
  <c r="DN94"/>
  <c r="DM94"/>
  <c r="DS93"/>
  <c r="EG95" i="15"/>
  <c r="DR93" i="19"/>
  <c r="DQ93"/>
  <c r="DP93"/>
  <c r="ED95" i="15"/>
  <c r="DO93" i="19"/>
  <c r="DN93"/>
  <c r="DM93"/>
  <c r="EI94" i="15"/>
  <c r="EJ94"/>
  <c r="DU92" i="19"/>
  <c r="DS92"/>
  <c r="EG94" i="15"/>
  <c r="DR92" i="19"/>
  <c r="DQ92"/>
  <c r="DP92"/>
  <c r="ED94" i="15"/>
  <c r="DO92" i="19"/>
  <c r="DN92"/>
  <c r="DM92"/>
  <c r="DS91"/>
  <c r="EG93" i="15"/>
  <c r="DR91" i="19"/>
  <c r="DQ91"/>
  <c r="DP91"/>
  <c r="ED93" i="15"/>
  <c r="DO91" i="19"/>
  <c r="DN91"/>
  <c r="DM91"/>
  <c r="DS90"/>
  <c r="EG92" i="15"/>
  <c r="DR90" i="19"/>
  <c r="DQ90"/>
  <c r="DP90"/>
  <c r="ED92" i="15"/>
  <c r="DO90" i="19"/>
  <c r="DN90"/>
  <c r="DM90"/>
  <c r="DS89"/>
  <c r="EG91" i="15"/>
  <c r="DR89" i="19"/>
  <c r="DQ89"/>
  <c r="DP89"/>
  <c r="ED91" i="15"/>
  <c r="DO89" i="19"/>
  <c r="DN89"/>
  <c r="DM89"/>
  <c r="EI90" i="15"/>
  <c r="EJ90"/>
  <c r="DU88" i="19"/>
  <c r="DS88"/>
  <c r="EG90" i="15"/>
  <c r="DR88" i="19"/>
  <c r="DQ88"/>
  <c r="DP88"/>
  <c r="ED90" i="15"/>
  <c r="DO88" i="19"/>
  <c r="DN88"/>
  <c r="DM88"/>
  <c r="DS87"/>
  <c r="EG89" i="15"/>
  <c r="DR87" i="19"/>
  <c r="DQ87"/>
  <c r="DP87"/>
  <c r="ED89" i="15"/>
  <c r="DO87" i="19"/>
  <c r="DN87"/>
  <c r="DM87"/>
  <c r="DS86"/>
  <c r="EG88" i="15"/>
  <c r="DR86" i="19"/>
  <c r="DQ86"/>
  <c r="DP86"/>
  <c r="ED88" i="15"/>
  <c r="DO86" i="19"/>
  <c r="DN86"/>
  <c r="DM86"/>
  <c r="DS85"/>
  <c r="EG87" i="15"/>
  <c r="DR85" i="19"/>
  <c r="DQ85"/>
  <c r="DP85"/>
  <c r="ED87" i="15"/>
  <c r="DO85" i="19"/>
  <c r="DN85"/>
  <c r="DM85"/>
  <c r="DS84"/>
  <c r="EG86" i="15"/>
  <c r="DR84" i="19"/>
  <c r="DQ84"/>
  <c r="DP84"/>
  <c r="ED86" i="15"/>
  <c r="DO84" i="19"/>
  <c r="DN84"/>
  <c r="DM84"/>
  <c r="DS83"/>
  <c r="EG85" i="15"/>
  <c r="DR83" i="19"/>
  <c r="DQ83"/>
  <c r="DP83"/>
  <c r="ED85" i="15"/>
  <c r="DO83" i="19"/>
  <c r="DN83"/>
  <c r="DM83"/>
  <c r="EI84" i="15"/>
  <c r="EJ84"/>
  <c r="DU82" i="19"/>
  <c r="DS82"/>
  <c r="EG84" i="15"/>
  <c r="DR82" i="19"/>
  <c r="DQ82"/>
  <c r="DP82"/>
  <c r="ED84" i="15"/>
  <c r="DO82" i="19"/>
  <c r="DN82"/>
  <c r="DM82"/>
  <c r="DS81"/>
  <c r="EG83" i="15"/>
  <c r="DR81" i="19"/>
  <c r="DQ81"/>
  <c r="DP81"/>
  <c r="ED83" i="15"/>
  <c r="DO81" i="19"/>
  <c r="DN81"/>
  <c r="DM81"/>
  <c r="EI82" i="15"/>
  <c r="EJ82"/>
  <c r="DU80" i="19"/>
  <c r="DS80"/>
  <c r="EG82" i="15"/>
  <c r="DR80" i="19"/>
  <c r="DQ80"/>
  <c r="DP80"/>
  <c r="ED82" i="15"/>
  <c r="DO80" i="19"/>
  <c r="DN80"/>
  <c r="DM80"/>
  <c r="DS79"/>
  <c r="EG81" i="15"/>
  <c r="DR79" i="19"/>
  <c r="DQ79"/>
  <c r="DP79"/>
  <c r="ED81" i="15"/>
  <c r="DO79" i="19"/>
  <c r="DN79"/>
  <c r="DM79"/>
  <c r="DS78"/>
  <c r="EG80" i="15"/>
  <c r="DR78" i="19"/>
  <c r="DQ78"/>
  <c r="DP78"/>
  <c r="ED80" i="15"/>
  <c r="DO78" i="19"/>
  <c r="DN78"/>
  <c r="DM78"/>
  <c r="DS77"/>
  <c r="EG79" i="15"/>
  <c r="DR77" i="19"/>
  <c r="DQ77"/>
  <c r="DP77"/>
  <c r="ED79" i="15"/>
  <c r="DO77" i="19"/>
  <c r="DN77"/>
  <c r="DM77"/>
  <c r="EI78" i="15"/>
  <c r="EJ78"/>
  <c r="DU76" i="19"/>
  <c r="DS76"/>
  <c r="EG78" i="15"/>
  <c r="DR76" i="19"/>
  <c r="DQ76"/>
  <c r="DP76"/>
  <c r="ED78" i="15"/>
  <c r="DO76" i="19"/>
  <c r="DN76"/>
  <c r="DM76"/>
  <c r="DS75"/>
  <c r="DR75"/>
  <c r="DQ75"/>
  <c r="DP75"/>
  <c r="DO75"/>
  <c r="DN75"/>
  <c r="DM75"/>
  <c r="DS74"/>
  <c r="EG76" i="15"/>
  <c r="DR74" i="19"/>
  <c r="DQ74"/>
  <c r="DP74"/>
  <c r="ED76" i="15"/>
  <c r="DO74" i="19"/>
  <c r="DN74"/>
  <c r="DM74"/>
  <c r="DS73"/>
  <c r="EG75" i="15"/>
  <c r="DR73" i="19"/>
  <c r="DQ73"/>
  <c r="DP73"/>
  <c r="ED75" i="15"/>
  <c r="DO73" i="19"/>
  <c r="DN73"/>
  <c r="DM73"/>
  <c r="EI74" i="15"/>
  <c r="EJ74"/>
  <c r="DU72" i="19"/>
  <c r="DS72"/>
  <c r="EG74" i="15"/>
  <c r="DR72" i="19"/>
  <c r="DQ72"/>
  <c r="DP72"/>
  <c r="ED74" i="15"/>
  <c r="DO72" i="19"/>
  <c r="DN72"/>
  <c r="DM72"/>
  <c r="DS71"/>
  <c r="EG73" i="15"/>
  <c r="DR71" i="19"/>
  <c r="DQ71"/>
  <c r="DP71"/>
  <c r="ED73" i="15"/>
  <c r="DO71" i="19"/>
  <c r="DN71"/>
  <c r="DM71"/>
  <c r="DS70"/>
  <c r="EG72" i="15"/>
  <c r="DR70" i="19"/>
  <c r="DQ70"/>
  <c r="DP70"/>
  <c r="ED72" i="15"/>
  <c r="DO70" i="19"/>
  <c r="DN70"/>
  <c r="DM70"/>
  <c r="DS69"/>
  <c r="DR69"/>
  <c r="DQ69"/>
  <c r="DP69"/>
  <c r="DO69"/>
  <c r="DN69"/>
  <c r="DM69"/>
  <c r="DS68"/>
  <c r="EG70" i="15"/>
  <c r="DR68" i="19"/>
  <c r="DQ68"/>
  <c r="DP68"/>
  <c r="ED70" i="15"/>
  <c r="DO68" i="19"/>
  <c r="DN68"/>
  <c r="DM68"/>
  <c r="DS67"/>
  <c r="EG69" i="15"/>
  <c r="DR67" i="19"/>
  <c r="DQ67"/>
  <c r="DP67"/>
  <c r="ED69" i="15"/>
  <c r="DO67" i="19"/>
  <c r="DN67"/>
  <c r="DM67"/>
  <c r="EI68" i="15"/>
  <c r="EJ68"/>
  <c r="DU66" i="19"/>
  <c r="DS66"/>
  <c r="EG68" i="15"/>
  <c r="DR66" i="19"/>
  <c r="DQ66"/>
  <c r="DP66"/>
  <c r="ED68" i="15"/>
  <c r="DO66" i="19"/>
  <c r="DN66"/>
  <c r="DM66"/>
  <c r="DS65"/>
  <c r="EG67" i="15"/>
  <c r="DR65" i="19"/>
  <c r="DQ65"/>
  <c r="DP65"/>
  <c r="ED67" i="15"/>
  <c r="DO65" i="19"/>
  <c r="DN65"/>
  <c r="DM65"/>
  <c r="EI66" i="15"/>
  <c r="EJ66"/>
  <c r="DU64" i="19"/>
  <c r="DS64"/>
  <c r="EG66" i="15"/>
  <c r="DR64" i="19"/>
  <c r="DQ64"/>
  <c r="DP64"/>
  <c r="ED66" i="15"/>
  <c r="DO64" i="19"/>
  <c r="DN64"/>
  <c r="DM64"/>
  <c r="DS63"/>
  <c r="EG65" i="15"/>
  <c r="DR63" i="19"/>
  <c r="DQ63"/>
  <c r="DP63"/>
  <c r="ED65" i="15"/>
  <c r="DO63" i="19"/>
  <c r="DN63"/>
  <c r="DM63"/>
  <c r="DS62"/>
  <c r="EG64" i="15"/>
  <c r="DR62" i="19"/>
  <c r="DQ62"/>
  <c r="DP62"/>
  <c r="ED64" i="15"/>
  <c r="DO62" i="19"/>
  <c r="DN62"/>
  <c r="DM62"/>
  <c r="DS61"/>
  <c r="EG63" i="15"/>
  <c r="DR61" i="19"/>
  <c r="DQ61"/>
  <c r="DP61"/>
  <c r="ED63" i="15"/>
  <c r="DO61" i="19"/>
  <c r="DN61"/>
  <c r="DM61"/>
  <c r="EI62" i="15"/>
  <c r="EJ62"/>
  <c r="DU60" i="19"/>
  <c r="DS60"/>
  <c r="EG62" i="15"/>
  <c r="DR60" i="19"/>
  <c r="DQ60"/>
  <c r="DP60"/>
  <c r="ED62" i="15"/>
  <c r="DO60" i="19"/>
  <c r="DN60"/>
  <c r="DM60"/>
  <c r="DS59"/>
  <c r="DR59"/>
  <c r="DQ59"/>
  <c r="DP59"/>
  <c r="DO59"/>
  <c r="DN59"/>
  <c r="DM59"/>
  <c r="DS58"/>
  <c r="EG60" i="15"/>
  <c r="DR58" i="19"/>
  <c r="DQ58"/>
  <c r="DP58"/>
  <c r="ED60" i="15"/>
  <c r="DO58" i="19"/>
  <c r="DN58"/>
  <c r="DM58"/>
  <c r="DS57"/>
  <c r="EG59" i="15"/>
  <c r="DR57" i="19"/>
  <c r="DQ57"/>
  <c r="DP57"/>
  <c r="ED59" i="15"/>
  <c r="DO57" i="19"/>
  <c r="DN57"/>
  <c r="DM57"/>
  <c r="EI58" i="15"/>
  <c r="EJ58"/>
  <c r="DU56" i="19"/>
  <c r="DS56"/>
  <c r="EG58" i="15"/>
  <c r="DR56" i="19"/>
  <c r="DQ56"/>
  <c r="DP56"/>
  <c r="ED58" i="15"/>
  <c r="DO56" i="19"/>
  <c r="DN56"/>
  <c r="DM56"/>
  <c r="DS55"/>
  <c r="EG57" i="15"/>
  <c r="DR55" i="19"/>
  <c r="DQ55"/>
  <c r="DP55"/>
  <c r="ED57" i="15"/>
  <c r="DO55" i="19"/>
  <c r="DN55"/>
  <c r="DM55"/>
  <c r="DS54"/>
  <c r="EG56" i="15"/>
  <c r="DR54" i="19"/>
  <c r="DQ54"/>
  <c r="DP54"/>
  <c r="ED56" i="15"/>
  <c r="DO54" i="19"/>
  <c r="DN54"/>
  <c r="DM54"/>
  <c r="DS53"/>
  <c r="DR53"/>
  <c r="DQ53"/>
  <c r="DP53"/>
  <c r="DO53"/>
  <c r="DN53"/>
  <c r="DM53"/>
  <c r="DS52"/>
  <c r="EG54" i="15"/>
  <c r="DR52" i="19"/>
  <c r="DQ52"/>
  <c r="DP52"/>
  <c r="ED54" i="15"/>
  <c r="DO52" i="19"/>
  <c r="DN52"/>
  <c r="DM52"/>
  <c r="DS51"/>
  <c r="EG53" i="15"/>
  <c r="DR51" i="19"/>
  <c r="DQ51"/>
  <c r="DP51"/>
  <c r="ED53" i="15"/>
  <c r="DO51" i="19"/>
  <c r="DN51"/>
  <c r="DM51"/>
  <c r="EI52" i="15"/>
  <c r="EJ52"/>
  <c r="DU50" i="19"/>
  <c r="DS50"/>
  <c r="EG52" i="15"/>
  <c r="DR50" i="19"/>
  <c r="DQ50"/>
  <c r="DP50"/>
  <c r="ED52" i="15"/>
  <c r="DO50" i="19"/>
  <c r="DN50"/>
  <c r="DM50"/>
  <c r="DS49"/>
  <c r="EG51" i="15"/>
  <c r="DR49" i="19"/>
  <c r="DQ49"/>
  <c r="DP49"/>
  <c r="ED51" i="15"/>
  <c r="DO49" i="19"/>
  <c r="DN49"/>
  <c r="DM49"/>
  <c r="EI50" i="15"/>
  <c r="EJ50"/>
  <c r="DU48" i="19"/>
  <c r="DS48"/>
  <c r="EG50" i="15"/>
  <c r="DR48" i="19"/>
  <c r="DQ48"/>
  <c r="DP48"/>
  <c r="ED50" i="15"/>
  <c r="DO48" i="19"/>
  <c r="DN48"/>
  <c r="DM48"/>
  <c r="DS47"/>
  <c r="EG49" i="15"/>
  <c r="DR47" i="19"/>
  <c r="DQ47"/>
  <c r="DP47"/>
  <c r="ED49" i="15"/>
  <c r="DO47" i="19"/>
  <c r="DN47"/>
  <c r="DM47"/>
  <c r="DS46"/>
  <c r="EG48" i="15"/>
  <c r="DR46" i="19"/>
  <c r="DQ46"/>
  <c r="DP46"/>
  <c r="ED48" i="15"/>
  <c r="DO46" i="19"/>
  <c r="DN46"/>
  <c r="DM46"/>
  <c r="DS45"/>
  <c r="EG47" i="15"/>
  <c r="DR45" i="19"/>
  <c r="DQ45"/>
  <c r="DP45"/>
  <c r="ED47" i="15"/>
  <c r="DO45" i="19"/>
  <c r="DN45"/>
  <c r="DM45"/>
  <c r="EI46" i="15"/>
  <c r="EJ46"/>
  <c r="DU44" i="19"/>
  <c r="DS44"/>
  <c r="EG46" i="15"/>
  <c r="DR44" i="19"/>
  <c r="DQ44"/>
  <c r="DP44"/>
  <c r="ED46" i="15"/>
  <c r="DO44" i="19"/>
  <c r="DN44"/>
  <c r="DM44"/>
  <c r="DS43"/>
  <c r="DR43"/>
  <c r="DQ43"/>
  <c r="DP43"/>
  <c r="DO43"/>
  <c r="DN43"/>
  <c r="DM43"/>
  <c r="DS42"/>
  <c r="EG44" i="15"/>
  <c r="DR42" i="19"/>
  <c r="DQ42"/>
  <c r="DP42"/>
  <c r="ED44" i="15"/>
  <c r="DO42" i="19"/>
  <c r="DN42"/>
  <c r="DM42"/>
  <c r="DS41"/>
  <c r="EG43" i="15"/>
  <c r="DR41" i="19"/>
  <c r="DQ41"/>
  <c r="DP41"/>
  <c r="ED43" i="15"/>
  <c r="DO41" i="19"/>
  <c r="DN41"/>
  <c r="DM41"/>
  <c r="EI42" i="15"/>
  <c r="EJ42"/>
  <c r="DU40" i="19"/>
  <c r="DS40"/>
  <c r="EG42" i="15"/>
  <c r="DR40" i="19"/>
  <c r="DQ40"/>
  <c r="DP40"/>
  <c r="ED42" i="15"/>
  <c r="DO40" i="19"/>
  <c r="DN40"/>
  <c r="DM40"/>
  <c r="DS39"/>
  <c r="EG41" i="15"/>
  <c r="DR39" i="19"/>
  <c r="DQ39"/>
  <c r="DP39"/>
  <c r="ED41" i="15"/>
  <c r="DO39" i="19"/>
  <c r="DN39"/>
  <c r="DM39"/>
  <c r="DS38"/>
  <c r="EG40" i="15"/>
  <c r="DR38" i="19"/>
  <c r="DQ38"/>
  <c r="DP38"/>
  <c r="ED40" i="15"/>
  <c r="DO38" i="19"/>
  <c r="DN38"/>
  <c r="DM38"/>
  <c r="DS37"/>
  <c r="DR37"/>
  <c r="DQ37"/>
  <c r="DP37"/>
  <c r="DO37"/>
  <c r="DN37"/>
  <c r="DM37"/>
  <c r="DS36"/>
  <c r="EG38" i="15"/>
  <c r="DR36" i="19"/>
  <c r="DQ36"/>
  <c r="DP36"/>
  <c r="ED38" i="15"/>
  <c r="DO36" i="19"/>
  <c r="DN36"/>
  <c r="DM36"/>
  <c r="DS35"/>
  <c r="EG37" i="15"/>
  <c r="DR35" i="19"/>
  <c r="DQ35"/>
  <c r="DP35"/>
  <c r="ED37" i="15"/>
  <c r="DO35" i="19"/>
  <c r="DN35"/>
  <c r="DM35"/>
  <c r="EI36" i="15"/>
  <c r="EJ36"/>
  <c r="DU34" i="19"/>
  <c r="DS34"/>
  <c r="EG36" i="15"/>
  <c r="DR34" i="19"/>
  <c r="DQ34"/>
  <c r="DP34"/>
  <c r="ED36" i="15"/>
  <c r="DO34" i="19"/>
  <c r="DN34"/>
  <c r="DM34"/>
  <c r="DS33"/>
  <c r="EG35" i="15"/>
  <c r="DR33" i="19"/>
  <c r="DQ33"/>
  <c r="DP33"/>
  <c r="ED35" i="15"/>
  <c r="DO33" i="19"/>
  <c r="DN33"/>
  <c r="DM33"/>
  <c r="EI34" i="15"/>
  <c r="EJ34"/>
  <c r="DU32" i="19"/>
  <c r="DS32"/>
  <c r="EG34" i="15"/>
  <c r="DR32" i="19"/>
  <c r="DQ32"/>
  <c r="DP32"/>
  <c r="ED34" i="15"/>
  <c r="DO32" i="19"/>
  <c r="DN32"/>
  <c r="DM32"/>
  <c r="DS31"/>
  <c r="EG33" i="15"/>
  <c r="DR31" i="19"/>
  <c r="DQ31"/>
  <c r="DP31"/>
  <c r="ED33" i="15"/>
  <c r="DO31" i="19"/>
  <c r="DN31"/>
  <c r="DM31"/>
  <c r="DS30"/>
  <c r="EG32" i="15"/>
  <c r="DR30" i="19"/>
  <c r="DQ30"/>
  <c r="DP30"/>
  <c r="ED32" i="15"/>
  <c r="DO30" i="19"/>
  <c r="DN30"/>
  <c r="DM30"/>
  <c r="DS29"/>
  <c r="EG31" i="15"/>
  <c r="DR29" i="19"/>
  <c r="DQ29"/>
  <c r="DP29"/>
  <c r="ED31" i="15"/>
  <c r="DO29" i="19"/>
  <c r="DN29"/>
  <c r="DM29"/>
  <c r="EI30" i="15"/>
  <c r="EJ30"/>
  <c r="DU28" i="19"/>
  <c r="DS28"/>
  <c r="EG30" i="15"/>
  <c r="DR28" i="19"/>
  <c r="DQ28"/>
  <c r="DP28"/>
  <c r="ED30" i="15"/>
  <c r="DO28" i="19"/>
  <c r="DN28"/>
  <c r="DM28"/>
  <c r="DS27"/>
  <c r="DR27"/>
  <c r="DQ27"/>
  <c r="DP27"/>
  <c r="DO27"/>
  <c r="DN27"/>
  <c r="DM27"/>
  <c r="DS26"/>
  <c r="EG28" i="15"/>
  <c r="DR26" i="19"/>
  <c r="DQ26"/>
  <c r="DP26"/>
  <c r="ED28" i="15"/>
  <c r="DO26" i="19"/>
  <c r="DN26"/>
  <c r="DM26"/>
  <c r="DS25"/>
  <c r="EG27" i="15"/>
  <c r="DR25" i="19"/>
  <c r="DQ25"/>
  <c r="DP25"/>
  <c r="ED27" i="15"/>
  <c r="DO25" i="19"/>
  <c r="DN25"/>
  <c r="DM25"/>
  <c r="EI26" i="15"/>
  <c r="EJ26"/>
  <c r="DU24" i="19"/>
  <c r="DS24"/>
  <c r="EG26" i="15"/>
  <c r="DR24" i="19"/>
  <c r="DQ24"/>
  <c r="DP24"/>
  <c r="ED26" i="15"/>
  <c r="DO24" i="19"/>
  <c r="DN24"/>
  <c r="DM24"/>
  <c r="DS23"/>
  <c r="EG25" i="15"/>
  <c r="DR23" i="19"/>
  <c r="DQ23"/>
  <c r="DP23"/>
  <c r="ED25" i="15"/>
  <c r="DO23" i="19"/>
  <c r="DN23"/>
  <c r="DM23"/>
  <c r="EI24" i="15"/>
  <c r="EJ24"/>
  <c r="DU22" i="19"/>
  <c r="DS22"/>
  <c r="EG24" i="15"/>
  <c r="DR22" i="19"/>
  <c r="DQ22"/>
  <c r="DP22"/>
  <c r="ED24" i="15"/>
  <c r="DO22" i="19"/>
  <c r="DN22"/>
  <c r="DM22"/>
  <c r="DS21"/>
  <c r="EG23" i="15"/>
  <c r="DR21" i="19"/>
  <c r="DQ21"/>
  <c r="DP21"/>
  <c r="ED23" i="15"/>
  <c r="DO21" i="19"/>
  <c r="DN21"/>
  <c r="DM21"/>
  <c r="EI22" i="15"/>
  <c r="EJ22"/>
  <c r="DU20" i="19"/>
  <c r="DS20"/>
  <c r="EG22" i="15"/>
  <c r="DR20" i="19"/>
  <c r="DQ20"/>
  <c r="DP20"/>
  <c r="ED22" i="15"/>
  <c r="DO20" i="19"/>
  <c r="DN20"/>
  <c r="DM20"/>
  <c r="DS19"/>
  <c r="EG21" i="15"/>
  <c r="DR19" i="19"/>
  <c r="DQ19"/>
  <c r="DP19"/>
  <c r="ED21" i="15"/>
  <c r="DO19" i="19"/>
  <c r="DN19"/>
  <c r="DM19"/>
  <c r="DS18"/>
  <c r="EG20" i="15"/>
  <c r="DR18" i="19"/>
  <c r="DQ18"/>
  <c r="DP18"/>
  <c r="ED20" i="15"/>
  <c r="DO18" i="19"/>
  <c r="DN18"/>
  <c r="DM18"/>
  <c r="DS17"/>
  <c r="EG19" i="15"/>
  <c r="DR17" i="19"/>
  <c r="DQ17"/>
  <c r="DP17"/>
  <c r="ED19" i="15"/>
  <c r="DO17" i="19"/>
  <c r="DN17"/>
  <c r="DM17"/>
  <c r="EI18" i="15"/>
  <c r="EJ18"/>
  <c r="DU16" i="19"/>
  <c r="DS16"/>
  <c r="EG18" i="15"/>
  <c r="DR16" i="19"/>
  <c r="DQ16"/>
  <c r="DP16"/>
  <c r="ED18" i="15"/>
  <c r="DO16" i="19"/>
  <c r="DN16"/>
  <c r="DM16"/>
  <c r="DS15"/>
  <c r="EG17" i="15"/>
  <c r="DR15" i="19"/>
  <c r="DQ15"/>
  <c r="DP15"/>
  <c r="ED17" i="15"/>
  <c r="DO15" i="19"/>
  <c r="DN15"/>
  <c r="DM15"/>
  <c r="EI16" i="15"/>
  <c r="EJ16"/>
  <c r="DU14" i="19"/>
  <c r="DS14"/>
  <c r="EG16" i="15"/>
  <c r="DR14" i="19"/>
  <c r="DQ14"/>
  <c r="DP14"/>
  <c r="ED16" i="15"/>
  <c r="DO14" i="19"/>
  <c r="DN14"/>
  <c r="DM14"/>
  <c r="DS13"/>
  <c r="EG15" i="15"/>
  <c r="DR13" i="19"/>
  <c r="DQ13"/>
  <c r="DP13"/>
  <c r="ED15" i="15"/>
  <c r="DO13" i="19"/>
  <c r="DN13"/>
  <c r="DM13"/>
  <c r="EI14" i="15"/>
  <c r="EJ14"/>
  <c r="DU12" i="19"/>
  <c r="DS12"/>
  <c r="EG14" i="15"/>
  <c r="DR12" i="19"/>
  <c r="DQ12"/>
  <c r="DP12"/>
  <c r="ED14" i="15"/>
  <c r="DO12" i="19"/>
  <c r="DN12"/>
  <c r="DM12"/>
  <c r="DS11"/>
  <c r="EG13" i="15"/>
  <c r="DR11" i="19"/>
  <c r="DQ11"/>
  <c r="DP11"/>
  <c r="ED13" i="15"/>
  <c r="DO11" i="19"/>
  <c r="DN11"/>
  <c r="DM11"/>
  <c r="DS10"/>
  <c r="EG12" i="15"/>
  <c r="DR10" i="19"/>
  <c r="DQ10"/>
  <c r="DP10"/>
  <c r="ED12" i="15"/>
  <c r="DO10" i="19"/>
  <c r="DN10"/>
  <c r="DM10"/>
  <c r="DS9"/>
  <c r="EG11" i="15"/>
  <c r="DR9" i="19"/>
  <c r="DQ9"/>
  <c r="DP9"/>
  <c r="ED11" i="15"/>
  <c r="DO9" i="19"/>
  <c r="DN9"/>
  <c r="DM9"/>
  <c r="EI10" i="15"/>
  <c r="EJ10"/>
  <c r="DU8" i="19"/>
  <c r="DS8"/>
  <c r="EG10" i="15"/>
  <c r="DR8" i="19"/>
  <c r="DQ8"/>
  <c r="DP8"/>
  <c r="ED10" i="15"/>
  <c r="DO8" i="19"/>
  <c r="DN8"/>
  <c r="DM8"/>
  <c r="DS7"/>
  <c r="EG9" i="15"/>
  <c r="DR7" i="19"/>
  <c r="DQ7"/>
  <c r="DP7"/>
  <c r="ED9" i="15"/>
  <c r="DO7" i="19"/>
  <c r="DN7"/>
  <c r="DM7"/>
  <c r="DV6"/>
  <c r="DU6"/>
  <c r="DT6"/>
  <c r="DS6"/>
  <c r="DR6"/>
  <c r="DQ6"/>
  <c r="DP6"/>
  <c r="DO6"/>
  <c r="DN6"/>
  <c r="DM6"/>
  <c r="DM3"/>
  <c r="DM108"/>
  <c r="DM2"/>
  <c r="DM107"/>
  <c r="DS105" i="15"/>
  <c r="DS104"/>
  <c r="DS103"/>
  <c r="DS102"/>
  <c r="DS101"/>
  <c r="DS100"/>
  <c r="DS99"/>
  <c r="DS98"/>
  <c r="DS97"/>
  <c r="DS96"/>
  <c r="DS95"/>
  <c r="DS94"/>
  <c r="DS93"/>
  <c r="DS92"/>
  <c r="DS91"/>
  <c r="DS90"/>
  <c r="DS89"/>
  <c r="DS88"/>
  <c r="DS87"/>
  <c r="DS86"/>
  <c r="DS85"/>
  <c r="DS84"/>
  <c r="DS83"/>
  <c r="DS82"/>
  <c r="DS81"/>
  <c r="DS80"/>
  <c r="DS79"/>
  <c r="DS78"/>
  <c r="DS77"/>
  <c r="DS76"/>
  <c r="DS75"/>
  <c r="DS74"/>
  <c r="DS73"/>
  <c r="DS72"/>
  <c r="DS71"/>
  <c r="DS70"/>
  <c r="DS69"/>
  <c r="DS68"/>
  <c r="DS67"/>
  <c r="DS66"/>
  <c r="DS65"/>
  <c r="DS64"/>
  <c r="DS63"/>
  <c r="DS62"/>
  <c r="DS61"/>
  <c r="DS60"/>
  <c r="DS59"/>
  <c r="DS58"/>
  <c r="DS57"/>
  <c r="DS56"/>
  <c r="DS55"/>
  <c r="DS54"/>
  <c r="DS53"/>
  <c r="DS52"/>
  <c r="DS51"/>
  <c r="DS50"/>
  <c r="DS49"/>
  <c r="DS48"/>
  <c r="DS47"/>
  <c r="DS46"/>
  <c r="DS45"/>
  <c r="DS44"/>
  <c r="DS43"/>
  <c r="DS42"/>
  <c r="DS41"/>
  <c r="DS40"/>
  <c r="DS39"/>
  <c r="DS38"/>
  <c r="DS37"/>
  <c r="DS36"/>
  <c r="DS35"/>
  <c r="DS34"/>
  <c r="DS33"/>
  <c r="DS32"/>
  <c r="DS31"/>
  <c r="DS30"/>
  <c r="DS29"/>
  <c r="DS28"/>
  <c r="DS27"/>
  <c r="DS26"/>
  <c r="DS25"/>
  <c r="DS24"/>
  <c r="DS23"/>
  <c r="DS22"/>
  <c r="DS21"/>
  <c r="DS20"/>
  <c r="DS19"/>
  <c r="DS18"/>
  <c r="DS17"/>
  <c r="DS16"/>
  <c r="DS15"/>
  <c r="DS14"/>
  <c r="DS12"/>
  <c r="DS11"/>
  <c r="DS10"/>
  <c r="DS9"/>
  <c r="EI108"/>
  <c r="EJ108"/>
  <c r="DU106" i="19"/>
  <c r="EG108" i="15"/>
  <c r="DR106" i="19"/>
  <c r="ED108" i="15"/>
  <c r="DO106" i="19"/>
  <c r="EI107" i="15"/>
  <c r="EJ107"/>
  <c r="DU105" i="19"/>
  <c r="EG107" i="15"/>
  <c r="DR105" i="19"/>
  <c r="ED107" i="15"/>
  <c r="EI106"/>
  <c r="EJ106"/>
  <c r="DU104" i="19"/>
  <c r="EG106" i="15"/>
  <c r="DR104" i="19"/>
  <c r="ED106" i="15"/>
  <c r="DO104" i="19"/>
  <c r="EI105" i="15"/>
  <c r="DT103" i="19"/>
  <c r="EI104" i="15"/>
  <c r="EJ104"/>
  <c r="DU102" i="19"/>
  <c r="EI103" i="15"/>
  <c r="EJ103"/>
  <c r="DU101" i="19"/>
  <c r="EI101" i="15"/>
  <c r="EJ101"/>
  <c r="DU99" i="19"/>
  <c r="DT99"/>
  <c r="EI100" i="15"/>
  <c r="EJ100"/>
  <c r="DU98" i="19"/>
  <c r="DT98"/>
  <c r="EI99" i="15"/>
  <c r="EJ99"/>
  <c r="DU97" i="19"/>
  <c r="EI97" i="15"/>
  <c r="EJ97"/>
  <c r="DU95" i="19"/>
  <c r="DT95"/>
  <c r="DT94"/>
  <c r="EI95" i="15"/>
  <c r="EJ95"/>
  <c r="DU93" i="19"/>
  <c r="EI93" i="15"/>
  <c r="EJ93"/>
  <c r="DU91" i="19"/>
  <c r="DT91"/>
  <c r="EI92" i="15"/>
  <c r="EJ92"/>
  <c r="DU90" i="19"/>
  <c r="DT90"/>
  <c r="EI91" i="15"/>
  <c r="EJ91"/>
  <c r="DU89" i="19"/>
  <c r="EI89" i="15"/>
  <c r="EJ89"/>
  <c r="DU87" i="19"/>
  <c r="EI88" i="15"/>
  <c r="DT86" i="19"/>
  <c r="EI87" i="15"/>
  <c r="EJ87"/>
  <c r="DU85" i="19"/>
  <c r="EI86" i="15"/>
  <c r="EJ86"/>
  <c r="DU84" i="19"/>
  <c r="EI85" i="15"/>
  <c r="EJ85"/>
  <c r="DU83" i="19"/>
  <c r="DT82"/>
  <c r="EI83" i="15"/>
  <c r="EJ83"/>
  <c r="DU81" i="19"/>
  <c r="EI81" i="15"/>
  <c r="EJ81"/>
  <c r="DU79" i="19"/>
  <c r="EI80" i="15"/>
  <c r="EJ80"/>
  <c r="DU78" i="19"/>
  <c r="EI79" i="15"/>
  <c r="EJ79"/>
  <c r="DU77" i="19"/>
  <c r="DU75"/>
  <c r="DV75"/>
  <c r="EI76" i="15"/>
  <c r="EJ76"/>
  <c r="DU74" i="19"/>
  <c r="DT74"/>
  <c r="EI75" i="15"/>
  <c r="EJ75"/>
  <c r="DU73" i="19"/>
  <c r="EI73" i="15"/>
  <c r="EJ73"/>
  <c r="DU71" i="19"/>
  <c r="EI72" i="15"/>
  <c r="DT70" i="19"/>
  <c r="DU69"/>
  <c r="DV69"/>
  <c r="EI70" i="15"/>
  <c r="EJ70"/>
  <c r="DU68" i="19"/>
  <c r="EI69" i="15"/>
  <c r="EJ69"/>
  <c r="DU67" i="19"/>
  <c r="DT66"/>
  <c r="EI67" i="15"/>
  <c r="EJ67"/>
  <c r="DU65" i="19"/>
  <c r="EK66" i="15"/>
  <c r="DV64" i="19"/>
  <c r="EI65" i="15"/>
  <c r="EJ65"/>
  <c r="DU63" i="19"/>
  <c r="EI64" i="15"/>
  <c r="EJ64"/>
  <c r="DU62" i="19"/>
  <c r="EI63" i="15"/>
  <c r="EJ63"/>
  <c r="DU61" i="19"/>
  <c r="DU59"/>
  <c r="DV59"/>
  <c r="EI60" i="15"/>
  <c r="EJ60"/>
  <c r="DU58" i="19"/>
  <c r="DT58"/>
  <c r="EI59" i="15"/>
  <c r="EJ59"/>
  <c r="DU57" i="19"/>
  <c r="EI57" i="15"/>
  <c r="EJ57"/>
  <c r="DU55" i="19"/>
  <c r="EI56" i="15"/>
  <c r="DT54" i="19"/>
  <c r="DU53"/>
  <c r="DV53"/>
  <c r="EI54" i="15"/>
  <c r="EJ54"/>
  <c r="DU52" i="19"/>
  <c r="EI53" i="15"/>
  <c r="EJ53"/>
  <c r="DU51" i="19"/>
  <c r="DT50"/>
  <c r="EI51" i="15"/>
  <c r="EJ51"/>
  <c r="DU49" i="19"/>
  <c r="EK50" i="15"/>
  <c r="DV48" i="19"/>
  <c r="EI49" i="15"/>
  <c r="EJ49"/>
  <c r="DU47" i="19"/>
  <c r="EI48" i="15"/>
  <c r="EJ48"/>
  <c r="DU46" i="19"/>
  <c r="EI47" i="15"/>
  <c r="EJ47"/>
  <c r="DU45" i="19"/>
  <c r="DU43"/>
  <c r="DV43"/>
  <c r="EI44" i="15"/>
  <c r="EJ44"/>
  <c r="DU42" i="19"/>
  <c r="DT42"/>
  <c r="EI43" i="15"/>
  <c r="EJ43"/>
  <c r="DU41" i="19"/>
  <c r="EI41" i="15"/>
  <c r="EJ41"/>
  <c r="DU39" i="19"/>
  <c r="EI40" i="15"/>
  <c r="DT38" i="19"/>
  <c r="DU37"/>
  <c r="DV37"/>
  <c r="EI38" i="15"/>
  <c r="EJ38"/>
  <c r="DU36" i="19"/>
  <c r="EI37" i="15"/>
  <c r="EJ37"/>
  <c r="DU35" i="19"/>
  <c r="DT34"/>
  <c r="EI35" i="15"/>
  <c r="EJ35"/>
  <c r="DU33" i="19"/>
  <c r="EK34" i="15"/>
  <c r="DV32" i="19"/>
  <c r="EI33" i="15"/>
  <c r="EJ33"/>
  <c r="DU31" i="19"/>
  <c r="EI32" i="15"/>
  <c r="EJ32"/>
  <c r="DU30" i="19"/>
  <c r="EI31" i="15"/>
  <c r="EJ31"/>
  <c r="DU29" i="19"/>
  <c r="DU27"/>
  <c r="DV27"/>
  <c r="EI28" i="15"/>
  <c r="EJ28"/>
  <c r="DU26" i="19"/>
  <c r="DT26"/>
  <c r="EI27" i="15"/>
  <c r="EJ27"/>
  <c r="DU25" i="19"/>
  <c r="EI25" i="15"/>
  <c r="EJ25"/>
  <c r="DU23" i="19"/>
  <c r="DT23"/>
  <c r="DT22"/>
  <c r="EI23" i="15"/>
  <c r="EJ23"/>
  <c r="DU21" i="19"/>
  <c r="EK22" i="15"/>
  <c r="DV20" i="19"/>
  <c r="EI21" i="15"/>
  <c r="EJ21"/>
  <c r="DU19" i="19"/>
  <c r="DT19"/>
  <c r="EI20" i="15"/>
  <c r="EJ20"/>
  <c r="DU18" i="19"/>
  <c r="DT18"/>
  <c r="EI19" i="15"/>
  <c r="EJ19"/>
  <c r="DU17" i="19"/>
  <c r="EI17" i="15"/>
  <c r="EJ17"/>
  <c r="DU15" i="19"/>
  <c r="DT15"/>
  <c r="DT14"/>
  <c r="EI15" i="15"/>
  <c r="EJ15"/>
  <c r="DU13" i="19"/>
  <c r="EK14" i="15"/>
  <c r="DV12" i="19"/>
  <c r="EI13" i="15"/>
  <c r="EJ13"/>
  <c r="DU11" i="19"/>
  <c r="DT11"/>
  <c r="EI12" i="15"/>
  <c r="EJ12"/>
  <c r="DU10" i="19"/>
  <c r="DT10"/>
  <c r="EI11" i="15"/>
  <c r="EJ11"/>
  <c r="DU9" i="19"/>
  <c r="EI9" i="15"/>
  <c r="EJ9"/>
  <c r="DU7" i="19"/>
  <c r="EH8" i="15"/>
  <c r="EF8"/>
  <c r="EK8"/>
  <c r="ED8"/>
  <c r="EG8"/>
  <c r="EK16"/>
  <c r="EK17"/>
  <c r="EK24"/>
  <c r="EK25"/>
  <c r="EK36"/>
  <c r="EJ40"/>
  <c r="DU38" i="19"/>
  <c r="EK52" i="15"/>
  <c r="EJ56"/>
  <c r="DU54" i="19"/>
  <c r="EK68" i="15"/>
  <c r="EJ72"/>
  <c r="DU70" i="19"/>
  <c r="EK84" i="15"/>
  <c r="EJ88"/>
  <c r="DU86" i="19"/>
  <c r="EK96" i="15"/>
  <c r="EK97"/>
  <c r="EK104"/>
  <c r="DT8" i="19"/>
  <c r="DT12"/>
  <c r="DT16"/>
  <c r="DT20"/>
  <c r="DT24"/>
  <c r="DT28"/>
  <c r="DT30"/>
  <c r="DT32"/>
  <c r="DT36"/>
  <c r="DT40"/>
  <c r="DT44"/>
  <c r="DT46"/>
  <c r="DT48"/>
  <c r="DT52"/>
  <c r="DT56"/>
  <c r="DT60"/>
  <c r="DT62"/>
  <c r="DT64"/>
  <c r="DT68"/>
  <c r="DT72"/>
  <c r="DT76"/>
  <c r="DT78"/>
  <c r="DT80"/>
  <c r="DT84"/>
  <c r="DT88"/>
  <c r="DT92"/>
  <c r="DT96"/>
  <c r="DT100"/>
  <c r="DT102"/>
  <c r="DT105"/>
  <c r="EK19" i="15"/>
  <c r="EK27"/>
  <c r="EK32"/>
  <c r="EK33"/>
  <c r="EK38"/>
  <c r="EK43"/>
  <c r="EK48"/>
  <c r="EK49"/>
  <c r="EK54"/>
  <c r="EK59"/>
  <c r="EK64"/>
  <c r="EK65"/>
  <c r="EK70"/>
  <c r="EK75"/>
  <c r="EK80"/>
  <c r="EK81"/>
  <c r="EK86"/>
  <c r="EK91"/>
  <c r="EK99"/>
  <c r="EJ105"/>
  <c r="DU103" i="19"/>
  <c r="EK107" i="15"/>
  <c r="GB107"/>
  <c r="GE107"/>
  <c r="GB66"/>
  <c r="GE66"/>
  <c r="GB50"/>
  <c r="GE50"/>
  <c r="GB34"/>
  <c r="GE34"/>
  <c r="GB22"/>
  <c r="GE22"/>
  <c r="GB14"/>
  <c r="GE14"/>
  <c r="EK88"/>
  <c r="EK11"/>
  <c r="EK12"/>
  <c r="EK13"/>
  <c r="EK20"/>
  <c r="EK21"/>
  <c r="EK28"/>
  <c r="EK44"/>
  <c r="EK60"/>
  <c r="EK76"/>
  <c r="EK82"/>
  <c r="EK87"/>
  <c r="EK92"/>
  <c r="EK93"/>
  <c r="EK94"/>
  <c r="EK100"/>
  <c r="EK101"/>
  <c r="DT7" i="19"/>
  <c r="DT9"/>
  <c r="DT13"/>
  <c r="DT17"/>
  <c r="DT21"/>
  <c r="DT25"/>
  <c r="DT27"/>
  <c r="DT29"/>
  <c r="DT31"/>
  <c r="DT33"/>
  <c r="DT35"/>
  <c r="DT37"/>
  <c r="DT39"/>
  <c r="DT41"/>
  <c r="DT43"/>
  <c r="DT45"/>
  <c r="DT47"/>
  <c r="DT49"/>
  <c r="DT51"/>
  <c r="DT53"/>
  <c r="DT55"/>
  <c r="DT57"/>
  <c r="DT59"/>
  <c r="DT61"/>
  <c r="DT63"/>
  <c r="DT65"/>
  <c r="DT67"/>
  <c r="DT69"/>
  <c r="DT71"/>
  <c r="DT73"/>
  <c r="DT75"/>
  <c r="DT77"/>
  <c r="DT79"/>
  <c r="DT81"/>
  <c r="DT83"/>
  <c r="DT85"/>
  <c r="DT87"/>
  <c r="DT89"/>
  <c r="DT93"/>
  <c r="DT97"/>
  <c r="DT101"/>
  <c r="DT104"/>
  <c r="DT106"/>
  <c r="EP75" i="15"/>
  <c r="FT75"/>
  <c r="FV75"/>
  <c r="FW75"/>
  <c r="EP27"/>
  <c r="DY27"/>
  <c r="FX27"/>
  <c r="FZ27"/>
  <c r="GA27"/>
  <c r="FT27"/>
  <c r="FV27"/>
  <c r="FW27"/>
  <c r="DY20"/>
  <c r="FX20"/>
  <c r="FZ20"/>
  <c r="GA20"/>
  <c r="FT19"/>
  <c r="FV19"/>
  <c r="FW19"/>
  <c r="EP19"/>
  <c r="DY15"/>
  <c r="FX15"/>
  <c r="FZ15"/>
  <c r="GA15"/>
  <c r="DY14"/>
  <c r="FX14"/>
  <c r="FZ14"/>
  <c r="GA14"/>
  <c r="EP13"/>
  <c r="DY12"/>
  <c r="FX12"/>
  <c r="FZ12"/>
  <c r="GA12"/>
  <c r="FT10"/>
  <c r="FV10"/>
  <c r="FW10"/>
  <c r="DO105" i="19"/>
  <c r="EK106" i="15"/>
  <c r="GB106"/>
  <c r="GE106"/>
  <c r="DV105" i="19"/>
  <c r="EK10" i="15"/>
  <c r="EK18"/>
  <c r="EK26"/>
  <c r="EK31"/>
  <c r="EK37"/>
  <c r="EK42"/>
  <c r="EK47"/>
  <c r="EK53"/>
  <c r="EK58"/>
  <c r="EK63"/>
  <c r="EK69"/>
  <c r="EK74"/>
  <c r="EK79"/>
  <c r="EK85"/>
  <c r="EK90"/>
  <c r="EK98"/>
  <c r="EK102"/>
  <c r="EK108"/>
  <c r="GB108"/>
  <c r="GE108"/>
  <c r="EK9"/>
  <c r="EK15"/>
  <c r="EK23"/>
  <c r="EK30"/>
  <c r="EK35"/>
  <c r="EK41"/>
  <c r="EK46"/>
  <c r="EK51"/>
  <c r="EK57"/>
  <c r="EK62"/>
  <c r="EK67"/>
  <c r="EK73"/>
  <c r="EK78"/>
  <c r="EK83"/>
  <c r="EK89"/>
  <c r="EK95"/>
  <c r="EK103"/>
  <c r="GB41"/>
  <c r="GE41"/>
  <c r="DV39" i="19"/>
  <c r="DV96"/>
  <c r="GB98" i="15"/>
  <c r="GE98"/>
  <c r="DV29" i="19"/>
  <c r="GB31" i="15"/>
  <c r="GE31"/>
  <c r="DV92" i="19"/>
  <c r="GB94" i="15"/>
  <c r="GE94"/>
  <c r="DV80" i="19"/>
  <c r="GB82" i="15"/>
  <c r="GE82"/>
  <c r="DV26" i="19"/>
  <c r="GB28" i="15"/>
  <c r="GE28"/>
  <c r="GB81"/>
  <c r="GE81"/>
  <c r="DV79" i="19"/>
  <c r="GB65" i="15"/>
  <c r="GE65"/>
  <c r="DV63" i="19"/>
  <c r="GB49" i="15"/>
  <c r="GE49"/>
  <c r="DV47" i="19"/>
  <c r="DV31"/>
  <c r="GB33" i="15"/>
  <c r="GE33"/>
  <c r="DV95" i="19"/>
  <c r="GB97" i="15"/>
  <c r="GE97"/>
  <c r="GB17"/>
  <c r="GE17"/>
  <c r="DV15" i="19"/>
  <c r="DV87"/>
  <c r="GB89" i="15"/>
  <c r="GE89"/>
  <c r="DV65" i="19"/>
  <c r="GB67" i="15"/>
  <c r="GE67"/>
  <c r="DV44" i="19"/>
  <c r="GB46" i="15"/>
  <c r="GE46"/>
  <c r="DV21" i="19"/>
  <c r="GB23" i="15"/>
  <c r="GE23"/>
  <c r="DV100" i="19"/>
  <c r="GB102" i="15"/>
  <c r="GE102"/>
  <c r="DV77" i="19"/>
  <c r="GB79" i="15"/>
  <c r="GE79"/>
  <c r="DV56" i="19"/>
  <c r="GB58" i="15"/>
  <c r="GE58"/>
  <c r="GB37"/>
  <c r="GE37"/>
  <c r="DV35" i="19"/>
  <c r="DV8"/>
  <c r="GB10" i="15"/>
  <c r="GE10"/>
  <c r="DV98" i="19"/>
  <c r="GB100" i="15"/>
  <c r="GE100"/>
  <c r="GB87"/>
  <c r="GE87"/>
  <c r="DV85" i="19"/>
  <c r="DV42"/>
  <c r="GB44" i="15"/>
  <c r="GE44"/>
  <c r="DV11" i="19"/>
  <c r="GB13" i="15"/>
  <c r="GE13"/>
  <c r="DV84" i="19"/>
  <c r="GB86" i="15"/>
  <c r="GE86"/>
  <c r="DV68" i="19"/>
  <c r="GB70" i="15"/>
  <c r="GE70"/>
  <c r="DV52" i="19"/>
  <c r="GB54" i="15"/>
  <c r="GE54"/>
  <c r="DV36" i="19"/>
  <c r="GB38" i="15"/>
  <c r="GE38"/>
  <c r="DV17" i="19"/>
  <c r="GB19" i="15"/>
  <c r="GE19"/>
  <c r="DV102" i="19"/>
  <c r="GB104" i="15"/>
  <c r="GE104"/>
  <c r="DV82" i="19"/>
  <c r="GB84" i="15"/>
  <c r="GE84"/>
  <c r="DV50" i="19"/>
  <c r="GB52" i="15"/>
  <c r="GE52"/>
  <c r="DV22" i="19"/>
  <c r="GB24" i="15"/>
  <c r="GE24"/>
  <c r="EK40"/>
  <c r="EK56"/>
  <c r="GB83"/>
  <c r="GE83"/>
  <c r="DV81" i="19"/>
  <c r="DV72"/>
  <c r="GB74" i="15"/>
  <c r="GE74"/>
  <c r="DV10" i="19"/>
  <c r="GB12" i="15"/>
  <c r="GE12"/>
  <c r="GB95"/>
  <c r="GE95"/>
  <c r="DV93" i="19"/>
  <c r="DV49"/>
  <c r="GB51" i="15"/>
  <c r="GE51"/>
  <c r="DV28" i="19"/>
  <c r="GB30" i="15"/>
  <c r="GE30"/>
  <c r="DV61" i="19"/>
  <c r="GB63" i="15"/>
  <c r="GE63"/>
  <c r="DV16" i="19"/>
  <c r="GB18" i="15"/>
  <c r="GE18"/>
  <c r="DV99" i="19"/>
  <c r="GB101" i="15"/>
  <c r="GE101"/>
  <c r="DV90" i="19"/>
  <c r="GB92" i="15"/>
  <c r="GE92"/>
  <c r="DV58" i="19"/>
  <c r="GB60" i="15"/>
  <c r="GE60"/>
  <c r="DV18" i="19"/>
  <c r="GB20" i="15"/>
  <c r="GE20"/>
  <c r="DV86" i="19"/>
  <c r="GB88" i="15"/>
  <c r="GE88"/>
  <c r="GB91"/>
  <c r="GE91"/>
  <c r="DV89" i="19"/>
  <c r="DV73"/>
  <c r="GB75" i="15"/>
  <c r="GE75"/>
  <c r="DV57" i="19"/>
  <c r="GB59" i="15"/>
  <c r="GE59"/>
  <c r="DV41" i="19"/>
  <c r="GB43" i="15"/>
  <c r="GE43"/>
  <c r="DV25" i="19"/>
  <c r="GB27" i="15"/>
  <c r="GE27"/>
  <c r="GB25"/>
  <c r="GE25"/>
  <c r="DV23" i="19"/>
  <c r="EK105" i="15"/>
  <c r="EK72"/>
  <c r="DV60" i="19"/>
  <c r="GB62" i="15"/>
  <c r="GE62"/>
  <c r="DV13" i="19"/>
  <c r="GB15" i="15"/>
  <c r="GE15"/>
  <c r="GB53"/>
  <c r="GE53"/>
  <c r="DV51" i="19"/>
  <c r="GB73" i="15"/>
  <c r="GE73"/>
  <c r="DV71" i="19"/>
  <c r="DV83"/>
  <c r="GB85" i="15"/>
  <c r="GE85"/>
  <c r="DV40" i="19"/>
  <c r="GB42" i="15"/>
  <c r="GE42"/>
  <c r="GB103"/>
  <c r="GE103"/>
  <c r="DV101" i="19"/>
  <c r="DV76"/>
  <c r="GB78" i="15"/>
  <c r="GE78"/>
  <c r="GB57"/>
  <c r="GE57"/>
  <c r="DV55" i="19"/>
  <c r="GB35" i="15"/>
  <c r="GE35"/>
  <c r="DV33" i="19"/>
  <c r="GB9" i="15"/>
  <c r="GE9"/>
  <c r="DV7" i="19"/>
  <c r="DV88"/>
  <c r="GB90" i="15"/>
  <c r="GE90"/>
  <c r="GB69"/>
  <c r="GE69"/>
  <c r="DV67" i="19"/>
  <c r="DV45"/>
  <c r="GB47" i="15"/>
  <c r="GE47"/>
  <c r="DV24" i="19"/>
  <c r="GB26" i="15"/>
  <c r="GE26"/>
  <c r="DV91" i="19"/>
  <c r="GB93" i="15"/>
  <c r="GE93"/>
  <c r="DV74" i="19"/>
  <c r="GB76" i="15"/>
  <c r="GE76"/>
  <c r="GB21"/>
  <c r="GE21"/>
  <c r="DV19" i="19"/>
  <c r="DV9"/>
  <c r="GB11" i="15"/>
  <c r="GE11"/>
  <c r="GB99"/>
  <c r="GE99"/>
  <c r="DV97" i="19"/>
  <c r="DV78"/>
  <c r="GB80" i="15"/>
  <c r="GE80"/>
  <c r="DV62" i="19"/>
  <c r="GB64" i="15"/>
  <c r="GE64"/>
  <c r="DV46" i="19"/>
  <c r="GB48" i="15"/>
  <c r="GE48"/>
  <c r="DV30" i="19"/>
  <c r="GB32" i="15"/>
  <c r="GE32"/>
  <c r="DV94" i="19"/>
  <c r="GB96" i="15"/>
  <c r="GE96"/>
  <c r="DV66" i="19"/>
  <c r="GB68" i="15"/>
  <c r="GE68"/>
  <c r="DV34" i="19"/>
  <c r="GB36" i="15"/>
  <c r="GE36"/>
  <c r="DV14" i="19"/>
  <c r="GB16" i="15"/>
  <c r="GE16"/>
  <c r="DY76"/>
  <c r="FX76"/>
  <c r="FZ76"/>
  <c r="GA76"/>
  <c r="DY44"/>
  <c r="FX44"/>
  <c r="FZ44"/>
  <c r="GA44"/>
  <c r="FT43"/>
  <c r="FV43"/>
  <c r="FW43"/>
  <c r="EP43"/>
  <c r="DY28"/>
  <c r="FX28"/>
  <c r="FZ28"/>
  <c r="GA28"/>
  <c r="DY21"/>
  <c r="FX21"/>
  <c r="FZ21"/>
  <c r="GA21"/>
  <c r="FT20"/>
  <c r="FV20"/>
  <c r="FW20"/>
  <c r="EP20"/>
  <c r="EP15"/>
  <c r="FT15"/>
  <c r="FV15"/>
  <c r="FW15"/>
  <c r="DY16"/>
  <c r="FX16"/>
  <c r="FZ16"/>
  <c r="GA16"/>
  <c r="EP11"/>
  <c r="FT14"/>
  <c r="FV14"/>
  <c r="FW14"/>
  <c r="EP14"/>
  <c r="FT11"/>
  <c r="FV11"/>
  <c r="FW11"/>
  <c r="EP10"/>
  <c r="DV106" i="19"/>
  <c r="DV104"/>
  <c r="DV103"/>
  <c r="GB105" i="15"/>
  <c r="GE105"/>
  <c r="DV70" i="19"/>
  <c r="GB72" i="15"/>
  <c r="GE72"/>
  <c r="DV38" i="19"/>
  <c r="GB40" i="15"/>
  <c r="GE40"/>
  <c r="DV54" i="19"/>
  <c r="GB56" i="15"/>
  <c r="GE56"/>
  <c r="DY77"/>
  <c r="FX77"/>
  <c r="FZ77"/>
  <c r="GA77"/>
  <c r="FT76"/>
  <c r="FV76"/>
  <c r="FW76"/>
  <c r="EP76"/>
  <c r="EP44"/>
  <c r="FT44"/>
  <c r="FV44"/>
  <c r="FW44"/>
  <c r="DY45"/>
  <c r="FX45"/>
  <c r="FZ45"/>
  <c r="GA45"/>
  <c r="DY29"/>
  <c r="FX29"/>
  <c r="FZ29"/>
  <c r="GA29"/>
  <c r="FT28"/>
  <c r="FV28"/>
  <c r="FW28"/>
  <c r="EP28"/>
  <c r="DY22"/>
  <c r="FX22"/>
  <c r="FZ22"/>
  <c r="GA22"/>
  <c r="FT21"/>
  <c r="FV21"/>
  <c r="FW21"/>
  <c r="EP21"/>
  <c r="DY17"/>
  <c r="FX17"/>
  <c r="FZ17"/>
  <c r="GA17"/>
  <c r="EP16"/>
  <c r="FT16"/>
  <c r="FV16"/>
  <c r="FW16"/>
  <c r="EP12"/>
  <c r="FT12"/>
  <c r="FV12"/>
  <c r="FW12"/>
  <c r="DY78"/>
  <c r="FX78"/>
  <c r="FZ78"/>
  <c r="GA78"/>
  <c r="FT77"/>
  <c r="FV77"/>
  <c r="FW77"/>
  <c r="EP77"/>
  <c r="EP45"/>
  <c r="FT45"/>
  <c r="FV45"/>
  <c r="FW45"/>
  <c r="DY46"/>
  <c r="FX46"/>
  <c r="FZ46"/>
  <c r="GA46"/>
  <c r="DY30"/>
  <c r="FX30"/>
  <c r="FZ30"/>
  <c r="GA30"/>
  <c r="FT29"/>
  <c r="FV29"/>
  <c r="FW29"/>
  <c r="EP29"/>
  <c r="FT22"/>
  <c r="FV22"/>
  <c r="FW22"/>
  <c r="EP22"/>
  <c r="DY23"/>
  <c r="FX23"/>
  <c r="FZ23"/>
  <c r="GA23"/>
  <c r="DY18"/>
  <c r="FX18"/>
  <c r="FZ18"/>
  <c r="GA18"/>
  <c r="FT17"/>
  <c r="FV17"/>
  <c r="FW17"/>
  <c r="EP17"/>
  <c r="F4" i="19"/>
  <c r="CV106"/>
  <c r="CT106"/>
  <c r="CS106"/>
  <c r="CQ106"/>
  <c r="CP106"/>
  <c r="CV105"/>
  <c r="CT105"/>
  <c r="CS105"/>
  <c r="CQ105"/>
  <c r="CP105"/>
  <c r="CV104"/>
  <c r="CT104"/>
  <c r="CS104"/>
  <c r="CQ104"/>
  <c r="CP104"/>
  <c r="CV103"/>
  <c r="DI105" i="15"/>
  <c r="CU103" i="19"/>
  <c r="CT103"/>
  <c r="CS103"/>
  <c r="DF105" i="15"/>
  <c r="CR103" i="19"/>
  <c r="CQ103"/>
  <c r="CP103"/>
  <c r="CV102"/>
  <c r="DI104" i="15"/>
  <c r="CU102" i="19"/>
  <c r="CT102"/>
  <c r="CS102"/>
  <c r="DF104" i="15"/>
  <c r="CR102" i="19"/>
  <c r="CQ102"/>
  <c r="CP102"/>
  <c r="CV101"/>
  <c r="DI103" i="15"/>
  <c r="CU101" i="19"/>
  <c r="CT101"/>
  <c r="CS101"/>
  <c r="DF103" i="15"/>
  <c r="CR101" i="19"/>
  <c r="CQ101"/>
  <c r="CP101"/>
  <c r="CV100"/>
  <c r="DI102" i="15"/>
  <c r="CU100" i="19"/>
  <c r="CT100"/>
  <c r="CS100"/>
  <c r="DF102" i="15"/>
  <c r="CR100" i="19"/>
  <c r="CQ100"/>
  <c r="CP100"/>
  <c r="CV99"/>
  <c r="DI101" i="15"/>
  <c r="CU99" i="19"/>
  <c r="CT99"/>
  <c r="CS99"/>
  <c r="DF101" i="15"/>
  <c r="CR99" i="19"/>
  <c r="CQ99"/>
  <c r="CP99"/>
  <c r="CV98"/>
  <c r="DI100" i="15"/>
  <c r="CU98" i="19"/>
  <c r="CT98"/>
  <c r="CS98"/>
  <c r="DF100" i="15"/>
  <c r="CR98" i="19"/>
  <c r="CQ98"/>
  <c r="CP98"/>
  <c r="CV97"/>
  <c r="DI99" i="15"/>
  <c r="CU97" i="19"/>
  <c r="CT97"/>
  <c r="CS97"/>
  <c r="DF99" i="15"/>
  <c r="CR97" i="19"/>
  <c r="CQ97"/>
  <c r="CP97"/>
  <c r="CV96"/>
  <c r="DI98" i="15"/>
  <c r="CU96" i="19"/>
  <c r="CT96"/>
  <c r="CS96"/>
  <c r="DF98" i="15"/>
  <c r="CR96" i="19"/>
  <c r="CQ96"/>
  <c r="CP96"/>
  <c r="CV95"/>
  <c r="DI97" i="15"/>
  <c r="CU95" i="19"/>
  <c r="CT95"/>
  <c r="CS95"/>
  <c r="DF97" i="15"/>
  <c r="CR95" i="19"/>
  <c r="CQ95"/>
  <c r="CP95"/>
  <c r="CV94"/>
  <c r="DI96" i="15"/>
  <c r="CU94" i="19"/>
  <c r="CT94"/>
  <c r="CS94"/>
  <c r="DF96" i="15"/>
  <c r="CR94" i="19"/>
  <c r="CQ94"/>
  <c r="CP94"/>
  <c r="CV93"/>
  <c r="DI95" i="15"/>
  <c r="CU93" i="19"/>
  <c r="CT93"/>
  <c r="CS93"/>
  <c r="DF95" i="15"/>
  <c r="CR93" i="19"/>
  <c r="CQ93"/>
  <c r="CP93"/>
  <c r="CV92"/>
  <c r="DI94" i="15"/>
  <c r="CU92" i="19"/>
  <c r="CT92"/>
  <c r="CS92"/>
  <c r="DF94" i="15"/>
  <c r="CR92" i="19"/>
  <c r="CQ92"/>
  <c r="CP92"/>
  <c r="CV91"/>
  <c r="DI93" i="15"/>
  <c r="CU91" i="19"/>
  <c r="CT91"/>
  <c r="CS91"/>
  <c r="DF93" i="15"/>
  <c r="CR91" i="19"/>
  <c r="CQ91"/>
  <c r="CP91"/>
  <c r="CV90"/>
  <c r="DI92" i="15"/>
  <c r="CU90" i="19"/>
  <c r="CT90"/>
  <c r="CS90"/>
  <c r="DF92" i="15"/>
  <c r="CR90" i="19"/>
  <c r="CQ90"/>
  <c r="CP90"/>
  <c r="CV89"/>
  <c r="DI91" i="15"/>
  <c r="CU89" i="19"/>
  <c r="CT89"/>
  <c r="CS89"/>
  <c r="DF91" i="15"/>
  <c r="CR89" i="19"/>
  <c r="CQ89"/>
  <c r="CP89"/>
  <c r="CV88"/>
  <c r="DI90" i="15"/>
  <c r="CU88" i="19"/>
  <c r="CT88"/>
  <c r="CS88"/>
  <c r="DF90" i="15"/>
  <c r="CR88" i="19"/>
  <c r="CQ88"/>
  <c r="CP88"/>
  <c r="CV87"/>
  <c r="DI89" i="15"/>
  <c r="CU87" i="19"/>
  <c r="CT87"/>
  <c r="CS87"/>
  <c r="DF89" i="15"/>
  <c r="CR87" i="19"/>
  <c r="CQ87"/>
  <c r="CP87"/>
  <c r="CV86"/>
  <c r="DI88" i="15"/>
  <c r="CU86" i="19"/>
  <c r="CT86"/>
  <c r="CS86"/>
  <c r="DF88" i="15"/>
  <c r="CR86" i="19"/>
  <c r="CQ86"/>
  <c r="CP86"/>
  <c r="CV85"/>
  <c r="DI87" i="15"/>
  <c r="CU85" i="19"/>
  <c r="CT85"/>
  <c r="CS85"/>
  <c r="DF87" i="15"/>
  <c r="CR85" i="19"/>
  <c r="CQ85"/>
  <c r="CP85"/>
  <c r="CV84"/>
  <c r="DI86" i="15"/>
  <c r="CU84" i="19"/>
  <c r="CT84"/>
  <c r="CS84"/>
  <c r="DF86" i="15"/>
  <c r="CR84" i="19"/>
  <c r="CQ84"/>
  <c r="CP84"/>
  <c r="CV83"/>
  <c r="DI85" i="15"/>
  <c r="CU83" i="19"/>
  <c r="CT83"/>
  <c r="CS83"/>
  <c r="DF85" i="15"/>
  <c r="CR83" i="19"/>
  <c r="CQ83"/>
  <c r="CP83"/>
  <c r="CV82"/>
  <c r="DI84" i="15"/>
  <c r="CU82" i="19"/>
  <c r="CT82"/>
  <c r="CS82"/>
  <c r="DF84" i="15"/>
  <c r="CR82" i="19"/>
  <c r="CQ82"/>
  <c r="CP82"/>
  <c r="CV81"/>
  <c r="DI83" i="15"/>
  <c r="CU81" i="19"/>
  <c r="CT81"/>
  <c r="CS81"/>
  <c r="DF83" i="15"/>
  <c r="CR81" i="19"/>
  <c r="CQ81"/>
  <c r="CP81"/>
  <c r="CV80"/>
  <c r="DI82" i="15"/>
  <c r="CU80" i="19"/>
  <c r="CT80"/>
  <c r="CS80"/>
  <c r="DF82" i="15"/>
  <c r="CR80" i="19"/>
  <c r="CQ80"/>
  <c r="CP80"/>
  <c r="CV79"/>
  <c r="DI81" i="15"/>
  <c r="CU79" i="19"/>
  <c r="CT79"/>
  <c r="CS79"/>
  <c r="DF81" i="15"/>
  <c r="CR79" i="19"/>
  <c r="CQ79"/>
  <c r="CP79"/>
  <c r="CV78"/>
  <c r="DI80" i="15"/>
  <c r="CU78" i="19"/>
  <c r="CT78"/>
  <c r="CS78"/>
  <c r="DF80" i="15"/>
  <c r="CR78" i="19"/>
  <c r="CQ78"/>
  <c r="CP78"/>
  <c r="CV77"/>
  <c r="DI79" i="15"/>
  <c r="CU77" i="19"/>
  <c r="CT77"/>
  <c r="CS77"/>
  <c r="DF79" i="15"/>
  <c r="CR77" i="19"/>
  <c r="CQ77"/>
  <c r="CP77"/>
  <c r="CV76"/>
  <c r="DI78" i="15"/>
  <c r="CU76" i="19"/>
  <c r="CT76"/>
  <c r="CS76"/>
  <c r="DF78" i="15"/>
  <c r="CR76" i="19"/>
  <c r="CQ76"/>
  <c r="CP76"/>
  <c r="CV75"/>
  <c r="DI77" i="15"/>
  <c r="CU75" i="19"/>
  <c r="CT75"/>
  <c r="CS75"/>
  <c r="DF77" i="15"/>
  <c r="CR75" i="19"/>
  <c r="CQ75"/>
  <c r="CP75"/>
  <c r="CV74"/>
  <c r="DI76" i="15"/>
  <c r="CU74" i="19"/>
  <c r="CT74"/>
  <c r="CS74"/>
  <c r="DF76" i="15"/>
  <c r="CR74" i="19"/>
  <c r="CQ74"/>
  <c r="CP74"/>
  <c r="CV73"/>
  <c r="DI75" i="15"/>
  <c r="CU73" i="19"/>
  <c r="CT73"/>
  <c r="CS73"/>
  <c r="DF75" i="15"/>
  <c r="CR73" i="19"/>
  <c r="CQ73"/>
  <c r="CP73"/>
  <c r="CV72"/>
  <c r="DI74" i="15"/>
  <c r="CU72" i="19"/>
  <c r="CT72"/>
  <c r="CS72"/>
  <c r="DF74" i="15"/>
  <c r="CR72" i="19"/>
  <c r="CQ72"/>
  <c r="CP72"/>
  <c r="CV71"/>
  <c r="DI73" i="15"/>
  <c r="CU71" i="19"/>
  <c r="CT71"/>
  <c r="CS71"/>
  <c r="DF73" i="15"/>
  <c r="CR71" i="19"/>
  <c r="CQ71"/>
  <c r="CP71"/>
  <c r="CV70"/>
  <c r="DI72" i="15"/>
  <c r="CU70" i="19"/>
  <c r="CT70"/>
  <c r="CS70"/>
  <c r="DF72" i="15"/>
  <c r="CR70" i="19"/>
  <c r="CQ70"/>
  <c r="CP70"/>
  <c r="CV69"/>
  <c r="DI71" i="15"/>
  <c r="CU69" i="19"/>
  <c r="CT69"/>
  <c r="CS69"/>
  <c r="DF71" i="15"/>
  <c r="CR69" i="19"/>
  <c r="CQ69"/>
  <c r="CP69"/>
  <c r="CV68"/>
  <c r="DI70" i="15"/>
  <c r="CU68" i="19"/>
  <c r="CT68"/>
  <c r="CS68"/>
  <c r="DF70" i="15"/>
  <c r="CR68" i="19"/>
  <c r="CQ68"/>
  <c r="CP68"/>
  <c r="CV67"/>
  <c r="DI69" i="15"/>
  <c r="CU67" i="19"/>
  <c r="CT67"/>
  <c r="CS67"/>
  <c r="DF69" i="15"/>
  <c r="CR67" i="19"/>
  <c r="CQ67"/>
  <c r="CP67"/>
  <c r="CV66"/>
  <c r="DI68" i="15"/>
  <c r="CU66" i="19"/>
  <c r="CT66"/>
  <c r="CS66"/>
  <c r="DF68" i="15"/>
  <c r="CR66" i="19"/>
  <c r="CQ66"/>
  <c r="CP66"/>
  <c r="CV65"/>
  <c r="DI67" i="15"/>
  <c r="CU65" i="19"/>
  <c r="CT65"/>
  <c r="CS65"/>
  <c r="DF67" i="15"/>
  <c r="CR65" i="19"/>
  <c r="CQ65"/>
  <c r="CP65"/>
  <c r="CV64"/>
  <c r="DI66" i="15"/>
  <c r="CU64" i="19"/>
  <c r="CT64"/>
  <c r="CS64"/>
  <c r="DF66" i="15"/>
  <c r="CR64" i="19"/>
  <c r="CQ64"/>
  <c r="CP64"/>
  <c r="CV63"/>
  <c r="DI65" i="15"/>
  <c r="CU63" i="19"/>
  <c r="CT63"/>
  <c r="CS63"/>
  <c r="DF65" i="15"/>
  <c r="CR63" i="19"/>
  <c r="CQ63"/>
  <c r="CP63"/>
  <c r="CV62"/>
  <c r="DI64" i="15"/>
  <c r="CU62" i="19"/>
  <c r="CT62"/>
  <c r="CS62"/>
  <c r="DF64" i="15"/>
  <c r="CR62" i="19"/>
  <c r="CQ62"/>
  <c r="CP62"/>
  <c r="CV61"/>
  <c r="DI63" i="15"/>
  <c r="CU61" i="19"/>
  <c r="CT61"/>
  <c r="CS61"/>
  <c r="DF63" i="15"/>
  <c r="CR61" i="19"/>
  <c r="CQ61"/>
  <c r="CP61"/>
  <c r="CV60"/>
  <c r="DI62" i="15"/>
  <c r="CU60" i="19"/>
  <c r="CT60"/>
  <c r="CS60"/>
  <c r="DF62" i="15"/>
  <c r="CR60" i="19"/>
  <c r="CQ60"/>
  <c r="CP60"/>
  <c r="CV59"/>
  <c r="DI61" i="15"/>
  <c r="CU59" i="19"/>
  <c r="CT59"/>
  <c r="CS59"/>
  <c r="DF61" i="15"/>
  <c r="CR59" i="19"/>
  <c r="CQ59"/>
  <c r="CP59"/>
  <c r="CV58"/>
  <c r="DI60" i="15"/>
  <c r="CU58" i="19"/>
  <c r="CT58"/>
  <c r="CS58"/>
  <c r="DF60" i="15"/>
  <c r="CR58" i="19"/>
  <c r="CQ58"/>
  <c r="CP58"/>
  <c r="CV57"/>
  <c r="DI59" i="15"/>
  <c r="CU57" i="19"/>
  <c r="CT57"/>
  <c r="CS57"/>
  <c r="DF59" i="15"/>
  <c r="CR57" i="19"/>
  <c r="CQ57"/>
  <c r="CP57"/>
  <c r="CV56"/>
  <c r="DI58" i="15"/>
  <c r="CU56" i="19"/>
  <c r="CT56"/>
  <c r="CS56"/>
  <c r="DF58" i="15"/>
  <c r="CR56" i="19"/>
  <c r="CQ56"/>
  <c r="CP56"/>
  <c r="CV55"/>
  <c r="DI57" i="15"/>
  <c r="CU55" i="19"/>
  <c r="CT55"/>
  <c r="CS55"/>
  <c r="DF57" i="15"/>
  <c r="CR55" i="19"/>
  <c r="CQ55"/>
  <c r="CP55"/>
  <c r="CV54"/>
  <c r="DI56" i="15"/>
  <c r="CU54" i="19"/>
  <c r="CT54"/>
  <c r="CS54"/>
  <c r="DF56" i="15"/>
  <c r="CR54" i="19"/>
  <c r="CQ54"/>
  <c r="CP54"/>
  <c r="CV53"/>
  <c r="DI55" i="15"/>
  <c r="CU53" i="19"/>
  <c r="CT53"/>
  <c r="CS53"/>
  <c r="DF55" i="15"/>
  <c r="CR53" i="19"/>
  <c r="CQ53"/>
  <c r="CP53"/>
  <c r="CV52"/>
  <c r="DI54" i="15"/>
  <c r="CU52" i="19"/>
  <c r="CT52"/>
  <c r="CS52"/>
  <c r="DF54" i="15"/>
  <c r="CR52" i="19"/>
  <c r="CQ52"/>
  <c r="CP52"/>
  <c r="CV51"/>
  <c r="DI53" i="15"/>
  <c r="CU51" i="19"/>
  <c r="CT51"/>
  <c r="CS51"/>
  <c r="DF53" i="15"/>
  <c r="CR51" i="19"/>
  <c r="CQ51"/>
  <c r="CP51"/>
  <c r="CV50"/>
  <c r="DI52" i="15"/>
  <c r="CU50" i="19"/>
  <c r="CT50"/>
  <c r="CS50"/>
  <c r="DF52" i="15"/>
  <c r="CR50" i="19"/>
  <c r="CQ50"/>
  <c r="CP50"/>
  <c r="CV49"/>
  <c r="DI51" i="15"/>
  <c r="CU49" i="19"/>
  <c r="CT49"/>
  <c r="CS49"/>
  <c r="DF51" i="15"/>
  <c r="CR49" i="19"/>
  <c r="CQ49"/>
  <c r="CP49"/>
  <c r="CV48"/>
  <c r="DI50" i="15"/>
  <c r="CU48" i="19"/>
  <c r="CT48"/>
  <c r="CS48"/>
  <c r="DF50" i="15"/>
  <c r="CR48" i="19"/>
  <c r="CQ48"/>
  <c r="CP48"/>
  <c r="CV47"/>
  <c r="DI49" i="15"/>
  <c r="CU47" i="19"/>
  <c r="CT47"/>
  <c r="CS47"/>
  <c r="DF49" i="15"/>
  <c r="CR47" i="19"/>
  <c r="CQ47"/>
  <c r="CP47"/>
  <c r="CV46"/>
  <c r="DI48" i="15"/>
  <c r="CU46" i="19"/>
  <c r="CT46"/>
  <c r="CS46"/>
  <c r="DF48" i="15"/>
  <c r="CR46" i="19"/>
  <c r="CQ46"/>
  <c r="CP46"/>
  <c r="CV45"/>
  <c r="DI47" i="15"/>
  <c r="CU45" i="19"/>
  <c r="CT45"/>
  <c r="CS45"/>
  <c r="DF47" i="15"/>
  <c r="CR45" i="19"/>
  <c r="CQ45"/>
  <c r="CP45"/>
  <c r="CV44"/>
  <c r="DI46" i="15"/>
  <c r="CU44" i="19"/>
  <c r="CT44"/>
  <c r="CS44"/>
  <c r="DF46" i="15"/>
  <c r="CR44" i="19"/>
  <c r="CQ44"/>
  <c r="CP44"/>
  <c r="CV43"/>
  <c r="DI45" i="15"/>
  <c r="CU43" i="19"/>
  <c r="CT43"/>
  <c r="CS43"/>
  <c r="DF45" i="15"/>
  <c r="CR43" i="19"/>
  <c r="CQ43"/>
  <c r="CP43"/>
  <c r="CV42"/>
  <c r="DI44" i="15"/>
  <c r="CU42" i="19"/>
  <c r="CT42"/>
  <c r="CS42"/>
  <c r="DF44" i="15"/>
  <c r="CR42" i="19"/>
  <c r="CQ42"/>
  <c r="CP42"/>
  <c r="CV41"/>
  <c r="DI43" i="15"/>
  <c r="CU41" i="19"/>
  <c r="CT41"/>
  <c r="CS41"/>
  <c r="DF43" i="15"/>
  <c r="CR41" i="19"/>
  <c r="CQ41"/>
  <c r="CP41"/>
  <c r="CV40"/>
  <c r="DI42" i="15"/>
  <c r="CU40" i="19"/>
  <c r="CT40"/>
  <c r="CS40"/>
  <c r="DF42" i="15"/>
  <c r="CR40" i="19"/>
  <c r="CQ40"/>
  <c r="CP40"/>
  <c r="CV39"/>
  <c r="DI41" i="15"/>
  <c r="CU39" i="19"/>
  <c r="CT39"/>
  <c r="CS39"/>
  <c r="DF41" i="15"/>
  <c r="CR39" i="19"/>
  <c r="CQ39"/>
  <c r="CP39"/>
  <c r="CV38"/>
  <c r="DI40" i="15"/>
  <c r="CU38" i="19"/>
  <c r="CT38"/>
  <c r="CS38"/>
  <c r="DF40" i="15"/>
  <c r="CR38" i="19"/>
  <c r="CQ38"/>
  <c r="CP38"/>
  <c r="CV37"/>
  <c r="DI39" i="15"/>
  <c r="CU37" i="19"/>
  <c r="CT37"/>
  <c r="CS37"/>
  <c r="DF39" i="15"/>
  <c r="CR37" i="19"/>
  <c r="CQ37"/>
  <c r="CP37"/>
  <c r="CV36"/>
  <c r="DI38" i="15"/>
  <c r="CU36" i="19"/>
  <c r="CT36"/>
  <c r="CS36"/>
  <c r="DF38" i="15"/>
  <c r="CR36" i="19"/>
  <c r="CQ36"/>
  <c r="CP36"/>
  <c r="CV35"/>
  <c r="DI37" i="15"/>
  <c r="CU35" i="19"/>
  <c r="CT35"/>
  <c r="CS35"/>
  <c r="DF37" i="15"/>
  <c r="CR35" i="19"/>
  <c r="CQ35"/>
  <c r="CP35"/>
  <c r="CV34"/>
  <c r="DI36" i="15"/>
  <c r="CU34" i="19"/>
  <c r="CT34"/>
  <c r="CS34"/>
  <c r="DF36" i="15"/>
  <c r="CR34" i="19"/>
  <c r="CQ34"/>
  <c r="CP34"/>
  <c r="CV33"/>
  <c r="DI35" i="15"/>
  <c r="CU33" i="19"/>
  <c r="CT33"/>
  <c r="CS33"/>
  <c r="DF35" i="15"/>
  <c r="CR33" i="19"/>
  <c r="CQ33"/>
  <c r="CP33"/>
  <c r="CV32"/>
  <c r="DI34" i="15"/>
  <c r="CU32" i="19"/>
  <c r="CT32"/>
  <c r="CS32"/>
  <c r="DF34" i="15"/>
  <c r="CR32" i="19"/>
  <c r="CQ32"/>
  <c r="CP32"/>
  <c r="CV31"/>
  <c r="DI33" i="15"/>
  <c r="CU31" i="19"/>
  <c r="CT31"/>
  <c r="CS31"/>
  <c r="DF33" i="15"/>
  <c r="CR31" i="19"/>
  <c r="CQ31"/>
  <c r="CP31"/>
  <c r="CV30"/>
  <c r="DI32" i="15"/>
  <c r="CU30" i="19"/>
  <c r="CT30"/>
  <c r="CS30"/>
  <c r="DF32" i="15"/>
  <c r="CR30" i="19"/>
  <c r="CQ30"/>
  <c r="CP30"/>
  <c r="CV29"/>
  <c r="DI31" i="15"/>
  <c r="CU29" i="19"/>
  <c r="CT29"/>
  <c r="CS29"/>
  <c r="DF31" i="15"/>
  <c r="CR29" i="19"/>
  <c r="CQ29"/>
  <c r="CP29"/>
  <c r="CV28"/>
  <c r="DI30" i="15"/>
  <c r="CU28" i="19"/>
  <c r="CT28"/>
  <c r="CS28"/>
  <c r="DF30" i="15"/>
  <c r="CR28" i="19"/>
  <c r="CQ28"/>
  <c r="CP28"/>
  <c r="CV27"/>
  <c r="DI29" i="15"/>
  <c r="CU27" i="19"/>
  <c r="CT27"/>
  <c r="CS27"/>
  <c r="DF29" i="15"/>
  <c r="CR27" i="19"/>
  <c r="CQ27"/>
  <c r="CP27"/>
  <c r="CV26"/>
  <c r="DI28" i="15"/>
  <c r="CU26" i="19"/>
  <c r="CT26"/>
  <c r="CS26"/>
  <c r="DF28" i="15"/>
  <c r="CR26" i="19"/>
  <c r="CQ26"/>
  <c r="CP26"/>
  <c r="CV25"/>
  <c r="DI27" i="15"/>
  <c r="CU25" i="19"/>
  <c r="CT25"/>
  <c r="CS25"/>
  <c r="DF27" i="15"/>
  <c r="CR25" i="19"/>
  <c r="CQ25"/>
  <c r="CP25"/>
  <c r="CV24"/>
  <c r="DI26" i="15"/>
  <c r="CU24" i="19"/>
  <c r="CT24"/>
  <c r="CS24"/>
  <c r="DF26" i="15"/>
  <c r="CR24" i="19"/>
  <c r="CQ24"/>
  <c r="CP24"/>
  <c r="CV23"/>
  <c r="DI25" i="15"/>
  <c r="CU23" i="19"/>
  <c r="CT23"/>
  <c r="CS23"/>
  <c r="DF25" i="15"/>
  <c r="CR23" i="19"/>
  <c r="CQ23"/>
  <c r="CP23"/>
  <c r="CV22"/>
  <c r="DI24" i="15"/>
  <c r="CU22" i="19"/>
  <c r="CT22"/>
  <c r="CS22"/>
  <c r="DF24" i="15"/>
  <c r="CR22" i="19"/>
  <c r="CQ22"/>
  <c r="CP22"/>
  <c r="CV21"/>
  <c r="DI23" i="15"/>
  <c r="CU21" i="19"/>
  <c r="CT21"/>
  <c r="CS21"/>
  <c r="DF23" i="15"/>
  <c r="CR21" i="19"/>
  <c r="CQ21"/>
  <c r="CP21"/>
  <c r="CV20"/>
  <c r="DI22" i="15"/>
  <c r="CU20" i="19"/>
  <c r="CT20"/>
  <c r="CS20"/>
  <c r="DF22" i="15"/>
  <c r="CR20" i="19"/>
  <c r="CQ20"/>
  <c r="CP20"/>
  <c r="CV19"/>
  <c r="DI21" i="15"/>
  <c r="CU19" i="19"/>
  <c r="CT19"/>
  <c r="CS19"/>
  <c r="DF21" i="15"/>
  <c r="CR19" i="19"/>
  <c r="CQ19"/>
  <c r="CP19"/>
  <c r="CV18"/>
  <c r="DI20" i="15"/>
  <c r="CU18" i="19"/>
  <c r="CT18"/>
  <c r="CS18"/>
  <c r="DF20" i="15"/>
  <c r="CR18" i="19"/>
  <c r="CQ18"/>
  <c r="CP18"/>
  <c r="CV17"/>
  <c r="DI19" i="15"/>
  <c r="CU17" i="19"/>
  <c r="CT17"/>
  <c r="CS17"/>
  <c r="DF19" i="15"/>
  <c r="CR17" i="19"/>
  <c r="CQ17"/>
  <c r="CP17"/>
  <c r="CV16"/>
  <c r="DI18" i="15"/>
  <c r="CU16" i="19"/>
  <c r="CT16"/>
  <c r="CS16"/>
  <c r="DF18" i="15"/>
  <c r="CR16" i="19"/>
  <c r="CQ16"/>
  <c r="CP16"/>
  <c r="CV15"/>
  <c r="DI17" i="15"/>
  <c r="CU15" i="19"/>
  <c r="CT15"/>
  <c r="CS15"/>
  <c r="DF17" i="15"/>
  <c r="CR15" i="19"/>
  <c r="CQ15"/>
  <c r="CP15"/>
  <c r="CV14"/>
  <c r="DI16" i="15"/>
  <c r="CU14" i="19"/>
  <c r="CT14"/>
  <c r="CS14"/>
  <c r="DF16" i="15"/>
  <c r="CR14" i="19"/>
  <c r="CQ14"/>
  <c r="CP14"/>
  <c r="CV13"/>
  <c r="DI15" i="15"/>
  <c r="CU13" i="19"/>
  <c r="CT13"/>
  <c r="CS13"/>
  <c r="DF15" i="15"/>
  <c r="CR13" i="19"/>
  <c r="CQ13"/>
  <c r="CP13"/>
  <c r="CV12"/>
  <c r="DI14" i="15"/>
  <c r="CU12" i="19"/>
  <c r="CT12"/>
  <c r="CS12"/>
  <c r="DF14" i="15"/>
  <c r="CR12" i="19"/>
  <c r="CQ12"/>
  <c r="CP12"/>
  <c r="CV11"/>
  <c r="DI13" i="15"/>
  <c r="CU11" i="19"/>
  <c r="CT11"/>
  <c r="CS11"/>
  <c r="DF13" i="15"/>
  <c r="CR11" i="19"/>
  <c r="CQ11"/>
  <c r="CP11"/>
  <c r="CV10"/>
  <c r="DI12" i="15"/>
  <c r="CU10" i="19"/>
  <c r="CT10"/>
  <c r="CS10"/>
  <c r="DF12" i="15"/>
  <c r="CR10" i="19"/>
  <c r="CQ10"/>
  <c r="CP10"/>
  <c r="CV9"/>
  <c r="DI11" i="15"/>
  <c r="CU9" i="19"/>
  <c r="CT9"/>
  <c r="CS9"/>
  <c r="DF11" i="15"/>
  <c r="CR9" i="19"/>
  <c r="CQ9"/>
  <c r="CP9"/>
  <c r="CV8"/>
  <c r="DI10" i="15"/>
  <c r="CU8" i="19"/>
  <c r="CT8"/>
  <c r="CS8"/>
  <c r="DF10" i="15"/>
  <c r="CR8" i="19"/>
  <c r="CQ8"/>
  <c r="CP8"/>
  <c r="CV7"/>
  <c r="DI9" i="15"/>
  <c r="CU7" i="19"/>
  <c r="CT7"/>
  <c r="CS7"/>
  <c r="DF9" i="15"/>
  <c r="CR7" i="19"/>
  <c r="CQ7"/>
  <c r="CP7"/>
  <c r="CX6"/>
  <c r="CU6"/>
  <c r="CR6"/>
  <c r="CK106"/>
  <c r="CI106"/>
  <c r="CH106"/>
  <c r="CF106"/>
  <c r="CE106"/>
  <c r="CK105"/>
  <c r="CI105"/>
  <c r="CH105"/>
  <c r="CF105"/>
  <c r="CE105"/>
  <c r="CK104"/>
  <c r="CI104"/>
  <c r="CH104"/>
  <c r="CF104"/>
  <c r="CE104"/>
  <c r="CK103"/>
  <c r="CW105" i="15"/>
  <c r="CJ103" i="19"/>
  <c r="CI103"/>
  <c r="CH103"/>
  <c r="CT105" i="15"/>
  <c r="CG103" i="19"/>
  <c r="CF103"/>
  <c r="CE103"/>
  <c r="CK102"/>
  <c r="CW104" i="15"/>
  <c r="CJ102" i="19"/>
  <c r="CI102"/>
  <c r="CH102"/>
  <c r="CT104" i="15"/>
  <c r="CG102" i="19"/>
  <c r="CF102"/>
  <c r="CE102"/>
  <c r="CK101"/>
  <c r="CW103" i="15"/>
  <c r="CJ101" i="19"/>
  <c r="CI101"/>
  <c r="CH101"/>
  <c r="CT103" i="15"/>
  <c r="CG101" i="19"/>
  <c r="CF101"/>
  <c r="CE101"/>
  <c r="CK100"/>
  <c r="CW102" i="15"/>
  <c r="CJ100" i="19"/>
  <c r="CI100"/>
  <c r="CH100"/>
  <c r="CT102" i="15"/>
  <c r="CG100" i="19"/>
  <c r="CF100"/>
  <c r="CE100"/>
  <c r="CK99"/>
  <c r="CW101" i="15"/>
  <c r="CJ99" i="19"/>
  <c r="CI99"/>
  <c r="CH99"/>
  <c r="CT101" i="15"/>
  <c r="CG99" i="19"/>
  <c r="CF99"/>
  <c r="CE99"/>
  <c r="CK98"/>
  <c r="CW100" i="15"/>
  <c r="CJ98" i="19"/>
  <c r="CI98"/>
  <c r="CH98"/>
  <c r="CT100" i="15"/>
  <c r="CG98" i="19"/>
  <c r="CF98"/>
  <c r="CE98"/>
  <c r="CK97"/>
  <c r="CW99" i="15"/>
  <c r="CJ97" i="19"/>
  <c r="CI97"/>
  <c r="CH97"/>
  <c r="CT99" i="15"/>
  <c r="CG97" i="19"/>
  <c r="CF97"/>
  <c r="CE97"/>
  <c r="CK96"/>
  <c r="CW98" i="15"/>
  <c r="CJ96" i="19"/>
  <c r="CI96"/>
  <c r="CH96"/>
  <c r="CT98" i="15"/>
  <c r="CG96" i="19"/>
  <c r="CF96"/>
  <c r="CE96"/>
  <c r="CK95"/>
  <c r="CW97" i="15"/>
  <c r="CJ95" i="19"/>
  <c r="CI95"/>
  <c r="CH95"/>
  <c r="CT97" i="15"/>
  <c r="CG95" i="19"/>
  <c r="CF95"/>
  <c r="CE95"/>
  <c r="CK94"/>
  <c r="CW96" i="15"/>
  <c r="CJ94" i="19"/>
  <c r="CI94"/>
  <c r="CH94"/>
  <c r="CT96" i="15"/>
  <c r="CG94" i="19"/>
  <c r="CF94"/>
  <c r="CE94"/>
  <c r="CK93"/>
  <c r="CW95" i="15"/>
  <c r="CJ93" i="19"/>
  <c r="CI93"/>
  <c r="CH93"/>
  <c r="CT95" i="15"/>
  <c r="CG93" i="19"/>
  <c r="CF93"/>
  <c r="CE93"/>
  <c r="CK92"/>
  <c r="CW94" i="15"/>
  <c r="CJ92" i="19"/>
  <c r="CI92"/>
  <c r="CH92"/>
  <c r="CT94" i="15"/>
  <c r="CG92" i="19"/>
  <c r="CF92"/>
  <c r="CE92"/>
  <c r="CK91"/>
  <c r="CW93" i="15"/>
  <c r="CJ91" i="19"/>
  <c r="CI91"/>
  <c r="CH91"/>
  <c r="CT93" i="15"/>
  <c r="CG91" i="19"/>
  <c r="CF91"/>
  <c r="CE91"/>
  <c r="CK90"/>
  <c r="CW92" i="15"/>
  <c r="CJ90" i="19"/>
  <c r="CI90"/>
  <c r="CH90"/>
  <c r="CT92" i="15"/>
  <c r="CG90" i="19"/>
  <c r="CF90"/>
  <c r="CE90"/>
  <c r="CK89"/>
  <c r="CW91" i="15"/>
  <c r="CJ89" i="19"/>
  <c r="CI89"/>
  <c r="CH89"/>
  <c r="CT91" i="15"/>
  <c r="CG89" i="19"/>
  <c r="CF89"/>
  <c r="CE89"/>
  <c r="CK88"/>
  <c r="CW90" i="15"/>
  <c r="CJ88" i="19"/>
  <c r="CI88"/>
  <c r="CH88"/>
  <c r="CT90" i="15"/>
  <c r="CG88" i="19"/>
  <c r="CF88"/>
  <c r="CE88"/>
  <c r="CK87"/>
  <c r="CW89" i="15"/>
  <c r="CJ87" i="19"/>
  <c r="CI87"/>
  <c r="CH87"/>
  <c r="CT89" i="15"/>
  <c r="CG87" i="19"/>
  <c r="CF87"/>
  <c r="CE87"/>
  <c r="CK86"/>
  <c r="CW88" i="15"/>
  <c r="CJ86" i="19"/>
  <c r="CI86"/>
  <c r="CH86"/>
  <c r="CT88" i="15"/>
  <c r="CG86" i="19"/>
  <c r="CF86"/>
  <c r="CE86"/>
  <c r="CK85"/>
  <c r="CW87" i="15"/>
  <c r="CJ85" i="19"/>
  <c r="CI85"/>
  <c r="CH85"/>
  <c r="CT87" i="15"/>
  <c r="CG85" i="19"/>
  <c r="CF85"/>
  <c r="CE85"/>
  <c r="CK84"/>
  <c r="CW86" i="15"/>
  <c r="CJ84" i="19"/>
  <c r="CI84"/>
  <c r="CH84"/>
  <c r="CT86" i="15"/>
  <c r="CG84" i="19"/>
  <c r="CF84"/>
  <c r="CE84"/>
  <c r="CK83"/>
  <c r="CW85" i="15"/>
  <c r="CJ83" i="19"/>
  <c r="CI83"/>
  <c r="CH83"/>
  <c r="CT85" i="15"/>
  <c r="CG83" i="19"/>
  <c r="CF83"/>
  <c r="CE83"/>
  <c r="CK82"/>
  <c r="CW84" i="15"/>
  <c r="CJ82" i="19"/>
  <c r="CI82"/>
  <c r="CH82"/>
  <c r="CT84" i="15"/>
  <c r="CG82" i="19"/>
  <c r="CF82"/>
  <c r="CE82"/>
  <c r="CK81"/>
  <c r="CW83" i="15"/>
  <c r="CJ81" i="19"/>
  <c r="CI81"/>
  <c r="CH81"/>
  <c r="CT83" i="15"/>
  <c r="CG81" i="19"/>
  <c r="CF81"/>
  <c r="CE81"/>
  <c r="CK80"/>
  <c r="CW82" i="15"/>
  <c r="CJ80" i="19"/>
  <c r="CI80"/>
  <c r="CH80"/>
  <c r="CT82" i="15"/>
  <c r="CG80" i="19"/>
  <c r="CF80"/>
  <c r="CE80"/>
  <c r="CK79"/>
  <c r="CW81" i="15"/>
  <c r="CJ79" i="19"/>
  <c r="CI79"/>
  <c r="CH79"/>
  <c r="CT81" i="15"/>
  <c r="CG79" i="19"/>
  <c r="CF79"/>
  <c r="CE79"/>
  <c r="CK78"/>
  <c r="CW80" i="15"/>
  <c r="CJ78" i="19"/>
  <c r="CI78"/>
  <c r="CH78"/>
  <c r="CT80" i="15"/>
  <c r="CG78" i="19"/>
  <c r="CF78"/>
  <c r="CE78"/>
  <c r="CK77"/>
  <c r="CW79" i="15"/>
  <c r="CJ77" i="19"/>
  <c r="CI77"/>
  <c r="CH77"/>
  <c r="CT79" i="15"/>
  <c r="CG77" i="19"/>
  <c r="CF77"/>
  <c r="CE77"/>
  <c r="CK76"/>
  <c r="CW78" i="15"/>
  <c r="CJ76" i="19"/>
  <c r="CI76"/>
  <c r="CH76"/>
  <c r="CT78" i="15"/>
  <c r="CG76" i="19"/>
  <c r="CF76"/>
  <c r="CE76"/>
  <c r="CK75"/>
  <c r="CW77" i="15"/>
  <c r="CJ75" i="19"/>
  <c r="CI75"/>
  <c r="CH75"/>
  <c r="CT77" i="15"/>
  <c r="CG75" i="19"/>
  <c r="CF75"/>
  <c r="CE75"/>
  <c r="CK74"/>
  <c r="CW76" i="15"/>
  <c r="CJ74" i="19"/>
  <c r="CI74"/>
  <c r="CH74"/>
  <c r="CT76" i="15"/>
  <c r="CG74" i="19"/>
  <c r="CF74"/>
  <c r="CE74"/>
  <c r="CK73"/>
  <c r="CW75" i="15"/>
  <c r="CJ73" i="19"/>
  <c r="CI73"/>
  <c r="CH73"/>
  <c r="CT75" i="15"/>
  <c r="CG73" i="19"/>
  <c r="CF73"/>
  <c r="CE73"/>
  <c r="CK72"/>
  <c r="CW74" i="15"/>
  <c r="CJ72" i="19"/>
  <c r="CI72"/>
  <c r="CH72"/>
  <c r="CT74" i="15"/>
  <c r="CG72" i="19"/>
  <c r="CF72"/>
  <c r="CE72"/>
  <c r="CK71"/>
  <c r="CW73" i="15"/>
  <c r="CJ71" i="19"/>
  <c r="CI71"/>
  <c r="CH71"/>
  <c r="CT73" i="15"/>
  <c r="CG71" i="19"/>
  <c r="CF71"/>
  <c r="CE71"/>
  <c r="CK70"/>
  <c r="CW72" i="15"/>
  <c r="CJ70" i="19"/>
  <c r="CI70"/>
  <c r="CH70"/>
  <c r="CT72" i="15"/>
  <c r="CG70" i="19"/>
  <c r="CF70"/>
  <c r="CE70"/>
  <c r="CK69"/>
  <c r="CW71" i="15"/>
  <c r="CJ69" i="19"/>
  <c r="CI69"/>
  <c r="CH69"/>
  <c r="CT71" i="15"/>
  <c r="CG69" i="19"/>
  <c r="CF69"/>
  <c r="CE69"/>
  <c r="CK68"/>
  <c r="CW70" i="15"/>
  <c r="CJ68" i="19"/>
  <c r="CI68"/>
  <c r="CH68"/>
  <c r="CT70" i="15"/>
  <c r="CG68" i="19"/>
  <c r="CF68"/>
  <c r="CE68"/>
  <c r="CK67"/>
  <c r="CW69" i="15"/>
  <c r="CJ67" i="19"/>
  <c r="CI67"/>
  <c r="CH67"/>
  <c r="CT69" i="15"/>
  <c r="CG67" i="19"/>
  <c r="CF67"/>
  <c r="CE67"/>
  <c r="CK66"/>
  <c r="CW68" i="15"/>
  <c r="CJ66" i="19"/>
  <c r="CI66"/>
  <c r="CH66"/>
  <c r="CT68" i="15"/>
  <c r="CG66" i="19"/>
  <c r="CF66"/>
  <c r="CE66"/>
  <c r="CK65"/>
  <c r="CW67" i="15"/>
  <c r="CJ65" i="19"/>
  <c r="CI65"/>
  <c r="CH65"/>
  <c r="CT67" i="15"/>
  <c r="CG65" i="19"/>
  <c r="CF65"/>
  <c r="CE65"/>
  <c r="CK64"/>
  <c r="CW66" i="15"/>
  <c r="CJ64" i="19"/>
  <c r="CI64"/>
  <c r="CH64"/>
  <c r="CT66" i="15"/>
  <c r="CG64" i="19"/>
  <c r="CF64"/>
  <c r="CE64"/>
  <c r="CK63"/>
  <c r="CW65" i="15"/>
  <c r="CJ63" i="19"/>
  <c r="CI63"/>
  <c r="CH63"/>
  <c r="CT65" i="15"/>
  <c r="CG63" i="19"/>
  <c r="CF63"/>
  <c r="CE63"/>
  <c r="CK62"/>
  <c r="CW64" i="15"/>
  <c r="CJ62" i="19"/>
  <c r="CI62"/>
  <c r="CH62"/>
  <c r="CT64" i="15"/>
  <c r="CG62" i="19"/>
  <c r="CF62"/>
  <c r="CE62"/>
  <c r="CK61"/>
  <c r="CW63" i="15"/>
  <c r="CJ61" i="19"/>
  <c r="CI61"/>
  <c r="CH61"/>
  <c r="CT63" i="15"/>
  <c r="CG61" i="19"/>
  <c r="CF61"/>
  <c r="CE61"/>
  <c r="CK60"/>
  <c r="CW62" i="15"/>
  <c r="CJ60" i="19"/>
  <c r="CI60"/>
  <c r="CH60"/>
  <c r="CT62" i="15"/>
  <c r="CG60" i="19"/>
  <c r="CF60"/>
  <c r="CE60"/>
  <c r="CK59"/>
  <c r="CW61" i="15"/>
  <c r="CJ59" i="19"/>
  <c r="CI59"/>
  <c r="CH59"/>
  <c r="CT61" i="15"/>
  <c r="CG59" i="19"/>
  <c r="CF59"/>
  <c r="CE59"/>
  <c r="CK58"/>
  <c r="CW60" i="15"/>
  <c r="CJ58" i="19"/>
  <c r="CI58"/>
  <c r="CH58"/>
  <c r="CT60" i="15"/>
  <c r="CG58" i="19"/>
  <c r="CF58"/>
  <c r="CE58"/>
  <c r="CK57"/>
  <c r="CW59" i="15"/>
  <c r="CJ57" i="19"/>
  <c r="CI57"/>
  <c r="CH57"/>
  <c r="CT59" i="15"/>
  <c r="CG57" i="19"/>
  <c r="CF57"/>
  <c r="CE57"/>
  <c r="CK56"/>
  <c r="CW58" i="15"/>
  <c r="CJ56" i="19"/>
  <c r="CI56"/>
  <c r="CH56"/>
  <c r="CT58" i="15"/>
  <c r="CG56" i="19"/>
  <c r="CF56"/>
  <c r="CE56"/>
  <c r="CK55"/>
  <c r="CW57" i="15"/>
  <c r="CJ55" i="19"/>
  <c r="CI55"/>
  <c r="CH55"/>
  <c r="CT57" i="15"/>
  <c r="CG55" i="19"/>
  <c r="CF55"/>
  <c r="CE55"/>
  <c r="CK54"/>
  <c r="CW56" i="15"/>
  <c r="CJ54" i="19"/>
  <c r="CI54"/>
  <c r="CH54"/>
  <c r="CT56" i="15"/>
  <c r="CG54" i="19"/>
  <c r="CF54"/>
  <c r="CE54"/>
  <c r="CK53"/>
  <c r="CW55" i="15"/>
  <c r="CJ53" i="19"/>
  <c r="CI53"/>
  <c r="CH53"/>
  <c r="CT55" i="15"/>
  <c r="CG53" i="19"/>
  <c r="CF53"/>
  <c r="CE53"/>
  <c r="CK52"/>
  <c r="CW54" i="15"/>
  <c r="CJ52" i="19"/>
  <c r="CI52"/>
  <c r="CH52"/>
  <c r="CT54" i="15"/>
  <c r="CG52" i="19"/>
  <c r="CF52"/>
  <c r="CE52"/>
  <c r="CK51"/>
  <c r="CW53" i="15"/>
  <c r="CJ51" i="19"/>
  <c r="CI51"/>
  <c r="CH51"/>
  <c r="CT53" i="15"/>
  <c r="CG51" i="19"/>
  <c r="CF51"/>
  <c r="CE51"/>
  <c r="CK50"/>
  <c r="CW52" i="15"/>
  <c r="CJ50" i="19"/>
  <c r="CI50"/>
  <c r="CH50"/>
  <c r="CT52" i="15"/>
  <c r="CG50" i="19"/>
  <c r="CF50"/>
  <c r="CE50"/>
  <c r="CK49"/>
  <c r="CW51" i="15"/>
  <c r="CJ49" i="19"/>
  <c r="CI49"/>
  <c r="CH49"/>
  <c r="CT51" i="15"/>
  <c r="CG49" i="19"/>
  <c r="CF49"/>
  <c r="CE49"/>
  <c r="CK48"/>
  <c r="CW50" i="15"/>
  <c r="CJ48" i="19"/>
  <c r="CI48"/>
  <c r="CH48"/>
  <c r="CT50" i="15"/>
  <c r="CG48" i="19"/>
  <c r="CF48"/>
  <c r="CE48"/>
  <c r="CK47"/>
  <c r="CW49" i="15"/>
  <c r="CJ47" i="19"/>
  <c r="CI47"/>
  <c r="CH47"/>
  <c r="CT49" i="15"/>
  <c r="CG47" i="19"/>
  <c r="CF47"/>
  <c r="CE47"/>
  <c r="CK46"/>
  <c r="CW48" i="15"/>
  <c r="CJ46" i="19"/>
  <c r="CI46"/>
  <c r="CH46"/>
  <c r="CT48" i="15"/>
  <c r="CG46" i="19"/>
  <c r="CF46"/>
  <c r="CE46"/>
  <c r="CK45"/>
  <c r="CW47" i="15"/>
  <c r="CJ45" i="19"/>
  <c r="CI45"/>
  <c r="CH45"/>
  <c r="CT47" i="15"/>
  <c r="CG45" i="19"/>
  <c r="CF45"/>
  <c r="CE45"/>
  <c r="CK44"/>
  <c r="CW46" i="15"/>
  <c r="CJ44" i="19"/>
  <c r="CI44"/>
  <c r="CH44"/>
  <c r="CT46" i="15"/>
  <c r="CG44" i="19"/>
  <c r="CF44"/>
  <c r="CE44"/>
  <c r="CK43"/>
  <c r="CW45" i="15"/>
  <c r="CJ43" i="19"/>
  <c r="CI43"/>
  <c r="CH43"/>
  <c r="CT45" i="15"/>
  <c r="CG43" i="19"/>
  <c r="CF43"/>
  <c r="CE43"/>
  <c r="CK42"/>
  <c r="CW44" i="15"/>
  <c r="CJ42" i="19"/>
  <c r="CI42"/>
  <c r="CH42"/>
  <c r="CT44" i="15"/>
  <c r="CG42" i="19"/>
  <c r="CF42"/>
  <c r="CE42"/>
  <c r="CK41"/>
  <c r="CW43" i="15"/>
  <c r="CJ41" i="19"/>
  <c r="CI41"/>
  <c r="CH41"/>
  <c r="CT43" i="15"/>
  <c r="CG41" i="19"/>
  <c r="CF41"/>
  <c r="CE41"/>
  <c r="CK40"/>
  <c r="CW42" i="15"/>
  <c r="CJ40" i="19"/>
  <c r="CI40"/>
  <c r="CH40"/>
  <c r="CT42" i="15"/>
  <c r="CG40" i="19"/>
  <c r="CF40"/>
  <c r="CE40"/>
  <c r="CK39"/>
  <c r="CW41" i="15"/>
  <c r="CJ39" i="19"/>
  <c r="CI39"/>
  <c r="CH39"/>
  <c r="CT41" i="15"/>
  <c r="CG39" i="19"/>
  <c r="CF39"/>
  <c r="CE39"/>
  <c r="CK38"/>
  <c r="CW40" i="15"/>
  <c r="CJ38" i="19"/>
  <c r="CI38"/>
  <c r="CH38"/>
  <c r="CT40" i="15"/>
  <c r="CG38" i="19"/>
  <c r="CF38"/>
  <c r="CE38"/>
  <c r="CK37"/>
  <c r="CW39" i="15"/>
  <c r="CJ37" i="19"/>
  <c r="CI37"/>
  <c r="CH37"/>
  <c r="CT39" i="15"/>
  <c r="CG37" i="19"/>
  <c r="CF37"/>
  <c r="CE37"/>
  <c r="CK36"/>
  <c r="CW38" i="15"/>
  <c r="CJ36" i="19"/>
  <c r="CI36"/>
  <c r="CH36"/>
  <c r="CT38" i="15"/>
  <c r="CG36" i="19"/>
  <c r="CF36"/>
  <c r="CE36"/>
  <c r="CK35"/>
  <c r="CW37" i="15"/>
  <c r="CJ35" i="19"/>
  <c r="CI35"/>
  <c r="CH35"/>
  <c r="CT37" i="15"/>
  <c r="CG35" i="19"/>
  <c r="CF35"/>
  <c r="CE35"/>
  <c r="CK34"/>
  <c r="CW36" i="15"/>
  <c r="CJ34" i="19"/>
  <c r="CI34"/>
  <c r="CH34"/>
  <c r="CT36" i="15"/>
  <c r="CG34" i="19"/>
  <c r="CF34"/>
  <c r="CE34"/>
  <c r="CK33"/>
  <c r="CW35" i="15"/>
  <c r="CJ33" i="19"/>
  <c r="CI33"/>
  <c r="CH33"/>
  <c r="CT35" i="15"/>
  <c r="CG33" i="19"/>
  <c r="CF33"/>
  <c r="CE33"/>
  <c r="CK32"/>
  <c r="CW34" i="15"/>
  <c r="CJ32" i="19"/>
  <c r="CI32"/>
  <c r="CH32"/>
  <c r="CT34" i="15"/>
  <c r="CG32" i="19"/>
  <c r="CF32"/>
  <c r="CE32"/>
  <c r="CK31"/>
  <c r="CW33" i="15"/>
  <c r="CJ31" i="19"/>
  <c r="CI31"/>
  <c r="CH31"/>
  <c r="CT33" i="15"/>
  <c r="CG31" i="19"/>
  <c r="CF31"/>
  <c r="CE31"/>
  <c r="CK30"/>
  <c r="CW32" i="15"/>
  <c r="CJ30" i="19"/>
  <c r="CI30"/>
  <c r="CH30"/>
  <c r="CT32" i="15"/>
  <c r="CG30" i="19"/>
  <c r="CF30"/>
  <c r="CE30"/>
  <c r="CK29"/>
  <c r="CW31" i="15"/>
  <c r="CJ29" i="19"/>
  <c r="CI29"/>
  <c r="CH29"/>
  <c r="CT31" i="15"/>
  <c r="CG29" i="19"/>
  <c r="CF29"/>
  <c r="CE29"/>
  <c r="CK28"/>
  <c r="CW30" i="15"/>
  <c r="CJ28" i="19"/>
  <c r="CI28"/>
  <c r="CH28"/>
  <c r="CT30" i="15"/>
  <c r="CG28" i="19"/>
  <c r="CF28"/>
  <c r="CE28"/>
  <c r="CK27"/>
  <c r="CW29" i="15"/>
  <c r="CJ27" i="19"/>
  <c r="CI27"/>
  <c r="CH27"/>
  <c r="CT29" i="15"/>
  <c r="CG27" i="19"/>
  <c r="CF27"/>
  <c r="CE27"/>
  <c r="CK26"/>
  <c r="CW28" i="15"/>
  <c r="CJ26" i="19"/>
  <c r="CI26"/>
  <c r="CH26"/>
  <c r="CT28" i="15"/>
  <c r="CG26" i="19"/>
  <c r="CF26"/>
  <c r="CE26"/>
  <c r="CK25"/>
  <c r="CW27" i="15"/>
  <c r="CJ25" i="19"/>
  <c r="CI25"/>
  <c r="CH25"/>
  <c r="CT27" i="15"/>
  <c r="CG25" i="19"/>
  <c r="CF25"/>
  <c r="CE25"/>
  <c r="CK24"/>
  <c r="CW26" i="15"/>
  <c r="CJ24" i="19"/>
  <c r="CI24"/>
  <c r="CH24"/>
  <c r="CT26" i="15"/>
  <c r="CG24" i="19"/>
  <c r="CF24"/>
  <c r="CE24"/>
  <c r="CK23"/>
  <c r="CW25" i="15"/>
  <c r="CJ23" i="19"/>
  <c r="CI23"/>
  <c r="CH23"/>
  <c r="CT25" i="15"/>
  <c r="CG23" i="19"/>
  <c r="CF23"/>
  <c r="CE23"/>
  <c r="CK22"/>
  <c r="CW24" i="15"/>
  <c r="CJ22" i="19"/>
  <c r="CI22"/>
  <c r="CH22"/>
  <c r="CT24" i="15"/>
  <c r="CG22" i="19"/>
  <c r="CF22"/>
  <c r="CE22"/>
  <c r="CK21"/>
  <c r="CW23" i="15"/>
  <c r="CJ21" i="19"/>
  <c r="CI21"/>
  <c r="CH21"/>
  <c r="CT23" i="15"/>
  <c r="CG21" i="19"/>
  <c r="CF21"/>
  <c r="CE21"/>
  <c r="CK20"/>
  <c r="CW22" i="15"/>
  <c r="CJ20" i="19"/>
  <c r="CI20"/>
  <c r="CH20"/>
  <c r="CT22" i="15"/>
  <c r="CG20" i="19"/>
  <c r="CF20"/>
  <c r="CE20"/>
  <c r="CK19"/>
  <c r="CW21" i="15"/>
  <c r="CJ19" i="19"/>
  <c r="CI19"/>
  <c r="CH19"/>
  <c r="CT21" i="15"/>
  <c r="CG19" i="19"/>
  <c r="CF19"/>
  <c r="CE19"/>
  <c r="CK18"/>
  <c r="CW20" i="15"/>
  <c r="CJ18" i="19"/>
  <c r="CI18"/>
  <c r="CH18"/>
  <c r="CT20" i="15"/>
  <c r="CG18" i="19"/>
  <c r="CF18"/>
  <c r="CE18"/>
  <c r="CK17"/>
  <c r="CW19" i="15"/>
  <c r="CJ17" i="19"/>
  <c r="CI17"/>
  <c r="CH17"/>
  <c r="CT19" i="15"/>
  <c r="CG17" i="19"/>
  <c r="CF17"/>
  <c r="CE17"/>
  <c r="CK16"/>
  <c r="CW18" i="15"/>
  <c r="CJ16" i="19"/>
  <c r="CI16"/>
  <c r="CH16"/>
  <c r="CT18" i="15"/>
  <c r="CG16" i="19"/>
  <c r="CF16"/>
  <c r="CE16"/>
  <c r="CK15"/>
  <c r="CW17" i="15"/>
  <c r="CJ15" i="19"/>
  <c r="CI15"/>
  <c r="CH15"/>
  <c r="CT17" i="15"/>
  <c r="CG15" i="19"/>
  <c r="CF15"/>
  <c r="CE15"/>
  <c r="CK14"/>
  <c r="CW16" i="15"/>
  <c r="CJ14" i="19"/>
  <c r="CI14"/>
  <c r="CH14"/>
  <c r="CT16" i="15"/>
  <c r="CG14" i="19"/>
  <c r="CF14"/>
  <c r="CE14"/>
  <c r="CK13"/>
  <c r="CW15" i="15"/>
  <c r="CJ13" i="19"/>
  <c r="CI13"/>
  <c r="CH13"/>
  <c r="CT15" i="15"/>
  <c r="CG13" i="19"/>
  <c r="CF13"/>
  <c r="CE13"/>
  <c r="CK12"/>
  <c r="CW14" i="15"/>
  <c r="CJ12" i="19"/>
  <c r="CI12"/>
  <c r="CH12"/>
  <c r="CT14" i="15"/>
  <c r="CG12" i="19"/>
  <c r="CF12"/>
  <c r="CE12"/>
  <c r="CK11"/>
  <c r="CW13" i="15"/>
  <c r="CJ11" i="19"/>
  <c r="CI11"/>
  <c r="CH11"/>
  <c r="CT13" i="15"/>
  <c r="CG11" i="19"/>
  <c r="CF11"/>
  <c r="CE11"/>
  <c r="CK10"/>
  <c r="CW12" i="15"/>
  <c r="CJ10" i="19"/>
  <c r="CI10"/>
  <c r="CH10"/>
  <c r="CT12" i="15"/>
  <c r="CG10" i="19"/>
  <c r="CF10"/>
  <c r="CE10"/>
  <c r="CK9"/>
  <c r="CW11" i="15"/>
  <c r="CJ9" i="19"/>
  <c r="CI9"/>
  <c r="CH9"/>
  <c r="CT11" i="15"/>
  <c r="CG9" i="19"/>
  <c r="CF9"/>
  <c r="CE9"/>
  <c r="CK8"/>
  <c r="CW10" i="15"/>
  <c r="CJ8" i="19"/>
  <c r="CI8"/>
  <c r="CH8"/>
  <c r="CT10" i="15"/>
  <c r="CG8" i="19"/>
  <c r="CF8"/>
  <c r="CE8"/>
  <c r="CK7"/>
  <c r="CW9" i="15"/>
  <c r="CJ7" i="19"/>
  <c r="CI7"/>
  <c r="CH7"/>
  <c r="CT9" i="15"/>
  <c r="CG7" i="19"/>
  <c r="CF7"/>
  <c r="CE7"/>
  <c r="CM6"/>
  <c r="CJ6"/>
  <c r="CG6"/>
  <c r="CN6"/>
  <c r="BY106"/>
  <c r="BW106"/>
  <c r="BV106"/>
  <c r="BT106"/>
  <c r="BS106"/>
  <c r="BY105"/>
  <c r="BW105"/>
  <c r="BV105"/>
  <c r="BT105"/>
  <c r="BS105"/>
  <c r="BY104"/>
  <c r="BW104"/>
  <c r="BV104"/>
  <c r="BT104"/>
  <c r="BS104"/>
  <c r="BY103"/>
  <c r="CI105" i="15"/>
  <c r="BX103" i="19"/>
  <c r="BW103"/>
  <c r="BV103"/>
  <c r="CF105" i="15"/>
  <c r="BU103" i="19"/>
  <c r="BT103"/>
  <c r="BS103"/>
  <c r="BY102"/>
  <c r="CI104" i="15"/>
  <c r="BX102" i="19"/>
  <c r="BW102"/>
  <c r="BV102"/>
  <c r="CF104" i="15"/>
  <c r="BU102" i="19"/>
  <c r="BT102"/>
  <c r="BS102"/>
  <c r="BY101"/>
  <c r="CI103" i="15"/>
  <c r="BX101" i="19"/>
  <c r="BW101"/>
  <c r="BV101"/>
  <c r="CF103" i="15"/>
  <c r="BU101" i="19"/>
  <c r="BT101"/>
  <c r="BS101"/>
  <c r="BY100"/>
  <c r="CI102" i="15"/>
  <c r="BX100" i="19"/>
  <c r="BW100"/>
  <c r="BV100"/>
  <c r="CF102" i="15"/>
  <c r="BU100" i="19"/>
  <c r="BT100"/>
  <c r="BS100"/>
  <c r="BY99"/>
  <c r="CI101" i="15"/>
  <c r="BX99" i="19"/>
  <c r="BW99"/>
  <c r="BV99"/>
  <c r="CF101" i="15"/>
  <c r="BU99" i="19"/>
  <c r="BT99"/>
  <c r="BS99"/>
  <c r="BY98"/>
  <c r="CI100" i="15"/>
  <c r="BX98" i="19"/>
  <c r="BW98"/>
  <c r="BV98"/>
  <c r="CF100" i="15"/>
  <c r="BU98" i="19"/>
  <c r="BT98"/>
  <c r="BS98"/>
  <c r="BY97"/>
  <c r="CI99" i="15"/>
  <c r="BX97" i="19"/>
  <c r="BW97"/>
  <c r="BV97"/>
  <c r="CF99" i="15"/>
  <c r="BU97" i="19"/>
  <c r="BT97"/>
  <c r="BS97"/>
  <c r="BY96"/>
  <c r="CI98" i="15"/>
  <c r="BX96" i="19"/>
  <c r="BW96"/>
  <c r="BV96"/>
  <c r="CF98" i="15"/>
  <c r="BU96" i="19"/>
  <c r="BT96"/>
  <c r="BS96"/>
  <c r="BY95"/>
  <c r="CI97" i="15"/>
  <c r="BX95" i="19"/>
  <c r="BW95"/>
  <c r="BV95"/>
  <c r="CF97" i="15"/>
  <c r="BU95" i="19"/>
  <c r="BT95"/>
  <c r="BS95"/>
  <c r="BY94"/>
  <c r="CI96" i="15"/>
  <c r="BX94" i="19"/>
  <c r="BW94"/>
  <c r="BV94"/>
  <c r="CF96" i="15"/>
  <c r="BU94" i="19"/>
  <c r="BT94"/>
  <c r="BS94"/>
  <c r="BY93"/>
  <c r="CI95" i="15"/>
  <c r="BX93" i="19"/>
  <c r="BW93"/>
  <c r="BV93"/>
  <c r="CF95" i="15"/>
  <c r="BU93" i="19"/>
  <c r="BT93"/>
  <c r="BS93"/>
  <c r="BY92"/>
  <c r="CI94" i="15"/>
  <c r="BX92" i="19"/>
  <c r="BW92"/>
  <c r="BV92"/>
  <c r="CF94" i="15"/>
  <c r="BU92" i="19"/>
  <c r="BT92"/>
  <c r="BS92"/>
  <c r="BY91"/>
  <c r="CI93" i="15"/>
  <c r="BX91" i="19"/>
  <c r="BW91"/>
  <c r="BV91"/>
  <c r="CF93" i="15"/>
  <c r="BU91" i="19"/>
  <c r="BT91"/>
  <c r="BS91"/>
  <c r="BY90"/>
  <c r="CI92" i="15"/>
  <c r="BX90" i="19"/>
  <c r="BW90"/>
  <c r="BV90"/>
  <c r="CF92" i="15"/>
  <c r="BU90" i="19"/>
  <c r="BT90"/>
  <c r="BS90"/>
  <c r="BY89"/>
  <c r="CI91" i="15"/>
  <c r="BX89" i="19"/>
  <c r="BW89"/>
  <c r="BV89"/>
  <c r="CF91" i="15"/>
  <c r="BU89" i="19"/>
  <c r="BT89"/>
  <c r="BS89"/>
  <c r="BY88"/>
  <c r="CI90" i="15"/>
  <c r="BX88" i="19"/>
  <c r="BW88"/>
  <c r="BV88"/>
  <c r="CF90" i="15"/>
  <c r="BU88" i="19"/>
  <c r="BT88"/>
  <c r="BS88"/>
  <c r="BY87"/>
  <c r="CI89" i="15"/>
  <c r="BX87" i="19"/>
  <c r="BW87"/>
  <c r="BV87"/>
  <c r="CF89" i="15"/>
  <c r="BU87" i="19"/>
  <c r="BT87"/>
  <c r="BS87"/>
  <c r="BY86"/>
  <c r="CI88" i="15"/>
  <c r="BX86" i="19"/>
  <c r="BW86"/>
  <c r="BV86"/>
  <c r="CF88" i="15"/>
  <c r="BU86" i="19"/>
  <c r="BT86"/>
  <c r="BS86"/>
  <c r="BY85"/>
  <c r="CI87" i="15"/>
  <c r="BX85" i="19"/>
  <c r="BW85"/>
  <c r="BV85"/>
  <c r="CF87" i="15"/>
  <c r="BU85" i="19"/>
  <c r="BT85"/>
  <c r="BS85"/>
  <c r="BY84"/>
  <c r="CI86" i="15"/>
  <c r="BX84" i="19"/>
  <c r="BW84"/>
  <c r="BV84"/>
  <c r="CF86" i="15"/>
  <c r="BU84" i="19"/>
  <c r="BT84"/>
  <c r="BS84"/>
  <c r="BY83"/>
  <c r="CI85" i="15"/>
  <c r="BX83" i="19"/>
  <c r="BW83"/>
  <c r="BV83"/>
  <c r="CF85" i="15"/>
  <c r="BU83" i="19"/>
  <c r="BT83"/>
  <c r="BS83"/>
  <c r="BY82"/>
  <c r="CI84" i="15"/>
  <c r="BX82" i="19"/>
  <c r="BW82"/>
  <c r="BV82"/>
  <c r="CF84" i="15"/>
  <c r="BU82" i="19"/>
  <c r="BT82"/>
  <c r="BS82"/>
  <c r="BY81"/>
  <c r="CI83" i="15"/>
  <c r="BX81" i="19"/>
  <c r="BW81"/>
  <c r="BV81"/>
  <c r="CF83" i="15"/>
  <c r="BU81" i="19"/>
  <c r="BT81"/>
  <c r="BS81"/>
  <c r="BY80"/>
  <c r="CI82" i="15"/>
  <c r="BX80" i="19"/>
  <c r="BW80"/>
  <c r="BV80"/>
  <c r="CF82" i="15"/>
  <c r="BU80" i="19"/>
  <c r="BT80"/>
  <c r="BS80"/>
  <c r="BY79"/>
  <c r="CI81" i="15"/>
  <c r="BX79" i="19"/>
  <c r="BW79"/>
  <c r="BV79"/>
  <c r="CF81" i="15"/>
  <c r="BU79" i="19"/>
  <c r="BT79"/>
  <c r="BS79"/>
  <c r="BY78"/>
  <c r="CI80" i="15"/>
  <c r="BX78" i="19"/>
  <c r="BW78"/>
  <c r="BV78"/>
  <c r="CF80" i="15"/>
  <c r="BU78" i="19"/>
  <c r="BT78"/>
  <c r="BS78"/>
  <c r="BY77"/>
  <c r="CI79" i="15"/>
  <c r="BX77" i="19"/>
  <c r="BW77"/>
  <c r="BV77"/>
  <c r="CF79" i="15"/>
  <c r="BU77" i="19"/>
  <c r="BT77"/>
  <c r="BS77"/>
  <c r="BY76"/>
  <c r="CI78" i="15"/>
  <c r="BX76" i="19"/>
  <c r="BW76"/>
  <c r="BV76"/>
  <c r="CF78" i="15"/>
  <c r="BU76" i="19"/>
  <c r="BT76"/>
  <c r="BS76"/>
  <c r="BY75"/>
  <c r="CI77" i="15"/>
  <c r="BX75" i="19"/>
  <c r="BW75"/>
  <c r="BV75"/>
  <c r="CF77" i="15"/>
  <c r="BU75" i="19"/>
  <c r="BT75"/>
  <c r="BS75"/>
  <c r="BY74"/>
  <c r="CI76" i="15"/>
  <c r="BX74" i="19"/>
  <c r="BW74"/>
  <c r="BV74"/>
  <c r="CF76" i="15"/>
  <c r="BU74" i="19"/>
  <c r="BT74"/>
  <c r="BS74"/>
  <c r="BY73"/>
  <c r="CI75" i="15"/>
  <c r="BX73" i="19"/>
  <c r="BW73"/>
  <c r="BV73"/>
  <c r="CF75" i="15"/>
  <c r="BU73" i="19"/>
  <c r="BT73"/>
  <c r="BS73"/>
  <c r="BY72"/>
  <c r="CI74" i="15"/>
  <c r="BX72" i="19"/>
  <c r="BW72"/>
  <c r="BV72"/>
  <c r="CF74" i="15"/>
  <c r="BU72" i="19"/>
  <c r="BT72"/>
  <c r="BS72"/>
  <c r="BY71"/>
  <c r="CI73" i="15"/>
  <c r="BX71" i="19"/>
  <c r="BW71"/>
  <c r="BV71"/>
  <c r="CF73" i="15"/>
  <c r="BU71" i="19"/>
  <c r="BT71"/>
  <c r="BS71"/>
  <c r="BY70"/>
  <c r="CI72" i="15"/>
  <c r="BX70" i="19"/>
  <c r="BW70"/>
  <c r="BV70"/>
  <c r="CF72" i="15"/>
  <c r="BU70" i="19"/>
  <c r="BT70"/>
  <c r="BS70"/>
  <c r="BY69"/>
  <c r="CI71" i="15"/>
  <c r="BX69" i="19"/>
  <c r="BW69"/>
  <c r="BV69"/>
  <c r="CF71" i="15"/>
  <c r="BU69" i="19"/>
  <c r="BT69"/>
  <c r="BS69"/>
  <c r="BY68"/>
  <c r="CI70" i="15"/>
  <c r="BX68" i="19"/>
  <c r="BW68"/>
  <c r="BV68"/>
  <c r="CF70" i="15"/>
  <c r="BU68" i="19"/>
  <c r="BT68"/>
  <c r="BS68"/>
  <c r="BY67"/>
  <c r="CI69" i="15"/>
  <c r="BX67" i="19"/>
  <c r="BW67"/>
  <c r="BV67"/>
  <c r="CF69" i="15"/>
  <c r="BU67" i="19"/>
  <c r="BT67"/>
  <c r="BS67"/>
  <c r="BY66"/>
  <c r="CI68" i="15"/>
  <c r="BX66" i="19"/>
  <c r="BW66"/>
  <c r="BV66"/>
  <c r="CF68" i="15"/>
  <c r="BU66" i="19"/>
  <c r="BT66"/>
  <c r="BS66"/>
  <c r="BY65"/>
  <c r="CI67" i="15"/>
  <c r="BX65" i="19"/>
  <c r="BW65"/>
  <c r="BV65"/>
  <c r="CF67" i="15"/>
  <c r="BU65" i="19"/>
  <c r="BT65"/>
  <c r="BS65"/>
  <c r="BY64"/>
  <c r="CI66" i="15"/>
  <c r="BX64" i="19"/>
  <c r="BW64"/>
  <c r="BV64"/>
  <c r="CF66" i="15"/>
  <c r="BU64" i="19"/>
  <c r="BT64"/>
  <c r="BS64"/>
  <c r="BY63"/>
  <c r="CI65" i="15"/>
  <c r="BX63" i="19"/>
  <c r="BW63"/>
  <c r="BV63"/>
  <c r="CF65" i="15"/>
  <c r="BU63" i="19"/>
  <c r="BT63"/>
  <c r="BS63"/>
  <c r="BY62"/>
  <c r="CI64" i="15"/>
  <c r="BX62" i="19"/>
  <c r="BW62"/>
  <c r="BV62"/>
  <c r="CF64" i="15"/>
  <c r="BU62" i="19"/>
  <c r="BT62"/>
  <c r="BS62"/>
  <c r="BY61"/>
  <c r="CI63" i="15"/>
  <c r="BX61" i="19"/>
  <c r="BW61"/>
  <c r="BV61"/>
  <c r="CF63" i="15"/>
  <c r="BU61" i="19"/>
  <c r="BT61"/>
  <c r="BS61"/>
  <c r="BY60"/>
  <c r="CI62" i="15"/>
  <c r="BX60" i="19"/>
  <c r="BW60"/>
  <c r="BV60"/>
  <c r="CF62" i="15"/>
  <c r="BU60" i="19"/>
  <c r="BT60"/>
  <c r="BS60"/>
  <c r="BY59"/>
  <c r="CI61" i="15"/>
  <c r="BX59" i="19"/>
  <c r="BW59"/>
  <c r="BV59"/>
  <c r="CF61" i="15"/>
  <c r="BU59" i="19"/>
  <c r="BT59"/>
  <c r="BS59"/>
  <c r="BY58"/>
  <c r="CI60" i="15"/>
  <c r="BX58" i="19"/>
  <c r="BW58"/>
  <c r="BV58"/>
  <c r="CF60" i="15"/>
  <c r="BU58" i="19"/>
  <c r="BT58"/>
  <c r="BS58"/>
  <c r="BY57"/>
  <c r="CI59" i="15"/>
  <c r="BX57" i="19"/>
  <c r="BW57"/>
  <c r="BV57"/>
  <c r="CF59" i="15"/>
  <c r="BU57" i="19"/>
  <c r="BT57"/>
  <c r="BS57"/>
  <c r="BY56"/>
  <c r="CI58" i="15"/>
  <c r="BX56" i="19"/>
  <c r="BW56"/>
  <c r="BV56"/>
  <c r="CF58" i="15"/>
  <c r="BU56" i="19"/>
  <c r="BT56"/>
  <c r="BS56"/>
  <c r="BY55"/>
  <c r="CI57" i="15"/>
  <c r="BX55" i="19"/>
  <c r="BW55"/>
  <c r="BV55"/>
  <c r="CF57" i="15"/>
  <c r="BU55" i="19"/>
  <c r="BT55"/>
  <c r="BS55"/>
  <c r="BY54"/>
  <c r="CI56" i="15"/>
  <c r="BX54" i="19"/>
  <c r="BW54"/>
  <c r="BV54"/>
  <c r="CF56" i="15"/>
  <c r="BU54" i="19"/>
  <c r="BT54"/>
  <c r="BS54"/>
  <c r="BY53"/>
  <c r="CI55" i="15"/>
  <c r="BX53" i="19"/>
  <c r="BW53"/>
  <c r="BV53"/>
  <c r="CF55" i="15"/>
  <c r="BU53" i="19"/>
  <c r="BT53"/>
  <c r="BS53"/>
  <c r="BY52"/>
  <c r="CI54" i="15"/>
  <c r="BX52" i="19"/>
  <c r="BW52"/>
  <c r="BV52"/>
  <c r="CF54" i="15"/>
  <c r="BU52" i="19"/>
  <c r="BT52"/>
  <c r="BS52"/>
  <c r="BY51"/>
  <c r="CI53" i="15"/>
  <c r="BX51" i="19"/>
  <c r="BW51"/>
  <c r="BV51"/>
  <c r="CF53" i="15"/>
  <c r="BU51" i="19"/>
  <c r="BT51"/>
  <c r="BS51"/>
  <c r="BY50"/>
  <c r="CI52" i="15"/>
  <c r="BX50" i="19"/>
  <c r="BW50"/>
  <c r="BV50"/>
  <c r="CF52" i="15"/>
  <c r="BU50" i="19"/>
  <c r="BT50"/>
  <c r="BS50"/>
  <c r="BY49"/>
  <c r="CI51" i="15"/>
  <c r="BX49" i="19"/>
  <c r="BW49"/>
  <c r="BV49"/>
  <c r="CF51" i="15"/>
  <c r="BU49" i="19"/>
  <c r="BT49"/>
  <c r="BS49"/>
  <c r="BY48"/>
  <c r="CI50" i="15"/>
  <c r="BX48" i="19"/>
  <c r="BW48"/>
  <c r="BV48"/>
  <c r="CF50" i="15"/>
  <c r="BU48" i="19"/>
  <c r="BT48"/>
  <c r="BS48"/>
  <c r="BY47"/>
  <c r="CI49" i="15"/>
  <c r="BX47" i="19"/>
  <c r="BW47"/>
  <c r="BV47"/>
  <c r="CF49" i="15"/>
  <c r="BU47" i="19"/>
  <c r="BT47"/>
  <c r="BS47"/>
  <c r="BY46"/>
  <c r="CI48" i="15"/>
  <c r="BX46" i="19"/>
  <c r="BW46"/>
  <c r="BV46"/>
  <c r="CF48" i="15"/>
  <c r="BU46" i="19"/>
  <c r="BT46"/>
  <c r="BS46"/>
  <c r="BY45"/>
  <c r="CI47" i="15"/>
  <c r="BX45" i="19"/>
  <c r="BW45"/>
  <c r="BV45"/>
  <c r="CF47" i="15"/>
  <c r="BU45" i="19"/>
  <c r="BT45"/>
  <c r="BS45"/>
  <c r="BY44"/>
  <c r="CI46" i="15"/>
  <c r="BX44" i="19"/>
  <c r="BW44"/>
  <c r="BV44"/>
  <c r="CF46" i="15"/>
  <c r="BU44" i="19"/>
  <c r="BT44"/>
  <c r="BS44"/>
  <c r="BY43"/>
  <c r="CI45" i="15"/>
  <c r="BX43" i="19"/>
  <c r="BW43"/>
  <c r="BV43"/>
  <c r="CF45" i="15"/>
  <c r="BU43" i="19"/>
  <c r="BT43"/>
  <c r="BS43"/>
  <c r="BY42"/>
  <c r="CI44" i="15"/>
  <c r="BX42" i="19"/>
  <c r="BW42"/>
  <c r="BV42"/>
  <c r="CF44" i="15"/>
  <c r="BU42" i="19"/>
  <c r="BT42"/>
  <c r="BS42"/>
  <c r="BY41"/>
  <c r="CI43" i="15"/>
  <c r="BX41" i="19"/>
  <c r="BW41"/>
  <c r="BV41"/>
  <c r="CF43" i="15"/>
  <c r="BU41" i="19"/>
  <c r="BT41"/>
  <c r="BS41"/>
  <c r="BY40"/>
  <c r="CI42" i="15"/>
  <c r="BX40" i="19"/>
  <c r="BW40"/>
  <c r="BV40"/>
  <c r="CF42" i="15"/>
  <c r="BU40" i="19"/>
  <c r="BT40"/>
  <c r="BS40"/>
  <c r="BY39"/>
  <c r="CI41" i="15"/>
  <c r="BX39" i="19"/>
  <c r="BW39"/>
  <c r="BV39"/>
  <c r="CF41" i="15"/>
  <c r="BU39" i="19"/>
  <c r="BT39"/>
  <c r="BS39"/>
  <c r="BY38"/>
  <c r="CI40" i="15"/>
  <c r="BX38" i="19"/>
  <c r="BW38"/>
  <c r="BV38"/>
  <c r="CF40" i="15"/>
  <c r="BU38" i="19"/>
  <c r="BT38"/>
  <c r="BS38"/>
  <c r="BY37"/>
  <c r="CI39" i="15"/>
  <c r="BX37" i="19"/>
  <c r="BW37"/>
  <c r="BV37"/>
  <c r="CF39" i="15"/>
  <c r="BU37" i="19"/>
  <c r="BT37"/>
  <c r="BS37"/>
  <c r="BY36"/>
  <c r="CI38" i="15"/>
  <c r="BX36" i="19"/>
  <c r="BW36"/>
  <c r="BV36"/>
  <c r="CF38" i="15"/>
  <c r="BU36" i="19"/>
  <c r="BT36"/>
  <c r="BS36"/>
  <c r="BY35"/>
  <c r="CI37" i="15"/>
  <c r="BX35" i="19"/>
  <c r="BW35"/>
  <c r="BV35"/>
  <c r="CF37" i="15"/>
  <c r="BU35" i="19"/>
  <c r="BT35"/>
  <c r="BS35"/>
  <c r="BY34"/>
  <c r="CI36" i="15"/>
  <c r="BX34" i="19"/>
  <c r="BW34"/>
  <c r="BV34"/>
  <c r="CF36" i="15"/>
  <c r="BU34" i="19"/>
  <c r="BT34"/>
  <c r="BS34"/>
  <c r="BY33"/>
  <c r="CI35" i="15"/>
  <c r="BX33" i="19"/>
  <c r="BW33"/>
  <c r="BV33"/>
  <c r="CF35" i="15"/>
  <c r="BU33" i="19"/>
  <c r="BT33"/>
  <c r="BS33"/>
  <c r="BY32"/>
  <c r="CI34" i="15"/>
  <c r="BX32" i="19"/>
  <c r="BW32"/>
  <c r="BV32"/>
  <c r="CF34" i="15"/>
  <c r="BU32" i="19"/>
  <c r="BT32"/>
  <c r="BS32"/>
  <c r="BY31"/>
  <c r="CI33" i="15"/>
  <c r="BX31" i="19"/>
  <c r="BW31"/>
  <c r="BV31"/>
  <c r="CF33" i="15"/>
  <c r="BU31" i="19"/>
  <c r="BT31"/>
  <c r="BS31"/>
  <c r="BY30"/>
  <c r="CI32" i="15"/>
  <c r="BX30" i="19"/>
  <c r="BW30"/>
  <c r="BV30"/>
  <c r="CF32" i="15"/>
  <c r="BU30" i="19"/>
  <c r="BT30"/>
  <c r="BS30"/>
  <c r="BY29"/>
  <c r="CI31" i="15"/>
  <c r="BX29" i="19"/>
  <c r="BW29"/>
  <c r="BV29"/>
  <c r="CF31" i="15"/>
  <c r="BU29" i="19"/>
  <c r="BT29"/>
  <c r="BS29"/>
  <c r="BY28"/>
  <c r="CI30" i="15"/>
  <c r="BX28" i="19"/>
  <c r="BW28"/>
  <c r="BV28"/>
  <c r="CF30" i="15"/>
  <c r="BU28" i="19"/>
  <c r="BT28"/>
  <c r="BS28"/>
  <c r="BY27"/>
  <c r="CI29" i="15"/>
  <c r="BX27" i="19"/>
  <c r="BW27"/>
  <c r="BV27"/>
  <c r="CF29" i="15"/>
  <c r="BU27" i="19"/>
  <c r="BT27"/>
  <c r="BS27"/>
  <c r="BY26"/>
  <c r="CI28" i="15"/>
  <c r="BX26" i="19"/>
  <c r="BW26"/>
  <c r="BV26"/>
  <c r="CF28" i="15"/>
  <c r="BU26" i="19"/>
  <c r="BT26"/>
  <c r="BS26"/>
  <c r="BY25"/>
  <c r="CI27" i="15"/>
  <c r="BX25" i="19"/>
  <c r="BW25"/>
  <c r="BV25"/>
  <c r="CF27" i="15"/>
  <c r="BU25" i="19"/>
  <c r="BT25"/>
  <c r="BS25"/>
  <c r="BY24"/>
  <c r="CI26" i="15"/>
  <c r="BX24" i="19"/>
  <c r="BW24"/>
  <c r="BV24"/>
  <c r="CF26" i="15"/>
  <c r="BU24" i="19"/>
  <c r="BT24"/>
  <c r="BS24"/>
  <c r="BY23"/>
  <c r="CI25" i="15"/>
  <c r="BX23" i="19"/>
  <c r="BW23"/>
  <c r="BV23"/>
  <c r="CF25" i="15"/>
  <c r="BU23" i="19"/>
  <c r="BT23"/>
  <c r="BS23"/>
  <c r="BY22"/>
  <c r="CI24" i="15"/>
  <c r="BX22" i="19"/>
  <c r="BW22"/>
  <c r="BV22"/>
  <c r="CF24" i="15"/>
  <c r="BU22" i="19"/>
  <c r="BT22"/>
  <c r="BS22"/>
  <c r="BY21"/>
  <c r="CI23" i="15"/>
  <c r="BX21" i="19"/>
  <c r="BW21"/>
  <c r="BV21"/>
  <c r="CF23" i="15"/>
  <c r="BU21" i="19"/>
  <c r="BT21"/>
  <c r="BS21"/>
  <c r="BY20"/>
  <c r="CI22" i="15"/>
  <c r="BX20" i="19"/>
  <c r="BW20"/>
  <c r="BV20"/>
  <c r="CF22" i="15"/>
  <c r="BU20" i="19"/>
  <c r="BT20"/>
  <c r="BS20"/>
  <c r="BY19"/>
  <c r="CI21" i="15"/>
  <c r="BX19" i="19"/>
  <c r="BW19"/>
  <c r="BV19"/>
  <c r="CF21" i="15"/>
  <c r="BU19" i="19"/>
  <c r="BT19"/>
  <c r="BS19"/>
  <c r="BY18"/>
  <c r="CI20" i="15"/>
  <c r="BX18" i="19"/>
  <c r="BW18"/>
  <c r="BV18"/>
  <c r="CF20" i="15"/>
  <c r="BU18" i="19"/>
  <c r="BT18"/>
  <c r="BS18"/>
  <c r="BY17"/>
  <c r="CI19" i="15"/>
  <c r="BX17" i="19"/>
  <c r="BW17"/>
  <c r="BV17"/>
  <c r="CF19" i="15"/>
  <c r="BU17" i="19"/>
  <c r="BT17"/>
  <c r="BS17"/>
  <c r="BY16"/>
  <c r="CI18" i="15"/>
  <c r="BX16" i="19"/>
  <c r="BW16"/>
  <c r="BV16"/>
  <c r="CF18" i="15"/>
  <c r="BU16" i="19"/>
  <c r="BT16"/>
  <c r="BS16"/>
  <c r="BY15"/>
  <c r="CI17" i="15"/>
  <c r="BX15" i="19"/>
  <c r="BW15"/>
  <c r="BV15"/>
  <c r="CF17" i="15"/>
  <c r="BU15" i="19"/>
  <c r="BT15"/>
  <c r="BS15"/>
  <c r="BY14"/>
  <c r="CI16" i="15"/>
  <c r="BX14" i="19"/>
  <c r="BW14"/>
  <c r="BV14"/>
  <c r="CF16" i="15"/>
  <c r="BU14" i="19"/>
  <c r="BT14"/>
  <c r="BS14"/>
  <c r="BY13"/>
  <c r="CI15" i="15"/>
  <c r="BX13" i="19"/>
  <c r="BW13"/>
  <c r="BV13"/>
  <c r="CF15" i="15"/>
  <c r="BU13" i="19"/>
  <c r="BT13"/>
  <c r="BS13"/>
  <c r="BY12"/>
  <c r="CI14" i="15"/>
  <c r="BX12" i="19"/>
  <c r="BW12"/>
  <c r="BV12"/>
  <c r="CF14" i="15"/>
  <c r="BU12" i="19"/>
  <c r="BT12"/>
  <c r="BS12"/>
  <c r="BY11"/>
  <c r="CI13" i="15"/>
  <c r="BX11" i="19"/>
  <c r="BW11"/>
  <c r="BV11"/>
  <c r="CF13" i="15"/>
  <c r="BU11" i="19"/>
  <c r="BT11"/>
  <c r="BS11"/>
  <c r="BY10"/>
  <c r="CI12" i="15"/>
  <c r="BX10" i="19"/>
  <c r="BW10"/>
  <c r="BV10"/>
  <c r="CF12" i="15"/>
  <c r="BU10" i="19"/>
  <c r="BT10"/>
  <c r="BS10"/>
  <c r="BY9"/>
  <c r="CI11" i="15"/>
  <c r="BX9" i="19"/>
  <c r="BW9"/>
  <c r="BV9"/>
  <c r="CF11" i="15"/>
  <c r="BU9" i="19"/>
  <c r="BT9"/>
  <c r="BS9"/>
  <c r="BY8"/>
  <c r="BX8"/>
  <c r="BW8"/>
  <c r="BV8"/>
  <c r="BU8"/>
  <c r="BT8"/>
  <c r="BS8"/>
  <c r="BY7"/>
  <c r="CI9" i="15"/>
  <c r="BX7" i="19"/>
  <c r="BW7"/>
  <c r="BV7"/>
  <c r="CF9" i="15"/>
  <c r="BU7" i="19"/>
  <c r="BT7"/>
  <c r="BS7"/>
  <c r="BS108"/>
  <c r="BS107"/>
  <c r="AF8" i="21"/>
  <c r="BM106" i="19"/>
  <c r="BK106"/>
  <c r="BJ106"/>
  <c r="BH106"/>
  <c r="BG106"/>
  <c r="BM105"/>
  <c r="BK105"/>
  <c r="BJ105"/>
  <c r="BH105"/>
  <c r="BG105"/>
  <c r="BM104"/>
  <c r="BK104"/>
  <c r="BJ104"/>
  <c r="BH104"/>
  <c r="BG104"/>
  <c r="BM103"/>
  <c r="BU105" i="15"/>
  <c r="BL103" i="19"/>
  <c r="BK103"/>
  <c r="BJ103"/>
  <c r="BR105" i="15"/>
  <c r="BI103" i="19"/>
  <c r="BH103"/>
  <c r="BG103"/>
  <c r="BM102"/>
  <c r="BU104" i="15"/>
  <c r="BL102" i="19"/>
  <c r="BK102"/>
  <c r="BJ102"/>
  <c r="BR104" i="15"/>
  <c r="BI102" i="19"/>
  <c r="BH102"/>
  <c r="BG102"/>
  <c r="BM101"/>
  <c r="BU103" i="15"/>
  <c r="BL101" i="19"/>
  <c r="BK101"/>
  <c r="BJ101"/>
  <c r="BR103" i="15"/>
  <c r="BI101" i="19"/>
  <c r="BH101"/>
  <c r="BG101"/>
  <c r="BM100"/>
  <c r="BU102" i="15"/>
  <c r="BL100" i="19"/>
  <c r="BK100"/>
  <c r="BJ100"/>
  <c r="BR102" i="15"/>
  <c r="BI100" i="19"/>
  <c r="BH100"/>
  <c r="BG100"/>
  <c r="BM99"/>
  <c r="BU101" i="15"/>
  <c r="BL99" i="19"/>
  <c r="BK99"/>
  <c r="BJ99"/>
  <c r="BR101" i="15"/>
  <c r="BI99" i="19"/>
  <c r="BH99"/>
  <c r="BG99"/>
  <c r="BM98"/>
  <c r="BU100" i="15"/>
  <c r="BL98" i="19"/>
  <c r="BK98"/>
  <c r="BJ98"/>
  <c r="BR100" i="15"/>
  <c r="BI98" i="19"/>
  <c r="BH98"/>
  <c r="BG98"/>
  <c r="BM97"/>
  <c r="BU99" i="15"/>
  <c r="BL97" i="19"/>
  <c r="BK97"/>
  <c r="BJ97"/>
  <c r="BR99" i="15"/>
  <c r="BI97" i="19"/>
  <c r="BH97"/>
  <c r="BG97"/>
  <c r="BM96"/>
  <c r="BU98" i="15"/>
  <c r="BL96" i="19"/>
  <c r="BK96"/>
  <c r="BJ96"/>
  <c r="BR98" i="15"/>
  <c r="BI96" i="19"/>
  <c r="BH96"/>
  <c r="BG96"/>
  <c r="BM95"/>
  <c r="BU97" i="15"/>
  <c r="BL95" i="19"/>
  <c r="BK95"/>
  <c r="BJ95"/>
  <c r="BR97" i="15"/>
  <c r="BI95" i="19"/>
  <c r="BH95"/>
  <c r="BG95"/>
  <c r="BM94"/>
  <c r="BU96" i="15"/>
  <c r="BL94" i="19"/>
  <c r="BK94"/>
  <c r="BJ94"/>
  <c r="BR96" i="15"/>
  <c r="BI94" i="19"/>
  <c r="BH94"/>
  <c r="BG94"/>
  <c r="BM93"/>
  <c r="BU95" i="15"/>
  <c r="BL93" i="19"/>
  <c r="BK93"/>
  <c r="BJ93"/>
  <c r="BR95" i="15"/>
  <c r="BI93" i="19"/>
  <c r="BH93"/>
  <c r="BG93"/>
  <c r="BM92"/>
  <c r="BU94" i="15"/>
  <c r="BL92" i="19"/>
  <c r="BK92"/>
  <c r="BJ92"/>
  <c r="BR94" i="15"/>
  <c r="BI92" i="19"/>
  <c r="BH92"/>
  <c r="BG92"/>
  <c r="BM91"/>
  <c r="BU93" i="15"/>
  <c r="BL91" i="19"/>
  <c r="BK91"/>
  <c r="BJ91"/>
  <c r="BR93" i="15"/>
  <c r="BI91" i="19"/>
  <c r="BH91"/>
  <c r="BG91"/>
  <c r="BM90"/>
  <c r="BU92" i="15"/>
  <c r="BL90" i="19"/>
  <c r="BK90"/>
  <c r="BJ90"/>
  <c r="BR92" i="15"/>
  <c r="BI90" i="19"/>
  <c r="BH90"/>
  <c r="BG90"/>
  <c r="BM89"/>
  <c r="BU91" i="15"/>
  <c r="BL89" i="19"/>
  <c r="BK89"/>
  <c r="BJ89"/>
  <c r="BR91" i="15"/>
  <c r="BI89" i="19"/>
  <c r="BH89"/>
  <c r="BG89"/>
  <c r="BM88"/>
  <c r="BU90" i="15"/>
  <c r="BL88" i="19"/>
  <c r="BK88"/>
  <c r="BJ88"/>
  <c r="BR90" i="15"/>
  <c r="BI88" i="19"/>
  <c r="BH88"/>
  <c r="BG88"/>
  <c r="BM87"/>
  <c r="BU89" i="15"/>
  <c r="BL87" i="19"/>
  <c r="BK87"/>
  <c r="BJ87"/>
  <c r="BR89" i="15"/>
  <c r="BI87" i="19"/>
  <c r="BH87"/>
  <c r="BG87"/>
  <c r="BM86"/>
  <c r="BU88" i="15"/>
  <c r="BL86" i="19"/>
  <c r="BK86"/>
  <c r="BJ86"/>
  <c r="BR88" i="15"/>
  <c r="BI86" i="19"/>
  <c r="BH86"/>
  <c r="BG86"/>
  <c r="BM85"/>
  <c r="BU87" i="15"/>
  <c r="BL85" i="19"/>
  <c r="BK85"/>
  <c r="BJ85"/>
  <c r="BR87" i="15"/>
  <c r="BI85" i="19"/>
  <c r="BH85"/>
  <c r="BG85"/>
  <c r="BM84"/>
  <c r="BU86" i="15"/>
  <c r="BL84" i="19"/>
  <c r="BK84"/>
  <c r="BJ84"/>
  <c r="BR86" i="15"/>
  <c r="BI84" i="19"/>
  <c r="BH84"/>
  <c r="BG84"/>
  <c r="BM83"/>
  <c r="BU85" i="15"/>
  <c r="BL83" i="19"/>
  <c r="BK83"/>
  <c r="BJ83"/>
  <c r="BR85" i="15"/>
  <c r="BI83" i="19"/>
  <c r="BH83"/>
  <c r="BG83"/>
  <c r="BM82"/>
  <c r="BU84" i="15"/>
  <c r="BL82" i="19"/>
  <c r="BK82"/>
  <c r="BJ82"/>
  <c r="BR84" i="15"/>
  <c r="BI82" i="19"/>
  <c r="BH82"/>
  <c r="BG82"/>
  <c r="BM81"/>
  <c r="BU83" i="15"/>
  <c r="BL81" i="19"/>
  <c r="BK81"/>
  <c r="BJ81"/>
  <c r="BR83" i="15"/>
  <c r="BI81" i="19"/>
  <c r="BH81"/>
  <c r="BG81"/>
  <c r="BM80"/>
  <c r="BU82" i="15"/>
  <c r="BL80" i="19"/>
  <c r="BK80"/>
  <c r="BJ80"/>
  <c r="BR82" i="15"/>
  <c r="BI80" i="19"/>
  <c r="BH80"/>
  <c r="BG80"/>
  <c r="BM79"/>
  <c r="BU81" i="15"/>
  <c r="BL79" i="19"/>
  <c r="BK79"/>
  <c r="BJ79"/>
  <c r="BR81" i="15"/>
  <c r="BI79" i="19"/>
  <c r="BH79"/>
  <c r="BG79"/>
  <c r="BM78"/>
  <c r="BU80" i="15"/>
  <c r="BL78" i="19"/>
  <c r="BK78"/>
  <c r="BJ78"/>
  <c r="BR80" i="15"/>
  <c r="BI78" i="19"/>
  <c r="BH78"/>
  <c r="BG78"/>
  <c r="BM77"/>
  <c r="BU79" i="15"/>
  <c r="BL77" i="19"/>
  <c r="BK77"/>
  <c r="BJ77"/>
  <c r="BR79" i="15"/>
  <c r="BI77" i="19"/>
  <c r="BH77"/>
  <c r="BG77"/>
  <c r="BM76"/>
  <c r="BU78" i="15"/>
  <c r="BL76" i="19"/>
  <c r="BK76"/>
  <c r="BJ76"/>
  <c r="BR78" i="15"/>
  <c r="BI76" i="19"/>
  <c r="BH76"/>
  <c r="BG76"/>
  <c r="BM75"/>
  <c r="BU77" i="15"/>
  <c r="BL75" i="19"/>
  <c r="BK75"/>
  <c r="BJ75"/>
  <c r="BR77" i="15"/>
  <c r="BI75" i="19"/>
  <c r="BH75"/>
  <c r="BG75"/>
  <c r="BM74"/>
  <c r="BU76" i="15"/>
  <c r="BL74" i="19"/>
  <c r="BK74"/>
  <c r="BJ74"/>
  <c r="BR76" i="15"/>
  <c r="BI74" i="19"/>
  <c r="BH74"/>
  <c r="BG74"/>
  <c r="BM73"/>
  <c r="BU75" i="15"/>
  <c r="BL73" i="19"/>
  <c r="BK73"/>
  <c r="BJ73"/>
  <c r="BR75" i="15"/>
  <c r="BI73" i="19"/>
  <c r="BH73"/>
  <c r="BG73"/>
  <c r="BM72"/>
  <c r="BU74" i="15"/>
  <c r="BL72" i="19"/>
  <c r="BK72"/>
  <c r="BJ72"/>
  <c r="BR74" i="15"/>
  <c r="BI72" i="19"/>
  <c r="BH72"/>
  <c r="BG72"/>
  <c r="BM71"/>
  <c r="BU73" i="15"/>
  <c r="BL71" i="19"/>
  <c r="BK71"/>
  <c r="BJ71"/>
  <c r="BR73" i="15"/>
  <c r="BI71" i="19"/>
  <c r="BH71"/>
  <c r="BG71"/>
  <c r="BM70"/>
  <c r="BU72" i="15"/>
  <c r="BL70" i="19"/>
  <c r="BK70"/>
  <c r="BJ70"/>
  <c r="BR72" i="15"/>
  <c r="BI70" i="19"/>
  <c r="BH70"/>
  <c r="BG70"/>
  <c r="BM69"/>
  <c r="BU71" i="15"/>
  <c r="BL69" i="19"/>
  <c r="BK69"/>
  <c r="BJ69"/>
  <c r="BR71" i="15"/>
  <c r="BI69" i="19"/>
  <c r="BH69"/>
  <c r="BG69"/>
  <c r="BM68"/>
  <c r="BU70" i="15"/>
  <c r="BL68" i="19"/>
  <c r="BK68"/>
  <c r="BJ68"/>
  <c r="BR70" i="15"/>
  <c r="BI68" i="19"/>
  <c r="BH68"/>
  <c r="BG68"/>
  <c r="BM67"/>
  <c r="BU69" i="15"/>
  <c r="BL67" i="19"/>
  <c r="BK67"/>
  <c r="BJ67"/>
  <c r="BR69" i="15"/>
  <c r="BI67" i="19"/>
  <c r="BH67"/>
  <c r="BG67"/>
  <c r="BM66"/>
  <c r="BU68" i="15"/>
  <c r="BL66" i="19"/>
  <c r="BK66"/>
  <c r="BJ66"/>
  <c r="BR68" i="15"/>
  <c r="BI66" i="19"/>
  <c r="BH66"/>
  <c r="BG66"/>
  <c r="BM65"/>
  <c r="BU67" i="15"/>
  <c r="BL65" i="19"/>
  <c r="BK65"/>
  <c r="BJ65"/>
  <c r="BR67" i="15"/>
  <c r="BI65" i="19"/>
  <c r="BH65"/>
  <c r="BG65"/>
  <c r="BM64"/>
  <c r="BU66" i="15"/>
  <c r="BL64" i="19"/>
  <c r="BK64"/>
  <c r="BJ64"/>
  <c r="BR66" i="15"/>
  <c r="BI64" i="19"/>
  <c r="BH64"/>
  <c r="BG64"/>
  <c r="BM63"/>
  <c r="BU65" i="15"/>
  <c r="BL63" i="19"/>
  <c r="BK63"/>
  <c r="BJ63"/>
  <c r="BR65" i="15"/>
  <c r="BI63" i="19"/>
  <c r="BH63"/>
  <c r="BG63"/>
  <c r="BM62"/>
  <c r="BU64" i="15"/>
  <c r="BL62" i="19"/>
  <c r="BK62"/>
  <c r="BJ62"/>
  <c r="BR64" i="15"/>
  <c r="BI62" i="19"/>
  <c r="BH62"/>
  <c r="BG62"/>
  <c r="BM61"/>
  <c r="BU63" i="15"/>
  <c r="BL61" i="19"/>
  <c r="BK61"/>
  <c r="BJ61"/>
  <c r="BR63" i="15"/>
  <c r="BI61" i="19"/>
  <c r="BH61"/>
  <c r="BG61"/>
  <c r="BM60"/>
  <c r="BU62" i="15"/>
  <c r="BL60" i="19"/>
  <c r="BK60"/>
  <c r="BJ60"/>
  <c r="BR62" i="15"/>
  <c r="BI60" i="19"/>
  <c r="BH60"/>
  <c r="BG60"/>
  <c r="BM59"/>
  <c r="BU61" i="15"/>
  <c r="BL59" i="19"/>
  <c r="BK59"/>
  <c r="BJ59"/>
  <c r="BR61" i="15"/>
  <c r="BI59" i="19"/>
  <c r="BH59"/>
  <c r="BG59"/>
  <c r="BM58"/>
  <c r="BU60" i="15"/>
  <c r="BL58" i="19"/>
  <c r="BK58"/>
  <c r="BJ58"/>
  <c r="BR60" i="15"/>
  <c r="BI58" i="19"/>
  <c r="BH58"/>
  <c r="BG58"/>
  <c r="BM57"/>
  <c r="BU59" i="15"/>
  <c r="BL57" i="19"/>
  <c r="BK57"/>
  <c r="BJ57"/>
  <c r="BR59" i="15"/>
  <c r="BI57" i="19"/>
  <c r="BH57"/>
  <c r="BG57"/>
  <c r="BM56"/>
  <c r="BU58" i="15"/>
  <c r="BL56" i="19"/>
  <c r="BK56"/>
  <c r="BJ56"/>
  <c r="BR58" i="15"/>
  <c r="BI56" i="19"/>
  <c r="BH56"/>
  <c r="BG56"/>
  <c r="BM55"/>
  <c r="BU57" i="15"/>
  <c r="BL55" i="19"/>
  <c r="BK55"/>
  <c r="BJ55"/>
  <c r="BR57" i="15"/>
  <c r="BI55" i="19"/>
  <c r="BH55"/>
  <c r="BG55"/>
  <c r="BM54"/>
  <c r="BU56" i="15"/>
  <c r="BL54" i="19"/>
  <c r="BK54"/>
  <c r="BJ54"/>
  <c r="BR56" i="15"/>
  <c r="BI54" i="19"/>
  <c r="BH54"/>
  <c r="BG54"/>
  <c r="BM53"/>
  <c r="BU55" i="15"/>
  <c r="BL53" i="19"/>
  <c r="BK53"/>
  <c r="BJ53"/>
  <c r="BR55" i="15"/>
  <c r="BI53" i="19"/>
  <c r="BH53"/>
  <c r="BG53"/>
  <c r="BM52"/>
  <c r="BU54" i="15"/>
  <c r="BL52" i="19"/>
  <c r="BK52"/>
  <c r="BJ52"/>
  <c r="BR54" i="15"/>
  <c r="BI52" i="19"/>
  <c r="BH52"/>
  <c r="BG52"/>
  <c r="BM51"/>
  <c r="BU53" i="15"/>
  <c r="BL51" i="19"/>
  <c r="BK51"/>
  <c r="BJ51"/>
  <c r="BR53" i="15"/>
  <c r="BI51" i="19"/>
  <c r="BH51"/>
  <c r="BG51"/>
  <c r="BM50"/>
  <c r="BU52" i="15"/>
  <c r="BL50" i="19"/>
  <c r="BK50"/>
  <c r="BJ50"/>
  <c r="BR52" i="15"/>
  <c r="BI50" i="19"/>
  <c r="BH50"/>
  <c r="BG50"/>
  <c r="BM49"/>
  <c r="BU51" i="15"/>
  <c r="BL49" i="19"/>
  <c r="BK49"/>
  <c r="BJ49"/>
  <c r="BR51" i="15"/>
  <c r="BI49" i="19"/>
  <c r="BH49"/>
  <c r="BG49"/>
  <c r="BM48"/>
  <c r="BU50" i="15"/>
  <c r="BL48" i="19"/>
  <c r="BK48"/>
  <c r="BJ48"/>
  <c r="BR50" i="15"/>
  <c r="BI48" i="19"/>
  <c r="BH48"/>
  <c r="BG48"/>
  <c r="BM47"/>
  <c r="BU49" i="15"/>
  <c r="BL47" i="19"/>
  <c r="BK47"/>
  <c r="BJ47"/>
  <c r="BR49" i="15"/>
  <c r="BI47" i="19"/>
  <c r="BH47"/>
  <c r="BG47"/>
  <c r="BM46"/>
  <c r="BU48" i="15"/>
  <c r="BL46" i="19"/>
  <c r="BK46"/>
  <c r="BJ46"/>
  <c r="BR48" i="15"/>
  <c r="BI46" i="19"/>
  <c r="BH46"/>
  <c r="BG46"/>
  <c r="BM45"/>
  <c r="BU47" i="15"/>
  <c r="BL45" i="19"/>
  <c r="BK45"/>
  <c r="BJ45"/>
  <c r="BR47" i="15"/>
  <c r="BI45" i="19"/>
  <c r="BH45"/>
  <c r="BG45"/>
  <c r="BM44"/>
  <c r="BU46" i="15"/>
  <c r="BL44" i="19"/>
  <c r="BK44"/>
  <c r="BJ44"/>
  <c r="BR46" i="15"/>
  <c r="BI44" i="19"/>
  <c r="BH44"/>
  <c r="BG44"/>
  <c r="BM43"/>
  <c r="BU45" i="15"/>
  <c r="BL43" i="19"/>
  <c r="BK43"/>
  <c r="BJ43"/>
  <c r="BR45" i="15"/>
  <c r="BI43" i="19"/>
  <c r="BH43"/>
  <c r="BG43"/>
  <c r="BM42"/>
  <c r="BU44" i="15"/>
  <c r="BL42" i="19"/>
  <c r="BK42"/>
  <c r="BJ42"/>
  <c r="BR44" i="15"/>
  <c r="BI42" i="19"/>
  <c r="BH42"/>
  <c r="BG42"/>
  <c r="BM41"/>
  <c r="BU43" i="15"/>
  <c r="BL41" i="19"/>
  <c r="BK41"/>
  <c r="BJ41"/>
  <c r="BR43" i="15"/>
  <c r="BI41" i="19"/>
  <c r="BH41"/>
  <c r="BG41"/>
  <c r="BM40"/>
  <c r="BU42" i="15"/>
  <c r="BL40" i="19"/>
  <c r="BK40"/>
  <c r="BJ40"/>
  <c r="BR42" i="15"/>
  <c r="BI40" i="19"/>
  <c r="BH40"/>
  <c r="BG40"/>
  <c r="BM39"/>
  <c r="BU41" i="15"/>
  <c r="BL39" i="19"/>
  <c r="BK39"/>
  <c r="BJ39"/>
  <c r="BR41" i="15"/>
  <c r="BI39" i="19"/>
  <c r="BH39"/>
  <c r="BG39"/>
  <c r="BM38"/>
  <c r="BU40" i="15"/>
  <c r="BL38" i="19"/>
  <c r="BK38"/>
  <c r="BJ38"/>
  <c r="BR40" i="15"/>
  <c r="BI38" i="19"/>
  <c r="BH38"/>
  <c r="BG38"/>
  <c r="BM37"/>
  <c r="BU39" i="15"/>
  <c r="BL37" i="19"/>
  <c r="BK37"/>
  <c r="BJ37"/>
  <c r="BR39" i="15"/>
  <c r="BI37" i="19"/>
  <c r="BH37"/>
  <c r="BG37"/>
  <c r="BM36"/>
  <c r="BU38" i="15"/>
  <c r="BL36" i="19"/>
  <c r="BK36"/>
  <c r="BJ36"/>
  <c r="BR38" i="15"/>
  <c r="BI36" i="19"/>
  <c r="BH36"/>
  <c r="BG36"/>
  <c r="BM35"/>
  <c r="BU37" i="15"/>
  <c r="BL35" i="19"/>
  <c r="BK35"/>
  <c r="BJ35"/>
  <c r="BR37" i="15"/>
  <c r="BI35" i="19"/>
  <c r="BH35"/>
  <c r="BG35"/>
  <c r="BM34"/>
  <c r="BU36" i="15"/>
  <c r="BL34" i="19"/>
  <c r="BK34"/>
  <c r="BJ34"/>
  <c r="BR36" i="15"/>
  <c r="BI34" i="19"/>
  <c r="BH34"/>
  <c r="BG34"/>
  <c r="BM33"/>
  <c r="BU35" i="15"/>
  <c r="BL33" i="19"/>
  <c r="BK33"/>
  <c r="BJ33"/>
  <c r="BR35" i="15"/>
  <c r="BI33" i="19"/>
  <c r="BH33"/>
  <c r="BG33"/>
  <c r="BM32"/>
  <c r="BU34" i="15"/>
  <c r="BL32" i="19"/>
  <c r="BK32"/>
  <c r="BJ32"/>
  <c r="BR34" i="15"/>
  <c r="BI32" i="19"/>
  <c r="BH32"/>
  <c r="BG32"/>
  <c r="BM31"/>
  <c r="BU33" i="15"/>
  <c r="BL31" i="19"/>
  <c r="BK31"/>
  <c r="BJ31"/>
  <c r="BR33" i="15"/>
  <c r="BI31" i="19"/>
  <c r="BH31"/>
  <c r="BG31"/>
  <c r="BM30"/>
  <c r="BU32" i="15"/>
  <c r="BL30" i="19"/>
  <c r="BK30"/>
  <c r="BJ30"/>
  <c r="BR32" i="15"/>
  <c r="BI30" i="19"/>
  <c r="BH30"/>
  <c r="BG30"/>
  <c r="BM29"/>
  <c r="BU31" i="15"/>
  <c r="BL29" i="19"/>
  <c r="BK29"/>
  <c r="BJ29"/>
  <c r="BR31" i="15"/>
  <c r="BI29" i="19"/>
  <c r="BH29"/>
  <c r="BG29"/>
  <c r="BM28"/>
  <c r="BU30" i="15"/>
  <c r="BL28" i="19"/>
  <c r="BK28"/>
  <c r="BJ28"/>
  <c r="BR30" i="15"/>
  <c r="BI28" i="19"/>
  <c r="BH28"/>
  <c r="BG28"/>
  <c r="BM27"/>
  <c r="BU29" i="15"/>
  <c r="BL27" i="19"/>
  <c r="BK27"/>
  <c r="BJ27"/>
  <c r="BR29" i="15"/>
  <c r="BI27" i="19"/>
  <c r="BH27"/>
  <c r="BG27"/>
  <c r="BM26"/>
  <c r="BU28" i="15"/>
  <c r="BL26" i="19"/>
  <c r="BK26"/>
  <c r="BJ26"/>
  <c r="BR28" i="15"/>
  <c r="BI26" i="19"/>
  <c r="BH26"/>
  <c r="BG26"/>
  <c r="BM25"/>
  <c r="BU27" i="15"/>
  <c r="BL25" i="19"/>
  <c r="BK25"/>
  <c r="BJ25"/>
  <c r="BR27" i="15"/>
  <c r="BI25" i="19"/>
  <c r="BH25"/>
  <c r="BG25"/>
  <c r="BM24"/>
  <c r="BU26" i="15"/>
  <c r="BL24" i="19"/>
  <c r="BK24"/>
  <c r="BJ24"/>
  <c r="BR26" i="15"/>
  <c r="BI24" i="19"/>
  <c r="BH24"/>
  <c r="BG24"/>
  <c r="BM23"/>
  <c r="BU25" i="15"/>
  <c r="BL23" i="19"/>
  <c r="BK23"/>
  <c r="BJ23"/>
  <c r="BR25" i="15"/>
  <c r="BI23" i="19"/>
  <c r="BH23"/>
  <c r="BG23"/>
  <c r="BM22"/>
  <c r="BU24" i="15"/>
  <c r="BL22" i="19"/>
  <c r="BK22"/>
  <c r="BJ22"/>
  <c r="BR24" i="15"/>
  <c r="BI22" i="19"/>
  <c r="BH22"/>
  <c r="BG22"/>
  <c r="BM21"/>
  <c r="BU23" i="15"/>
  <c r="BL21" i="19"/>
  <c r="BK21"/>
  <c r="BJ21"/>
  <c r="BR23" i="15"/>
  <c r="BI21" i="19"/>
  <c r="BH21"/>
  <c r="BG21"/>
  <c r="BM20"/>
  <c r="BU22" i="15"/>
  <c r="BL20" i="19"/>
  <c r="BK20"/>
  <c r="BJ20"/>
  <c r="BR22" i="15"/>
  <c r="BI20" i="19"/>
  <c r="BH20"/>
  <c r="BG20"/>
  <c r="BM19"/>
  <c r="BU21" i="15"/>
  <c r="BL19" i="19"/>
  <c r="BK19"/>
  <c r="BJ19"/>
  <c r="BR21" i="15"/>
  <c r="BI19" i="19"/>
  <c r="BH19"/>
  <c r="BG19"/>
  <c r="BM18"/>
  <c r="BU20" i="15"/>
  <c r="BL18" i="19"/>
  <c r="BK18"/>
  <c r="BJ18"/>
  <c r="BR20" i="15"/>
  <c r="BI18" i="19"/>
  <c r="BH18"/>
  <c r="BG18"/>
  <c r="BM17"/>
  <c r="BU19" i="15"/>
  <c r="BL17" i="19"/>
  <c r="BK17"/>
  <c r="BJ17"/>
  <c r="BR19" i="15"/>
  <c r="BI17" i="19"/>
  <c r="BH17"/>
  <c r="BG17"/>
  <c r="BM16"/>
  <c r="BU18" i="15"/>
  <c r="BL16" i="19"/>
  <c r="BK16"/>
  <c r="BJ16"/>
  <c r="BR18" i="15"/>
  <c r="BI16" i="19"/>
  <c r="BH16"/>
  <c r="BG16"/>
  <c r="BM15"/>
  <c r="BU17" i="15"/>
  <c r="BL15" i="19"/>
  <c r="BK15"/>
  <c r="BJ15"/>
  <c r="BR17" i="15"/>
  <c r="BI15" i="19"/>
  <c r="BH15"/>
  <c r="BG15"/>
  <c r="BM14"/>
  <c r="BU16" i="15"/>
  <c r="BL14" i="19"/>
  <c r="BK14"/>
  <c r="BJ14"/>
  <c r="BR16" i="15"/>
  <c r="BI14" i="19"/>
  <c r="BH14"/>
  <c r="BG14"/>
  <c r="BM13"/>
  <c r="BU15" i="15"/>
  <c r="BL13" i="19"/>
  <c r="BK13"/>
  <c r="BJ13"/>
  <c r="BR15" i="15"/>
  <c r="BI13" i="19"/>
  <c r="BH13"/>
  <c r="BG13"/>
  <c r="BM12"/>
  <c r="BU14" i="15"/>
  <c r="BL12" i="19"/>
  <c r="BK12"/>
  <c r="BJ12"/>
  <c r="BR14" i="15"/>
  <c r="BI12" i="19"/>
  <c r="BH12"/>
  <c r="BG12"/>
  <c r="BM11"/>
  <c r="BU13" i="15"/>
  <c r="BL11" i="19"/>
  <c r="BK11"/>
  <c r="BJ11"/>
  <c r="BR13" i="15"/>
  <c r="BI11" i="19"/>
  <c r="BH11"/>
  <c r="BG11"/>
  <c r="BM10"/>
  <c r="BU12" i="15"/>
  <c r="BL10" i="19"/>
  <c r="BK10"/>
  <c r="BJ10"/>
  <c r="BR12" i="15"/>
  <c r="BI10" i="19"/>
  <c r="BH10"/>
  <c r="BG10"/>
  <c r="BM9"/>
  <c r="BU11" i="15"/>
  <c r="BL9" i="19"/>
  <c r="BK9"/>
  <c r="BJ9"/>
  <c r="BR11" i="15"/>
  <c r="BI9" i="19"/>
  <c r="BH9"/>
  <c r="BG9"/>
  <c r="BM8"/>
  <c r="BL8"/>
  <c r="BK8"/>
  <c r="BJ8"/>
  <c r="BI8"/>
  <c r="BH8"/>
  <c r="BG8"/>
  <c r="BM7"/>
  <c r="BU9" i="15"/>
  <c r="BL7" i="19"/>
  <c r="BK7"/>
  <c r="BJ7"/>
  <c r="BR9" i="15"/>
  <c r="BI7" i="19"/>
  <c r="BH7"/>
  <c r="BG7"/>
  <c r="BG108"/>
  <c r="BG107"/>
  <c r="R8" i="21"/>
  <c r="BA106" i="19"/>
  <c r="AY106"/>
  <c r="AX106"/>
  <c r="AV106"/>
  <c r="AU106"/>
  <c r="BA105"/>
  <c r="AY105"/>
  <c r="AX105"/>
  <c r="AV105"/>
  <c r="AU105"/>
  <c r="BA104"/>
  <c r="AY104"/>
  <c r="AX104"/>
  <c r="AV104"/>
  <c r="AU104"/>
  <c r="BA103"/>
  <c r="BG105" i="15"/>
  <c r="AZ103" i="19"/>
  <c r="AY103"/>
  <c r="AX103"/>
  <c r="BD105" i="15"/>
  <c r="AW103" i="19"/>
  <c r="AV103"/>
  <c r="AU103"/>
  <c r="BA102"/>
  <c r="BG104" i="15"/>
  <c r="AZ102" i="19"/>
  <c r="AY102"/>
  <c r="AX102"/>
  <c r="BD104" i="15"/>
  <c r="AW102" i="19"/>
  <c r="AV102"/>
  <c r="AU102"/>
  <c r="BA101"/>
  <c r="BG103" i="15"/>
  <c r="AZ101" i="19"/>
  <c r="AY101"/>
  <c r="AX101"/>
  <c r="BD103" i="15"/>
  <c r="AW101" i="19"/>
  <c r="AV101"/>
  <c r="AU101"/>
  <c r="BA100"/>
  <c r="BG102" i="15"/>
  <c r="AZ100" i="19"/>
  <c r="AY100"/>
  <c r="AX100"/>
  <c r="BD102" i="15"/>
  <c r="AW100" i="19"/>
  <c r="AV100"/>
  <c r="AU100"/>
  <c r="BA99"/>
  <c r="BG101" i="15"/>
  <c r="AZ99" i="19"/>
  <c r="AY99"/>
  <c r="AX99"/>
  <c r="BD101" i="15"/>
  <c r="AW99" i="19"/>
  <c r="AV99"/>
  <c r="AU99"/>
  <c r="BA98"/>
  <c r="BG100" i="15"/>
  <c r="AZ98" i="19"/>
  <c r="AY98"/>
  <c r="AX98"/>
  <c r="BD100" i="15"/>
  <c r="AW98" i="19"/>
  <c r="AV98"/>
  <c r="AU98"/>
  <c r="BA97"/>
  <c r="BG99" i="15"/>
  <c r="AZ97" i="19"/>
  <c r="AY97"/>
  <c r="AX97"/>
  <c r="BD99" i="15"/>
  <c r="AW97" i="19"/>
  <c r="AV97"/>
  <c r="AU97"/>
  <c r="BA96"/>
  <c r="BG98" i="15"/>
  <c r="AZ96" i="19"/>
  <c r="AY96"/>
  <c r="AX96"/>
  <c r="BD98" i="15"/>
  <c r="AW96" i="19"/>
  <c r="AV96"/>
  <c r="AU96"/>
  <c r="BA95"/>
  <c r="BG97" i="15"/>
  <c r="AZ95" i="19"/>
  <c r="AY95"/>
  <c r="AX95"/>
  <c r="BD97" i="15"/>
  <c r="AW95" i="19"/>
  <c r="AV95"/>
  <c r="AU95"/>
  <c r="BA94"/>
  <c r="BG96" i="15"/>
  <c r="AZ94" i="19"/>
  <c r="AY94"/>
  <c r="AX94"/>
  <c r="BD96" i="15"/>
  <c r="AW94" i="19"/>
  <c r="AV94"/>
  <c r="AU94"/>
  <c r="BA93"/>
  <c r="BG95" i="15"/>
  <c r="AZ93" i="19"/>
  <c r="AY93"/>
  <c r="AX93"/>
  <c r="BD95" i="15"/>
  <c r="AW93" i="19"/>
  <c r="AV93"/>
  <c r="AU93"/>
  <c r="BA92"/>
  <c r="BG94" i="15"/>
  <c r="AZ92" i="19"/>
  <c r="AY92"/>
  <c r="AX92"/>
  <c r="BD94" i="15"/>
  <c r="AW92" i="19"/>
  <c r="AV92"/>
  <c r="AU92"/>
  <c r="BA91"/>
  <c r="BG93" i="15"/>
  <c r="AZ91" i="19"/>
  <c r="AY91"/>
  <c r="AX91"/>
  <c r="BD93" i="15"/>
  <c r="AW91" i="19"/>
  <c r="AV91"/>
  <c r="AU91"/>
  <c r="BA90"/>
  <c r="BG92" i="15"/>
  <c r="AZ90" i="19"/>
  <c r="AY90"/>
  <c r="AX90"/>
  <c r="BD92" i="15"/>
  <c r="AW90" i="19"/>
  <c r="AV90"/>
  <c r="AU90"/>
  <c r="BA89"/>
  <c r="BG91" i="15"/>
  <c r="AZ89" i="19"/>
  <c r="AY89"/>
  <c r="AX89"/>
  <c r="BD91" i="15"/>
  <c r="AW89" i="19"/>
  <c r="AV89"/>
  <c r="AU89"/>
  <c r="BA88"/>
  <c r="BG90" i="15"/>
  <c r="AZ88" i="19"/>
  <c r="AY88"/>
  <c r="AX88"/>
  <c r="BD90" i="15"/>
  <c r="AW88" i="19"/>
  <c r="AV88"/>
  <c r="AU88"/>
  <c r="BA87"/>
  <c r="BG89" i="15"/>
  <c r="AZ87" i="19"/>
  <c r="AY87"/>
  <c r="AX87"/>
  <c r="BD89" i="15"/>
  <c r="AW87" i="19"/>
  <c r="AV87"/>
  <c r="AU87"/>
  <c r="BA86"/>
  <c r="BG88" i="15"/>
  <c r="AZ86" i="19"/>
  <c r="AY86"/>
  <c r="AX86"/>
  <c r="BD88" i="15"/>
  <c r="AW86" i="19"/>
  <c r="AV86"/>
  <c r="AU86"/>
  <c r="BA85"/>
  <c r="BG87" i="15"/>
  <c r="AZ85" i="19"/>
  <c r="AY85"/>
  <c r="AX85"/>
  <c r="BD87" i="15"/>
  <c r="AW85" i="19"/>
  <c r="AV85"/>
  <c r="AU85"/>
  <c r="BA84"/>
  <c r="BG86" i="15"/>
  <c r="AZ84" i="19"/>
  <c r="AY84"/>
  <c r="AX84"/>
  <c r="BD86" i="15"/>
  <c r="AW84" i="19"/>
  <c r="AV84"/>
  <c r="AU84"/>
  <c r="BA83"/>
  <c r="BG85" i="15"/>
  <c r="AZ83" i="19"/>
  <c r="AY83"/>
  <c r="AX83"/>
  <c r="BD85" i="15"/>
  <c r="AW83" i="19"/>
  <c r="AV83"/>
  <c r="AU83"/>
  <c r="BA82"/>
  <c r="BG84" i="15"/>
  <c r="AZ82" i="19"/>
  <c r="AY82"/>
  <c r="AX82"/>
  <c r="BD84" i="15"/>
  <c r="AW82" i="19"/>
  <c r="AV82"/>
  <c r="AU82"/>
  <c r="BA81"/>
  <c r="BG83" i="15"/>
  <c r="AZ81" i="19"/>
  <c r="AY81"/>
  <c r="AX81"/>
  <c r="BD83" i="15"/>
  <c r="AW81" i="19"/>
  <c r="AV81"/>
  <c r="AU81"/>
  <c r="BA80"/>
  <c r="BG82" i="15"/>
  <c r="AZ80" i="19"/>
  <c r="AY80"/>
  <c r="AX80"/>
  <c r="BD82" i="15"/>
  <c r="AW80" i="19"/>
  <c r="AV80"/>
  <c r="AU80"/>
  <c r="BA79"/>
  <c r="BG81" i="15"/>
  <c r="AZ79" i="19"/>
  <c r="AY79"/>
  <c r="AX79"/>
  <c r="BD81" i="15"/>
  <c r="AW79" i="19"/>
  <c r="AV79"/>
  <c r="AU79"/>
  <c r="BA78"/>
  <c r="BG80" i="15"/>
  <c r="AZ78" i="19"/>
  <c r="AY78"/>
  <c r="AX78"/>
  <c r="BD80" i="15"/>
  <c r="AW78" i="19"/>
  <c r="AV78"/>
  <c r="AU78"/>
  <c r="BA77"/>
  <c r="BG79" i="15"/>
  <c r="AZ77" i="19"/>
  <c r="AY77"/>
  <c r="AX77"/>
  <c r="BD79" i="15"/>
  <c r="AW77" i="19"/>
  <c r="AV77"/>
  <c r="AU77"/>
  <c r="BA76"/>
  <c r="BG78" i="15"/>
  <c r="AZ76" i="19"/>
  <c r="AY76"/>
  <c r="AX76"/>
  <c r="BD78" i="15"/>
  <c r="AW76" i="19"/>
  <c r="AV76"/>
  <c r="AU76"/>
  <c r="BA75"/>
  <c r="BG77" i="15"/>
  <c r="AZ75" i="19"/>
  <c r="AY75"/>
  <c r="AX75"/>
  <c r="BD77" i="15"/>
  <c r="AW75" i="19"/>
  <c r="AV75"/>
  <c r="AU75"/>
  <c r="BA74"/>
  <c r="BG76" i="15"/>
  <c r="AZ74" i="19"/>
  <c r="AY74"/>
  <c r="AX74"/>
  <c r="BD76" i="15"/>
  <c r="AW74" i="19"/>
  <c r="AV74"/>
  <c r="AU74"/>
  <c r="BA73"/>
  <c r="BG75" i="15"/>
  <c r="AZ73" i="19"/>
  <c r="AY73"/>
  <c r="AX73"/>
  <c r="BD75" i="15"/>
  <c r="AW73" i="19"/>
  <c r="AV73"/>
  <c r="AU73"/>
  <c r="BA72"/>
  <c r="BG74" i="15"/>
  <c r="AZ72" i="19"/>
  <c r="AY72"/>
  <c r="AX72"/>
  <c r="BD74" i="15"/>
  <c r="AW72" i="19"/>
  <c r="AV72"/>
  <c r="AU72"/>
  <c r="BA71"/>
  <c r="BG73" i="15"/>
  <c r="AZ71" i="19"/>
  <c r="AY71"/>
  <c r="AX71"/>
  <c r="BD73" i="15"/>
  <c r="AW71" i="19"/>
  <c r="AV71"/>
  <c r="AU71"/>
  <c r="BA70"/>
  <c r="BG72" i="15"/>
  <c r="AZ70" i="19"/>
  <c r="AY70"/>
  <c r="AX70"/>
  <c r="BD72" i="15"/>
  <c r="AW70" i="19"/>
  <c r="AV70"/>
  <c r="AU70"/>
  <c r="BA69"/>
  <c r="BG71" i="15"/>
  <c r="AZ69" i="19"/>
  <c r="AY69"/>
  <c r="AX69"/>
  <c r="BD71" i="15"/>
  <c r="AW69" i="19"/>
  <c r="AV69"/>
  <c r="AU69"/>
  <c r="BA68"/>
  <c r="BG70" i="15"/>
  <c r="AZ68" i="19"/>
  <c r="AY68"/>
  <c r="AX68"/>
  <c r="BD70" i="15"/>
  <c r="AW68" i="19"/>
  <c r="AV68"/>
  <c r="AU68"/>
  <c r="BA67"/>
  <c r="BG69" i="15"/>
  <c r="AZ67" i="19"/>
  <c r="AY67"/>
  <c r="AX67"/>
  <c r="BD69" i="15"/>
  <c r="AW67" i="19"/>
  <c r="AV67"/>
  <c r="AU67"/>
  <c r="BA66"/>
  <c r="BG68" i="15"/>
  <c r="AZ66" i="19"/>
  <c r="AY66"/>
  <c r="AX66"/>
  <c r="BD68" i="15"/>
  <c r="AW66" i="19"/>
  <c r="AV66"/>
  <c r="AU66"/>
  <c r="BA65"/>
  <c r="BG67" i="15"/>
  <c r="AZ65" i="19"/>
  <c r="AY65"/>
  <c r="AX65"/>
  <c r="BD67" i="15"/>
  <c r="AW65" i="19"/>
  <c r="AV65"/>
  <c r="AU65"/>
  <c r="BA64"/>
  <c r="BG66" i="15"/>
  <c r="AZ64" i="19"/>
  <c r="AY64"/>
  <c r="AX64"/>
  <c r="BD66" i="15"/>
  <c r="AW64" i="19"/>
  <c r="AV64"/>
  <c r="AU64"/>
  <c r="BA63"/>
  <c r="BG65" i="15"/>
  <c r="AZ63" i="19"/>
  <c r="AY63"/>
  <c r="AX63"/>
  <c r="BD65" i="15"/>
  <c r="AW63" i="19"/>
  <c r="AV63"/>
  <c r="AU63"/>
  <c r="BA62"/>
  <c r="BG64" i="15"/>
  <c r="AZ62" i="19"/>
  <c r="AY62"/>
  <c r="AX62"/>
  <c r="BD64" i="15"/>
  <c r="AW62" i="19"/>
  <c r="AV62"/>
  <c r="AU62"/>
  <c r="BA61"/>
  <c r="BG63" i="15"/>
  <c r="AZ61" i="19"/>
  <c r="AY61"/>
  <c r="AX61"/>
  <c r="BD63" i="15"/>
  <c r="AW61" i="19"/>
  <c r="AV61"/>
  <c r="AU61"/>
  <c r="BA60"/>
  <c r="BG62" i="15"/>
  <c r="AZ60" i="19"/>
  <c r="AY60"/>
  <c r="AX60"/>
  <c r="BD62" i="15"/>
  <c r="AW60" i="19"/>
  <c r="AV60"/>
  <c r="AU60"/>
  <c r="BA59"/>
  <c r="BG61" i="15"/>
  <c r="AZ59" i="19"/>
  <c r="AY59"/>
  <c r="AX59"/>
  <c r="BD61" i="15"/>
  <c r="AW59" i="19"/>
  <c r="AV59"/>
  <c r="AU59"/>
  <c r="BA58"/>
  <c r="BG60" i="15"/>
  <c r="AZ58" i="19"/>
  <c r="AY58"/>
  <c r="AX58"/>
  <c r="BD60" i="15"/>
  <c r="AW58" i="19"/>
  <c r="AV58"/>
  <c r="AU58"/>
  <c r="BA57"/>
  <c r="BG59" i="15"/>
  <c r="AZ57" i="19"/>
  <c r="AY57"/>
  <c r="AX57"/>
  <c r="BD59" i="15"/>
  <c r="AW57" i="19"/>
  <c r="AV57"/>
  <c r="AU57"/>
  <c r="BA56"/>
  <c r="BG58" i="15"/>
  <c r="AZ56" i="19"/>
  <c r="AY56"/>
  <c r="AX56"/>
  <c r="BD58" i="15"/>
  <c r="AW56" i="19"/>
  <c r="AV56"/>
  <c r="AU56"/>
  <c r="BA55"/>
  <c r="BG57" i="15"/>
  <c r="AZ55" i="19"/>
  <c r="AY55"/>
  <c r="AX55"/>
  <c r="BD57" i="15"/>
  <c r="AW55" i="19"/>
  <c r="AV55"/>
  <c r="AU55"/>
  <c r="BA54"/>
  <c r="BG56" i="15"/>
  <c r="AZ54" i="19"/>
  <c r="AY54"/>
  <c r="AX54"/>
  <c r="BD56" i="15"/>
  <c r="AW54" i="19"/>
  <c r="AV54"/>
  <c r="AU54"/>
  <c r="BA53"/>
  <c r="BG55" i="15"/>
  <c r="AZ53" i="19"/>
  <c r="AY53"/>
  <c r="AX53"/>
  <c r="BD55" i="15"/>
  <c r="AW53" i="19"/>
  <c r="AV53"/>
  <c r="AU53"/>
  <c r="BA52"/>
  <c r="BG54" i="15"/>
  <c r="AZ52" i="19"/>
  <c r="AY52"/>
  <c r="AX52"/>
  <c r="BD54" i="15"/>
  <c r="AW52" i="19"/>
  <c r="AV52"/>
  <c r="AU52"/>
  <c r="BA51"/>
  <c r="BG53" i="15"/>
  <c r="AZ51" i="19"/>
  <c r="AY51"/>
  <c r="AX51"/>
  <c r="BD53" i="15"/>
  <c r="AW51" i="19"/>
  <c r="AV51"/>
  <c r="AU51"/>
  <c r="BA50"/>
  <c r="BG52" i="15"/>
  <c r="AZ50" i="19"/>
  <c r="AY50"/>
  <c r="AX50"/>
  <c r="BD52" i="15"/>
  <c r="AW50" i="19"/>
  <c r="AV50"/>
  <c r="AU50"/>
  <c r="BA49"/>
  <c r="BG51" i="15"/>
  <c r="AZ49" i="19"/>
  <c r="AY49"/>
  <c r="AX49"/>
  <c r="BD51" i="15"/>
  <c r="AW49" i="19"/>
  <c r="AV49"/>
  <c r="AU49"/>
  <c r="BA48"/>
  <c r="BG50" i="15"/>
  <c r="AZ48" i="19"/>
  <c r="AY48"/>
  <c r="AX48"/>
  <c r="BD50" i="15"/>
  <c r="AW48" i="19"/>
  <c r="AV48"/>
  <c r="AU48"/>
  <c r="BA47"/>
  <c r="BG49" i="15"/>
  <c r="AZ47" i="19"/>
  <c r="AY47"/>
  <c r="AX47"/>
  <c r="BD49" i="15"/>
  <c r="AW47" i="19"/>
  <c r="AV47"/>
  <c r="AU47"/>
  <c r="BA46"/>
  <c r="BG48" i="15"/>
  <c r="AZ46" i="19"/>
  <c r="AY46"/>
  <c r="AX46"/>
  <c r="BD48" i="15"/>
  <c r="AW46" i="19"/>
  <c r="AV46"/>
  <c r="AU46"/>
  <c r="BA45"/>
  <c r="BG47" i="15"/>
  <c r="AZ45" i="19"/>
  <c r="AY45"/>
  <c r="AX45"/>
  <c r="BD47" i="15"/>
  <c r="AW45" i="19"/>
  <c r="AV45"/>
  <c r="AU45"/>
  <c r="BA44"/>
  <c r="BG46" i="15"/>
  <c r="AZ44" i="19"/>
  <c r="AY44"/>
  <c r="AX44"/>
  <c r="BD46" i="15"/>
  <c r="AW44" i="19"/>
  <c r="AV44"/>
  <c r="AU44"/>
  <c r="BA43"/>
  <c r="BG45" i="15"/>
  <c r="AZ43" i="19"/>
  <c r="AY43"/>
  <c r="AX43"/>
  <c r="BD45" i="15"/>
  <c r="AW43" i="19"/>
  <c r="AV43"/>
  <c r="AU43"/>
  <c r="BA42"/>
  <c r="BG44" i="15"/>
  <c r="AZ42" i="19"/>
  <c r="AY42"/>
  <c r="AX42"/>
  <c r="BD44" i="15"/>
  <c r="AW42" i="19"/>
  <c r="AV42"/>
  <c r="AU42"/>
  <c r="BA41"/>
  <c r="BG43" i="15"/>
  <c r="AZ41" i="19"/>
  <c r="AY41"/>
  <c r="AX41"/>
  <c r="BD43" i="15"/>
  <c r="AW41" i="19"/>
  <c r="AV41"/>
  <c r="AU41"/>
  <c r="BA40"/>
  <c r="BG42" i="15"/>
  <c r="AZ40" i="19"/>
  <c r="AY40"/>
  <c r="AX40"/>
  <c r="BD42" i="15"/>
  <c r="AW40" i="19"/>
  <c r="AV40"/>
  <c r="AU40"/>
  <c r="BA39"/>
  <c r="BG41" i="15"/>
  <c r="AZ39" i="19"/>
  <c r="AY39"/>
  <c r="AX39"/>
  <c r="BD41" i="15"/>
  <c r="AW39" i="19"/>
  <c r="AV39"/>
  <c r="AU39"/>
  <c r="BA38"/>
  <c r="BG40" i="15"/>
  <c r="AZ38" i="19"/>
  <c r="AY38"/>
  <c r="AX38"/>
  <c r="BD40" i="15"/>
  <c r="AW38" i="19"/>
  <c r="AV38"/>
  <c r="AU38"/>
  <c r="BA37"/>
  <c r="BG39" i="15"/>
  <c r="AZ37" i="19"/>
  <c r="AY37"/>
  <c r="AX37"/>
  <c r="BD39" i="15"/>
  <c r="AW37" i="19"/>
  <c r="AV37"/>
  <c r="AU37"/>
  <c r="BA36"/>
  <c r="BG38" i="15"/>
  <c r="AZ36" i="19"/>
  <c r="AY36"/>
  <c r="AX36"/>
  <c r="BD38" i="15"/>
  <c r="AW36" i="19"/>
  <c r="AV36"/>
  <c r="AU36"/>
  <c r="BA35"/>
  <c r="BG37" i="15"/>
  <c r="AZ35" i="19"/>
  <c r="AY35"/>
  <c r="AX35"/>
  <c r="BD37" i="15"/>
  <c r="AW35" i="19"/>
  <c r="AV35"/>
  <c r="AU35"/>
  <c r="BA34"/>
  <c r="BG36" i="15"/>
  <c r="AZ34" i="19"/>
  <c r="AY34"/>
  <c r="AX34"/>
  <c r="BD36" i="15"/>
  <c r="AW34" i="19"/>
  <c r="AV34"/>
  <c r="AU34"/>
  <c r="BA33"/>
  <c r="BG35" i="15"/>
  <c r="AZ33" i="19"/>
  <c r="AY33"/>
  <c r="AX33"/>
  <c r="BD35" i="15"/>
  <c r="AW33" i="19"/>
  <c r="AV33"/>
  <c r="AU33"/>
  <c r="BA32"/>
  <c r="BG34" i="15"/>
  <c r="AZ32" i="19"/>
  <c r="AY32"/>
  <c r="AX32"/>
  <c r="BD34" i="15"/>
  <c r="AW32" i="19"/>
  <c r="AV32"/>
  <c r="AU32"/>
  <c r="BA31"/>
  <c r="BG33" i="15"/>
  <c r="AZ31" i="19"/>
  <c r="AY31"/>
  <c r="AX31"/>
  <c r="BD33" i="15"/>
  <c r="AW31" i="19"/>
  <c r="AV31"/>
  <c r="AU31"/>
  <c r="BA30"/>
  <c r="BG32" i="15"/>
  <c r="AZ30" i="19"/>
  <c r="AY30"/>
  <c r="AX30"/>
  <c r="BD32" i="15"/>
  <c r="AW30" i="19"/>
  <c r="AV30"/>
  <c r="AU30"/>
  <c r="BA29"/>
  <c r="BG31" i="15"/>
  <c r="AZ29" i="19"/>
  <c r="AY29"/>
  <c r="AX29"/>
  <c r="BD31" i="15"/>
  <c r="AW29" i="19"/>
  <c r="AV29"/>
  <c r="AU29"/>
  <c r="BA28"/>
  <c r="BG30" i="15"/>
  <c r="AZ28" i="19"/>
  <c r="AY28"/>
  <c r="AX28"/>
  <c r="BD30" i="15"/>
  <c r="AW28" i="19"/>
  <c r="AV28"/>
  <c r="AU28"/>
  <c r="BA27"/>
  <c r="BG29" i="15"/>
  <c r="AZ27" i="19"/>
  <c r="AY27"/>
  <c r="AX27"/>
  <c r="BD29" i="15"/>
  <c r="AW27" i="19"/>
  <c r="AV27"/>
  <c r="AU27"/>
  <c r="BA26"/>
  <c r="BG28" i="15"/>
  <c r="AZ26" i="19"/>
  <c r="AY26"/>
  <c r="AX26"/>
  <c r="BD28" i="15"/>
  <c r="AW26" i="19"/>
  <c r="AV26"/>
  <c r="AU26"/>
  <c r="BA25"/>
  <c r="BG27" i="15"/>
  <c r="AZ25" i="19"/>
  <c r="AY25"/>
  <c r="AX25"/>
  <c r="BD27" i="15"/>
  <c r="AW25" i="19"/>
  <c r="AV25"/>
  <c r="AU25"/>
  <c r="BA24"/>
  <c r="BG26" i="15"/>
  <c r="AZ24" i="19"/>
  <c r="AY24"/>
  <c r="AX24"/>
  <c r="BD26" i="15"/>
  <c r="AW24" i="19"/>
  <c r="AV24"/>
  <c r="AU24"/>
  <c r="BA23"/>
  <c r="BG25" i="15"/>
  <c r="AZ23" i="19"/>
  <c r="AY23"/>
  <c r="AX23"/>
  <c r="BD25" i="15"/>
  <c r="AW23" i="19"/>
  <c r="AV23"/>
  <c r="AU23"/>
  <c r="BA22"/>
  <c r="BG24" i="15"/>
  <c r="AZ22" i="19"/>
  <c r="AY22"/>
  <c r="AX22"/>
  <c r="BD24" i="15"/>
  <c r="AW22" i="19"/>
  <c r="AV22"/>
  <c r="AU22"/>
  <c r="BA21"/>
  <c r="BG23" i="15"/>
  <c r="AZ21" i="19"/>
  <c r="AY21"/>
  <c r="AX21"/>
  <c r="BD23" i="15"/>
  <c r="AW21" i="19"/>
  <c r="AV21"/>
  <c r="AU21"/>
  <c r="BA20"/>
  <c r="BG22" i="15"/>
  <c r="AZ20" i="19"/>
  <c r="AY20"/>
  <c r="AX20"/>
  <c r="BD22" i="15"/>
  <c r="AW20" i="19"/>
  <c r="AV20"/>
  <c r="AU20"/>
  <c r="BA19"/>
  <c r="BG21" i="15"/>
  <c r="AZ19" i="19"/>
  <c r="AY19"/>
  <c r="AX19"/>
  <c r="BD21" i="15"/>
  <c r="AW19" i="19"/>
  <c r="AV19"/>
  <c r="AU19"/>
  <c r="BA18"/>
  <c r="BG20" i="15"/>
  <c r="AZ18" i="19"/>
  <c r="AY18"/>
  <c r="AX18"/>
  <c r="BD20" i="15"/>
  <c r="AW18" i="19"/>
  <c r="AV18"/>
  <c r="AU18"/>
  <c r="BA17"/>
  <c r="BG19" i="15"/>
  <c r="AZ17" i="19"/>
  <c r="AY17"/>
  <c r="AX17"/>
  <c r="BD19" i="15"/>
  <c r="AW17" i="19"/>
  <c r="AV17"/>
  <c r="AU17"/>
  <c r="BA16"/>
  <c r="BG18" i="15"/>
  <c r="AZ16" i="19"/>
  <c r="AY16"/>
  <c r="AX16"/>
  <c r="BD18" i="15"/>
  <c r="AW16" i="19"/>
  <c r="AV16"/>
  <c r="AU16"/>
  <c r="BA15"/>
  <c r="BG17" i="15"/>
  <c r="AZ15" i="19"/>
  <c r="AY15"/>
  <c r="AX15"/>
  <c r="BD17" i="15"/>
  <c r="AW15" i="19"/>
  <c r="AV15"/>
  <c r="AU15"/>
  <c r="BA14"/>
  <c r="BG16" i="15"/>
  <c r="AZ14" i="19"/>
  <c r="AY14"/>
  <c r="AX14"/>
  <c r="BD16" i="15"/>
  <c r="AW14" i="19"/>
  <c r="AV14"/>
  <c r="AU14"/>
  <c r="BA13"/>
  <c r="BG15" i="15"/>
  <c r="AZ13" i="19"/>
  <c r="AY13"/>
  <c r="AX13"/>
  <c r="BD15" i="15"/>
  <c r="AW13" i="19"/>
  <c r="AV13"/>
  <c r="AU13"/>
  <c r="BA12"/>
  <c r="BG14" i="15"/>
  <c r="AZ12" i="19"/>
  <c r="AY12"/>
  <c r="AX12"/>
  <c r="BD14" i="15"/>
  <c r="AW12" i="19"/>
  <c r="AV12"/>
  <c r="AU12"/>
  <c r="BA11"/>
  <c r="BG13" i="15"/>
  <c r="AZ11" i="19"/>
  <c r="AY11"/>
  <c r="AX11"/>
  <c r="BD13" i="15"/>
  <c r="AW11" i="19"/>
  <c r="AV11"/>
  <c r="AU11"/>
  <c r="BA10"/>
  <c r="BG12" i="15"/>
  <c r="AZ10" i="19"/>
  <c r="AY10"/>
  <c r="AX10"/>
  <c r="BD12" i="15"/>
  <c r="AW10" i="19"/>
  <c r="AV10"/>
  <c r="AU10"/>
  <c r="BA9"/>
  <c r="BG11" i="15"/>
  <c r="AZ9" i="19"/>
  <c r="AY9"/>
  <c r="AX9"/>
  <c r="BD11" i="15"/>
  <c r="AW9" i="19"/>
  <c r="AV9"/>
  <c r="AU9"/>
  <c r="BA8"/>
  <c r="AZ8"/>
  <c r="AY8"/>
  <c r="AX8"/>
  <c r="AW8"/>
  <c r="AV8"/>
  <c r="AU8"/>
  <c r="BA7"/>
  <c r="BG9" i="15"/>
  <c r="AZ7" i="19"/>
  <c r="AY7"/>
  <c r="AX7"/>
  <c r="BD9" i="15"/>
  <c r="AW7" i="19"/>
  <c r="AV7"/>
  <c r="AU7"/>
  <c r="AU108"/>
  <c r="AC106"/>
  <c r="AA106"/>
  <c r="Z106"/>
  <c r="X106"/>
  <c r="W106"/>
  <c r="AC105"/>
  <c r="AA105"/>
  <c r="Z105"/>
  <c r="X105"/>
  <c r="W105"/>
  <c r="AC104"/>
  <c r="AA104"/>
  <c r="Z104"/>
  <c r="X104"/>
  <c r="W104"/>
  <c r="AC103"/>
  <c r="AE105" i="15"/>
  <c r="AB103" i="19"/>
  <c r="AA103"/>
  <c r="Z103"/>
  <c r="AB105" i="15"/>
  <c r="Y103" i="19"/>
  <c r="X103"/>
  <c r="W103"/>
  <c r="AC102"/>
  <c r="AE104" i="15"/>
  <c r="AB102" i="19"/>
  <c r="AA102"/>
  <c r="Z102"/>
  <c r="AB104" i="15"/>
  <c r="Y102" i="19"/>
  <c r="X102"/>
  <c r="W102"/>
  <c r="AC101"/>
  <c r="AE103" i="15"/>
  <c r="AB101" i="19"/>
  <c r="AA101"/>
  <c r="Z101"/>
  <c r="AB103" i="15"/>
  <c r="Y101" i="19"/>
  <c r="X101"/>
  <c r="W101"/>
  <c r="AC100"/>
  <c r="AE102" i="15"/>
  <c r="AB100" i="19"/>
  <c r="AA100"/>
  <c r="Z100"/>
  <c r="AB102" i="15"/>
  <c r="Y100" i="19"/>
  <c r="X100"/>
  <c r="W100"/>
  <c r="AC99"/>
  <c r="AE101" i="15"/>
  <c r="AB99" i="19"/>
  <c r="AA99"/>
  <c r="Z99"/>
  <c r="AB101" i="15"/>
  <c r="Y99" i="19"/>
  <c r="X99"/>
  <c r="W99"/>
  <c r="AC98"/>
  <c r="AE100" i="15"/>
  <c r="AB98" i="19"/>
  <c r="AA98"/>
  <c r="Z98"/>
  <c r="AB100" i="15"/>
  <c r="Y98" i="19"/>
  <c r="X98"/>
  <c r="W98"/>
  <c r="AC97"/>
  <c r="AE99" i="15"/>
  <c r="AB97" i="19"/>
  <c r="AA97"/>
  <c r="Z97"/>
  <c r="AB99" i="15"/>
  <c r="Y97" i="19"/>
  <c r="X97"/>
  <c r="W97"/>
  <c r="AC96"/>
  <c r="AE98" i="15"/>
  <c r="AB96" i="19"/>
  <c r="AA96"/>
  <c r="Z96"/>
  <c r="AB98" i="15"/>
  <c r="Y96" i="19"/>
  <c r="X96"/>
  <c r="W96"/>
  <c r="AC95"/>
  <c r="AE97" i="15"/>
  <c r="AB95" i="19"/>
  <c r="AA95"/>
  <c r="Z95"/>
  <c r="AB97" i="15"/>
  <c r="Y95" i="19"/>
  <c r="X95"/>
  <c r="W95"/>
  <c r="AC94"/>
  <c r="AE96" i="15"/>
  <c r="AB94" i="19"/>
  <c r="AA94"/>
  <c r="Z94"/>
  <c r="AB96" i="15"/>
  <c r="Y94" i="19"/>
  <c r="X94"/>
  <c r="W94"/>
  <c r="AC93"/>
  <c r="AE95" i="15"/>
  <c r="AB93" i="19"/>
  <c r="AA93"/>
  <c r="Z93"/>
  <c r="AB95" i="15"/>
  <c r="Y93" i="19"/>
  <c r="X93"/>
  <c r="W93"/>
  <c r="AC92"/>
  <c r="AE94" i="15"/>
  <c r="AB92" i="19"/>
  <c r="AA92"/>
  <c r="Z92"/>
  <c r="AB94" i="15"/>
  <c r="Y92" i="19"/>
  <c r="X92"/>
  <c r="W92"/>
  <c r="AC91"/>
  <c r="AE93" i="15"/>
  <c r="AB91" i="19"/>
  <c r="AA91"/>
  <c r="Z91"/>
  <c r="AB93" i="15"/>
  <c r="Y91" i="19"/>
  <c r="X91"/>
  <c r="W91"/>
  <c r="AC90"/>
  <c r="AE92" i="15"/>
  <c r="AB90" i="19"/>
  <c r="AA90"/>
  <c r="Z90"/>
  <c r="AB92" i="15"/>
  <c r="Y90" i="19"/>
  <c r="X90"/>
  <c r="W90"/>
  <c r="AC89"/>
  <c r="AE91" i="15"/>
  <c r="AB89" i="19"/>
  <c r="AA89"/>
  <c r="Z89"/>
  <c r="AB91" i="15"/>
  <c r="Y89" i="19"/>
  <c r="X89"/>
  <c r="W89"/>
  <c r="AC88"/>
  <c r="AE90" i="15"/>
  <c r="AB88" i="19"/>
  <c r="AA88"/>
  <c r="Z88"/>
  <c r="AB90" i="15"/>
  <c r="Y88" i="19"/>
  <c r="X88"/>
  <c r="W88"/>
  <c r="AC87"/>
  <c r="AE89" i="15"/>
  <c r="AB87" i="19"/>
  <c r="AA87"/>
  <c r="Z87"/>
  <c r="AB89" i="15"/>
  <c r="Y87" i="19"/>
  <c r="X87"/>
  <c r="W87"/>
  <c r="AC86"/>
  <c r="AE88" i="15"/>
  <c r="AB86" i="19"/>
  <c r="AA86"/>
  <c r="Z86"/>
  <c r="AB88" i="15"/>
  <c r="Y86" i="19"/>
  <c r="X86"/>
  <c r="W86"/>
  <c r="AC85"/>
  <c r="AE87" i="15"/>
  <c r="AB85" i="19"/>
  <c r="AA85"/>
  <c r="Z85"/>
  <c r="AB87" i="15"/>
  <c r="Y85" i="19"/>
  <c r="X85"/>
  <c r="W85"/>
  <c r="AC84"/>
  <c r="AE86" i="15"/>
  <c r="AB84" i="19"/>
  <c r="AA84"/>
  <c r="Z84"/>
  <c r="AB86" i="15"/>
  <c r="Y84" i="19"/>
  <c r="X84"/>
  <c r="W84"/>
  <c r="AC83"/>
  <c r="AE85" i="15"/>
  <c r="AB83" i="19"/>
  <c r="AA83"/>
  <c r="Z83"/>
  <c r="AB85" i="15"/>
  <c r="Y83" i="19"/>
  <c r="X83"/>
  <c r="W83"/>
  <c r="AC82"/>
  <c r="AE84" i="15"/>
  <c r="AB82" i="19"/>
  <c r="AA82"/>
  <c r="Z82"/>
  <c r="AB84" i="15"/>
  <c r="Y82" i="19"/>
  <c r="X82"/>
  <c r="W82"/>
  <c r="AC81"/>
  <c r="AE83" i="15"/>
  <c r="AB81" i="19"/>
  <c r="AA81"/>
  <c r="Z81"/>
  <c r="AB83" i="15"/>
  <c r="Y81" i="19"/>
  <c r="X81"/>
  <c r="W81"/>
  <c r="AC80"/>
  <c r="AE82" i="15"/>
  <c r="AB80" i="19"/>
  <c r="AA80"/>
  <c r="Z80"/>
  <c r="AB82" i="15"/>
  <c r="Y80" i="19"/>
  <c r="X80"/>
  <c r="W80"/>
  <c r="AC79"/>
  <c r="AE81" i="15"/>
  <c r="AB79" i="19"/>
  <c r="AA79"/>
  <c r="Z79"/>
  <c r="AB81" i="15"/>
  <c r="Y79" i="19"/>
  <c r="X79"/>
  <c r="W79"/>
  <c r="AC78"/>
  <c r="AE80" i="15"/>
  <c r="AB78" i="19"/>
  <c r="AA78"/>
  <c r="Z78"/>
  <c r="AB80" i="15"/>
  <c r="Y78" i="19"/>
  <c r="X78"/>
  <c r="W78"/>
  <c r="AC77"/>
  <c r="AE79" i="15"/>
  <c r="AB77" i="19"/>
  <c r="AA77"/>
  <c r="Z77"/>
  <c r="AB79" i="15"/>
  <c r="Y77" i="19"/>
  <c r="X77"/>
  <c r="W77"/>
  <c r="AC76"/>
  <c r="AE78" i="15"/>
  <c r="AB76" i="19"/>
  <c r="AA76"/>
  <c r="Z76"/>
  <c r="AB78" i="15"/>
  <c r="Y76" i="19"/>
  <c r="X76"/>
  <c r="W76"/>
  <c r="AC75"/>
  <c r="AE77" i="15"/>
  <c r="AB75" i="19"/>
  <c r="AA75"/>
  <c r="Z75"/>
  <c r="AB77" i="15"/>
  <c r="Y75" i="19"/>
  <c r="X75"/>
  <c r="W75"/>
  <c r="AC74"/>
  <c r="AE76" i="15"/>
  <c r="AB74" i="19"/>
  <c r="AA74"/>
  <c r="Z74"/>
  <c r="AB76" i="15"/>
  <c r="Y74" i="19"/>
  <c r="X74"/>
  <c r="W74"/>
  <c r="AC73"/>
  <c r="AE75" i="15"/>
  <c r="AB73" i="19"/>
  <c r="AA73"/>
  <c r="Z73"/>
  <c r="AB75" i="15"/>
  <c r="Y73" i="19"/>
  <c r="X73"/>
  <c r="W73"/>
  <c r="AC72"/>
  <c r="AE74" i="15"/>
  <c r="AB72" i="19"/>
  <c r="AA72"/>
  <c r="Z72"/>
  <c r="AB74" i="15"/>
  <c r="Y72" i="19"/>
  <c r="X72"/>
  <c r="W72"/>
  <c r="AC71"/>
  <c r="AE73" i="15"/>
  <c r="AB71" i="19"/>
  <c r="AA71"/>
  <c r="Z71"/>
  <c r="AB73" i="15"/>
  <c r="Y71" i="19"/>
  <c r="X71"/>
  <c r="W71"/>
  <c r="AC70"/>
  <c r="AE72" i="15"/>
  <c r="AB70" i="19"/>
  <c r="AA70"/>
  <c r="Z70"/>
  <c r="AB72" i="15"/>
  <c r="Y70" i="19"/>
  <c r="X70"/>
  <c r="W70"/>
  <c r="AC69"/>
  <c r="AE71" i="15"/>
  <c r="AB69" i="19"/>
  <c r="AA69"/>
  <c r="Z69"/>
  <c r="AB71" i="15"/>
  <c r="Y69" i="19"/>
  <c r="X69"/>
  <c r="W69"/>
  <c r="AC68"/>
  <c r="AE70" i="15"/>
  <c r="AB68" i="19"/>
  <c r="AA68"/>
  <c r="Z68"/>
  <c r="AB70" i="15"/>
  <c r="Y68" i="19"/>
  <c r="X68"/>
  <c r="W68"/>
  <c r="AC67"/>
  <c r="AE69" i="15"/>
  <c r="AB67" i="19"/>
  <c r="AA67"/>
  <c r="Z67"/>
  <c r="AB69" i="15"/>
  <c r="Y67" i="19"/>
  <c r="X67"/>
  <c r="W67"/>
  <c r="AC66"/>
  <c r="AE68" i="15"/>
  <c r="AB66" i="19"/>
  <c r="AA66"/>
  <c r="Z66"/>
  <c r="AB68" i="15"/>
  <c r="Y66" i="19"/>
  <c r="X66"/>
  <c r="W66"/>
  <c r="AC65"/>
  <c r="AE67" i="15"/>
  <c r="AB65" i="19"/>
  <c r="AA65"/>
  <c r="Z65"/>
  <c r="AB67" i="15"/>
  <c r="Y65" i="19"/>
  <c r="X65"/>
  <c r="W65"/>
  <c r="AC64"/>
  <c r="AE66" i="15"/>
  <c r="AB64" i="19"/>
  <c r="AA64"/>
  <c r="Z64"/>
  <c r="AB66" i="15"/>
  <c r="Y64" i="19"/>
  <c r="X64"/>
  <c r="W64"/>
  <c r="AC63"/>
  <c r="AE65" i="15"/>
  <c r="AB63" i="19"/>
  <c r="AA63"/>
  <c r="Z63"/>
  <c r="AB65" i="15"/>
  <c r="Y63" i="19"/>
  <c r="X63"/>
  <c r="W63"/>
  <c r="AC62"/>
  <c r="AE64" i="15"/>
  <c r="AB62" i="19"/>
  <c r="AA62"/>
  <c r="Z62"/>
  <c r="AB64" i="15"/>
  <c r="Y62" i="19"/>
  <c r="X62"/>
  <c r="W62"/>
  <c r="AC61"/>
  <c r="AE63" i="15"/>
  <c r="AB61" i="19"/>
  <c r="AA61"/>
  <c r="Z61"/>
  <c r="AB63" i="15"/>
  <c r="Y61" i="19"/>
  <c r="X61"/>
  <c r="W61"/>
  <c r="AC60"/>
  <c r="AE62" i="15"/>
  <c r="AB60" i="19"/>
  <c r="AA60"/>
  <c r="Z60"/>
  <c r="AB62" i="15"/>
  <c r="Y60" i="19"/>
  <c r="X60"/>
  <c r="W60"/>
  <c r="AC59"/>
  <c r="AE61" i="15"/>
  <c r="AB59" i="19"/>
  <c r="AA59"/>
  <c r="Z59"/>
  <c r="AB61" i="15"/>
  <c r="Y59" i="19"/>
  <c r="X59"/>
  <c r="W59"/>
  <c r="AC58"/>
  <c r="AE60" i="15"/>
  <c r="AB58" i="19"/>
  <c r="AA58"/>
  <c r="Z58"/>
  <c r="AB60" i="15"/>
  <c r="Y58" i="19"/>
  <c r="X58"/>
  <c r="W58"/>
  <c r="AC57"/>
  <c r="AE59" i="15"/>
  <c r="AB57" i="19"/>
  <c r="AA57"/>
  <c r="Z57"/>
  <c r="AB59" i="15"/>
  <c r="Y57" i="19"/>
  <c r="X57"/>
  <c r="W57"/>
  <c r="AC56"/>
  <c r="AE58" i="15"/>
  <c r="AB56" i="19"/>
  <c r="AA56"/>
  <c r="Z56"/>
  <c r="AB58" i="15"/>
  <c r="Y56" i="19"/>
  <c r="X56"/>
  <c r="W56"/>
  <c r="AC55"/>
  <c r="AE57" i="15"/>
  <c r="AB55" i="19"/>
  <c r="AA55"/>
  <c r="Z55"/>
  <c r="AB57" i="15"/>
  <c r="Y55" i="19"/>
  <c r="X55"/>
  <c r="W55"/>
  <c r="AC54"/>
  <c r="AE56" i="15"/>
  <c r="AB54" i="19"/>
  <c r="AA54"/>
  <c r="Z54"/>
  <c r="AB56" i="15"/>
  <c r="Y54" i="19"/>
  <c r="X54"/>
  <c r="W54"/>
  <c r="AC53"/>
  <c r="AE55" i="15"/>
  <c r="AB53" i="19"/>
  <c r="AA53"/>
  <c r="Z53"/>
  <c r="AB55" i="15"/>
  <c r="Y53" i="19"/>
  <c r="X53"/>
  <c r="W53"/>
  <c r="AC52"/>
  <c r="AE54" i="15"/>
  <c r="AB52" i="19"/>
  <c r="AA52"/>
  <c r="Z52"/>
  <c r="AB54" i="15"/>
  <c r="Y52" i="19"/>
  <c r="X52"/>
  <c r="W52"/>
  <c r="AC51"/>
  <c r="AE53" i="15"/>
  <c r="AB51" i="19"/>
  <c r="AA51"/>
  <c r="Z51"/>
  <c r="AB53" i="15"/>
  <c r="Y51" i="19"/>
  <c r="X51"/>
  <c r="W51"/>
  <c r="AC50"/>
  <c r="AE52" i="15"/>
  <c r="AB50" i="19"/>
  <c r="AA50"/>
  <c r="Z50"/>
  <c r="AB52" i="15"/>
  <c r="Y50" i="19"/>
  <c r="X50"/>
  <c r="W50"/>
  <c r="AC49"/>
  <c r="AE51" i="15"/>
  <c r="AB49" i="19"/>
  <c r="AA49"/>
  <c r="Z49"/>
  <c r="AB51" i="15"/>
  <c r="Y49" i="19"/>
  <c r="X49"/>
  <c r="W49"/>
  <c r="AC48"/>
  <c r="AE50" i="15"/>
  <c r="AB48" i="19"/>
  <c r="AA48"/>
  <c r="Z48"/>
  <c r="AB50" i="15"/>
  <c r="Y48" i="19"/>
  <c r="X48"/>
  <c r="W48"/>
  <c r="AC47"/>
  <c r="AE49" i="15"/>
  <c r="AB47" i="19"/>
  <c r="AA47"/>
  <c r="Z47"/>
  <c r="AB49" i="15"/>
  <c r="Y47" i="19"/>
  <c r="X47"/>
  <c r="W47"/>
  <c r="AC46"/>
  <c r="AE48" i="15"/>
  <c r="AB46" i="19"/>
  <c r="AA46"/>
  <c r="Z46"/>
  <c r="AB48" i="15"/>
  <c r="Y46" i="19"/>
  <c r="X46"/>
  <c r="W46"/>
  <c r="AC45"/>
  <c r="AE47" i="15"/>
  <c r="AB45" i="19"/>
  <c r="AA45"/>
  <c r="Z45"/>
  <c r="AB47" i="15"/>
  <c r="Y45" i="19"/>
  <c r="X45"/>
  <c r="W45"/>
  <c r="AC44"/>
  <c r="AE46" i="15"/>
  <c r="AB44" i="19"/>
  <c r="AA44"/>
  <c r="Z44"/>
  <c r="AB46" i="15"/>
  <c r="Y44" i="19"/>
  <c r="X44"/>
  <c r="W44"/>
  <c r="AC43"/>
  <c r="AE45" i="15"/>
  <c r="AB43" i="19"/>
  <c r="AA43"/>
  <c r="Z43"/>
  <c r="AB45" i="15"/>
  <c r="Y43" i="19"/>
  <c r="X43"/>
  <c r="W43"/>
  <c r="AC42"/>
  <c r="AE44" i="15"/>
  <c r="AB42" i="19"/>
  <c r="AA42"/>
  <c r="Z42"/>
  <c r="AB44" i="15"/>
  <c r="Y42" i="19"/>
  <c r="X42"/>
  <c r="W42"/>
  <c r="AC41"/>
  <c r="AE43" i="15"/>
  <c r="AB41" i="19"/>
  <c r="AA41"/>
  <c r="Z41"/>
  <c r="AB43" i="15"/>
  <c r="Y41" i="19"/>
  <c r="X41"/>
  <c r="W41"/>
  <c r="AC40"/>
  <c r="AE42" i="15"/>
  <c r="AB40" i="19"/>
  <c r="AA40"/>
  <c r="Z40"/>
  <c r="AB42" i="15"/>
  <c r="Y40" i="19"/>
  <c r="X40"/>
  <c r="W40"/>
  <c r="AC39"/>
  <c r="AE41" i="15"/>
  <c r="AB39" i="19"/>
  <c r="AA39"/>
  <c r="Z39"/>
  <c r="AB41" i="15"/>
  <c r="Y39" i="19"/>
  <c r="X39"/>
  <c r="W39"/>
  <c r="AC38"/>
  <c r="AE40" i="15"/>
  <c r="AB38" i="19"/>
  <c r="AA38"/>
  <c r="Z38"/>
  <c r="AB40" i="15"/>
  <c r="Y38" i="19"/>
  <c r="X38"/>
  <c r="W38"/>
  <c r="AC37"/>
  <c r="AE39" i="15"/>
  <c r="AB37" i="19"/>
  <c r="AA37"/>
  <c r="Z37"/>
  <c r="AB39" i="15"/>
  <c r="Y37" i="19"/>
  <c r="X37"/>
  <c r="W37"/>
  <c r="AC36"/>
  <c r="AE38" i="15"/>
  <c r="AB36" i="19"/>
  <c r="AA36"/>
  <c r="Z36"/>
  <c r="AB38" i="15"/>
  <c r="Y36" i="19"/>
  <c r="X36"/>
  <c r="W36"/>
  <c r="AC35"/>
  <c r="AE37" i="15"/>
  <c r="AB35" i="19"/>
  <c r="AA35"/>
  <c r="Z35"/>
  <c r="AB37" i="15"/>
  <c r="Y35" i="19"/>
  <c r="X35"/>
  <c r="W35"/>
  <c r="AC34"/>
  <c r="AE36" i="15"/>
  <c r="AB34" i="19"/>
  <c r="AA34"/>
  <c r="Z34"/>
  <c r="AB36" i="15"/>
  <c r="Y34" i="19"/>
  <c r="X34"/>
  <c r="W34"/>
  <c r="AC33"/>
  <c r="AE35" i="15"/>
  <c r="AB33" i="19"/>
  <c r="AA33"/>
  <c r="Z33"/>
  <c r="AB35" i="15"/>
  <c r="Y33" i="19"/>
  <c r="X33"/>
  <c r="W33"/>
  <c r="AC32"/>
  <c r="AE34" i="15"/>
  <c r="AB32" i="19"/>
  <c r="AA32"/>
  <c r="Z32"/>
  <c r="AB34" i="15"/>
  <c r="Y32" i="19"/>
  <c r="X32"/>
  <c r="W32"/>
  <c r="AC31"/>
  <c r="AE33" i="15"/>
  <c r="AB31" i="19"/>
  <c r="AA31"/>
  <c r="Z31"/>
  <c r="AB33" i="15"/>
  <c r="Y31" i="19"/>
  <c r="X31"/>
  <c r="W31"/>
  <c r="AC30"/>
  <c r="AE32" i="15"/>
  <c r="AB30" i="19"/>
  <c r="AA30"/>
  <c r="Z30"/>
  <c r="AB32" i="15"/>
  <c r="Y30" i="19"/>
  <c r="X30"/>
  <c r="W30"/>
  <c r="AC29"/>
  <c r="AE31" i="15"/>
  <c r="AB29" i="19"/>
  <c r="AA29"/>
  <c r="Z29"/>
  <c r="AB31" i="15"/>
  <c r="Y29" i="19"/>
  <c r="X29"/>
  <c r="W29"/>
  <c r="AC28"/>
  <c r="AE30" i="15"/>
  <c r="AB28" i="19"/>
  <c r="AA28"/>
  <c r="Z28"/>
  <c r="AB30" i="15"/>
  <c r="Y28" i="19"/>
  <c r="X28"/>
  <c r="W28"/>
  <c r="AC27"/>
  <c r="AE29" i="15"/>
  <c r="AB27" i="19"/>
  <c r="AA27"/>
  <c r="Z27"/>
  <c r="AB29" i="15"/>
  <c r="Y27" i="19"/>
  <c r="X27"/>
  <c r="W27"/>
  <c r="AC26"/>
  <c r="AE28" i="15"/>
  <c r="AB26" i="19"/>
  <c r="AA26"/>
  <c r="Z26"/>
  <c r="AB28" i="15"/>
  <c r="Y26" i="19"/>
  <c r="X26"/>
  <c r="W26"/>
  <c r="AC25"/>
  <c r="AE27" i="15"/>
  <c r="AB25" i="19"/>
  <c r="AA25"/>
  <c r="Z25"/>
  <c r="AB27" i="15"/>
  <c r="Y25" i="19"/>
  <c r="X25"/>
  <c r="W25"/>
  <c r="AC24"/>
  <c r="AE26" i="15"/>
  <c r="AB24" i="19"/>
  <c r="AA24"/>
  <c r="Z24"/>
  <c r="AB26" i="15"/>
  <c r="Y24" i="19"/>
  <c r="X24"/>
  <c r="W24"/>
  <c r="AC23"/>
  <c r="AE25" i="15"/>
  <c r="AB23" i="19"/>
  <c r="AA23"/>
  <c r="Z23"/>
  <c r="AB25" i="15"/>
  <c r="Y23" i="19"/>
  <c r="X23"/>
  <c r="W23"/>
  <c r="AC22"/>
  <c r="AE24" i="15"/>
  <c r="AB22" i="19"/>
  <c r="AA22"/>
  <c r="Z22"/>
  <c r="AB24" i="15"/>
  <c r="Y22" i="19"/>
  <c r="X22"/>
  <c r="W22"/>
  <c r="AC21"/>
  <c r="AE23" i="15"/>
  <c r="AB21" i="19"/>
  <c r="AA21"/>
  <c r="Z21"/>
  <c r="AB23" i="15"/>
  <c r="Y21" i="19"/>
  <c r="X21"/>
  <c r="W21"/>
  <c r="AC20"/>
  <c r="AE22" i="15"/>
  <c r="AB20" i="19"/>
  <c r="AA20"/>
  <c r="Z20"/>
  <c r="AB22" i="15"/>
  <c r="Y20" i="19"/>
  <c r="X20"/>
  <c r="W20"/>
  <c r="AC19"/>
  <c r="AE21" i="15"/>
  <c r="AB19" i="19"/>
  <c r="AA19"/>
  <c r="Z19"/>
  <c r="AB21" i="15"/>
  <c r="Y19" i="19"/>
  <c r="X19"/>
  <c r="W19"/>
  <c r="AC18"/>
  <c r="AE20" i="15"/>
  <c r="AB18" i="19"/>
  <c r="AA18"/>
  <c r="Z18"/>
  <c r="AB20" i="15"/>
  <c r="Y18" i="19"/>
  <c r="X18"/>
  <c r="W18"/>
  <c r="AC17"/>
  <c r="AE19" i="15"/>
  <c r="AB17" i="19"/>
  <c r="AA17"/>
  <c r="Z17"/>
  <c r="AB19" i="15"/>
  <c r="Y17" i="19"/>
  <c r="X17"/>
  <c r="W17"/>
  <c r="AC16"/>
  <c r="AE18" i="15"/>
  <c r="AB16" i="19"/>
  <c r="AA16"/>
  <c r="Z16"/>
  <c r="AB18" i="15"/>
  <c r="Y16" i="19"/>
  <c r="X16"/>
  <c r="W16"/>
  <c r="AC15"/>
  <c r="AE17" i="15"/>
  <c r="AB15" i="19"/>
  <c r="AA15"/>
  <c r="Z15"/>
  <c r="AB17" i="15"/>
  <c r="Y15" i="19"/>
  <c r="X15"/>
  <c r="W15"/>
  <c r="AC14"/>
  <c r="AE16" i="15"/>
  <c r="AB14" i="19"/>
  <c r="AA14"/>
  <c r="Z14"/>
  <c r="AB16" i="15"/>
  <c r="Y14" i="19"/>
  <c r="X14"/>
  <c r="W14"/>
  <c r="AC13"/>
  <c r="AE15" i="15"/>
  <c r="AB13" i="19"/>
  <c r="AA13"/>
  <c r="Z13"/>
  <c r="AB15" i="15"/>
  <c r="Y13" i="19"/>
  <c r="X13"/>
  <c r="W13"/>
  <c r="AC12"/>
  <c r="AE14" i="15"/>
  <c r="AB12" i="19"/>
  <c r="AA12"/>
  <c r="Z12"/>
  <c r="AB14" i="15"/>
  <c r="Y12" i="19"/>
  <c r="X12"/>
  <c r="W12"/>
  <c r="AC11"/>
  <c r="AE13" i="15"/>
  <c r="AB11" i="19"/>
  <c r="AA11"/>
  <c r="Z11"/>
  <c r="AB13" i="15"/>
  <c r="Y11" i="19"/>
  <c r="X11"/>
  <c r="W11"/>
  <c r="AC10"/>
  <c r="AE12" i="15"/>
  <c r="AB10" i="19"/>
  <c r="AA10"/>
  <c r="Z10"/>
  <c r="AB12" i="15"/>
  <c r="Y10" i="19"/>
  <c r="X10"/>
  <c r="W10"/>
  <c r="AC9"/>
  <c r="AE11" i="15"/>
  <c r="AB9" i="19"/>
  <c r="AA9"/>
  <c r="Z9"/>
  <c r="AB11" i="15"/>
  <c r="Y9" i="19"/>
  <c r="X9"/>
  <c r="W9"/>
  <c r="AC8"/>
  <c r="AB8"/>
  <c r="AA8"/>
  <c r="Z8"/>
  <c r="Y8"/>
  <c r="X8"/>
  <c r="W8"/>
  <c r="AC7"/>
  <c r="AE9" i="15"/>
  <c r="AB7" i="19"/>
  <c r="AA7"/>
  <c r="Z7"/>
  <c r="AB9" i="15"/>
  <c r="Y7" i="19"/>
  <c r="X7"/>
  <c r="W7"/>
  <c r="W108"/>
  <c r="W107"/>
  <c r="R4" i="21"/>
  <c r="AU107" i="19"/>
  <c r="D8" i="21"/>
  <c r="AO106" i="19"/>
  <c r="AM106"/>
  <c r="AL106"/>
  <c r="AJ106"/>
  <c r="AI106"/>
  <c r="AO105"/>
  <c r="AM105"/>
  <c r="AL105"/>
  <c r="AJ105"/>
  <c r="AI105"/>
  <c r="AO104"/>
  <c r="AM104"/>
  <c r="AL104"/>
  <c r="AJ104"/>
  <c r="AI104"/>
  <c r="AO103"/>
  <c r="AS105" i="15"/>
  <c r="AN103" i="19"/>
  <c r="AM103"/>
  <c r="AL103"/>
  <c r="AP105" i="15"/>
  <c r="AK103" i="19"/>
  <c r="AJ103"/>
  <c r="AI103"/>
  <c r="AO102"/>
  <c r="AS104" i="15"/>
  <c r="AN102" i="19"/>
  <c r="AM102"/>
  <c r="AL102"/>
  <c r="AP104" i="15"/>
  <c r="AK102" i="19"/>
  <c r="AJ102"/>
  <c r="AI102"/>
  <c r="AO101"/>
  <c r="AS103" i="15"/>
  <c r="AN101" i="19"/>
  <c r="AM101"/>
  <c r="AL101"/>
  <c r="AP103" i="15"/>
  <c r="AK101" i="19"/>
  <c r="AJ101"/>
  <c r="AI101"/>
  <c r="AO100"/>
  <c r="AS102" i="15"/>
  <c r="AN100" i="19"/>
  <c r="AM100"/>
  <c r="AL100"/>
  <c r="AP102" i="15"/>
  <c r="AK100" i="19"/>
  <c r="AJ100"/>
  <c r="AI100"/>
  <c r="AO99"/>
  <c r="AS101" i="15"/>
  <c r="AN99" i="19"/>
  <c r="AM99"/>
  <c r="AL99"/>
  <c r="AP101" i="15"/>
  <c r="AK99" i="19"/>
  <c r="AJ99"/>
  <c r="AI99"/>
  <c r="AO98"/>
  <c r="AS100" i="15"/>
  <c r="AN98" i="19"/>
  <c r="AM98"/>
  <c r="AL98"/>
  <c r="AP100" i="15"/>
  <c r="AK98" i="19"/>
  <c r="AJ98"/>
  <c r="AI98"/>
  <c r="AO97"/>
  <c r="AS99" i="15"/>
  <c r="AN97" i="19"/>
  <c r="AM97"/>
  <c r="AL97"/>
  <c r="AP99" i="15"/>
  <c r="AK97" i="19"/>
  <c r="AJ97"/>
  <c r="AI97"/>
  <c r="AO96"/>
  <c r="AS98" i="15"/>
  <c r="AN96" i="19"/>
  <c r="AM96"/>
  <c r="AL96"/>
  <c r="AP98" i="15"/>
  <c r="AK96" i="19"/>
  <c r="AJ96"/>
  <c r="AI96"/>
  <c r="AO95"/>
  <c r="AS97" i="15"/>
  <c r="AN95" i="19"/>
  <c r="AM95"/>
  <c r="AL95"/>
  <c r="AP97" i="15"/>
  <c r="AK95" i="19"/>
  <c r="AJ95"/>
  <c r="AI95"/>
  <c r="AO94"/>
  <c r="AS96" i="15"/>
  <c r="AN94" i="19"/>
  <c r="AM94"/>
  <c r="AL94"/>
  <c r="AP96" i="15"/>
  <c r="AK94" i="19"/>
  <c r="AJ94"/>
  <c r="AI94"/>
  <c r="AO93"/>
  <c r="AS95" i="15"/>
  <c r="AN93" i="19"/>
  <c r="AM93"/>
  <c r="AL93"/>
  <c r="AP95" i="15"/>
  <c r="AK93" i="19"/>
  <c r="AJ93"/>
  <c r="AI93"/>
  <c r="AO92"/>
  <c r="AS94" i="15"/>
  <c r="AN92" i="19"/>
  <c r="AM92"/>
  <c r="AL92"/>
  <c r="AP94" i="15"/>
  <c r="AK92" i="19"/>
  <c r="AJ92"/>
  <c r="AI92"/>
  <c r="AO91"/>
  <c r="AS93" i="15"/>
  <c r="AN91" i="19"/>
  <c r="AM91"/>
  <c r="AL91"/>
  <c r="AP93" i="15"/>
  <c r="AK91" i="19"/>
  <c r="AJ91"/>
  <c r="AI91"/>
  <c r="AO90"/>
  <c r="AS92" i="15"/>
  <c r="AN90" i="19"/>
  <c r="AM90"/>
  <c r="AL90"/>
  <c r="AP92" i="15"/>
  <c r="AK90" i="19"/>
  <c r="AJ90"/>
  <c r="AI90"/>
  <c r="AO89"/>
  <c r="AS91" i="15"/>
  <c r="AN89" i="19"/>
  <c r="AM89"/>
  <c r="AL89"/>
  <c r="AP91" i="15"/>
  <c r="AK89" i="19"/>
  <c r="AJ89"/>
  <c r="AI89"/>
  <c r="AO88"/>
  <c r="AS90" i="15"/>
  <c r="AN88" i="19"/>
  <c r="AM88"/>
  <c r="AL88"/>
  <c r="AP90" i="15"/>
  <c r="AK88" i="19"/>
  <c r="AJ88"/>
  <c r="AI88"/>
  <c r="AO87"/>
  <c r="AS89" i="15"/>
  <c r="AN87" i="19"/>
  <c r="AM87"/>
  <c r="AL87"/>
  <c r="AP89" i="15"/>
  <c r="AK87" i="19"/>
  <c r="AJ87"/>
  <c r="AI87"/>
  <c r="AO86"/>
  <c r="AS88" i="15"/>
  <c r="AN86" i="19"/>
  <c r="AM86"/>
  <c r="AL86"/>
  <c r="AP88" i="15"/>
  <c r="AK86" i="19"/>
  <c r="AJ86"/>
  <c r="AI86"/>
  <c r="AO85"/>
  <c r="AS87" i="15"/>
  <c r="AN85" i="19"/>
  <c r="AM85"/>
  <c r="AL85"/>
  <c r="AP87" i="15"/>
  <c r="AK85" i="19"/>
  <c r="AJ85"/>
  <c r="AI85"/>
  <c r="AO84"/>
  <c r="AS86" i="15"/>
  <c r="AN84" i="19"/>
  <c r="AM84"/>
  <c r="AL84"/>
  <c r="AP86" i="15"/>
  <c r="AK84" i="19"/>
  <c r="AJ84"/>
  <c r="AI84"/>
  <c r="AO83"/>
  <c r="AS85" i="15"/>
  <c r="AN83" i="19"/>
  <c r="AM83"/>
  <c r="AL83"/>
  <c r="AP85" i="15"/>
  <c r="AK83" i="19"/>
  <c r="AJ83"/>
  <c r="AI83"/>
  <c r="AO82"/>
  <c r="AS84" i="15"/>
  <c r="AN82" i="19"/>
  <c r="AM82"/>
  <c r="AL82"/>
  <c r="AP84" i="15"/>
  <c r="AK82" i="19"/>
  <c r="AJ82"/>
  <c r="AI82"/>
  <c r="AO81"/>
  <c r="AS83" i="15"/>
  <c r="AN81" i="19"/>
  <c r="AM81"/>
  <c r="AL81"/>
  <c r="AP83" i="15"/>
  <c r="AK81" i="19"/>
  <c r="AJ81"/>
  <c r="AI81"/>
  <c r="AO80"/>
  <c r="AS82" i="15"/>
  <c r="AN80" i="19"/>
  <c r="AM80"/>
  <c r="AL80"/>
  <c r="AP82" i="15"/>
  <c r="AK80" i="19"/>
  <c r="AJ80"/>
  <c r="AI80"/>
  <c r="AO79"/>
  <c r="AS81" i="15"/>
  <c r="AN79" i="19"/>
  <c r="AM79"/>
  <c r="AL79"/>
  <c r="AP81" i="15"/>
  <c r="AK79" i="19"/>
  <c r="AJ79"/>
  <c r="AI79"/>
  <c r="AO78"/>
  <c r="AS80" i="15"/>
  <c r="AN78" i="19"/>
  <c r="AM78"/>
  <c r="AL78"/>
  <c r="AP80" i="15"/>
  <c r="AK78" i="19"/>
  <c r="AJ78"/>
  <c r="AI78"/>
  <c r="AO77"/>
  <c r="AS79" i="15"/>
  <c r="AN77" i="19"/>
  <c r="AM77"/>
  <c r="AL77"/>
  <c r="AP79" i="15"/>
  <c r="AK77" i="19"/>
  <c r="AJ77"/>
  <c r="AI77"/>
  <c r="AO76"/>
  <c r="AS78" i="15"/>
  <c r="AN76" i="19"/>
  <c r="AM76"/>
  <c r="AL76"/>
  <c r="AP78" i="15"/>
  <c r="AK76" i="19"/>
  <c r="AJ76"/>
  <c r="AI76"/>
  <c r="AO75"/>
  <c r="AS77" i="15"/>
  <c r="AN75" i="19"/>
  <c r="AM75"/>
  <c r="AL75"/>
  <c r="AP77" i="15"/>
  <c r="AK75" i="19"/>
  <c r="AJ75"/>
  <c r="AI75"/>
  <c r="AO74"/>
  <c r="AS76" i="15"/>
  <c r="AN74" i="19"/>
  <c r="AM74"/>
  <c r="AL74"/>
  <c r="AP76" i="15"/>
  <c r="AK74" i="19"/>
  <c r="AJ74"/>
  <c r="AI74"/>
  <c r="AO73"/>
  <c r="AS75" i="15"/>
  <c r="AN73" i="19"/>
  <c r="AM73"/>
  <c r="AL73"/>
  <c r="AP75" i="15"/>
  <c r="AK73" i="19"/>
  <c r="AJ73"/>
  <c r="AI73"/>
  <c r="AO72"/>
  <c r="AS74" i="15"/>
  <c r="AN72" i="19"/>
  <c r="AM72"/>
  <c r="AL72"/>
  <c r="AP74" i="15"/>
  <c r="AK72" i="19"/>
  <c r="AJ72"/>
  <c r="AI72"/>
  <c r="AO71"/>
  <c r="AS73" i="15"/>
  <c r="AN71" i="19"/>
  <c r="AM71"/>
  <c r="AL71"/>
  <c r="AP73" i="15"/>
  <c r="AK71" i="19"/>
  <c r="AJ71"/>
  <c r="AI71"/>
  <c r="AO70"/>
  <c r="AS72" i="15"/>
  <c r="AN70" i="19"/>
  <c r="AM70"/>
  <c r="AL70"/>
  <c r="AP72" i="15"/>
  <c r="AK70" i="19"/>
  <c r="AJ70"/>
  <c r="AI70"/>
  <c r="AO69"/>
  <c r="AS71" i="15"/>
  <c r="AN69" i="19"/>
  <c r="AM69"/>
  <c r="AL69"/>
  <c r="AP71" i="15"/>
  <c r="AK69" i="19"/>
  <c r="AJ69"/>
  <c r="AI69"/>
  <c r="AO68"/>
  <c r="AS70" i="15"/>
  <c r="AN68" i="19"/>
  <c r="AM68"/>
  <c r="AL68"/>
  <c r="AP70" i="15"/>
  <c r="AK68" i="19"/>
  <c r="AJ68"/>
  <c r="AI68"/>
  <c r="AO67"/>
  <c r="AS69" i="15"/>
  <c r="AN67" i="19"/>
  <c r="AM67"/>
  <c r="AL67"/>
  <c r="AP69" i="15"/>
  <c r="AK67" i="19"/>
  <c r="AJ67"/>
  <c r="AI67"/>
  <c r="AO66"/>
  <c r="AS68" i="15"/>
  <c r="AN66" i="19"/>
  <c r="AM66"/>
  <c r="AL66"/>
  <c r="AP68" i="15"/>
  <c r="AK66" i="19"/>
  <c r="AJ66"/>
  <c r="AI66"/>
  <c r="AO65"/>
  <c r="AS67" i="15"/>
  <c r="AN65" i="19"/>
  <c r="AM65"/>
  <c r="AL65"/>
  <c r="AP67" i="15"/>
  <c r="AK65" i="19"/>
  <c r="AJ65"/>
  <c r="AI65"/>
  <c r="AO64"/>
  <c r="AS66" i="15"/>
  <c r="AN64" i="19"/>
  <c r="AM64"/>
  <c r="AL64"/>
  <c r="AP66" i="15"/>
  <c r="AK64" i="19"/>
  <c r="AJ64"/>
  <c r="AI64"/>
  <c r="AO63"/>
  <c r="AS65" i="15"/>
  <c r="AN63" i="19"/>
  <c r="AM63"/>
  <c r="AL63"/>
  <c r="AP65" i="15"/>
  <c r="AK63" i="19"/>
  <c r="AJ63"/>
  <c r="AI63"/>
  <c r="AO62"/>
  <c r="AS64" i="15"/>
  <c r="AN62" i="19"/>
  <c r="AM62"/>
  <c r="AL62"/>
  <c r="AP64" i="15"/>
  <c r="AK62" i="19"/>
  <c r="AJ62"/>
  <c r="AI62"/>
  <c r="AO61"/>
  <c r="AS63" i="15"/>
  <c r="AN61" i="19"/>
  <c r="AM61"/>
  <c r="AL61"/>
  <c r="AP63" i="15"/>
  <c r="AK61" i="19"/>
  <c r="AJ61"/>
  <c r="AI61"/>
  <c r="AO60"/>
  <c r="AS62" i="15"/>
  <c r="AN60" i="19"/>
  <c r="AM60"/>
  <c r="AL60"/>
  <c r="AP62" i="15"/>
  <c r="AK60" i="19"/>
  <c r="AJ60"/>
  <c r="AI60"/>
  <c r="AO59"/>
  <c r="AS61" i="15"/>
  <c r="AN59" i="19"/>
  <c r="AM59"/>
  <c r="AL59"/>
  <c r="AP61" i="15"/>
  <c r="AK59" i="19"/>
  <c r="AJ59"/>
  <c r="AI59"/>
  <c r="AO58"/>
  <c r="AS60" i="15"/>
  <c r="AN58" i="19"/>
  <c r="AM58"/>
  <c r="AL58"/>
  <c r="AP60" i="15"/>
  <c r="AK58" i="19"/>
  <c r="AJ58"/>
  <c r="AI58"/>
  <c r="AO57"/>
  <c r="AS59" i="15"/>
  <c r="AN57" i="19"/>
  <c r="AM57"/>
  <c r="AL57"/>
  <c r="AP59" i="15"/>
  <c r="AK57" i="19"/>
  <c r="AJ57"/>
  <c r="AI57"/>
  <c r="AO56"/>
  <c r="AS58" i="15"/>
  <c r="AN56" i="19"/>
  <c r="AM56"/>
  <c r="AL56"/>
  <c r="AP58" i="15"/>
  <c r="AK56" i="19"/>
  <c r="AJ56"/>
  <c r="AI56"/>
  <c r="AO55"/>
  <c r="AS57" i="15"/>
  <c r="AN55" i="19"/>
  <c r="AM55"/>
  <c r="AL55"/>
  <c r="AP57" i="15"/>
  <c r="AK55" i="19"/>
  <c r="AJ55"/>
  <c r="AI55"/>
  <c r="AO54"/>
  <c r="AS56" i="15"/>
  <c r="AN54" i="19"/>
  <c r="AM54"/>
  <c r="AL54"/>
  <c r="AP56" i="15"/>
  <c r="AK54" i="19"/>
  <c r="AJ54"/>
  <c r="AI54"/>
  <c r="AO53"/>
  <c r="AS55" i="15"/>
  <c r="AN53" i="19"/>
  <c r="AM53"/>
  <c r="AL53"/>
  <c r="AP55" i="15"/>
  <c r="AK53" i="19"/>
  <c r="AJ53"/>
  <c r="AI53"/>
  <c r="AO52"/>
  <c r="AS54" i="15"/>
  <c r="AN52" i="19"/>
  <c r="AM52"/>
  <c r="AL52"/>
  <c r="AP54" i="15"/>
  <c r="AK52" i="19"/>
  <c r="AJ52"/>
  <c r="AI52"/>
  <c r="AO51"/>
  <c r="AS53" i="15"/>
  <c r="AN51" i="19"/>
  <c r="AM51"/>
  <c r="AL51"/>
  <c r="AP53" i="15"/>
  <c r="AK51" i="19"/>
  <c r="AJ51"/>
  <c r="AI51"/>
  <c r="AO50"/>
  <c r="AS52" i="15"/>
  <c r="AN50" i="19"/>
  <c r="AM50"/>
  <c r="AL50"/>
  <c r="AP52" i="15"/>
  <c r="AK50" i="19"/>
  <c r="AJ50"/>
  <c r="AI50"/>
  <c r="AO49"/>
  <c r="AS51" i="15"/>
  <c r="AN49" i="19"/>
  <c r="AM49"/>
  <c r="AL49"/>
  <c r="AP51" i="15"/>
  <c r="AK49" i="19"/>
  <c r="AJ49"/>
  <c r="AI49"/>
  <c r="AO48"/>
  <c r="AS50" i="15"/>
  <c r="AN48" i="19"/>
  <c r="AM48"/>
  <c r="AL48"/>
  <c r="AP50" i="15"/>
  <c r="AK48" i="19"/>
  <c r="AJ48"/>
  <c r="AI48"/>
  <c r="AO47"/>
  <c r="AS49" i="15"/>
  <c r="AN47" i="19"/>
  <c r="AM47"/>
  <c r="AL47"/>
  <c r="AP49" i="15"/>
  <c r="AK47" i="19"/>
  <c r="AJ47"/>
  <c r="AI47"/>
  <c r="AO46"/>
  <c r="AS48" i="15"/>
  <c r="AN46" i="19"/>
  <c r="AM46"/>
  <c r="AL46"/>
  <c r="AP48" i="15"/>
  <c r="AK46" i="19"/>
  <c r="AJ46"/>
  <c r="AI46"/>
  <c r="AO45"/>
  <c r="AS47" i="15"/>
  <c r="AN45" i="19"/>
  <c r="AM45"/>
  <c r="AL45"/>
  <c r="AP47" i="15"/>
  <c r="AK45" i="19"/>
  <c r="AJ45"/>
  <c r="AI45"/>
  <c r="AO44"/>
  <c r="AS46" i="15"/>
  <c r="AN44" i="19"/>
  <c r="AM44"/>
  <c r="AL44"/>
  <c r="AP46" i="15"/>
  <c r="AK44" i="19"/>
  <c r="AJ44"/>
  <c r="AI44"/>
  <c r="AO43"/>
  <c r="AS45" i="15"/>
  <c r="AN43" i="19"/>
  <c r="AM43"/>
  <c r="AL43"/>
  <c r="AP45" i="15"/>
  <c r="AK43" i="19"/>
  <c r="AJ43"/>
  <c r="AI43"/>
  <c r="AO42"/>
  <c r="AS44" i="15"/>
  <c r="AN42" i="19"/>
  <c r="AM42"/>
  <c r="AL42"/>
  <c r="AP44" i="15"/>
  <c r="AK42" i="19"/>
  <c r="AJ42"/>
  <c r="AI42"/>
  <c r="AO41"/>
  <c r="AS43" i="15"/>
  <c r="AN41" i="19"/>
  <c r="AM41"/>
  <c r="AL41"/>
  <c r="AP43" i="15"/>
  <c r="AK41" i="19"/>
  <c r="AJ41"/>
  <c r="AI41"/>
  <c r="AO40"/>
  <c r="AS42" i="15"/>
  <c r="AN40" i="19"/>
  <c r="AM40"/>
  <c r="AL40"/>
  <c r="AP42" i="15"/>
  <c r="AK40" i="19"/>
  <c r="AJ40"/>
  <c r="AI40"/>
  <c r="AO39"/>
  <c r="AS41" i="15"/>
  <c r="AN39" i="19"/>
  <c r="AM39"/>
  <c r="AL39"/>
  <c r="AP41" i="15"/>
  <c r="AK39" i="19"/>
  <c r="AJ39"/>
  <c r="AI39"/>
  <c r="AO38"/>
  <c r="AS40" i="15"/>
  <c r="AN38" i="19"/>
  <c r="AM38"/>
  <c r="AL38"/>
  <c r="AP40" i="15"/>
  <c r="AK38" i="19"/>
  <c r="AJ38"/>
  <c r="AI38"/>
  <c r="AO37"/>
  <c r="AS39" i="15"/>
  <c r="AN37" i="19"/>
  <c r="AM37"/>
  <c r="AL37"/>
  <c r="AP39" i="15"/>
  <c r="AK37" i="19"/>
  <c r="AJ37"/>
  <c r="AI37"/>
  <c r="AO36"/>
  <c r="AS38" i="15"/>
  <c r="AN36" i="19"/>
  <c r="AM36"/>
  <c r="AL36"/>
  <c r="AP38" i="15"/>
  <c r="AK36" i="19"/>
  <c r="AJ36"/>
  <c r="AI36"/>
  <c r="AO35"/>
  <c r="AS37" i="15"/>
  <c r="AN35" i="19"/>
  <c r="AM35"/>
  <c r="AL35"/>
  <c r="AP37" i="15"/>
  <c r="AK35" i="19"/>
  <c r="AJ35"/>
  <c r="AI35"/>
  <c r="AO34"/>
  <c r="AS36" i="15"/>
  <c r="AN34" i="19"/>
  <c r="AM34"/>
  <c r="AL34"/>
  <c r="AP36" i="15"/>
  <c r="AK34" i="19"/>
  <c r="AJ34"/>
  <c r="AI34"/>
  <c r="AO33"/>
  <c r="AS35" i="15"/>
  <c r="AN33" i="19"/>
  <c r="AM33"/>
  <c r="AL33"/>
  <c r="AP35" i="15"/>
  <c r="AK33" i="19"/>
  <c r="AJ33"/>
  <c r="AI33"/>
  <c r="AO32"/>
  <c r="AS34" i="15"/>
  <c r="AN32" i="19"/>
  <c r="AM32"/>
  <c r="AL32"/>
  <c r="AP34" i="15"/>
  <c r="AK32" i="19"/>
  <c r="AJ32"/>
  <c r="AI32"/>
  <c r="AO31"/>
  <c r="AS33" i="15"/>
  <c r="AN31" i="19"/>
  <c r="AM31"/>
  <c r="AL31"/>
  <c r="AP33" i="15"/>
  <c r="AK31" i="19"/>
  <c r="AJ31"/>
  <c r="AI31"/>
  <c r="AO30"/>
  <c r="AS32" i="15"/>
  <c r="AN30" i="19"/>
  <c r="AM30"/>
  <c r="AL30"/>
  <c r="AP32" i="15"/>
  <c r="AK30" i="19"/>
  <c r="AJ30"/>
  <c r="AI30"/>
  <c r="AO29"/>
  <c r="AS31" i="15"/>
  <c r="AN29" i="19"/>
  <c r="AM29"/>
  <c r="AL29"/>
  <c r="AP31" i="15"/>
  <c r="AK29" i="19"/>
  <c r="AJ29"/>
  <c r="AI29"/>
  <c r="AO28"/>
  <c r="AS30" i="15"/>
  <c r="AN28" i="19"/>
  <c r="AM28"/>
  <c r="AL28"/>
  <c r="AP30" i="15"/>
  <c r="AK28" i="19"/>
  <c r="AJ28"/>
  <c r="AI28"/>
  <c r="AO27"/>
  <c r="AS29" i="15"/>
  <c r="AN27" i="19"/>
  <c r="AM27"/>
  <c r="AL27"/>
  <c r="AP29" i="15"/>
  <c r="AK27" i="19"/>
  <c r="AJ27"/>
  <c r="AI27"/>
  <c r="AO26"/>
  <c r="AS28" i="15"/>
  <c r="AN26" i="19"/>
  <c r="AM26"/>
  <c r="AL26"/>
  <c r="AP28" i="15"/>
  <c r="AK26" i="19"/>
  <c r="AJ26"/>
  <c r="AI26"/>
  <c r="AO25"/>
  <c r="AS27" i="15"/>
  <c r="AN25" i="19"/>
  <c r="AM25"/>
  <c r="AL25"/>
  <c r="AP27" i="15"/>
  <c r="AK25" i="19"/>
  <c r="AJ25"/>
  <c r="AI25"/>
  <c r="AO24"/>
  <c r="AS26" i="15"/>
  <c r="AN24" i="19"/>
  <c r="AM24"/>
  <c r="AL24"/>
  <c r="AP26" i="15"/>
  <c r="AK24" i="19"/>
  <c r="AJ24"/>
  <c r="AI24"/>
  <c r="AO23"/>
  <c r="AS25" i="15"/>
  <c r="AN23" i="19"/>
  <c r="AM23"/>
  <c r="AL23"/>
  <c r="AP25" i="15"/>
  <c r="AK23" i="19"/>
  <c r="AJ23"/>
  <c r="AI23"/>
  <c r="AO22"/>
  <c r="AS24" i="15"/>
  <c r="AN22" i="19"/>
  <c r="AM22"/>
  <c r="AL22"/>
  <c r="AP24" i="15"/>
  <c r="AK22" i="19"/>
  <c r="AJ22"/>
  <c r="AI22"/>
  <c r="AO21"/>
  <c r="AS23" i="15"/>
  <c r="AN21" i="19"/>
  <c r="AM21"/>
  <c r="AL21"/>
  <c r="AP23" i="15"/>
  <c r="AK21" i="19"/>
  <c r="AJ21"/>
  <c r="AI21"/>
  <c r="AO20"/>
  <c r="AS22" i="15"/>
  <c r="AN20" i="19"/>
  <c r="AM20"/>
  <c r="AL20"/>
  <c r="AP22" i="15"/>
  <c r="AK20" i="19"/>
  <c r="AJ20"/>
  <c r="AI20"/>
  <c r="AO19"/>
  <c r="AS21" i="15"/>
  <c r="AN19" i="19"/>
  <c r="AM19"/>
  <c r="AL19"/>
  <c r="AP21" i="15"/>
  <c r="AK19" i="19"/>
  <c r="AJ19"/>
  <c r="AI19"/>
  <c r="AO18"/>
  <c r="AS20" i="15"/>
  <c r="AN18" i="19"/>
  <c r="AM18"/>
  <c r="AL18"/>
  <c r="AP20" i="15"/>
  <c r="AK18" i="19"/>
  <c r="AJ18"/>
  <c r="AI18"/>
  <c r="AO17"/>
  <c r="AS19" i="15"/>
  <c r="AN17" i="19"/>
  <c r="AM17"/>
  <c r="AL17"/>
  <c r="AP19" i="15"/>
  <c r="AK17" i="19"/>
  <c r="AJ17"/>
  <c r="AI17"/>
  <c r="AO16"/>
  <c r="AS18" i="15"/>
  <c r="AN16" i="19"/>
  <c r="AM16"/>
  <c r="AL16"/>
  <c r="AP18" i="15"/>
  <c r="AK16" i="19"/>
  <c r="AJ16"/>
  <c r="AI16"/>
  <c r="AO15"/>
  <c r="AS17" i="15"/>
  <c r="AN15" i="19"/>
  <c r="AM15"/>
  <c r="AL15"/>
  <c r="AP17" i="15"/>
  <c r="AK15" i="19"/>
  <c r="AJ15"/>
  <c r="AI15"/>
  <c r="AO14"/>
  <c r="AS16" i="15"/>
  <c r="AN14" i="19"/>
  <c r="AM14"/>
  <c r="AL14"/>
  <c r="AP16" i="15"/>
  <c r="AK14" i="19"/>
  <c r="AJ14"/>
  <c r="AI14"/>
  <c r="AO13"/>
  <c r="AS15" i="15"/>
  <c r="AN13" i="19"/>
  <c r="AM13"/>
  <c r="AL13"/>
  <c r="AP15" i="15"/>
  <c r="AK13" i="19"/>
  <c r="AJ13"/>
  <c r="AI13"/>
  <c r="AO12"/>
  <c r="AS14" i="15"/>
  <c r="AN12" i="19"/>
  <c r="AM12"/>
  <c r="AL12"/>
  <c r="AP14" i="15"/>
  <c r="AK12" i="19"/>
  <c r="AJ12"/>
  <c r="AI12"/>
  <c r="AO11"/>
  <c r="AS13" i="15"/>
  <c r="AN11" i="19"/>
  <c r="AM11"/>
  <c r="AL11"/>
  <c r="AP13" i="15"/>
  <c r="AK11" i="19"/>
  <c r="AJ11"/>
  <c r="AI11"/>
  <c r="AO10"/>
  <c r="AS12" i="15"/>
  <c r="AN10" i="19"/>
  <c r="AM10"/>
  <c r="AL10"/>
  <c r="AP12" i="15"/>
  <c r="AK10" i="19"/>
  <c r="AJ10"/>
  <c r="AI10"/>
  <c r="AO9"/>
  <c r="AS11" i="15"/>
  <c r="AN9" i="19"/>
  <c r="AM9"/>
  <c r="AL9"/>
  <c r="AP11" i="15"/>
  <c r="AK9" i="19"/>
  <c r="AJ9"/>
  <c r="AI9"/>
  <c r="AO8"/>
  <c r="AN8"/>
  <c r="AM8"/>
  <c r="AL8"/>
  <c r="AK8"/>
  <c r="AJ8"/>
  <c r="AI8"/>
  <c r="AO7"/>
  <c r="AS9" i="15"/>
  <c r="AN7" i="19"/>
  <c r="AM7"/>
  <c r="AL7"/>
  <c r="AP9" i="15"/>
  <c r="AK7" i="19"/>
  <c r="AJ7"/>
  <c r="AI7"/>
  <c r="AI108"/>
  <c r="AI107"/>
  <c r="AF4" i="21"/>
  <c r="K9" i="19"/>
  <c r="L9"/>
  <c r="N11" i="15"/>
  <c r="M9" i="19"/>
  <c r="N9"/>
  <c r="O9"/>
  <c r="Q11" i="15"/>
  <c r="P9" i="19"/>
  <c r="Q9"/>
  <c r="K10"/>
  <c r="L10"/>
  <c r="N12" i="15"/>
  <c r="M10" i="19"/>
  <c r="N10"/>
  <c r="O10"/>
  <c r="Q12" i="15"/>
  <c r="P10" i="19"/>
  <c r="Q10"/>
  <c r="K11"/>
  <c r="L11"/>
  <c r="N13" i="15"/>
  <c r="M11" i="19"/>
  <c r="N11"/>
  <c r="O11"/>
  <c r="Q13" i="15"/>
  <c r="P11" i="19"/>
  <c r="Q11"/>
  <c r="K12"/>
  <c r="L12"/>
  <c r="N14" i="15"/>
  <c r="M12" i="19"/>
  <c r="N12"/>
  <c r="O12"/>
  <c r="Q14" i="15"/>
  <c r="P12" i="19"/>
  <c r="Q12"/>
  <c r="K13"/>
  <c r="L13"/>
  <c r="N15" i="15"/>
  <c r="M13" i="19"/>
  <c r="N13"/>
  <c r="O13"/>
  <c r="Q15" i="15"/>
  <c r="P13" i="19"/>
  <c r="Q13"/>
  <c r="K14"/>
  <c r="L14"/>
  <c r="N16" i="15"/>
  <c r="M14" i="19"/>
  <c r="N14"/>
  <c r="O14"/>
  <c r="Q16" i="15"/>
  <c r="P14" i="19"/>
  <c r="Q14"/>
  <c r="K15"/>
  <c r="L15"/>
  <c r="N17" i="15"/>
  <c r="M15" i="19"/>
  <c r="N15"/>
  <c r="O15"/>
  <c r="Q17" i="15"/>
  <c r="P15" i="19"/>
  <c r="Q15"/>
  <c r="K16"/>
  <c r="L16"/>
  <c r="N18" i="15"/>
  <c r="M16" i="19"/>
  <c r="N16"/>
  <c r="O16"/>
  <c r="Q18" i="15"/>
  <c r="P16" i="19"/>
  <c r="Q16"/>
  <c r="K17"/>
  <c r="L17"/>
  <c r="N19" i="15"/>
  <c r="M17" i="19"/>
  <c r="N17"/>
  <c r="O17"/>
  <c r="Q19" i="15"/>
  <c r="P17" i="19"/>
  <c r="Q17"/>
  <c r="K18"/>
  <c r="L18"/>
  <c r="N20" i="15"/>
  <c r="M18" i="19"/>
  <c r="N18"/>
  <c r="O18"/>
  <c r="Q20" i="15"/>
  <c r="P18" i="19"/>
  <c r="Q18"/>
  <c r="K19"/>
  <c r="L19"/>
  <c r="N21" i="15"/>
  <c r="M19" i="19"/>
  <c r="N19"/>
  <c r="O19"/>
  <c r="Q21" i="15"/>
  <c r="P19" i="19"/>
  <c r="Q19"/>
  <c r="K20"/>
  <c r="L20"/>
  <c r="N22" i="15"/>
  <c r="M20" i="19"/>
  <c r="N20"/>
  <c r="O20"/>
  <c r="Q22" i="15"/>
  <c r="P20" i="19"/>
  <c r="Q20"/>
  <c r="K21"/>
  <c r="L21"/>
  <c r="N23" i="15"/>
  <c r="M21" i="19"/>
  <c r="N21"/>
  <c r="O21"/>
  <c r="Q23" i="15"/>
  <c r="P21" i="19"/>
  <c r="Q21"/>
  <c r="K22"/>
  <c r="L22"/>
  <c r="N24" i="15"/>
  <c r="M22" i="19"/>
  <c r="N22"/>
  <c r="O22"/>
  <c r="Q24" i="15"/>
  <c r="P22" i="19"/>
  <c r="Q22"/>
  <c r="K23"/>
  <c r="L23"/>
  <c r="N25" i="15"/>
  <c r="M23" i="19"/>
  <c r="N23"/>
  <c r="O23"/>
  <c r="Q25" i="15"/>
  <c r="P23" i="19"/>
  <c r="Q23"/>
  <c r="K24"/>
  <c r="L24"/>
  <c r="N26" i="15"/>
  <c r="M24" i="19"/>
  <c r="N24"/>
  <c r="O24"/>
  <c r="Q26" i="15"/>
  <c r="P24" i="19"/>
  <c r="Q24"/>
  <c r="K25"/>
  <c r="L25"/>
  <c r="N27" i="15"/>
  <c r="M25" i="19"/>
  <c r="N25"/>
  <c r="O25"/>
  <c r="Q27" i="15"/>
  <c r="P25" i="19"/>
  <c r="Q25"/>
  <c r="K26"/>
  <c r="L26"/>
  <c r="N28" i="15"/>
  <c r="M26" i="19"/>
  <c r="N26"/>
  <c r="O26"/>
  <c r="Q28" i="15"/>
  <c r="P26" i="19"/>
  <c r="Q26"/>
  <c r="K27"/>
  <c r="L27"/>
  <c r="N29" i="15"/>
  <c r="M27" i="19"/>
  <c r="N27"/>
  <c r="O27"/>
  <c r="Q29" i="15"/>
  <c r="P27" i="19"/>
  <c r="Q27"/>
  <c r="K28"/>
  <c r="L28"/>
  <c r="N30" i="15"/>
  <c r="M28" i="19"/>
  <c r="N28"/>
  <c r="O28"/>
  <c r="Q30" i="15"/>
  <c r="P28" i="19"/>
  <c r="Q28"/>
  <c r="K29"/>
  <c r="L29"/>
  <c r="N31" i="15"/>
  <c r="M29" i="19"/>
  <c r="N29"/>
  <c r="O29"/>
  <c r="Q31" i="15"/>
  <c r="P29" i="19"/>
  <c r="Q29"/>
  <c r="K30"/>
  <c r="L30"/>
  <c r="N32" i="15"/>
  <c r="M30" i="19"/>
  <c r="N30"/>
  <c r="O30"/>
  <c r="Q32" i="15"/>
  <c r="P30" i="19"/>
  <c r="Q30"/>
  <c r="K31"/>
  <c r="L31"/>
  <c r="N33" i="15"/>
  <c r="M31" i="19"/>
  <c r="N31"/>
  <c r="O31"/>
  <c r="Q33" i="15"/>
  <c r="P31" i="19"/>
  <c r="Q31"/>
  <c r="K32"/>
  <c r="L32"/>
  <c r="N34" i="15"/>
  <c r="M32" i="19"/>
  <c r="N32"/>
  <c r="O32"/>
  <c r="Q34" i="15"/>
  <c r="P32" i="19"/>
  <c r="Q32"/>
  <c r="K33"/>
  <c r="L33"/>
  <c r="N35" i="15"/>
  <c r="M33" i="19"/>
  <c r="N33"/>
  <c r="O33"/>
  <c r="Q35" i="15"/>
  <c r="P33" i="19"/>
  <c r="Q33"/>
  <c r="K34"/>
  <c r="L34"/>
  <c r="N36" i="15"/>
  <c r="M34" i="19"/>
  <c r="N34"/>
  <c r="O34"/>
  <c r="Q36" i="15"/>
  <c r="P34" i="19"/>
  <c r="Q34"/>
  <c r="K35"/>
  <c r="L35"/>
  <c r="N37" i="15"/>
  <c r="M35" i="19"/>
  <c r="N35"/>
  <c r="O35"/>
  <c r="Q37" i="15"/>
  <c r="P35" i="19"/>
  <c r="Q35"/>
  <c r="K36"/>
  <c r="L36"/>
  <c r="N38" i="15"/>
  <c r="M36" i="19"/>
  <c r="N36"/>
  <c r="O36"/>
  <c r="Q38" i="15"/>
  <c r="P36" i="19"/>
  <c r="Q36"/>
  <c r="K37"/>
  <c r="L37"/>
  <c r="N39" i="15"/>
  <c r="M37" i="19"/>
  <c r="N37"/>
  <c r="O37"/>
  <c r="Q39" i="15"/>
  <c r="P37" i="19"/>
  <c r="Q37"/>
  <c r="K38"/>
  <c r="L38"/>
  <c r="N40" i="15"/>
  <c r="M38" i="19"/>
  <c r="N38"/>
  <c r="O38"/>
  <c r="Q40" i="15"/>
  <c r="P38" i="19"/>
  <c r="Q38"/>
  <c r="K39"/>
  <c r="L39"/>
  <c r="N41" i="15"/>
  <c r="M39" i="19"/>
  <c r="N39"/>
  <c r="O39"/>
  <c r="Q41" i="15"/>
  <c r="P39" i="19"/>
  <c r="Q39"/>
  <c r="K40"/>
  <c r="L40"/>
  <c r="N42" i="15"/>
  <c r="M40" i="19"/>
  <c r="N40"/>
  <c r="O40"/>
  <c r="Q42" i="15"/>
  <c r="P40" i="19"/>
  <c r="Q40"/>
  <c r="K41"/>
  <c r="L41"/>
  <c r="N43" i="15"/>
  <c r="M41" i="19"/>
  <c r="N41"/>
  <c r="O41"/>
  <c r="Q43" i="15"/>
  <c r="P41" i="19"/>
  <c r="Q41"/>
  <c r="K42"/>
  <c r="L42"/>
  <c r="N44" i="15"/>
  <c r="M42" i="19"/>
  <c r="N42"/>
  <c r="O42"/>
  <c r="Q44" i="15"/>
  <c r="P42" i="19"/>
  <c r="Q42"/>
  <c r="K43"/>
  <c r="L43"/>
  <c r="N45" i="15"/>
  <c r="M43" i="19"/>
  <c r="N43"/>
  <c r="O43"/>
  <c r="Q45" i="15"/>
  <c r="P43" i="19"/>
  <c r="Q43"/>
  <c r="K44"/>
  <c r="L44"/>
  <c r="N46" i="15"/>
  <c r="M44" i="19"/>
  <c r="N44"/>
  <c r="O44"/>
  <c r="Q46" i="15"/>
  <c r="P44" i="19"/>
  <c r="Q44"/>
  <c r="K45"/>
  <c r="L45"/>
  <c r="N47" i="15"/>
  <c r="M45" i="19"/>
  <c r="N45"/>
  <c r="O45"/>
  <c r="Q47" i="15"/>
  <c r="P45" i="19"/>
  <c r="Q45"/>
  <c r="K46"/>
  <c r="L46"/>
  <c r="N48" i="15"/>
  <c r="M46" i="19"/>
  <c r="N46"/>
  <c r="O46"/>
  <c r="Q48" i="15"/>
  <c r="P46" i="19"/>
  <c r="Q46"/>
  <c r="K47"/>
  <c r="L47"/>
  <c r="N49" i="15"/>
  <c r="M47" i="19"/>
  <c r="N47"/>
  <c r="O47"/>
  <c r="Q49" i="15"/>
  <c r="P47" i="19"/>
  <c r="Q47"/>
  <c r="K48"/>
  <c r="L48"/>
  <c r="N50" i="15"/>
  <c r="M48" i="19"/>
  <c r="N48"/>
  <c r="O48"/>
  <c r="Q50" i="15"/>
  <c r="P48" i="19"/>
  <c r="Q48"/>
  <c r="K49"/>
  <c r="L49"/>
  <c r="N51" i="15"/>
  <c r="M49" i="19"/>
  <c r="N49"/>
  <c r="O49"/>
  <c r="Q51" i="15"/>
  <c r="P49" i="19"/>
  <c r="Q49"/>
  <c r="K50"/>
  <c r="L50"/>
  <c r="N52" i="15"/>
  <c r="M50" i="19"/>
  <c r="N50"/>
  <c r="O50"/>
  <c r="Q52" i="15"/>
  <c r="P50" i="19"/>
  <c r="Q50"/>
  <c r="K51"/>
  <c r="L51"/>
  <c r="N53" i="15"/>
  <c r="M51" i="19"/>
  <c r="N51"/>
  <c r="O51"/>
  <c r="Q53" i="15"/>
  <c r="P51" i="19"/>
  <c r="Q51"/>
  <c r="K52"/>
  <c r="L52"/>
  <c r="N54" i="15"/>
  <c r="M52" i="19"/>
  <c r="N52"/>
  <c r="O52"/>
  <c r="Q54" i="15"/>
  <c r="P52" i="19"/>
  <c r="Q52"/>
  <c r="K53"/>
  <c r="L53"/>
  <c r="N55" i="15"/>
  <c r="M53" i="19"/>
  <c r="N53"/>
  <c r="O53"/>
  <c r="Q55" i="15"/>
  <c r="P53" i="19"/>
  <c r="Q53"/>
  <c r="K54"/>
  <c r="L54"/>
  <c r="N56" i="15"/>
  <c r="M54" i="19"/>
  <c r="N54"/>
  <c r="O54"/>
  <c r="Q56" i="15"/>
  <c r="P54" i="19"/>
  <c r="Q54"/>
  <c r="K55"/>
  <c r="L55"/>
  <c r="N57" i="15"/>
  <c r="M55" i="19"/>
  <c r="N55"/>
  <c r="O55"/>
  <c r="Q57" i="15"/>
  <c r="P55" i="19"/>
  <c r="Q55"/>
  <c r="K56"/>
  <c r="L56"/>
  <c r="N58" i="15"/>
  <c r="M56" i="19"/>
  <c r="N56"/>
  <c r="O56"/>
  <c r="Q58" i="15"/>
  <c r="P56" i="19"/>
  <c r="Q56"/>
  <c r="K57"/>
  <c r="L57"/>
  <c r="N59" i="15"/>
  <c r="M57" i="19"/>
  <c r="N57"/>
  <c r="O57"/>
  <c r="Q59" i="15"/>
  <c r="P57" i="19"/>
  <c r="Q57"/>
  <c r="K58"/>
  <c r="L58"/>
  <c r="N60" i="15"/>
  <c r="M58" i="19"/>
  <c r="N58"/>
  <c r="O58"/>
  <c r="Q60" i="15"/>
  <c r="P58" i="19"/>
  <c r="Q58"/>
  <c r="K59"/>
  <c r="L59"/>
  <c r="N61" i="15"/>
  <c r="M59" i="19"/>
  <c r="N59"/>
  <c r="O59"/>
  <c r="Q61" i="15"/>
  <c r="P59" i="19"/>
  <c r="Q59"/>
  <c r="K60"/>
  <c r="L60"/>
  <c r="N62" i="15"/>
  <c r="M60" i="19"/>
  <c r="N60"/>
  <c r="O60"/>
  <c r="Q62" i="15"/>
  <c r="P60" i="19"/>
  <c r="Q60"/>
  <c r="K61"/>
  <c r="L61"/>
  <c r="N63" i="15"/>
  <c r="M61" i="19"/>
  <c r="N61"/>
  <c r="O61"/>
  <c r="Q63" i="15"/>
  <c r="P61" i="19"/>
  <c r="Q61"/>
  <c r="K62"/>
  <c r="L62"/>
  <c r="N64" i="15"/>
  <c r="M62" i="19"/>
  <c r="N62"/>
  <c r="O62"/>
  <c r="Q64" i="15"/>
  <c r="P62" i="19"/>
  <c r="Q62"/>
  <c r="K63"/>
  <c r="L63"/>
  <c r="N65" i="15"/>
  <c r="M63" i="19"/>
  <c r="N63"/>
  <c r="O63"/>
  <c r="Q65" i="15"/>
  <c r="P63" i="19"/>
  <c r="Q63"/>
  <c r="K64"/>
  <c r="L64"/>
  <c r="N66" i="15"/>
  <c r="M64" i="19"/>
  <c r="N64"/>
  <c r="O64"/>
  <c r="Q66" i="15"/>
  <c r="P64" i="19"/>
  <c r="Q64"/>
  <c r="K65"/>
  <c r="L65"/>
  <c r="N67" i="15"/>
  <c r="M65" i="19"/>
  <c r="N65"/>
  <c r="O65"/>
  <c r="Q67" i="15"/>
  <c r="P65" i="19"/>
  <c r="Q65"/>
  <c r="K66"/>
  <c r="L66"/>
  <c r="N68" i="15"/>
  <c r="M66" i="19"/>
  <c r="N66"/>
  <c r="O66"/>
  <c r="Q68" i="15"/>
  <c r="P66" i="19"/>
  <c r="Q66"/>
  <c r="K67"/>
  <c r="L67"/>
  <c r="N69" i="15"/>
  <c r="M67" i="19"/>
  <c r="N67"/>
  <c r="O67"/>
  <c r="Q69" i="15"/>
  <c r="P67" i="19"/>
  <c r="Q67"/>
  <c r="K68"/>
  <c r="L68"/>
  <c r="N70" i="15"/>
  <c r="M68" i="19"/>
  <c r="N68"/>
  <c r="O68"/>
  <c r="Q70" i="15"/>
  <c r="P68" i="19"/>
  <c r="Q68"/>
  <c r="K69"/>
  <c r="L69"/>
  <c r="N71" i="15"/>
  <c r="M69" i="19"/>
  <c r="N69"/>
  <c r="O69"/>
  <c r="Q71" i="15"/>
  <c r="P69" i="19"/>
  <c r="Q69"/>
  <c r="K70"/>
  <c r="L70"/>
  <c r="N72" i="15"/>
  <c r="M70" i="19"/>
  <c r="N70"/>
  <c r="O70"/>
  <c r="Q72" i="15"/>
  <c r="P70" i="19"/>
  <c r="Q70"/>
  <c r="K71"/>
  <c r="L71"/>
  <c r="N73" i="15"/>
  <c r="M71" i="19"/>
  <c r="N71"/>
  <c r="O71"/>
  <c r="Q73" i="15"/>
  <c r="P71" i="19"/>
  <c r="Q71"/>
  <c r="K72"/>
  <c r="L72"/>
  <c r="N74" i="15"/>
  <c r="M72" i="19"/>
  <c r="N72"/>
  <c r="O72"/>
  <c r="Q74" i="15"/>
  <c r="P72" i="19"/>
  <c r="Q72"/>
  <c r="K73"/>
  <c r="L73"/>
  <c r="N75" i="15"/>
  <c r="M73" i="19"/>
  <c r="N73"/>
  <c r="O73"/>
  <c r="Q75" i="15"/>
  <c r="P73" i="19"/>
  <c r="Q73"/>
  <c r="K74"/>
  <c r="L74"/>
  <c r="N76" i="15"/>
  <c r="M74" i="19"/>
  <c r="N74"/>
  <c r="O74"/>
  <c r="Q76" i="15"/>
  <c r="P74" i="19"/>
  <c r="Q74"/>
  <c r="K75"/>
  <c r="L75"/>
  <c r="N77" i="15"/>
  <c r="M75" i="19"/>
  <c r="N75"/>
  <c r="O75"/>
  <c r="Q77" i="15"/>
  <c r="P75" i="19"/>
  <c r="Q75"/>
  <c r="K76"/>
  <c r="L76"/>
  <c r="N78" i="15"/>
  <c r="M76" i="19"/>
  <c r="N76"/>
  <c r="O76"/>
  <c r="Q78" i="15"/>
  <c r="P76" i="19"/>
  <c r="Q76"/>
  <c r="K77"/>
  <c r="L77"/>
  <c r="N79" i="15"/>
  <c r="M77" i="19"/>
  <c r="N77"/>
  <c r="O77"/>
  <c r="Q79" i="15"/>
  <c r="P77" i="19"/>
  <c r="Q77"/>
  <c r="K78"/>
  <c r="L78"/>
  <c r="N80" i="15"/>
  <c r="M78" i="19"/>
  <c r="N78"/>
  <c r="O78"/>
  <c r="Q80" i="15"/>
  <c r="P78" i="19"/>
  <c r="Q78"/>
  <c r="K79"/>
  <c r="L79"/>
  <c r="N81" i="15"/>
  <c r="M79" i="19"/>
  <c r="N79"/>
  <c r="O79"/>
  <c r="Q81" i="15"/>
  <c r="P79" i="19"/>
  <c r="Q79"/>
  <c r="K80"/>
  <c r="L80"/>
  <c r="N82" i="15"/>
  <c r="M80" i="19"/>
  <c r="N80"/>
  <c r="O80"/>
  <c r="Q82" i="15"/>
  <c r="P80" i="19"/>
  <c r="Q80"/>
  <c r="K81"/>
  <c r="L81"/>
  <c r="N83" i="15"/>
  <c r="M81" i="19"/>
  <c r="N81"/>
  <c r="O81"/>
  <c r="Q83" i="15"/>
  <c r="P81" i="19"/>
  <c r="Q81"/>
  <c r="K82"/>
  <c r="L82"/>
  <c r="N84" i="15"/>
  <c r="M82" i="19"/>
  <c r="N82"/>
  <c r="O82"/>
  <c r="Q84" i="15"/>
  <c r="P82" i="19"/>
  <c r="Q82"/>
  <c r="K83"/>
  <c r="L83"/>
  <c r="N85" i="15"/>
  <c r="M83" i="19"/>
  <c r="N83"/>
  <c r="O83"/>
  <c r="Q85" i="15"/>
  <c r="P83" i="19"/>
  <c r="Q83"/>
  <c r="K84"/>
  <c r="L84"/>
  <c r="N86" i="15"/>
  <c r="M84" i="19"/>
  <c r="N84"/>
  <c r="O84"/>
  <c r="Q86" i="15"/>
  <c r="P84" i="19"/>
  <c r="Q84"/>
  <c r="K85"/>
  <c r="L85"/>
  <c r="N87" i="15"/>
  <c r="M85" i="19"/>
  <c r="N85"/>
  <c r="O85"/>
  <c r="Q87" i="15"/>
  <c r="P85" i="19"/>
  <c r="Q85"/>
  <c r="K86"/>
  <c r="L86"/>
  <c r="N88" i="15"/>
  <c r="M86" i="19"/>
  <c r="N86"/>
  <c r="O86"/>
  <c r="Q88" i="15"/>
  <c r="P86" i="19"/>
  <c r="Q86"/>
  <c r="K87"/>
  <c r="L87"/>
  <c r="N89" i="15"/>
  <c r="M87" i="19"/>
  <c r="N87"/>
  <c r="O87"/>
  <c r="Q89" i="15"/>
  <c r="P87" i="19"/>
  <c r="Q87"/>
  <c r="K88"/>
  <c r="L88"/>
  <c r="N90" i="15"/>
  <c r="M88" i="19"/>
  <c r="N88"/>
  <c r="O88"/>
  <c r="Q90" i="15"/>
  <c r="P88" i="19"/>
  <c r="Q88"/>
  <c r="K89"/>
  <c r="L89"/>
  <c r="N91" i="15"/>
  <c r="M89" i="19"/>
  <c r="N89"/>
  <c r="O89"/>
  <c r="Q91" i="15"/>
  <c r="P89" i="19"/>
  <c r="Q89"/>
  <c r="K90"/>
  <c r="L90"/>
  <c r="N92" i="15"/>
  <c r="M90" i="19"/>
  <c r="N90"/>
  <c r="O90"/>
  <c r="Q92" i="15"/>
  <c r="P90" i="19"/>
  <c r="Q90"/>
  <c r="K91"/>
  <c r="L91"/>
  <c r="N93" i="15"/>
  <c r="M91" i="19"/>
  <c r="N91"/>
  <c r="O91"/>
  <c r="Q93" i="15"/>
  <c r="P91" i="19"/>
  <c r="Q91"/>
  <c r="K92"/>
  <c r="L92"/>
  <c r="N94" i="15"/>
  <c r="M92" i="19"/>
  <c r="N92"/>
  <c r="O92"/>
  <c r="Q94" i="15"/>
  <c r="P92" i="19"/>
  <c r="Q92"/>
  <c r="K93"/>
  <c r="L93"/>
  <c r="N95" i="15"/>
  <c r="M93" i="19"/>
  <c r="N93"/>
  <c r="O93"/>
  <c r="Q95" i="15"/>
  <c r="P93" i="19"/>
  <c r="Q93"/>
  <c r="K94"/>
  <c r="L94"/>
  <c r="N96" i="15"/>
  <c r="M94" i="19"/>
  <c r="N94"/>
  <c r="O94"/>
  <c r="Q96" i="15"/>
  <c r="P94" i="19"/>
  <c r="Q94"/>
  <c r="K95"/>
  <c r="L95"/>
  <c r="N97" i="15"/>
  <c r="M95" i="19"/>
  <c r="N95"/>
  <c r="O95"/>
  <c r="Q97" i="15"/>
  <c r="P95" i="19"/>
  <c r="Q95"/>
  <c r="K96"/>
  <c r="L96"/>
  <c r="N98" i="15"/>
  <c r="M96" i="19"/>
  <c r="N96"/>
  <c r="O96"/>
  <c r="Q98" i="15"/>
  <c r="P96" i="19"/>
  <c r="Q96"/>
  <c r="K97"/>
  <c r="L97"/>
  <c r="N99" i="15"/>
  <c r="M97" i="19"/>
  <c r="N97"/>
  <c r="O97"/>
  <c r="Q99" i="15"/>
  <c r="P97" i="19"/>
  <c r="Q97"/>
  <c r="K98"/>
  <c r="L98"/>
  <c r="N100" i="15"/>
  <c r="M98" i="19"/>
  <c r="N98"/>
  <c r="O98"/>
  <c r="Q100" i="15"/>
  <c r="P98" i="19"/>
  <c r="Q98"/>
  <c r="K99"/>
  <c r="L99"/>
  <c r="N101" i="15"/>
  <c r="M99" i="19"/>
  <c r="N99"/>
  <c r="O99"/>
  <c r="Q101" i="15"/>
  <c r="P99" i="19"/>
  <c r="Q99"/>
  <c r="K100"/>
  <c r="L100"/>
  <c r="N102" i="15"/>
  <c r="M100" i="19"/>
  <c r="N100"/>
  <c r="O100"/>
  <c r="Q102" i="15"/>
  <c r="P100" i="19"/>
  <c r="Q100"/>
  <c r="K101"/>
  <c r="L101"/>
  <c r="N103" i="15"/>
  <c r="M101" i="19"/>
  <c r="N101"/>
  <c r="O101"/>
  <c r="Q103" i="15"/>
  <c r="P101" i="19"/>
  <c r="Q101"/>
  <c r="K102"/>
  <c r="L102"/>
  <c r="N104" i="15"/>
  <c r="M102" i="19"/>
  <c r="N102"/>
  <c r="O102"/>
  <c r="Q104" i="15"/>
  <c r="P102" i="19"/>
  <c r="Q102"/>
  <c r="K103"/>
  <c r="L103"/>
  <c r="N105" i="15"/>
  <c r="M103" i="19"/>
  <c r="N103"/>
  <c r="O103"/>
  <c r="Q105" i="15"/>
  <c r="P103" i="19"/>
  <c r="Q103"/>
  <c r="K104"/>
  <c r="L104"/>
  <c r="N104"/>
  <c r="O104"/>
  <c r="Q104"/>
  <c r="K105"/>
  <c r="L105"/>
  <c r="N105"/>
  <c r="O105"/>
  <c r="Q105"/>
  <c r="K106"/>
  <c r="L106"/>
  <c r="N106"/>
  <c r="O106"/>
  <c r="Q106"/>
  <c r="N9" i="15"/>
  <c r="M7" i="19"/>
  <c r="Q8"/>
  <c r="P8"/>
  <c r="O8"/>
  <c r="N8"/>
  <c r="M8"/>
  <c r="L8"/>
  <c r="K8"/>
  <c r="Q7"/>
  <c r="Q9" i="15"/>
  <c r="P7" i="19"/>
  <c r="O7"/>
  <c r="N7"/>
  <c r="L7"/>
  <c r="K7"/>
  <c r="A10" i="15"/>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9"/>
  <c r="H12" i="22"/>
  <c r="H10"/>
  <c r="H9"/>
  <c r="H8"/>
  <c r="H7"/>
  <c r="J4"/>
  <c r="L15"/>
  <c r="K15"/>
  <c r="I15"/>
  <c r="H15"/>
  <c r="F15"/>
  <c r="E15"/>
  <c r="DY79" i="15"/>
  <c r="FX79"/>
  <c r="FZ79"/>
  <c r="GA79"/>
  <c r="FT78"/>
  <c r="FV78"/>
  <c r="FW78"/>
  <c r="EP78"/>
  <c r="DY47"/>
  <c r="FX47"/>
  <c r="FZ47"/>
  <c r="GA47"/>
  <c r="EP46"/>
  <c r="FT46"/>
  <c r="FV46"/>
  <c r="FW46"/>
  <c r="FT30"/>
  <c r="FV30"/>
  <c r="FW30"/>
  <c r="EP30"/>
  <c r="DY31"/>
  <c r="FX31"/>
  <c r="FZ31"/>
  <c r="GA31"/>
  <c r="FT23"/>
  <c r="FV23"/>
  <c r="FW23"/>
  <c r="EP23"/>
  <c r="DY24"/>
  <c r="FX24"/>
  <c r="FZ24"/>
  <c r="GA24"/>
  <c r="EP18"/>
  <c r="FT18"/>
  <c r="FV18"/>
  <c r="FW18"/>
  <c r="FT9"/>
  <c r="FV9"/>
  <c r="FW9"/>
  <c r="F29" i="22"/>
  <c r="EP9" i="15"/>
  <c r="M25" i="22"/>
  <c r="F31"/>
  <c r="CY6" i="19"/>
  <c r="E16" i="22"/>
  <c r="E20"/>
  <c r="F18"/>
  <c r="H16"/>
  <c r="H20"/>
  <c r="I18"/>
  <c r="K16"/>
  <c r="K20"/>
  <c r="E19"/>
  <c r="F17"/>
  <c r="F21"/>
  <c r="H19"/>
  <c r="I17"/>
  <c r="I21"/>
  <c r="K19"/>
  <c r="E18"/>
  <c r="F16"/>
  <c r="F20"/>
  <c r="H18"/>
  <c r="I16"/>
  <c r="I20"/>
  <c r="K18"/>
  <c r="E17"/>
  <c r="E21"/>
  <c r="F19"/>
  <c r="H17"/>
  <c r="H21"/>
  <c r="I19"/>
  <c r="K17"/>
  <c r="K21"/>
  <c r="FT24" i="15"/>
  <c r="FV24"/>
  <c r="FW24"/>
  <c r="FT25"/>
  <c r="FV25"/>
  <c r="FW25"/>
  <c r="DY25"/>
  <c r="FX25"/>
  <c r="FZ25"/>
  <c r="GA25"/>
  <c r="FT26"/>
  <c r="FV26"/>
  <c r="FW26"/>
  <c r="DY26"/>
  <c r="FX26"/>
  <c r="FZ26"/>
  <c r="GA26"/>
  <c r="FT31"/>
  <c r="FV31"/>
  <c r="FW31"/>
  <c r="FT32"/>
  <c r="FV32"/>
  <c r="FW32"/>
  <c r="DY32"/>
  <c r="FX32"/>
  <c r="FZ32"/>
  <c r="GA32"/>
  <c r="FT33"/>
  <c r="FV33"/>
  <c r="FW33"/>
  <c r="DY33"/>
  <c r="FX33"/>
  <c r="FZ33"/>
  <c r="GA33"/>
  <c r="FT34"/>
  <c r="FV34"/>
  <c r="FW34"/>
  <c r="DY34"/>
  <c r="FX34"/>
  <c r="FZ34"/>
  <c r="GA34"/>
  <c r="FT35"/>
  <c r="FV35"/>
  <c r="FW35"/>
  <c r="DY35"/>
  <c r="FX35"/>
  <c r="FZ35"/>
  <c r="GA35"/>
  <c r="FT36"/>
  <c r="FV36"/>
  <c r="FW36"/>
  <c r="DY36"/>
  <c r="FX36"/>
  <c r="FZ36"/>
  <c r="GA36"/>
  <c r="FT37"/>
  <c r="FV37"/>
  <c r="FW37"/>
  <c r="DY37"/>
  <c r="FX37"/>
  <c r="FZ37"/>
  <c r="GA37"/>
  <c r="FT38"/>
  <c r="FV38"/>
  <c r="FW38"/>
  <c r="DY38"/>
  <c r="FX38"/>
  <c r="FZ38"/>
  <c r="GA38"/>
  <c r="FT39"/>
  <c r="FV39"/>
  <c r="FW39"/>
  <c r="DY39"/>
  <c r="FX39"/>
  <c r="FZ39"/>
  <c r="GA39"/>
  <c r="FT40"/>
  <c r="FV40"/>
  <c r="FW40"/>
  <c r="DY40"/>
  <c r="FX40"/>
  <c r="FZ40"/>
  <c r="GA40"/>
  <c r="FT41"/>
  <c r="FV41"/>
  <c r="FW41"/>
  <c r="DY41"/>
  <c r="FX41"/>
  <c r="FZ41"/>
  <c r="GA41"/>
  <c r="FT42"/>
  <c r="FV42"/>
  <c r="FW42"/>
  <c r="DY42"/>
  <c r="FX42"/>
  <c r="FZ42"/>
  <c r="GA42"/>
  <c r="FT47"/>
  <c r="FV47"/>
  <c r="FW47"/>
  <c r="FT48"/>
  <c r="FV48"/>
  <c r="FW48"/>
  <c r="DY48"/>
  <c r="FX48"/>
  <c r="FZ48"/>
  <c r="GA48"/>
  <c r="FT49"/>
  <c r="FV49"/>
  <c r="FW49"/>
  <c r="DY49"/>
  <c r="FX49"/>
  <c r="FZ49"/>
  <c r="GA49"/>
  <c r="FT50"/>
  <c r="FV50"/>
  <c r="FW50"/>
  <c r="DY50"/>
  <c r="FX50"/>
  <c r="FZ50"/>
  <c r="GA50"/>
  <c r="FT51"/>
  <c r="FV51"/>
  <c r="FW51"/>
  <c r="DY51"/>
  <c r="FX51"/>
  <c r="FZ51"/>
  <c r="GA51"/>
  <c r="FT52"/>
  <c r="FV52"/>
  <c r="FW52"/>
  <c r="DY52"/>
  <c r="FX52"/>
  <c r="FZ52"/>
  <c r="GA52"/>
  <c r="FT53"/>
  <c r="FV53"/>
  <c r="FW53"/>
  <c r="DY53"/>
  <c r="FX53"/>
  <c r="FZ53"/>
  <c r="GA53"/>
  <c r="FT54"/>
  <c r="FV54"/>
  <c r="FW54"/>
  <c r="DY54"/>
  <c r="FX54"/>
  <c r="FZ54"/>
  <c r="GA54"/>
  <c r="FT55"/>
  <c r="FV55"/>
  <c r="FW55"/>
  <c r="DY55"/>
  <c r="FX55"/>
  <c r="FZ55"/>
  <c r="GA55"/>
  <c r="FT56"/>
  <c r="FV56"/>
  <c r="FW56"/>
  <c r="DY56"/>
  <c r="FX56"/>
  <c r="FZ56"/>
  <c r="GA56"/>
  <c r="FT57"/>
  <c r="FV57"/>
  <c r="FW57"/>
  <c r="DY57"/>
  <c r="FX57"/>
  <c r="FZ57"/>
  <c r="GA57"/>
  <c r="FT58"/>
  <c r="FV58"/>
  <c r="FW58"/>
  <c r="DY58"/>
  <c r="FX58"/>
  <c r="FZ58"/>
  <c r="GA58"/>
  <c r="FT59"/>
  <c r="FV59"/>
  <c r="FW59"/>
  <c r="DY59"/>
  <c r="FX59"/>
  <c r="FZ59"/>
  <c r="GA59"/>
  <c r="FT60"/>
  <c r="FV60"/>
  <c r="FW60"/>
  <c r="DY60"/>
  <c r="FX60"/>
  <c r="FZ60"/>
  <c r="GA60"/>
  <c r="FT61"/>
  <c r="FV61"/>
  <c r="FW61"/>
  <c r="DY61"/>
  <c r="FX61"/>
  <c r="FZ61"/>
  <c r="GA61"/>
  <c r="FT62"/>
  <c r="FV62"/>
  <c r="FW62"/>
  <c r="DY62"/>
  <c r="FX62"/>
  <c r="FZ62"/>
  <c r="GA62"/>
  <c r="FT63"/>
  <c r="FV63"/>
  <c r="FW63"/>
  <c r="DY63"/>
  <c r="FX63"/>
  <c r="FZ63"/>
  <c r="GA63"/>
  <c r="FT64"/>
  <c r="FV64"/>
  <c r="FW64"/>
  <c r="DY64"/>
  <c r="FX64"/>
  <c r="FZ64"/>
  <c r="GA64"/>
  <c r="FT65"/>
  <c r="FV65"/>
  <c r="FW65"/>
  <c r="DY65"/>
  <c r="FX65"/>
  <c r="FZ65"/>
  <c r="GA65"/>
  <c r="FT66"/>
  <c r="FV66"/>
  <c r="FW66"/>
  <c r="DY66"/>
  <c r="FX66"/>
  <c r="FZ66"/>
  <c r="GA66"/>
  <c r="FT67"/>
  <c r="FV67"/>
  <c r="FW67"/>
  <c r="DY67"/>
  <c r="FX67"/>
  <c r="FZ67"/>
  <c r="GA67"/>
  <c r="FT68"/>
  <c r="FV68"/>
  <c r="FW68"/>
  <c r="DY68"/>
  <c r="FX68"/>
  <c r="FZ68"/>
  <c r="GA68"/>
  <c r="FT69"/>
  <c r="FV69"/>
  <c r="FW69"/>
  <c r="DY69"/>
  <c r="FX69"/>
  <c r="FZ69"/>
  <c r="GA69"/>
  <c r="FT70"/>
  <c r="FV70"/>
  <c r="FW70"/>
  <c r="DY70"/>
  <c r="FX70"/>
  <c r="FZ70"/>
  <c r="GA70"/>
  <c r="FT71"/>
  <c r="FV71"/>
  <c r="FW71"/>
  <c r="DY71"/>
  <c r="FX71"/>
  <c r="FZ71"/>
  <c r="GA71"/>
  <c r="FT72"/>
  <c r="FV72"/>
  <c r="FW72"/>
  <c r="DY72"/>
  <c r="FX72"/>
  <c r="FZ72"/>
  <c r="GA72"/>
  <c r="FT73"/>
  <c r="FV73"/>
  <c r="FW73"/>
  <c r="DY73"/>
  <c r="FX73"/>
  <c r="FZ73"/>
  <c r="GA73"/>
  <c r="FT74"/>
  <c r="FV74"/>
  <c r="FW74"/>
  <c r="DY74"/>
  <c r="FX74"/>
  <c r="FZ74"/>
  <c r="GA74"/>
  <c r="FT79"/>
  <c r="FV79"/>
  <c r="FW79"/>
  <c r="FT80"/>
  <c r="FV80"/>
  <c r="FW80"/>
  <c r="DY80"/>
  <c r="FX80"/>
  <c r="FZ80"/>
  <c r="GA80"/>
  <c r="FT81"/>
  <c r="FV81"/>
  <c r="FW81"/>
  <c r="DY81"/>
  <c r="FX81"/>
  <c r="FZ81"/>
  <c r="GA81"/>
  <c r="FT82"/>
  <c r="FV82"/>
  <c r="FW82"/>
  <c r="DY82"/>
  <c r="FX82"/>
  <c r="FZ82"/>
  <c r="GA82"/>
  <c r="FT83"/>
  <c r="FV83"/>
  <c r="FW83"/>
  <c r="DY83"/>
  <c r="FX83"/>
  <c r="FZ83"/>
  <c r="GA83"/>
  <c r="FT84"/>
  <c r="FV84"/>
  <c r="FW84"/>
  <c r="DY84"/>
  <c r="FX84"/>
  <c r="FZ84"/>
  <c r="GA84"/>
  <c r="FT85"/>
  <c r="FV85"/>
  <c r="FW85"/>
  <c r="DY85"/>
  <c r="FX85"/>
  <c r="FZ85"/>
  <c r="GA85"/>
  <c r="FT86"/>
  <c r="FV86"/>
  <c r="FW86"/>
  <c r="DY86"/>
  <c r="FX86"/>
  <c r="FZ86"/>
  <c r="GA86"/>
  <c r="FT87"/>
  <c r="FV87"/>
  <c r="FW87"/>
  <c r="DY87"/>
  <c r="FX87"/>
  <c r="FZ87"/>
  <c r="GA87"/>
  <c r="FT88"/>
  <c r="FV88"/>
  <c r="FW88"/>
  <c r="DY88"/>
  <c r="FX88"/>
  <c r="FZ88"/>
  <c r="GA88"/>
  <c r="FT89"/>
  <c r="FV89"/>
  <c r="FW89"/>
  <c r="DY89"/>
  <c r="FX89"/>
  <c r="FZ89"/>
  <c r="GA89"/>
  <c r="FT90"/>
  <c r="FV90"/>
  <c r="FW90"/>
  <c r="DY90"/>
  <c r="FX90"/>
  <c r="FZ90"/>
  <c r="GA90"/>
  <c r="FT91"/>
  <c r="FV91"/>
  <c r="FW91"/>
  <c r="DY91"/>
  <c r="FX91"/>
  <c r="FZ91"/>
  <c r="GA91"/>
  <c r="FT92"/>
  <c r="FV92"/>
  <c r="FW92"/>
  <c r="DY92"/>
  <c r="FX92"/>
  <c r="FZ92"/>
  <c r="GA92"/>
  <c r="FT93"/>
  <c r="FV93"/>
  <c r="FW93"/>
  <c r="DY93"/>
  <c r="FX93"/>
  <c r="FZ93"/>
  <c r="GA93"/>
  <c r="FT94"/>
  <c r="FV94"/>
  <c r="FW94"/>
  <c r="DY94"/>
  <c r="FX94"/>
  <c r="FZ94"/>
  <c r="GA94"/>
  <c r="FT95"/>
  <c r="FV95"/>
  <c r="FW95"/>
  <c r="DY95"/>
  <c r="FX95"/>
  <c r="FZ95"/>
  <c r="GA95"/>
  <c r="FT96"/>
  <c r="FV96"/>
  <c r="FW96"/>
  <c r="DY96"/>
  <c r="FX96"/>
  <c r="FZ96"/>
  <c r="GA96"/>
  <c r="FT97"/>
  <c r="FV97"/>
  <c r="FW97"/>
  <c r="DY97"/>
  <c r="FX97"/>
  <c r="FZ97"/>
  <c r="GA97"/>
  <c r="FT98"/>
  <c r="FV98"/>
  <c r="FW98"/>
  <c r="DY98"/>
  <c r="FX98"/>
  <c r="FZ98"/>
  <c r="GA98"/>
  <c r="FT99"/>
  <c r="FV99"/>
  <c r="FW99"/>
  <c r="DY99"/>
  <c r="FX99"/>
  <c r="FZ99"/>
  <c r="GA99"/>
  <c r="FT100"/>
  <c r="FV100"/>
  <c r="FW100"/>
  <c r="DY100"/>
  <c r="FX100"/>
  <c r="FZ100"/>
  <c r="GA100"/>
  <c r="FT101"/>
  <c r="FV101"/>
  <c r="FW101"/>
  <c r="DY101"/>
  <c r="FX101"/>
  <c r="FZ101"/>
  <c r="GA101"/>
  <c r="FT102"/>
  <c r="FV102"/>
  <c r="FW102"/>
  <c r="DY102"/>
  <c r="FX102"/>
  <c r="FZ102"/>
  <c r="GA102"/>
  <c r="FT103"/>
  <c r="FV103"/>
  <c r="FW103"/>
  <c r="DY103"/>
  <c r="FX103"/>
  <c r="FZ103"/>
  <c r="GA103"/>
  <c r="FT104"/>
  <c r="FV104"/>
  <c r="FW104"/>
  <c r="DY104"/>
  <c r="FX104"/>
  <c r="FZ104"/>
  <c r="GA104"/>
  <c r="FT105"/>
  <c r="FV105"/>
  <c r="FW105"/>
  <c r="DY105"/>
  <c r="FX105"/>
  <c r="FZ105"/>
  <c r="GA105"/>
  <c r="FV106"/>
  <c r="FZ106"/>
  <c r="DS107"/>
  <c r="FT107"/>
  <c r="FV107"/>
  <c r="FW107"/>
  <c r="FZ107"/>
  <c r="FV108"/>
  <c r="FZ108"/>
  <c r="FX7"/>
  <c r="FT7"/>
  <c r="FP7"/>
  <c r="FL7"/>
  <c r="C28" i="22"/>
  <c r="C21"/>
  <c r="C20"/>
  <c r="C19"/>
  <c r="C18"/>
  <c r="C17"/>
  <c r="C16"/>
  <c r="C27"/>
  <c r="M15"/>
  <c r="G15"/>
  <c r="H11"/>
  <c r="N6"/>
  <c r="N4"/>
  <c r="D3"/>
  <c r="D2"/>
  <c r="I111" i="15"/>
  <c r="I112"/>
  <c r="I113"/>
  <c r="I114"/>
  <c r="I115"/>
  <c r="I116"/>
  <c r="I117"/>
  <c r="I118"/>
  <c r="I119"/>
  <c r="I120"/>
  <c r="I121"/>
  <c r="I122"/>
  <c r="I123"/>
  <c r="O9" i="1"/>
  <c r="O10"/>
  <c r="O11"/>
  <c r="O12"/>
  <c r="O13"/>
  <c r="O14"/>
  <c r="O15"/>
  <c r="O16"/>
  <c r="O17"/>
  <c r="O18"/>
  <c r="O19"/>
  <c r="O20"/>
  <c r="M14"/>
  <c r="M15"/>
  <c r="M16"/>
  <c r="M17"/>
  <c r="M18"/>
  <c r="M19"/>
  <c r="M20"/>
  <c r="K19"/>
  <c r="K20"/>
  <c r="K17"/>
  <c r="K18"/>
  <c r="AB108" i="15"/>
  <c r="Y106" i="19"/>
  <c r="AE108" i="15"/>
  <c r="AB106" i="19"/>
  <c r="AG108" i="15"/>
  <c r="AK108"/>
  <c r="AH106" i="19"/>
  <c r="AP108" i="15"/>
  <c r="AK106" i="19"/>
  <c r="AS108" i="15"/>
  <c r="AN106" i="19"/>
  <c r="AU108" i="15"/>
  <c r="AY108"/>
  <c r="AT106" i="19"/>
  <c r="BD108" i="15"/>
  <c r="AW106" i="19"/>
  <c r="BG108" i="15"/>
  <c r="AZ106" i="19"/>
  <c r="BI108" i="15"/>
  <c r="BM108"/>
  <c r="BF106" i="19"/>
  <c r="BR108" i="15"/>
  <c r="BI106" i="19"/>
  <c r="BU108" i="15"/>
  <c r="BL106" i="19"/>
  <c r="BW108" i="15"/>
  <c r="CA108"/>
  <c r="BR106" i="19"/>
  <c r="CF108" i="15"/>
  <c r="BU106" i="19"/>
  <c r="CI108" i="15"/>
  <c r="BX106" i="19"/>
  <c r="CK108" i="15"/>
  <c r="CO108"/>
  <c r="CD106" i="19"/>
  <c r="CT108" i="15"/>
  <c r="CG106" i="19"/>
  <c r="CW108" i="15"/>
  <c r="CJ106" i="19"/>
  <c r="CY108" i="15"/>
  <c r="DF108"/>
  <c r="CR106" i="19"/>
  <c r="DI108" i="15"/>
  <c r="CU106" i="19"/>
  <c r="DK108" i="15"/>
  <c r="DS108"/>
  <c r="FT108"/>
  <c r="FW108"/>
  <c r="DY108"/>
  <c r="FX108"/>
  <c r="GA108"/>
  <c r="EP108"/>
  <c r="AB107"/>
  <c r="Y105" i="19"/>
  <c r="AE107" i="15"/>
  <c r="AB105" i="19"/>
  <c r="AG107" i="15"/>
  <c r="AK107"/>
  <c r="AH105" i="19"/>
  <c r="AP107" i="15"/>
  <c r="AK105" i="19"/>
  <c r="AS107" i="15"/>
  <c r="AN105" i="19"/>
  <c r="AU107" i="15"/>
  <c r="AY107"/>
  <c r="AT105" i="19"/>
  <c r="BD107" i="15"/>
  <c r="AW105" i="19"/>
  <c r="BG107" i="15"/>
  <c r="AZ105" i="19"/>
  <c r="BI107" i="15"/>
  <c r="BM107"/>
  <c r="BF105" i="19"/>
  <c r="BR107" i="15"/>
  <c r="BI105" i="19"/>
  <c r="BU107" i="15"/>
  <c r="BL105" i="19"/>
  <c r="BW107" i="15"/>
  <c r="CA107"/>
  <c r="BR105" i="19"/>
  <c r="CF107" i="15"/>
  <c r="BU105" i="19"/>
  <c r="CI107" i="15"/>
  <c r="BX105" i="19"/>
  <c r="CK107" i="15"/>
  <c r="CO107"/>
  <c r="CD105" i="19"/>
  <c r="CT107" i="15"/>
  <c r="CG105" i="19"/>
  <c r="CW107" i="15"/>
  <c r="CJ105" i="19"/>
  <c r="CY107" i="15"/>
  <c r="DF107"/>
  <c r="CR105" i="19"/>
  <c r="DI107" i="15"/>
  <c r="CU105" i="19"/>
  <c r="DK107" i="15"/>
  <c r="CW105" i="19"/>
  <c r="DY107" i="15"/>
  <c r="FX107"/>
  <c r="GA107"/>
  <c r="EP107"/>
  <c r="AG105"/>
  <c r="AK105"/>
  <c r="AH103" i="19"/>
  <c r="AU105" i="15"/>
  <c r="AY105"/>
  <c r="AT103" i="19"/>
  <c r="BI105" i="15"/>
  <c r="BM105"/>
  <c r="BF103" i="19"/>
  <c r="BW105" i="15"/>
  <c r="CA105"/>
  <c r="BR103" i="19"/>
  <c r="CK105" i="15"/>
  <c r="CO105"/>
  <c r="CD103" i="19"/>
  <c r="CY105" i="15"/>
  <c r="DK105"/>
  <c r="EP105"/>
  <c r="AB106"/>
  <c r="Y104" i="19"/>
  <c r="AE106" i="15"/>
  <c r="AB104" i="19"/>
  <c r="AG106" i="15"/>
  <c r="AK106"/>
  <c r="AH104" i="19"/>
  <c r="AP106" i="15"/>
  <c r="AK104" i="19"/>
  <c r="AS106" i="15"/>
  <c r="AN104" i="19"/>
  <c r="AU106" i="15"/>
  <c r="AY106"/>
  <c r="AT104" i="19"/>
  <c r="BD106" i="15"/>
  <c r="AW104" i="19"/>
  <c r="BG106" i="15"/>
  <c r="AZ104" i="19"/>
  <c r="BI106" i="15"/>
  <c r="BM106"/>
  <c r="BF104" i="19"/>
  <c r="BR106" i="15"/>
  <c r="BI104" i="19"/>
  <c r="BU106" i="15"/>
  <c r="BL104" i="19"/>
  <c r="BW106" i="15"/>
  <c r="CA106"/>
  <c r="BR104" i="19"/>
  <c r="CF106" i="15"/>
  <c r="BU104" i="19"/>
  <c r="CI106" i="15"/>
  <c r="BX104" i="19"/>
  <c r="CK106" i="15"/>
  <c r="CO106"/>
  <c r="CD104" i="19"/>
  <c r="CT106" i="15"/>
  <c r="CG104" i="19"/>
  <c r="CW106" i="15"/>
  <c r="CJ104" i="19"/>
  <c r="CY106" i="15"/>
  <c r="DF106"/>
  <c r="CR104" i="19"/>
  <c r="DI106" i="15"/>
  <c r="CU104" i="19"/>
  <c r="DK106" i="15"/>
  <c r="DS106"/>
  <c r="FT106"/>
  <c r="FW106"/>
  <c r="DY106"/>
  <c r="FX106"/>
  <c r="GA106"/>
  <c r="EP106"/>
  <c r="AG73"/>
  <c r="AK73"/>
  <c r="AU73"/>
  <c r="AY73"/>
  <c r="BI73"/>
  <c r="BM73"/>
  <c r="BW73"/>
  <c r="BN71" i="19"/>
  <c r="CA73" i="15"/>
  <c r="CK73"/>
  <c r="CO73"/>
  <c r="CY73"/>
  <c r="DK73"/>
  <c r="EP73"/>
  <c r="AG74"/>
  <c r="AK74"/>
  <c r="AU74"/>
  <c r="AY74"/>
  <c r="BI74"/>
  <c r="BM74"/>
  <c r="BW74"/>
  <c r="CA74"/>
  <c r="CK74"/>
  <c r="CO74"/>
  <c r="CY74"/>
  <c r="DK74"/>
  <c r="EP74"/>
  <c r="AG75"/>
  <c r="AK75"/>
  <c r="AU75"/>
  <c r="AY75"/>
  <c r="BI75"/>
  <c r="BM75"/>
  <c r="BW75"/>
  <c r="CA75"/>
  <c r="CK75"/>
  <c r="CO75"/>
  <c r="CY75"/>
  <c r="CL73" i="19"/>
  <c r="DK75" i="15"/>
  <c r="AG76"/>
  <c r="AK76"/>
  <c r="AU76"/>
  <c r="AY76"/>
  <c r="BI76"/>
  <c r="BM76"/>
  <c r="BW76"/>
  <c r="CA76"/>
  <c r="CK76"/>
  <c r="CO76"/>
  <c r="CY76"/>
  <c r="DK76"/>
  <c r="AG77"/>
  <c r="AK77"/>
  <c r="AU77"/>
  <c r="AV77"/>
  <c r="AQ75" i="19"/>
  <c r="AY77" i="15"/>
  <c r="BI77"/>
  <c r="BM77"/>
  <c r="BW77"/>
  <c r="CA77"/>
  <c r="CK77"/>
  <c r="CO77"/>
  <c r="CY77"/>
  <c r="DK77"/>
  <c r="AG78"/>
  <c r="AK78"/>
  <c r="AH76" i="19"/>
  <c r="AU78" i="15"/>
  <c r="AP76" i="19"/>
  <c r="AV78" i="15"/>
  <c r="AQ76" i="19"/>
  <c r="AY78" i="15"/>
  <c r="AT76" i="19"/>
  <c r="BI78" i="15"/>
  <c r="BM78"/>
  <c r="BF76" i="19"/>
  <c r="BW78" i="15"/>
  <c r="CA78"/>
  <c r="BR76" i="19"/>
  <c r="CK78" i="15"/>
  <c r="CO78"/>
  <c r="CD76" i="19"/>
  <c r="CY78" i="15"/>
  <c r="DK78"/>
  <c r="AG79"/>
  <c r="AK79"/>
  <c r="AH77" i="19"/>
  <c r="AU79" i="15"/>
  <c r="AY79"/>
  <c r="AT77" i="19"/>
  <c r="BI79" i="15"/>
  <c r="BM79"/>
  <c r="BF77" i="19"/>
  <c r="BW79" i="15"/>
  <c r="CA79"/>
  <c r="BR77" i="19"/>
  <c r="CK79" i="15"/>
  <c r="CO79"/>
  <c r="CD77" i="19"/>
  <c r="CY79" i="15"/>
  <c r="DK79"/>
  <c r="EP79"/>
  <c r="AG80"/>
  <c r="AK80"/>
  <c r="AH78" i="19"/>
  <c r="AU80" i="15"/>
  <c r="AY80"/>
  <c r="AT78" i="19"/>
  <c r="BI80" i="15"/>
  <c r="BM80"/>
  <c r="BF78" i="19"/>
  <c r="BW80" i="15"/>
  <c r="CA80"/>
  <c r="BR78" i="19"/>
  <c r="CK80" i="15"/>
  <c r="CO80"/>
  <c r="CD78" i="19"/>
  <c r="CY80" i="15"/>
  <c r="DK80"/>
  <c r="EP80"/>
  <c r="AG81"/>
  <c r="AK81"/>
  <c r="AH79" i="19"/>
  <c r="AU81" i="15"/>
  <c r="AP79" i="19"/>
  <c r="AV81" i="15"/>
  <c r="AQ79" i="19"/>
  <c r="AY81" i="15"/>
  <c r="AT79" i="19"/>
  <c r="BI81" i="15"/>
  <c r="BM81"/>
  <c r="BF79" i="19"/>
  <c r="BW81" i="15"/>
  <c r="BN79" i="19"/>
  <c r="CA81" i="15"/>
  <c r="BR79" i="19"/>
  <c r="CK81" i="15"/>
  <c r="CO81"/>
  <c r="CD79" i="19"/>
  <c r="CY81" i="15"/>
  <c r="CL79" i="19"/>
  <c r="CZ81" i="15"/>
  <c r="CM79" i="19"/>
  <c r="DK81" i="15"/>
  <c r="EP81"/>
  <c r="AG82"/>
  <c r="AK82"/>
  <c r="AH80" i="19"/>
  <c r="AU82" i="15"/>
  <c r="AY82"/>
  <c r="AT80" i="19"/>
  <c r="BI82" i="15"/>
  <c r="BM82"/>
  <c r="BF80" i="19"/>
  <c r="BW82" i="15"/>
  <c r="CA82"/>
  <c r="BR80" i="19"/>
  <c r="CK82" i="15"/>
  <c r="CO82"/>
  <c r="CD80" i="19"/>
  <c r="CY82" i="15"/>
  <c r="DK82"/>
  <c r="EP82"/>
  <c r="AG83"/>
  <c r="AK83"/>
  <c r="AH81" i="19"/>
  <c r="AU83" i="15"/>
  <c r="AY83"/>
  <c r="AT81" i="19"/>
  <c r="BI83" i="15"/>
  <c r="BM83"/>
  <c r="BF81" i="19"/>
  <c r="BW83" i="15"/>
  <c r="CA83"/>
  <c r="BR81" i="19"/>
  <c r="CK83" i="15"/>
  <c r="CO83"/>
  <c r="CD81" i="19"/>
  <c r="CY83" i="15"/>
  <c r="CL81" i="19"/>
  <c r="DK83" i="15"/>
  <c r="EP83"/>
  <c r="AG84"/>
  <c r="AK84"/>
  <c r="AH82" i="19"/>
  <c r="AU84" i="15"/>
  <c r="AP82" i="19"/>
  <c r="AV84" i="15"/>
  <c r="AQ82" i="19"/>
  <c r="AY84" i="15"/>
  <c r="AT82" i="19"/>
  <c r="BI84" i="15"/>
  <c r="BM84"/>
  <c r="BF82" i="19"/>
  <c r="BW84" i="15"/>
  <c r="BN82" i="19"/>
  <c r="BX84" i="15"/>
  <c r="BO82" i="19"/>
  <c r="CA84" i="15"/>
  <c r="BR82" i="19"/>
  <c r="CK84" i="15"/>
  <c r="CO84"/>
  <c r="CD82" i="19"/>
  <c r="CY84" i="15"/>
  <c r="CL82" i="19"/>
  <c r="CZ84" i="15"/>
  <c r="CM82" i="19"/>
  <c r="DK84" i="15"/>
  <c r="EP84"/>
  <c r="AG85"/>
  <c r="AK85"/>
  <c r="AH83" i="19"/>
  <c r="AU85" i="15"/>
  <c r="AY85"/>
  <c r="AT83" i="19"/>
  <c r="BI85" i="15"/>
  <c r="BM85"/>
  <c r="BF83" i="19"/>
  <c r="BW85" i="15"/>
  <c r="CA85"/>
  <c r="BR83" i="19"/>
  <c r="CK85" i="15"/>
  <c r="CO85"/>
  <c r="CD83" i="19"/>
  <c r="CY85" i="15"/>
  <c r="DK85"/>
  <c r="EP85"/>
  <c r="AG86"/>
  <c r="AK86"/>
  <c r="AH84" i="19"/>
  <c r="AU86" i="15"/>
  <c r="AY86"/>
  <c r="AT84" i="19"/>
  <c r="BI86" i="15"/>
  <c r="BM86"/>
  <c r="BF84" i="19"/>
  <c r="BW86" i="15"/>
  <c r="CA86"/>
  <c r="BR84" i="19"/>
  <c r="CK86" i="15"/>
  <c r="CO86"/>
  <c r="CD84" i="19"/>
  <c r="CY86" i="15"/>
  <c r="DK86"/>
  <c r="EP86"/>
  <c r="AG87"/>
  <c r="AK87"/>
  <c r="AH85" i="19"/>
  <c r="AU87" i="15"/>
  <c r="AP85" i="19"/>
  <c r="AV87" i="15"/>
  <c r="AQ85" i="19"/>
  <c r="AY87" i="15"/>
  <c r="AT85" i="19"/>
  <c r="BI87" i="15"/>
  <c r="BM87"/>
  <c r="BF85" i="19"/>
  <c r="BW87" i="15"/>
  <c r="BN85" i="19"/>
  <c r="CA87" i="15"/>
  <c r="BR85" i="19"/>
  <c r="CK87" i="15"/>
  <c r="CO87"/>
  <c r="CD85" i="19"/>
  <c r="CY87" i="15"/>
  <c r="DK87"/>
  <c r="EP87"/>
  <c r="AG88"/>
  <c r="AK88"/>
  <c r="AH86" i="19"/>
  <c r="AU88" i="15"/>
  <c r="AP86" i="19"/>
  <c r="AV88" i="15"/>
  <c r="AQ86" i="19"/>
  <c r="AY88" i="15"/>
  <c r="AT86" i="19"/>
  <c r="BI88" i="15"/>
  <c r="BM88"/>
  <c r="BF86" i="19"/>
  <c r="BW88" i="15"/>
  <c r="BN86" i="19"/>
  <c r="CA88" i="15"/>
  <c r="BR86" i="19"/>
  <c r="CK88" i="15"/>
  <c r="CO88"/>
  <c r="CD86" i="19"/>
  <c r="CY88" i="15"/>
  <c r="CL86" i="19"/>
  <c r="CZ88" i="15"/>
  <c r="CM86" i="19"/>
  <c r="DK88" i="15"/>
  <c r="EP88"/>
  <c r="AG89"/>
  <c r="AK89"/>
  <c r="AH87" i="19"/>
  <c r="AU89" i="15"/>
  <c r="AP87" i="19"/>
  <c r="AY89" i="15"/>
  <c r="AT87" i="19"/>
  <c r="BI89" i="15"/>
  <c r="BM89"/>
  <c r="BF87" i="19"/>
  <c r="BW89" i="15"/>
  <c r="BN87" i="19"/>
  <c r="BX89" i="15"/>
  <c r="BO87" i="19"/>
  <c r="CA89" i="15"/>
  <c r="BR87" i="19"/>
  <c r="CK89" i="15"/>
  <c r="CO89"/>
  <c r="CD87" i="19"/>
  <c r="CY89" i="15"/>
  <c r="CL87" i="19"/>
  <c r="DK89" i="15"/>
  <c r="EP89"/>
  <c r="AG90"/>
  <c r="AK90"/>
  <c r="AH88" i="19"/>
  <c r="AU90" i="15"/>
  <c r="AY90"/>
  <c r="AT88" i="19"/>
  <c r="BI90" i="15"/>
  <c r="BM90"/>
  <c r="BF88" i="19"/>
  <c r="BW90" i="15"/>
  <c r="CA90"/>
  <c r="BR88" i="19"/>
  <c r="CK90" i="15"/>
  <c r="CO90"/>
  <c r="CD88" i="19"/>
  <c r="CY90" i="15"/>
  <c r="DK90"/>
  <c r="EP90"/>
  <c r="AG91"/>
  <c r="AK91"/>
  <c r="AH89" i="19"/>
  <c r="AU91" i="15"/>
  <c r="AP89" i="19"/>
  <c r="AV91" i="15"/>
  <c r="AQ89" i="19"/>
  <c r="AY91" i="15"/>
  <c r="AT89" i="19"/>
  <c r="BI91" i="15"/>
  <c r="BM91"/>
  <c r="BF89" i="19"/>
  <c r="BW91" i="15"/>
  <c r="BN89" i="19"/>
  <c r="CA91" i="15"/>
  <c r="BR89" i="19"/>
  <c r="CK91" i="15"/>
  <c r="CO91"/>
  <c r="CD89" i="19"/>
  <c r="CY91" i="15"/>
  <c r="CL89" i="19"/>
  <c r="DK91" i="15"/>
  <c r="EP91"/>
  <c r="AG92"/>
  <c r="AK92"/>
  <c r="AH90" i="19"/>
  <c r="AU92" i="15"/>
  <c r="AY92"/>
  <c r="AT90" i="19"/>
  <c r="BI92" i="15"/>
  <c r="BM92"/>
  <c r="BF90" i="19"/>
  <c r="BW92" i="15"/>
  <c r="CA92"/>
  <c r="BR90" i="19"/>
  <c r="CK92" i="15"/>
  <c r="CO92"/>
  <c r="CD90" i="19"/>
  <c r="CY92" i="15"/>
  <c r="DK92"/>
  <c r="EP92"/>
  <c r="AG93"/>
  <c r="AK93"/>
  <c r="AH91" i="19"/>
  <c r="AU93" i="15"/>
  <c r="AP91" i="19"/>
  <c r="AY93" i="15"/>
  <c r="AT91" i="19"/>
  <c r="BI93" i="15"/>
  <c r="BM93"/>
  <c r="BF91" i="19"/>
  <c r="BW93" i="15"/>
  <c r="BN91" i="19"/>
  <c r="CA93" i="15"/>
  <c r="BR91" i="19"/>
  <c r="CK93" i="15"/>
  <c r="CO93"/>
  <c r="CD91" i="19"/>
  <c r="CY93" i="15"/>
  <c r="CL91" i="19"/>
  <c r="CZ93" i="15"/>
  <c r="CM91" i="19"/>
  <c r="DK93" i="15"/>
  <c r="EP93"/>
  <c r="AG94"/>
  <c r="AK94"/>
  <c r="AH92" i="19"/>
  <c r="AU94" i="15"/>
  <c r="AY94"/>
  <c r="AT92" i="19"/>
  <c r="BI94" i="15"/>
  <c r="BM94"/>
  <c r="BF92" i="19"/>
  <c r="BW94" i="15"/>
  <c r="BN92" i="19"/>
  <c r="CA94" i="15"/>
  <c r="BR92" i="19"/>
  <c r="CK94" i="15"/>
  <c r="CO94"/>
  <c r="CD92" i="19"/>
  <c r="CY94" i="15"/>
  <c r="CL92" i="19"/>
  <c r="CZ94" i="15"/>
  <c r="CM92" i="19"/>
  <c r="DK94" i="15"/>
  <c r="EP94"/>
  <c r="AG95"/>
  <c r="AK95"/>
  <c r="AH93" i="19"/>
  <c r="AU95" i="15"/>
  <c r="AY95"/>
  <c r="AT93" i="19"/>
  <c r="BI95" i="15"/>
  <c r="BM95"/>
  <c r="BF93" i="19"/>
  <c r="BW95" i="15"/>
  <c r="CA95"/>
  <c r="BR93" i="19"/>
  <c r="CK95" i="15"/>
  <c r="CO95"/>
  <c r="CD93" i="19"/>
  <c r="CY95" i="15"/>
  <c r="DK95"/>
  <c r="EP95"/>
  <c r="AG96"/>
  <c r="AK96"/>
  <c r="AH94" i="19"/>
  <c r="AU96" i="15"/>
  <c r="AP94" i="19"/>
  <c r="AY96" i="15"/>
  <c r="AT94" i="19"/>
  <c r="BI96" i="15"/>
  <c r="BM96"/>
  <c r="BF94" i="19"/>
  <c r="BW96" i="15"/>
  <c r="BN94" i="19"/>
  <c r="BX96" i="15"/>
  <c r="BO94" i="19"/>
  <c r="CA96" i="15"/>
  <c r="BR94" i="19"/>
  <c r="CK96" i="15"/>
  <c r="CO96"/>
  <c r="CD94" i="19"/>
  <c r="CY96" i="15"/>
  <c r="CL94" i="19"/>
  <c r="CZ96" i="15"/>
  <c r="CM94" i="19"/>
  <c r="DK96" i="15"/>
  <c r="EP96"/>
  <c r="AG97"/>
  <c r="AK97"/>
  <c r="AH95" i="19"/>
  <c r="AU97" i="15"/>
  <c r="AY97"/>
  <c r="AT95" i="19"/>
  <c r="BI97" i="15"/>
  <c r="BM97"/>
  <c r="BF95" i="19"/>
  <c r="BW97" i="15"/>
  <c r="CA97"/>
  <c r="BR95" i="19"/>
  <c r="CK97" i="15"/>
  <c r="CO97"/>
  <c r="CD95" i="19"/>
  <c r="CY97" i="15"/>
  <c r="DK97"/>
  <c r="EP97"/>
  <c r="AG98"/>
  <c r="AK98"/>
  <c r="AH96" i="19"/>
  <c r="AU98" i="15"/>
  <c r="AP96" i="19"/>
  <c r="AV98" i="15"/>
  <c r="AQ96" i="19"/>
  <c r="AY98" i="15"/>
  <c r="AT96" i="19"/>
  <c r="BI98" i="15"/>
  <c r="BM98"/>
  <c r="BF96" i="19"/>
  <c r="BW98" i="15"/>
  <c r="BN96" i="19"/>
  <c r="BX98" i="15"/>
  <c r="BO96" i="19"/>
  <c r="CA98" i="15"/>
  <c r="BR96" i="19"/>
  <c r="CK98" i="15"/>
  <c r="CO98"/>
  <c r="CD96" i="19"/>
  <c r="CY98" i="15"/>
  <c r="CL96" i="19"/>
  <c r="CZ98" i="15"/>
  <c r="CM96" i="19"/>
  <c r="DK98" i="15"/>
  <c r="EP98"/>
  <c r="AG99"/>
  <c r="AK99"/>
  <c r="AH97" i="19"/>
  <c r="AU99" i="15"/>
  <c r="AY99"/>
  <c r="AT97" i="19"/>
  <c r="BI99" i="15"/>
  <c r="BM99"/>
  <c r="BF97" i="19"/>
  <c r="BW99" i="15"/>
  <c r="CA99"/>
  <c r="BR97" i="19"/>
  <c r="CK99" i="15"/>
  <c r="CO99"/>
  <c r="CD97" i="19"/>
  <c r="CY99" i="15"/>
  <c r="DK99"/>
  <c r="EP99"/>
  <c r="AG100"/>
  <c r="AK100"/>
  <c r="AH98" i="19"/>
  <c r="AU100" i="15"/>
  <c r="AP98" i="19"/>
  <c r="AV100" i="15"/>
  <c r="AQ98" i="19"/>
  <c r="AY100" i="15"/>
  <c r="AT98" i="19"/>
  <c r="BI100" i="15"/>
  <c r="BM100"/>
  <c r="BF98" i="19"/>
  <c r="BW100" i="15"/>
  <c r="BN98" i="19"/>
  <c r="BX100" i="15"/>
  <c r="BO98" i="19"/>
  <c r="CA100" i="15"/>
  <c r="BR98" i="19"/>
  <c r="CK100" i="15"/>
  <c r="CO100"/>
  <c r="CD98" i="19"/>
  <c r="CY100" i="15"/>
  <c r="CL98" i="19"/>
  <c r="DK100" i="15"/>
  <c r="EP100"/>
  <c r="AG101"/>
  <c r="AK101"/>
  <c r="AH99" i="19"/>
  <c r="AU101" i="15"/>
  <c r="AY101"/>
  <c r="AT99" i="19"/>
  <c r="BI101" i="15"/>
  <c r="BM101"/>
  <c r="BF99" i="19"/>
  <c r="BW101" i="15"/>
  <c r="CA101"/>
  <c r="BR99" i="19"/>
  <c r="CK101" i="15"/>
  <c r="CO101"/>
  <c r="CD99" i="19"/>
  <c r="CY101" i="15"/>
  <c r="DK101"/>
  <c r="EP101"/>
  <c r="AG102"/>
  <c r="AK102"/>
  <c r="AH100" i="19"/>
  <c r="AU102" i="15"/>
  <c r="AP100" i="19"/>
  <c r="AV102" i="15"/>
  <c r="AQ100" i="19"/>
  <c r="AY102" i="15"/>
  <c r="AT100" i="19"/>
  <c r="BI102" i="15"/>
  <c r="BM102"/>
  <c r="BF100" i="19"/>
  <c r="BW102" i="15"/>
  <c r="BN100" i="19"/>
  <c r="CA102" i="15"/>
  <c r="BR100" i="19"/>
  <c r="CK102" i="15"/>
  <c r="CO102"/>
  <c r="CD100" i="19"/>
  <c r="CY102" i="15"/>
  <c r="CL100" i="19"/>
  <c r="CZ102" i="15"/>
  <c r="CM100" i="19"/>
  <c r="DK102" i="15"/>
  <c r="EP102"/>
  <c r="AG103"/>
  <c r="AK103"/>
  <c r="AH101" i="19"/>
  <c r="AU103" i="15"/>
  <c r="AY103"/>
  <c r="AT101" i="19"/>
  <c r="BI103" i="15"/>
  <c r="BM103"/>
  <c r="BF101" i="19"/>
  <c r="BW103" i="15"/>
  <c r="CA103"/>
  <c r="BR101" i="19"/>
  <c r="CK103" i="15"/>
  <c r="CO103"/>
  <c r="CD101" i="19"/>
  <c r="CY103" i="15"/>
  <c r="DK103"/>
  <c r="EP103"/>
  <c r="AG104"/>
  <c r="AK104"/>
  <c r="AH102" i="19"/>
  <c r="AU104" i="15"/>
  <c r="AP102" i="19"/>
  <c r="AY104" i="15"/>
  <c r="AT102" i="19"/>
  <c r="BI104" i="15"/>
  <c r="BM104"/>
  <c r="BF102" i="19"/>
  <c r="BW104" i="15"/>
  <c r="CA104"/>
  <c r="BR102" i="19"/>
  <c r="CK104" i="15"/>
  <c r="CO104"/>
  <c r="CD102" i="19"/>
  <c r="CY104" i="15"/>
  <c r="DK104"/>
  <c r="CW102" i="19"/>
  <c r="EP104" i="15"/>
  <c r="AG48"/>
  <c r="AK48"/>
  <c r="AU48"/>
  <c r="AY48"/>
  <c r="BI48"/>
  <c r="BM48"/>
  <c r="BW48"/>
  <c r="CA48"/>
  <c r="CK48"/>
  <c r="CO48"/>
  <c r="CY48"/>
  <c r="DK48"/>
  <c r="EP48"/>
  <c r="AG49"/>
  <c r="AK49"/>
  <c r="AU49"/>
  <c r="AY49"/>
  <c r="BI49"/>
  <c r="BM49"/>
  <c r="BW49"/>
  <c r="CA49"/>
  <c r="CK49"/>
  <c r="CO49"/>
  <c r="CY49"/>
  <c r="DK49"/>
  <c r="EP49"/>
  <c r="AG50"/>
  <c r="AK50"/>
  <c r="AU50"/>
  <c r="AY50"/>
  <c r="BI50"/>
  <c r="BM50"/>
  <c r="BW50"/>
  <c r="CA50"/>
  <c r="CK50"/>
  <c r="CO50"/>
  <c r="CY50"/>
  <c r="CL48" i="19"/>
  <c r="DK50" i="15"/>
  <c r="EP50"/>
  <c r="AG51"/>
  <c r="AK51"/>
  <c r="AU51"/>
  <c r="AP49" i="19"/>
  <c r="AV51" i="15"/>
  <c r="AQ49" i="19"/>
  <c r="AY51" i="15"/>
  <c r="BI51"/>
  <c r="BM51"/>
  <c r="BW51"/>
  <c r="CA51"/>
  <c r="CK51"/>
  <c r="CO51"/>
  <c r="CY51"/>
  <c r="DK51"/>
  <c r="EP51"/>
  <c r="AG52"/>
  <c r="AK52"/>
  <c r="AU52"/>
  <c r="AY52"/>
  <c r="BI52"/>
  <c r="BM52"/>
  <c r="BW52"/>
  <c r="CA52"/>
  <c r="CK52"/>
  <c r="CO52"/>
  <c r="CY52"/>
  <c r="DK52"/>
  <c r="EP52"/>
  <c r="AG53"/>
  <c r="AK53"/>
  <c r="AU53"/>
  <c r="AY53"/>
  <c r="BI53"/>
  <c r="BM53"/>
  <c r="BW53"/>
  <c r="CA53"/>
  <c r="CK53"/>
  <c r="CO53"/>
  <c r="CY53"/>
  <c r="DK53"/>
  <c r="EP53"/>
  <c r="AG54"/>
  <c r="AK54"/>
  <c r="AU54"/>
  <c r="AY54"/>
  <c r="BI54"/>
  <c r="BM54"/>
  <c r="BW54"/>
  <c r="BN52" i="19"/>
  <c r="BX54" i="15"/>
  <c r="BO52" i="19"/>
  <c r="CA54" i="15"/>
  <c r="CK54"/>
  <c r="CO54"/>
  <c r="CY54"/>
  <c r="DK54"/>
  <c r="EP54"/>
  <c r="AG55"/>
  <c r="AK55"/>
  <c r="AU55"/>
  <c r="AY55"/>
  <c r="BI55"/>
  <c r="BM55"/>
  <c r="BW55"/>
  <c r="BN53" i="19"/>
  <c r="CA55" i="15"/>
  <c r="CK55"/>
  <c r="CO55"/>
  <c r="CY55"/>
  <c r="DK55"/>
  <c r="EP55"/>
  <c r="AG56"/>
  <c r="AK56"/>
  <c r="AU56"/>
  <c r="AP54" i="19"/>
  <c r="AV56" i="15"/>
  <c r="AQ54" i="19"/>
  <c r="AY56" i="15"/>
  <c r="BI56"/>
  <c r="BM56"/>
  <c r="BW56"/>
  <c r="CA56"/>
  <c r="CK56"/>
  <c r="CO56"/>
  <c r="CY56"/>
  <c r="DK56"/>
  <c r="EP56"/>
  <c r="AG57"/>
  <c r="AK57"/>
  <c r="AU57"/>
  <c r="AY57"/>
  <c r="BI57"/>
  <c r="BM57"/>
  <c r="BW57"/>
  <c r="CA57"/>
  <c r="CK57"/>
  <c r="CO57"/>
  <c r="CY57"/>
  <c r="DK57"/>
  <c r="EP57"/>
  <c r="AG58"/>
  <c r="AK58"/>
  <c r="AU58"/>
  <c r="AY58"/>
  <c r="BI58"/>
  <c r="BM58"/>
  <c r="BW58"/>
  <c r="CA58"/>
  <c r="CK58"/>
  <c r="CO58"/>
  <c r="CY58"/>
  <c r="DK58"/>
  <c r="EP58"/>
  <c r="AG59"/>
  <c r="AK59"/>
  <c r="AU59"/>
  <c r="AY59"/>
  <c r="BI59"/>
  <c r="BM59"/>
  <c r="BW59"/>
  <c r="CA59"/>
  <c r="CK59"/>
  <c r="CO59"/>
  <c r="CY59"/>
  <c r="CL57" i="19"/>
  <c r="CZ59" i="15"/>
  <c r="CM57" i="19"/>
  <c r="DK59" i="15"/>
  <c r="EP59"/>
  <c r="AG60"/>
  <c r="AK60"/>
  <c r="AU60"/>
  <c r="AY60"/>
  <c r="BI60"/>
  <c r="BM60"/>
  <c r="BW60"/>
  <c r="BN58" i="19"/>
  <c r="CA60" i="15"/>
  <c r="CK60"/>
  <c r="CO60"/>
  <c r="CY60"/>
  <c r="DK60"/>
  <c r="EP60"/>
  <c r="AG61"/>
  <c r="AK61"/>
  <c r="AU61"/>
  <c r="AY61"/>
  <c r="BI61"/>
  <c r="BM61"/>
  <c r="BW61"/>
  <c r="CA61"/>
  <c r="CK61"/>
  <c r="CO61"/>
  <c r="CY61"/>
  <c r="CL59" i="19"/>
  <c r="CZ61" i="15"/>
  <c r="CM59" i="19"/>
  <c r="DK61" i="15"/>
  <c r="EP61"/>
  <c r="AG62"/>
  <c r="AK62"/>
  <c r="AU62"/>
  <c r="AP60" i="19"/>
  <c r="AY62" i="15"/>
  <c r="BI62"/>
  <c r="BM62"/>
  <c r="BW62"/>
  <c r="CA62"/>
  <c r="CK62"/>
  <c r="CO62"/>
  <c r="CY62"/>
  <c r="DK62"/>
  <c r="EP62"/>
  <c r="AG63"/>
  <c r="AK63"/>
  <c r="AU63"/>
  <c r="AY63"/>
  <c r="BI63"/>
  <c r="BM63"/>
  <c r="BW63"/>
  <c r="CA63"/>
  <c r="CK63"/>
  <c r="CO63"/>
  <c r="CY63"/>
  <c r="DK63"/>
  <c r="EP63"/>
  <c r="AG64"/>
  <c r="AK64"/>
  <c r="AU64"/>
  <c r="AY64"/>
  <c r="BI64"/>
  <c r="BM64"/>
  <c r="BW64"/>
  <c r="BN62" i="19"/>
  <c r="CA64" i="15"/>
  <c r="CK64"/>
  <c r="CO64"/>
  <c r="CY64"/>
  <c r="DK64"/>
  <c r="EP64"/>
  <c r="AG65"/>
  <c r="AK65"/>
  <c r="AU65"/>
  <c r="AY65"/>
  <c r="BI65"/>
  <c r="BM65"/>
  <c r="BW65"/>
  <c r="CA65"/>
  <c r="CK65"/>
  <c r="CO65"/>
  <c r="CY65"/>
  <c r="DK65"/>
  <c r="EP65"/>
  <c r="AG66"/>
  <c r="AK66"/>
  <c r="AU66"/>
  <c r="AY66"/>
  <c r="BI66"/>
  <c r="BM66"/>
  <c r="BW66"/>
  <c r="CA66"/>
  <c r="CK66"/>
  <c r="CO66"/>
  <c r="CY66"/>
  <c r="CL64" i="19"/>
  <c r="CZ66" i="15"/>
  <c r="CM64" i="19"/>
  <c r="DK66" i="15"/>
  <c r="EP66"/>
  <c r="AG67"/>
  <c r="AK67"/>
  <c r="AU67"/>
  <c r="AP65" i="19"/>
  <c r="AV67" i="15"/>
  <c r="AQ65" i="19"/>
  <c r="AY67" i="15"/>
  <c r="BI67"/>
  <c r="BM67"/>
  <c r="BW67"/>
  <c r="CA67"/>
  <c r="CK67"/>
  <c r="CO67"/>
  <c r="CY67"/>
  <c r="CL65" i="19"/>
  <c r="DK67" i="15"/>
  <c r="EP67"/>
  <c r="AG68"/>
  <c r="AK68"/>
  <c r="AU68"/>
  <c r="AY68"/>
  <c r="BI68"/>
  <c r="BM68"/>
  <c r="BW68"/>
  <c r="CA68"/>
  <c r="CK68"/>
  <c r="CO68"/>
  <c r="CY68"/>
  <c r="DK68"/>
  <c r="EP68"/>
  <c r="AG69"/>
  <c r="AK69"/>
  <c r="AU69"/>
  <c r="AY69"/>
  <c r="BI69"/>
  <c r="BM69"/>
  <c r="BW69"/>
  <c r="CA69"/>
  <c r="CK69"/>
  <c r="CO69"/>
  <c r="CY69"/>
  <c r="DK69"/>
  <c r="EP69"/>
  <c r="AG70"/>
  <c r="AK70"/>
  <c r="AU70"/>
  <c r="AY70"/>
  <c r="BI70"/>
  <c r="BM70"/>
  <c r="BW70"/>
  <c r="CA70"/>
  <c r="CK70"/>
  <c r="CO70"/>
  <c r="CY70"/>
  <c r="CL68" i="19"/>
  <c r="DK70" i="15"/>
  <c r="EP70"/>
  <c r="AG71"/>
  <c r="AK71"/>
  <c r="AU71"/>
  <c r="AY71"/>
  <c r="BI71"/>
  <c r="BM71"/>
  <c r="BW71"/>
  <c r="CA71"/>
  <c r="CK71"/>
  <c r="CO71"/>
  <c r="CY71"/>
  <c r="DK71"/>
  <c r="EP71"/>
  <c r="AG72"/>
  <c r="AK72"/>
  <c r="AU72"/>
  <c r="AY72"/>
  <c r="BI72"/>
  <c r="BM72"/>
  <c r="BW72"/>
  <c r="CA72"/>
  <c r="CK72"/>
  <c r="CO72"/>
  <c r="CY72"/>
  <c r="DK72"/>
  <c r="EP72"/>
  <c r="AG12"/>
  <c r="AK12"/>
  <c r="AU12"/>
  <c r="AY12"/>
  <c r="BI12"/>
  <c r="BM12"/>
  <c r="BW12"/>
  <c r="CA12"/>
  <c r="CK12"/>
  <c r="CO12"/>
  <c r="CY12"/>
  <c r="DK12"/>
  <c r="AG13"/>
  <c r="AK13"/>
  <c r="AU13"/>
  <c r="AY13"/>
  <c r="BI13"/>
  <c r="BM13"/>
  <c r="BW13"/>
  <c r="CA13"/>
  <c r="CK13"/>
  <c r="CO13"/>
  <c r="CY13"/>
  <c r="DK13"/>
  <c r="AG14"/>
  <c r="AK14"/>
  <c r="AU14"/>
  <c r="AY14"/>
  <c r="BI14"/>
  <c r="BM14"/>
  <c r="BW14"/>
  <c r="CA14"/>
  <c r="CK14"/>
  <c r="CO14"/>
  <c r="CY14"/>
  <c r="DK14"/>
  <c r="AG15"/>
  <c r="AK15"/>
  <c r="AU15"/>
  <c r="AY15"/>
  <c r="BI15"/>
  <c r="BM15"/>
  <c r="BW15"/>
  <c r="BX15"/>
  <c r="BO13" i="19"/>
  <c r="CA15" i="15"/>
  <c r="CK15"/>
  <c r="CO15"/>
  <c r="CY15"/>
  <c r="DK15"/>
  <c r="CW13" i="19"/>
  <c r="DL15" i="15"/>
  <c r="CX13" i="19"/>
  <c r="AG16" i="15"/>
  <c r="AK16"/>
  <c r="AU16"/>
  <c r="AY16"/>
  <c r="BI16"/>
  <c r="BM16"/>
  <c r="BW16"/>
  <c r="CA16"/>
  <c r="CK16"/>
  <c r="CO16"/>
  <c r="CY16"/>
  <c r="CL14" i="19"/>
  <c r="DK16" i="15"/>
  <c r="AG17"/>
  <c r="AK17"/>
  <c r="AU17"/>
  <c r="AY17"/>
  <c r="BI17"/>
  <c r="BM17"/>
  <c r="BW17"/>
  <c r="CA17"/>
  <c r="CK17"/>
  <c r="CO17"/>
  <c r="CY17"/>
  <c r="DK17"/>
  <c r="CW15" i="19"/>
  <c r="AG18" i="15"/>
  <c r="AK18"/>
  <c r="AU18"/>
  <c r="AY18"/>
  <c r="BI18"/>
  <c r="BB16" i="19"/>
  <c r="BJ18" i="15"/>
  <c r="BC16" i="19"/>
  <c r="BM18" i="15"/>
  <c r="BW18"/>
  <c r="CA18"/>
  <c r="CK18"/>
  <c r="CO18"/>
  <c r="CY18"/>
  <c r="DK18"/>
  <c r="AG19"/>
  <c r="AK19"/>
  <c r="AU19"/>
  <c r="AY19"/>
  <c r="BI19"/>
  <c r="BM19"/>
  <c r="BW19"/>
  <c r="CA19"/>
  <c r="CK19"/>
  <c r="CO19"/>
  <c r="CY19"/>
  <c r="DK19"/>
  <c r="AG20"/>
  <c r="AK20"/>
  <c r="AU20"/>
  <c r="AV20"/>
  <c r="AQ18" i="19"/>
  <c r="AY20" i="15"/>
  <c r="BI20"/>
  <c r="BM20"/>
  <c r="BW20"/>
  <c r="CA20"/>
  <c r="CK20"/>
  <c r="CO20"/>
  <c r="CY20"/>
  <c r="CL18" i="19"/>
  <c r="CZ20" i="15"/>
  <c r="DK20"/>
  <c r="AG21"/>
  <c r="AH21"/>
  <c r="AE19" i="19"/>
  <c r="AK21" i="15"/>
  <c r="AU21"/>
  <c r="AY21"/>
  <c r="BI21"/>
  <c r="BM21"/>
  <c r="BW21"/>
  <c r="CA21"/>
  <c r="CK21"/>
  <c r="CO21"/>
  <c r="CY21"/>
  <c r="DK21"/>
  <c r="AG22"/>
  <c r="AK22"/>
  <c r="AU22"/>
  <c r="AV22"/>
  <c r="AY22"/>
  <c r="BI22"/>
  <c r="BM22"/>
  <c r="BW22"/>
  <c r="CA22"/>
  <c r="CK22"/>
  <c r="CO22"/>
  <c r="CY22"/>
  <c r="DK22"/>
  <c r="AG23"/>
  <c r="AK23"/>
  <c r="AU23"/>
  <c r="AY23"/>
  <c r="BI23"/>
  <c r="BM23"/>
  <c r="BW23"/>
  <c r="CA23"/>
  <c r="CK23"/>
  <c r="CO23"/>
  <c r="CY23"/>
  <c r="DK23"/>
  <c r="AG24"/>
  <c r="AK24"/>
  <c r="AU24"/>
  <c r="AP22" i="19"/>
  <c r="AV24" i="15"/>
  <c r="AQ22" i="19"/>
  <c r="AY24" i="15"/>
  <c r="BI24"/>
  <c r="BM24"/>
  <c r="BW24"/>
  <c r="CA24"/>
  <c r="CK24"/>
  <c r="CO24"/>
  <c r="CY24"/>
  <c r="DK24"/>
  <c r="EP24"/>
  <c r="AG25"/>
  <c r="AK25"/>
  <c r="AU25"/>
  <c r="AY25"/>
  <c r="BI25"/>
  <c r="BM25"/>
  <c r="BW25"/>
  <c r="CA25"/>
  <c r="CK25"/>
  <c r="CO25"/>
  <c r="CY25"/>
  <c r="DK25"/>
  <c r="EP25"/>
  <c r="AG26"/>
  <c r="AK26"/>
  <c r="AU26"/>
  <c r="AP24" i="19"/>
  <c r="AY26" i="15"/>
  <c r="BI26"/>
  <c r="BM26"/>
  <c r="BW26"/>
  <c r="CA26"/>
  <c r="CK26"/>
  <c r="CO26"/>
  <c r="CY26"/>
  <c r="DK26"/>
  <c r="EP26"/>
  <c r="AG27"/>
  <c r="AK27"/>
  <c r="AU27"/>
  <c r="AY27"/>
  <c r="BI27"/>
  <c r="BM27"/>
  <c r="BW27"/>
  <c r="CA27"/>
  <c r="CK27"/>
  <c r="CO27"/>
  <c r="CY27"/>
  <c r="DK27"/>
  <c r="CW25" i="19"/>
  <c r="AG28" i="15"/>
  <c r="AK28"/>
  <c r="AU28"/>
  <c r="AY28"/>
  <c r="BI28"/>
  <c r="BM28"/>
  <c r="BW28"/>
  <c r="CA28"/>
  <c r="CK28"/>
  <c r="CO28"/>
  <c r="CY28"/>
  <c r="DK28"/>
  <c r="AG29"/>
  <c r="AK29"/>
  <c r="AU29"/>
  <c r="AY29"/>
  <c r="BI29"/>
  <c r="BM29"/>
  <c r="BW29"/>
  <c r="CA29"/>
  <c r="CK29"/>
  <c r="CO29"/>
  <c r="CY29"/>
  <c r="DK29"/>
  <c r="AG30"/>
  <c r="AK30"/>
  <c r="AU30"/>
  <c r="AY30"/>
  <c r="BI30"/>
  <c r="BM30"/>
  <c r="BW30"/>
  <c r="CA30"/>
  <c r="CK30"/>
  <c r="CO30"/>
  <c r="CY30"/>
  <c r="CL28" i="19"/>
  <c r="CZ30" i="15"/>
  <c r="CM28" i="19"/>
  <c r="DK30" i="15"/>
  <c r="AG31"/>
  <c r="AK31"/>
  <c r="AU31"/>
  <c r="AY31"/>
  <c r="BI31"/>
  <c r="BM31"/>
  <c r="BW31"/>
  <c r="CA31"/>
  <c r="CK31"/>
  <c r="CO31"/>
  <c r="CY31"/>
  <c r="DK31"/>
  <c r="EP31"/>
  <c r="AG32"/>
  <c r="AK32"/>
  <c r="AU32"/>
  <c r="AY32"/>
  <c r="BI32"/>
  <c r="BB30" i="19"/>
  <c r="BM32" i="15"/>
  <c r="BW32"/>
  <c r="CA32"/>
  <c r="CK32"/>
  <c r="CO32"/>
  <c r="CY32"/>
  <c r="DK32"/>
  <c r="EP32"/>
  <c r="AG33"/>
  <c r="AK33"/>
  <c r="AU33"/>
  <c r="AY33"/>
  <c r="BI33"/>
  <c r="BM33"/>
  <c r="BW33"/>
  <c r="CA33"/>
  <c r="CK33"/>
  <c r="CO33"/>
  <c r="CY33"/>
  <c r="DK33"/>
  <c r="EP33"/>
  <c r="AG34"/>
  <c r="AK34"/>
  <c r="AU34"/>
  <c r="AY34"/>
  <c r="BI34"/>
  <c r="BM34"/>
  <c r="BW34"/>
  <c r="CA34"/>
  <c r="CK34"/>
  <c r="CO34"/>
  <c r="CY34"/>
  <c r="CL32" i="19"/>
  <c r="CZ34" i="15"/>
  <c r="CM32" i="19"/>
  <c r="DK34" i="15"/>
  <c r="EP34"/>
  <c r="AG35"/>
  <c r="AH35"/>
  <c r="AI35"/>
  <c r="AF33" i="19"/>
  <c r="AD33"/>
  <c r="AE33"/>
  <c r="AK35" i="15"/>
  <c r="AU35"/>
  <c r="AY35"/>
  <c r="BI35"/>
  <c r="BM35"/>
  <c r="BW35"/>
  <c r="CA35"/>
  <c r="CK35"/>
  <c r="CO35"/>
  <c r="CY35"/>
  <c r="DK35"/>
  <c r="EP35"/>
  <c r="AG36"/>
  <c r="AK36"/>
  <c r="AH34" i="19"/>
  <c r="AU36" i="15"/>
  <c r="AY36"/>
  <c r="AT34" i="19"/>
  <c r="BI36" i="15"/>
  <c r="BB34" i="19"/>
  <c r="BJ36" i="15"/>
  <c r="BC34" i="19"/>
  <c r="BM36" i="15"/>
  <c r="BF34" i="19"/>
  <c r="BW36" i="15"/>
  <c r="CA36"/>
  <c r="BR34" i="19"/>
  <c r="CK36" i="15"/>
  <c r="CO36"/>
  <c r="CD34" i="19"/>
  <c r="CY36" i="15"/>
  <c r="DK36"/>
  <c r="EP36"/>
  <c r="AG37"/>
  <c r="AK37"/>
  <c r="AU37"/>
  <c r="AY37"/>
  <c r="BI37"/>
  <c r="BM37"/>
  <c r="BW37"/>
  <c r="CA37"/>
  <c r="CK37"/>
  <c r="CO37"/>
  <c r="CY37"/>
  <c r="DK37"/>
  <c r="EP37"/>
  <c r="AG38"/>
  <c r="AK38"/>
  <c r="AU38"/>
  <c r="AY38"/>
  <c r="BI38"/>
  <c r="BJ38"/>
  <c r="BK38"/>
  <c r="BD36" i="19"/>
  <c r="BB36"/>
  <c r="BC36"/>
  <c r="BM38" i="15"/>
  <c r="BW38"/>
  <c r="CA38"/>
  <c r="CK38"/>
  <c r="CO38"/>
  <c r="CY38"/>
  <c r="DK38"/>
  <c r="EP38"/>
  <c r="AG39"/>
  <c r="AK39"/>
  <c r="AU39"/>
  <c r="AY39"/>
  <c r="BI39"/>
  <c r="BM39"/>
  <c r="BW39"/>
  <c r="CA39"/>
  <c r="CK39"/>
  <c r="CO39"/>
  <c r="CY39"/>
  <c r="DK39"/>
  <c r="EP39"/>
  <c r="AG40"/>
  <c r="AK40"/>
  <c r="AU40"/>
  <c r="AY40"/>
  <c r="BI40"/>
  <c r="BB38" i="19"/>
  <c r="BM40" i="15"/>
  <c r="BW40"/>
  <c r="CA40"/>
  <c r="CK40"/>
  <c r="CO40"/>
  <c r="CY40"/>
  <c r="DK40"/>
  <c r="EP40"/>
  <c r="AG41"/>
  <c r="AK41"/>
  <c r="AU41"/>
  <c r="AY41"/>
  <c r="BI41"/>
  <c r="BM41"/>
  <c r="BW41"/>
  <c r="BN39" i="19"/>
  <c r="CA41" i="15"/>
  <c r="CK41"/>
  <c r="CO41"/>
  <c r="CY41"/>
  <c r="DK41"/>
  <c r="EP41"/>
  <c r="AG42"/>
  <c r="AK42"/>
  <c r="AH40" i="19"/>
  <c r="AU42" i="15"/>
  <c r="AP40" i="19"/>
  <c r="AV42" i="15"/>
  <c r="AQ40" i="19"/>
  <c r="AY42" i="15"/>
  <c r="AT40" i="19"/>
  <c r="BI42" i="15"/>
  <c r="BM42"/>
  <c r="BF40" i="19"/>
  <c r="BW42" i="15"/>
  <c r="CA42"/>
  <c r="BR40" i="19"/>
  <c r="CK42" i="15"/>
  <c r="CO42"/>
  <c r="CD40" i="19"/>
  <c r="CY42" i="15"/>
  <c r="DK42"/>
  <c r="CW40" i="19"/>
  <c r="DL42" i="15"/>
  <c r="CX40" i="19"/>
  <c r="EP42" i="15"/>
  <c r="AG43"/>
  <c r="AK43"/>
  <c r="AU43"/>
  <c r="AY43"/>
  <c r="BI43"/>
  <c r="BM43"/>
  <c r="BW43"/>
  <c r="CA43"/>
  <c r="CK43"/>
  <c r="CO43"/>
  <c r="CY43"/>
  <c r="DK43"/>
  <c r="AG44"/>
  <c r="AH44"/>
  <c r="AE42" i="19"/>
  <c r="AK44" i="15"/>
  <c r="AU44"/>
  <c r="AY44"/>
  <c r="BI44"/>
  <c r="BJ44"/>
  <c r="BC42" i="19"/>
  <c r="BM44" i="15"/>
  <c r="BW44"/>
  <c r="CA44"/>
  <c r="CK44"/>
  <c r="CO44"/>
  <c r="CY44"/>
  <c r="CL42" i="19"/>
  <c r="DK44" i="15"/>
  <c r="AG45"/>
  <c r="AH45"/>
  <c r="AE43" i="19"/>
  <c r="AK45" i="15"/>
  <c r="AU45"/>
  <c r="AY45"/>
  <c r="BI45"/>
  <c r="BM45"/>
  <c r="BW45"/>
  <c r="BX45"/>
  <c r="BO43" i="19"/>
  <c r="CA45" i="15"/>
  <c r="CK45"/>
  <c r="CO45"/>
  <c r="CY45"/>
  <c r="DK45"/>
  <c r="AG46"/>
  <c r="AD44" i="19"/>
  <c r="AH46" i="15"/>
  <c r="AE44" i="19"/>
  <c r="AK46" i="15"/>
  <c r="AU46"/>
  <c r="AY46"/>
  <c r="BI46"/>
  <c r="BM46"/>
  <c r="BW46"/>
  <c r="CA46"/>
  <c r="CK46"/>
  <c r="BZ44" i="19"/>
  <c r="CO46" i="15"/>
  <c r="CY46"/>
  <c r="DK46"/>
  <c r="CW44" i="19"/>
  <c r="AG47" i="15"/>
  <c r="AK47"/>
  <c r="AU47"/>
  <c r="AY47"/>
  <c r="BI47"/>
  <c r="BM47"/>
  <c r="BW47"/>
  <c r="CA47"/>
  <c r="CK47"/>
  <c r="CO47"/>
  <c r="CY47"/>
  <c r="DK47"/>
  <c r="EP47"/>
  <c r="AG11"/>
  <c r="AK11"/>
  <c r="AU11"/>
  <c r="AY11"/>
  <c r="BI11"/>
  <c r="BM11"/>
  <c r="BW11"/>
  <c r="CA11"/>
  <c r="CK11"/>
  <c r="CO11"/>
  <c r="CY11"/>
  <c r="DK11"/>
  <c r="DJ8"/>
  <c r="DH8"/>
  <c r="DM8"/>
  <c r="DF8"/>
  <c r="DI8"/>
  <c r="DL7"/>
  <c r="DI7"/>
  <c r="DF7"/>
  <c r="CX8"/>
  <c r="CV8"/>
  <c r="DA8"/>
  <c r="CT8"/>
  <c r="CW8"/>
  <c r="CZ7"/>
  <c r="CW7"/>
  <c r="CT7"/>
  <c r="CO9"/>
  <c r="CP8"/>
  <c r="CQ8"/>
  <c r="CO8"/>
  <c r="CJ8"/>
  <c r="CH8"/>
  <c r="CM8"/>
  <c r="CF8"/>
  <c r="CI8"/>
  <c r="CA9"/>
  <c r="L20" i="22"/>
  <c r="CB8" i="15"/>
  <c r="CC8"/>
  <c r="CA8"/>
  <c r="BV8"/>
  <c r="BT8"/>
  <c r="BY8"/>
  <c r="BR8"/>
  <c r="BU8"/>
  <c r="BM9"/>
  <c r="L19" i="22"/>
  <c r="BN8" i="15"/>
  <c r="BO8"/>
  <c r="BM8"/>
  <c r="BH8"/>
  <c r="BF8"/>
  <c r="BK8"/>
  <c r="BD8"/>
  <c r="BG8"/>
  <c r="I110"/>
  <c r="K7" i="1"/>
  <c r="K8"/>
  <c r="K9"/>
  <c r="K10"/>
  <c r="K11"/>
  <c r="K12"/>
  <c r="K13"/>
  <c r="K14"/>
  <c r="K15"/>
  <c r="K16"/>
  <c r="AY9" i="15"/>
  <c r="AZ8"/>
  <c r="BA8"/>
  <c r="AY8"/>
  <c r="AT8"/>
  <c r="AR8"/>
  <c r="AW8"/>
  <c r="AP8"/>
  <c r="AS8"/>
  <c r="AK9"/>
  <c r="AL8"/>
  <c r="AM8"/>
  <c r="AK8"/>
  <c r="AF8"/>
  <c r="AD8"/>
  <c r="AI8"/>
  <c r="AB8"/>
  <c r="AE8"/>
  <c r="N108"/>
  <c r="M106" i="19"/>
  <c r="Q108" i="15"/>
  <c r="P106" i="19"/>
  <c r="S108" i="15"/>
  <c r="W108"/>
  <c r="V106" i="19"/>
  <c r="S66" i="15"/>
  <c r="W66"/>
  <c r="S67"/>
  <c r="W67"/>
  <c r="S68"/>
  <c r="W68"/>
  <c r="S69"/>
  <c r="W69"/>
  <c r="S70"/>
  <c r="W70"/>
  <c r="S71"/>
  <c r="W71"/>
  <c r="S72"/>
  <c r="W72"/>
  <c r="S73"/>
  <c r="W73"/>
  <c r="S74"/>
  <c r="W74"/>
  <c r="S75"/>
  <c r="W75"/>
  <c r="S76"/>
  <c r="W76"/>
  <c r="S77"/>
  <c r="W77"/>
  <c r="S78"/>
  <c r="W78"/>
  <c r="V76" i="19"/>
  <c r="S79" i="15"/>
  <c r="W79"/>
  <c r="V77" i="19"/>
  <c r="S80" i="15"/>
  <c r="W80"/>
  <c r="V78" i="19"/>
  <c r="S81" i="15"/>
  <c r="W81"/>
  <c r="V79" i="19"/>
  <c r="S82" i="15"/>
  <c r="W82"/>
  <c r="V80" i="19"/>
  <c r="S83" i="15"/>
  <c r="W83"/>
  <c r="V81" i="19"/>
  <c r="S84" i="15"/>
  <c r="W84"/>
  <c r="V82" i="19"/>
  <c r="S85" i="15"/>
  <c r="W85"/>
  <c r="V83" i="19"/>
  <c r="S86" i="15"/>
  <c r="W86"/>
  <c r="V84" i="19"/>
  <c r="S87" i="15"/>
  <c r="W87"/>
  <c r="V85" i="19"/>
  <c r="S88" i="15"/>
  <c r="W88"/>
  <c r="V86" i="19"/>
  <c r="S89" i="15"/>
  <c r="W89"/>
  <c r="V87" i="19"/>
  <c r="S90" i="15"/>
  <c r="W90"/>
  <c r="V88" i="19"/>
  <c r="S91" i="15"/>
  <c r="W91"/>
  <c r="V89" i="19"/>
  <c r="S92" i="15"/>
  <c r="W92"/>
  <c r="V90" i="19"/>
  <c r="S93" i="15"/>
  <c r="W93"/>
  <c r="V91" i="19"/>
  <c r="S94" i="15"/>
  <c r="W94"/>
  <c r="V92" i="19"/>
  <c r="S95" i="15"/>
  <c r="W95"/>
  <c r="V93" i="19"/>
  <c r="S96" i="15"/>
  <c r="W96"/>
  <c r="V94" i="19"/>
  <c r="S97" i="15"/>
  <c r="W97"/>
  <c r="V95" i="19"/>
  <c r="S98" i="15"/>
  <c r="W98"/>
  <c r="V96" i="19"/>
  <c r="S99" i="15"/>
  <c r="W99"/>
  <c r="V97" i="19"/>
  <c r="S100" i="15"/>
  <c r="W100"/>
  <c r="V98" i="19"/>
  <c r="S101" i="15"/>
  <c r="W101"/>
  <c r="V99" i="19"/>
  <c r="S102" i="15"/>
  <c r="W102"/>
  <c r="V100" i="19"/>
  <c r="S103" i="15"/>
  <c r="W103"/>
  <c r="V101" i="19"/>
  <c r="S104" i="15"/>
  <c r="W104"/>
  <c r="V102" i="19"/>
  <c r="S105" i="15"/>
  <c r="W105"/>
  <c r="V103" i="19"/>
  <c r="N106" i="15"/>
  <c r="M104" i="19"/>
  <c r="Q106" i="15"/>
  <c r="P104" i="19"/>
  <c r="S106" i="15"/>
  <c r="W106"/>
  <c r="V104" i="19"/>
  <c r="N107" i="15"/>
  <c r="M105" i="19"/>
  <c r="Q107" i="15"/>
  <c r="P105" i="19"/>
  <c r="S107" i="15"/>
  <c r="W107"/>
  <c r="V105" i="19"/>
  <c r="S30" i="15"/>
  <c r="W30"/>
  <c r="S31"/>
  <c r="W31"/>
  <c r="S32"/>
  <c r="W32"/>
  <c r="S33"/>
  <c r="W33"/>
  <c r="S34"/>
  <c r="W34"/>
  <c r="S35"/>
  <c r="W35"/>
  <c r="S36"/>
  <c r="W36"/>
  <c r="V34" i="19"/>
  <c r="S37" i="15"/>
  <c r="W37"/>
  <c r="S38"/>
  <c r="W38"/>
  <c r="S39"/>
  <c r="W39"/>
  <c r="S40"/>
  <c r="W40"/>
  <c r="S41"/>
  <c r="W41"/>
  <c r="S42"/>
  <c r="W42"/>
  <c r="V40" i="19"/>
  <c r="S43" i="15"/>
  <c r="W43"/>
  <c r="S44"/>
  <c r="W44"/>
  <c r="S45"/>
  <c r="W45"/>
  <c r="S46"/>
  <c r="W46"/>
  <c r="S47"/>
  <c r="W47"/>
  <c r="S48"/>
  <c r="W48"/>
  <c r="S49"/>
  <c r="W49"/>
  <c r="S50"/>
  <c r="W50"/>
  <c r="S51"/>
  <c r="W51"/>
  <c r="S52"/>
  <c r="W52"/>
  <c r="S53"/>
  <c r="W53"/>
  <c r="S54"/>
  <c r="W54"/>
  <c r="S55"/>
  <c r="W55"/>
  <c r="S56"/>
  <c r="W56"/>
  <c r="S57"/>
  <c r="W57"/>
  <c r="S58"/>
  <c r="W58"/>
  <c r="S59"/>
  <c r="W59"/>
  <c r="S60"/>
  <c r="W60"/>
  <c r="S61"/>
  <c r="W61"/>
  <c r="S62"/>
  <c r="W62"/>
  <c r="S63"/>
  <c r="W63"/>
  <c r="S64"/>
  <c r="W64"/>
  <c r="S65"/>
  <c r="W65"/>
  <c r="S15"/>
  <c r="W15"/>
  <c r="S16"/>
  <c r="W16"/>
  <c r="S17"/>
  <c r="W17"/>
  <c r="S18"/>
  <c r="W18"/>
  <c r="S19"/>
  <c r="W19"/>
  <c r="S20"/>
  <c r="W20"/>
  <c r="S21"/>
  <c r="W21"/>
  <c r="S22"/>
  <c r="W22"/>
  <c r="S23"/>
  <c r="W23"/>
  <c r="S24"/>
  <c r="W24"/>
  <c r="S25"/>
  <c r="W25"/>
  <c r="S26"/>
  <c r="W26"/>
  <c r="S27"/>
  <c r="W27"/>
  <c r="S28"/>
  <c r="W28"/>
  <c r="S29"/>
  <c r="W29"/>
  <c r="S11"/>
  <c r="W11"/>
  <c r="S12"/>
  <c r="W12"/>
  <c r="S13"/>
  <c r="W13"/>
  <c r="S14"/>
  <c r="W14"/>
  <c r="W9"/>
  <c r="F11" i="19"/>
  <c r="G11"/>
  <c r="F12"/>
  <c r="G12"/>
  <c r="F13"/>
  <c r="G13"/>
  <c r="F14"/>
  <c r="G14"/>
  <c r="F15"/>
  <c r="G15"/>
  <c r="F16"/>
  <c r="G16"/>
  <c r="F17"/>
  <c r="G17"/>
  <c r="F18"/>
  <c r="G18"/>
  <c r="F19"/>
  <c r="G19"/>
  <c r="F20"/>
  <c r="G20"/>
  <c r="F21"/>
  <c r="G21"/>
  <c r="F22"/>
  <c r="G22"/>
  <c r="F23"/>
  <c r="G23"/>
  <c r="F24"/>
  <c r="G24"/>
  <c r="F25"/>
  <c r="G25"/>
  <c r="F26"/>
  <c r="G26"/>
  <c r="F27"/>
  <c r="G27"/>
  <c r="F28"/>
  <c r="G28"/>
  <c r="F29"/>
  <c r="G29"/>
  <c r="F30"/>
  <c r="G30"/>
  <c r="F31"/>
  <c r="G31"/>
  <c r="F32"/>
  <c r="G32"/>
  <c r="F33"/>
  <c r="G33"/>
  <c r="F34"/>
  <c r="G34"/>
  <c r="F35"/>
  <c r="G35"/>
  <c r="F36"/>
  <c r="G36"/>
  <c r="F37"/>
  <c r="G37"/>
  <c r="F38"/>
  <c r="G38"/>
  <c r="F39"/>
  <c r="G39"/>
  <c r="F40"/>
  <c r="G40"/>
  <c r="F41"/>
  <c r="G41"/>
  <c r="F42"/>
  <c r="G42"/>
  <c r="F43"/>
  <c r="G43"/>
  <c r="F44"/>
  <c r="G44"/>
  <c r="F45"/>
  <c r="G45"/>
  <c r="F46"/>
  <c r="G46"/>
  <c r="F47"/>
  <c r="G47"/>
  <c r="F48"/>
  <c r="G48"/>
  <c r="F49"/>
  <c r="G49"/>
  <c r="F50"/>
  <c r="G50"/>
  <c r="F51"/>
  <c r="G51"/>
  <c r="F52"/>
  <c r="G52"/>
  <c r="F53"/>
  <c r="G53"/>
  <c r="F54"/>
  <c r="G54"/>
  <c r="F55"/>
  <c r="G55"/>
  <c r="F56"/>
  <c r="G56"/>
  <c r="F57"/>
  <c r="G57"/>
  <c r="F58"/>
  <c r="G58"/>
  <c r="F59"/>
  <c r="G59"/>
  <c r="F60"/>
  <c r="G60"/>
  <c r="F61"/>
  <c r="G61"/>
  <c r="F62"/>
  <c r="G62"/>
  <c r="F63"/>
  <c r="G63"/>
  <c r="F64"/>
  <c r="G64"/>
  <c r="F65"/>
  <c r="G65"/>
  <c r="F66"/>
  <c r="G66"/>
  <c r="F67"/>
  <c r="G67"/>
  <c r="F68"/>
  <c r="G68"/>
  <c r="F69"/>
  <c r="G69"/>
  <c r="F70"/>
  <c r="G70"/>
  <c r="F71"/>
  <c r="G71"/>
  <c r="F72"/>
  <c r="G72"/>
  <c r="F73"/>
  <c r="G73"/>
  <c r="F74"/>
  <c r="G74"/>
  <c r="F8"/>
  <c r="G8"/>
  <c r="F9"/>
  <c r="G9"/>
  <c r="F10"/>
  <c r="G10"/>
  <c r="G7"/>
  <c r="F7"/>
  <c r="T27" i="15"/>
  <c r="S25" i="19"/>
  <c r="R25"/>
  <c r="T23" i="15"/>
  <c r="S21" i="19"/>
  <c r="R21"/>
  <c r="T20" i="15"/>
  <c r="S18" i="19"/>
  <c r="R18"/>
  <c r="T17" i="15"/>
  <c r="S15" i="19"/>
  <c r="R15"/>
  <c r="T65" i="15"/>
  <c r="S63" i="19"/>
  <c r="R63"/>
  <c r="T63" i="15"/>
  <c r="S61" i="19"/>
  <c r="R61"/>
  <c r="T61" i="15"/>
  <c r="S59" i="19"/>
  <c r="R59"/>
  <c r="T59" i="15"/>
  <c r="S57" i="19"/>
  <c r="R57"/>
  <c r="T57" i="15"/>
  <c r="S55" i="19"/>
  <c r="R55"/>
  <c r="T55" i="15"/>
  <c r="S53" i="19"/>
  <c r="R53"/>
  <c r="T53" i="15"/>
  <c r="S51" i="19"/>
  <c r="R51"/>
  <c r="T51" i="15"/>
  <c r="S49" i="19"/>
  <c r="R49"/>
  <c r="T48" i="15"/>
  <c r="S46" i="19"/>
  <c r="R46"/>
  <c r="T102" i="15"/>
  <c r="S100" i="19"/>
  <c r="R100"/>
  <c r="T98" i="15"/>
  <c r="S96" i="19"/>
  <c r="R96"/>
  <c r="T14" i="15"/>
  <c r="S12" i="19"/>
  <c r="R12"/>
  <c r="T13" i="15"/>
  <c r="S11" i="19"/>
  <c r="R11"/>
  <c r="T12" i="15"/>
  <c r="S10" i="19"/>
  <c r="R10"/>
  <c r="T11" i="15"/>
  <c r="S9" i="19"/>
  <c r="R9"/>
  <c r="T107" i="15"/>
  <c r="S105" i="19"/>
  <c r="R105"/>
  <c r="T103" i="15"/>
  <c r="S101" i="19"/>
  <c r="R101"/>
  <c r="T99" i="15"/>
  <c r="S97" i="19"/>
  <c r="R97"/>
  <c r="T95" i="15"/>
  <c r="S93" i="19"/>
  <c r="R93"/>
  <c r="T91" i="15"/>
  <c r="S89" i="19"/>
  <c r="R89"/>
  <c r="T87" i="15"/>
  <c r="S85" i="19"/>
  <c r="R85"/>
  <c r="T83" i="15"/>
  <c r="S81" i="19"/>
  <c r="R81"/>
  <c r="T79" i="15"/>
  <c r="S77" i="19"/>
  <c r="R77"/>
  <c r="AH9" i="15"/>
  <c r="AE7" i="19"/>
  <c r="AD7"/>
  <c r="AE8"/>
  <c r="AD8"/>
  <c r="AV9" i="15"/>
  <c r="AQ7" i="19"/>
  <c r="AP7"/>
  <c r="AQ8"/>
  <c r="AP8"/>
  <c r="CZ11" i="15"/>
  <c r="CM9" i="19"/>
  <c r="CL9"/>
  <c r="CL11" i="15"/>
  <c r="CA9" i="19"/>
  <c r="BZ9"/>
  <c r="BX11" i="15"/>
  <c r="BO9" i="19"/>
  <c r="BN9"/>
  <c r="BJ11" i="15"/>
  <c r="BC9" i="19"/>
  <c r="BB9"/>
  <c r="AV11" i="15"/>
  <c r="AQ9" i="19"/>
  <c r="AP9"/>
  <c r="AH11" i="15"/>
  <c r="AE9" i="19"/>
  <c r="AD9"/>
  <c r="CZ46" i="15"/>
  <c r="CM44" i="19"/>
  <c r="CL44"/>
  <c r="DL45" i="15"/>
  <c r="CX43" i="19"/>
  <c r="CW43"/>
  <c r="BN43"/>
  <c r="BJ45" i="15"/>
  <c r="BC43" i="19"/>
  <c r="BB43"/>
  <c r="AV45" i="15"/>
  <c r="AQ43" i="19"/>
  <c r="AP43"/>
  <c r="BB42"/>
  <c r="AV44" i="15"/>
  <c r="AQ42" i="19"/>
  <c r="AP42"/>
  <c r="BJ42" i="15"/>
  <c r="BC40" i="19"/>
  <c r="BB40"/>
  <c r="CZ41" i="15"/>
  <c r="CM39" i="19"/>
  <c r="CL39"/>
  <c r="CL41" i="15"/>
  <c r="CA39" i="19"/>
  <c r="BZ39"/>
  <c r="CZ39" i="15"/>
  <c r="CM37" i="19"/>
  <c r="CL37"/>
  <c r="CL39" i="15"/>
  <c r="CA37" i="19"/>
  <c r="BZ37"/>
  <c r="BX39" i="15"/>
  <c r="BO37" i="19"/>
  <c r="BN37"/>
  <c r="BJ39" i="15"/>
  <c r="BC37" i="19"/>
  <c r="BB37"/>
  <c r="AV39" i="15"/>
  <c r="AQ37" i="19"/>
  <c r="AP37"/>
  <c r="AH39" i="15"/>
  <c r="AD37" i="19"/>
  <c r="DL37" i="15"/>
  <c r="CX35" i="19"/>
  <c r="CW35"/>
  <c r="CZ36" i="15"/>
  <c r="CM34" i="19"/>
  <c r="CL34"/>
  <c r="DL35" i="15"/>
  <c r="CX33" i="19"/>
  <c r="CW33"/>
  <c r="DL33" i="15"/>
  <c r="CX31" i="19"/>
  <c r="CW31"/>
  <c r="CZ32" i="15"/>
  <c r="CM30" i="19"/>
  <c r="CL30"/>
  <c r="CL32" i="15"/>
  <c r="CA30" i="19"/>
  <c r="BZ30"/>
  <c r="BX32" i="15"/>
  <c r="BO30" i="19"/>
  <c r="BN30"/>
  <c r="DL30" i="15"/>
  <c r="CX28" i="19"/>
  <c r="CW28"/>
  <c r="CL30" i="15"/>
  <c r="CA28" i="19"/>
  <c r="BZ28"/>
  <c r="BX30" i="15"/>
  <c r="BO28" i="19"/>
  <c r="BN28"/>
  <c r="BJ30" i="15"/>
  <c r="BC28" i="19"/>
  <c r="BB28"/>
  <c r="AV30" i="15"/>
  <c r="AQ28" i="19"/>
  <c r="AP28"/>
  <c r="AH30" i="15"/>
  <c r="AE28" i="19"/>
  <c r="AD28"/>
  <c r="BX29" i="15"/>
  <c r="BO27" i="19"/>
  <c r="BN27"/>
  <c r="CZ28" i="15"/>
  <c r="CM26" i="19"/>
  <c r="CL26"/>
  <c r="CL28" i="15"/>
  <c r="CA26" i="19"/>
  <c r="BZ26"/>
  <c r="BX28" i="15"/>
  <c r="BO26" i="19"/>
  <c r="BN26"/>
  <c r="BJ28" i="15"/>
  <c r="BC26" i="19"/>
  <c r="BB26"/>
  <c r="AV28" i="15"/>
  <c r="AQ26" i="19"/>
  <c r="AP26"/>
  <c r="AH28" i="15"/>
  <c r="AE26" i="19"/>
  <c r="AD26"/>
  <c r="CZ26" i="15"/>
  <c r="CM24" i="19"/>
  <c r="CL24"/>
  <c r="CL26" i="15"/>
  <c r="CA24" i="19"/>
  <c r="BZ24"/>
  <c r="BX26" i="15"/>
  <c r="BO24" i="19"/>
  <c r="BN24"/>
  <c r="BJ26" i="15"/>
  <c r="BC24" i="19"/>
  <c r="BB24"/>
  <c r="DL24" i="15"/>
  <c r="CX22" i="19"/>
  <c r="CW22"/>
  <c r="AH24" i="15"/>
  <c r="AE22" i="19"/>
  <c r="AD22"/>
  <c r="DL22" i="15"/>
  <c r="CW20" i="19"/>
  <c r="AP20"/>
  <c r="AH22" i="15"/>
  <c r="AE20" i="19"/>
  <c r="AD20"/>
  <c r="DL20" i="15"/>
  <c r="CX18" i="19"/>
  <c r="CW18"/>
  <c r="CL20" i="15"/>
  <c r="CA18" i="19"/>
  <c r="BZ18"/>
  <c r="BX20" i="15"/>
  <c r="BO18" i="19"/>
  <c r="BN18"/>
  <c r="BJ20" i="15"/>
  <c r="BC18" i="19"/>
  <c r="BB18"/>
  <c r="DL18" i="15"/>
  <c r="CX16" i="19"/>
  <c r="CW16"/>
  <c r="AV18" i="15"/>
  <c r="AQ16" i="19"/>
  <c r="AP16"/>
  <c r="AH18" i="15"/>
  <c r="AE16" i="19"/>
  <c r="AD16"/>
  <c r="BN13"/>
  <c r="BJ15" i="15"/>
  <c r="BC13" i="19"/>
  <c r="BB13"/>
  <c r="AV15" i="15"/>
  <c r="AQ13" i="19"/>
  <c r="AP13"/>
  <c r="AH15" i="15"/>
  <c r="AE13" i="19"/>
  <c r="AD13"/>
  <c r="DL12" i="15"/>
  <c r="CX10" i="19"/>
  <c r="CW10"/>
  <c r="CZ72" i="15"/>
  <c r="CM70" i="19"/>
  <c r="CL70"/>
  <c r="CL72" i="15"/>
  <c r="CA70" i="19"/>
  <c r="BZ70"/>
  <c r="BX72" i="15"/>
  <c r="BO70" i="19"/>
  <c r="BN70"/>
  <c r="BJ72" i="15"/>
  <c r="BC70" i="19"/>
  <c r="BB70"/>
  <c r="AV72" i="15"/>
  <c r="AQ70" i="19"/>
  <c r="AP70"/>
  <c r="AH72" i="15"/>
  <c r="AE70" i="19"/>
  <c r="AD70"/>
  <c r="CZ69" i="15"/>
  <c r="CM67" i="19"/>
  <c r="CL67"/>
  <c r="CL69" i="15"/>
  <c r="CA67" i="19"/>
  <c r="BZ67"/>
  <c r="BX69" i="15"/>
  <c r="BO67" i="19"/>
  <c r="BN67"/>
  <c r="BJ69" i="15"/>
  <c r="BB67" i="19"/>
  <c r="AV69" i="15"/>
  <c r="AQ67" i="19"/>
  <c r="AP67"/>
  <c r="AH69" i="15"/>
  <c r="AE67" i="19"/>
  <c r="AD67"/>
  <c r="AH67" i="15"/>
  <c r="AE65" i="19"/>
  <c r="AD65"/>
  <c r="DL65" i="15"/>
  <c r="CX63" i="19"/>
  <c r="CW63"/>
  <c r="CZ64" i="15"/>
  <c r="CM62" i="19"/>
  <c r="CL62"/>
  <c r="CL64" i="15"/>
  <c r="CA62" i="19"/>
  <c r="BZ62"/>
  <c r="DL62" i="15"/>
  <c r="CX60" i="19"/>
  <c r="CW60"/>
  <c r="AH62" i="15"/>
  <c r="AE60" i="19"/>
  <c r="AD60"/>
  <c r="DL60" i="15"/>
  <c r="CX58" i="19"/>
  <c r="CW58"/>
  <c r="BJ60" i="15"/>
  <c r="BC58" i="19"/>
  <c r="BB58"/>
  <c r="AV60" i="15"/>
  <c r="AQ58" i="19"/>
  <c r="AP58"/>
  <c r="AH60" i="15"/>
  <c r="AE58" i="19"/>
  <c r="AD58"/>
  <c r="DL58" i="15"/>
  <c r="CX56" i="19"/>
  <c r="CW56"/>
  <c r="CZ57" i="15"/>
  <c r="CM55" i="19"/>
  <c r="CL55"/>
  <c r="CL57" i="15"/>
  <c r="CA55" i="19"/>
  <c r="BZ55"/>
  <c r="BX57" i="15"/>
  <c r="BO55" i="19"/>
  <c r="BN55"/>
  <c r="BJ57" i="15"/>
  <c r="BC55" i="19"/>
  <c r="BB55"/>
  <c r="AV57" i="15"/>
  <c r="AQ55" i="19"/>
  <c r="AP55"/>
  <c r="AH57" i="15"/>
  <c r="AE55" i="19"/>
  <c r="AD55"/>
  <c r="DL55" i="15"/>
  <c r="CX53" i="19"/>
  <c r="CW53"/>
  <c r="BJ55" i="15"/>
  <c r="BC53" i="19"/>
  <c r="BB53"/>
  <c r="AV55" i="15"/>
  <c r="AQ53" i="19"/>
  <c r="AP53"/>
  <c r="AH55" i="15"/>
  <c r="AE53" i="19"/>
  <c r="AD53"/>
  <c r="DL53" i="15"/>
  <c r="CX51" i="19"/>
  <c r="CW51"/>
  <c r="CZ52" i="15"/>
  <c r="CM50" i="19"/>
  <c r="CL50"/>
  <c r="CL52" i="15"/>
  <c r="CA50" i="19"/>
  <c r="BZ50"/>
  <c r="BX52" i="15"/>
  <c r="BO50" i="19"/>
  <c r="BN50"/>
  <c r="BJ52" i="15"/>
  <c r="BC50" i="19"/>
  <c r="BB50"/>
  <c r="AV52" i="15"/>
  <c r="AQ50" i="19"/>
  <c r="AP50"/>
  <c r="AH52" i="15"/>
  <c r="AE50" i="19"/>
  <c r="AD50"/>
  <c r="DL50" i="15"/>
  <c r="CX48" i="19"/>
  <c r="CW48"/>
  <c r="CL50" i="15"/>
  <c r="CA48" i="19"/>
  <c r="BZ48"/>
  <c r="BX50" i="15"/>
  <c r="BO48" i="19"/>
  <c r="BN48"/>
  <c r="BJ50" i="15"/>
  <c r="BC48" i="19"/>
  <c r="BB48"/>
  <c r="AV50" i="15"/>
  <c r="AQ48" i="19"/>
  <c r="AP48"/>
  <c r="AH50" i="15"/>
  <c r="AE48" i="19"/>
  <c r="AD48"/>
  <c r="CZ104" i="15"/>
  <c r="CL102" i="19"/>
  <c r="DL103" i="15"/>
  <c r="CX101" i="19"/>
  <c r="CW101"/>
  <c r="CL103" i="15"/>
  <c r="CA101" i="19"/>
  <c r="BZ101"/>
  <c r="AH103" i="15"/>
  <c r="AE101" i="19"/>
  <c r="AD101"/>
  <c r="BX101" i="15"/>
  <c r="BO99" i="19"/>
  <c r="BN99"/>
  <c r="AH100" i="15"/>
  <c r="AE98" i="19"/>
  <c r="AD98"/>
  <c r="BJ99" i="15"/>
  <c r="BC97" i="19"/>
  <c r="BB97"/>
  <c r="DL98" i="15"/>
  <c r="CX96" i="19"/>
  <c r="CW96"/>
  <c r="BJ98" i="15"/>
  <c r="BC96" i="19"/>
  <c r="BB96"/>
  <c r="CZ97" i="15"/>
  <c r="CM95" i="19"/>
  <c r="CL95"/>
  <c r="AV97" i="15"/>
  <c r="AQ95" i="19"/>
  <c r="AP95"/>
  <c r="CL96" i="15"/>
  <c r="CA94" i="19"/>
  <c r="BZ94"/>
  <c r="DL95" i="15"/>
  <c r="CX93" i="19"/>
  <c r="CW93"/>
  <c r="CL95" i="15"/>
  <c r="CA93" i="19"/>
  <c r="BZ93"/>
  <c r="AH95" i="15"/>
  <c r="AE93" i="19"/>
  <c r="AD93"/>
  <c r="AH94" i="15"/>
  <c r="AE92" i="19"/>
  <c r="AD92"/>
  <c r="BX92" i="15"/>
  <c r="BO90" i="19"/>
  <c r="BN90"/>
  <c r="AH91" i="15"/>
  <c r="AE89" i="19"/>
  <c r="AD89"/>
  <c r="AH89" i="15"/>
  <c r="AE87" i="19"/>
  <c r="AD87"/>
  <c r="BX86" i="15"/>
  <c r="BO84" i="19"/>
  <c r="BN84"/>
  <c r="CZ85" i="15"/>
  <c r="CM83" i="19"/>
  <c r="CL83"/>
  <c r="AV85" i="15"/>
  <c r="AQ83" i="19"/>
  <c r="AP83"/>
  <c r="CL84" i="15"/>
  <c r="CA82" i="19"/>
  <c r="BZ82"/>
  <c r="DL83" i="15"/>
  <c r="CX81" i="19"/>
  <c r="CW81"/>
  <c r="AV83" i="15"/>
  <c r="AQ81" i="19"/>
  <c r="AP81"/>
  <c r="BX82" i="15"/>
  <c r="BO80" i="19"/>
  <c r="BN80"/>
  <c r="AH81" i="15"/>
  <c r="AE79" i="19"/>
  <c r="AD79"/>
  <c r="BJ80" i="15"/>
  <c r="BC78" i="19"/>
  <c r="BB78"/>
  <c r="DL79" i="15"/>
  <c r="CX77" i="19"/>
  <c r="CW77"/>
  <c r="CL79" i="15"/>
  <c r="CA77" i="19"/>
  <c r="BZ77"/>
  <c r="AH79" i="15"/>
  <c r="AE77" i="19"/>
  <c r="AD77"/>
  <c r="BJ78" i="15"/>
  <c r="BC76" i="19"/>
  <c r="BB76"/>
  <c r="CZ77" i="15"/>
  <c r="CM75" i="19"/>
  <c r="CL75"/>
  <c r="DL76" i="15"/>
  <c r="CX74" i="19"/>
  <c r="CW74"/>
  <c r="DL73" i="15"/>
  <c r="CX71" i="19"/>
  <c r="CW71"/>
  <c r="BJ73" i="15"/>
  <c r="BC71" i="19"/>
  <c r="BB71"/>
  <c r="AV73" i="15"/>
  <c r="AQ71" i="19"/>
  <c r="AP71"/>
  <c r="AH73" i="15"/>
  <c r="AE71" i="19"/>
  <c r="AD71"/>
  <c r="BJ106" i="15"/>
  <c r="BC104" i="19"/>
  <c r="BB104"/>
  <c r="DL105" i="15"/>
  <c r="CX103" i="19"/>
  <c r="CW103"/>
  <c r="CL105" i="15"/>
  <c r="CA103" i="19"/>
  <c r="BZ103"/>
  <c r="AH105" i="15"/>
  <c r="AE103" i="19"/>
  <c r="AD103"/>
  <c r="BX107" i="15"/>
  <c r="BO105" i="19"/>
  <c r="BN105"/>
  <c r="CZ108" i="15"/>
  <c r="CM106" i="19"/>
  <c r="CL106"/>
  <c r="AV108" i="15"/>
  <c r="AQ106" i="19"/>
  <c r="AP106"/>
  <c r="DL46" i="15"/>
  <c r="CX44" i="19"/>
  <c r="CL46" i="15"/>
  <c r="CA44" i="19"/>
  <c r="BX41" i="15"/>
  <c r="BO39" i="19"/>
  <c r="BJ32" i="15"/>
  <c r="BC30" i="19"/>
  <c r="AV26" i="15"/>
  <c r="AQ24" i="19"/>
  <c r="CZ16" i="15"/>
  <c r="CM14" i="19"/>
  <c r="BX64" i="15"/>
  <c r="BO62" i="19"/>
  <c r="DL104" i="15"/>
  <c r="CX102" i="19"/>
  <c r="AV104" i="15"/>
  <c r="AQ102" i="19"/>
  <c r="BX102" i="15"/>
  <c r="BO100" i="19"/>
  <c r="CZ100" i="15"/>
  <c r="CM98" i="19"/>
  <c r="AV96" i="15"/>
  <c r="AQ94" i="19"/>
  <c r="BX94" i="15"/>
  <c r="BO92" i="19"/>
  <c r="BX93" i="15"/>
  <c r="BO91" i="19"/>
  <c r="CZ91" i="15"/>
  <c r="CM89" i="19"/>
  <c r="CZ89" i="15"/>
  <c r="CM87" i="19"/>
  <c r="BX88" i="15"/>
  <c r="BO86" i="19"/>
  <c r="BX87" i="15"/>
  <c r="BO85" i="19"/>
  <c r="CZ75" i="15"/>
  <c r="CM73" i="19"/>
  <c r="T25" i="15"/>
  <c r="S23" i="19"/>
  <c r="R23"/>
  <c r="T18" i="15"/>
  <c r="S16" i="19"/>
  <c r="R16"/>
  <c r="T36" i="15"/>
  <c r="S34" i="19"/>
  <c r="R34"/>
  <c r="T34" i="15"/>
  <c r="S32" i="19"/>
  <c r="R32"/>
  <c r="T32" i="15"/>
  <c r="S30" i="19"/>
  <c r="R30"/>
  <c r="T30" i="15"/>
  <c r="S28" i="19"/>
  <c r="R28"/>
  <c r="T100" i="15"/>
  <c r="S98" i="19"/>
  <c r="R98"/>
  <c r="T96" i="15"/>
  <c r="S94" i="19"/>
  <c r="R94"/>
  <c r="T92" i="15"/>
  <c r="S90" i="19"/>
  <c r="R90"/>
  <c r="T88" i="15"/>
  <c r="S86" i="19"/>
  <c r="R86"/>
  <c r="T84" i="15"/>
  <c r="S82" i="19"/>
  <c r="R82"/>
  <c r="T80" i="15"/>
  <c r="S78" i="19"/>
  <c r="R78"/>
  <c r="T108" i="15"/>
  <c r="S106" i="19"/>
  <c r="R106"/>
  <c r="CZ9" i="15"/>
  <c r="CM7" i="19"/>
  <c r="CL7"/>
  <c r="DL9" i="15"/>
  <c r="CX7" i="19"/>
  <c r="CW7"/>
  <c r="DL47" i="15"/>
  <c r="CX45" i="19"/>
  <c r="CW45"/>
  <c r="CZ45" i="15"/>
  <c r="CM43" i="19"/>
  <c r="CL43"/>
  <c r="CL45" i="15"/>
  <c r="CA43" i="19"/>
  <c r="BZ43"/>
  <c r="DL44" i="15"/>
  <c r="CX42" i="19"/>
  <c r="CW42"/>
  <c r="CL44" i="15"/>
  <c r="CA42" i="19"/>
  <c r="BZ42"/>
  <c r="BX44" i="15"/>
  <c r="BO42" i="19"/>
  <c r="BN42"/>
  <c r="DL43" i="15"/>
  <c r="CX41" i="19"/>
  <c r="CW41"/>
  <c r="BN41"/>
  <c r="BJ43" i="15"/>
  <c r="BC41" i="19"/>
  <c r="BB41"/>
  <c r="AV43" i="15"/>
  <c r="AQ41" i="19"/>
  <c r="AP41"/>
  <c r="AH43" i="15"/>
  <c r="AE41" i="19"/>
  <c r="AD41"/>
  <c r="BX42" i="15"/>
  <c r="BO40" i="19"/>
  <c r="BN40"/>
  <c r="AH42" i="15"/>
  <c r="AE40" i="19"/>
  <c r="AD40"/>
  <c r="DL40" i="15"/>
  <c r="CX38" i="19"/>
  <c r="CW38"/>
  <c r="AV40" i="15"/>
  <c r="AQ38" i="19"/>
  <c r="AP38"/>
  <c r="AH40" i="15"/>
  <c r="AE38" i="19"/>
  <c r="AD38"/>
  <c r="CZ37" i="15"/>
  <c r="CM35" i="19"/>
  <c r="CL35"/>
  <c r="CL37" i="15"/>
  <c r="CA35" i="19"/>
  <c r="BZ35"/>
  <c r="BX37" i="15"/>
  <c r="BO35" i="19"/>
  <c r="BN35"/>
  <c r="BJ37" i="15"/>
  <c r="BC35" i="19"/>
  <c r="BB35"/>
  <c r="AV37" i="15"/>
  <c r="AQ35" i="19"/>
  <c r="AP35"/>
  <c r="AH37" i="15"/>
  <c r="AE35" i="19"/>
  <c r="AD35"/>
  <c r="CZ35" i="15"/>
  <c r="CM33" i="19"/>
  <c r="CL33"/>
  <c r="CL35" i="15"/>
  <c r="CA33" i="19"/>
  <c r="BZ33"/>
  <c r="BX35" i="15"/>
  <c r="BO33" i="19"/>
  <c r="BN33"/>
  <c r="BJ35" i="15"/>
  <c r="BC33" i="19"/>
  <c r="BB33"/>
  <c r="AV35" i="15"/>
  <c r="AQ33" i="19"/>
  <c r="AP33"/>
  <c r="CZ33" i="15"/>
  <c r="CM31" i="19"/>
  <c r="CL31"/>
  <c r="CL33" i="15"/>
  <c r="CA31" i="19"/>
  <c r="BZ31"/>
  <c r="BX33" i="15"/>
  <c r="BO31" i="19"/>
  <c r="BN31"/>
  <c r="BJ33" i="15"/>
  <c r="BC31" i="19"/>
  <c r="BB31"/>
  <c r="AV33" i="15"/>
  <c r="AQ31" i="19"/>
  <c r="AP31"/>
  <c r="AH33" i="15"/>
  <c r="AE31" i="19"/>
  <c r="AD31"/>
  <c r="DL31" i="15"/>
  <c r="CX29" i="19"/>
  <c r="CW29"/>
  <c r="BZ27"/>
  <c r="AH29" i="15"/>
  <c r="AE27" i="19"/>
  <c r="AD27"/>
  <c r="BZ25"/>
  <c r="BX27" i="15"/>
  <c r="BO25" i="19"/>
  <c r="BN25"/>
  <c r="BJ27" i="15"/>
  <c r="BC25" i="19"/>
  <c r="BB25"/>
  <c r="AV27" i="15"/>
  <c r="AQ25" i="19"/>
  <c r="AP25"/>
  <c r="AH27" i="15"/>
  <c r="AE25" i="19"/>
  <c r="AD25"/>
  <c r="DL25" i="15"/>
  <c r="CX23" i="19"/>
  <c r="CW23"/>
  <c r="CZ24" i="15"/>
  <c r="CM22" i="19"/>
  <c r="CL22"/>
  <c r="CL24" i="15"/>
  <c r="CA22" i="19"/>
  <c r="BZ22"/>
  <c r="BX24" i="15"/>
  <c r="BO22" i="19"/>
  <c r="BN22"/>
  <c r="BJ24" i="15"/>
  <c r="BC22" i="19"/>
  <c r="BB22"/>
  <c r="CZ22" i="15"/>
  <c r="CL20" i="19"/>
  <c r="CL22" i="15"/>
  <c r="CA20" i="19"/>
  <c r="BZ20"/>
  <c r="BX22" i="15"/>
  <c r="BO20" i="19"/>
  <c r="BN20"/>
  <c r="BJ22" i="15"/>
  <c r="BB20" i="19"/>
  <c r="AW22" i="15"/>
  <c r="AR20" i="19"/>
  <c r="AQ20"/>
  <c r="DA20" i="15"/>
  <c r="CM18" i="19"/>
  <c r="DL19" i="15"/>
  <c r="CX17" i="19"/>
  <c r="CW17"/>
  <c r="CZ18" i="15"/>
  <c r="CL16" i="19"/>
  <c r="CL18" i="15"/>
  <c r="CA16" i="19"/>
  <c r="BZ16"/>
  <c r="BX18" i="15"/>
  <c r="BO16" i="19"/>
  <c r="BN16"/>
  <c r="BZ15"/>
  <c r="BX17" i="15"/>
  <c r="BO15" i="19"/>
  <c r="BN15"/>
  <c r="BJ17" i="15"/>
  <c r="BC15" i="19"/>
  <c r="BB15"/>
  <c r="AV17" i="15"/>
  <c r="AQ15" i="19"/>
  <c r="AP15"/>
  <c r="AH17" i="15"/>
  <c r="AE15" i="19"/>
  <c r="AD15"/>
  <c r="CZ15" i="15"/>
  <c r="CM13" i="19"/>
  <c r="CL13"/>
  <c r="CL15" i="15"/>
  <c r="CA13" i="19"/>
  <c r="BZ13"/>
  <c r="DL13" i="15"/>
  <c r="CX11" i="19"/>
  <c r="CW11"/>
  <c r="CZ12" i="15"/>
  <c r="CM10" i="19"/>
  <c r="CL10"/>
  <c r="CL12" i="15"/>
  <c r="CA10" i="19"/>
  <c r="BZ10"/>
  <c r="BX12" i="15"/>
  <c r="BO10" i="19"/>
  <c r="BN10"/>
  <c r="BJ12" i="15"/>
  <c r="BC10" i="19"/>
  <c r="BB10"/>
  <c r="AV12" i="15"/>
  <c r="AQ10" i="19"/>
  <c r="AP10"/>
  <c r="AH12" i="15"/>
  <c r="AE10" i="19"/>
  <c r="AD10"/>
  <c r="DL70" i="15"/>
  <c r="CX68" i="19"/>
  <c r="CW68"/>
  <c r="CL70" i="15"/>
  <c r="CA68" i="19"/>
  <c r="BZ68"/>
  <c r="BX70" i="15"/>
  <c r="BO68" i="19"/>
  <c r="BN68"/>
  <c r="BJ70" i="15"/>
  <c r="BC68" i="19"/>
  <c r="BB68"/>
  <c r="AV70" i="15"/>
  <c r="AQ68" i="19"/>
  <c r="AP68"/>
  <c r="AH70" i="15"/>
  <c r="AE68" i="19"/>
  <c r="AD68"/>
  <c r="DL67" i="15"/>
  <c r="CX65" i="19"/>
  <c r="CW65"/>
  <c r="CL67" i="15"/>
  <c r="CA65" i="19"/>
  <c r="BZ65"/>
  <c r="BX67" i="15"/>
  <c r="BO65" i="19"/>
  <c r="BN65"/>
  <c r="BJ67" i="15"/>
  <c r="BC65" i="19"/>
  <c r="BB65"/>
  <c r="CZ65" i="15"/>
  <c r="CM63" i="19"/>
  <c r="CL63"/>
  <c r="CL65" i="15"/>
  <c r="CA63" i="19"/>
  <c r="BZ63"/>
  <c r="BX65" i="15"/>
  <c r="BO63" i="19"/>
  <c r="BN63"/>
  <c r="BJ65" i="15"/>
  <c r="BC63" i="19"/>
  <c r="BB63"/>
  <c r="AV65" i="15"/>
  <c r="AQ63" i="19"/>
  <c r="AP63"/>
  <c r="AH65" i="15"/>
  <c r="AE63" i="19"/>
  <c r="AD63"/>
  <c r="DL63" i="15"/>
  <c r="CW61" i="19"/>
  <c r="CZ62" i="15"/>
  <c r="CM60" i="19"/>
  <c r="CL60"/>
  <c r="CL62" i="15"/>
  <c r="CA60" i="19"/>
  <c r="BZ60"/>
  <c r="BX62" i="15"/>
  <c r="BO60" i="19"/>
  <c r="BN60"/>
  <c r="BJ62" i="15"/>
  <c r="BC60" i="19"/>
  <c r="BB60"/>
  <c r="CZ60" i="15"/>
  <c r="CM58" i="19"/>
  <c r="CL58"/>
  <c r="CL60" i="15"/>
  <c r="CA58" i="19"/>
  <c r="BZ58"/>
  <c r="CZ58" i="15"/>
  <c r="CM56" i="19"/>
  <c r="CL56"/>
  <c r="CL58" i="15"/>
  <c r="CA56" i="19"/>
  <c r="BZ56"/>
  <c r="BX58" i="15"/>
  <c r="BO56" i="19"/>
  <c r="BN56"/>
  <c r="BJ58" i="15"/>
  <c r="BC56" i="19"/>
  <c r="BB56"/>
  <c r="AV58" i="15"/>
  <c r="AQ56" i="19"/>
  <c r="AP56"/>
  <c r="AH58" i="15"/>
  <c r="AE56" i="19"/>
  <c r="AD56"/>
  <c r="CZ55" i="15"/>
  <c r="CM53" i="19"/>
  <c r="CL53"/>
  <c r="CL55" i="15"/>
  <c r="BZ53" i="19"/>
  <c r="CZ53" i="15"/>
  <c r="CM51" i="19"/>
  <c r="CL51"/>
  <c r="CL53" i="15"/>
  <c r="CA51" i="19"/>
  <c r="BZ51"/>
  <c r="BX53" i="15"/>
  <c r="BO51" i="19"/>
  <c r="BN51"/>
  <c r="BJ53" i="15"/>
  <c r="BC51" i="19"/>
  <c r="BB51"/>
  <c r="AV53" i="15"/>
  <c r="AQ51" i="19"/>
  <c r="AP51"/>
  <c r="AH53" i="15"/>
  <c r="AE51" i="19"/>
  <c r="AD51"/>
  <c r="DL48" i="15"/>
  <c r="CX46" i="19"/>
  <c r="CW46"/>
  <c r="BJ104" i="15"/>
  <c r="BC102" i="19"/>
  <c r="BB102"/>
  <c r="CZ103" i="15"/>
  <c r="CM101" i="19"/>
  <c r="CL101"/>
  <c r="AV103" i="15"/>
  <c r="AQ101" i="19"/>
  <c r="AP101"/>
  <c r="CL102" i="15"/>
  <c r="CA100" i="19"/>
  <c r="BZ100"/>
  <c r="DL101" i="15"/>
  <c r="CX99" i="19"/>
  <c r="CW99"/>
  <c r="CL101" i="15"/>
  <c r="CA99" i="19"/>
  <c r="BZ99"/>
  <c r="AH101" i="15"/>
  <c r="AE99" i="19"/>
  <c r="AD99"/>
  <c r="BX99" i="15"/>
  <c r="BO97" i="19"/>
  <c r="BN97"/>
  <c r="AH98" i="15"/>
  <c r="AE96" i="19"/>
  <c r="AD96"/>
  <c r="BJ97" i="15"/>
  <c r="BC95" i="19"/>
  <c r="BB95"/>
  <c r="DL96" i="15"/>
  <c r="CX94" i="19"/>
  <c r="CW94"/>
  <c r="BJ96" i="15"/>
  <c r="BC94" i="19"/>
  <c r="BB94"/>
  <c r="CZ95" i="15"/>
  <c r="CM93" i="19"/>
  <c r="CL93"/>
  <c r="AV95" i="15"/>
  <c r="AQ93" i="19"/>
  <c r="AP93"/>
  <c r="CL94" i="15"/>
  <c r="CA92" i="19"/>
  <c r="BZ92"/>
  <c r="AV94" i="15"/>
  <c r="AQ92" i="19"/>
  <c r="AP92"/>
  <c r="CL93" i="15"/>
  <c r="CA91" i="19"/>
  <c r="BZ91"/>
  <c r="DL92" i="15"/>
  <c r="CX90" i="19"/>
  <c r="CW90"/>
  <c r="CL92" i="15"/>
  <c r="CA90" i="19"/>
  <c r="BZ90"/>
  <c r="AH92" i="15"/>
  <c r="AE90" i="19"/>
  <c r="AD90"/>
  <c r="BX90" i="15"/>
  <c r="BO88" i="19"/>
  <c r="BN88"/>
  <c r="AH90" i="15"/>
  <c r="AE88" i="19"/>
  <c r="AD88"/>
  <c r="CL88" i="15"/>
  <c r="CA86" i="19"/>
  <c r="BZ86"/>
  <c r="DL87" i="15"/>
  <c r="CX85" i="19"/>
  <c r="CW85"/>
  <c r="CL87" i="15"/>
  <c r="CA85" i="19"/>
  <c r="BZ85"/>
  <c r="DL86" i="15"/>
  <c r="CX84" i="19"/>
  <c r="CW84"/>
  <c r="CL86" i="15"/>
  <c r="CA84" i="19"/>
  <c r="BZ84"/>
  <c r="AH86" i="15"/>
  <c r="AE84" i="19"/>
  <c r="AD84"/>
  <c r="BJ85" i="15"/>
  <c r="BC83" i="19"/>
  <c r="BB83"/>
  <c r="DL84" i="15"/>
  <c r="CX82" i="19"/>
  <c r="CW82"/>
  <c r="BJ84" i="15"/>
  <c r="BC82" i="19"/>
  <c r="BB82"/>
  <c r="BJ83" i="15"/>
  <c r="BC81" i="19"/>
  <c r="BB81"/>
  <c r="DL82" i="15"/>
  <c r="CX80" i="19"/>
  <c r="CW80"/>
  <c r="CL82" i="15"/>
  <c r="CA80" i="19"/>
  <c r="BZ80"/>
  <c r="AH82" i="15"/>
  <c r="AE80" i="19"/>
  <c r="AD80"/>
  <c r="BX80" i="15"/>
  <c r="BO78" i="19"/>
  <c r="BN78"/>
  <c r="CZ79" i="15"/>
  <c r="CM77" i="19"/>
  <c r="CL77"/>
  <c r="AV79" i="15"/>
  <c r="AQ77" i="19"/>
  <c r="AP77"/>
  <c r="BX78" i="15"/>
  <c r="BO76" i="19"/>
  <c r="BN76"/>
  <c r="AH78" i="15"/>
  <c r="AE76" i="19"/>
  <c r="AD76"/>
  <c r="BJ77" i="15"/>
  <c r="BC75" i="19"/>
  <c r="BB75"/>
  <c r="CZ76" i="15"/>
  <c r="CM74" i="19"/>
  <c r="CL74"/>
  <c r="CL76" i="15"/>
  <c r="CA74" i="19"/>
  <c r="BZ74"/>
  <c r="BX76" i="15"/>
  <c r="BO74" i="19"/>
  <c r="BN74"/>
  <c r="BJ76" i="15"/>
  <c r="BC74" i="19"/>
  <c r="BB74"/>
  <c r="AV76" i="15"/>
  <c r="AQ74" i="19"/>
  <c r="AP74"/>
  <c r="AH76" i="15"/>
  <c r="AD74" i="19"/>
  <c r="DL74" i="15"/>
  <c r="CW72" i="19"/>
  <c r="CZ73" i="15"/>
  <c r="CM71" i="19"/>
  <c r="CL71"/>
  <c r="CL73" i="15"/>
  <c r="CA71" i="19"/>
  <c r="BZ71"/>
  <c r="BX106" i="15"/>
  <c r="BO104" i="19"/>
  <c r="BN104"/>
  <c r="CZ105" i="15"/>
  <c r="CM103" i="19"/>
  <c r="CL103"/>
  <c r="AV105" i="15"/>
  <c r="AQ103" i="19"/>
  <c r="AP103"/>
  <c r="CL107" i="15"/>
  <c r="CA105" i="19"/>
  <c r="BZ105"/>
  <c r="AH107" i="15"/>
  <c r="AE105" i="19"/>
  <c r="AD105"/>
  <c r="BJ108" i="15"/>
  <c r="BC106" i="19"/>
  <c r="BB106"/>
  <c r="AV62" i="15"/>
  <c r="AQ60" i="19"/>
  <c r="BX60" i="15"/>
  <c r="BO58" i="19"/>
  <c r="BX55" i="15"/>
  <c r="BO53" i="19"/>
  <c r="CZ50" i="15"/>
  <c r="CM48" i="19"/>
  <c r="AV93" i="15"/>
  <c r="AQ91" i="19"/>
  <c r="BX91" i="15"/>
  <c r="BO89" i="19"/>
  <c r="CZ83" i="15"/>
  <c r="CM81" i="19"/>
  <c r="BX81" i="15"/>
  <c r="BO79" i="19"/>
  <c r="BX73" i="15"/>
  <c r="BO71" i="19"/>
  <c r="S8"/>
  <c r="R8"/>
  <c r="T28" i="15"/>
  <c r="S26" i="19"/>
  <c r="R26"/>
  <c r="T24" i="15"/>
  <c r="S22" i="19"/>
  <c r="R22"/>
  <c r="T21" i="15"/>
  <c r="S19" i="19"/>
  <c r="R19"/>
  <c r="T15" i="15"/>
  <c r="S13" i="19"/>
  <c r="R13"/>
  <c r="T35" i="15"/>
  <c r="S33" i="19"/>
  <c r="R33"/>
  <c r="T33" i="15"/>
  <c r="S31" i="19"/>
  <c r="R31"/>
  <c r="T31" i="15"/>
  <c r="S29" i="19"/>
  <c r="R29"/>
  <c r="T104" i="15"/>
  <c r="S102" i="19"/>
  <c r="R102"/>
  <c r="T42" i="15"/>
  <c r="S40" i="19"/>
  <c r="R40"/>
  <c r="T41" i="15"/>
  <c r="S39" i="19"/>
  <c r="R39"/>
  <c r="T40" i="15"/>
  <c r="S38" i="19"/>
  <c r="R38"/>
  <c r="T39" i="15"/>
  <c r="S37" i="19"/>
  <c r="R37"/>
  <c r="T38" i="15"/>
  <c r="S36" i="19"/>
  <c r="R36"/>
  <c r="T37" i="15"/>
  <c r="S35" i="19"/>
  <c r="R35"/>
  <c r="T105" i="15"/>
  <c r="S103" i="19"/>
  <c r="R103"/>
  <c r="T101" i="15"/>
  <c r="S99" i="19"/>
  <c r="R99"/>
  <c r="T97" i="15"/>
  <c r="S95" i="19"/>
  <c r="R95"/>
  <c r="T93" i="15"/>
  <c r="S91" i="19"/>
  <c r="R91"/>
  <c r="T89" i="15"/>
  <c r="S87" i="19"/>
  <c r="R87"/>
  <c r="T85" i="15"/>
  <c r="S83" i="19"/>
  <c r="R83"/>
  <c r="T81" i="15"/>
  <c r="S79" i="19"/>
  <c r="R79"/>
  <c r="T77" i="15"/>
  <c r="S75" i="19"/>
  <c r="R75"/>
  <c r="T76" i="15"/>
  <c r="S74" i="19"/>
  <c r="R74"/>
  <c r="T75" i="15"/>
  <c r="S73" i="19"/>
  <c r="R73"/>
  <c r="T74" i="15"/>
  <c r="S72" i="19"/>
  <c r="R72"/>
  <c r="T73" i="15"/>
  <c r="S71" i="19"/>
  <c r="R71"/>
  <c r="T72" i="15"/>
  <c r="S70" i="19"/>
  <c r="R70"/>
  <c r="T71" i="15"/>
  <c r="S69" i="19"/>
  <c r="R69"/>
  <c r="T70" i="15"/>
  <c r="S68" i="19"/>
  <c r="R68"/>
  <c r="T69" i="15"/>
  <c r="S67" i="19"/>
  <c r="R67"/>
  <c r="T68" i="15"/>
  <c r="S66" i="19"/>
  <c r="R66"/>
  <c r="T67" i="15"/>
  <c r="S65" i="19"/>
  <c r="R65"/>
  <c r="T66" i="15"/>
  <c r="S64" i="19"/>
  <c r="R64"/>
  <c r="CZ10" i="15"/>
  <c r="CM8" i="19"/>
  <c r="CL8"/>
  <c r="DL10" i="15"/>
  <c r="CX8" i="19"/>
  <c r="CW8"/>
  <c r="CZ47" i="15"/>
  <c r="CM45" i="19"/>
  <c r="CL45"/>
  <c r="CL47" i="15"/>
  <c r="CA45" i="19"/>
  <c r="BZ45"/>
  <c r="BX47" i="15"/>
  <c r="BN45" i="19"/>
  <c r="BJ47" i="15"/>
  <c r="BC45" i="19"/>
  <c r="BB45"/>
  <c r="AV47" i="15"/>
  <c r="AQ45" i="19"/>
  <c r="AP45"/>
  <c r="AH47" i="15"/>
  <c r="AE45" i="19"/>
  <c r="AD45"/>
  <c r="CZ43" i="15"/>
  <c r="CM41" i="19"/>
  <c r="CL41"/>
  <c r="CL43" i="15"/>
  <c r="CA41" i="19"/>
  <c r="BZ41"/>
  <c r="CL42" i="15"/>
  <c r="CA40" i="19"/>
  <c r="BZ40"/>
  <c r="CZ40" i="15"/>
  <c r="CM38" i="19"/>
  <c r="CL38"/>
  <c r="CL40" i="15"/>
  <c r="CA38" i="19"/>
  <c r="BZ38"/>
  <c r="BX40" i="15"/>
  <c r="BO38" i="19"/>
  <c r="BN38"/>
  <c r="DL38" i="15"/>
  <c r="CX36" i="19"/>
  <c r="CW36"/>
  <c r="AV38" i="15"/>
  <c r="AQ36" i="19"/>
  <c r="AP36"/>
  <c r="AH38" i="15"/>
  <c r="AE36" i="19"/>
  <c r="AD36"/>
  <c r="BX36" i="15"/>
  <c r="BO34" i="19"/>
  <c r="BN34"/>
  <c r="AH36" i="15"/>
  <c r="AE34" i="19"/>
  <c r="AD34"/>
  <c r="DL34" i="15"/>
  <c r="CX32" i="19"/>
  <c r="CW32"/>
  <c r="CL34" i="15"/>
  <c r="CA32" i="19"/>
  <c r="BZ32"/>
  <c r="BX34" i="15"/>
  <c r="BO32" i="19"/>
  <c r="BN32"/>
  <c r="BJ34" i="15"/>
  <c r="BC32" i="19"/>
  <c r="BB32"/>
  <c r="AV34" i="15"/>
  <c r="AQ32" i="19"/>
  <c r="AP32"/>
  <c r="AH34" i="15"/>
  <c r="AE32" i="19"/>
  <c r="AD32"/>
  <c r="CZ31" i="15"/>
  <c r="CM29" i="19"/>
  <c r="CL29"/>
  <c r="CL31" i="15"/>
  <c r="CA29" i="19"/>
  <c r="BZ29"/>
  <c r="BX31" i="15"/>
  <c r="BO29" i="19"/>
  <c r="BN29"/>
  <c r="BJ31" i="15"/>
  <c r="BC29" i="19"/>
  <c r="BB29"/>
  <c r="AV31" i="15"/>
  <c r="AQ29" i="19"/>
  <c r="AP29"/>
  <c r="AH31" i="15"/>
  <c r="AE29" i="19"/>
  <c r="AD29"/>
  <c r="DL29" i="15"/>
  <c r="CX27" i="19"/>
  <c r="CW27"/>
  <c r="AV29" i="15"/>
  <c r="AQ27" i="19"/>
  <c r="AP27"/>
  <c r="CZ27" i="15"/>
  <c r="CM25" i="19"/>
  <c r="CL25"/>
  <c r="CZ25" i="15"/>
  <c r="CM23" i="19"/>
  <c r="CL23"/>
  <c r="CL25" i="15"/>
  <c r="CA23" i="19"/>
  <c r="BZ23"/>
  <c r="BX25" i="15"/>
  <c r="BN23" i="19"/>
  <c r="BJ25" i="15"/>
  <c r="BC23" i="19"/>
  <c r="BB23"/>
  <c r="AV25" i="15"/>
  <c r="AQ23" i="19"/>
  <c r="AP23"/>
  <c r="AH25" i="15"/>
  <c r="AD23" i="19"/>
  <c r="DL23" i="15"/>
  <c r="CW21" i="19"/>
  <c r="DL21" i="15"/>
  <c r="CX19" i="19"/>
  <c r="CW19"/>
  <c r="AD19"/>
  <c r="CZ19" i="15"/>
  <c r="CM17" i="19"/>
  <c r="CL17"/>
  <c r="CL19" i="15"/>
  <c r="CA17" i="19"/>
  <c r="BZ17"/>
  <c r="BX19" i="15"/>
  <c r="BO17" i="19"/>
  <c r="BN17"/>
  <c r="BJ19" i="15"/>
  <c r="BC17" i="19"/>
  <c r="BB17"/>
  <c r="AV19" i="15"/>
  <c r="AQ17" i="19"/>
  <c r="AP17"/>
  <c r="AH19" i="15"/>
  <c r="AE17" i="19"/>
  <c r="AD17"/>
  <c r="CZ17" i="15"/>
  <c r="CM15" i="19"/>
  <c r="CL15"/>
  <c r="DL14" i="15"/>
  <c r="CX12" i="19"/>
  <c r="CW12"/>
  <c r="CZ13" i="15"/>
  <c r="CM11" i="19"/>
  <c r="CL11"/>
  <c r="CL13" i="15"/>
  <c r="CA11" i="19"/>
  <c r="BZ11"/>
  <c r="BX13" i="15"/>
  <c r="BO11" i="19"/>
  <c r="BN11"/>
  <c r="BJ13" i="15"/>
  <c r="BC11" i="19"/>
  <c r="BB11"/>
  <c r="AV13" i="15"/>
  <c r="AQ11" i="19"/>
  <c r="AP11"/>
  <c r="AH13" i="15"/>
  <c r="AD11" i="19"/>
  <c r="DL71" i="15"/>
  <c r="CX69" i="19"/>
  <c r="CW69"/>
  <c r="DL68" i="15"/>
  <c r="CX66" i="19"/>
  <c r="CW66"/>
  <c r="DL66" i="15"/>
  <c r="CX64" i="19"/>
  <c r="CW64"/>
  <c r="CL66" i="15"/>
  <c r="CA64" i="19"/>
  <c r="BZ64"/>
  <c r="BX66" i="15"/>
  <c r="BO64" i="19"/>
  <c r="BN64"/>
  <c r="BJ66" i="15"/>
  <c r="BC64" i="19"/>
  <c r="BB64"/>
  <c r="AV66" i="15"/>
  <c r="AQ64" i="19"/>
  <c r="AP64"/>
  <c r="AH66" i="15"/>
  <c r="AE64" i="19"/>
  <c r="AD64"/>
  <c r="CZ63" i="15"/>
  <c r="CM61" i="19"/>
  <c r="CL61"/>
  <c r="CL63" i="15"/>
  <c r="CA61" i="19"/>
  <c r="BZ61"/>
  <c r="BX63" i="15"/>
  <c r="BO61" i="19"/>
  <c r="BN61"/>
  <c r="BJ63" i="15"/>
  <c r="BC61" i="19"/>
  <c r="BB61"/>
  <c r="AV63" i="15"/>
  <c r="AQ61" i="19"/>
  <c r="AP61"/>
  <c r="AH63" i="15"/>
  <c r="AD61" i="19"/>
  <c r="DL61" i="15"/>
  <c r="CX59" i="19"/>
  <c r="CW59"/>
  <c r="CL61" i="15"/>
  <c r="CA59" i="19"/>
  <c r="BZ59"/>
  <c r="BX61" i="15"/>
  <c r="BO59" i="19"/>
  <c r="BN59"/>
  <c r="BJ61" i="15"/>
  <c r="BC59" i="19"/>
  <c r="BB59"/>
  <c r="AV61" i="15"/>
  <c r="AQ59" i="19"/>
  <c r="AP59"/>
  <c r="AH61" i="15"/>
  <c r="AE59" i="19"/>
  <c r="AD59"/>
  <c r="DL59" i="15"/>
  <c r="CX57" i="19"/>
  <c r="CW57"/>
  <c r="CL59" i="15"/>
  <c r="CA57" i="19"/>
  <c r="BZ57"/>
  <c r="BX59" i="15"/>
  <c r="BO57" i="19"/>
  <c r="BN57"/>
  <c r="BJ59" i="15"/>
  <c r="BC57" i="19"/>
  <c r="BB57"/>
  <c r="AV59" i="15"/>
  <c r="AQ57" i="19"/>
  <c r="AP57"/>
  <c r="AH59" i="15"/>
  <c r="AE57" i="19"/>
  <c r="AD57"/>
  <c r="DL56" i="15"/>
  <c r="CX54" i="19"/>
  <c r="CW54"/>
  <c r="AH56" i="15"/>
  <c r="AE54" i="19"/>
  <c r="AD54"/>
  <c r="DL54" i="15"/>
  <c r="CX52" i="19"/>
  <c r="CW52"/>
  <c r="BJ54" i="15"/>
  <c r="BC52" i="19"/>
  <c r="BB52"/>
  <c r="AV54" i="15"/>
  <c r="AQ52" i="19"/>
  <c r="AP52"/>
  <c r="AH54" i="15"/>
  <c r="AE52" i="19"/>
  <c r="AD52"/>
  <c r="DL51" i="15"/>
  <c r="CX49" i="19"/>
  <c r="CW49"/>
  <c r="AH51" i="15"/>
  <c r="AE49" i="19"/>
  <c r="AD49"/>
  <c r="DL49" i="15"/>
  <c r="CX47" i="19"/>
  <c r="CW47"/>
  <c r="CZ48" i="15"/>
  <c r="CM46" i="19"/>
  <c r="CL46"/>
  <c r="CL48" i="15"/>
  <c r="CA46" i="19"/>
  <c r="BZ46"/>
  <c r="BX48" i="15"/>
  <c r="BO46" i="19"/>
  <c r="BN46"/>
  <c r="BJ48" i="15"/>
  <c r="BC46" i="19"/>
  <c r="BB46"/>
  <c r="AV48" i="15"/>
  <c r="AQ46" i="19"/>
  <c r="AP46"/>
  <c r="AH48" i="15"/>
  <c r="AE46" i="19"/>
  <c r="AD46"/>
  <c r="BX104" i="15"/>
  <c r="BN102" i="19"/>
  <c r="AH104" i="15"/>
  <c r="AE102" i="19"/>
  <c r="AD102"/>
  <c r="BJ103" i="15"/>
  <c r="BC101" i="19"/>
  <c r="BB101"/>
  <c r="DL102" i="15"/>
  <c r="CX100" i="19"/>
  <c r="CW100"/>
  <c r="BJ102" i="15"/>
  <c r="BC100" i="19"/>
  <c r="BB100"/>
  <c r="CZ101" i="15"/>
  <c r="CM99" i="19"/>
  <c r="CL99"/>
  <c r="AV101" i="15"/>
  <c r="AQ99" i="19"/>
  <c r="AP99"/>
  <c r="CL100" i="15"/>
  <c r="CA98" i="19"/>
  <c r="BZ98"/>
  <c r="DL99" i="15"/>
  <c r="CX97" i="19"/>
  <c r="CW97"/>
  <c r="CL99" i="15"/>
  <c r="CA97" i="19"/>
  <c r="BZ97"/>
  <c r="AH99" i="15"/>
  <c r="AE97" i="19"/>
  <c r="AD97"/>
  <c r="BX97" i="15"/>
  <c r="BO95" i="19"/>
  <c r="BN95"/>
  <c r="AH96" i="15"/>
  <c r="AE94" i="19"/>
  <c r="AD94"/>
  <c r="BJ95" i="15"/>
  <c r="BC93" i="19"/>
  <c r="BB93"/>
  <c r="DL94" i="15"/>
  <c r="CX92" i="19"/>
  <c r="CW92"/>
  <c r="BJ94" i="15"/>
  <c r="BC92" i="19"/>
  <c r="BB92"/>
  <c r="DL93" i="15"/>
  <c r="CX91" i="19"/>
  <c r="CW91"/>
  <c r="BJ93" i="15"/>
  <c r="BC91" i="19"/>
  <c r="BB91"/>
  <c r="CZ92" i="15"/>
  <c r="CM90" i="19"/>
  <c r="CL90"/>
  <c r="AV92" i="15"/>
  <c r="AQ90" i="19"/>
  <c r="AP90"/>
  <c r="CL91" i="15"/>
  <c r="CA89" i="19"/>
  <c r="BZ89"/>
  <c r="DL90" i="15"/>
  <c r="CX88" i="19"/>
  <c r="CW88"/>
  <c r="CL90" i="15"/>
  <c r="BZ88" i="19"/>
  <c r="AV90" i="15"/>
  <c r="AQ88" i="19"/>
  <c r="AP88"/>
  <c r="CL89" i="15"/>
  <c r="CA87" i="19"/>
  <c r="BZ87"/>
  <c r="DL88" i="15"/>
  <c r="CX86" i="19"/>
  <c r="CW86"/>
  <c r="BJ88" i="15"/>
  <c r="BC86" i="19"/>
  <c r="BB86"/>
  <c r="CZ87" i="15"/>
  <c r="CM85" i="19"/>
  <c r="CL85"/>
  <c r="BJ87" i="15"/>
  <c r="BC85" i="19"/>
  <c r="BB85"/>
  <c r="CZ86" i="15"/>
  <c r="CM84" i="19"/>
  <c r="CL84"/>
  <c r="AV86" i="15"/>
  <c r="AQ84" i="19"/>
  <c r="AP84"/>
  <c r="BX85" i="15"/>
  <c r="BO83" i="19"/>
  <c r="BN83"/>
  <c r="AH84" i="15"/>
  <c r="AE82" i="19"/>
  <c r="AD82"/>
  <c r="BX83" i="15"/>
  <c r="BO81" i="19"/>
  <c r="BN81"/>
  <c r="CZ82" i="15"/>
  <c r="CM80" i="19"/>
  <c r="CL80"/>
  <c r="AV82" i="15"/>
  <c r="AQ80" i="19"/>
  <c r="AP80"/>
  <c r="CL81" i="15"/>
  <c r="CA79" i="19"/>
  <c r="BZ79"/>
  <c r="DL80" i="15"/>
  <c r="CX78" i="19"/>
  <c r="CW78"/>
  <c r="CL80" i="15"/>
  <c r="CA78" i="19"/>
  <c r="BZ78"/>
  <c r="AH80" i="15"/>
  <c r="AE78" i="19"/>
  <c r="AD78"/>
  <c r="BJ79" i="15"/>
  <c r="BC77" i="19"/>
  <c r="BB77"/>
  <c r="DL78" i="15"/>
  <c r="CX76" i="19"/>
  <c r="CW76"/>
  <c r="CL78" i="15"/>
  <c r="CA76" i="19"/>
  <c r="BZ76"/>
  <c r="BX77" i="15"/>
  <c r="BO75" i="19"/>
  <c r="BN75"/>
  <c r="AH77" i="15"/>
  <c r="AE75" i="19"/>
  <c r="AD75"/>
  <c r="CZ74" i="15"/>
  <c r="CM72" i="19"/>
  <c r="CL72"/>
  <c r="CL74" i="15"/>
  <c r="CA72" i="19"/>
  <c r="BZ72"/>
  <c r="BX74" i="15"/>
  <c r="BO72" i="19"/>
  <c r="BN72"/>
  <c r="BJ74" i="15"/>
  <c r="BC72" i="19"/>
  <c r="BB72"/>
  <c r="AV74" i="15"/>
  <c r="AQ72" i="19"/>
  <c r="AP72"/>
  <c r="AH74" i="15"/>
  <c r="AE72" i="19"/>
  <c r="AD72"/>
  <c r="DL106" i="15"/>
  <c r="CX104" i="19"/>
  <c r="CW104"/>
  <c r="CL106" i="15"/>
  <c r="BZ104" i="19"/>
  <c r="AH106" i="15"/>
  <c r="AD104" i="19"/>
  <c r="BJ105" i="15"/>
  <c r="BC103" i="19"/>
  <c r="BB103"/>
  <c r="CZ107" i="15"/>
  <c r="CL105" i="19"/>
  <c r="AV107" i="15"/>
  <c r="AQ105" i="19"/>
  <c r="AP105"/>
  <c r="BX108" i="15"/>
  <c r="BO106" i="19"/>
  <c r="BN106"/>
  <c r="DM46" i="15"/>
  <c r="CZ44"/>
  <c r="CM42" i="19"/>
  <c r="BX43" i="15"/>
  <c r="BO41" i="19"/>
  <c r="BJ40" i="15"/>
  <c r="BC38" i="19"/>
  <c r="AI30" i="15"/>
  <c r="AF28" i="19"/>
  <c r="CL29" i="15"/>
  <c r="CA27" i="19"/>
  <c r="DL27" i="15"/>
  <c r="CL27"/>
  <c r="DM24"/>
  <c r="AI18"/>
  <c r="AF16" i="19"/>
  <c r="DL17" i="15"/>
  <c r="CX15" i="19"/>
  <c r="CL17" i="15"/>
  <c r="CA15" i="19"/>
  <c r="CZ70" i="15"/>
  <c r="CM68" i="19"/>
  <c r="CZ67" i="15"/>
  <c r="CM65" i="19"/>
  <c r="AI91" i="15"/>
  <c r="AF89" i="19"/>
  <c r="AV89" i="15"/>
  <c r="AQ87" i="19"/>
  <c r="DL107" i="15"/>
  <c r="CX105" i="19"/>
  <c r="L17" i="22"/>
  <c r="T29" i="15"/>
  <c r="S27" i="19"/>
  <c r="R27"/>
  <c r="T26" i="15"/>
  <c r="S24" i="19"/>
  <c r="R24"/>
  <c r="T22" i="15"/>
  <c r="S20" i="19"/>
  <c r="R20"/>
  <c r="T19" i="15"/>
  <c r="S17" i="19"/>
  <c r="R17"/>
  <c r="T16" i="15"/>
  <c r="S14" i="19"/>
  <c r="R14"/>
  <c r="T64" i="15"/>
  <c r="S62" i="19"/>
  <c r="R62"/>
  <c r="T62" i="15"/>
  <c r="S60" i="19"/>
  <c r="R60"/>
  <c r="T60" i="15"/>
  <c r="S58" i="19"/>
  <c r="R58"/>
  <c r="T58" i="15"/>
  <c r="S56" i="19"/>
  <c r="R56"/>
  <c r="T56" i="15"/>
  <c r="S54" i="19"/>
  <c r="R54"/>
  <c r="T54" i="15"/>
  <c r="S52" i="19"/>
  <c r="R52"/>
  <c r="T52" i="15"/>
  <c r="S50" i="19"/>
  <c r="R50"/>
  <c r="T50" i="15"/>
  <c r="S48" i="19"/>
  <c r="R48"/>
  <c r="T49" i="15"/>
  <c r="S47" i="19"/>
  <c r="R47"/>
  <c r="T47" i="15"/>
  <c r="S45" i="19"/>
  <c r="R45"/>
  <c r="T46" i="15"/>
  <c r="S44" i="19"/>
  <c r="R44"/>
  <c r="T45" i="15"/>
  <c r="S43" i="19"/>
  <c r="R43"/>
  <c r="T44" i="15"/>
  <c r="S42" i="19"/>
  <c r="R42"/>
  <c r="T43" i="15"/>
  <c r="S41" i="19"/>
  <c r="R41"/>
  <c r="T106" i="15"/>
  <c r="S104" i="19"/>
  <c r="R104"/>
  <c r="T94" i="15"/>
  <c r="S92" i="19"/>
  <c r="R92"/>
  <c r="T90" i="15"/>
  <c r="S88" i="19"/>
  <c r="R88"/>
  <c r="T86" i="15"/>
  <c r="S84" i="19"/>
  <c r="R84"/>
  <c r="T82" i="15"/>
  <c r="S80" i="19"/>
  <c r="R80"/>
  <c r="T78" i="15"/>
  <c r="S76" i="19"/>
  <c r="R76"/>
  <c r="BJ9" i="15"/>
  <c r="BC7" i="19"/>
  <c r="BB7"/>
  <c r="BC8"/>
  <c r="BB8"/>
  <c r="BX9" i="15"/>
  <c r="BO7" i="19"/>
  <c r="BN7"/>
  <c r="BO8"/>
  <c r="BN8"/>
  <c r="CL9" i="15"/>
  <c r="CA7" i="19"/>
  <c r="BZ7"/>
  <c r="CA8"/>
  <c r="BZ8"/>
  <c r="DL11" i="15"/>
  <c r="CX9" i="19"/>
  <c r="CW9"/>
  <c r="BX46" i="15"/>
  <c r="BO44" i="19"/>
  <c r="BN44"/>
  <c r="BJ46" i="15"/>
  <c r="BC44" i="19"/>
  <c r="BB44"/>
  <c r="AV46" i="15"/>
  <c r="AQ44" i="19"/>
  <c r="AP44"/>
  <c r="AD43"/>
  <c r="AD42"/>
  <c r="CZ42" i="15"/>
  <c r="CL40" i="19"/>
  <c r="DL41" i="15"/>
  <c r="CX39" i="19"/>
  <c r="CW39"/>
  <c r="BJ41" i="15"/>
  <c r="BC39" i="19"/>
  <c r="BB39"/>
  <c r="AV41" i="15"/>
  <c r="AQ39" i="19"/>
  <c r="AP39"/>
  <c r="AH41" i="15"/>
  <c r="AE39" i="19"/>
  <c r="AD39"/>
  <c r="DL39" i="15"/>
  <c r="CX37" i="19"/>
  <c r="CW37"/>
  <c r="CZ38" i="15"/>
  <c r="CM36" i="19"/>
  <c r="CL36"/>
  <c r="CL38" i="15"/>
  <c r="CA36" i="19"/>
  <c r="BZ36"/>
  <c r="BX38" i="15"/>
  <c r="BO36" i="19"/>
  <c r="BN36"/>
  <c r="DL36" i="15"/>
  <c r="CX34" i="19"/>
  <c r="CW34"/>
  <c r="CL36" i="15"/>
  <c r="CA34" i="19"/>
  <c r="BZ34"/>
  <c r="AV36" i="15"/>
  <c r="AQ34" i="19"/>
  <c r="AP34"/>
  <c r="DL32" i="15"/>
  <c r="CX30" i="19"/>
  <c r="CW30"/>
  <c r="AV32" i="15"/>
  <c r="AQ30" i="19"/>
  <c r="AP30"/>
  <c r="AH32" i="15"/>
  <c r="AE30" i="19"/>
  <c r="AD30"/>
  <c r="CZ29" i="15"/>
  <c r="CM27" i="19"/>
  <c r="CL27"/>
  <c r="BJ29" i="15"/>
  <c r="BC27" i="19"/>
  <c r="BB27"/>
  <c r="DL28" i="15"/>
  <c r="CX26" i="19"/>
  <c r="CW26"/>
  <c r="DL26" i="15"/>
  <c r="CX24" i="19"/>
  <c r="CW24"/>
  <c r="AH26" i="15"/>
  <c r="AE24" i="19"/>
  <c r="AD24"/>
  <c r="CZ23" i="15"/>
  <c r="CM21" i="19"/>
  <c r="CL21"/>
  <c r="CL23" i="15"/>
  <c r="CA21" i="19"/>
  <c r="BZ21"/>
  <c r="BX23" i="15"/>
  <c r="BO21" i="19"/>
  <c r="BN21"/>
  <c r="BJ23" i="15"/>
  <c r="BC21" i="19"/>
  <c r="BB21"/>
  <c r="AV23" i="15"/>
  <c r="AQ21" i="19"/>
  <c r="AP21"/>
  <c r="AH23" i="15"/>
  <c r="AE21" i="19"/>
  <c r="AD21"/>
  <c r="CZ21" i="15"/>
  <c r="CM19" i="19"/>
  <c r="CL19"/>
  <c r="CL21" i="15"/>
  <c r="CA19" i="19"/>
  <c r="BZ19"/>
  <c r="BX21" i="15"/>
  <c r="BO19" i="19"/>
  <c r="BN19"/>
  <c r="BJ21" i="15"/>
  <c r="BC19" i="19"/>
  <c r="BB19"/>
  <c r="AV21" i="15"/>
  <c r="AQ19" i="19"/>
  <c r="AP19"/>
  <c r="AP18"/>
  <c r="AH20" i="15"/>
  <c r="AE18" i="19"/>
  <c r="AD18"/>
  <c r="DL16" i="15"/>
  <c r="CX14" i="19"/>
  <c r="CW14"/>
  <c r="CL16" i="15"/>
  <c r="CA14" i="19"/>
  <c r="BZ14"/>
  <c r="BX16" i="15"/>
  <c r="BO14" i="19"/>
  <c r="BN14"/>
  <c r="BJ16" i="15"/>
  <c r="BC14" i="19"/>
  <c r="BB14"/>
  <c r="AV16" i="15"/>
  <c r="AQ14" i="19"/>
  <c r="AP14"/>
  <c r="AH16" i="15"/>
  <c r="AE14" i="19"/>
  <c r="AD14"/>
  <c r="CZ14" i="15"/>
  <c r="CM12" i="19"/>
  <c r="CL12"/>
  <c r="CL14" i="15"/>
  <c r="CA12" i="19"/>
  <c r="BZ12"/>
  <c r="BX14" i="15"/>
  <c r="BO12" i="19"/>
  <c r="BN12"/>
  <c r="BJ14" i="15"/>
  <c r="BC12" i="19"/>
  <c r="BB12"/>
  <c r="AV14" i="15"/>
  <c r="AP12" i="19"/>
  <c r="AH14" i="15"/>
  <c r="AE12" i="19"/>
  <c r="AD12"/>
  <c r="DL72" i="15"/>
  <c r="CX70" i="19"/>
  <c r="CW70"/>
  <c r="CZ71" i="15"/>
  <c r="CM69" i="19"/>
  <c r="CL69"/>
  <c r="CL71" i="15"/>
  <c r="CA69" i="19"/>
  <c r="BZ69"/>
  <c r="BX71" i="15"/>
  <c r="BO69" i="19"/>
  <c r="BN69"/>
  <c r="BJ71" i="15"/>
  <c r="BC69" i="19"/>
  <c r="BB69"/>
  <c r="AV71" i="15"/>
  <c r="AQ69" i="19"/>
  <c r="AP69"/>
  <c r="AH71" i="15"/>
  <c r="AE69" i="19"/>
  <c r="AD69"/>
  <c r="DL69" i="15"/>
  <c r="CX67" i="19"/>
  <c r="CW67"/>
  <c r="CZ68" i="15"/>
  <c r="CM66" i="19"/>
  <c r="CL66"/>
  <c r="CL68" i="15"/>
  <c r="CA66" i="19"/>
  <c r="BZ66"/>
  <c r="BX68" i="15"/>
  <c r="BO66" i="19"/>
  <c r="BN66"/>
  <c r="BJ68" i="15"/>
  <c r="BC66" i="19"/>
  <c r="BB66"/>
  <c r="AV68" i="15"/>
  <c r="AQ66" i="19"/>
  <c r="AP66"/>
  <c r="AH68" i="15"/>
  <c r="AE66" i="19"/>
  <c r="AD66"/>
  <c r="DL64" i="15"/>
  <c r="CX62" i="19"/>
  <c r="CW62"/>
  <c r="BJ64" i="15"/>
  <c r="BC62" i="19"/>
  <c r="BB62"/>
  <c r="AV64" i="15"/>
  <c r="AQ62" i="19"/>
  <c r="AP62"/>
  <c r="AH64" i="15"/>
  <c r="AE62" i="19"/>
  <c r="AD62"/>
  <c r="DL57" i="15"/>
  <c r="CX55" i="19"/>
  <c r="CW55"/>
  <c r="CZ56" i="15"/>
  <c r="CM54" i="19"/>
  <c r="CL54"/>
  <c r="CL56" i="15"/>
  <c r="CA54" i="19"/>
  <c r="BZ54"/>
  <c r="BX56" i="15"/>
  <c r="BO54" i="19"/>
  <c r="BN54"/>
  <c r="BJ56" i="15"/>
  <c r="BC54" i="19"/>
  <c r="BB54"/>
  <c r="CZ54" i="15"/>
  <c r="CM52" i="19"/>
  <c r="CL52"/>
  <c r="CL54" i="15"/>
  <c r="CA52" i="19"/>
  <c r="BZ52"/>
  <c r="DL52" i="15"/>
  <c r="CX50" i="19"/>
  <c r="CW50"/>
  <c r="CZ51" i="15"/>
  <c r="CM49" i="19"/>
  <c r="CL49"/>
  <c r="CL51" i="15"/>
  <c r="CA49" i="19"/>
  <c r="BZ49"/>
  <c r="BX51" i="15"/>
  <c r="BO49" i="19"/>
  <c r="BN49"/>
  <c r="BJ51" i="15"/>
  <c r="BC49" i="19"/>
  <c r="BB49"/>
  <c r="CZ49" i="15"/>
  <c r="CM47" i="19"/>
  <c r="CL47"/>
  <c r="CL49" i="15"/>
  <c r="CA47" i="19"/>
  <c r="BZ47"/>
  <c r="BX49" i="15"/>
  <c r="BO47" i="19"/>
  <c r="BN47"/>
  <c r="BJ49" i="15"/>
  <c r="BC47" i="19"/>
  <c r="BB47"/>
  <c r="AV49" i="15"/>
  <c r="AQ47" i="19"/>
  <c r="AP47"/>
  <c r="AH49" i="15"/>
  <c r="AD47" i="19"/>
  <c r="CL104" i="15"/>
  <c r="CA102" i="19"/>
  <c r="BZ102"/>
  <c r="BX103" i="15"/>
  <c r="BO101" i="19"/>
  <c r="BN101"/>
  <c r="AH102" i="15"/>
  <c r="AE100" i="19"/>
  <c r="AD100"/>
  <c r="BJ101" i="15"/>
  <c r="BC99" i="19"/>
  <c r="BB99"/>
  <c r="DL100" i="15"/>
  <c r="CX98" i="19"/>
  <c r="CW98"/>
  <c r="BJ100" i="15"/>
  <c r="BC98" i="19"/>
  <c r="BB98"/>
  <c r="CZ99" i="15"/>
  <c r="CM97" i="19"/>
  <c r="CL97"/>
  <c r="AV99" i="15"/>
  <c r="AQ97" i="19"/>
  <c r="AP97"/>
  <c r="CL98" i="15"/>
  <c r="CA96" i="19"/>
  <c r="BZ96"/>
  <c r="DL97" i="15"/>
  <c r="CX95" i="19"/>
  <c r="CW95"/>
  <c r="CL97" i="15"/>
  <c r="CA95" i="19"/>
  <c r="BZ95"/>
  <c r="AH97" i="15"/>
  <c r="AE95" i="19"/>
  <c r="AD95"/>
  <c r="BX95" i="15"/>
  <c r="BO93" i="19"/>
  <c r="BN93"/>
  <c r="AH93" i="15"/>
  <c r="AE91" i="19"/>
  <c r="AD91"/>
  <c r="BJ92" i="15"/>
  <c r="BC90" i="19"/>
  <c r="BB90"/>
  <c r="DL91" i="15"/>
  <c r="CX89" i="19"/>
  <c r="CW89"/>
  <c r="BJ91" i="15"/>
  <c r="BC89" i="19"/>
  <c r="BB89"/>
  <c r="CZ90" i="15"/>
  <c r="CM88" i="19"/>
  <c r="CL88"/>
  <c r="BJ90" i="15"/>
  <c r="BB88" i="19"/>
  <c r="DL89" i="15"/>
  <c r="CX87" i="19"/>
  <c r="CW87"/>
  <c r="BJ89" i="15"/>
  <c r="BC87" i="19"/>
  <c r="BB87"/>
  <c r="AH88" i="15"/>
  <c r="AE86" i="19"/>
  <c r="AD86"/>
  <c r="AH87" i="15"/>
  <c r="AE85" i="19"/>
  <c r="AD85"/>
  <c r="BJ86" i="15"/>
  <c r="BC84" i="19"/>
  <c r="BB84"/>
  <c r="DL85" i="15"/>
  <c r="CX83" i="19"/>
  <c r="CW83"/>
  <c r="CL85" i="15"/>
  <c r="CA83" i="19"/>
  <c r="BZ83"/>
  <c r="AH85" i="15"/>
  <c r="AE83" i="19"/>
  <c r="AD83"/>
  <c r="CL83" i="15"/>
  <c r="CA81" i="19"/>
  <c r="BZ81"/>
  <c r="AH83" i="15"/>
  <c r="AE81" i="19"/>
  <c r="AD81"/>
  <c r="BJ82" i="15"/>
  <c r="BC80" i="19"/>
  <c r="BB80"/>
  <c r="DL81" i="15"/>
  <c r="CX79" i="19"/>
  <c r="CW79"/>
  <c r="BJ81" i="15"/>
  <c r="BC79" i="19"/>
  <c r="BB79"/>
  <c r="CZ80" i="15"/>
  <c r="CM78" i="19"/>
  <c r="CL78"/>
  <c r="AV80" i="15"/>
  <c r="AQ78" i="19"/>
  <c r="AP78"/>
  <c r="BX79" i="15"/>
  <c r="BO77" i="19"/>
  <c r="BN77"/>
  <c r="CZ78" i="15"/>
  <c r="CM76" i="19"/>
  <c r="CL76"/>
  <c r="DL77" i="15"/>
  <c r="CX75" i="19"/>
  <c r="CW75"/>
  <c r="CL77" i="15"/>
  <c r="CA75" i="19"/>
  <c r="BZ75"/>
  <c r="AP75"/>
  <c r="DL75" i="15"/>
  <c r="CX73" i="19"/>
  <c r="CW73"/>
  <c r="CL75" i="15"/>
  <c r="CA73" i="19"/>
  <c r="BZ73"/>
  <c r="BX75" i="15"/>
  <c r="BO73" i="19"/>
  <c r="BN73"/>
  <c r="BJ75" i="15"/>
  <c r="BC73" i="19"/>
  <c r="BB73"/>
  <c r="AV75" i="15"/>
  <c r="AQ73" i="19"/>
  <c r="AP73"/>
  <c r="AH75" i="15"/>
  <c r="AE73" i="19"/>
  <c r="AD73"/>
  <c r="CZ106" i="15"/>
  <c r="CM104" i="19"/>
  <c r="CL104"/>
  <c r="AV106" i="15"/>
  <c r="AQ104" i="19"/>
  <c r="AP104"/>
  <c r="BX105" i="15"/>
  <c r="BO103" i="19"/>
  <c r="BN103"/>
  <c r="BJ107" i="15"/>
  <c r="BC105" i="19"/>
  <c r="BB105"/>
  <c r="DL108" i="15"/>
  <c r="CX106" i="19"/>
  <c r="CW106"/>
  <c r="CL108" i="15"/>
  <c r="CA106" i="19"/>
  <c r="BZ106"/>
  <c r="AH108" i="15"/>
  <c r="AE106" i="19"/>
  <c r="AD106"/>
  <c r="DA39" i="15"/>
  <c r="BK27"/>
  <c r="BD25" i="19"/>
  <c r="DM20" i="15"/>
  <c r="CM20"/>
  <c r="CB18" i="19"/>
  <c r="CM72" i="15"/>
  <c r="CB70" i="19"/>
  <c r="DA57" i="15"/>
  <c r="L18" i="22"/>
  <c r="L21"/>
  <c r="CD27" i="19"/>
  <c r="BF27"/>
  <c r="CD75"/>
  <c r="V75"/>
  <c r="AT75"/>
  <c r="V27"/>
  <c r="BR27"/>
  <c r="AH27"/>
  <c r="BF75"/>
  <c r="AT27"/>
  <c r="BR75"/>
  <c r="AH75"/>
  <c r="CM106" i="15"/>
  <c r="CB104" i="19"/>
  <c r="CA104"/>
  <c r="AI106" i="15"/>
  <c r="AF104" i="19"/>
  <c r="AE104"/>
  <c r="DA107" i="15"/>
  <c r="CM105" i="19"/>
  <c r="B7"/>
  <c r="L27" i="22"/>
  <c r="J15"/>
  <c r="N15"/>
  <c r="BY11" i="15"/>
  <c r="BP9" i="19"/>
  <c r="BY44" i="15"/>
  <c r="BP42" i="19"/>
  <c r="AW40" i="15"/>
  <c r="AR38" i="19"/>
  <c r="BY39" i="15"/>
  <c r="BP37" i="19"/>
  <c r="DM37" i="15"/>
  <c r="BK37"/>
  <c r="BD35" i="19"/>
  <c r="AW36" i="15"/>
  <c r="AR34" i="19"/>
  <c r="BK35" i="15"/>
  <c r="BD33" i="19"/>
  <c r="AW35" i="15"/>
  <c r="AR33" i="19"/>
  <c r="CM33" i="15"/>
  <c r="CB31" i="19"/>
  <c r="BY33" i="15"/>
  <c r="BP31" i="19"/>
  <c r="BK30" i="15"/>
  <c r="BD28" i="19"/>
  <c r="AW30" i="15"/>
  <c r="AR28" i="19"/>
  <c r="BY27" i="15"/>
  <c r="BP25" i="19"/>
  <c r="DA26" i="15"/>
  <c r="AI26"/>
  <c r="AF24" i="19"/>
  <c r="DA24" i="15"/>
  <c r="BY24"/>
  <c r="BP22" i="19"/>
  <c r="BY23" i="15"/>
  <c r="BP21" i="19"/>
  <c r="BY17" i="15"/>
  <c r="BP15" i="19"/>
  <c r="AI17" i="15"/>
  <c r="AF15" i="19"/>
  <c r="DA14" i="15"/>
  <c r="BK14"/>
  <c r="BD12" i="19"/>
  <c r="BY13" i="15"/>
  <c r="BP11" i="19"/>
  <c r="AW13" i="15"/>
  <c r="AR11" i="19"/>
  <c r="DA12" i="15"/>
  <c r="CM71"/>
  <c r="CB69" i="19"/>
  <c r="AI71" i="15"/>
  <c r="AF69" i="19"/>
  <c r="CM70" i="15"/>
  <c r="CB68" i="19"/>
  <c r="CM68" i="15"/>
  <c r="CB66" i="19"/>
  <c r="DM58" i="15"/>
  <c r="DA7"/>
  <c r="DA46"/>
  <c r="AI46"/>
  <c r="AF44" i="19"/>
  <c r="BY45" i="15"/>
  <c r="BP43" i="19"/>
  <c r="DA44" i="15"/>
  <c r="BY43"/>
  <c r="BP41" i="19"/>
  <c r="AW42" i="15"/>
  <c r="AR40" i="19"/>
  <c r="BY41" i="15"/>
  <c r="BP39" i="19"/>
  <c r="BK40" i="15"/>
  <c r="BD38" i="19"/>
  <c r="CM37" i="15"/>
  <c r="CB35" i="19"/>
  <c r="BY37" i="15"/>
  <c r="BP35" i="19"/>
  <c r="CM36" i="15"/>
  <c r="CB34" i="19"/>
  <c r="DM35" i="15"/>
  <c r="BK32"/>
  <c r="BD30" i="19"/>
  <c r="DM31" i="15"/>
  <c r="DM29"/>
  <c r="DA29"/>
  <c r="DA28"/>
  <c r="BK28"/>
  <c r="BD26" i="19"/>
  <c r="AW28" i="15"/>
  <c r="AR26" i="19"/>
  <c r="AI27" i="15"/>
  <c r="AF25" i="19"/>
  <c r="AW26" i="15"/>
  <c r="AR24" i="19"/>
  <c r="BK24" i="15"/>
  <c r="BD22" i="19"/>
  <c r="AW24" i="15"/>
  <c r="AR22" i="19"/>
  <c r="AI23" i="15"/>
  <c r="AF21" i="19"/>
  <c r="BY21" i="15"/>
  <c r="BP19" i="19"/>
  <c r="AI21" i="15"/>
  <c r="AF19" i="19"/>
  <c r="DA16" i="15"/>
  <c r="DA70"/>
  <c r="CM60"/>
  <c r="CB58" i="19"/>
  <c r="CM58" i="15"/>
  <c r="CB56" i="19"/>
  <c r="AW46" i="15"/>
  <c r="AR44" i="19"/>
  <c r="AW44" i="15"/>
  <c r="AR42" i="19"/>
  <c r="DA41" i="15"/>
  <c r="DA40"/>
  <c r="BK34"/>
  <c r="BD32" i="19"/>
  <c r="BK33" i="15"/>
  <c r="BD31" i="19"/>
  <c r="AW32" i="15"/>
  <c r="AR30" i="19"/>
  <c r="CM31" i="15"/>
  <c r="CB29" i="19"/>
  <c r="BY31" i="15"/>
  <c r="BP29" i="19"/>
  <c r="BY29" i="15"/>
  <c r="BP27" i="19"/>
  <c r="AI29" i="15"/>
  <c r="AF27" i="19"/>
  <c r="CM26" i="15"/>
  <c r="CB24" i="19"/>
  <c r="CM23" i="15"/>
  <c r="CB21" i="19"/>
  <c r="CM22" i="15"/>
  <c r="CB20" i="19"/>
  <c r="DM19" i="15"/>
  <c r="DM18"/>
  <c r="AW18"/>
  <c r="AR16" i="19"/>
  <c r="BK16" i="15"/>
  <c r="BD14" i="19"/>
  <c r="AI15" i="15"/>
  <c r="AF13" i="19"/>
  <c r="BK72" i="15"/>
  <c r="BD70" i="19"/>
  <c r="DM66" i="15"/>
  <c r="DA30"/>
  <c r="AW20"/>
  <c r="AR18" i="19"/>
  <c r="CM19" i="15"/>
  <c r="CB17" i="19"/>
  <c r="BY19" i="15"/>
  <c r="BP17" i="19"/>
  <c r="CM18" i="15"/>
  <c r="CB16" i="19"/>
  <c r="CM15" i="15"/>
  <c r="CB13" i="19"/>
  <c r="BY15" i="15"/>
  <c r="BP13" i="19"/>
  <c r="DM71" i="15"/>
  <c r="CM66"/>
  <c r="CB64" i="19"/>
  <c r="CM65" i="15"/>
  <c r="CB63" i="19"/>
  <c r="BK64" i="15"/>
  <c r="BD62" i="19"/>
  <c r="CM62" i="15"/>
  <c r="CB60" i="19"/>
  <c r="AI62" i="15"/>
  <c r="AF60" i="19"/>
  <c r="AI56" i="15"/>
  <c r="AF54" i="19"/>
  <c r="DM55" i="15"/>
  <c r="AI55"/>
  <c r="AF53" i="19"/>
  <c r="CM51" i="15"/>
  <c r="CB49" i="19"/>
  <c r="BK48" i="15"/>
  <c r="BD46" i="19"/>
  <c r="BK103" i="15"/>
  <c r="BD101" i="19"/>
  <c r="DM102" i="15"/>
  <c r="CM101"/>
  <c r="CB99" i="19"/>
  <c r="AI101" i="15"/>
  <c r="AF99" i="19"/>
  <c r="BK99" i="15"/>
  <c r="BD97" i="19"/>
  <c r="DM98" i="15"/>
  <c r="CM97"/>
  <c r="CB95" i="19"/>
  <c r="AI97" i="15"/>
  <c r="AF95" i="19"/>
  <c r="BK95" i="15"/>
  <c r="BD93" i="19"/>
  <c r="DM94" i="15"/>
  <c r="CM94"/>
  <c r="CB92" i="19"/>
  <c r="DM92" i="15"/>
  <c r="BK92"/>
  <c r="BD90" i="19"/>
  <c r="DM91" i="15"/>
  <c r="BK91"/>
  <c r="BD89" i="19"/>
  <c r="DM89" i="15"/>
  <c r="CM88"/>
  <c r="CB86" i="19"/>
  <c r="AI88" i="15"/>
  <c r="AF86" i="19"/>
  <c r="CM87" i="15"/>
  <c r="CB85" i="19"/>
  <c r="CM86" i="15"/>
  <c r="CB84" i="19"/>
  <c r="DM85" i="15"/>
  <c r="BK85"/>
  <c r="BD83" i="19"/>
  <c r="DM84" i="15"/>
  <c r="BK83"/>
  <c r="BD81" i="19"/>
  <c r="AI83" i="15"/>
  <c r="AF81" i="19"/>
  <c r="CM82" i="15"/>
  <c r="CB80" i="19"/>
  <c r="BK82" i="15"/>
  <c r="BD80" i="19"/>
  <c r="DM81" i="15"/>
  <c r="BK81"/>
  <c r="BD79" i="19"/>
  <c r="DM78" i="15"/>
  <c r="BK78"/>
  <c r="BD76" i="19"/>
  <c r="CM79" i="15"/>
  <c r="CB77" i="19"/>
  <c r="DA108" i="15"/>
  <c r="BY108"/>
  <c r="BP106" i="19"/>
  <c r="DA69" i="15"/>
  <c r="BK66"/>
  <c r="BD64" i="19"/>
  <c r="AW65" i="15"/>
  <c r="AR63" i="19"/>
  <c r="CM63" i="15"/>
  <c r="CB61" i="19"/>
  <c r="BK59" i="15"/>
  <c r="BD57" i="19"/>
  <c r="DA54" i="15"/>
  <c r="BK52"/>
  <c r="BD50" i="19"/>
  <c r="CM103" i="15"/>
  <c r="CB101" i="19"/>
  <c r="AI103" i="15"/>
  <c r="AF101" i="19"/>
  <c r="BK101" i="15"/>
  <c r="BD99" i="19"/>
  <c r="DM100" i="15"/>
  <c r="CM99"/>
  <c r="CB97" i="19"/>
  <c r="AI99" i="15"/>
  <c r="AF97" i="19"/>
  <c r="BK97" i="15"/>
  <c r="BD95" i="19"/>
  <c r="DM96" i="15"/>
  <c r="CM95"/>
  <c r="CB93" i="19"/>
  <c r="AI95" i="15"/>
  <c r="AF93" i="19"/>
  <c r="DM93" i="15"/>
  <c r="BK93"/>
  <c r="BD91" i="19"/>
  <c r="DM83" i="15"/>
  <c r="CM80"/>
  <c r="CB78" i="19"/>
  <c r="AI80" i="15"/>
  <c r="AF78" i="19"/>
  <c r="BK79" i="15"/>
  <c r="BD77" i="19"/>
  <c r="BK77" i="15"/>
  <c r="BD75" i="19"/>
  <c r="CM74" i="15"/>
  <c r="CB72" i="19"/>
  <c r="BK56" i="15"/>
  <c r="BD54" i="19"/>
  <c r="CM54" i="15"/>
  <c r="CB52" i="19"/>
  <c r="AI54" i="15"/>
  <c r="AF52" i="19"/>
  <c r="AI53" i="15"/>
  <c r="AF51" i="19"/>
  <c r="DM51" i="15"/>
  <c r="DM77"/>
  <c r="BK74"/>
  <c r="BD72" i="19"/>
  <c r="BK106" i="15"/>
  <c r="BD104" i="19"/>
  <c r="BK108" i="15"/>
  <c r="BD106" i="19"/>
  <c r="DA10" i="15"/>
  <c r="DM7"/>
  <c r="AW11"/>
  <c r="AR9" i="19"/>
  <c r="BK47" i="15"/>
  <c r="BD45" i="19"/>
  <c r="AW47" i="15"/>
  <c r="AR45" i="19"/>
  <c r="DM44" i="15"/>
  <c r="BK43"/>
  <c r="BD41" i="19"/>
  <c r="AI42" i="15"/>
  <c r="AF40" i="19"/>
  <c r="DM41" i="15"/>
  <c r="BK41"/>
  <c r="BD39" i="19"/>
  <c r="DM40" i="15"/>
  <c r="DA38"/>
  <c r="AW38"/>
  <c r="AR36" i="19"/>
  <c r="CM35" i="15"/>
  <c r="CB33" i="19"/>
  <c r="DM32" i="15"/>
  <c r="CM32"/>
  <c r="CB30" i="19"/>
  <c r="AI32" i="15"/>
  <c r="AF30" i="19"/>
  <c r="CM24" i="15"/>
  <c r="CB22" i="19"/>
  <c r="BK23" i="15"/>
  <c r="BD21" i="19"/>
  <c r="BY22" i="15"/>
  <c r="BP20" i="19"/>
  <c r="AW21" i="15"/>
  <c r="AR19" i="19"/>
  <c r="BK17" i="15"/>
  <c r="BD15" i="19"/>
  <c r="AI16" i="15"/>
  <c r="AF14" i="19"/>
  <c r="DA15" i="15"/>
  <c r="AI14"/>
  <c r="AF12" i="19"/>
  <c r="DM13" i="15"/>
  <c r="BK13"/>
  <c r="BD11" i="19"/>
  <c r="DA72" i="15"/>
  <c r="AI72"/>
  <c r="AF70" i="19"/>
  <c r="BY71" i="15"/>
  <c r="BP69" i="19"/>
  <c r="BY69" i="15"/>
  <c r="BP67" i="19"/>
  <c r="DA68" i="15"/>
  <c r="BY66"/>
  <c r="BP64" i="19"/>
  <c r="DA62" i="15"/>
  <c r="BY58"/>
  <c r="BP56" i="19"/>
  <c r="DM47" i="15"/>
  <c r="CM46"/>
  <c r="CB44" i="19"/>
  <c r="CM45" i="15"/>
  <c r="CB43" i="19"/>
  <c r="BK45" i="15"/>
  <c r="BD43" i="19"/>
  <c r="CM44" i="15"/>
  <c r="CB42" i="19"/>
  <c r="CM13" i="15"/>
  <c r="CB11" i="19"/>
  <c r="DM12" i="15"/>
  <c r="CM12"/>
  <c r="CB10" i="19"/>
  <c r="BK12" i="15"/>
  <c r="BD10" i="19"/>
  <c r="AW12" i="15"/>
  <c r="AR10" i="19"/>
  <c r="BK71" i="15"/>
  <c r="BD69" i="19"/>
  <c r="BY70" i="15"/>
  <c r="BP68" i="19"/>
  <c r="AI68" i="15"/>
  <c r="AF66" i="19"/>
  <c r="BY67" i="15"/>
  <c r="BP65" i="19"/>
  <c r="CM64" i="15"/>
  <c r="CB62" i="19"/>
  <c r="DA11" i="15"/>
  <c r="AI11"/>
  <c r="AF9" i="19"/>
  <c r="DA47" i="15"/>
  <c r="AI47"/>
  <c r="AF45" i="19"/>
  <c r="CM40" i="15"/>
  <c r="CB38" i="19"/>
  <c r="BY40" i="15"/>
  <c r="BP38" i="19"/>
  <c r="AI40" i="15"/>
  <c r="AF38" i="19"/>
  <c r="DM39" i="15"/>
  <c r="CM39"/>
  <c r="CB37" i="19"/>
  <c r="AW39" i="15"/>
  <c r="AR37" i="19"/>
  <c r="AI37" i="15"/>
  <c r="AF35" i="19"/>
  <c r="AI36" i="15"/>
  <c r="AF34" i="19"/>
  <c r="BY35" i="15"/>
  <c r="BP33" i="19"/>
  <c r="DM34" i="15"/>
  <c r="CM34"/>
  <c r="CB32" i="19"/>
  <c r="BY34" i="15"/>
  <c r="BP32" i="19"/>
  <c r="AI34" i="15"/>
  <c r="AF32" i="19"/>
  <c r="DM33" i="15"/>
  <c r="AW33"/>
  <c r="AR31" i="19"/>
  <c r="AI31" i="15"/>
  <c r="AF29" i="19"/>
  <c r="CM30" i="15"/>
  <c r="CB28" i="19"/>
  <c r="AW29" i="15"/>
  <c r="AR27" i="19"/>
  <c r="DM26" i="15"/>
  <c r="DA25"/>
  <c r="AI24"/>
  <c r="AF22" i="19"/>
  <c r="AI22" i="15"/>
  <c r="AF20" i="19"/>
  <c r="DM21" i="15"/>
  <c r="AI20"/>
  <c r="AF18" i="19"/>
  <c r="AW19" i="15"/>
  <c r="AR17" i="19"/>
  <c r="DA17" i="15"/>
  <c r="CM16"/>
  <c r="CB14" i="19"/>
  <c r="BK15" i="15"/>
  <c r="BD13" i="19"/>
  <c r="BY14" i="15"/>
  <c r="BP12" i="19"/>
  <c r="AI12" i="15"/>
  <c r="AF10" i="19"/>
  <c r="BY72" i="15"/>
  <c r="BP70" i="19"/>
  <c r="DA71" i="15"/>
  <c r="AW71"/>
  <c r="AR69" i="19"/>
  <c r="DM70" i="15"/>
  <c r="BK70"/>
  <c r="BD68" i="19"/>
  <c r="DM69" i="15"/>
  <c r="CM69"/>
  <c r="CB67" i="19"/>
  <c r="BY68" i="15"/>
  <c r="BP66" i="19"/>
  <c r="BK67" i="15"/>
  <c r="BD65" i="19"/>
  <c r="DM65" i="15"/>
  <c r="DA65"/>
  <c r="AI65"/>
  <c r="AF63" i="19"/>
  <c r="DA64" i="15"/>
  <c r="AW57"/>
  <c r="AR55" i="19"/>
  <c r="CM56" i="15"/>
  <c r="CB54" i="19"/>
  <c r="AI45" i="15"/>
  <c r="AF43" i="19"/>
  <c r="BK44" i="15"/>
  <c r="BD42" i="19"/>
  <c r="AI44" i="15"/>
  <c r="AF42" i="19"/>
  <c r="CM43" i="15"/>
  <c r="CB41" i="19"/>
  <c r="DM42" i="15"/>
  <c r="CM42"/>
  <c r="CB40" i="19"/>
  <c r="BK42" i="15"/>
  <c r="BD40" i="19"/>
  <c r="AI41" i="15"/>
  <c r="AF39" i="19"/>
  <c r="BK39" i="15"/>
  <c r="BD37" i="19"/>
  <c r="DM38" i="15"/>
  <c r="CM38"/>
  <c r="CB36" i="19"/>
  <c r="BY38" i="15"/>
  <c r="BP36" i="19"/>
  <c r="AI38" i="15"/>
  <c r="AF36" i="19"/>
  <c r="DM36" i="15"/>
  <c r="DA36"/>
  <c r="BK36"/>
  <c r="BD34" i="19"/>
  <c r="DA34" i="15"/>
  <c r="AW34"/>
  <c r="AR32" i="19"/>
  <c r="AI33" i="15"/>
  <c r="AF31" i="19"/>
  <c r="DA32" i="15"/>
  <c r="DM30"/>
  <c r="CM29"/>
  <c r="CB27" i="19"/>
  <c r="DM28" i="15"/>
  <c r="CM28"/>
  <c r="CB26" i="19"/>
  <c r="AI28" i="15"/>
  <c r="AF26" i="19"/>
  <c r="BK26" i="15"/>
  <c r="BD24" i="19"/>
  <c r="DM25" i="15"/>
  <c r="CM25"/>
  <c r="CB23" i="19"/>
  <c r="BK25" i="15"/>
  <c r="BD23" i="19"/>
  <c r="CM21" i="15"/>
  <c r="CB19" i="19"/>
  <c r="BK21" i="15"/>
  <c r="BD19" i="19"/>
  <c r="BK20" i="15"/>
  <c r="BD18" i="19"/>
  <c r="AI19" i="15"/>
  <c r="AF17" i="19"/>
  <c r="BK18" i="15"/>
  <c r="BD16" i="19"/>
  <c r="DM17" i="15"/>
  <c r="CM17"/>
  <c r="CB15" i="19"/>
  <c r="DM16" i="15"/>
  <c r="AW16"/>
  <c r="AR14" i="19"/>
  <c r="DM15" i="15"/>
  <c r="AI70"/>
  <c r="AF68" i="19"/>
  <c r="AI69" i="15"/>
  <c r="AF67" i="19"/>
  <c r="DA67" i="15"/>
  <c r="AW67"/>
  <c r="AR65" i="19"/>
  <c r="AW69" i="15"/>
  <c r="AR67" i="19"/>
  <c r="DM68" i="15"/>
  <c r="BK68"/>
  <c r="BD66" i="19"/>
  <c r="DM67" i="15"/>
  <c r="CM67"/>
  <c r="CB65" i="19"/>
  <c r="AI67" i="15"/>
  <c r="AF65" i="19"/>
  <c r="DA66" i="15"/>
  <c r="AI66"/>
  <c r="AF64" i="19"/>
  <c r="BY65" i="15"/>
  <c r="BP63" i="19"/>
  <c r="BK63" i="15"/>
  <c r="BD61" i="19"/>
  <c r="BY62" i="15"/>
  <c r="BP60" i="19"/>
  <c r="DA61" i="15"/>
  <c r="AW61"/>
  <c r="AR59" i="19"/>
  <c r="DM60" i="15"/>
  <c r="BK60"/>
  <c r="BD58" i="19"/>
  <c r="DM59" i="15"/>
  <c r="CM59"/>
  <c r="CB57" i="19"/>
  <c r="AI59" i="15"/>
  <c r="AF57" i="19"/>
  <c r="DA58" i="15"/>
  <c r="AI58"/>
  <c r="AF56" i="19"/>
  <c r="BY57" i="15"/>
  <c r="BP55" i="19"/>
  <c r="BK55" i="15"/>
  <c r="BD53" i="19"/>
  <c r="BY54" i="15"/>
  <c r="BP52" i="19"/>
  <c r="DA53" i="15"/>
  <c r="AW52"/>
  <c r="AR50" i="19"/>
  <c r="BY51" i="15"/>
  <c r="BP49" i="19"/>
  <c r="AI51" i="15"/>
  <c r="AF49" i="19"/>
  <c r="DA50" i="15"/>
  <c r="BK50"/>
  <c r="BD48" i="19"/>
  <c r="DM49" i="15"/>
  <c r="CM49"/>
  <c r="CB47" i="19"/>
  <c r="AW48" i="15"/>
  <c r="AR46" i="19"/>
  <c r="DM104" i="15"/>
  <c r="AW104"/>
  <c r="AR102" i="19"/>
  <c r="DA102" i="15"/>
  <c r="AW102"/>
  <c r="AR100" i="19"/>
  <c r="DA100" i="15"/>
  <c r="AW100"/>
  <c r="AR98" i="19"/>
  <c r="DA98" i="15"/>
  <c r="AW98"/>
  <c r="AR96" i="19"/>
  <c r="DA96" i="15"/>
  <c r="AW96"/>
  <c r="AR94" i="19"/>
  <c r="DA94" i="15"/>
  <c r="BK94"/>
  <c r="BD92" i="19"/>
  <c r="CM93" i="15"/>
  <c r="CB91" i="19"/>
  <c r="AI93" i="15"/>
  <c r="AF91" i="19"/>
  <c r="CM92" i="15"/>
  <c r="CB90" i="19"/>
  <c r="AI92" i="15"/>
  <c r="AF90" i="19"/>
  <c r="DA91" i="15"/>
  <c r="DA89"/>
  <c r="BY89"/>
  <c r="BP87" i="19"/>
  <c r="DM88" i="15"/>
  <c r="BK88"/>
  <c r="BD86" i="19"/>
  <c r="DM87" i="15"/>
  <c r="BY87"/>
  <c r="BP85" i="19"/>
  <c r="AW87" i="15"/>
  <c r="AR85" i="19"/>
  <c r="AI86" i="15"/>
  <c r="AF84" i="19"/>
  <c r="DA84" i="15"/>
  <c r="BY84"/>
  <c r="BP82" i="19"/>
  <c r="AW84" i="15"/>
  <c r="AR82" i="19"/>
  <c r="CM83" i="15"/>
  <c r="CB81" i="19"/>
  <c r="DM82" i="15"/>
  <c r="AI82"/>
  <c r="AF80" i="19"/>
  <c r="CM81" i="15"/>
  <c r="CB79" i="19"/>
  <c r="AI81" i="15"/>
  <c r="AF79" i="19"/>
  <c r="AI79" i="15"/>
  <c r="AF77" i="19"/>
  <c r="CM78" i="15"/>
  <c r="CB76" i="19"/>
  <c r="AW78" i="15"/>
  <c r="AR76" i="19"/>
  <c r="BK76" i="15"/>
  <c r="BD74" i="19"/>
  <c r="AW76" i="15"/>
  <c r="AR74" i="19"/>
  <c r="AW75" i="15"/>
  <c r="AR73" i="19"/>
  <c r="DA74" i="15"/>
  <c r="DM73"/>
  <c r="BK73"/>
  <c r="BD71" i="19"/>
  <c r="AI73" i="15"/>
  <c r="AF71" i="19"/>
  <c r="CM105" i="15"/>
  <c r="CB103" i="19"/>
  <c r="BK105" i="15"/>
  <c r="BD103" i="19"/>
  <c r="AI105" i="15"/>
  <c r="AF103" i="19"/>
  <c r="DM108" i="15"/>
  <c r="AI108"/>
  <c r="AF106" i="19"/>
  <c r="BK65" i="15"/>
  <c r="BD63" i="19"/>
  <c r="BY64" i="15"/>
  <c r="BP62" i="19"/>
  <c r="DA63" i="15"/>
  <c r="AW63"/>
  <c r="AR61" i="19"/>
  <c r="DM62" i="15"/>
  <c r="BK62"/>
  <c r="BD60" i="19"/>
  <c r="DM61" i="15"/>
  <c r="CM61"/>
  <c r="CB59" i="19"/>
  <c r="AI61" i="15"/>
  <c r="AF59" i="19"/>
  <c r="DA60" i="15"/>
  <c r="AI60"/>
  <c r="AF58" i="19"/>
  <c r="BY59" i="15"/>
  <c r="BP57" i="19"/>
  <c r="BK57" i="15"/>
  <c r="BD55" i="19"/>
  <c r="BY56" i="15"/>
  <c r="BP54" i="19"/>
  <c r="DA55" i="15"/>
  <c r="AW55"/>
  <c r="AR53" i="19"/>
  <c r="DM54" i="15"/>
  <c r="BK54"/>
  <c r="BD52" i="19"/>
  <c r="DM53" i="15"/>
  <c r="CM53"/>
  <c r="CB51" i="19"/>
  <c r="AW53" i="15"/>
  <c r="AR51" i="19"/>
  <c r="BY52" i="15"/>
  <c r="BP50" i="19"/>
  <c r="AI52" i="15"/>
  <c r="AF50" i="19"/>
  <c r="DA51" i="15"/>
  <c r="BK51"/>
  <c r="BD49" i="19"/>
  <c r="DM50" i="15"/>
  <c r="CM50"/>
  <c r="CB48" i="19"/>
  <c r="AW49" i="15"/>
  <c r="AR47" i="19"/>
  <c r="BY48" i="15"/>
  <c r="BP46" i="19"/>
  <c r="AI104" i="15"/>
  <c r="AF102" i="19"/>
  <c r="DM103" i="15"/>
  <c r="CM102"/>
  <c r="CB100" i="19"/>
  <c r="BK102" i="15"/>
  <c r="BD100" i="19"/>
  <c r="AI102" i="15"/>
  <c r="AF100" i="19"/>
  <c r="DM101" i="15"/>
  <c r="CM100"/>
  <c r="CB98" i="19"/>
  <c r="BK100" i="15"/>
  <c r="BD98" i="19"/>
  <c r="AI100" i="15"/>
  <c r="AF98" i="19"/>
  <c r="DM99" i="15"/>
  <c r="CM98"/>
  <c r="CB96" i="19"/>
  <c r="BK98" i="15"/>
  <c r="BD96" i="19"/>
  <c r="AI98" i="15"/>
  <c r="AF96" i="19"/>
  <c r="DM97" i="15"/>
  <c r="CM96"/>
  <c r="CB94" i="19"/>
  <c r="BK96" i="15"/>
  <c r="BD94" i="19"/>
  <c r="AI96" i="15"/>
  <c r="AF94" i="19"/>
  <c r="DM95" i="15"/>
  <c r="AI94"/>
  <c r="AF92" i="19"/>
  <c r="DA92" i="15"/>
  <c r="BY92"/>
  <c r="BP90" i="19"/>
  <c r="AW92" i="15"/>
  <c r="AR90" i="19"/>
  <c r="CM91" i="15"/>
  <c r="CB89" i="19"/>
  <c r="DM90" i="15"/>
  <c r="AI90"/>
  <c r="AF88" i="19"/>
  <c r="CM89" i="15"/>
  <c r="CB87" i="19"/>
  <c r="AI89" i="15"/>
  <c r="AF87" i="19"/>
  <c r="AI87" i="15"/>
  <c r="AF85" i="19"/>
  <c r="AW86" i="15"/>
  <c r="AR84" i="19"/>
  <c r="BK84" i="15"/>
  <c r="BD82" i="19"/>
  <c r="AW82" i="15"/>
  <c r="AR80" i="19"/>
  <c r="DA78" i="15"/>
  <c r="BY78"/>
  <c r="BP76" i="19"/>
  <c r="AI77" i="15"/>
  <c r="AF75" i="19"/>
  <c r="AW74" i="15"/>
  <c r="AR72" i="19"/>
  <c r="AW73" i="15"/>
  <c r="AR71" i="19"/>
  <c r="DA105" i="15"/>
  <c r="BY105"/>
  <c r="BP103" i="19"/>
  <c r="AW105" i="15"/>
  <c r="AR103" i="19"/>
  <c r="BY107" i="15"/>
  <c r="BP105" i="19"/>
  <c r="AW107" i="15"/>
  <c r="AR105" i="19"/>
  <c r="BY53" i="15"/>
  <c r="BP51" i="19"/>
  <c r="DA52" i="15"/>
  <c r="AW50"/>
  <c r="AR48" i="19"/>
  <c r="BY49" i="15"/>
  <c r="BP47" i="19"/>
  <c r="DA48" i="15"/>
  <c r="BY103"/>
  <c r="BP101" i="19"/>
  <c r="BY101" i="15"/>
  <c r="BP99" i="19"/>
  <c r="BY99" i="15"/>
  <c r="BP97" i="19"/>
  <c r="BY97" i="15"/>
  <c r="BP95" i="19"/>
  <c r="BY95" i="15"/>
  <c r="BP93" i="19"/>
  <c r="AW94" i="15"/>
  <c r="AR92" i="19"/>
  <c r="AW90" i="15"/>
  <c r="AR88" i="19"/>
  <c r="DA86" i="15"/>
  <c r="BY86"/>
  <c r="BP84" i="19"/>
  <c r="BY85" i="15"/>
  <c r="BP83" i="19"/>
  <c r="AW85" i="15"/>
  <c r="AR83" i="19"/>
  <c r="BY83" i="15"/>
  <c r="BP81" i="19"/>
  <c r="DA82" i="15"/>
  <c r="DA80"/>
  <c r="AW80"/>
  <c r="AR78" i="19"/>
  <c r="BY77" i="15"/>
  <c r="BP75" i="19"/>
  <c r="DA76" i="15"/>
  <c r="BY75"/>
  <c r="BP73" i="19"/>
  <c r="AI74" i="15"/>
  <c r="AF72" i="19"/>
  <c r="CM73" i="15"/>
  <c r="CB71" i="19"/>
  <c r="DA106" i="15"/>
  <c r="BY106"/>
  <c r="BP104" i="19"/>
  <c r="AW106" i="15"/>
  <c r="AR104" i="19"/>
  <c r="DM105" i="15"/>
  <c r="CM107"/>
  <c r="CB105" i="19"/>
  <c r="BK107" i="15"/>
  <c r="BD105" i="19"/>
  <c r="AI107" i="15"/>
  <c r="AF105" i="19"/>
  <c r="CM108" i="15"/>
  <c r="CB106" i="19"/>
  <c r="BY63" i="15"/>
  <c r="BP61" i="19"/>
  <c r="BK61" i="15"/>
  <c r="BD59" i="19"/>
  <c r="BY60" i="15"/>
  <c r="BP58" i="19"/>
  <c r="DA59" i="15"/>
  <c r="AW59"/>
  <c r="AR57" i="19"/>
  <c r="BK58" i="15"/>
  <c r="BD56" i="19"/>
  <c r="DM57" i="15"/>
  <c r="CM57"/>
  <c r="CB55" i="19"/>
  <c r="AI57" i="15"/>
  <c r="AF55" i="19"/>
  <c r="DA56" i="15"/>
  <c r="BY55"/>
  <c r="BP53" i="19"/>
  <c r="BK53" i="15"/>
  <c r="BD51" i="19"/>
  <c r="DM52" i="15"/>
  <c r="CM52"/>
  <c r="CB50" i="19"/>
  <c r="AW51" i="15"/>
  <c r="AR49" i="19"/>
  <c r="BY50" i="15"/>
  <c r="BP48" i="19"/>
  <c r="AI50" i="15"/>
  <c r="AF48" i="19"/>
  <c r="DA49" i="15"/>
  <c r="BK49"/>
  <c r="BD47" i="19"/>
  <c r="CM48" i="15"/>
  <c r="CB46" i="19"/>
  <c r="CM104" i="15"/>
  <c r="CB102" i="19"/>
  <c r="BK104" i="15"/>
  <c r="BD102" i="19"/>
  <c r="BY94" i="15"/>
  <c r="BP92" i="19"/>
  <c r="BY93" i="15"/>
  <c r="BP91" i="19"/>
  <c r="AW93" i="15"/>
  <c r="AR91" i="19"/>
  <c r="BY91" i="15"/>
  <c r="BP89" i="19"/>
  <c r="DA90" i="15"/>
  <c r="BK89"/>
  <c r="BD87" i="19"/>
  <c r="DA88" i="15"/>
  <c r="AW88"/>
  <c r="AR86" i="19"/>
  <c r="BK87" i="15"/>
  <c r="BD85" i="19"/>
  <c r="DM86" i="15"/>
  <c r="BK86"/>
  <c r="BD84" i="19"/>
  <c r="CM85" i="15"/>
  <c r="CB83" i="19"/>
  <c r="AI85" i="15"/>
  <c r="AF83" i="19"/>
  <c r="CM84" i="15"/>
  <c r="CB82" i="19"/>
  <c r="AI84" i="15"/>
  <c r="AF82" i="19"/>
  <c r="DA83" i="15"/>
  <c r="DA81"/>
  <c r="BY81"/>
  <c r="BP79" i="19"/>
  <c r="DM80" i="15"/>
  <c r="BK80"/>
  <c r="BD78" i="19"/>
  <c r="DM79" i="15"/>
  <c r="BY79"/>
  <c r="BP77" i="19"/>
  <c r="AW79" i="15"/>
  <c r="AR77" i="19"/>
  <c r="AI78" i="15"/>
  <c r="AF76" i="19"/>
  <c r="CM77" i="15"/>
  <c r="CB75" i="19"/>
  <c r="AW77" i="15"/>
  <c r="AR75" i="19"/>
  <c r="DM76" i="15"/>
  <c r="CM76"/>
  <c r="CB74" i="19"/>
  <c r="DM75" i="15"/>
  <c r="CM75"/>
  <c r="CB73" i="19"/>
  <c r="BK75" i="15"/>
  <c r="BD73" i="19"/>
  <c r="AI75" i="15"/>
  <c r="AF73" i="19"/>
  <c r="BY73" i="15"/>
  <c r="BP71" i="19"/>
  <c r="DM106" i="15"/>
  <c r="DM107"/>
  <c r="AW108"/>
  <c r="AR106" i="19"/>
  <c r="AW91" i="15"/>
  <c r="AR89" i="19"/>
  <c r="BY90" i="15"/>
  <c r="BP88" i="19"/>
  <c r="DA87" i="15"/>
  <c r="AW83"/>
  <c r="AR81" i="19"/>
  <c r="BY82" i="15"/>
  <c r="BP80" i="19"/>
  <c r="DA79" i="15"/>
  <c r="DA75"/>
  <c r="DA73"/>
  <c r="DA103"/>
  <c r="AW103"/>
  <c r="AR101" i="19"/>
  <c r="BY102" i="15"/>
  <c r="BP100" i="19"/>
  <c r="DA101" i="15"/>
  <c r="AW101"/>
  <c r="AR99" i="19"/>
  <c r="BY100" i="15"/>
  <c r="BP98" i="19"/>
  <c r="DA99" i="15"/>
  <c r="AW99"/>
  <c r="AR97" i="19"/>
  <c r="BY98" i="15"/>
  <c r="BP96" i="19"/>
  <c r="DA97" i="15"/>
  <c r="AW97"/>
  <c r="AR95" i="19"/>
  <c r="BY96" i="15"/>
  <c r="BP94" i="19"/>
  <c r="DA95" i="15"/>
  <c r="AW95"/>
  <c r="AR93" i="19"/>
  <c r="DA93" i="15"/>
  <c r="AW89"/>
  <c r="AR87" i="19"/>
  <c r="BY88" i="15"/>
  <c r="BP86" i="19"/>
  <c r="DA85" i="15"/>
  <c r="AW81"/>
  <c r="AR79" i="19"/>
  <c r="BY80" i="15"/>
  <c r="BP78" i="19"/>
  <c r="DA77" i="15"/>
  <c r="BY76"/>
  <c r="BP74" i="19"/>
  <c r="BY74" i="15"/>
  <c r="BP72" i="19"/>
  <c r="AW72" i="15"/>
  <c r="AR70" i="19"/>
  <c r="AW70" i="15"/>
  <c r="AR68" i="19"/>
  <c r="AW68" i="15"/>
  <c r="AR66" i="19"/>
  <c r="AW66" i="15"/>
  <c r="AR64" i="19"/>
  <c r="AW64" i="15"/>
  <c r="AR62" i="19"/>
  <c r="AW62" i="15"/>
  <c r="AR60" i="19"/>
  <c r="AW60" i="15"/>
  <c r="AR58" i="19"/>
  <c r="AW58" i="15"/>
  <c r="AR56" i="19"/>
  <c r="AW56" i="15"/>
  <c r="AR54" i="19"/>
  <c r="AW54" i="15"/>
  <c r="AR52" i="19"/>
  <c r="DM48" i="15"/>
  <c r="DM45"/>
  <c r="AI43"/>
  <c r="AF41" i="19"/>
  <c r="CM47" i="15"/>
  <c r="CB45" i="19"/>
  <c r="BK46" i="15"/>
  <c r="BD44" i="19"/>
  <c r="AW45" i="15"/>
  <c r="AR43" i="19"/>
  <c r="DM43" i="15"/>
  <c r="DA43"/>
  <c r="BY42"/>
  <c r="BP40" i="19"/>
  <c r="CM41" i="15"/>
  <c r="CB39" i="19"/>
  <c r="AW41" i="15"/>
  <c r="AR39" i="19"/>
  <c r="AW43" i="15"/>
  <c r="AR41" i="19"/>
  <c r="AW31" i="15"/>
  <c r="AR29" i="19"/>
  <c r="AW27" i="15"/>
  <c r="AR25" i="19"/>
  <c r="DA23" i="15"/>
  <c r="DA37"/>
  <c r="BY36"/>
  <c r="BP34" i="19"/>
  <c r="DA33" i="15"/>
  <c r="BY32"/>
  <c r="BP30" i="19"/>
  <c r="BY28" i="15"/>
  <c r="BP26" i="19"/>
  <c r="AW25" i="15"/>
  <c r="AR23" i="19"/>
  <c r="DA21" i="15"/>
  <c r="BY20"/>
  <c r="BP18" i="19"/>
  <c r="AW17" i="15"/>
  <c r="AR15" i="19"/>
  <c r="DA13" i="15"/>
  <c r="BY12"/>
  <c r="BP10" i="19"/>
  <c r="AW37" i="15"/>
  <c r="AR35" i="19"/>
  <c r="DA35" i="15"/>
  <c r="DA31"/>
  <c r="BY30"/>
  <c r="BP28" i="19"/>
  <c r="DA27" i="15"/>
  <c r="BY26"/>
  <c r="BP24" i="19"/>
  <c r="AW23" i="15"/>
  <c r="AR21" i="19"/>
  <c r="DA19" i="15"/>
  <c r="BY18"/>
  <c r="BP16" i="19"/>
  <c r="AW15" i="15"/>
  <c r="AR13" i="19"/>
  <c r="DM11" i="15"/>
  <c r="CM11"/>
  <c r="CB9" i="19"/>
  <c r="BK11" i="15"/>
  <c r="BD9" i="19"/>
  <c r="DA9" i="15"/>
  <c r="DM9"/>
  <c r="DM10"/>
  <c r="CB8" i="19"/>
  <c r="BD8"/>
  <c r="CM9" i="15"/>
  <c r="CB7" i="19"/>
  <c r="BP8"/>
  <c r="BK9" i="15"/>
  <c r="BD7" i="19"/>
  <c r="AW9" i="15"/>
  <c r="AR7" i="19"/>
  <c r="AR8"/>
  <c r="U54" i="15"/>
  <c r="T52" i="19"/>
  <c r="U62" i="15"/>
  <c r="T60" i="19"/>
  <c r="U13" i="15"/>
  <c r="T11" i="19"/>
  <c r="U19" i="15"/>
  <c r="T17" i="19"/>
  <c r="U27" i="15"/>
  <c r="T25" i="19"/>
  <c r="U46" i="15"/>
  <c r="T44" i="19"/>
  <c r="U30" i="15"/>
  <c r="T28" i="19"/>
  <c r="U104" i="15"/>
  <c r="T102" i="19"/>
  <c r="U100" i="15"/>
  <c r="T98" i="19"/>
  <c r="U96" i="15"/>
  <c r="T94" i="19"/>
  <c r="U92" i="15"/>
  <c r="T90" i="19"/>
  <c r="U88" i="15"/>
  <c r="T86" i="19"/>
  <c r="U84" i="15"/>
  <c r="T82" i="19"/>
  <c r="AI9" i="15"/>
  <c r="AF7" i="19"/>
  <c r="AF8"/>
  <c r="U11" i="15"/>
  <c r="T9" i="19"/>
  <c r="U29" i="15"/>
  <c r="T27" i="19"/>
  <c r="U64" i="15"/>
  <c r="T62" i="19"/>
  <c r="U48" i="15"/>
  <c r="T46" i="19"/>
  <c r="U106" i="15"/>
  <c r="T104" i="19"/>
  <c r="U102" i="15"/>
  <c r="T100" i="19"/>
  <c r="U98" i="15"/>
  <c r="T96" i="19"/>
  <c r="U94" i="15"/>
  <c r="T92" i="19"/>
  <c r="U90" i="15"/>
  <c r="T88" i="19"/>
  <c r="U86" i="15"/>
  <c r="T84" i="19"/>
  <c r="U71" i="15"/>
  <c r="T69" i="19"/>
  <c r="U42" i="15"/>
  <c r="T40" i="19"/>
  <c r="U68" i="15"/>
  <c r="T66" i="19"/>
  <c r="U108" i="15"/>
  <c r="T106" i="19"/>
  <c r="U21" i="15"/>
  <c r="T19" i="19"/>
  <c r="U56" i="15"/>
  <c r="T54" i="19"/>
  <c r="U32" i="15"/>
  <c r="T30" i="19"/>
  <c r="U76" i="15"/>
  <c r="T74" i="19"/>
  <c r="U24" i="15"/>
  <c r="T22" i="19"/>
  <c r="U16" i="15"/>
  <c r="T14" i="19"/>
  <c r="U59" i="15"/>
  <c r="T57" i="19"/>
  <c r="U51" i="15"/>
  <c r="T49" i="19"/>
  <c r="U43" i="15"/>
  <c r="T41" i="19"/>
  <c r="U39" i="15"/>
  <c r="T37" i="19"/>
  <c r="U35" i="15"/>
  <c r="T33" i="19"/>
  <c r="U107" i="15"/>
  <c r="T105" i="19"/>
  <c r="U105" i="15"/>
  <c r="T103" i="19"/>
  <c r="U103" i="15"/>
  <c r="T101" i="19"/>
  <c r="U101" i="15"/>
  <c r="T99" i="19"/>
  <c r="U99" i="15"/>
  <c r="T97" i="19"/>
  <c r="U97" i="15"/>
  <c r="T95" i="19"/>
  <c r="U95" i="15"/>
  <c r="T93" i="19"/>
  <c r="U93" i="15"/>
  <c r="T91" i="19"/>
  <c r="U91" i="15"/>
  <c r="T89" i="19"/>
  <c r="U89" i="15"/>
  <c r="T87" i="19"/>
  <c r="U87" i="15"/>
  <c r="T85" i="19"/>
  <c r="U85" i="15"/>
  <c r="T83" i="19"/>
  <c r="U83" i="15"/>
  <c r="T81" i="19"/>
  <c r="U81" i="15"/>
  <c r="T79" i="19"/>
  <c r="U79" i="15"/>
  <c r="T77" i="19"/>
  <c r="U77" i="15"/>
  <c r="T75" i="19"/>
  <c r="U74" i="15"/>
  <c r="T72" i="19"/>
  <c r="U69" i="15"/>
  <c r="T67" i="19"/>
  <c r="U66" i="15"/>
  <c r="T64" i="19"/>
  <c r="U12" i="15"/>
  <c r="T10" i="19"/>
  <c r="U26" i="15"/>
  <c r="T24" i="19"/>
  <c r="U23" i="15"/>
  <c r="T21" i="19"/>
  <c r="U18" i="15"/>
  <c r="T16" i="19"/>
  <c r="U61" i="15"/>
  <c r="T59" i="19"/>
  <c r="U58" i="15"/>
  <c r="T56" i="19"/>
  <c r="U53" i="15"/>
  <c r="T51" i="19"/>
  <c r="U45" i="15"/>
  <c r="T43" i="19"/>
  <c r="U41" i="15"/>
  <c r="T39" i="19"/>
  <c r="U38" i="15"/>
  <c r="T36" i="19"/>
  <c r="U28" i="15"/>
  <c r="T26" i="19"/>
  <c r="U25" i="15"/>
  <c r="T23" i="19"/>
  <c r="U20" i="15"/>
  <c r="T18" i="19"/>
  <c r="U17" i="15"/>
  <c r="T15" i="19"/>
  <c r="U63" i="15"/>
  <c r="T61" i="19"/>
  <c r="U60" i="15"/>
  <c r="T58" i="19"/>
  <c r="U55" i="15"/>
  <c r="T53" i="19"/>
  <c r="U52" i="15"/>
  <c r="T50" i="19"/>
  <c r="U47" i="15"/>
  <c r="T45" i="19"/>
  <c r="U44" i="15"/>
  <c r="T42" i="19"/>
  <c r="U40" i="15"/>
  <c r="T38" i="19"/>
  <c r="U36" i="15"/>
  <c r="T34" i="19"/>
  <c r="U31" i="15"/>
  <c r="T29" i="19"/>
  <c r="U73" i="15"/>
  <c r="T71" i="19"/>
  <c r="U70" i="15"/>
  <c r="T68" i="19"/>
  <c r="U22" i="15"/>
  <c r="T20" i="19"/>
  <c r="U15" i="15"/>
  <c r="T13" i="19"/>
  <c r="U65" i="15"/>
  <c r="T63" i="19"/>
  <c r="U57" i="15"/>
  <c r="T55" i="19"/>
  <c r="U49" i="15"/>
  <c r="T47" i="19"/>
  <c r="U37" i="15"/>
  <c r="T35" i="19"/>
  <c r="U33" i="15"/>
  <c r="T31" i="19"/>
  <c r="U82" i="15"/>
  <c r="T80" i="19"/>
  <c r="U80" i="15"/>
  <c r="T78" i="19"/>
  <c r="U78" i="15"/>
  <c r="T76" i="19"/>
  <c r="U75" i="15"/>
  <c r="T73" i="19"/>
  <c r="U72" i="15"/>
  <c r="T70" i="19"/>
  <c r="U67" i="15"/>
  <c r="T65" i="19"/>
  <c r="U50" i="15"/>
  <c r="T48" i="19"/>
  <c r="U34" i="15"/>
  <c r="T32" i="19"/>
  <c r="U14" i="15"/>
  <c r="T12" i="19"/>
  <c r="T8"/>
  <c r="BY9" i="15"/>
  <c r="BP7" i="19"/>
  <c r="FR10" i="15"/>
  <c r="FR13"/>
  <c r="FR17"/>
  <c r="FR21"/>
  <c r="FR25"/>
  <c r="FR29"/>
  <c r="FR33"/>
  <c r="FR37"/>
  <c r="FR41"/>
  <c r="FR45"/>
  <c r="FR49"/>
  <c r="FR53"/>
  <c r="FR57"/>
  <c r="FR61"/>
  <c r="FR65"/>
  <c r="FR69"/>
  <c r="FR73"/>
  <c r="FR77"/>
  <c r="FR81"/>
  <c r="FR85"/>
  <c r="FR89"/>
  <c r="FR93"/>
  <c r="FR97"/>
  <c r="FR101"/>
  <c r="FR105"/>
  <c r="FR28"/>
  <c r="FR36"/>
  <c r="FR40"/>
  <c r="FR44"/>
  <c r="FR60"/>
  <c r="FR64"/>
  <c r="FR68"/>
  <c r="FR84"/>
  <c r="FR88"/>
  <c r="FR96"/>
  <c r="FR104"/>
  <c r="FR14"/>
  <c r="FR18"/>
  <c r="FR22"/>
  <c r="FR26"/>
  <c r="FR30"/>
  <c r="FR34"/>
  <c r="FR38"/>
  <c r="FR42"/>
  <c r="FR46"/>
  <c r="FR50"/>
  <c r="FR54"/>
  <c r="FR58"/>
  <c r="FR62"/>
  <c r="FR66"/>
  <c r="FR70"/>
  <c r="FR74"/>
  <c r="FR78"/>
  <c r="FR82"/>
  <c r="FR86"/>
  <c r="FR90"/>
  <c r="FR94"/>
  <c r="FR98"/>
  <c r="FR102"/>
  <c r="FR106"/>
  <c r="FR12"/>
  <c r="FR16"/>
  <c r="FR20"/>
  <c r="FR24"/>
  <c r="FR32"/>
  <c r="FR48"/>
  <c r="FR52"/>
  <c r="FR56"/>
  <c r="FR72"/>
  <c r="FR76"/>
  <c r="FR80"/>
  <c r="FR92"/>
  <c r="FR100"/>
  <c r="FR11"/>
  <c r="FR15"/>
  <c r="FR19"/>
  <c r="FR23"/>
  <c r="FR27"/>
  <c r="FR31"/>
  <c r="FR35"/>
  <c r="FR39"/>
  <c r="FR43"/>
  <c r="FR47"/>
  <c r="FR51"/>
  <c r="FR55"/>
  <c r="FR59"/>
  <c r="FR63"/>
  <c r="FR67"/>
  <c r="FR71"/>
  <c r="FR75"/>
  <c r="FR79"/>
  <c r="FR83"/>
  <c r="FR87"/>
  <c r="FR91"/>
  <c r="FR95"/>
  <c r="FR99"/>
  <c r="FR103"/>
  <c r="FR107"/>
  <c r="FR108"/>
  <c r="FN10"/>
  <c r="FN108"/>
  <c r="FN11"/>
  <c r="FN12"/>
  <c r="FN13"/>
  <c r="FN14"/>
  <c r="FN15"/>
  <c r="FN16"/>
  <c r="FN17"/>
  <c r="FN18"/>
  <c r="FN19"/>
  <c r="FN20"/>
  <c r="FN21"/>
  <c r="FN22"/>
  <c r="FN23"/>
  <c r="FN24"/>
  <c r="FN25"/>
  <c r="FN26"/>
  <c r="FN27"/>
  <c r="FN28"/>
  <c r="FN29"/>
  <c r="FN30"/>
  <c r="FN31"/>
  <c r="FN32"/>
  <c r="FN33"/>
  <c r="FN34"/>
  <c r="FN35"/>
  <c r="FN36"/>
  <c r="FN37"/>
  <c r="FN38"/>
  <c r="FN39"/>
  <c r="FN40"/>
  <c r="FN41"/>
  <c r="FN42"/>
  <c r="FN43"/>
  <c r="FN44"/>
  <c r="FN45"/>
  <c r="FN46"/>
  <c r="FN47"/>
  <c r="FN48"/>
  <c r="FN49"/>
  <c r="FN50"/>
  <c r="FN51"/>
  <c r="FN52"/>
  <c r="FN53"/>
  <c r="FN54"/>
  <c r="FN55"/>
  <c r="FN56"/>
  <c r="FN57"/>
  <c r="FN58"/>
  <c r="FN59"/>
  <c r="FN60"/>
  <c r="FN61"/>
  <c r="FN62"/>
  <c r="FN63"/>
  <c r="FN64"/>
  <c r="FN65"/>
  <c r="FN66"/>
  <c r="FN67"/>
  <c r="FN68"/>
  <c r="FN69"/>
  <c r="FN70"/>
  <c r="FN71"/>
  <c r="FN72"/>
  <c r="FN73"/>
  <c r="FN74"/>
  <c r="FN75"/>
  <c r="FN76"/>
  <c r="FN77"/>
  <c r="FN78"/>
  <c r="FN79"/>
  <c r="FN80"/>
  <c r="FN81"/>
  <c r="FN82"/>
  <c r="FN83"/>
  <c r="FN84"/>
  <c r="FN85"/>
  <c r="FN86"/>
  <c r="FN87"/>
  <c r="FN88"/>
  <c r="FN89"/>
  <c r="FN90"/>
  <c r="FN91"/>
  <c r="FN92"/>
  <c r="FN93"/>
  <c r="FN94"/>
  <c r="FN95"/>
  <c r="FN96"/>
  <c r="FN97"/>
  <c r="FN98"/>
  <c r="FN99"/>
  <c r="FN100"/>
  <c r="FN101"/>
  <c r="FN102"/>
  <c r="FN103"/>
  <c r="FN104"/>
  <c r="FN105"/>
  <c r="FN106"/>
  <c r="FN107"/>
  <c r="CY9" i="19"/>
  <c r="FP11" i="15"/>
  <c r="FS11"/>
  <c r="CN11" i="19"/>
  <c r="FL13" i="15"/>
  <c r="FO13"/>
  <c r="CY8" i="19"/>
  <c r="FP10" i="15"/>
  <c r="CN17" i="19"/>
  <c r="FL19" i="15"/>
  <c r="FO19"/>
  <c r="CN19" i="19"/>
  <c r="FL21" i="15"/>
  <c r="CN31" i="19"/>
  <c r="FL33" i="15"/>
  <c r="FO33"/>
  <c r="CY43" i="19"/>
  <c r="FP45" i="15"/>
  <c r="FS45"/>
  <c r="CN91" i="19"/>
  <c r="FL93" i="15"/>
  <c r="FO93"/>
  <c r="CN97" i="19"/>
  <c r="FL99" i="15"/>
  <c r="FO99"/>
  <c r="CN73" i="19"/>
  <c r="FL75" i="15"/>
  <c r="FO75"/>
  <c r="CN85" i="19"/>
  <c r="FL87" i="15"/>
  <c r="FO87"/>
  <c r="CY74" i="19"/>
  <c r="FP76" i="15"/>
  <c r="CY78" i="19"/>
  <c r="FP80" i="15"/>
  <c r="FS80"/>
  <c r="CN86" i="19"/>
  <c r="FL88" i="15"/>
  <c r="FO88"/>
  <c r="CY50" i="19"/>
  <c r="FP52" i="15"/>
  <c r="FS52"/>
  <c r="CN74" i="19"/>
  <c r="FL76" i="15"/>
  <c r="FO76"/>
  <c r="CN80" i="19"/>
  <c r="FL82" i="15"/>
  <c r="CN50" i="19"/>
  <c r="FL52" i="15"/>
  <c r="FO52"/>
  <c r="CN49" i="19"/>
  <c r="FL51" i="15"/>
  <c r="FO51"/>
  <c r="CN72" i="19"/>
  <c r="FL74" i="15"/>
  <c r="FO74"/>
  <c r="CY86" i="19"/>
  <c r="FP88" i="15"/>
  <c r="FS88"/>
  <c r="CN48" i="19"/>
  <c r="FL50" i="15"/>
  <c r="FO50"/>
  <c r="CN51" i="19"/>
  <c r="FL53" i="15"/>
  <c r="CY57" i="19"/>
  <c r="FP59" i="15"/>
  <c r="CN59" i="19"/>
  <c r="FL61" i="15"/>
  <c r="CY65" i="19"/>
  <c r="FP67" i="15"/>
  <c r="FS67"/>
  <c r="CY13" i="19"/>
  <c r="FP15" i="15"/>
  <c r="FS15"/>
  <c r="CY15" i="19"/>
  <c r="FP17" i="15"/>
  <c r="FS17"/>
  <c r="CY23" i="19"/>
  <c r="FP25" i="15"/>
  <c r="CY26" i="19"/>
  <c r="FP28" i="15"/>
  <c r="CN34" i="19"/>
  <c r="FL36" i="15"/>
  <c r="FO36"/>
  <c r="CY63" i="19"/>
  <c r="FP65" i="15"/>
  <c r="FS65"/>
  <c r="CY67" i="19"/>
  <c r="FP69" i="15"/>
  <c r="FS69"/>
  <c r="CN69" i="19"/>
  <c r="FL71" i="15"/>
  <c r="FO71"/>
  <c r="CN23" i="19"/>
  <c r="FL25" i="15"/>
  <c r="CY37" i="19"/>
  <c r="FP39" i="15"/>
  <c r="CY10" i="19"/>
  <c r="FP12" i="15"/>
  <c r="CN60" i="19"/>
  <c r="FL62" i="15"/>
  <c r="FO62"/>
  <c r="CY11" i="19"/>
  <c r="FP13" i="15"/>
  <c r="FS13"/>
  <c r="CY42" i="19"/>
  <c r="FP44" i="15"/>
  <c r="CY81" i="19"/>
  <c r="FP83" i="15"/>
  <c r="FS83"/>
  <c r="CY76" i="19"/>
  <c r="FP78" i="15"/>
  <c r="CY89" i="19"/>
  <c r="FP91" i="15"/>
  <c r="FS91"/>
  <c r="CY92" i="19"/>
  <c r="FP94" i="15"/>
  <c r="CY96" i="19"/>
  <c r="FP98" i="15"/>
  <c r="FS98"/>
  <c r="CY100" i="19"/>
  <c r="FP102" i="15"/>
  <c r="FS102"/>
  <c r="CY69" i="19"/>
  <c r="FP71" i="15"/>
  <c r="CY64" i="19"/>
  <c r="FP66" i="15"/>
  <c r="CN14" i="19"/>
  <c r="FL16" i="15"/>
  <c r="FO16"/>
  <c r="CY27" i="19"/>
  <c r="FP29" i="15"/>
  <c r="CN55" i="19"/>
  <c r="FL57" i="15"/>
  <c r="CM27"/>
  <c r="CB25" i="19"/>
  <c r="CA25"/>
  <c r="AI13" i="15"/>
  <c r="AF11" i="19"/>
  <c r="AE11"/>
  <c r="BK69" i="15"/>
  <c r="BD67" i="19"/>
  <c r="BC67"/>
  <c r="BY46" i="15"/>
  <c r="BP44" i="19"/>
  <c r="AI64" i="15"/>
  <c r="AF62" i="19"/>
  <c r="BK31" i="15"/>
  <c r="BD29" i="19"/>
  <c r="CN21"/>
  <c r="FL23" i="15"/>
  <c r="FO23"/>
  <c r="CY41" i="19"/>
  <c r="FP43" i="15"/>
  <c r="CN99" i="19"/>
  <c r="FL101" i="15"/>
  <c r="CN71" i="19"/>
  <c r="FL73" i="15"/>
  <c r="CN81" i="19"/>
  <c r="FL83" i="15"/>
  <c r="FO83"/>
  <c r="CN47" i="19"/>
  <c r="FL49" i="15"/>
  <c r="CN54" i="19"/>
  <c r="FL56" i="15"/>
  <c r="FO56"/>
  <c r="CN78" i="19"/>
  <c r="FL80" i="15"/>
  <c r="FO80"/>
  <c r="CN76" i="19"/>
  <c r="FL78" i="15"/>
  <c r="FO78"/>
  <c r="CY88" i="19"/>
  <c r="FP90" i="15"/>
  <c r="FS90"/>
  <c r="CN90" i="19"/>
  <c r="FL92" i="15"/>
  <c r="FO92"/>
  <c r="CY52" i="19"/>
  <c r="FP54" i="15"/>
  <c r="FS54"/>
  <c r="CY60" i="19"/>
  <c r="FP62" i="15"/>
  <c r="FS62"/>
  <c r="CY71" i="19"/>
  <c r="FP73" i="15"/>
  <c r="CN89" i="19"/>
  <c r="FL91" i="15"/>
  <c r="FO91"/>
  <c r="CN94" i="19"/>
  <c r="FL96" i="15"/>
  <c r="FO96"/>
  <c r="CN98" i="19"/>
  <c r="FL100" i="15"/>
  <c r="FO100"/>
  <c r="CY102" i="19"/>
  <c r="FP104" i="15"/>
  <c r="FS104"/>
  <c r="CN30" i="19"/>
  <c r="FL32" i="15"/>
  <c r="FO32"/>
  <c r="CN63" i="19"/>
  <c r="FL65" i="15"/>
  <c r="CN9" i="19"/>
  <c r="FL11" i="15"/>
  <c r="FO11"/>
  <c r="CY30" i="19"/>
  <c r="FP32" i="15"/>
  <c r="CY38" i="19"/>
  <c r="FP40" i="15"/>
  <c r="FS40"/>
  <c r="CN67" i="19"/>
  <c r="FL69" i="15"/>
  <c r="CY82" i="19"/>
  <c r="FP84" i="15"/>
  <c r="FS84"/>
  <c r="CN28" i="19"/>
  <c r="FL30" i="15"/>
  <c r="CN68" i="19"/>
  <c r="FL70" i="15"/>
  <c r="FO70"/>
  <c r="CN27" i="19"/>
  <c r="FL29" i="15"/>
  <c r="CY33" i="19"/>
  <c r="FP35" i="15"/>
  <c r="FS35"/>
  <c r="CN42" i="19"/>
  <c r="FL44" i="15"/>
  <c r="FO44"/>
  <c r="CN22" i="19"/>
  <c r="FL24" i="15"/>
  <c r="FO24"/>
  <c r="CY35" i="19"/>
  <c r="FP37" i="15"/>
  <c r="FS37"/>
  <c r="CY18" i="19"/>
  <c r="FP20" i="15"/>
  <c r="FS20"/>
  <c r="BC88" i="19"/>
  <c r="BK90" i="15"/>
  <c r="BD88" i="19"/>
  <c r="CY22"/>
  <c r="FP24" i="15"/>
  <c r="FS24"/>
  <c r="CM90"/>
  <c r="CB88" i="19"/>
  <c r="CA88"/>
  <c r="BY104" i="15"/>
  <c r="BP102" i="19"/>
  <c r="BO102"/>
  <c r="AI63" i="15"/>
  <c r="AF61" i="19"/>
  <c r="AE61"/>
  <c r="AI25" i="15"/>
  <c r="AF23" i="19"/>
  <c r="AE23"/>
  <c r="BY47" i="15"/>
  <c r="BP45" i="19"/>
  <c r="BO45"/>
  <c r="BK22" i="15"/>
  <c r="BD20" i="19"/>
  <c r="BC20"/>
  <c r="DA22" i="15"/>
  <c r="CM20" i="19"/>
  <c r="CX20"/>
  <c r="DM22" i="15"/>
  <c r="AI39"/>
  <c r="AF37" i="19"/>
  <c r="AE37"/>
  <c r="BY16" i="15"/>
  <c r="BP14" i="19"/>
  <c r="BK19" i="15"/>
  <c r="BD17" i="19"/>
  <c r="DM56" i="15"/>
  <c r="CN25" i="19"/>
  <c r="FL27" i="15"/>
  <c r="FO27"/>
  <c r="FL9"/>
  <c r="CN7" i="19"/>
  <c r="CN33"/>
  <c r="FL35" i="15"/>
  <c r="FO35"/>
  <c r="CN35" i="19"/>
  <c r="FL37" i="15"/>
  <c r="CN41" i="19"/>
  <c r="FL43" i="15"/>
  <c r="FO43"/>
  <c r="CN75" i="19"/>
  <c r="FL77" i="15"/>
  <c r="CN93" i="19"/>
  <c r="FL95" i="15"/>
  <c r="FO95"/>
  <c r="CN101" i="19"/>
  <c r="FL103" i="15"/>
  <c r="FO103"/>
  <c r="CY73" i="19"/>
  <c r="FP75" i="15"/>
  <c r="CY77" i="19"/>
  <c r="FP79" i="15"/>
  <c r="FS79"/>
  <c r="CN79" i="19"/>
  <c r="FL81" i="15"/>
  <c r="FO81"/>
  <c r="CN88" i="19"/>
  <c r="FL90" i="15"/>
  <c r="CY55" i="19"/>
  <c r="FP57" i="15"/>
  <c r="CN103" i="19"/>
  <c r="FL105" i="15"/>
  <c r="CY48" i="19"/>
  <c r="FP50" i="15"/>
  <c r="CN58" i="19"/>
  <c r="FL60" i="15"/>
  <c r="FO60"/>
  <c r="CY80" i="19"/>
  <c r="FP82" i="15"/>
  <c r="CN82" i="19"/>
  <c r="FL84" i="15"/>
  <c r="FO84"/>
  <c r="CY85" i="19"/>
  <c r="FP87" i="15"/>
  <c r="CN87" i="19"/>
  <c r="FL89" i="15"/>
  <c r="CY47" i="19"/>
  <c r="FP49" i="15"/>
  <c r="FS49"/>
  <c r="CY58" i="19"/>
  <c r="FP60" i="15"/>
  <c r="FS60"/>
  <c r="CY66" i="19"/>
  <c r="FP68" i="15"/>
  <c r="FS68"/>
  <c r="CY14" i="19"/>
  <c r="FP16" i="15"/>
  <c r="FS16"/>
  <c r="CY28" i="19"/>
  <c r="FP30" i="15"/>
  <c r="CN32" i="19"/>
  <c r="FL34" i="15"/>
  <c r="FO34"/>
  <c r="CY40" i="19"/>
  <c r="FP42" i="15"/>
  <c r="FS42"/>
  <c r="CY68" i="19"/>
  <c r="FP70" i="15"/>
  <c r="FS70"/>
  <c r="CN15" i="19"/>
  <c r="FL17" i="15"/>
  <c r="FO17"/>
  <c r="CY31" i="19"/>
  <c r="FP33" i="15"/>
  <c r="FS33"/>
  <c r="CY32" i="19"/>
  <c r="FP34" i="15"/>
  <c r="CY45" i="19"/>
  <c r="FP47" i="15"/>
  <c r="FS47"/>
  <c r="CN66" i="19"/>
  <c r="FL68" i="15"/>
  <c r="FO68"/>
  <c r="CN70" i="19"/>
  <c r="FL72" i="15"/>
  <c r="FO72"/>
  <c r="CN13" i="19"/>
  <c r="FL15" i="15"/>
  <c r="FO15"/>
  <c r="CN36" i="19"/>
  <c r="FL38" i="15"/>
  <c r="FO38"/>
  <c r="CY49" i="19"/>
  <c r="FP51" i="15"/>
  <c r="FS51"/>
  <c r="CY91" i="19"/>
  <c r="FP93" i="15"/>
  <c r="FS93"/>
  <c r="CN52" i="19"/>
  <c r="FL54" i="15"/>
  <c r="FO54"/>
  <c r="CY79" i="19"/>
  <c r="FP81" i="15"/>
  <c r="FS81"/>
  <c r="CY87" i="19"/>
  <c r="FP89" i="15"/>
  <c r="CY90" i="19"/>
  <c r="FP92" i="15"/>
  <c r="FS92"/>
  <c r="CY17" i="19"/>
  <c r="FP19" i="15"/>
  <c r="FS19"/>
  <c r="CN39" i="19"/>
  <c r="FL41" i="15"/>
  <c r="CN26" i="19"/>
  <c r="FL28" i="15"/>
  <c r="FO28"/>
  <c r="CN44" i="19"/>
  <c r="FL46" i="15"/>
  <c r="FO46"/>
  <c r="CN10" i="19"/>
  <c r="FL12" i="15"/>
  <c r="FO12"/>
  <c r="CN12" i="19"/>
  <c r="FL14" i="15"/>
  <c r="FO14"/>
  <c r="DM74"/>
  <c r="CX72" i="19"/>
  <c r="CM55" i="15"/>
  <c r="CB53" i="19"/>
  <c r="CA53"/>
  <c r="DM63" i="15"/>
  <c r="CX61" i="19"/>
  <c r="DA18" i="15"/>
  <c r="CM16" i="19"/>
  <c r="CN18"/>
  <c r="FL20" i="15"/>
  <c r="FO20"/>
  <c r="DA104"/>
  <c r="CM102" i="19"/>
  <c r="CM14" i="15"/>
  <c r="CB12" i="19"/>
  <c r="BK29" i="15"/>
  <c r="BD27" i="19"/>
  <c r="BY61" i="15"/>
  <c r="BP59" i="19"/>
  <c r="DM72" i="15"/>
  <c r="AI48"/>
  <c r="AF46" i="19"/>
  <c r="DA45" i="15"/>
  <c r="FP9"/>
  <c r="CY7" i="19"/>
  <c r="CN29"/>
  <c r="FL31" i="15"/>
  <c r="FO31"/>
  <c r="CY46" i="19"/>
  <c r="FP48" i="15"/>
  <c r="CN83" i="19"/>
  <c r="FL85" i="15"/>
  <c r="CN95" i="19"/>
  <c r="FL97" i="15"/>
  <c r="FO97"/>
  <c r="CN77" i="19"/>
  <c r="FL79" i="15"/>
  <c r="FO79"/>
  <c r="CY84" i="19"/>
  <c r="FP86" i="15"/>
  <c r="FS86"/>
  <c r="CN57" i="19"/>
  <c r="FL59" i="15"/>
  <c r="FO59"/>
  <c r="CY103" i="19"/>
  <c r="FP105" i="15"/>
  <c r="CN84" i="19"/>
  <c r="FL86" i="15"/>
  <c r="FO86"/>
  <c r="CN46" i="19"/>
  <c r="FL48" i="15"/>
  <c r="FO48"/>
  <c r="CY93" i="19"/>
  <c r="FP95" i="15"/>
  <c r="FS95"/>
  <c r="CY95" i="19"/>
  <c r="FP97" i="15"/>
  <c r="FS97"/>
  <c r="CY97" i="19"/>
  <c r="FP99" i="15"/>
  <c r="FS99"/>
  <c r="CY99" i="19"/>
  <c r="FP101" i="15"/>
  <c r="FS101"/>
  <c r="CY101" i="19"/>
  <c r="FP103" i="15"/>
  <c r="CY51" i="19"/>
  <c r="FP53" i="15"/>
  <c r="FS53"/>
  <c r="CN53" i="19"/>
  <c r="FL55" i="15"/>
  <c r="FO55"/>
  <c r="CY59" i="19"/>
  <c r="FP61" i="15"/>
  <c r="CN61" i="19"/>
  <c r="FL63" i="15"/>
  <c r="FO63"/>
  <c r="CN92" i="19"/>
  <c r="FL94" i="15"/>
  <c r="FO94"/>
  <c r="CN96" i="19"/>
  <c r="FL98" i="15"/>
  <c r="FO98"/>
  <c r="CN100" i="19"/>
  <c r="FL102" i="15"/>
  <c r="FO102"/>
  <c r="CN56" i="19"/>
  <c r="FL58" i="15"/>
  <c r="FO58"/>
  <c r="CN64" i="19"/>
  <c r="FL66" i="15"/>
  <c r="FO66"/>
  <c r="CN65" i="19"/>
  <c r="FL67" i="15"/>
  <c r="FO67"/>
  <c r="CY34" i="19"/>
  <c r="FP36" i="15"/>
  <c r="FS36"/>
  <c r="CY36" i="19"/>
  <c r="FP38" i="15"/>
  <c r="FS38"/>
  <c r="CN62" i="19"/>
  <c r="FL64" i="15"/>
  <c r="FO64"/>
  <c r="CY19" i="19"/>
  <c r="FP21" i="15"/>
  <c r="FS21"/>
  <c r="CY24" i="19"/>
  <c r="FP26" i="15"/>
  <c r="FS26"/>
  <c r="FL47"/>
  <c r="FO47"/>
  <c r="CN45" i="19"/>
  <c r="CY39"/>
  <c r="FP41" i="15"/>
  <c r="CN8" i="19"/>
  <c r="FL10" i="15"/>
  <c r="CY75" i="19"/>
  <c r="FP77" i="15"/>
  <c r="CY94" i="19"/>
  <c r="FP96" i="15"/>
  <c r="FS96"/>
  <c r="CY98" i="19"/>
  <c r="FP100" i="15"/>
  <c r="CY83" i="19"/>
  <c r="FP85" i="15"/>
  <c r="FS85"/>
  <c r="CY53" i="19"/>
  <c r="FP55" i="15"/>
  <c r="CY16" i="19"/>
  <c r="FP18" i="15"/>
  <c r="FS18"/>
  <c r="CN38" i="19"/>
  <c r="FL40" i="15"/>
  <c r="FO40"/>
  <c r="CY29" i="19"/>
  <c r="FP31" i="15"/>
  <c r="FS31"/>
  <c r="CY56" i="19"/>
  <c r="FP58" i="15"/>
  <c r="FS58"/>
  <c r="CN24" i="19"/>
  <c r="FL26" i="15"/>
  <c r="FO26"/>
  <c r="CN37" i="19"/>
  <c r="FL39" i="15"/>
  <c r="FO39"/>
  <c r="AI49"/>
  <c r="AF47" i="19"/>
  <c r="AE47"/>
  <c r="AW14" i="15"/>
  <c r="AR12" i="19"/>
  <c r="AQ12"/>
  <c r="DA42" i="15"/>
  <c r="CM40" i="19"/>
  <c r="DM27" i="15"/>
  <c r="CX25" i="19"/>
  <c r="CY44"/>
  <c r="FP46" i="15"/>
  <c r="DM23"/>
  <c r="CX21" i="19"/>
  <c r="BY25" i="15"/>
  <c r="BP23" i="19"/>
  <c r="BO23"/>
  <c r="AI76" i="15"/>
  <c r="AF74" i="19"/>
  <c r="AE74"/>
  <c r="DM64" i="15"/>
  <c r="DM14"/>
  <c r="CN104" i="19"/>
  <c r="FL106" i="15"/>
  <c r="FO106"/>
  <c r="CN105" i="19"/>
  <c r="FL107" i="15"/>
  <c r="FO107"/>
  <c r="CY105" i="19"/>
  <c r="FP107" i="15"/>
  <c r="CY104" i="19"/>
  <c r="FP106" i="15"/>
  <c r="FS106"/>
  <c r="CY106" i="19"/>
  <c r="FP108" i="15"/>
  <c r="FS108"/>
  <c r="CN106" i="19"/>
  <c r="FL108" i="15"/>
  <c r="FO108"/>
  <c r="FN9"/>
  <c r="FR9"/>
  <c r="DG2" i="19"/>
  <c r="DA2"/>
  <c r="CP2"/>
  <c r="CE2"/>
  <c r="F3"/>
  <c r="AF3" i="21"/>
  <c r="B2"/>
  <c r="B1"/>
  <c r="Z12"/>
  <c r="E4" i="19"/>
  <c r="DG3"/>
  <c r="CE3"/>
  <c r="CP3"/>
  <c r="DA3"/>
  <c r="DY106"/>
  <c r="DX106"/>
  <c r="DI106"/>
  <c r="DH106"/>
  <c r="DG106"/>
  <c r="DC106"/>
  <c r="DB106"/>
  <c r="DA106"/>
  <c r="DY105"/>
  <c r="DX105"/>
  <c r="DI105"/>
  <c r="DH105"/>
  <c r="DG105"/>
  <c r="DC105"/>
  <c r="DB105"/>
  <c r="DA105"/>
  <c r="DY104"/>
  <c r="DX104"/>
  <c r="DI104"/>
  <c r="DH104"/>
  <c r="DG104"/>
  <c r="DC104"/>
  <c r="DB104"/>
  <c r="DA104"/>
  <c r="DY103"/>
  <c r="DX103"/>
  <c r="DI103"/>
  <c r="DH103"/>
  <c r="DG103"/>
  <c r="DC103"/>
  <c r="DB103"/>
  <c r="DA103"/>
  <c r="DY102"/>
  <c r="DX102"/>
  <c r="DI102"/>
  <c r="DH102"/>
  <c r="DG102"/>
  <c r="DC102"/>
  <c r="DB102"/>
  <c r="DA102"/>
  <c r="DY101"/>
  <c r="DX101"/>
  <c r="DI101"/>
  <c r="DH101"/>
  <c r="DG101"/>
  <c r="DC101"/>
  <c r="DB101"/>
  <c r="DA101"/>
  <c r="DY100"/>
  <c r="DX100"/>
  <c r="DI100"/>
  <c r="DH100"/>
  <c r="DG100"/>
  <c r="DC100"/>
  <c r="DB100"/>
  <c r="DA100"/>
  <c r="DY99"/>
  <c r="DX99"/>
  <c r="DI99"/>
  <c r="DH99"/>
  <c r="DG99"/>
  <c r="DC99"/>
  <c r="DB99"/>
  <c r="DA99"/>
  <c r="DY98"/>
  <c r="DX98"/>
  <c r="DI98"/>
  <c r="DH98"/>
  <c r="DG98"/>
  <c r="DC98"/>
  <c r="DB98"/>
  <c r="DA98"/>
  <c r="DY97"/>
  <c r="DX97"/>
  <c r="DI97"/>
  <c r="DH97"/>
  <c r="DG97"/>
  <c r="DC97"/>
  <c r="DB97"/>
  <c r="DA97"/>
  <c r="DY96"/>
  <c r="DX96"/>
  <c r="DI96"/>
  <c r="DH96"/>
  <c r="DG96"/>
  <c r="DC96"/>
  <c r="DB96"/>
  <c r="DA96"/>
  <c r="DY95"/>
  <c r="DX95"/>
  <c r="DI95"/>
  <c r="DH95"/>
  <c r="DG95"/>
  <c r="DC95"/>
  <c r="DB95"/>
  <c r="DA95"/>
  <c r="DY94"/>
  <c r="DX94"/>
  <c r="DI94"/>
  <c r="DH94"/>
  <c r="DG94"/>
  <c r="DC94"/>
  <c r="DB94"/>
  <c r="DA94"/>
  <c r="DY93"/>
  <c r="DX93"/>
  <c r="DI93"/>
  <c r="DH93"/>
  <c r="DG93"/>
  <c r="DC93"/>
  <c r="DB93"/>
  <c r="DA93"/>
  <c r="DY92"/>
  <c r="DX92"/>
  <c r="DI92"/>
  <c r="DH92"/>
  <c r="DG92"/>
  <c r="DC92"/>
  <c r="DB92"/>
  <c r="DA92"/>
  <c r="DY91"/>
  <c r="DX91"/>
  <c r="DI91"/>
  <c r="DH91"/>
  <c r="DG91"/>
  <c r="DC91"/>
  <c r="DB91"/>
  <c r="DA91"/>
  <c r="DY90"/>
  <c r="DX90"/>
  <c r="DI90"/>
  <c r="DH90"/>
  <c r="DG90"/>
  <c r="DC90"/>
  <c r="DB90"/>
  <c r="DA90"/>
  <c r="DY89"/>
  <c r="DX89"/>
  <c r="DI89"/>
  <c r="DH89"/>
  <c r="DG89"/>
  <c r="DC89"/>
  <c r="DB89"/>
  <c r="DA89"/>
  <c r="DY88"/>
  <c r="DX88"/>
  <c r="DI88"/>
  <c r="DH88"/>
  <c r="DG88"/>
  <c r="DC88"/>
  <c r="DB88"/>
  <c r="DA88"/>
  <c r="DY87"/>
  <c r="DX87"/>
  <c r="DI87"/>
  <c r="DH87"/>
  <c r="DG87"/>
  <c r="DC87"/>
  <c r="DB87"/>
  <c r="DA87"/>
  <c r="DY86"/>
  <c r="DX86"/>
  <c r="DI86"/>
  <c r="DH86"/>
  <c r="DG86"/>
  <c r="DC86"/>
  <c r="DB86"/>
  <c r="DA86"/>
  <c r="DY85"/>
  <c r="DX85"/>
  <c r="DI85"/>
  <c r="DH85"/>
  <c r="DG85"/>
  <c r="DC85"/>
  <c r="DB85"/>
  <c r="DA85"/>
  <c r="DY84"/>
  <c r="DX84"/>
  <c r="DI84"/>
  <c r="DH84"/>
  <c r="DG84"/>
  <c r="DC84"/>
  <c r="DB84"/>
  <c r="DA84"/>
  <c r="DY83"/>
  <c r="DX83"/>
  <c r="DI83"/>
  <c r="DH83"/>
  <c r="DG83"/>
  <c r="DC83"/>
  <c r="DB83"/>
  <c r="DA83"/>
  <c r="DY82"/>
  <c r="DX82"/>
  <c r="DI82"/>
  <c r="DH82"/>
  <c r="DG82"/>
  <c r="DC82"/>
  <c r="DB82"/>
  <c r="DA82"/>
  <c r="DY81"/>
  <c r="DX81"/>
  <c r="DI81"/>
  <c r="DH81"/>
  <c r="DG81"/>
  <c r="DC81"/>
  <c r="DB81"/>
  <c r="DA81"/>
  <c r="DY80"/>
  <c r="DX80"/>
  <c r="DI80"/>
  <c r="DH80"/>
  <c r="DG80"/>
  <c r="DC80"/>
  <c r="DB80"/>
  <c r="DA80"/>
  <c r="DY79"/>
  <c r="DX79"/>
  <c r="DI79"/>
  <c r="DH79"/>
  <c r="DG79"/>
  <c r="DC79"/>
  <c r="DB79"/>
  <c r="DA79"/>
  <c r="DY78"/>
  <c r="DX78"/>
  <c r="DI78"/>
  <c r="DH78"/>
  <c r="DG78"/>
  <c r="DC78"/>
  <c r="DB78"/>
  <c r="DA78"/>
  <c r="DY77"/>
  <c r="DX77"/>
  <c r="DI77"/>
  <c r="DH77"/>
  <c r="DG77"/>
  <c r="DC77"/>
  <c r="DB77"/>
  <c r="DA77"/>
  <c r="DY76"/>
  <c r="DX76"/>
  <c r="DI76"/>
  <c r="DH76"/>
  <c r="DG76"/>
  <c r="DC76"/>
  <c r="DB76"/>
  <c r="DA76"/>
  <c r="DY75"/>
  <c r="DX75"/>
  <c r="DI75"/>
  <c r="DH75"/>
  <c r="DG75"/>
  <c r="DC75"/>
  <c r="DB75"/>
  <c r="DA75"/>
  <c r="DY74"/>
  <c r="DX74"/>
  <c r="DI74"/>
  <c r="DH74"/>
  <c r="DG74"/>
  <c r="DC74"/>
  <c r="DB74"/>
  <c r="DA74"/>
  <c r="DY73"/>
  <c r="DX73"/>
  <c r="DI73"/>
  <c r="DH73"/>
  <c r="DG73"/>
  <c r="DC73"/>
  <c r="DB73"/>
  <c r="DA73"/>
  <c r="DY72"/>
  <c r="DX72"/>
  <c r="DI72"/>
  <c r="DH72"/>
  <c r="DG72"/>
  <c r="DC72"/>
  <c r="DB72"/>
  <c r="DA72"/>
  <c r="DY71"/>
  <c r="DX71"/>
  <c r="DI71"/>
  <c r="DH71"/>
  <c r="DG71"/>
  <c r="DC71"/>
  <c r="DB71"/>
  <c r="DA71"/>
  <c r="DY70"/>
  <c r="DX70"/>
  <c r="DI70"/>
  <c r="DH70"/>
  <c r="DG70"/>
  <c r="DC70"/>
  <c r="DB70"/>
  <c r="DA70"/>
  <c r="DY69"/>
  <c r="DX69"/>
  <c r="DI69"/>
  <c r="DH69"/>
  <c r="DG69"/>
  <c r="DC69"/>
  <c r="DB69"/>
  <c r="DA69"/>
  <c r="DY68"/>
  <c r="DX68"/>
  <c r="DI68"/>
  <c r="DH68"/>
  <c r="DG68"/>
  <c r="DC68"/>
  <c r="DB68"/>
  <c r="DA68"/>
  <c r="DY67"/>
  <c r="DX67"/>
  <c r="DI67"/>
  <c r="DH67"/>
  <c r="DG67"/>
  <c r="DC67"/>
  <c r="DB67"/>
  <c r="DA67"/>
  <c r="DY66"/>
  <c r="DX66"/>
  <c r="DI66"/>
  <c r="DH66"/>
  <c r="DG66"/>
  <c r="DC66"/>
  <c r="DB66"/>
  <c r="DA66"/>
  <c r="DY65"/>
  <c r="DX65"/>
  <c r="DI65"/>
  <c r="DH65"/>
  <c r="DG65"/>
  <c r="DC65"/>
  <c r="DB65"/>
  <c r="DA65"/>
  <c r="DY64"/>
  <c r="DX64"/>
  <c r="DI64"/>
  <c r="DH64"/>
  <c r="DG64"/>
  <c r="DC64"/>
  <c r="DB64"/>
  <c r="DA64"/>
  <c r="DY63"/>
  <c r="DX63"/>
  <c r="DI63"/>
  <c r="DH63"/>
  <c r="DG63"/>
  <c r="DC63"/>
  <c r="DB63"/>
  <c r="DA63"/>
  <c r="DY62"/>
  <c r="DX62"/>
  <c r="DI62"/>
  <c r="DH62"/>
  <c r="DG62"/>
  <c r="DC62"/>
  <c r="DB62"/>
  <c r="DA62"/>
  <c r="DY61"/>
  <c r="DX61"/>
  <c r="DI61"/>
  <c r="DH61"/>
  <c r="DG61"/>
  <c r="DC61"/>
  <c r="DB61"/>
  <c r="DA61"/>
  <c r="DY60"/>
  <c r="DX60"/>
  <c r="DI60"/>
  <c r="DH60"/>
  <c r="DG60"/>
  <c r="DC60"/>
  <c r="DB60"/>
  <c r="DA60"/>
  <c r="DY59"/>
  <c r="DX59"/>
  <c r="DI59"/>
  <c r="DH59"/>
  <c r="DG59"/>
  <c r="DC59"/>
  <c r="DB59"/>
  <c r="DA59"/>
  <c r="DY58"/>
  <c r="DX58"/>
  <c r="DI58"/>
  <c r="DH58"/>
  <c r="DG58"/>
  <c r="DC58"/>
  <c r="DB58"/>
  <c r="DA58"/>
  <c r="DY57"/>
  <c r="DX57"/>
  <c r="DI57"/>
  <c r="DH57"/>
  <c r="DG57"/>
  <c r="DC57"/>
  <c r="DB57"/>
  <c r="DA57"/>
  <c r="DY56"/>
  <c r="DX56"/>
  <c r="DI56"/>
  <c r="DH56"/>
  <c r="DG56"/>
  <c r="DC56"/>
  <c r="DB56"/>
  <c r="DA56"/>
  <c r="DY55"/>
  <c r="DX55"/>
  <c r="DI55"/>
  <c r="DH55"/>
  <c r="DG55"/>
  <c r="DC55"/>
  <c r="DB55"/>
  <c r="DA55"/>
  <c r="DY54"/>
  <c r="DX54"/>
  <c r="DI54"/>
  <c r="DH54"/>
  <c r="DG54"/>
  <c r="DC54"/>
  <c r="DB54"/>
  <c r="DA54"/>
  <c r="DY53"/>
  <c r="DX53"/>
  <c r="DI53"/>
  <c r="DH53"/>
  <c r="DG53"/>
  <c r="DC53"/>
  <c r="DB53"/>
  <c r="DA53"/>
  <c r="DY52"/>
  <c r="DX52"/>
  <c r="DI52"/>
  <c r="DH52"/>
  <c r="DG52"/>
  <c r="DC52"/>
  <c r="DB52"/>
  <c r="DA52"/>
  <c r="DY51"/>
  <c r="DX51"/>
  <c r="DI51"/>
  <c r="DH51"/>
  <c r="DG51"/>
  <c r="DC51"/>
  <c r="DB51"/>
  <c r="DA51"/>
  <c r="DY50"/>
  <c r="DX50"/>
  <c r="DI50"/>
  <c r="DH50"/>
  <c r="DG50"/>
  <c r="DC50"/>
  <c r="DB50"/>
  <c r="DA50"/>
  <c r="DY49"/>
  <c r="DX49"/>
  <c r="DI49"/>
  <c r="DH49"/>
  <c r="DG49"/>
  <c r="DC49"/>
  <c r="DB49"/>
  <c r="DA49"/>
  <c r="DY48"/>
  <c r="DX48"/>
  <c r="DI48"/>
  <c r="DH48"/>
  <c r="DG48"/>
  <c r="DC48"/>
  <c r="DB48"/>
  <c r="DA48"/>
  <c r="DY47"/>
  <c r="DX47"/>
  <c r="DI47"/>
  <c r="DH47"/>
  <c r="DG47"/>
  <c r="DC47"/>
  <c r="DB47"/>
  <c r="DA47"/>
  <c r="DY46"/>
  <c r="DX46"/>
  <c r="DI46"/>
  <c r="DH46"/>
  <c r="DG46"/>
  <c r="DC46"/>
  <c r="DB46"/>
  <c r="DA46"/>
  <c r="DY45"/>
  <c r="DX45"/>
  <c r="DI45"/>
  <c r="DH45"/>
  <c r="DG45"/>
  <c r="DC45"/>
  <c r="DB45"/>
  <c r="DA45"/>
  <c r="DY44"/>
  <c r="DX44"/>
  <c r="DI44"/>
  <c r="DH44"/>
  <c r="DG44"/>
  <c r="DC44"/>
  <c r="DB44"/>
  <c r="DA44"/>
  <c r="DY43"/>
  <c r="DX43"/>
  <c r="DI43"/>
  <c r="DH43"/>
  <c r="DG43"/>
  <c r="DC43"/>
  <c r="DB43"/>
  <c r="DA43"/>
  <c r="DY42"/>
  <c r="DX42"/>
  <c r="DI42"/>
  <c r="DH42"/>
  <c r="DG42"/>
  <c r="DC42"/>
  <c r="DB42"/>
  <c r="DA42"/>
  <c r="DY41"/>
  <c r="DX41"/>
  <c r="DI41"/>
  <c r="DH41"/>
  <c r="DG41"/>
  <c r="DC41"/>
  <c r="DB41"/>
  <c r="DA41"/>
  <c r="DY40"/>
  <c r="DX40"/>
  <c r="DI40"/>
  <c r="DH40"/>
  <c r="DG40"/>
  <c r="DC40"/>
  <c r="DB40"/>
  <c r="DA40"/>
  <c r="DY39"/>
  <c r="DX39"/>
  <c r="DI39"/>
  <c r="DH39"/>
  <c r="DG39"/>
  <c r="DC39"/>
  <c r="DB39"/>
  <c r="DA39"/>
  <c r="DY38"/>
  <c r="DX38"/>
  <c r="DI38"/>
  <c r="DH38"/>
  <c r="DG38"/>
  <c r="DC38"/>
  <c r="DB38"/>
  <c r="DA38"/>
  <c r="DY37"/>
  <c r="DX37"/>
  <c r="DI37"/>
  <c r="DH37"/>
  <c r="DG37"/>
  <c r="DC37"/>
  <c r="DB37"/>
  <c r="DA37"/>
  <c r="DY36"/>
  <c r="DX36"/>
  <c r="DI36"/>
  <c r="DH36"/>
  <c r="DG36"/>
  <c r="DC36"/>
  <c r="DB36"/>
  <c r="DA36"/>
  <c r="DY35"/>
  <c r="DX35"/>
  <c r="DI35"/>
  <c r="DH35"/>
  <c r="DG35"/>
  <c r="DC35"/>
  <c r="DB35"/>
  <c r="DA35"/>
  <c r="DY34"/>
  <c r="DX34"/>
  <c r="DI34"/>
  <c r="DH34"/>
  <c r="DG34"/>
  <c r="DC34"/>
  <c r="DB34"/>
  <c r="DA34"/>
  <c r="DY33"/>
  <c r="DX33"/>
  <c r="DI33"/>
  <c r="DH33"/>
  <c r="DG33"/>
  <c r="DC33"/>
  <c r="DB33"/>
  <c r="DA33"/>
  <c r="DY32"/>
  <c r="DX32"/>
  <c r="DI32"/>
  <c r="DH32"/>
  <c r="DG32"/>
  <c r="DC32"/>
  <c r="DB32"/>
  <c r="DA32"/>
  <c r="DY31"/>
  <c r="DX31"/>
  <c r="DI31"/>
  <c r="DH31"/>
  <c r="DG31"/>
  <c r="DC31"/>
  <c r="DB31"/>
  <c r="DA31"/>
  <c r="DY30"/>
  <c r="DX30"/>
  <c r="DI30"/>
  <c r="DH30"/>
  <c r="DG30"/>
  <c r="DC30"/>
  <c r="DB30"/>
  <c r="DA30"/>
  <c r="DY29"/>
  <c r="DX29"/>
  <c r="DI29"/>
  <c r="DH29"/>
  <c r="DG29"/>
  <c r="DC29"/>
  <c r="DB29"/>
  <c r="DA29"/>
  <c r="DY28"/>
  <c r="DX28"/>
  <c r="DI28"/>
  <c r="DH28"/>
  <c r="DG28"/>
  <c r="DC28"/>
  <c r="DB28"/>
  <c r="DA28"/>
  <c r="DY27"/>
  <c r="DX27"/>
  <c r="DI27"/>
  <c r="DH27"/>
  <c r="DG27"/>
  <c r="DC27"/>
  <c r="DB27"/>
  <c r="DA27"/>
  <c r="DY26"/>
  <c r="DX26"/>
  <c r="DI26"/>
  <c r="DH26"/>
  <c r="DG26"/>
  <c r="DC26"/>
  <c r="DB26"/>
  <c r="DA26"/>
  <c r="DY25"/>
  <c r="DX25"/>
  <c r="DI25"/>
  <c r="DH25"/>
  <c r="DG25"/>
  <c r="DC25"/>
  <c r="DB25"/>
  <c r="DA25"/>
  <c r="DY24"/>
  <c r="DX24"/>
  <c r="DI24"/>
  <c r="DH24"/>
  <c r="DG24"/>
  <c r="DC24"/>
  <c r="DB24"/>
  <c r="DA24"/>
  <c r="DY23"/>
  <c r="DX23"/>
  <c r="DI23"/>
  <c r="DH23"/>
  <c r="DG23"/>
  <c r="DC23"/>
  <c r="DB23"/>
  <c r="DA23"/>
  <c r="DY22"/>
  <c r="DX22"/>
  <c r="DI22"/>
  <c r="DH22"/>
  <c r="DG22"/>
  <c r="DC22"/>
  <c r="DB22"/>
  <c r="DA22"/>
  <c r="DY21"/>
  <c r="DX21"/>
  <c r="DI21"/>
  <c r="DH21"/>
  <c r="DG21"/>
  <c r="DC21"/>
  <c r="DB21"/>
  <c r="DA21"/>
  <c r="DY20"/>
  <c r="DX20"/>
  <c r="DI20"/>
  <c r="DH20"/>
  <c r="DG20"/>
  <c r="DC20"/>
  <c r="DB20"/>
  <c r="DA20"/>
  <c r="DY19"/>
  <c r="DX19"/>
  <c r="DI19"/>
  <c r="DH19"/>
  <c r="DG19"/>
  <c r="DC19"/>
  <c r="DB19"/>
  <c r="DA19"/>
  <c r="DY18"/>
  <c r="DX18"/>
  <c r="DI18"/>
  <c r="DH18"/>
  <c r="DG18"/>
  <c r="DC18"/>
  <c r="DB18"/>
  <c r="DA18"/>
  <c r="DY17"/>
  <c r="DX17"/>
  <c r="DI17"/>
  <c r="DH17"/>
  <c r="DG17"/>
  <c r="DC17"/>
  <c r="DB17"/>
  <c r="DA17"/>
  <c r="DY16"/>
  <c r="DX16"/>
  <c r="DI16"/>
  <c r="DH16"/>
  <c r="DG16"/>
  <c r="DC16"/>
  <c r="DB16"/>
  <c r="DA16"/>
  <c r="DY15"/>
  <c r="DX15"/>
  <c r="DI15"/>
  <c r="DH15"/>
  <c r="DG15"/>
  <c r="DC15"/>
  <c r="DB15"/>
  <c r="DA15"/>
  <c r="DY14"/>
  <c r="DX14"/>
  <c r="DI14"/>
  <c r="DH14"/>
  <c r="DG14"/>
  <c r="DC14"/>
  <c r="DB14"/>
  <c r="DA14"/>
  <c r="DY13"/>
  <c r="DX13"/>
  <c r="DI13"/>
  <c r="DH13"/>
  <c r="DG13"/>
  <c r="DC13"/>
  <c r="DB13"/>
  <c r="DA13"/>
  <c r="DY12"/>
  <c r="DX12"/>
  <c r="DI12"/>
  <c r="DH12"/>
  <c r="DG12"/>
  <c r="DC12"/>
  <c r="DB12"/>
  <c r="DA12"/>
  <c r="DY11"/>
  <c r="DX11"/>
  <c r="DI11"/>
  <c r="DH11"/>
  <c r="DG11"/>
  <c r="DC11"/>
  <c r="DB11"/>
  <c r="DA11"/>
  <c r="DY10"/>
  <c r="DX10"/>
  <c r="DI10"/>
  <c r="DH10"/>
  <c r="DG10"/>
  <c r="DC10"/>
  <c r="DB10"/>
  <c r="DA10"/>
  <c r="DY9"/>
  <c r="DX9"/>
  <c r="DI9"/>
  <c r="DH9"/>
  <c r="DG9"/>
  <c r="DC9"/>
  <c r="DB9"/>
  <c r="DA9"/>
  <c r="DY8"/>
  <c r="DX8"/>
  <c r="DI8"/>
  <c r="DH8"/>
  <c r="DG8"/>
  <c r="DC8"/>
  <c r="DB8"/>
  <c r="DA8"/>
  <c r="DY7"/>
  <c r="DX7"/>
  <c r="DI7"/>
  <c r="DH7"/>
  <c r="DG7"/>
  <c r="DC7"/>
  <c r="DB7"/>
  <c r="DA7"/>
  <c r="D8"/>
  <c r="E8"/>
  <c r="H8"/>
  <c r="I8"/>
  <c r="J8"/>
  <c r="D9"/>
  <c r="E9"/>
  <c r="H9"/>
  <c r="I9"/>
  <c r="J9"/>
  <c r="D10"/>
  <c r="E10"/>
  <c r="H10"/>
  <c r="I10"/>
  <c r="J10"/>
  <c r="D11"/>
  <c r="E11"/>
  <c r="H11"/>
  <c r="I11"/>
  <c r="J11"/>
  <c r="D12"/>
  <c r="E12"/>
  <c r="H12"/>
  <c r="I12"/>
  <c r="J12"/>
  <c r="D13"/>
  <c r="E13"/>
  <c r="H13"/>
  <c r="I13"/>
  <c r="J13"/>
  <c r="D14"/>
  <c r="E14"/>
  <c r="H14"/>
  <c r="I14"/>
  <c r="J14"/>
  <c r="D15"/>
  <c r="E15"/>
  <c r="H15"/>
  <c r="I15"/>
  <c r="J15"/>
  <c r="D16"/>
  <c r="E16"/>
  <c r="H16"/>
  <c r="I16"/>
  <c r="J16"/>
  <c r="D17"/>
  <c r="E17"/>
  <c r="H17"/>
  <c r="I17"/>
  <c r="J17"/>
  <c r="D18"/>
  <c r="E18"/>
  <c r="H18"/>
  <c r="I18"/>
  <c r="J18"/>
  <c r="D19"/>
  <c r="E19"/>
  <c r="H19"/>
  <c r="I19"/>
  <c r="J19"/>
  <c r="D20"/>
  <c r="E20"/>
  <c r="H20"/>
  <c r="I20"/>
  <c r="J20"/>
  <c r="D21"/>
  <c r="E21"/>
  <c r="H21"/>
  <c r="I21"/>
  <c r="J21"/>
  <c r="D22"/>
  <c r="E22"/>
  <c r="H22"/>
  <c r="I22"/>
  <c r="J22"/>
  <c r="D23"/>
  <c r="E23"/>
  <c r="H23"/>
  <c r="I23"/>
  <c r="J23"/>
  <c r="D24"/>
  <c r="E24"/>
  <c r="H24"/>
  <c r="I24"/>
  <c r="J24"/>
  <c r="D25"/>
  <c r="E25"/>
  <c r="H25"/>
  <c r="I25"/>
  <c r="J25"/>
  <c r="D26"/>
  <c r="E26"/>
  <c r="H26"/>
  <c r="I26"/>
  <c r="J26"/>
  <c r="D27"/>
  <c r="E27"/>
  <c r="H27"/>
  <c r="I27"/>
  <c r="J27"/>
  <c r="D28"/>
  <c r="E28"/>
  <c r="H28"/>
  <c r="I28"/>
  <c r="J28"/>
  <c r="D29"/>
  <c r="E29"/>
  <c r="H29"/>
  <c r="I29"/>
  <c r="J29"/>
  <c r="D30"/>
  <c r="E30"/>
  <c r="H30"/>
  <c r="I30"/>
  <c r="J30"/>
  <c r="D31"/>
  <c r="E31"/>
  <c r="H31"/>
  <c r="I31"/>
  <c r="J31"/>
  <c r="D32"/>
  <c r="E32"/>
  <c r="H32"/>
  <c r="I32"/>
  <c r="J32"/>
  <c r="D33"/>
  <c r="E33"/>
  <c r="H33"/>
  <c r="I33"/>
  <c r="J33"/>
  <c r="D34"/>
  <c r="E34"/>
  <c r="H34"/>
  <c r="I34"/>
  <c r="J34"/>
  <c r="D35"/>
  <c r="E35"/>
  <c r="H35"/>
  <c r="I35"/>
  <c r="J35"/>
  <c r="D36"/>
  <c r="E36"/>
  <c r="H36"/>
  <c r="I36"/>
  <c r="J36"/>
  <c r="D37"/>
  <c r="E37"/>
  <c r="H37"/>
  <c r="I37"/>
  <c r="J37"/>
  <c r="D38"/>
  <c r="E38"/>
  <c r="H38"/>
  <c r="I38"/>
  <c r="J38"/>
  <c r="D39"/>
  <c r="E39"/>
  <c r="H39"/>
  <c r="I39"/>
  <c r="J39"/>
  <c r="D40"/>
  <c r="E40"/>
  <c r="H40"/>
  <c r="I40"/>
  <c r="J40"/>
  <c r="D41"/>
  <c r="E41"/>
  <c r="H41"/>
  <c r="I41"/>
  <c r="J41"/>
  <c r="D42"/>
  <c r="E42"/>
  <c r="H42"/>
  <c r="I42"/>
  <c r="J42"/>
  <c r="D43"/>
  <c r="E43"/>
  <c r="H43"/>
  <c r="I43"/>
  <c r="J43"/>
  <c r="D44"/>
  <c r="E44"/>
  <c r="H44"/>
  <c r="I44"/>
  <c r="J44"/>
  <c r="D45"/>
  <c r="E45"/>
  <c r="H45"/>
  <c r="I45"/>
  <c r="J45"/>
  <c r="D46"/>
  <c r="E46"/>
  <c r="H46"/>
  <c r="I46"/>
  <c r="J46"/>
  <c r="D47"/>
  <c r="E47"/>
  <c r="H47"/>
  <c r="I47"/>
  <c r="J47"/>
  <c r="D48"/>
  <c r="E48"/>
  <c r="H48"/>
  <c r="I48"/>
  <c r="J48"/>
  <c r="D49"/>
  <c r="E49"/>
  <c r="H49"/>
  <c r="I49"/>
  <c r="J49"/>
  <c r="D50"/>
  <c r="E50"/>
  <c r="H50"/>
  <c r="I50"/>
  <c r="J50"/>
  <c r="D51"/>
  <c r="E51"/>
  <c r="H51"/>
  <c r="I51"/>
  <c r="J51"/>
  <c r="D52"/>
  <c r="E52"/>
  <c r="H52"/>
  <c r="I52"/>
  <c r="J52"/>
  <c r="D53"/>
  <c r="E53"/>
  <c r="H53"/>
  <c r="I53"/>
  <c r="J53"/>
  <c r="D54"/>
  <c r="E54"/>
  <c r="H54"/>
  <c r="I54"/>
  <c r="J54"/>
  <c r="D55"/>
  <c r="E55"/>
  <c r="H55"/>
  <c r="I55"/>
  <c r="J55"/>
  <c r="D56"/>
  <c r="E56"/>
  <c r="H56"/>
  <c r="I56"/>
  <c r="J56"/>
  <c r="D57"/>
  <c r="E57"/>
  <c r="H57"/>
  <c r="I57"/>
  <c r="J57"/>
  <c r="D58"/>
  <c r="E58"/>
  <c r="H58"/>
  <c r="I58"/>
  <c r="J58"/>
  <c r="D59"/>
  <c r="E59"/>
  <c r="H59"/>
  <c r="I59"/>
  <c r="J59"/>
  <c r="D60"/>
  <c r="E60"/>
  <c r="H60"/>
  <c r="I60"/>
  <c r="J60"/>
  <c r="D61"/>
  <c r="E61"/>
  <c r="H61"/>
  <c r="I61"/>
  <c r="J61"/>
  <c r="D62"/>
  <c r="E62"/>
  <c r="H62"/>
  <c r="I62"/>
  <c r="J62"/>
  <c r="D63"/>
  <c r="E63"/>
  <c r="H63"/>
  <c r="I63"/>
  <c r="J63"/>
  <c r="D64"/>
  <c r="E64"/>
  <c r="H64"/>
  <c r="I64"/>
  <c r="J64"/>
  <c r="D65"/>
  <c r="E65"/>
  <c r="H65"/>
  <c r="I65"/>
  <c r="J65"/>
  <c r="D66"/>
  <c r="E66"/>
  <c r="H66"/>
  <c r="I66"/>
  <c r="J66"/>
  <c r="D67"/>
  <c r="E67"/>
  <c r="H67"/>
  <c r="I67"/>
  <c r="J67"/>
  <c r="D68"/>
  <c r="E68"/>
  <c r="H68"/>
  <c r="I68"/>
  <c r="J68"/>
  <c r="D69"/>
  <c r="E69"/>
  <c r="H69"/>
  <c r="I69"/>
  <c r="J69"/>
  <c r="D70"/>
  <c r="E70"/>
  <c r="H70"/>
  <c r="I70"/>
  <c r="J70"/>
  <c r="D71"/>
  <c r="E71"/>
  <c r="H71"/>
  <c r="I71"/>
  <c r="J71"/>
  <c r="D72"/>
  <c r="E72"/>
  <c r="H72"/>
  <c r="I72"/>
  <c r="J72"/>
  <c r="D73"/>
  <c r="E73"/>
  <c r="H73"/>
  <c r="I73"/>
  <c r="J73"/>
  <c r="D74"/>
  <c r="E74"/>
  <c r="H74"/>
  <c r="I74"/>
  <c r="J74"/>
  <c r="D75"/>
  <c r="E75"/>
  <c r="F75"/>
  <c r="G75"/>
  <c r="H75"/>
  <c r="I75"/>
  <c r="J75"/>
  <c r="D76"/>
  <c r="E76"/>
  <c r="F76"/>
  <c r="G76"/>
  <c r="H76"/>
  <c r="I76"/>
  <c r="J76"/>
  <c r="D77"/>
  <c r="E77"/>
  <c r="F77"/>
  <c r="G77"/>
  <c r="H77"/>
  <c r="I77"/>
  <c r="J77"/>
  <c r="D78"/>
  <c r="E78"/>
  <c r="F78"/>
  <c r="G78"/>
  <c r="H78"/>
  <c r="I78"/>
  <c r="J78"/>
  <c r="D79"/>
  <c r="E79"/>
  <c r="F79"/>
  <c r="G79"/>
  <c r="H79"/>
  <c r="I79"/>
  <c r="J79"/>
  <c r="D80"/>
  <c r="E80"/>
  <c r="F80"/>
  <c r="G80"/>
  <c r="H80"/>
  <c r="I80"/>
  <c r="J80"/>
  <c r="D81"/>
  <c r="E81"/>
  <c r="F81"/>
  <c r="G81"/>
  <c r="H81"/>
  <c r="I81"/>
  <c r="J81"/>
  <c r="D82"/>
  <c r="E82"/>
  <c r="F82"/>
  <c r="G82"/>
  <c r="H82"/>
  <c r="I82"/>
  <c r="J82"/>
  <c r="D83"/>
  <c r="E83"/>
  <c r="F83"/>
  <c r="G83"/>
  <c r="H83"/>
  <c r="I83"/>
  <c r="J83"/>
  <c r="D84"/>
  <c r="E84"/>
  <c r="F84"/>
  <c r="G84"/>
  <c r="H84"/>
  <c r="I84"/>
  <c r="J84"/>
  <c r="D85"/>
  <c r="E85"/>
  <c r="F85"/>
  <c r="G85"/>
  <c r="H85"/>
  <c r="I85"/>
  <c r="J85"/>
  <c r="D86"/>
  <c r="E86"/>
  <c r="F86"/>
  <c r="G86"/>
  <c r="H86"/>
  <c r="I86"/>
  <c r="J86"/>
  <c r="D87"/>
  <c r="E87"/>
  <c r="F87"/>
  <c r="G87"/>
  <c r="H87"/>
  <c r="I87"/>
  <c r="J87"/>
  <c r="D88"/>
  <c r="E88"/>
  <c r="F88"/>
  <c r="G88"/>
  <c r="H88"/>
  <c r="I88"/>
  <c r="J88"/>
  <c r="D89"/>
  <c r="E89"/>
  <c r="F89"/>
  <c r="G89"/>
  <c r="H89"/>
  <c r="I89"/>
  <c r="J89"/>
  <c r="D90"/>
  <c r="E90"/>
  <c r="F90"/>
  <c r="G90"/>
  <c r="H90"/>
  <c r="I90"/>
  <c r="J90"/>
  <c r="D91"/>
  <c r="E91"/>
  <c r="F91"/>
  <c r="G91"/>
  <c r="H91"/>
  <c r="I91"/>
  <c r="J91"/>
  <c r="D92"/>
  <c r="E92"/>
  <c r="F92"/>
  <c r="G92"/>
  <c r="H92"/>
  <c r="I92"/>
  <c r="J92"/>
  <c r="D93"/>
  <c r="E93"/>
  <c r="F93"/>
  <c r="G93"/>
  <c r="H93"/>
  <c r="I93"/>
  <c r="J93"/>
  <c r="D94"/>
  <c r="E94"/>
  <c r="F94"/>
  <c r="G94"/>
  <c r="H94"/>
  <c r="I94"/>
  <c r="J94"/>
  <c r="D95"/>
  <c r="E95"/>
  <c r="F95"/>
  <c r="G95"/>
  <c r="H95"/>
  <c r="I95"/>
  <c r="J95"/>
  <c r="D96"/>
  <c r="E96"/>
  <c r="F96"/>
  <c r="G96"/>
  <c r="H96"/>
  <c r="I96"/>
  <c r="J96"/>
  <c r="D97"/>
  <c r="E97"/>
  <c r="F97"/>
  <c r="G97"/>
  <c r="H97"/>
  <c r="I97"/>
  <c r="J97"/>
  <c r="D98"/>
  <c r="E98"/>
  <c r="F98"/>
  <c r="G98"/>
  <c r="H98"/>
  <c r="I98"/>
  <c r="J98"/>
  <c r="D99"/>
  <c r="E99"/>
  <c r="F99"/>
  <c r="G99"/>
  <c r="H99"/>
  <c r="I99"/>
  <c r="J99"/>
  <c r="D100"/>
  <c r="E100"/>
  <c r="F100"/>
  <c r="G100"/>
  <c r="H100"/>
  <c r="I100"/>
  <c r="J100"/>
  <c r="D101"/>
  <c r="E101"/>
  <c r="F101"/>
  <c r="G101"/>
  <c r="H101"/>
  <c r="I101"/>
  <c r="J101"/>
  <c r="D102"/>
  <c r="E102"/>
  <c r="F102"/>
  <c r="G102"/>
  <c r="H102"/>
  <c r="I102"/>
  <c r="J102"/>
  <c r="D103"/>
  <c r="E103"/>
  <c r="F103"/>
  <c r="G103"/>
  <c r="H103"/>
  <c r="I103"/>
  <c r="J103"/>
  <c r="D104"/>
  <c r="E104"/>
  <c r="F104"/>
  <c r="G104"/>
  <c r="H104"/>
  <c r="I104"/>
  <c r="J104"/>
  <c r="D105"/>
  <c r="E105"/>
  <c r="F105"/>
  <c r="G105"/>
  <c r="H105"/>
  <c r="I105"/>
  <c r="J105"/>
  <c r="D106"/>
  <c r="E106"/>
  <c r="F106"/>
  <c r="G106"/>
  <c r="H106"/>
  <c r="I106"/>
  <c r="J106"/>
  <c r="D7"/>
  <c r="E7"/>
  <c r="H7"/>
  <c r="I7"/>
  <c r="J7"/>
  <c r="H4"/>
  <c r="FS43" i="15"/>
  <c r="FS107"/>
  <c r="FS77"/>
  <c r="FS61"/>
  <c r="FS48"/>
  <c r="FS34"/>
  <c r="FS82"/>
  <c r="FS50"/>
  <c r="FS75"/>
  <c r="FS29"/>
  <c r="FS66"/>
  <c r="FS28"/>
  <c r="FS59"/>
  <c r="FS76"/>
  <c r="FS46"/>
  <c r="FS103"/>
  <c r="FS71"/>
  <c r="FS12"/>
  <c r="FS25"/>
  <c r="FS10"/>
  <c r="FS9"/>
  <c r="F28" i="22"/>
  <c r="FS32" i="15"/>
  <c r="FS73"/>
  <c r="FS55"/>
  <c r="FS100"/>
  <c r="FS41"/>
  <c r="FS105"/>
  <c r="FS89"/>
  <c r="FS30"/>
  <c r="FS87"/>
  <c r="FS57"/>
  <c r="FS94"/>
  <c r="FS78"/>
  <c r="FS44"/>
  <c r="FS39"/>
  <c r="FO9"/>
  <c r="F27" i="22"/>
  <c r="FO101" i="15"/>
  <c r="FO10"/>
  <c r="FO85"/>
  <c r="FO41"/>
  <c r="FO89"/>
  <c r="FO105"/>
  <c r="FO90"/>
  <c r="FO77"/>
  <c r="FO37"/>
  <c r="FO57"/>
  <c r="FO25"/>
  <c r="FO61"/>
  <c r="FO53"/>
  <c r="FO82"/>
  <c r="FO21"/>
  <c r="FO29"/>
  <c r="FO30"/>
  <c r="FO69"/>
  <c r="FO65"/>
  <c r="FO49"/>
  <c r="FO73"/>
  <c r="CY62" i="19"/>
  <c r="FP64" i="15"/>
  <c r="FS64"/>
  <c r="CN40" i="19"/>
  <c r="FL42" i="15"/>
  <c r="FO42"/>
  <c r="CN102" i="19"/>
  <c r="FL104" i="15"/>
  <c r="FO104"/>
  <c r="CN16" i="19"/>
  <c r="FL18" i="15"/>
  <c r="FO18"/>
  <c r="CY20" i="19"/>
  <c r="FP22" i="15"/>
  <c r="FS22"/>
  <c r="CY12" i="19"/>
  <c r="FP14" i="15"/>
  <c r="FS14"/>
  <c r="CN43" i="19"/>
  <c r="FL45" i="15"/>
  <c r="FO45"/>
  <c r="CY54" i="19"/>
  <c r="FP56" i="15"/>
  <c r="FS56"/>
  <c r="CN20" i="19"/>
  <c r="FL22" i="15"/>
  <c r="FO22"/>
  <c r="R7" i="19"/>
  <c r="L16" i="22"/>
  <c r="CY21" i="19"/>
  <c r="FP23" i="15"/>
  <c r="FS23"/>
  <c r="CY25" i="19"/>
  <c r="FP27" i="15"/>
  <c r="FS27"/>
  <c r="CY61" i="19"/>
  <c r="FP63" i="15"/>
  <c r="FS63"/>
  <c r="CY72" i="19"/>
  <c r="FP74" i="15"/>
  <c r="FS74"/>
  <c r="CY70" i="19"/>
  <c r="FP72" i="15"/>
  <c r="FS72"/>
  <c r="DO110" i="19"/>
  <c r="CR110"/>
  <c r="BU110"/>
  <c r="AQ10" i="21"/>
  <c r="BI110" i="19"/>
  <c r="AC10" i="21"/>
  <c r="AW110" i="19"/>
  <c r="O10" i="21"/>
  <c r="AK110" i="19"/>
  <c r="AQ6" i="21"/>
  <c r="Y110" i="19"/>
  <c r="AC6" i="21"/>
  <c r="T9" i="15"/>
  <c r="S7" i="19"/>
  <c r="CP108"/>
  <c r="DG108"/>
  <c r="K107"/>
  <c r="CE107"/>
  <c r="DA107"/>
  <c r="DA108"/>
  <c r="CE108"/>
  <c r="K108"/>
  <c r="CP107"/>
  <c r="DG107"/>
  <c r="CG110"/>
  <c r="DY109"/>
  <c r="M110"/>
  <c r="O6" i="21"/>
  <c r="B8" i="19"/>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EX8" i="15"/>
  <c r="DM110" i="19"/>
  <c r="CE110"/>
  <c r="DX109"/>
  <c r="DZ109"/>
  <c r="AU110"/>
  <c r="D10" i="21"/>
  <c r="W110" i="19"/>
  <c r="R6" i="21"/>
  <c r="BG110" i="19"/>
  <c r="R10" i="21"/>
  <c r="CP110" i="19"/>
  <c r="AI110"/>
  <c r="AF6" i="21"/>
  <c r="K110" i="19"/>
  <c r="D6" i="21"/>
  <c r="BS110" i="19"/>
  <c r="AF10" i="21"/>
  <c r="N110" i="19"/>
  <c r="BV110"/>
  <c r="AX110"/>
  <c r="Z110"/>
  <c r="BJ110"/>
  <c r="AL110"/>
  <c r="CI110"/>
  <c r="CT110"/>
  <c r="EU8" i="15"/>
  <c r="ET8"/>
  <c r="FD8"/>
  <c r="X8"/>
  <c r="Y8"/>
  <c r="EY8"/>
  <c r="W8"/>
  <c r="EA84" i="19"/>
  <c r="EA85"/>
  <c r="EA86"/>
  <c r="EA87"/>
  <c r="EA88"/>
  <c r="EA89"/>
  <c r="EA90"/>
  <c r="EA91"/>
  <c r="EA92"/>
  <c r="EA93"/>
  <c r="EA94"/>
  <c r="EA95"/>
  <c r="EA96"/>
  <c r="EA97"/>
  <c r="EA98"/>
  <c r="EA99"/>
  <c r="EA100"/>
  <c r="EA101"/>
  <c r="EA102"/>
  <c r="EA103"/>
  <c r="EA104"/>
  <c r="EA105"/>
  <c r="EA106"/>
  <c r="DJ9"/>
  <c r="DJ10"/>
  <c r="DJ11"/>
  <c r="DJ12"/>
  <c r="DJ13"/>
  <c r="DJ14"/>
  <c r="DJ15"/>
  <c r="DJ16"/>
  <c r="DJ17"/>
  <c r="DJ18"/>
  <c r="DJ19"/>
  <c r="DJ20"/>
  <c r="DJ21"/>
  <c r="DJ22"/>
  <c r="DJ23"/>
  <c r="DJ24"/>
  <c r="DJ25"/>
  <c r="DJ26"/>
  <c r="DJ27"/>
  <c r="DJ28"/>
  <c r="DJ29"/>
  <c r="DJ30"/>
  <c r="DJ31"/>
  <c r="DJ32"/>
  <c r="DJ33"/>
  <c r="DJ34"/>
  <c r="DJ35"/>
  <c r="DJ36"/>
  <c r="DJ37"/>
  <c r="DJ38"/>
  <c r="DJ39"/>
  <c r="DJ40"/>
  <c r="DJ41"/>
  <c r="DJ42"/>
  <c r="DJ43"/>
  <c r="DJ44"/>
  <c r="DJ45"/>
  <c r="DJ46"/>
  <c r="DJ47"/>
  <c r="DJ48"/>
  <c r="DJ49"/>
  <c r="DJ50"/>
  <c r="DJ51"/>
  <c r="DJ52"/>
  <c r="DJ53"/>
  <c r="DJ54"/>
  <c r="DJ55"/>
  <c r="DJ56"/>
  <c r="DJ57"/>
  <c r="DJ58"/>
  <c r="DJ59"/>
  <c r="DJ60"/>
  <c r="DJ61"/>
  <c r="DJ62"/>
  <c r="DJ63"/>
  <c r="DJ64"/>
  <c r="DJ65"/>
  <c r="DJ66"/>
  <c r="DJ67"/>
  <c r="DJ68"/>
  <c r="DJ69"/>
  <c r="DJ70"/>
  <c r="DJ71"/>
  <c r="DJ72"/>
  <c r="DJ73"/>
  <c r="DJ74"/>
  <c r="DJ75"/>
  <c r="DJ76"/>
  <c r="DJ77"/>
  <c r="DJ78"/>
  <c r="DJ79"/>
  <c r="DJ80"/>
  <c r="DJ81"/>
  <c r="DJ82"/>
  <c r="DJ83"/>
  <c r="DJ84"/>
  <c r="DJ85"/>
  <c r="DJ86"/>
  <c r="DJ87"/>
  <c r="DJ88"/>
  <c r="DJ89"/>
  <c r="DJ90"/>
  <c r="DJ91"/>
  <c r="DJ92"/>
  <c r="DJ93"/>
  <c r="DJ94"/>
  <c r="DJ95"/>
  <c r="DJ96"/>
  <c r="DJ97"/>
  <c r="DJ98"/>
  <c r="DJ99"/>
  <c r="DJ100"/>
  <c r="DJ101"/>
  <c r="DJ102"/>
  <c r="DJ103"/>
  <c r="DJ104"/>
  <c r="DJ105"/>
  <c r="DJ106"/>
  <c r="DD9"/>
  <c r="DD10"/>
  <c r="DD11"/>
  <c r="DD12"/>
  <c r="DD13"/>
  <c r="DD14"/>
  <c r="DD15"/>
  <c r="DD16"/>
  <c r="DD17"/>
  <c r="DD18"/>
  <c r="DD19"/>
  <c r="DD20"/>
  <c r="DD21"/>
  <c r="DD22"/>
  <c r="DD23"/>
  <c r="DD24"/>
  <c r="DD25"/>
  <c r="DD26"/>
  <c r="DD27"/>
  <c r="DD28"/>
  <c r="DD29"/>
  <c r="DD30"/>
  <c r="DD31"/>
  <c r="DD32"/>
  <c r="DD33"/>
  <c r="DD34"/>
  <c r="DD35"/>
  <c r="DD36"/>
  <c r="DD37"/>
  <c r="DD38"/>
  <c r="DD39"/>
  <c r="DD40"/>
  <c r="DD41"/>
  <c r="DD42"/>
  <c r="DD43"/>
  <c r="DD44"/>
  <c r="DD45"/>
  <c r="DD46"/>
  <c r="DD47"/>
  <c r="DD48"/>
  <c r="DD49"/>
  <c r="DD50"/>
  <c r="DD51"/>
  <c r="DD52"/>
  <c r="DD53"/>
  <c r="DD54"/>
  <c r="DD55"/>
  <c r="DD56"/>
  <c r="DD57"/>
  <c r="DD58"/>
  <c r="DD59"/>
  <c r="DD60"/>
  <c r="DD61"/>
  <c r="DD62"/>
  <c r="DD63"/>
  <c r="DD64"/>
  <c r="DD65"/>
  <c r="DD66"/>
  <c r="DD67"/>
  <c r="DD68"/>
  <c r="DD69"/>
  <c r="DD70"/>
  <c r="DD71"/>
  <c r="DD72"/>
  <c r="DD73"/>
  <c r="DD74"/>
  <c r="DS8" i="15"/>
  <c r="EA81" i="19"/>
  <c r="EA77"/>
  <c r="EA82"/>
  <c r="EA78"/>
  <c r="EA83"/>
  <c r="EA79"/>
  <c r="EA75"/>
  <c r="EA80"/>
  <c r="EA76"/>
  <c r="DD8"/>
  <c r="DJ8"/>
  <c r="DE87"/>
  <c r="DD106"/>
  <c r="DD102"/>
  <c r="DD98"/>
  <c r="DD94"/>
  <c r="DD90"/>
  <c r="DD86"/>
  <c r="DD82"/>
  <c r="DD78"/>
  <c r="DD103"/>
  <c r="DD99"/>
  <c r="DD95"/>
  <c r="DD91"/>
  <c r="DD87"/>
  <c r="DD83"/>
  <c r="DD79"/>
  <c r="DD75"/>
  <c r="DD104"/>
  <c r="DD100"/>
  <c r="DD96"/>
  <c r="DD92"/>
  <c r="DD88"/>
  <c r="DD84"/>
  <c r="DD80"/>
  <c r="DD76"/>
  <c r="DD105"/>
  <c r="DD101"/>
  <c r="DD97"/>
  <c r="DD93"/>
  <c r="DD89"/>
  <c r="DD85"/>
  <c r="DD81"/>
  <c r="DD77"/>
  <c r="DE97"/>
  <c r="DE81"/>
  <c r="DE15"/>
  <c r="DE73"/>
  <c r="DE95"/>
  <c r="DE79"/>
  <c r="DE103"/>
  <c r="DE89"/>
  <c r="DD7"/>
  <c r="DE105"/>
  <c r="ER21" i="15"/>
  <c r="DE34" i="19"/>
  <c r="DE27"/>
  <c r="DE71"/>
  <c r="DE70"/>
  <c r="DE69"/>
  <c r="DE68"/>
  <c r="DE67"/>
  <c r="DE66"/>
  <c r="DE65"/>
  <c r="DE64"/>
  <c r="DE63"/>
  <c r="DE62"/>
  <c r="DE61"/>
  <c r="DE60"/>
  <c r="DE59"/>
  <c r="DE58"/>
  <c r="DE57"/>
  <c r="DE56"/>
  <c r="DE55"/>
  <c r="DE54"/>
  <c r="DE53"/>
  <c r="DE52"/>
  <c r="DE51"/>
  <c r="DE50"/>
  <c r="DE49"/>
  <c r="DE48"/>
  <c r="DE47"/>
  <c r="DE46"/>
  <c r="DE45"/>
  <c r="DE44"/>
  <c r="DE43"/>
  <c r="DE42"/>
  <c r="DE41"/>
  <c r="DE40"/>
  <c r="DE39"/>
  <c r="DE36"/>
  <c r="DE35"/>
  <c r="DE31"/>
  <c r="DE30"/>
  <c r="DE29"/>
  <c r="DE28"/>
  <c r="DE26"/>
  <c r="DE25"/>
  <c r="DE24"/>
  <c r="DE23"/>
  <c r="DE21"/>
  <c r="DE20"/>
  <c r="DE18"/>
  <c r="DE17"/>
  <c r="DE16"/>
  <c r="DE14"/>
  <c r="DE13"/>
  <c r="DE12"/>
  <c r="DE11"/>
  <c r="DE10"/>
  <c r="DE9"/>
  <c r="DE8"/>
  <c r="DE38"/>
  <c r="DE37"/>
  <c r="DE32"/>
  <c r="DE33"/>
  <c r="DE22"/>
  <c r="DE101"/>
  <c r="DE83"/>
  <c r="DE78"/>
  <c r="DE94"/>
  <c r="DE84"/>
  <c r="DE100"/>
  <c r="DE85"/>
  <c r="DE99"/>
  <c r="DE74"/>
  <c r="DE90"/>
  <c r="DE80"/>
  <c r="DE96"/>
  <c r="DE77"/>
  <c r="DE91"/>
  <c r="DE86"/>
  <c r="DE102"/>
  <c r="DE76"/>
  <c r="DE92"/>
  <c r="DE82"/>
  <c r="DE98"/>
  <c r="DE72"/>
  <c r="DE88"/>
  <c r="DE104"/>
  <c r="DE93"/>
  <c r="DE75"/>
  <c r="DE19"/>
  <c r="EH87"/>
  <c r="EH103"/>
  <c r="EH78"/>
  <c r="EH86"/>
  <c r="EH94"/>
  <c r="EH102"/>
  <c r="EH81"/>
  <c r="EH89"/>
  <c r="EH97"/>
  <c r="EH105"/>
  <c r="EH40"/>
  <c r="EH83"/>
  <c r="EH99"/>
  <c r="EH34"/>
  <c r="EH76"/>
  <c r="EH84"/>
  <c r="EH92"/>
  <c r="EH100"/>
  <c r="EH79"/>
  <c r="EH95"/>
  <c r="EH82"/>
  <c r="EH90"/>
  <c r="EH98"/>
  <c r="EH77"/>
  <c r="EH85"/>
  <c r="EH93"/>
  <c r="EH101"/>
  <c r="EH27"/>
  <c r="EH75"/>
  <c r="EH91"/>
  <c r="EH80"/>
  <c r="EH88"/>
  <c r="EH96"/>
  <c r="EH104"/>
  <c r="H29" i="22"/>
  <c r="DE7" i="19"/>
  <c r="DE106"/>
  <c r="EH106"/>
  <c r="FC8" i="15"/>
  <c r="EZ8"/>
  <c r="FA8"/>
  <c r="FB8"/>
  <c r="FF8"/>
  <c r="FG8"/>
  <c r="FH8"/>
  <c r="FE8"/>
  <c r="EF27" i="19"/>
  <c r="EE27"/>
  <c r="EF40"/>
  <c r="EE40"/>
  <c r="EE92"/>
  <c r="EF34"/>
  <c r="EE34"/>
  <c r="EE105"/>
  <c r="EF89"/>
  <c r="EF92"/>
  <c r="EF105"/>
  <c r="EF94"/>
  <c r="EF91"/>
  <c r="EE91"/>
  <c r="EF84"/>
  <c r="EE75"/>
  <c r="EF83"/>
  <c r="EE83"/>
  <c r="EE79"/>
  <c r="EF79"/>
  <c r="EE104"/>
  <c r="EF104"/>
  <c r="EF99"/>
  <c r="EE99"/>
  <c r="EE84"/>
  <c r="EF75"/>
  <c r="DQ110"/>
  <c r="EE89"/>
  <c r="EE94"/>
  <c r="EE80"/>
  <c r="EF80"/>
  <c r="EE77"/>
  <c r="EF77"/>
  <c r="EE78"/>
  <c r="EF78"/>
  <c r="EF97"/>
  <c r="EE97"/>
  <c r="EE106"/>
  <c r="EF106"/>
  <c r="EE88"/>
  <c r="EF88"/>
  <c r="EE95"/>
  <c r="EF95"/>
  <c r="EF90"/>
  <c r="EE90"/>
  <c r="EE85"/>
  <c r="EF85"/>
  <c r="EF98"/>
  <c r="EE98"/>
  <c r="EF82"/>
  <c r="EE82"/>
  <c r="EE101"/>
  <c r="EF101"/>
  <c r="EE103"/>
  <c r="EF103"/>
  <c r="EE93"/>
  <c r="EF93"/>
  <c r="EE102"/>
  <c r="EF102"/>
  <c r="EE86"/>
  <c r="EF86"/>
  <c r="EE87"/>
  <c r="EF87"/>
  <c r="EF100"/>
  <c r="EE100"/>
  <c r="EF81"/>
  <c r="EE81"/>
  <c r="EF76"/>
  <c r="EE76"/>
  <c r="EE96"/>
  <c r="EF96"/>
  <c r="N8" i="15"/>
  <c r="P8"/>
  <c r="Q8"/>
  <c r="J133"/>
  <c r="J132"/>
  <c r="J131"/>
  <c r="J130"/>
  <c r="J129"/>
  <c r="J128"/>
  <c r="J127"/>
  <c r="J126"/>
  <c r="J125"/>
  <c r="J124"/>
  <c r="J123"/>
  <c r="J122"/>
  <c r="J121"/>
  <c r="J120"/>
  <c r="J119"/>
  <c r="J118"/>
  <c r="J117"/>
  <c r="J116"/>
  <c r="J115"/>
  <c r="J114"/>
  <c r="J113"/>
  <c r="J112"/>
  <c r="J111"/>
  <c r="J110"/>
  <c r="DZ106" i="19"/>
  <c r="D108" i="15"/>
  <c r="DZ105" i="19"/>
  <c r="D107" i="15"/>
  <c r="DZ104" i="19"/>
  <c r="D106" i="15"/>
  <c r="DZ103" i="19"/>
  <c r="D105" i="15"/>
  <c r="DZ102" i="19"/>
  <c r="D104" i="15"/>
  <c r="DZ101" i="19"/>
  <c r="D103" i="15"/>
  <c r="DZ100" i="19"/>
  <c r="D102" i="15"/>
  <c r="DZ99" i="19"/>
  <c r="D101" i="15"/>
  <c r="DZ98" i="19"/>
  <c r="D100" i="15"/>
  <c r="DZ97" i="19"/>
  <c r="D99" i="15"/>
  <c r="DZ96" i="19"/>
  <c r="D98" i="15"/>
  <c r="DZ95" i="19"/>
  <c r="D97" i="15"/>
  <c r="DZ94" i="19"/>
  <c r="D96" i="15"/>
  <c r="DZ93" i="19"/>
  <c r="D95" i="15"/>
  <c r="DZ92" i="19"/>
  <c r="D94" i="15"/>
  <c r="DZ91" i="19"/>
  <c r="D93" i="15"/>
  <c r="DZ90" i="19"/>
  <c r="D92" i="15"/>
  <c r="DZ89" i="19"/>
  <c r="D91" i="15"/>
  <c r="DZ88" i="19"/>
  <c r="D90" i="15"/>
  <c r="DZ87" i="19"/>
  <c r="D89" i="15"/>
  <c r="DZ86" i="19"/>
  <c r="D88" i="15"/>
  <c r="DZ85" i="19"/>
  <c r="D87" i="15"/>
  <c r="DZ84" i="19"/>
  <c r="D86" i="15"/>
  <c r="DZ83" i="19"/>
  <c r="D85" i="15"/>
  <c r="DZ82" i="19"/>
  <c r="D84" i="15"/>
  <c r="DZ81" i="19"/>
  <c r="D83" i="15"/>
  <c r="DZ80" i="19"/>
  <c r="D82" i="15"/>
  <c r="DZ79" i="19"/>
  <c r="D81" i="15"/>
  <c r="DZ78" i="19"/>
  <c r="D80" i="15"/>
  <c r="DZ77" i="19"/>
  <c r="D79" i="15"/>
  <c r="DZ76" i="19"/>
  <c r="D78" i="15"/>
  <c r="DZ75" i="19"/>
  <c r="D77" i="15"/>
  <c r="DZ74" i="19"/>
  <c r="D76" i="15"/>
  <c r="DZ73" i="19"/>
  <c r="D75" i="15"/>
  <c r="DZ72" i="19"/>
  <c r="D74" i="15"/>
  <c r="DZ71" i="19"/>
  <c r="D73" i="15"/>
  <c r="DZ70" i="19"/>
  <c r="D72" i="15"/>
  <c r="DZ69" i="19"/>
  <c r="D71" i="15"/>
  <c r="DZ68" i="19"/>
  <c r="D70" i="15"/>
  <c r="DZ67" i="19"/>
  <c r="D69" i="15"/>
  <c r="DZ66" i="19"/>
  <c r="D68" i="15"/>
  <c r="DZ65" i="19"/>
  <c r="D67" i="15"/>
  <c r="DZ64" i="19"/>
  <c r="D66" i="15"/>
  <c r="DZ63" i="19"/>
  <c r="D65" i="15"/>
  <c r="DZ62" i="19"/>
  <c r="D64" i="15"/>
  <c r="DZ61" i="19"/>
  <c r="D63" i="15"/>
  <c r="DZ60" i="19"/>
  <c r="D62" i="15"/>
  <c r="DZ59" i="19"/>
  <c r="D61" i="15"/>
  <c r="DZ58" i="19"/>
  <c r="D60" i="15"/>
  <c r="DZ57" i="19"/>
  <c r="D59" i="15"/>
  <c r="DZ56" i="19"/>
  <c r="D58" i="15"/>
  <c r="DZ55" i="19"/>
  <c r="D57" i="15"/>
  <c r="DZ54" i="19"/>
  <c r="D56" i="15"/>
  <c r="DZ53" i="19"/>
  <c r="D55" i="15"/>
  <c r="DZ52" i="19"/>
  <c r="D54" i="15"/>
  <c r="DZ51" i="19"/>
  <c r="D53" i="15"/>
  <c r="DZ50" i="19"/>
  <c r="D52" i="15"/>
  <c r="DZ49" i="19"/>
  <c r="D51" i="15"/>
  <c r="DZ48" i="19"/>
  <c r="D50" i="15"/>
  <c r="DZ47" i="19"/>
  <c r="D49" i="15"/>
  <c r="DZ46" i="19"/>
  <c r="D48" i="15"/>
  <c r="DZ45" i="19"/>
  <c r="D47" i="15"/>
  <c r="DZ44" i="19"/>
  <c r="D46" i="15"/>
  <c r="DZ43" i="19"/>
  <c r="D45" i="15"/>
  <c r="DZ42" i="19"/>
  <c r="D44" i="15"/>
  <c r="DZ41" i="19"/>
  <c r="D43" i="15"/>
  <c r="DZ40" i="19"/>
  <c r="D42" i="15"/>
  <c r="DZ39" i="19"/>
  <c r="D41" i="15"/>
  <c r="DZ38" i="19"/>
  <c r="D40" i="15"/>
  <c r="DZ37" i="19"/>
  <c r="D39" i="15"/>
  <c r="DZ36" i="19"/>
  <c r="D38" i="15"/>
  <c r="DZ35" i="19"/>
  <c r="D37" i="15"/>
  <c r="DZ34" i="19"/>
  <c r="D36" i="15"/>
  <c r="DZ33" i="19"/>
  <c r="D35" i="15"/>
  <c r="DZ32" i="19"/>
  <c r="D34" i="15"/>
  <c r="DZ31" i="19"/>
  <c r="D33" i="15"/>
  <c r="DZ30" i="19"/>
  <c r="D32" i="15"/>
  <c r="DZ29" i="19"/>
  <c r="D31" i="15"/>
  <c r="DZ28" i="19"/>
  <c r="D30" i="15"/>
  <c r="DZ27" i="19"/>
  <c r="D29" i="15"/>
  <c r="DZ26" i="19"/>
  <c r="D28" i="15"/>
  <c r="DZ25" i="19"/>
  <c r="D27" i="15"/>
  <c r="DZ24" i="19"/>
  <c r="D26" i="15"/>
  <c r="DZ23" i="19"/>
  <c r="D25" i="15"/>
  <c r="DZ22" i="19"/>
  <c r="D24" i="15"/>
  <c r="DZ21" i="19"/>
  <c r="D23" i="15"/>
  <c r="DZ20" i="19"/>
  <c r="D22" i="15"/>
  <c r="DZ19" i="19"/>
  <c r="D21" i="15"/>
  <c r="DZ18" i="19"/>
  <c r="D20" i="15"/>
  <c r="DZ17" i="19"/>
  <c r="D19" i="15"/>
  <c r="DZ16" i="19"/>
  <c r="D18" i="15"/>
  <c r="DZ15" i="19"/>
  <c r="D17" i="15"/>
  <c r="DZ14" i="19"/>
  <c r="D16" i="15"/>
  <c r="DZ13" i="19"/>
  <c r="D15" i="15"/>
  <c r="DZ12" i="19"/>
  <c r="D14" i="15"/>
  <c r="DZ11" i="19"/>
  <c r="D13" i="15"/>
  <c r="DZ10" i="19"/>
  <c r="D12" i="15"/>
  <c r="DZ9" i="19"/>
  <c r="D11" i="15"/>
  <c r="DZ8" i="19"/>
  <c r="D10" i="15"/>
  <c r="D9"/>
  <c r="J3"/>
  <c r="G3"/>
  <c r="DP1"/>
  <c r="C1"/>
  <c r="EL36"/>
  <c r="EL96"/>
  <c r="EL19"/>
  <c r="EL38"/>
  <c r="EL54"/>
  <c r="EL70"/>
  <c r="EL86"/>
  <c r="EL16"/>
  <c r="EL12"/>
  <c r="EL21"/>
  <c r="EL34"/>
  <c r="EL50"/>
  <c r="EL66"/>
  <c r="EL82"/>
  <c r="EL94"/>
  <c r="EL56"/>
  <c r="EL27"/>
  <c r="EL59"/>
  <c r="EL91"/>
  <c r="EL25"/>
  <c r="EL22"/>
  <c r="EL55"/>
  <c r="EL87"/>
  <c r="EL24"/>
  <c r="EL84"/>
  <c r="EL11"/>
  <c r="EL33"/>
  <c r="EL49"/>
  <c r="EL65"/>
  <c r="EL81"/>
  <c r="EL107"/>
  <c r="EL88"/>
  <c r="EL104"/>
  <c r="EL20"/>
  <c r="EL29"/>
  <c r="EL45"/>
  <c r="EL61"/>
  <c r="EL77"/>
  <c r="EL93"/>
  <c r="EL17"/>
  <c r="EL68"/>
  <c r="EL8"/>
  <c r="EM8"/>
  <c r="EL32"/>
  <c r="EL48"/>
  <c r="EL64"/>
  <c r="EL80"/>
  <c r="EL99"/>
  <c r="EL72"/>
  <c r="EL97"/>
  <c r="EL14"/>
  <c r="EL28"/>
  <c r="EL44"/>
  <c r="EL60"/>
  <c r="EL76"/>
  <c r="EL92"/>
  <c r="EL101"/>
  <c r="EL52"/>
  <c r="EL105"/>
  <c r="EL43"/>
  <c r="EL75"/>
  <c r="EL40"/>
  <c r="EL13"/>
  <c r="EL39"/>
  <c r="EL71"/>
  <c r="EL100"/>
  <c r="EL47"/>
  <c r="EL15"/>
  <c r="EL89"/>
  <c r="EL102"/>
  <c r="EL10"/>
  <c r="EL69"/>
  <c r="EL51"/>
  <c r="EL42"/>
  <c r="EL35"/>
  <c r="EL46"/>
  <c r="EL98"/>
  <c r="EL85"/>
  <c r="EL26"/>
  <c r="EL79"/>
  <c r="EL62"/>
  <c r="EL30"/>
  <c r="EL90"/>
  <c r="EL41"/>
  <c r="EL23"/>
  <c r="EL37"/>
  <c r="EL9"/>
  <c r="EL53"/>
  <c r="EL73"/>
  <c r="EL63"/>
  <c r="EL108"/>
  <c r="EL83"/>
  <c r="EL31"/>
  <c r="EL58"/>
  <c r="EL57"/>
  <c r="EL95"/>
  <c r="EL78"/>
  <c r="EL74"/>
  <c r="EL67"/>
  <c r="EL103"/>
  <c r="EL18"/>
  <c r="EL106"/>
  <c r="BE25" i="19"/>
  <c r="BQ17"/>
  <c r="BQ21"/>
  <c r="BQ11"/>
  <c r="BQ41"/>
  <c r="BQ35"/>
  <c r="BE29"/>
  <c r="BQ19"/>
  <c r="AG27"/>
  <c r="BQ44"/>
  <c r="BQ42"/>
  <c r="BE33"/>
  <c r="BE30"/>
  <c r="BE27"/>
  <c r="CC24"/>
  <c r="BE57"/>
  <c r="CC92"/>
  <c r="BE80"/>
  <c r="CC58"/>
  <c r="CC64"/>
  <c r="CC61"/>
  <c r="BE83"/>
  <c r="BE81"/>
  <c r="AG78"/>
  <c r="CC104"/>
  <c r="CC49"/>
  <c r="BE46"/>
  <c r="CC88"/>
  <c r="AG86"/>
  <c r="BE76"/>
  <c r="CC17"/>
  <c r="BE35"/>
  <c r="BE28"/>
  <c r="CC35"/>
  <c r="BE26"/>
  <c r="BQ27"/>
  <c r="CC52"/>
  <c r="CC34"/>
  <c r="BQ22"/>
  <c r="BQ13"/>
  <c r="AG81"/>
  <c r="BE62"/>
  <c r="CC18"/>
  <c r="BE12"/>
  <c r="BE70"/>
  <c r="CC78"/>
  <c r="CC72"/>
  <c r="AG89"/>
  <c r="CC86"/>
  <c r="BE75"/>
  <c r="BE72"/>
  <c r="AG101"/>
  <c r="AG99"/>
  <c r="AG97"/>
  <c r="AG95"/>
  <c r="AG93"/>
  <c r="BQ106"/>
  <c r="BE36"/>
  <c r="BQ31"/>
  <c r="BQ15"/>
  <c r="CC68"/>
  <c r="BQ43"/>
  <c r="BQ39"/>
  <c r="BE22"/>
  <c r="CC70"/>
  <c r="BE32"/>
  <c r="BQ29"/>
  <c r="CC20"/>
  <c r="BE54"/>
  <c r="BE38"/>
  <c r="BE31"/>
  <c r="CC25"/>
  <c r="CC21"/>
  <c r="BE17"/>
  <c r="CC13"/>
  <c r="CC66"/>
  <c r="BE64"/>
  <c r="CC60"/>
  <c r="CC53"/>
  <c r="CC77"/>
  <c r="BQ14"/>
  <c r="CC56"/>
  <c r="CC84"/>
  <c r="AG104"/>
  <c r="BE106"/>
  <c r="BQ102"/>
  <c r="BE91"/>
  <c r="BE89"/>
  <c r="BE101"/>
  <c r="BE99"/>
  <c r="BE97"/>
  <c r="BE95"/>
  <c r="BE93"/>
  <c r="BQ45"/>
  <c r="BQ23"/>
  <c r="CC12"/>
  <c r="BQ37"/>
  <c r="CC31"/>
  <c r="BQ25"/>
  <c r="CC29"/>
  <c r="BE14"/>
  <c r="BQ9"/>
  <c r="BE20"/>
  <c r="CC16"/>
  <c r="BE67"/>
  <c r="CC85"/>
  <c r="CC69"/>
  <c r="CC63"/>
  <c r="BQ59"/>
  <c r="CC80"/>
  <c r="BE104"/>
  <c r="BE50"/>
  <c r="BE90"/>
  <c r="BE88"/>
  <c r="BE79"/>
  <c r="BE77"/>
  <c r="CC101"/>
  <c r="CC99"/>
  <c r="CC97"/>
  <c r="CC95"/>
  <c r="CC93"/>
  <c r="CC9"/>
  <c r="BQ24"/>
  <c r="BQ28"/>
  <c r="BQ80"/>
  <c r="BQ77"/>
  <c r="BQ92"/>
  <c r="BE56"/>
  <c r="CC71"/>
  <c r="AG88"/>
  <c r="CC51"/>
  <c r="CC81"/>
  <c r="BE92"/>
  <c r="BE65"/>
  <c r="CC37"/>
  <c r="BE69"/>
  <c r="BQ88"/>
  <c r="BE51"/>
  <c r="AG105"/>
  <c r="BQ81"/>
  <c r="BQ99"/>
  <c r="CC87"/>
  <c r="CC96"/>
  <c r="BE103"/>
  <c r="BE23"/>
  <c r="CC10"/>
  <c r="BE44"/>
  <c r="BE78"/>
  <c r="BE96"/>
  <c r="BE49"/>
  <c r="BE71"/>
  <c r="BQ87"/>
  <c r="BE13"/>
  <c r="CC44"/>
  <c r="BQ10"/>
  <c r="BQ78"/>
  <c r="BE87"/>
  <c r="CC105"/>
  <c r="BQ101"/>
  <c r="AG94"/>
  <c r="AG102"/>
  <c r="AG91"/>
  <c r="BE18"/>
  <c r="BE42"/>
  <c r="BE68"/>
  <c r="BE11"/>
  <c r="BE9"/>
  <c r="BQ86"/>
  <c r="BQ89"/>
  <c r="CC50"/>
  <c r="BQ51"/>
  <c r="AG85"/>
  <c r="CC48"/>
  <c r="CC103"/>
  <c r="CC79"/>
  <c r="CC90"/>
  <c r="CC65"/>
  <c r="AG34"/>
  <c r="CC62"/>
  <c r="BQ56"/>
  <c r="BQ20"/>
  <c r="BQ75"/>
  <c r="BQ95"/>
  <c r="CC94"/>
  <c r="BQ54"/>
  <c r="BE63"/>
  <c r="AG79"/>
  <c r="AG90"/>
  <c r="CC47"/>
  <c r="BE16"/>
  <c r="CC67"/>
  <c r="BQ33"/>
  <c r="BQ68"/>
  <c r="BQ64"/>
  <c r="BE41"/>
  <c r="BQ40"/>
  <c r="AG76"/>
  <c r="CC55"/>
  <c r="BE82"/>
  <c r="BE94"/>
  <c r="BQ46"/>
  <c r="BQ57"/>
  <c r="AG103"/>
  <c r="BQ85"/>
  <c r="BQ70"/>
  <c r="CC42"/>
  <c r="CC22"/>
  <c r="BE45"/>
  <c r="CC75"/>
  <c r="BE85"/>
  <c r="BQ58"/>
  <c r="BQ97"/>
  <c r="BQ105"/>
  <c r="BQ90"/>
  <c r="AG100"/>
  <c r="AG80"/>
  <c r="BQ52"/>
  <c r="BE61"/>
  <c r="CC15"/>
  <c r="CC26"/>
  <c r="CC40"/>
  <c r="BQ66"/>
  <c r="BQ16"/>
  <c r="BQ18"/>
  <c r="CC45"/>
  <c r="CC83"/>
  <c r="BQ48"/>
  <c r="BE105"/>
  <c r="BE55"/>
  <c r="AG106"/>
  <c r="CC76"/>
  <c r="BE86"/>
  <c r="BQ55"/>
  <c r="BE40"/>
  <c r="BQ32"/>
  <c r="CC43"/>
  <c r="BE39"/>
  <c r="CC73"/>
  <c r="AG83"/>
  <c r="BQ91"/>
  <c r="BQ73"/>
  <c r="BQ76"/>
  <c r="AG92"/>
  <c r="CC100"/>
  <c r="BQ63"/>
  <c r="CC41"/>
  <c r="CC14"/>
  <c r="BE84"/>
  <c r="CC46"/>
  <c r="CC106"/>
  <c r="BQ83"/>
  <c r="AG75"/>
  <c r="BE100"/>
  <c r="BE52"/>
  <c r="BQ62"/>
  <c r="BQ82"/>
  <c r="BE53"/>
  <c r="BE66"/>
  <c r="BE24"/>
  <c r="CC36"/>
  <c r="CC11"/>
  <c r="BQ67"/>
  <c r="AG40"/>
  <c r="BQ30"/>
  <c r="BQ94"/>
  <c r="CC74"/>
  <c r="AG82"/>
  <c r="BQ93"/>
  <c r="AG98"/>
  <c r="AG77"/>
  <c r="BQ49"/>
  <c r="BQ36"/>
  <c r="CC30"/>
  <c r="BQ72"/>
  <c r="BQ96"/>
  <c r="BQ79"/>
  <c r="BE47"/>
  <c r="BQ61"/>
  <c r="BQ103"/>
  <c r="AG84"/>
  <c r="BQ60"/>
  <c r="CC23"/>
  <c r="BE37"/>
  <c r="CC38"/>
  <c r="BQ69"/>
  <c r="BQ34"/>
  <c r="BQ74"/>
  <c r="BQ98"/>
  <c r="BQ71"/>
  <c r="BQ84"/>
  <c r="CC89"/>
  <c r="CC98"/>
  <c r="CC59"/>
  <c r="BE58"/>
  <c r="CC27"/>
  <c r="CC28"/>
  <c r="BQ38"/>
  <c r="BE43"/>
  <c r="BE15"/>
  <c r="BQ100"/>
  <c r="BE73"/>
  <c r="CC82"/>
  <c r="CC102"/>
  <c r="BE59"/>
  <c r="AG87"/>
  <c r="BE98"/>
  <c r="BQ50"/>
  <c r="CC91"/>
  <c r="CC19"/>
  <c r="BE10"/>
  <c r="CC33"/>
  <c r="BQ26"/>
  <c r="CC39"/>
  <c r="BE102"/>
  <c r="BQ53"/>
  <c r="BQ104"/>
  <c r="BQ47"/>
  <c r="AG96"/>
  <c r="BE60"/>
  <c r="BE74"/>
  <c r="BE48"/>
  <c r="CC57"/>
  <c r="BE19"/>
  <c r="BE34"/>
  <c r="CC54"/>
  <c r="BQ12"/>
  <c r="CC32"/>
  <c r="BQ65"/>
  <c r="BE21"/>
  <c r="DN8" i="15"/>
  <c r="DO8"/>
  <c r="DB8"/>
  <c r="CN8"/>
  <c r="CC7" i="19"/>
  <c r="CC8"/>
  <c r="BZ8" i="15"/>
  <c r="BQ7" i="19"/>
  <c r="BQ8"/>
  <c r="BE8"/>
  <c r="BL8" i="15"/>
  <c r="BE7" i="19"/>
  <c r="AX8" i="15"/>
  <c r="AJ8"/>
  <c r="V62" i="19"/>
  <c r="V66"/>
  <c r="V69"/>
  <c r="V60"/>
  <c r="V63"/>
  <c r="V61"/>
  <c r="V70"/>
  <c r="V68"/>
  <c r="V65"/>
  <c r="V71"/>
  <c r="V67"/>
  <c r="V72"/>
  <c r="EC75"/>
  <c r="EC79"/>
  <c r="ED79"/>
  <c r="EC83"/>
  <c r="EC87"/>
  <c r="ED87"/>
  <c r="EC91"/>
  <c r="ED91"/>
  <c r="EC95"/>
  <c r="ED95"/>
  <c r="EC99"/>
  <c r="EC103"/>
  <c r="ED103"/>
  <c r="EC78"/>
  <c r="ED78"/>
  <c r="EC82"/>
  <c r="ED82"/>
  <c r="EC86"/>
  <c r="EC90"/>
  <c r="ED90"/>
  <c r="EC94"/>
  <c r="ED94"/>
  <c r="EC98"/>
  <c r="ED98"/>
  <c r="EC102"/>
  <c r="ED102"/>
  <c r="EC106"/>
  <c r="ED106"/>
  <c r="EC77"/>
  <c r="ED77"/>
  <c r="EC81"/>
  <c r="ED81"/>
  <c r="EC85"/>
  <c r="ED85"/>
  <c r="EC89"/>
  <c r="ED89"/>
  <c r="EC93"/>
  <c r="ED93"/>
  <c r="EC97"/>
  <c r="ED97"/>
  <c r="EC101"/>
  <c r="ED101"/>
  <c r="EC105"/>
  <c r="ED105"/>
  <c r="EC76"/>
  <c r="ED76"/>
  <c r="EC80"/>
  <c r="ED80"/>
  <c r="EC84"/>
  <c r="ED84"/>
  <c r="EC88"/>
  <c r="ED88"/>
  <c r="EC92"/>
  <c r="ED92"/>
  <c r="EC96"/>
  <c r="ED96"/>
  <c r="EC100"/>
  <c r="ED100"/>
  <c r="EC104"/>
  <c r="ED104"/>
  <c r="C81"/>
  <c r="C105"/>
  <c r="C88"/>
  <c r="C96"/>
  <c r="C100"/>
  <c r="C104"/>
  <c r="C75"/>
  <c r="C79"/>
  <c r="C83"/>
  <c r="C87"/>
  <c r="C91"/>
  <c r="C95"/>
  <c r="C99"/>
  <c r="C103"/>
  <c r="C77"/>
  <c r="C85"/>
  <c r="C89"/>
  <c r="C93"/>
  <c r="C97"/>
  <c r="C101"/>
  <c r="C76"/>
  <c r="C80"/>
  <c r="C84"/>
  <c r="C92"/>
  <c r="C78"/>
  <c r="C82"/>
  <c r="C86"/>
  <c r="C90"/>
  <c r="C94"/>
  <c r="C98"/>
  <c r="C102"/>
  <c r="C72"/>
  <c r="C73"/>
  <c r="C74"/>
  <c r="C10"/>
  <c r="C31"/>
  <c r="C43"/>
  <c r="C47"/>
  <c r="C51"/>
  <c r="C56"/>
  <c r="C60"/>
  <c r="C64"/>
  <c r="C68"/>
  <c r="C12"/>
  <c r="C39"/>
  <c r="C15"/>
  <c r="C18"/>
  <c r="C23"/>
  <c r="C26"/>
  <c r="C30"/>
  <c r="C34"/>
  <c r="C38"/>
  <c r="C42"/>
  <c r="C46"/>
  <c r="C50"/>
  <c r="C54"/>
  <c r="C59"/>
  <c r="C63"/>
  <c r="C67"/>
  <c r="C27"/>
  <c r="C35"/>
  <c r="C11"/>
  <c r="C14"/>
  <c r="C17"/>
  <c r="C22"/>
  <c r="C29"/>
  <c r="C33"/>
  <c r="C37"/>
  <c r="C41"/>
  <c r="C45"/>
  <c r="C49"/>
  <c r="C53"/>
  <c r="C58"/>
  <c r="C62"/>
  <c r="C66"/>
  <c r="C70"/>
  <c r="C20"/>
  <c r="C24"/>
  <c r="C9"/>
  <c r="C13"/>
  <c r="C16"/>
  <c r="C21"/>
  <c r="C25"/>
  <c r="C28"/>
  <c r="C32"/>
  <c r="C36"/>
  <c r="C40"/>
  <c r="C44"/>
  <c r="C48"/>
  <c r="C52"/>
  <c r="C57"/>
  <c r="C61"/>
  <c r="C65"/>
  <c r="C69"/>
  <c r="C8"/>
  <c r="DZ7"/>
  <c r="C55"/>
  <c r="C71"/>
  <c r="C19"/>
  <c r="DJ7"/>
  <c r="C7"/>
  <c r="C106"/>
  <c r="ED99"/>
  <c r="U8" i="15"/>
  <c r="V8"/>
  <c r="U9"/>
  <c r="T7" i="19"/>
  <c r="R8" i="15"/>
  <c r="ED86" i="19"/>
  <c r="ED83"/>
  <c r="ED75"/>
  <c r="AG7"/>
  <c r="AG73"/>
  <c r="AG29"/>
  <c r="AH63"/>
  <c r="AG63"/>
  <c r="AG55"/>
  <c r="AH67"/>
  <c r="AG67"/>
  <c r="AH64"/>
  <c r="AG64"/>
  <c r="AH70"/>
  <c r="AG70"/>
  <c r="AH71"/>
  <c r="AG71"/>
  <c r="AG9"/>
  <c r="AH65"/>
  <c r="AG65"/>
  <c r="AG48"/>
  <c r="AG42"/>
  <c r="AG57"/>
  <c r="AG58"/>
  <c r="AG36"/>
  <c r="AG37"/>
  <c r="AG51"/>
  <c r="AH69"/>
  <c r="AG69"/>
  <c r="AG16"/>
  <c r="AG54"/>
  <c r="AH60"/>
  <c r="AG60"/>
  <c r="AG15"/>
  <c r="AG25"/>
  <c r="AG21"/>
  <c r="AG33"/>
  <c r="AG52"/>
  <c r="AG53"/>
  <c r="AG8"/>
  <c r="AG14"/>
  <c r="AG22"/>
  <c r="AH72"/>
  <c r="AG72"/>
  <c r="AG32"/>
  <c r="AH68"/>
  <c r="AG68"/>
  <c r="AG39"/>
  <c r="AG20"/>
  <c r="AG56"/>
  <c r="AH66"/>
  <c r="AG66"/>
  <c r="AG12"/>
  <c r="AG44"/>
  <c r="AH62"/>
  <c r="AG62"/>
  <c r="AG23"/>
  <c r="AH61"/>
  <c r="AG61"/>
  <c r="H31" i="22"/>
  <c r="AG49" i="19"/>
  <c r="AG35"/>
  <c r="AG50"/>
  <c r="AG45"/>
  <c r="AG26"/>
  <c r="AG41"/>
  <c r="AG30"/>
  <c r="AG18"/>
  <c r="AG46"/>
  <c r="AG47"/>
  <c r="AG13"/>
  <c r="AG74"/>
  <c r="AG10"/>
  <c r="AG38"/>
  <c r="AG43"/>
  <c r="AG31"/>
  <c r="AG59"/>
  <c r="AG17"/>
  <c r="AG11"/>
  <c r="AG19"/>
  <c r="AG28"/>
  <c r="AG24"/>
  <c r="V32"/>
  <c r="V58"/>
  <c r="V59"/>
  <c r="V51"/>
  <c r="V56"/>
  <c r="V35"/>
  <c r="V44"/>
  <c r="AH38"/>
  <c r="AH43"/>
  <c r="AH31"/>
  <c r="AH59"/>
  <c r="V55"/>
  <c r="V47"/>
  <c r="V33"/>
  <c r="V74"/>
  <c r="AH73"/>
  <c r="AH55"/>
  <c r="AH48"/>
  <c r="AH42"/>
  <c r="AH57"/>
  <c r="AH58"/>
  <c r="AH36"/>
  <c r="AH37"/>
  <c r="AH51"/>
  <c r="AH54"/>
  <c r="AH33"/>
  <c r="AH52"/>
  <c r="AH53"/>
  <c r="V73"/>
  <c r="V50"/>
  <c r="V37"/>
  <c r="V48"/>
  <c r="V57"/>
  <c r="V49"/>
  <c r="V52"/>
  <c r="AH32"/>
  <c r="AH39"/>
  <c r="AH56"/>
  <c r="AH44"/>
  <c r="V41"/>
  <c r="V43"/>
  <c r="V38"/>
  <c r="V53"/>
  <c r="V30"/>
  <c r="AH49"/>
  <c r="AH35"/>
  <c r="AH50"/>
  <c r="AH45"/>
  <c r="AH41"/>
  <c r="AH30"/>
  <c r="AH46"/>
  <c r="AH47"/>
  <c r="AH74"/>
  <c r="V8"/>
  <c r="AH19"/>
  <c r="AH24"/>
  <c r="V21"/>
  <c r="V20"/>
  <c r="V24"/>
  <c r="V9"/>
  <c r="AH29"/>
  <c r="AH16"/>
  <c r="AH15"/>
  <c r="AH25"/>
  <c r="AH21"/>
  <c r="AH17"/>
  <c r="AH11"/>
  <c r="AH28"/>
  <c r="V22"/>
  <c r="V25"/>
  <c r="V18"/>
  <c r="V26"/>
  <c r="V15"/>
  <c r="V12"/>
  <c r="T6" i="21"/>
  <c r="S6"/>
  <c r="AD6"/>
  <c r="Y6"/>
  <c r="AH8" i="19"/>
  <c r="X6" i="21"/>
  <c r="AH14" i="19"/>
  <c r="AH22"/>
  <c r="AH20"/>
  <c r="AH12"/>
  <c r="AH23"/>
  <c r="V14"/>
  <c r="V17"/>
  <c r="AH10"/>
  <c r="V13"/>
  <c r="AH9"/>
  <c r="V23"/>
  <c r="V19"/>
  <c r="V28"/>
  <c r="V11"/>
  <c r="AH26"/>
  <c r="AH18"/>
  <c r="AH13"/>
  <c r="J16" i="22"/>
  <c r="G20"/>
  <c r="M17"/>
  <c r="G21"/>
  <c r="G17"/>
  <c r="J21"/>
  <c r="J20"/>
  <c r="M18"/>
  <c r="H28"/>
  <c r="V64" i="19"/>
  <c r="EQ9" i="15"/>
  <c r="F23" i="22"/>
  <c r="DK7" i="19"/>
  <c r="ER9" i="15"/>
  <c r="H23" i="22"/>
  <c r="DC8" i="15"/>
  <c r="H27" i="22"/>
  <c r="O17"/>
  <c r="AH7" i="19"/>
  <c r="V54"/>
  <c r="V31"/>
  <c r="V36"/>
  <c r="V46"/>
  <c r="V42"/>
  <c r="V45"/>
  <c r="V39"/>
  <c r="V29"/>
  <c r="AB110"/>
  <c r="X114"/>
  <c r="AF110"/>
  <c r="AA6" i="21"/>
  <c r="AD110" i="19"/>
  <c r="W6" i="21"/>
  <c r="W114" i="19"/>
  <c r="AG110"/>
  <c r="AB6" i="21"/>
  <c r="AA110" i="19"/>
  <c r="AC110"/>
  <c r="V10"/>
  <c r="V16"/>
  <c r="M20" i="22"/>
  <c r="N20"/>
  <c r="J19"/>
  <c r="G16"/>
  <c r="J18"/>
  <c r="M19"/>
  <c r="M16"/>
  <c r="G19"/>
  <c r="J17"/>
  <c r="N17"/>
  <c r="M21"/>
  <c r="N21"/>
  <c r="G18"/>
  <c r="ES9" i="15"/>
  <c r="J23" i="22"/>
  <c r="BF62" i="19"/>
  <c r="BR68"/>
  <c r="BR69"/>
  <c r="BR70"/>
  <c r="BR62"/>
  <c r="AT62"/>
  <c r="BR65"/>
  <c r="BF67"/>
  <c r="CD63"/>
  <c r="BF65"/>
  <c r="BR66"/>
  <c r="BF70"/>
  <c r="AT66"/>
  <c r="BF71"/>
  <c r="CD67"/>
  <c r="BR71"/>
  <c r="AT63"/>
  <c r="BF72"/>
  <c r="CD68"/>
  <c r="BF64"/>
  <c r="CD71"/>
  <c r="CD62"/>
  <c r="AT70"/>
  <c r="BR63"/>
  <c r="BR72"/>
  <c r="AT65"/>
  <c r="AT72"/>
  <c r="CD72"/>
  <c r="CD66"/>
  <c r="AT67"/>
  <c r="BF68"/>
  <c r="BF66"/>
  <c r="CD64"/>
  <c r="CD70"/>
  <c r="AT64"/>
  <c r="AT69"/>
  <c r="CD65"/>
  <c r="BR67"/>
  <c r="AT71"/>
  <c r="CD69"/>
  <c r="BF69"/>
  <c r="AT68"/>
  <c r="BF63"/>
  <c r="BR64"/>
  <c r="EH46"/>
  <c r="EH16"/>
  <c r="EH42"/>
  <c r="EH54"/>
  <c r="EH45"/>
  <c r="EH64"/>
  <c r="EH31"/>
  <c r="EH39"/>
  <c r="EH10"/>
  <c r="EH29"/>
  <c r="EH36"/>
  <c r="EA70"/>
  <c r="EA54"/>
  <c r="EA38"/>
  <c r="EA22"/>
  <c r="EA7"/>
  <c r="EA59"/>
  <c r="EA43"/>
  <c r="EA27"/>
  <c r="EA72"/>
  <c r="EA56"/>
  <c r="EA40"/>
  <c r="EA24"/>
  <c r="EA8"/>
  <c r="EA61"/>
  <c r="EA45"/>
  <c r="EA29"/>
  <c r="EA13"/>
  <c r="EA74"/>
  <c r="EA58"/>
  <c r="EA42"/>
  <c r="EA26"/>
  <c r="EA10"/>
  <c r="EA63"/>
  <c r="EA47"/>
  <c r="EA31"/>
  <c r="EA11"/>
  <c r="EA60"/>
  <c r="EA44"/>
  <c r="EA28"/>
  <c r="EA12"/>
  <c r="EA65"/>
  <c r="EA49"/>
  <c r="EA33"/>
  <c r="EA17"/>
  <c r="EA62"/>
  <c r="EA46"/>
  <c r="EA30"/>
  <c r="EA14"/>
  <c r="EA67"/>
  <c r="EA51"/>
  <c r="EA35"/>
  <c r="EA15"/>
  <c r="EA64"/>
  <c r="EA48"/>
  <c r="EA32"/>
  <c r="EA16"/>
  <c r="EA69"/>
  <c r="EA53"/>
  <c r="EA37"/>
  <c r="EA21"/>
  <c r="EA19"/>
  <c r="EA66"/>
  <c r="EA50"/>
  <c r="EA34"/>
  <c r="EA18"/>
  <c r="EA71"/>
  <c r="EA55"/>
  <c r="EA39"/>
  <c r="EA23"/>
  <c r="EA68"/>
  <c r="EA52"/>
  <c r="EA36"/>
  <c r="EA20"/>
  <c r="EA73"/>
  <c r="EA57"/>
  <c r="EA41"/>
  <c r="EA25"/>
  <c r="EA9"/>
  <c r="EB7"/>
  <c r="ER23" i="15"/>
  <c r="ER19"/>
  <c r="ER17"/>
  <c r="ER26"/>
  <c r="ER18"/>
  <c r="ER13"/>
  <c r="ER29"/>
  <c r="ER15"/>
  <c r="ER27"/>
  <c r="ER12"/>
  <c r="ER14"/>
  <c r="ER16"/>
  <c r="ER28"/>
  <c r="ER11"/>
  <c r="ER25"/>
  <c r="ER22"/>
  <c r="ER20"/>
  <c r="ER24"/>
  <c r="O19" i="22"/>
  <c r="BF7" i="19"/>
  <c r="O20" i="22"/>
  <c r="BR7" i="19"/>
  <c r="O18" i="22"/>
  <c r="AT7" i="19"/>
  <c r="O21" i="22"/>
  <c r="CD7" i="19"/>
  <c r="CD39"/>
  <c r="AT36"/>
  <c r="BR48"/>
  <c r="AT55"/>
  <c r="BR37"/>
  <c r="BR38"/>
  <c r="BF61"/>
  <c r="CD50"/>
  <c r="AT57"/>
  <c r="BF50"/>
  <c r="BF38"/>
  <c r="BR42"/>
  <c r="BR47"/>
  <c r="AT42"/>
  <c r="BF59"/>
  <c r="AT60"/>
  <c r="BF35"/>
  <c r="AT45"/>
  <c r="BF45"/>
  <c r="AT39"/>
  <c r="CD32"/>
  <c r="AT35"/>
  <c r="CD73"/>
  <c r="CD42"/>
  <c r="BF42"/>
  <c r="CD49"/>
  <c r="BF43"/>
  <c r="CD41"/>
  <c r="AT41"/>
  <c r="CD56"/>
  <c r="BF47"/>
  <c r="CD43"/>
  <c r="BR51"/>
  <c r="AT37"/>
  <c r="AT33"/>
  <c r="BF33"/>
  <c r="CD36"/>
  <c r="BR44"/>
  <c r="CD74"/>
  <c r="BF39"/>
  <c r="BF48"/>
  <c r="BF37"/>
  <c r="CD48"/>
  <c r="CD46"/>
  <c r="BF36"/>
  <c r="BR41"/>
  <c r="BR61"/>
  <c r="BR52"/>
  <c r="BR56"/>
  <c r="AT38"/>
  <c r="CD38"/>
  <c r="BR58"/>
  <c r="CD35"/>
  <c r="AT47"/>
  <c r="BR53"/>
  <c r="BR60"/>
  <c r="AT61"/>
  <c r="AT58"/>
  <c r="AT48"/>
  <c r="BF54"/>
  <c r="BF57"/>
  <c r="BF73"/>
  <c r="AT49"/>
  <c r="AT46"/>
  <c r="BR43"/>
  <c r="AT54"/>
  <c r="AT53"/>
  <c r="BR73"/>
  <c r="AT73"/>
  <c r="BF51"/>
  <c r="BR74"/>
  <c r="AT52"/>
  <c r="CD44"/>
  <c r="BF46"/>
  <c r="AT74"/>
  <c r="CD45"/>
  <c r="CD37"/>
  <c r="CD60"/>
  <c r="BR35"/>
  <c r="AT51"/>
  <c r="BF52"/>
  <c r="CD33"/>
  <c r="BR33"/>
  <c r="BR59"/>
  <c r="CD58"/>
  <c r="BF74"/>
  <c r="BR36"/>
  <c r="BR54"/>
  <c r="CD51"/>
  <c r="CD52"/>
  <c r="BR50"/>
  <c r="AT59"/>
  <c r="AT56"/>
  <c r="BF53"/>
  <c r="BF41"/>
  <c r="CD59"/>
  <c r="BF56"/>
  <c r="CD57"/>
  <c r="BR49"/>
  <c r="BR55"/>
  <c r="CD47"/>
  <c r="BF44"/>
  <c r="BF32"/>
  <c r="AT50"/>
  <c r="CD55"/>
  <c r="AT44"/>
  <c r="AT43"/>
  <c r="BR32"/>
  <c r="BR46"/>
  <c r="AT32"/>
  <c r="BR39"/>
  <c r="BF60"/>
  <c r="BF58"/>
  <c r="BF55"/>
  <c r="BR57"/>
  <c r="BF49"/>
  <c r="CD53"/>
  <c r="CD61"/>
  <c r="CD54"/>
  <c r="BR45"/>
  <c r="U6" i="21"/>
  <c r="BF8" i="19"/>
  <c r="BR30"/>
  <c r="BR20"/>
  <c r="BR14"/>
  <c r="BR24"/>
  <c r="CD12"/>
  <c r="CD10"/>
  <c r="BR9"/>
  <c r="AT16"/>
  <c r="BR18"/>
  <c r="CD21"/>
  <c r="CD8"/>
  <c r="BR16"/>
  <c r="BF17"/>
  <c r="BF19"/>
  <c r="CD23"/>
  <c r="BF11"/>
  <c r="CD31"/>
  <c r="BF29"/>
  <c r="CD17"/>
  <c r="BF14"/>
  <c r="BF12"/>
  <c r="AT22"/>
  <c r="CD11"/>
  <c r="BR31"/>
  <c r="BF30"/>
  <c r="AT17"/>
  <c r="AT12"/>
  <c r="BF15"/>
  <c r="AT13"/>
  <c r="AT15"/>
  <c r="BF18"/>
  <c r="AT9"/>
  <c r="BR19"/>
  <c r="V6" i="21"/>
  <c r="BF25" i="19"/>
  <c r="BF24"/>
  <c r="CD14"/>
  <c r="BR17"/>
  <c r="AT8"/>
  <c r="BR21"/>
  <c r="AT19"/>
  <c r="BF9"/>
  <c r="BR25"/>
  <c r="BF21"/>
  <c r="AT10"/>
  <c r="AT31"/>
  <c r="BF20"/>
  <c r="BF31"/>
  <c r="CD30"/>
  <c r="AT23"/>
  <c r="BR29"/>
  <c r="AT11"/>
  <c r="CD20"/>
  <c r="CD18"/>
  <c r="AT28"/>
  <c r="BR26"/>
  <c r="AT14"/>
  <c r="BF22"/>
  <c r="AE110"/>
  <c r="Z6" i="21"/>
  <c r="BR13" i="19"/>
  <c r="AT18"/>
  <c r="AT30"/>
  <c r="BF16"/>
  <c r="BR22"/>
  <c r="CD26"/>
  <c r="BF13"/>
  <c r="AT20"/>
  <c r="AD10" i="21"/>
  <c r="BR8" i="19"/>
  <c r="BR12"/>
  <c r="CD28"/>
  <c r="CD16"/>
  <c r="BR10"/>
  <c r="CD13"/>
  <c r="BF23"/>
  <c r="CD29"/>
  <c r="CD24"/>
  <c r="BF10"/>
  <c r="AT25"/>
  <c r="BF26"/>
  <c r="CD25"/>
  <c r="BF28"/>
  <c r="AT29"/>
  <c r="AT21"/>
  <c r="CD9"/>
  <c r="AT24"/>
  <c r="BR11"/>
  <c r="CD19"/>
  <c r="CD15"/>
  <c r="BR23"/>
  <c r="BR15"/>
  <c r="AT26"/>
  <c r="CD22"/>
  <c r="BR28"/>
  <c r="N18" i="22"/>
  <c r="N16"/>
  <c r="N19"/>
  <c r="AG10" i="21"/>
  <c r="AH10"/>
  <c r="AR10"/>
  <c r="T10"/>
  <c r="S10"/>
  <c r="J10"/>
  <c r="E10"/>
  <c r="K10"/>
  <c r="F10"/>
  <c r="P10"/>
  <c r="AG6"/>
  <c r="AL6"/>
  <c r="AM6"/>
  <c r="AH6"/>
  <c r="AR6"/>
  <c r="EX9" i="15"/>
  <c r="L26" i="22"/>
  <c r="EH55" i="19"/>
  <c r="EB27"/>
  <c r="EB26"/>
  <c r="EB25"/>
  <c r="EB24"/>
  <c r="EB21"/>
  <c r="EB20"/>
  <c r="EB18"/>
  <c r="EB17"/>
  <c r="EB16"/>
  <c r="EB15"/>
  <c r="EB14"/>
  <c r="EB13"/>
  <c r="EB12"/>
  <c r="EB11"/>
  <c r="EB10"/>
  <c r="EB9"/>
  <c r="EB22"/>
  <c r="EB23"/>
  <c r="EB8"/>
  <c r="EB19"/>
  <c r="EC7"/>
  <c r="ER30" i="15"/>
  <c r="O16" i="22"/>
  <c r="V7" i="19"/>
  <c r="CZ110"/>
  <c r="CO110"/>
  <c r="AM110"/>
  <c r="AO110"/>
  <c r="AI114"/>
  <c r="AP110"/>
  <c r="AK6" i="21"/>
  <c r="AS110" i="19"/>
  <c r="AP6" i="21"/>
  <c r="AN110" i="19"/>
  <c r="AJ114"/>
  <c r="AR110"/>
  <c r="AO6" i="21"/>
  <c r="BK110" i="19"/>
  <c r="BM110"/>
  <c r="BN110"/>
  <c r="W10" i="21"/>
  <c r="BQ110" i="19"/>
  <c r="AB10" i="21"/>
  <c r="BG114" i="19"/>
  <c r="BP110"/>
  <c r="BL110"/>
  <c r="BH114"/>
  <c r="AH110"/>
  <c r="AZ110"/>
  <c r="BD110"/>
  <c r="M10" i="21"/>
  <c r="BB110" i="19"/>
  <c r="I10" i="21"/>
  <c r="AU114" i="19"/>
  <c r="AY110"/>
  <c r="G10" i="21"/>
  <c r="BA110" i="19"/>
  <c r="AV114"/>
  <c r="BE110"/>
  <c r="N10" i="21"/>
  <c r="CB110" i="19"/>
  <c r="BZ110"/>
  <c r="AK10" i="21"/>
  <c r="BX110" i="19"/>
  <c r="BS114"/>
  <c r="BW110"/>
  <c r="BY110"/>
  <c r="BT114"/>
  <c r="CC110"/>
  <c r="AE6" i="21"/>
  <c r="EH21" i="19"/>
  <c r="EH63"/>
  <c r="EH59"/>
  <c r="EH53"/>
  <c r="EH56"/>
  <c r="EH66"/>
  <c r="EH24"/>
  <c r="EH35"/>
  <c r="EH73"/>
  <c r="EH22"/>
  <c r="EH8"/>
  <c r="EH70"/>
  <c r="EH43"/>
  <c r="EH44"/>
  <c r="EH72"/>
  <c r="EH47"/>
  <c r="EH48"/>
  <c r="EH18"/>
  <c r="EH50"/>
  <c r="EH15"/>
  <c r="EH74"/>
  <c r="EH49"/>
  <c r="EH12"/>
  <c r="EH58"/>
  <c r="EH52"/>
  <c r="EH67"/>
  <c r="EH69"/>
  <c r="EH9"/>
  <c r="EH41"/>
  <c r="EH30"/>
  <c r="EH62"/>
  <c r="EH68"/>
  <c r="EH23"/>
  <c r="EH57"/>
  <c r="EH37"/>
  <c r="EH25"/>
  <c r="EH26"/>
  <c r="EH71"/>
  <c r="EH60"/>
  <c r="EH65"/>
  <c r="EH14"/>
  <c r="EH11"/>
  <c r="EH17"/>
  <c r="EH28"/>
  <c r="EH38"/>
  <c r="EH51"/>
  <c r="EH13"/>
  <c r="EH33"/>
  <c r="EH32"/>
  <c r="EH61"/>
  <c r="EH20"/>
  <c r="EB28"/>
  <c r="EC27"/>
  <c r="ED27"/>
  <c r="EC26"/>
  <c r="EC25"/>
  <c r="EC24"/>
  <c r="EC21"/>
  <c r="EC20"/>
  <c r="EC18"/>
  <c r="EC17"/>
  <c r="EC16"/>
  <c r="EC15"/>
  <c r="EC14"/>
  <c r="EC13"/>
  <c r="EC12"/>
  <c r="EC11"/>
  <c r="EC10"/>
  <c r="EC9"/>
  <c r="EC22"/>
  <c r="EC23"/>
  <c r="EC8"/>
  <c r="EC19"/>
  <c r="F6" i="21"/>
  <c r="J6"/>
  <c r="E6"/>
  <c r="P6"/>
  <c r="K6"/>
  <c r="ER31" i="15"/>
  <c r="R110" i="19"/>
  <c r="I6" i="21"/>
  <c r="P110" i="19"/>
  <c r="T110"/>
  <c r="M6" i="21"/>
  <c r="U110" i="19"/>
  <c r="N6" i="21"/>
  <c r="O110" i="19"/>
  <c r="Q110"/>
  <c r="H6" i="21"/>
  <c r="AI10"/>
  <c r="BO110" i="19"/>
  <c r="BR110"/>
  <c r="CA110"/>
  <c r="AL10" i="21"/>
  <c r="U10"/>
  <c r="AI6"/>
  <c r="X10"/>
  <c r="AO10"/>
  <c r="AM10"/>
  <c r="Y10"/>
  <c r="AA10"/>
  <c r="V10"/>
  <c r="AJ6"/>
  <c r="AJ10"/>
  <c r="H10"/>
  <c r="AQ110" i="19"/>
  <c r="AN6" i="21"/>
  <c r="BC110" i="19"/>
  <c r="L10" i="21"/>
  <c r="EE33" i="19"/>
  <c r="EF54"/>
  <c r="EF14"/>
  <c r="EE31"/>
  <c r="EE65"/>
  <c r="EE71"/>
  <c r="EE39"/>
  <c r="EE15"/>
  <c r="EE50"/>
  <c r="EE72"/>
  <c r="EE73"/>
  <c r="EE42"/>
  <c r="EE63"/>
  <c r="EE54"/>
  <c r="EF68"/>
  <c r="EE68"/>
  <c r="EE18"/>
  <c r="L114"/>
  <c r="K114"/>
  <c r="EB29"/>
  <c r="EC28"/>
  <c r="EH19"/>
  <c r="EH7"/>
  <c r="ER32" i="15"/>
  <c r="M23" i="22"/>
  <c r="EF21" i="19"/>
  <c r="EE23"/>
  <c r="G6" i="21"/>
  <c r="EF22" i="19"/>
  <c r="EF18"/>
  <c r="Z10" i="21"/>
  <c r="AE10"/>
  <c r="CD110" i="19"/>
  <c r="AP10" i="21"/>
  <c r="AN10"/>
  <c r="Q10"/>
  <c r="BF110" i="19"/>
  <c r="AS6" i="21"/>
  <c r="S110" i="19"/>
  <c r="L6" i="21"/>
  <c r="Q6"/>
  <c r="AT110" i="19"/>
  <c r="EF65"/>
  <c r="EE21"/>
  <c r="EE22"/>
  <c r="EE14"/>
  <c r="EF15"/>
  <c r="EF71"/>
  <c r="EF12"/>
  <c r="EE11"/>
  <c r="EE12"/>
  <c r="EF11"/>
  <c r="ED23"/>
  <c r="EF23"/>
  <c r="EE56"/>
  <c r="EE74"/>
  <c r="EE60"/>
  <c r="EF17"/>
  <c r="EE17"/>
  <c r="ED17"/>
  <c r="EF8"/>
  <c r="EE8"/>
  <c r="EF67"/>
  <c r="EE67"/>
  <c r="EF25"/>
  <c r="EE25"/>
  <c r="ED25"/>
  <c r="EF64"/>
  <c r="EE64"/>
  <c r="EF24"/>
  <c r="EE24"/>
  <c r="EE49"/>
  <c r="EE30"/>
  <c r="EE61"/>
  <c r="EE59"/>
  <c r="EE70"/>
  <c r="EE57"/>
  <c r="EF29"/>
  <c r="EE29"/>
  <c r="EE53"/>
  <c r="EE48"/>
  <c r="EE62"/>
  <c r="EE51"/>
  <c r="EE43"/>
  <c r="EE45"/>
  <c r="EF13"/>
  <c r="EE13"/>
  <c r="ED13"/>
  <c r="EF10"/>
  <c r="EE10"/>
  <c r="EE41"/>
  <c r="EF20"/>
  <c r="EE20"/>
  <c r="ED20"/>
  <c r="EE47"/>
  <c r="EF9"/>
  <c r="EE9"/>
  <c r="EE38"/>
  <c r="EF16"/>
  <c r="EE16"/>
  <c r="ED16"/>
  <c r="EF52"/>
  <c r="EE52"/>
  <c r="EF28"/>
  <c r="EE28"/>
  <c r="ED28"/>
  <c r="ED29"/>
  <c r="EE66"/>
  <c r="EE69"/>
  <c r="EE46"/>
  <c r="EF32"/>
  <c r="EE32"/>
  <c r="EE44"/>
  <c r="EE36"/>
  <c r="EF26"/>
  <c r="EE26"/>
  <c r="ED26"/>
  <c r="EF35"/>
  <c r="EE35"/>
  <c r="EE58"/>
  <c r="EF37"/>
  <c r="EE37"/>
  <c r="EB30"/>
  <c r="EC29"/>
  <c r="ER33" i="15"/>
  <c r="ED24" i="19"/>
  <c r="ED15"/>
  <c r="ED14"/>
  <c r="ED11"/>
  <c r="ED22"/>
  <c r="ED18"/>
  <c r="ED21"/>
  <c r="ED12"/>
  <c r="ED10"/>
  <c r="ED9"/>
  <c r="AS10" i="21"/>
  <c r="V110" i="19"/>
  <c r="ED8"/>
  <c r="L23" i="22"/>
  <c r="ED30" i="19"/>
  <c r="EF30"/>
  <c r="EE7"/>
  <c r="EB31"/>
  <c r="EC30"/>
  <c r="ER34" i="15"/>
  <c r="EF19" i="19"/>
  <c r="EF7"/>
  <c r="ED31"/>
  <c r="EF31"/>
  <c r="ED19"/>
  <c r="EE55"/>
  <c r="EE19"/>
  <c r="EE109"/>
  <c r="EC31"/>
  <c r="EB32"/>
  <c r="ED7"/>
  <c r="ER35" i="15"/>
  <c r="M7" i="1"/>
  <c r="M8"/>
  <c r="M9"/>
  <c r="M10"/>
  <c r="M11"/>
  <c r="M12"/>
  <c r="M13"/>
  <c r="O7"/>
  <c r="O8"/>
  <c r="ED109" i="19"/>
  <c r="EC32"/>
  <c r="ED32"/>
  <c r="EB33"/>
  <c r="ER36" i="15"/>
  <c r="ED33" i="19"/>
  <c r="EB34"/>
  <c r="EC33"/>
  <c r="ER37" i="15"/>
  <c r="EF33" i="19"/>
  <c r="EC34"/>
  <c r="ED34"/>
  <c r="EB35"/>
  <c r="ER38" i="15"/>
  <c r="EB36" i="19"/>
  <c r="EC35"/>
  <c r="ED35"/>
  <c r="ER39" i="15"/>
  <c r="ED36" i="19"/>
  <c r="EC36"/>
  <c r="EB37"/>
  <c r="ER40" i="15"/>
  <c r="EF36" i="19"/>
  <c r="EB38"/>
  <c r="EC37"/>
  <c r="ED37"/>
  <c r="ER41" i="15"/>
  <c r="DK40" i="19"/>
  <c r="ED38"/>
  <c r="EB39"/>
  <c r="DK34"/>
  <c r="DK27"/>
  <c r="DK71"/>
  <c r="DK70"/>
  <c r="DK69"/>
  <c r="DK68"/>
  <c r="DK67"/>
  <c r="DK66"/>
  <c r="DK65"/>
  <c r="DK64"/>
  <c r="DK63"/>
  <c r="DK62"/>
  <c r="DK61"/>
  <c r="DK60"/>
  <c r="DK59"/>
  <c r="DK58"/>
  <c r="DK57"/>
  <c r="DK56"/>
  <c r="DK55"/>
  <c r="DK54"/>
  <c r="DK53"/>
  <c r="DK52"/>
  <c r="DK51"/>
  <c r="DK50"/>
  <c r="DK49"/>
  <c r="DK48"/>
  <c r="DK47"/>
  <c r="DK46"/>
  <c r="DK45"/>
  <c r="DK44"/>
  <c r="DK43"/>
  <c r="DK42"/>
  <c r="DK41"/>
  <c r="DK39"/>
  <c r="DK36"/>
  <c r="DK35"/>
  <c r="DK31"/>
  <c r="DK30"/>
  <c r="DK29"/>
  <c r="DK28"/>
  <c r="DK26"/>
  <c r="DK25"/>
  <c r="DK24"/>
  <c r="DK21"/>
  <c r="DK20"/>
  <c r="DK18"/>
  <c r="DK17"/>
  <c r="DK16"/>
  <c r="DK15"/>
  <c r="DK14"/>
  <c r="DK13"/>
  <c r="DK12"/>
  <c r="DK11"/>
  <c r="DK10"/>
  <c r="DK9"/>
  <c r="DK8"/>
  <c r="DK38"/>
  <c r="EC38"/>
  <c r="DK37"/>
  <c r="DK32"/>
  <c r="DK33"/>
  <c r="DK22"/>
  <c r="DK23"/>
  <c r="DK85"/>
  <c r="DK77"/>
  <c r="DK81"/>
  <c r="DK72"/>
  <c r="DK84"/>
  <c r="DK88"/>
  <c r="DK86"/>
  <c r="DK90"/>
  <c r="DK91"/>
  <c r="DK87"/>
  <c r="DK78"/>
  <c r="DK74"/>
  <c r="DK75"/>
  <c r="DK101"/>
  <c r="DK99"/>
  <c r="DK82"/>
  <c r="DK76"/>
  <c r="DK92"/>
  <c r="DK80"/>
  <c r="DK100"/>
  <c r="DK96"/>
  <c r="DK94"/>
  <c r="DK97"/>
  <c r="DK104"/>
  <c r="DK105"/>
  <c r="DK103"/>
  <c r="DK89"/>
  <c r="DK93"/>
  <c r="DK95"/>
  <c r="DK98"/>
  <c r="DK83"/>
  <c r="DK102"/>
  <c r="DK73"/>
  <c r="DK79"/>
  <c r="DK19"/>
  <c r="DK106"/>
  <c r="ER42" i="15"/>
  <c r="EG81" i="19"/>
  <c r="EG106"/>
  <c r="EG92"/>
  <c r="EG65"/>
  <c r="EG105"/>
  <c r="EG101"/>
  <c r="EG52"/>
  <c r="EG76"/>
  <c r="EG82"/>
  <c r="EG83"/>
  <c r="EG78"/>
  <c r="EG100"/>
  <c r="EG77"/>
  <c r="EG97"/>
  <c r="EG96"/>
  <c r="EG84"/>
  <c r="EG88"/>
  <c r="EG54"/>
  <c r="EG64"/>
  <c r="EG90"/>
  <c r="EG98"/>
  <c r="EG103"/>
  <c r="EG79"/>
  <c r="EG102"/>
  <c r="EG85"/>
  <c r="EG93"/>
  <c r="EG71"/>
  <c r="EG87"/>
  <c r="EG68"/>
  <c r="EG99"/>
  <c r="EG104"/>
  <c r="EG80"/>
  <c r="EG91"/>
  <c r="EG89"/>
  <c r="EG67"/>
  <c r="EG94"/>
  <c r="EG86"/>
  <c r="EG75"/>
  <c r="EG95"/>
  <c r="EG27"/>
  <c r="EG40"/>
  <c r="EG34"/>
  <c r="EG37"/>
  <c r="EG32"/>
  <c r="EG22"/>
  <c r="EG35"/>
  <c r="EG28"/>
  <c r="EF38"/>
  <c r="ED39"/>
  <c r="EB40"/>
  <c r="EC39"/>
  <c r="ER43" i="15"/>
  <c r="EF39" i="19"/>
  <c r="EC40"/>
  <c r="ED40"/>
  <c r="EB41"/>
  <c r="ER44" i="15"/>
  <c r="EB42" i="19"/>
  <c r="EC41"/>
  <c r="ER45" i="15"/>
  <c r="ED41" i="19"/>
  <c r="EF41"/>
  <c r="EB43"/>
  <c r="EC42"/>
  <c r="ER46" i="15"/>
  <c r="ED42" i="19"/>
  <c r="ED43"/>
  <c r="EF42"/>
  <c r="EB44"/>
  <c r="EC43"/>
  <c r="ER47" i="15"/>
  <c r="ED44" i="19"/>
  <c r="EF43"/>
  <c r="EB45"/>
  <c r="EC44"/>
  <c r="ER48" i="15"/>
  <c r="EF44" i="19"/>
  <c r="EB46"/>
  <c r="EC45"/>
  <c r="ER49" i="15"/>
  <c r="ED45" i="19"/>
  <c r="EF45"/>
  <c r="ED46"/>
  <c r="EB47"/>
  <c r="EC46"/>
  <c r="ER50" i="15"/>
  <c r="EF46" i="19"/>
  <c r="EB48"/>
  <c r="EC47"/>
  <c r="ER51" i="15"/>
  <c r="ED47" i="19"/>
  <c r="EF47"/>
  <c r="EB49"/>
  <c r="EC48"/>
  <c r="ER52" i="15"/>
  <c r="ED48" i="19"/>
  <c r="EF48"/>
  <c r="EB50"/>
  <c r="EC49"/>
  <c r="ER53" i="15"/>
  <c r="ED49" i="19"/>
  <c r="EF49"/>
  <c r="ED50"/>
  <c r="EB51"/>
  <c r="EC50"/>
  <c r="ER54" i="15"/>
  <c r="EF50" i="19"/>
  <c r="EB52"/>
  <c r="EC51"/>
  <c r="ER55" i="15"/>
  <c r="ED51" i="19"/>
  <c r="EF51"/>
  <c r="EB53"/>
  <c r="EC52"/>
  <c r="ER56" i="15"/>
  <c r="ED52" i="19"/>
  <c r="EB54"/>
  <c r="EC53"/>
  <c r="ER57" i="15"/>
  <c r="ED53" i="19"/>
  <c r="EF53"/>
  <c r="EC54"/>
  <c r="ED54"/>
  <c r="EB55"/>
  <c r="ER58" i="15"/>
  <c r="EB56" i="19"/>
  <c r="EC55"/>
  <c r="ER59" i="15"/>
  <c r="EF55" i="19"/>
  <c r="EB57"/>
  <c r="EC56"/>
  <c r="ED55"/>
  <c r="ER60" i="15"/>
  <c r="ED56" i="19"/>
  <c r="EG55"/>
  <c r="EF56"/>
  <c r="EB58"/>
  <c r="EC57"/>
  <c r="ER61" i="15"/>
  <c r="ED57" i="19"/>
  <c r="EF57"/>
  <c r="EB59"/>
  <c r="EC58"/>
  <c r="ER62" i="15"/>
  <c r="ED58" i="19"/>
  <c r="ED59"/>
  <c r="EF58"/>
  <c r="EB60"/>
  <c r="EC59"/>
  <c r="ER63" i="15"/>
  <c r="EF59" i="19"/>
  <c r="EB61"/>
  <c r="EC60"/>
  <c r="ER64" i="15"/>
  <c r="ED60" i="19"/>
  <c r="EF60"/>
  <c r="EB62"/>
  <c r="EC61"/>
  <c r="ER65" i="15"/>
  <c r="ED61" i="19"/>
  <c r="EF61"/>
  <c r="ED62"/>
  <c r="EB63"/>
  <c r="EC62"/>
  <c r="ER66" i="15"/>
  <c r="EF62" i="19"/>
  <c r="EB64"/>
  <c r="EC63"/>
  <c r="ER67" i="15"/>
  <c r="ED63" i="19"/>
  <c r="EF63"/>
  <c r="EB65"/>
  <c r="EC64"/>
  <c r="ED64"/>
  <c r="ER68" i="15"/>
  <c r="EB66" i="19"/>
  <c r="EC65"/>
  <c r="ED65"/>
  <c r="ER69" i="15"/>
  <c r="ED66" i="19"/>
  <c r="EB67"/>
  <c r="EC66"/>
  <c r="ER70" i="15"/>
  <c r="EF66" i="19"/>
  <c r="EB68"/>
  <c r="EC67"/>
  <c r="ER71" i="15"/>
  <c r="ED67" i="19"/>
  <c r="EB69"/>
  <c r="EC68"/>
  <c r="ER72" i="15"/>
  <c r="ED68" i="19"/>
  <c r="EB70"/>
  <c r="EC69"/>
  <c r="ER73" i="15"/>
  <c r="ED69" i="19"/>
  <c r="EF69"/>
  <c r="EC70"/>
  <c r="EB71"/>
  <c r="ER74" i="15"/>
  <c r="ED70" i="19"/>
  <c r="EF70"/>
  <c r="EB72"/>
  <c r="EC71"/>
  <c r="ER75" i="15"/>
  <c r="EB73" i="19"/>
  <c r="EC72"/>
  <c r="ED71"/>
  <c r="ER76" i="15"/>
  <c r="ED72" i="19"/>
  <c r="EF72"/>
  <c r="EB74"/>
  <c r="EC73"/>
  <c r="ER77" i="15"/>
  <c r="EB75" i="19"/>
  <c r="EF73"/>
  <c r="EC74"/>
  <c r="Z15" i="21"/>
  <c r="ED73" i="19"/>
  <c r="AC15" i="21"/>
  <c r="M15"/>
  <c r="AK15"/>
  <c r="ER78" i="15"/>
  <c r="EB76" i="19"/>
  <c r="EG73"/>
  <c r="EG38"/>
  <c r="EF74"/>
  <c r="AF15" i="21"/>
  <c r="AO15"/>
  <c r="ED74" i="19"/>
  <c r="P15" i="21"/>
  <c r="H15"/>
  <c r="ER79" i="15"/>
  <c r="EB77" i="19"/>
  <c r="EG74"/>
  <c r="EG31"/>
  <c r="EG41"/>
  <c r="EG61"/>
  <c r="EG56"/>
  <c r="EG10"/>
  <c r="EG42"/>
  <c r="EG14"/>
  <c r="EG57"/>
  <c r="EG50"/>
  <c r="EG11"/>
  <c r="EG51"/>
  <c r="EG30"/>
  <c r="EG20"/>
  <c r="EG21"/>
  <c r="EG69"/>
  <c r="EG39"/>
  <c r="EG46"/>
  <c r="EG44"/>
  <c r="EG47"/>
  <c r="EG15"/>
  <c r="EG49"/>
  <c r="EG63"/>
  <c r="EG43"/>
  <c r="EG17"/>
  <c r="EG12"/>
  <c r="EG13"/>
  <c r="EG60"/>
  <c r="EG19"/>
  <c r="EG33"/>
  <c r="EG58"/>
  <c r="EG66"/>
  <c r="EG36"/>
  <c r="EG48"/>
  <c r="EG62"/>
  <c r="EG70"/>
  <c r="EG23"/>
  <c r="EG53"/>
  <c r="EG26"/>
  <c r="EG25"/>
  <c r="EG72"/>
  <c r="EG9"/>
  <c r="EG24"/>
  <c r="EG16"/>
  <c r="EG18"/>
  <c r="EG59"/>
  <c r="EG29"/>
  <c r="EG45"/>
  <c r="EA109"/>
  <c r="EB109"/>
  <c r="U15" i="21"/>
  <c r="AQ15"/>
  <c r="ER80" i="15"/>
  <c r="EB78" i="19"/>
  <c r="EC109"/>
  <c r="EG109"/>
  <c r="ER81" i="15"/>
  <c r="EB79" i="19"/>
  <c r="ER82" i="15"/>
  <c r="EB80" i="19"/>
  <c r="ER83" i="15"/>
  <c r="EB81" i="19"/>
  <c r="ER84" i="15"/>
  <c r="EB82" i="19"/>
  <c r="ER85" i="15"/>
  <c r="EB83" i="19"/>
  <c r="ER86" i="15"/>
  <c r="EB84" i="19"/>
  <c r="ER87" i="15"/>
  <c r="EB85" i="19"/>
  <c r="ER88" i="15"/>
  <c r="EB86" i="19"/>
  <c r="ER89" i="15"/>
  <c r="EB87" i="19"/>
  <c r="ER90" i="15"/>
  <c r="EB88" i="19"/>
  <c r="ER91" i="15"/>
  <c r="EB89" i="19"/>
  <c r="ER92" i="15"/>
  <c r="EB90" i="19"/>
  <c r="ER93" i="15"/>
  <c r="EB91" i="19"/>
  <c r="ER94" i="15"/>
  <c r="EB92" i="19"/>
  <c r="ER95" i="15"/>
  <c r="EB93" i="19"/>
  <c r="ER96" i="15"/>
  <c r="EB94" i="19"/>
  <c r="ER97" i="15"/>
  <c r="EB95" i="19"/>
  <c r="ER98" i="15"/>
  <c r="EB96" i="19"/>
  <c r="ER99" i="15"/>
  <c r="EB97" i="19"/>
  <c r="ER100" i="15"/>
  <c r="EB98" i="19"/>
  <c r="ER101" i="15"/>
  <c r="EB99" i="19"/>
  <c r="ER102" i="15"/>
  <c r="EB100" i="19"/>
  <c r="ER103" i="15"/>
  <c r="EB101" i="19"/>
  <c r="ER104" i="15"/>
  <c r="EB102" i="19"/>
  <c r="ER105" i="15"/>
  <c r="EB103" i="19"/>
  <c r="ER106" i="15"/>
  <c r="EB104" i="19"/>
  <c r="ER107" i="15"/>
  <c r="EB105" i="19"/>
  <c r="ER108" i="15"/>
  <c r="EB106" i="19"/>
  <c r="O140" i="22"/>
  <c r="EW10" i="15"/>
  <c r="O62" i="22"/>
  <c r="EG8" i="19"/>
  <c r="O61" i="23"/>
  <c r="EW9" i="15"/>
  <c r="EG7" i="19"/>
  <c r="O23" i="22"/>
  <c r="O23" i="23"/>
</calcChain>
</file>

<file path=xl/sharedStrings.xml><?xml version="1.0" encoding="utf-8"?>
<sst xmlns="http://schemas.openxmlformats.org/spreadsheetml/2006/main" count="20730" uniqueCount="214">
  <si>
    <t>SESSION</t>
  </si>
  <si>
    <t>2019-20</t>
  </si>
  <si>
    <t>2019-21</t>
  </si>
  <si>
    <t>2019-22</t>
  </si>
  <si>
    <t>2019-23</t>
  </si>
  <si>
    <t>2019-24</t>
  </si>
  <si>
    <t>2019-25</t>
  </si>
  <si>
    <t>2019-26</t>
  </si>
  <si>
    <t>2019-27</t>
  </si>
  <si>
    <t>oUns ekrje~</t>
  </si>
  <si>
    <t>t; fgUn</t>
  </si>
  <si>
    <t>U-DISE CODE</t>
  </si>
  <si>
    <t>NAME OF PRINCIPAL</t>
  </si>
  <si>
    <t>SCHOOL TYPE</t>
  </si>
  <si>
    <t>PRIMARY</t>
  </si>
  <si>
    <t>UPPER PRIMARY</t>
  </si>
  <si>
    <t>SECONDARY</t>
  </si>
  <si>
    <t>SR. SECONDARY</t>
  </si>
  <si>
    <t>SCHOOL'S FULL NAME</t>
  </si>
  <si>
    <t>ADDRESS</t>
  </si>
  <si>
    <r>
      <rPr>
        <b/>
        <sz val="16"/>
        <color rgb="FFFFFF00"/>
        <rFont val="Baskerville Old Face"/>
        <family val="1"/>
      </rPr>
      <t>MOBILE NO.-</t>
    </r>
    <r>
      <rPr>
        <b/>
        <sz val="20"/>
        <color theme="0"/>
        <rFont val="Baskerville Old Face"/>
        <family val="1"/>
      </rPr>
      <t>9166973141</t>
    </r>
  </si>
  <si>
    <r>
      <rPr>
        <b/>
        <sz val="18"/>
        <color rgb="FFFFFF00"/>
        <rFont val="Baskerville Old Face"/>
        <family val="1"/>
      </rPr>
      <t>DEVOPED BY:-</t>
    </r>
    <r>
      <rPr>
        <b/>
        <sz val="20"/>
        <color theme="0"/>
        <rFont val="Baskerville Old Face"/>
        <family val="1"/>
      </rPr>
      <t>UMMED TARAD</t>
    </r>
  </si>
  <si>
    <t>Scholar Number</t>
  </si>
  <si>
    <t>Roll Number</t>
  </si>
  <si>
    <t>Student's Name</t>
  </si>
  <si>
    <t>Father's Name</t>
  </si>
  <si>
    <t>Mother's Name</t>
  </si>
  <si>
    <t>Date Of Birth</t>
  </si>
  <si>
    <t>Class</t>
  </si>
  <si>
    <t>School Adm. Date</t>
  </si>
  <si>
    <t>Student Related Basic Details</t>
  </si>
  <si>
    <t>Hindi</t>
  </si>
  <si>
    <t>Written</t>
  </si>
  <si>
    <t>Total</t>
  </si>
  <si>
    <t>Grd.</t>
  </si>
  <si>
    <t>Sr. No.</t>
  </si>
  <si>
    <t>Staff Detail</t>
  </si>
  <si>
    <t>MARKS %</t>
  </si>
  <si>
    <t>ENGLISH</t>
  </si>
  <si>
    <t>ART EDUCATION</t>
  </si>
  <si>
    <t>Total Attendance</t>
  </si>
  <si>
    <t>Student's Attendance</t>
  </si>
  <si>
    <t>Attendance</t>
  </si>
  <si>
    <t>Attandance %</t>
  </si>
  <si>
    <t>Result Entry</t>
  </si>
  <si>
    <t>Result</t>
  </si>
  <si>
    <t>Obtained Marks</t>
  </si>
  <si>
    <t>Percentage</t>
  </si>
  <si>
    <t>Statics</t>
  </si>
  <si>
    <t>Position in Class</t>
  </si>
  <si>
    <t>School U-Dise Code :-</t>
  </si>
  <si>
    <t>Session :-</t>
  </si>
  <si>
    <t>Saction :-</t>
  </si>
  <si>
    <t>GRADE</t>
  </si>
  <si>
    <t>Remark</t>
  </si>
  <si>
    <t>Result Date:-</t>
  </si>
  <si>
    <t>Department Of Education, Rajasthan</t>
  </si>
  <si>
    <t>Session:-</t>
  </si>
  <si>
    <t xml:space="preserve">Mother's Name </t>
  </si>
  <si>
    <t>Class &amp; Section</t>
  </si>
  <si>
    <t>Subject</t>
  </si>
  <si>
    <t>Half Yearly</t>
  </si>
  <si>
    <t>Max. Marks</t>
  </si>
  <si>
    <t>Total Marks</t>
  </si>
  <si>
    <t>English</t>
  </si>
  <si>
    <t>Extra Subjects</t>
  </si>
  <si>
    <t>Total Meetings :-</t>
  </si>
  <si>
    <t>Student's Meetings :-</t>
  </si>
  <si>
    <t>Remark :-</t>
  </si>
  <si>
    <t>A</t>
  </si>
  <si>
    <t>B</t>
  </si>
  <si>
    <t>D</t>
  </si>
  <si>
    <t>C</t>
  </si>
  <si>
    <t>(Final Result)</t>
  </si>
  <si>
    <t>Signature Of The Exam Incharge</t>
  </si>
  <si>
    <t>Signature Of The Class Teacher</t>
  </si>
  <si>
    <t>Signature And Seal Of Principal/H.M.</t>
  </si>
  <si>
    <t>U-DISE Code:-</t>
  </si>
  <si>
    <t>(A)</t>
  </si>
  <si>
    <t>◐</t>
  </si>
  <si>
    <t>Class -</t>
  </si>
  <si>
    <t>Result Date :-</t>
  </si>
  <si>
    <t>Print Report Card</t>
  </si>
  <si>
    <t>First Test</t>
  </si>
  <si>
    <t>Second Test</t>
  </si>
  <si>
    <t>Total Tests</t>
  </si>
  <si>
    <t>MATHEMATICS</t>
  </si>
  <si>
    <t>SANSKRIT</t>
  </si>
  <si>
    <t>SCIENCE</t>
  </si>
  <si>
    <t>SOCIAL SCIENCE</t>
  </si>
  <si>
    <t>Total Maximum Marks</t>
  </si>
  <si>
    <t>Grand Total</t>
  </si>
  <si>
    <t>Overall Result</t>
  </si>
  <si>
    <t>Total Max. Marks</t>
  </si>
  <si>
    <t>Total Obtained Marks</t>
  </si>
  <si>
    <t>Signature Of The Student</t>
  </si>
  <si>
    <t>Wish bright future</t>
  </si>
  <si>
    <t>Sr. Secondary</t>
  </si>
  <si>
    <r>
      <rPr>
        <b/>
        <sz val="10"/>
        <color rgb="FFFFFF00"/>
        <rFont val="Baskerville Old Face"/>
        <family val="1"/>
      </rPr>
      <t>EMAIL ID-</t>
    </r>
    <r>
      <rPr>
        <b/>
        <sz val="10"/>
        <color theme="0"/>
        <rFont val="Baskerville Old Face"/>
        <family val="1"/>
      </rPr>
      <t>ummedtrdedu@gmail.com</t>
    </r>
  </si>
  <si>
    <t>(GSSS RAIMALWADA)</t>
  </si>
  <si>
    <t>Yearly Exam</t>
  </si>
  <si>
    <t>HINDI</t>
  </si>
  <si>
    <t>Foundation Of Information Tech.</t>
  </si>
  <si>
    <t>Practical</t>
  </si>
  <si>
    <t>Health &amp; Phy. Edu.</t>
  </si>
  <si>
    <t>S.U.P.W.</t>
  </si>
  <si>
    <t>Compulsory Tendency</t>
  </si>
  <si>
    <t>Alternative Tendency</t>
  </si>
  <si>
    <t>Camp</t>
  </si>
  <si>
    <t>Theory</t>
  </si>
  <si>
    <t>Presentation Work</t>
  </si>
  <si>
    <t>Div.</t>
  </si>
  <si>
    <t>DI/II/III/S</t>
  </si>
  <si>
    <t>2T+E OR 2E+T</t>
  </si>
  <si>
    <t>Overall Div.</t>
  </si>
  <si>
    <t>Subject Wise Result</t>
  </si>
  <si>
    <t>Sanskrit</t>
  </si>
  <si>
    <t>Math</t>
  </si>
  <si>
    <t>Science</t>
  </si>
  <si>
    <t>social Science</t>
  </si>
  <si>
    <t>Subject Which Failed</t>
  </si>
  <si>
    <t>Subject Which supplymentry</t>
  </si>
  <si>
    <t>Subject Which 1 Grace</t>
  </si>
  <si>
    <t>Subject Which 2 Grace</t>
  </si>
  <si>
    <t>Subject Which Re-Exam</t>
  </si>
  <si>
    <t>41-60</t>
  </si>
  <si>
    <t>Attendance Percentage</t>
  </si>
  <si>
    <t>G</t>
  </si>
  <si>
    <t>S</t>
  </si>
  <si>
    <t>F</t>
  </si>
  <si>
    <t>Grace</t>
  </si>
  <si>
    <t>Fail</t>
  </si>
  <si>
    <t>Result Sheet</t>
  </si>
  <si>
    <t>Class:-</t>
  </si>
  <si>
    <t>School' Name:-</t>
  </si>
  <si>
    <t>Total H.Y.</t>
  </si>
  <si>
    <t>Total Yearly</t>
  </si>
  <si>
    <t>Go To Result Sheet</t>
  </si>
  <si>
    <t>:-</t>
  </si>
  <si>
    <t>Overall Result Summary (Class-9)</t>
  </si>
  <si>
    <t>9th</t>
  </si>
  <si>
    <t>First Div</t>
  </si>
  <si>
    <t>I Div</t>
  </si>
  <si>
    <t>II Div</t>
  </si>
  <si>
    <t>III Div</t>
  </si>
  <si>
    <t>Supp.</t>
  </si>
  <si>
    <t>NSO</t>
  </si>
  <si>
    <t>Absent</t>
  </si>
  <si>
    <t>D/I/II/III/S</t>
  </si>
  <si>
    <t>Total Enrolled</t>
  </si>
  <si>
    <t>G1</t>
  </si>
  <si>
    <t>G2</t>
  </si>
  <si>
    <t>I</t>
  </si>
  <si>
    <t>Subject wise Result Summary (Class-9)</t>
  </si>
  <si>
    <t>Second Div</t>
  </si>
  <si>
    <t>Third Div</t>
  </si>
  <si>
    <t>Grand Total (6+11)</t>
  </si>
  <si>
    <r>
      <t xml:space="preserve"> Total </t>
    </r>
    <r>
      <rPr>
        <b/>
        <sz val="9"/>
        <color theme="1"/>
        <rFont val="Calibri"/>
        <family val="2"/>
        <scheme val="minor"/>
      </rPr>
      <t>(7+8+9+10)</t>
    </r>
  </si>
  <si>
    <t>Total Pass (3+4+5)</t>
  </si>
  <si>
    <t>RESULT PREPARATION PROGRAM</t>
  </si>
  <si>
    <t>P.S.-Bapini (Jodhpur)</t>
  </si>
  <si>
    <t>Roll No.:-</t>
  </si>
  <si>
    <t>SANWATA RAM</t>
  </si>
  <si>
    <t>KAMLA CHHAPER</t>
  </si>
  <si>
    <t>ABHISHEK</t>
  </si>
  <si>
    <t>RAMU KHAN</t>
  </si>
  <si>
    <t>SEEPA DEVI</t>
  </si>
  <si>
    <t>SUBJECT ↠</t>
  </si>
  <si>
    <t>SUBJECT TEACHER ↠</t>
  </si>
  <si>
    <t>RESULT SUMMARY ↠</t>
  </si>
  <si>
    <t>SIGNATURE OF SUBJECT TEACHER ↠</t>
  </si>
  <si>
    <t>TOTAL ENROLLED</t>
  </si>
  <si>
    <t>TOTAL ENTERED</t>
  </si>
  <si>
    <t>II</t>
  </si>
  <si>
    <t>III</t>
  </si>
  <si>
    <t>TOTAL</t>
  </si>
  <si>
    <t>E</t>
  </si>
  <si>
    <t>OVERALL RESULT</t>
  </si>
  <si>
    <t>TOTAL ENT.</t>
  </si>
  <si>
    <t>1st Div.</t>
  </si>
  <si>
    <t>2nd Div.</t>
  </si>
  <si>
    <t>3rd Div.</t>
  </si>
  <si>
    <t>SUPP.</t>
  </si>
  <si>
    <t>Signature Of HM/Principal</t>
  </si>
  <si>
    <t>Signature Of Exam Incharge</t>
  </si>
  <si>
    <t>08151106901</t>
  </si>
  <si>
    <t>●→</t>
  </si>
  <si>
    <t>Govt. Sr. Secondary School Raimalwada</t>
  </si>
  <si>
    <t>Final Report Card</t>
  </si>
  <si>
    <t>2021-22</t>
  </si>
  <si>
    <t>Tests</t>
  </si>
  <si>
    <t>Subject Detail</t>
  </si>
  <si>
    <t>Subject's Name</t>
  </si>
  <si>
    <t>Teacher's Name</t>
  </si>
  <si>
    <t>FOIT</t>
  </si>
  <si>
    <t>Result Date</t>
  </si>
  <si>
    <t xml:space="preserve"> </t>
  </si>
  <si>
    <t>Obtained/Total Marks</t>
  </si>
  <si>
    <t>/</t>
  </si>
  <si>
    <t>Internal Evo.</t>
  </si>
  <si>
    <t>H &amp; C RAJ</t>
  </si>
  <si>
    <t>KJJHJ</t>
  </si>
  <si>
    <t>HHHH</t>
  </si>
  <si>
    <t>A+/A/B/C/D</t>
  </si>
  <si>
    <t>A+</t>
  </si>
  <si>
    <t>GRADING SYSTEM IN EXTRA SUBJECTS</t>
  </si>
  <si>
    <t>Marks (%)</t>
  </si>
  <si>
    <t>91-100</t>
  </si>
  <si>
    <t>0-40</t>
  </si>
  <si>
    <t>Subject Div. Or Description</t>
  </si>
  <si>
    <t>Visit Youtube Channel For Help:-</t>
  </si>
  <si>
    <t>76-90</t>
  </si>
  <si>
    <t>61-75</t>
  </si>
  <si>
    <t>http://youtu.be/EexJyQYhFPs</t>
  </si>
</sst>
</file>

<file path=xl/styles.xml><?xml version="1.0" encoding="utf-8"?>
<styleSheet xmlns="http://schemas.openxmlformats.org/spreadsheetml/2006/main">
  <numFmts count="1">
    <numFmt numFmtId="164" formatCode="[$-409]d/mmm/yyyy;@"/>
  </numFmts>
  <fonts count="139">
    <font>
      <sz val="11"/>
      <color theme="1"/>
      <name val="Calibri"/>
      <family val="2"/>
      <scheme val="minor"/>
    </font>
    <font>
      <sz val="11"/>
      <color theme="1"/>
      <name val="Cambria"/>
      <family val="1"/>
      <scheme val="major"/>
    </font>
    <font>
      <b/>
      <sz val="16"/>
      <color rgb="FF002060"/>
      <name val="DevLys 010"/>
    </font>
    <font>
      <b/>
      <sz val="16"/>
      <color theme="0"/>
      <name val="Cambria"/>
      <family val="1"/>
      <scheme val="major"/>
    </font>
    <font>
      <b/>
      <sz val="11"/>
      <color theme="1"/>
      <name val="Cambria"/>
      <family val="1"/>
      <scheme val="major"/>
    </font>
    <font>
      <b/>
      <sz val="14"/>
      <color theme="1"/>
      <name val="Cambria"/>
      <family val="1"/>
      <scheme val="major"/>
    </font>
    <font>
      <b/>
      <sz val="16"/>
      <color theme="1"/>
      <name val="Cambria"/>
      <family val="1"/>
      <scheme val="major"/>
    </font>
    <font>
      <b/>
      <sz val="24"/>
      <color theme="1"/>
      <name val="Cambria"/>
      <family val="1"/>
      <scheme val="major"/>
    </font>
    <font>
      <b/>
      <sz val="24"/>
      <color rgb="FF002060"/>
      <name val="Segoe UI Symbol"/>
      <family val="2"/>
    </font>
    <font>
      <b/>
      <sz val="22"/>
      <color theme="0"/>
      <name val="Cambria"/>
      <family val="1"/>
      <scheme val="major"/>
    </font>
    <font>
      <b/>
      <sz val="20"/>
      <color theme="0"/>
      <name val="Cambria"/>
      <family val="1"/>
      <scheme val="major"/>
    </font>
    <font>
      <b/>
      <sz val="18"/>
      <color theme="0"/>
      <name val="Cambria"/>
      <family val="1"/>
      <scheme val="major"/>
    </font>
    <font>
      <b/>
      <sz val="16"/>
      <color rgb="FFFFFF00"/>
      <name val="DevLys 010"/>
    </font>
    <font>
      <b/>
      <sz val="16"/>
      <color rgb="FFFFFF00"/>
      <name val="Baskerville Old Face"/>
      <family val="1"/>
    </font>
    <font>
      <b/>
      <sz val="18"/>
      <color rgb="FFFFFF00"/>
      <name val="Baskerville Old Face"/>
      <family val="1"/>
    </font>
    <font>
      <b/>
      <sz val="20"/>
      <color theme="0"/>
      <name val="Baskerville Old Face"/>
      <family val="1"/>
    </font>
    <font>
      <b/>
      <sz val="14"/>
      <color theme="0"/>
      <name val="Baskerville Old Face"/>
      <family val="1"/>
    </font>
    <font>
      <b/>
      <sz val="16"/>
      <name val="Cambria"/>
      <family val="1"/>
      <scheme val="major"/>
    </font>
    <font>
      <b/>
      <sz val="12"/>
      <name val="Cambria"/>
      <family val="1"/>
      <scheme val="major"/>
    </font>
    <font>
      <b/>
      <sz val="10"/>
      <name val="Cambria"/>
      <family val="1"/>
      <scheme val="major"/>
    </font>
    <font>
      <sz val="10"/>
      <color theme="1"/>
      <name val="Cambria"/>
      <family val="1"/>
      <scheme val="major"/>
    </font>
    <font>
      <b/>
      <sz val="12"/>
      <color rgb="FF0070C0"/>
      <name val="Cambria"/>
      <family val="1"/>
      <scheme val="major"/>
    </font>
    <font>
      <b/>
      <sz val="12"/>
      <color rgb="FFFF0000"/>
      <name val="Cambria"/>
      <family val="1"/>
      <scheme val="major"/>
    </font>
    <font>
      <b/>
      <sz val="11"/>
      <color theme="5" tint="-0.499984740745262"/>
      <name val="Cambria"/>
      <family val="1"/>
      <scheme val="major"/>
    </font>
    <font>
      <b/>
      <sz val="11"/>
      <color rgb="FF00B050"/>
      <name val="Cambria"/>
      <family val="1"/>
      <scheme val="major"/>
    </font>
    <font>
      <sz val="8"/>
      <color rgb="FF00B050"/>
      <name val="Cambria"/>
      <family val="1"/>
      <scheme val="major"/>
    </font>
    <font>
      <sz val="34"/>
      <color rgb="FF7030A0"/>
      <name val="Cooper Std Black"/>
      <family val="1"/>
    </font>
    <font>
      <b/>
      <sz val="10"/>
      <color theme="1"/>
      <name val="Cambria"/>
      <family val="1"/>
      <scheme val="major"/>
    </font>
    <font>
      <b/>
      <sz val="16"/>
      <color rgb="FFFFFF00"/>
      <name val="Cambria"/>
      <family val="1"/>
      <scheme val="major"/>
    </font>
    <font>
      <b/>
      <sz val="14"/>
      <color theme="5" tint="-0.499984740745262"/>
      <name val="Cambria"/>
      <family val="1"/>
      <scheme val="major"/>
    </font>
    <font>
      <b/>
      <sz val="14"/>
      <name val="Cambria"/>
      <family val="1"/>
      <scheme val="major"/>
    </font>
    <font>
      <sz val="18"/>
      <color theme="1"/>
      <name val="Calibri"/>
      <family val="2"/>
      <scheme val="minor"/>
    </font>
    <font>
      <b/>
      <sz val="18"/>
      <color theme="1"/>
      <name val="Alaska"/>
      <family val="2"/>
    </font>
    <font>
      <b/>
      <sz val="22"/>
      <color theme="1"/>
      <name val="Cambria"/>
      <family val="1"/>
      <scheme val="major"/>
    </font>
    <font>
      <b/>
      <sz val="14"/>
      <name val="Cambria"/>
      <family val="1"/>
    </font>
    <font>
      <b/>
      <sz val="18"/>
      <name val="Cambria"/>
      <family val="1"/>
      <scheme val="major"/>
    </font>
    <font>
      <b/>
      <sz val="18"/>
      <name val="CentSchbkCyrill BT"/>
      <family val="1"/>
      <charset val="204"/>
    </font>
    <font>
      <b/>
      <sz val="16"/>
      <name val="CentSchbkCyrill BT"/>
      <family val="1"/>
      <charset val="204"/>
    </font>
    <font>
      <b/>
      <sz val="14"/>
      <color rgb="FFFF0000"/>
      <name val="Cambria"/>
      <family val="1"/>
      <scheme val="major"/>
    </font>
    <font>
      <b/>
      <sz val="11"/>
      <color rgb="FFFF0000"/>
      <name val="Cambria"/>
      <family val="1"/>
      <scheme val="major"/>
    </font>
    <font>
      <b/>
      <sz val="26"/>
      <color rgb="FF002060"/>
      <name val="Cambria"/>
      <family val="1"/>
      <scheme val="major"/>
    </font>
    <font>
      <b/>
      <sz val="11"/>
      <color rgb="FF0070C0"/>
      <name val="Cambria"/>
      <family val="1"/>
      <scheme val="major"/>
    </font>
    <font>
      <sz val="11"/>
      <name val="Cambria"/>
      <family val="1"/>
      <scheme val="major"/>
    </font>
    <font>
      <b/>
      <sz val="9"/>
      <name val="Cambria"/>
      <family val="1"/>
      <scheme val="major"/>
    </font>
    <font>
      <b/>
      <sz val="55"/>
      <color rgb="FF0070C0"/>
      <name val="Imprint MT Shadow"/>
      <family val="5"/>
    </font>
    <font>
      <b/>
      <sz val="12"/>
      <color rgb="FFC00000"/>
      <name val="Cambria"/>
      <family val="1"/>
      <scheme val="major"/>
    </font>
    <font>
      <sz val="14"/>
      <color theme="1"/>
      <name val="Cambria"/>
      <family val="1"/>
      <scheme val="major"/>
    </font>
    <font>
      <b/>
      <sz val="18"/>
      <color theme="1"/>
      <name val="Cambria"/>
      <family val="1"/>
      <scheme val="major"/>
    </font>
    <font>
      <b/>
      <sz val="20"/>
      <color theme="1"/>
      <name val="Cambria"/>
      <family val="1"/>
      <scheme val="major"/>
    </font>
    <font>
      <b/>
      <sz val="12"/>
      <color theme="1"/>
      <name val="Cambria"/>
      <family val="1"/>
      <scheme val="major"/>
    </font>
    <font>
      <sz val="18"/>
      <color theme="1"/>
      <name val="Cambria"/>
      <family val="1"/>
      <scheme val="major"/>
    </font>
    <font>
      <b/>
      <sz val="18"/>
      <color theme="1"/>
      <name val="Calibri"/>
      <family val="2"/>
      <scheme val="minor"/>
    </font>
    <font>
      <u/>
      <sz val="7.7"/>
      <color theme="10"/>
      <name val="Calibri"/>
      <family val="2"/>
    </font>
    <font>
      <b/>
      <sz val="18"/>
      <color rgb="FFFFFF00"/>
      <name val="Alaska"/>
      <family val="2"/>
    </font>
    <font>
      <b/>
      <sz val="11"/>
      <color theme="1"/>
      <name val="Calibri"/>
      <family val="2"/>
      <scheme val="minor"/>
    </font>
    <font>
      <b/>
      <sz val="11"/>
      <name val="Cambria"/>
      <family val="1"/>
      <scheme val="major"/>
    </font>
    <font>
      <b/>
      <sz val="14"/>
      <color theme="1"/>
      <name val="Calibri"/>
      <family val="2"/>
      <scheme val="minor"/>
    </font>
    <font>
      <b/>
      <sz val="14"/>
      <color rgb="FFC00000"/>
      <name val="Cambria"/>
      <family val="1"/>
      <scheme val="major"/>
    </font>
    <font>
      <sz val="12"/>
      <color theme="1"/>
      <name val="Calibri"/>
      <family val="2"/>
      <scheme val="minor"/>
    </font>
    <font>
      <sz val="16"/>
      <name val="Cambria"/>
      <family val="1"/>
      <scheme val="major"/>
    </font>
    <font>
      <sz val="18"/>
      <name val="Cambria"/>
      <family val="1"/>
      <scheme val="major"/>
    </font>
    <font>
      <sz val="12"/>
      <name val="Cambria"/>
      <family val="1"/>
      <scheme val="major"/>
    </font>
    <font>
      <b/>
      <sz val="10"/>
      <color rgb="FFC00000"/>
      <name val="Cambria"/>
      <family val="1"/>
    </font>
    <font>
      <b/>
      <sz val="12"/>
      <color theme="0" tint="-0.249977111117893"/>
      <name val="Cambria"/>
      <family val="1"/>
    </font>
    <font>
      <b/>
      <sz val="10"/>
      <color rgb="FFFFFF00"/>
      <name val="Baskerville Old Face"/>
      <family val="1"/>
    </font>
    <font>
      <b/>
      <sz val="10"/>
      <color theme="0"/>
      <name val="Baskerville Old Face"/>
      <family val="1"/>
    </font>
    <font>
      <sz val="12"/>
      <color rgb="FFC00000"/>
      <name val="Cambria"/>
      <family val="1"/>
      <scheme val="major"/>
    </font>
    <font>
      <sz val="12"/>
      <color rgb="FFFF0000"/>
      <name val="Cambria"/>
      <family val="1"/>
      <scheme val="major"/>
    </font>
    <font>
      <b/>
      <sz val="12"/>
      <color rgb="FF4B10E0"/>
      <name val="Cambria"/>
      <family val="1"/>
      <scheme val="major"/>
    </font>
    <font>
      <sz val="12"/>
      <color rgb="FF00B050"/>
      <name val="Cambria"/>
      <family val="1"/>
      <scheme val="major"/>
    </font>
    <font>
      <sz val="12"/>
      <color theme="1"/>
      <name val="Cambria"/>
      <family val="1"/>
      <scheme val="major"/>
    </font>
    <font>
      <b/>
      <sz val="9"/>
      <color rgb="FFFF0000"/>
      <name val="Cambria"/>
      <family val="1"/>
      <scheme val="major"/>
    </font>
    <font>
      <sz val="10"/>
      <name val="Cambria"/>
      <family val="1"/>
      <scheme val="major"/>
    </font>
    <font>
      <b/>
      <sz val="10"/>
      <color rgb="FFC00000"/>
      <name val="Cambria"/>
      <family val="1"/>
      <scheme val="major"/>
    </font>
    <font>
      <b/>
      <sz val="20"/>
      <color rgb="FFC00000"/>
      <name val="Cambria"/>
      <family val="1"/>
      <scheme val="major"/>
    </font>
    <font>
      <b/>
      <sz val="24"/>
      <color rgb="FFFFFF00"/>
      <name val="Alaska"/>
      <family val="2"/>
    </font>
    <font>
      <b/>
      <sz val="11"/>
      <color rgb="FFC00000"/>
      <name val="Cambria"/>
      <family val="1"/>
      <scheme val="major"/>
    </font>
    <font>
      <sz val="8"/>
      <color theme="1"/>
      <name val="Cambria"/>
      <family val="1"/>
      <scheme val="major"/>
    </font>
    <font>
      <sz val="10"/>
      <color theme="1"/>
      <name val="Calibri"/>
      <family val="2"/>
      <scheme val="minor"/>
    </font>
    <font>
      <sz val="10"/>
      <color rgb="FF00B050"/>
      <name val="Cambria"/>
      <family val="1"/>
      <scheme val="major"/>
    </font>
    <font>
      <b/>
      <sz val="12"/>
      <color theme="1"/>
      <name val="Calibri"/>
      <family val="2"/>
      <scheme val="minor"/>
    </font>
    <font>
      <sz val="10"/>
      <color rgb="FFFF0000"/>
      <name val="Cambria"/>
      <family val="1"/>
      <scheme val="major"/>
    </font>
    <font>
      <sz val="10"/>
      <color theme="5" tint="-0.499984740745262"/>
      <name val="Cambria"/>
      <family val="1"/>
      <scheme val="major"/>
    </font>
    <font>
      <b/>
      <sz val="28"/>
      <color theme="0"/>
      <name val="Bell MT"/>
      <family val="1"/>
    </font>
    <font>
      <b/>
      <sz val="16"/>
      <color theme="1"/>
      <name val="Calibri"/>
      <family val="2"/>
      <scheme val="minor"/>
    </font>
    <font>
      <b/>
      <sz val="9"/>
      <color theme="1"/>
      <name val="Calibri"/>
      <family val="2"/>
      <scheme val="minor"/>
    </font>
    <font>
      <b/>
      <sz val="16"/>
      <color theme="1"/>
      <name val="Adobe Garamond Pro"/>
      <family val="1"/>
    </font>
    <font>
      <sz val="8"/>
      <color theme="1"/>
      <name val="Calibri"/>
      <family val="2"/>
      <scheme val="minor"/>
    </font>
    <font>
      <sz val="9"/>
      <color theme="1"/>
      <name val="Calibri"/>
      <family val="2"/>
      <scheme val="minor"/>
    </font>
    <font>
      <b/>
      <sz val="10"/>
      <color theme="1"/>
      <name val="Calibri"/>
      <family val="2"/>
      <scheme val="minor"/>
    </font>
    <font>
      <b/>
      <sz val="8"/>
      <color theme="1"/>
      <name val="Calibri"/>
      <family val="2"/>
      <scheme val="minor"/>
    </font>
    <font>
      <b/>
      <sz val="7"/>
      <color theme="1"/>
      <name val="Calibri"/>
      <family val="2"/>
      <scheme val="minor"/>
    </font>
    <font>
      <sz val="14"/>
      <color theme="1"/>
      <name val="Calibri"/>
      <family val="2"/>
      <scheme val="minor"/>
    </font>
    <font>
      <b/>
      <sz val="16"/>
      <color rgb="FF0070C0"/>
      <name val="Cambria"/>
      <family val="1"/>
      <scheme val="major"/>
    </font>
    <font>
      <sz val="12"/>
      <color rgb="FFFF0000"/>
      <name val="Cambria"/>
      <family val="1"/>
    </font>
    <font>
      <sz val="12"/>
      <color rgb="FF4B10E0"/>
      <name val="Calibri"/>
      <family val="2"/>
      <scheme val="minor"/>
    </font>
    <font>
      <b/>
      <sz val="12"/>
      <color rgb="FFC00000"/>
      <name val="Calibri"/>
      <family val="2"/>
      <scheme val="minor"/>
    </font>
    <font>
      <b/>
      <sz val="20"/>
      <color theme="1"/>
      <name val="Algerian"/>
      <family val="5"/>
    </font>
    <font>
      <b/>
      <sz val="10"/>
      <color rgb="FFFF0000"/>
      <name val="Cambria"/>
      <family val="1"/>
      <scheme val="major"/>
    </font>
    <font>
      <b/>
      <sz val="20"/>
      <name val="Cambria"/>
      <family val="1"/>
      <scheme val="major"/>
    </font>
    <font>
      <b/>
      <sz val="16"/>
      <color theme="3" tint="0.39997558519241921"/>
      <name val="Cambria"/>
      <family val="1"/>
      <scheme val="major"/>
    </font>
    <font>
      <b/>
      <sz val="26"/>
      <color rgb="FFFF0000"/>
      <name val="Cambria"/>
      <family val="1"/>
      <scheme val="major"/>
    </font>
    <font>
      <b/>
      <sz val="32"/>
      <color rgb="FF002060"/>
      <name val="Algerian"/>
      <family val="5"/>
    </font>
    <font>
      <sz val="32"/>
      <color rgb="FF002060"/>
      <name val="Calibri"/>
      <family val="2"/>
      <scheme val="minor"/>
    </font>
    <font>
      <sz val="9"/>
      <name val="Cambria"/>
      <family val="1"/>
      <scheme val="major"/>
    </font>
    <font>
      <sz val="9"/>
      <color rgb="FF00B050"/>
      <name val="Cambria"/>
      <family val="1"/>
      <scheme val="major"/>
    </font>
    <font>
      <sz val="9"/>
      <color theme="1"/>
      <name val="Cambria"/>
      <family val="1"/>
      <scheme val="major"/>
    </font>
    <font>
      <b/>
      <sz val="11"/>
      <color theme="0"/>
      <name val="Cambria"/>
      <family val="1"/>
      <scheme val="major"/>
    </font>
    <font>
      <b/>
      <sz val="14"/>
      <color theme="0"/>
      <name val="Cambria"/>
      <family val="1"/>
      <scheme val="major"/>
    </font>
    <font>
      <sz val="14"/>
      <color theme="0"/>
      <name val="Cambria"/>
      <family val="1"/>
      <scheme val="major"/>
    </font>
    <font>
      <b/>
      <sz val="12"/>
      <color rgb="FF002060"/>
      <name val="Cambria"/>
      <family val="1"/>
      <scheme val="major"/>
    </font>
    <font>
      <sz val="11"/>
      <color rgb="FF002060"/>
      <name val="Cambria"/>
      <family val="1"/>
      <scheme val="major"/>
    </font>
    <font>
      <sz val="12"/>
      <color rgb="FF002060"/>
      <name val="Cambria"/>
      <family val="1"/>
      <scheme val="major"/>
    </font>
    <font>
      <b/>
      <sz val="11"/>
      <color rgb="FF002060"/>
      <name val="Cambria"/>
      <family val="1"/>
      <scheme val="major"/>
    </font>
    <font>
      <b/>
      <sz val="16"/>
      <color rgb="FF002060"/>
      <name val="Segoe UI Symbol"/>
      <family val="2"/>
    </font>
    <font>
      <b/>
      <sz val="16"/>
      <name val="Caslon Bd BT"/>
      <family val="1"/>
    </font>
    <font>
      <b/>
      <sz val="28"/>
      <color rgb="FFFF0000"/>
      <name val="Imprint MT Shadow"/>
      <family val="5"/>
    </font>
    <font>
      <b/>
      <sz val="8"/>
      <color theme="0" tint="-4.9989318521683403E-2"/>
      <name val="Cambria"/>
      <family val="1"/>
      <scheme val="major"/>
    </font>
    <font>
      <sz val="11"/>
      <name val="Calibri"/>
      <family val="2"/>
      <scheme val="minor"/>
    </font>
    <font>
      <sz val="9"/>
      <color rgb="FF002060"/>
      <name val="Cambria"/>
      <family val="1"/>
      <scheme val="major"/>
    </font>
    <font>
      <sz val="10"/>
      <color rgb="FF002060"/>
      <name val="Cambria"/>
      <family val="1"/>
      <scheme val="major"/>
    </font>
    <font>
      <b/>
      <sz val="8"/>
      <color rgb="FF002060"/>
      <name val="Calibri"/>
      <family val="2"/>
      <scheme val="minor"/>
    </font>
    <font>
      <b/>
      <sz val="10"/>
      <color rgb="FF002060"/>
      <name val="Calibri"/>
      <family val="2"/>
      <scheme val="minor"/>
    </font>
    <font>
      <sz val="8"/>
      <color rgb="FF002060"/>
      <name val="Cambria"/>
      <family val="1"/>
      <scheme val="major"/>
    </font>
    <font>
      <sz val="26"/>
      <color theme="1"/>
      <name val="Bremen Bd BT"/>
      <family val="5"/>
    </font>
    <font>
      <b/>
      <sz val="36"/>
      <color theme="1"/>
      <name val="Alaska"/>
      <family val="2"/>
    </font>
    <font>
      <sz val="11"/>
      <color rgb="FF00B050"/>
      <name val="Cambria"/>
      <family val="1"/>
      <scheme val="major"/>
    </font>
    <font>
      <b/>
      <sz val="16"/>
      <name val="Cambria"/>
      <family val="1"/>
    </font>
    <font>
      <b/>
      <sz val="20"/>
      <name val="Cambria"/>
      <family val="1"/>
    </font>
    <font>
      <b/>
      <sz val="36"/>
      <color rgb="FF0070C0"/>
      <name val="Imprint MT Shadow"/>
      <family val="5"/>
    </font>
    <font>
      <b/>
      <sz val="10"/>
      <color rgb="FF0070C0"/>
      <name val="Cambria"/>
      <family val="1"/>
      <scheme val="major"/>
    </font>
    <font>
      <sz val="20"/>
      <name val="Cambria"/>
      <family val="1"/>
      <scheme val="major"/>
    </font>
    <font>
      <sz val="20"/>
      <color rgb="FFFF0000"/>
      <name val="Cambria"/>
      <family val="1"/>
      <scheme val="major"/>
    </font>
    <font>
      <sz val="20"/>
      <color rgb="FF0070C0"/>
      <name val="Cambria"/>
      <family val="1"/>
      <scheme val="major"/>
    </font>
    <font>
      <b/>
      <sz val="20"/>
      <color rgb="FFFF0000"/>
      <name val="Cambria"/>
      <family val="1"/>
      <scheme val="major"/>
    </font>
    <font>
      <sz val="16"/>
      <color rgb="FFC00000"/>
      <name val="Cambria"/>
      <family val="1"/>
      <scheme val="major"/>
    </font>
    <font>
      <b/>
      <sz val="16"/>
      <color rgb="FF4B10E0"/>
      <name val="Cambria"/>
      <family val="1"/>
      <scheme val="major"/>
    </font>
    <font>
      <b/>
      <sz val="12"/>
      <color theme="3" tint="0.39997558519241921"/>
      <name val="Cambria"/>
      <family val="1"/>
      <scheme val="major"/>
    </font>
    <font>
      <u/>
      <sz val="24"/>
      <color theme="10"/>
      <name val="Calibri"/>
      <family val="2"/>
    </font>
  </fonts>
  <fills count="21">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00B0F0"/>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
      <patternFill patternType="solid">
        <fgColor theme="9"/>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gradientFill type="path" left="0.5" right="0.5" top="0.5" bottom="0.5">
        <stop position="0">
          <color rgb="FFFFC000"/>
        </stop>
        <stop position="1">
          <color rgb="FFC00000"/>
        </stop>
      </gradientFill>
    </fill>
    <fill>
      <patternFill patternType="solid">
        <fgColor rgb="FF92D050"/>
        <bgColor indexed="64"/>
      </patternFill>
    </fill>
    <fill>
      <gradientFill type="path" left="0.5" right="0.5" top="0.5" bottom="0.5">
        <stop position="0">
          <color theme="1"/>
        </stop>
        <stop position="1">
          <color theme="4"/>
        </stop>
      </gradientFill>
    </fill>
  </fills>
  <borders count="326">
    <border>
      <left/>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bottom style="medium">
        <color rgb="FFFF0000"/>
      </bottom>
      <diagonal/>
    </border>
    <border>
      <left style="medium">
        <color rgb="FF7030A0"/>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slantDashDot">
        <color rgb="FFFFFF00"/>
      </left>
      <right/>
      <top style="slantDashDot">
        <color rgb="FFFFFF00"/>
      </top>
      <bottom/>
      <diagonal/>
    </border>
    <border>
      <left/>
      <right/>
      <top style="slantDashDot">
        <color rgb="FFFFFF00"/>
      </top>
      <bottom/>
      <diagonal/>
    </border>
    <border>
      <left/>
      <right style="slantDashDot">
        <color rgb="FFFFFF00"/>
      </right>
      <top style="slantDashDot">
        <color rgb="FFFFFF00"/>
      </top>
      <bottom/>
      <diagonal/>
    </border>
    <border>
      <left style="slantDashDot">
        <color rgb="FFFFFF00"/>
      </left>
      <right/>
      <top/>
      <bottom/>
      <diagonal/>
    </border>
    <border>
      <left/>
      <right style="slantDashDot">
        <color rgb="FFFFFF00"/>
      </right>
      <top/>
      <bottom/>
      <diagonal/>
    </border>
    <border>
      <left style="thin">
        <color rgb="FF7030A0"/>
      </left>
      <right style="thin">
        <color rgb="FF7030A0"/>
      </right>
      <top style="thin">
        <color rgb="FF7030A0"/>
      </top>
      <bottom style="thin">
        <color rgb="FF7030A0"/>
      </bottom>
      <diagonal/>
    </border>
    <border>
      <left style="thin">
        <color rgb="FF7030A0"/>
      </left>
      <right style="thin">
        <color rgb="FF7030A0"/>
      </right>
      <top style="thin">
        <color rgb="FF7030A0"/>
      </top>
      <bottom/>
      <diagonal/>
    </border>
    <border>
      <left style="thin">
        <color rgb="FF7030A0"/>
      </left>
      <right style="thin">
        <color rgb="FF7030A0"/>
      </right>
      <top/>
      <bottom style="thin">
        <color rgb="FF7030A0"/>
      </bottom>
      <diagonal/>
    </border>
    <border>
      <left style="thin">
        <color rgb="FF7030A0"/>
      </left>
      <right style="thin">
        <color rgb="FF7030A0"/>
      </right>
      <top/>
      <bottom/>
      <diagonal/>
    </border>
    <border>
      <left style="medium">
        <color rgb="FFFF0000"/>
      </left>
      <right style="thin">
        <color rgb="FF7030A0"/>
      </right>
      <top style="medium">
        <color rgb="FFFF0000"/>
      </top>
      <bottom style="medium">
        <color rgb="FFFF0000"/>
      </bottom>
      <diagonal/>
    </border>
    <border>
      <left style="thin">
        <color rgb="FF7030A0"/>
      </left>
      <right style="thin">
        <color rgb="FF7030A0"/>
      </right>
      <top style="medium">
        <color rgb="FFFF0000"/>
      </top>
      <bottom style="medium">
        <color rgb="FFFF0000"/>
      </bottom>
      <diagonal/>
    </border>
    <border>
      <left style="thin">
        <color rgb="FF7030A0"/>
      </left>
      <right style="medium">
        <color rgb="FFFF0000"/>
      </right>
      <top style="medium">
        <color rgb="FFFF0000"/>
      </top>
      <bottom style="medium">
        <color rgb="FFFF0000"/>
      </bottom>
      <diagonal/>
    </border>
    <border>
      <left style="thin">
        <color rgb="FF7030A0"/>
      </left>
      <right/>
      <top style="thin">
        <color rgb="FF7030A0"/>
      </top>
      <bottom style="thin">
        <color rgb="FF7030A0"/>
      </bottom>
      <diagonal/>
    </border>
    <border>
      <left style="medium">
        <color rgb="FFFF0000"/>
      </left>
      <right style="thin">
        <color rgb="FF7030A0"/>
      </right>
      <top style="medium">
        <color rgb="FFFF0000"/>
      </top>
      <bottom style="thin">
        <color rgb="FF7030A0"/>
      </bottom>
      <diagonal/>
    </border>
    <border>
      <left style="thin">
        <color rgb="FF7030A0"/>
      </left>
      <right style="medium">
        <color rgb="FFFF0000"/>
      </right>
      <top style="medium">
        <color rgb="FFFF0000"/>
      </top>
      <bottom style="thin">
        <color rgb="FF7030A0"/>
      </bottom>
      <diagonal/>
    </border>
    <border>
      <left style="medium">
        <color rgb="FFFF0000"/>
      </left>
      <right style="thin">
        <color rgb="FF7030A0"/>
      </right>
      <top style="thin">
        <color rgb="FF7030A0"/>
      </top>
      <bottom style="thin">
        <color rgb="FF7030A0"/>
      </bottom>
      <diagonal/>
    </border>
    <border>
      <left style="thin">
        <color rgb="FF7030A0"/>
      </left>
      <right style="medium">
        <color rgb="FFFF0000"/>
      </right>
      <top style="thin">
        <color rgb="FF7030A0"/>
      </top>
      <bottom style="thin">
        <color rgb="FF7030A0"/>
      </bottom>
      <diagonal/>
    </border>
    <border>
      <left style="medium">
        <color rgb="FFFF0000"/>
      </left>
      <right style="thin">
        <color rgb="FF7030A0"/>
      </right>
      <top style="thin">
        <color rgb="FF7030A0"/>
      </top>
      <bottom style="medium">
        <color rgb="FFFF0000"/>
      </bottom>
      <diagonal/>
    </border>
    <border>
      <left style="thin">
        <color rgb="FF7030A0"/>
      </left>
      <right style="medium">
        <color rgb="FFFF0000"/>
      </right>
      <top style="thin">
        <color rgb="FF7030A0"/>
      </top>
      <bottom style="medium">
        <color rgb="FFFF0000"/>
      </bottom>
      <diagonal/>
    </border>
    <border>
      <left/>
      <right style="thin">
        <color rgb="FF7030A0"/>
      </right>
      <top style="medium">
        <color rgb="FFFF0000"/>
      </top>
      <bottom style="medium">
        <color rgb="FFFF0000"/>
      </bottom>
      <diagonal/>
    </border>
    <border>
      <left style="thin">
        <color rgb="FF7030A0"/>
      </left>
      <right style="thin">
        <color rgb="FF7030A0"/>
      </right>
      <top style="thin">
        <color rgb="FF7030A0"/>
      </top>
      <bottom style="medium">
        <color rgb="FFFF0000"/>
      </bottom>
      <diagonal/>
    </border>
    <border>
      <left style="thin">
        <color rgb="FF7030A0"/>
      </left>
      <right/>
      <top/>
      <bottom/>
      <diagonal/>
    </border>
    <border>
      <left style="thin">
        <color rgb="FF7030A0"/>
      </left>
      <right style="thin">
        <color rgb="FF7030A0"/>
      </right>
      <top/>
      <bottom style="medium">
        <color rgb="FFFF0000"/>
      </bottom>
      <diagonal/>
    </border>
    <border>
      <left style="thin">
        <color rgb="FF7030A0"/>
      </left>
      <right/>
      <top style="thin">
        <color rgb="FF7030A0"/>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rgb="FF7030A0"/>
      </right>
      <top/>
      <bottom style="thin">
        <color rgb="FF7030A0"/>
      </bottom>
      <diagonal/>
    </border>
    <border>
      <left style="thin">
        <color rgb="FF7030A0"/>
      </left>
      <right style="thin">
        <color rgb="FF7030A0"/>
      </right>
      <top style="medium">
        <color rgb="FFFF0000"/>
      </top>
      <bottom style="thin">
        <color rgb="FF7030A0"/>
      </bottom>
      <diagonal/>
    </border>
    <border>
      <left style="medium">
        <color rgb="FFFF0000"/>
      </left>
      <right style="thin">
        <color rgb="FF7030A0"/>
      </right>
      <top style="thin">
        <color rgb="FF7030A0"/>
      </top>
      <bottom/>
      <diagonal/>
    </border>
    <border>
      <left style="thin">
        <color rgb="FF7030A0"/>
      </left>
      <right/>
      <top style="medium">
        <color rgb="FFFF0000"/>
      </top>
      <bottom style="thin">
        <color rgb="FF7030A0"/>
      </bottom>
      <diagonal/>
    </border>
    <border>
      <left style="thin">
        <color rgb="FF7030A0"/>
      </left>
      <right style="medium">
        <color rgb="FFFF0000"/>
      </right>
      <top/>
      <bottom/>
      <diagonal/>
    </border>
    <border>
      <left style="thin">
        <color rgb="FF7030A0"/>
      </left>
      <right style="medium">
        <color rgb="FFFF0000"/>
      </right>
      <top/>
      <bottom style="medium">
        <color rgb="FFFF0000"/>
      </bottom>
      <diagonal/>
    </border>
    <border>
      <left style="medium">
        <color rgb="FFFF0000"/>
      </left>
      <right style="thin">
        <color rgb="FF7030A0"/>
      </right>
      <top/>
      <bottom style="medium">
        <color rgb="FFFF0000"/>
      </bottom>
      <diagonal/>
    </border>
    <border>
      <left style="thin">
        <color rgb="FF7030A0"/>
      </left>
      <right style="thin">
        <color rgb="FF7030A0"/>
      </right>
      <top style="medium">
        <color rgb="FFFF0000"/>
      </top>
      <bottom/>
      <diagonal/>
    </border>
    <border>
      <left style="thin">
        <color rgb="FF7030A0"/>
      </left>
      <right style="medium">
        <color rgb="FFFF0000"/>
      </right>
      <top style="medium">
        <color rgb="FFFF0000"/>
      </top>
      <bottom/>
      <diagonal/>
    </border>
    <border>
      <left style="medium">
        <color rgb="FFFF0000"/>
      </left>
      <right/>
      <top/>
      <bottom style="medium">
        <color rgb="FFFF0000"/>
      </bottom>
      <diagonal/>
    </border>
    <border>
      <left style="medium">
        <color rgb="FFFF0000"/>
      </left>
      <right style="thin">
        <color rgb="FF7030A0"/>
      </right>
      <top style="medium">
        <color rgb="FFFF0000"/>
      </top>
      <bottom/>
      <diagonal/>
    </border>
    <border>
      <left style="thin">
        <color rgb="FF7030A0"/>
      </left>
      <right/>
      <top style="medium">
        <color rgb="FFFF0000"/>
      </top>
      <bottom style="medium">
        <color rgb="FFFF0000"/>
      </bottom>
      <diagonal/>
    </border>
    <border>
      <left style="thin">
        <color rgb="FF7030A0"/>
      </left>
      <right/>
      <top style="medium">
        <color rgb="FFFF0000"/>
      </top>
      <bottom/>
      <diagonal/>
    </border>
    <border>
      <left style="thin">
        <color rgb="FF7030A0"/>
      </left>
      <right/>
      <top/>
      <bottom style="medium">
        <color rgb="FFFF0000"/>
      </bottom>
      <diagonal/>
    </border>
    <border>
      <left style="medium">
        <color rgb="FFFF0000"/>
      </left>
      <right/>
      <top/>
      <bottom/>
      <diagonal/>
    </border>
    <border>
      <left/>
      <right style="medium">
        <color rgb="FFFF00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top/>
      <bottom style="thick">
        <color rgb="FFFF0000"/>
      </bottom>
      <diagonal/>
    </border>
    <border>
      <left/>
      <right style="thick">
        <color rgb="FFFF0000"/>
      </right>
      <top/>
      <bottom/>
      <diagonal/>
    </border>
    <border>
      <left/>
      <right style="thick">
        <color rgb="FFFF0000"/>
      </right>
      <top/>
      <bottom style="medium">
        <color rgb="FFFF0000"/>
      </bottom>
      <diagonal/>
    </border>
    <border>
      <left/>
      <right/>
      <top style="medium">
        <color rgb="FFFF0000"/>
      </top>
      <bottom style="thin">
        <color rgb="FF002060"/>
      </bottom>
      <diagonal/>
    </border>
    <border>
      <left/>
      <right style="thick">
        <color rgb="FFFF0000"/>
      </right>
      <top style="medium">
        <color rgb="FFFF0000"/>
      </top>
      <bottom style="thin">
        <color rgb="FF002060"/>
      </bottom>
      <diagonal/>
    </border>
    <border>
      <left style="medium">
        <color rgb="FFFF0000"/>
      </left>
      <right/>
      <top style="medium">
        <color rgb="FFFF0000"/>
      </top>
      <bottom style="thin">
        <color rgb="FF002060"/>
      </bottom>
      <diagonal/>
    </border>
    <border>
      <left/>
      <right style="thin">
        <color indexed="46"/>
      </right>
      <top style="medium">
        <color rgb="FFFF0000"/>
      </top>
      <bottom style="thin">
        <color rgb="FF002060"/>
      </bottom>
      <diagonal/>
    </border>
    <border>
      <left/>
      <right/>
      <top style="thin">
        <color rgb="FF002060"/>
      </top>
      <bottom style="thin">
        <color rgb="FF002060"/>
      </bottom>
      <diagonal/>
    </border>
    <border>
      <left/>
      <right style="thick">
        <color rgb="FFFF0000"/>
      </right>
      <top style="thin">
        <color rgb="FF002060"/>
      </top>
      <bottom style="thin">
        <color rgb="FF002060"/>
      </bottom>
      <diagonal/>
    </border>
    <border>
      <left style="medium">
        <color rgb="FFFF0000"/>
      </left>
      <right/>
      <top style="thin">
        <color rgb="FF002060"/>
      </top>
      <bottom style="thin">
        <color rgb="FF002060"/>
      </bottom>
      <diagonal/>
    </border>
    <border>
      <left/>
      <right style="thin">
        <color indexed="46"/>
      </right>
      <top style="thin">
        <color rgb="FF002060"/>
      </top>
      <bottom style="thin">
        <color rgb="FF002060"/>
      </bottom>
      <diagonal/>
    </border>
    <border>
      <left style="thin">
        <color indexed="46"/>
      </left>
      <right style="thin">
        <color rgb="FF002060"/>
      </right>
      <top style="medium">
        <color rgb="FFFF0000"/>
      </top>
      <bottom style="thin">
        <color rgb="FF002060"/>
      </bottom>
      <diagonal/>
    </border>
    <border>
      <left style="thin">
        <color rgb="FF002060"/>
      </left>
      <right style="thin">
        <color rgb="FF002060"/>
      </right>
      <top style="thin">
        <color rgb="FF002060"/>
      </top>
      <bottom style="thin">
        <color rgb="FF002060"/>
      </bottom>
      <diagonal/>
    </border>
    <border>
      <left/>
      <right style="thin">
        <color rgb="FF002060"/>
      </right>
      <top/>
      <bottom style="medium">
        <color rgb="FFFF0000"/>
      </bottom>
      <diagonal/>
    </border>
    <border>
      <left/>
      <right style="thin">
        <color rgb="FF002060"/>
      </right>
      <top style="medium">
        <color rgb="FFFF0000"/>
      </top>
      <bottom/>
      <diagonal/>
    </border>
    <border>
      <left/>
      <right style="thin">
        <color rgb="FF002060"/>
      </right>
      <top style="medium">
        <color rgb="FFFF0000"/>
      </top>
      <bottom style="thin">
        <color rgb="FF002060"/>
      </bottom>
      <diagonal/>
    </border>
    <border>
      <left/>
      <right style="thin">
        <color rgb="FF002060"/>
      </right>
      <top style="thin">
        <color rgb="FF002060"/>
      </top>
      <bottom style="thin">
        <color rgb="FF002060"/>
      </bottom>
      <diagonal/>
    </border>
    <border>
      <left/>
      <right style="thin">
        <color rgb="FF002060"/>
      </right>
      <top style="thin">
        <color rgb="FF002060"/>
      </top>
      <bottom style="medium">
        <color rgb="FFFF0000"/>
      </bottom>
      <diagonal/>
    </border>
    <border>
      <left style="thin">
        <color indexed="46"/>
      </left>
      <right style="thin">
        <color rgb="FF002060"/>
      </right>
      <top style="thin">
        <color rgb="FF002060"/>
      </top>
      <bottom style="thin">
        <color rgb="FF002060"/>
      </bottom>
      <diagonal/>
    </border>
    <border>
      <left style="thin">
        <color rgb="FF002060"/>
      </left>
      <right style="thin">
        <color rgb="FF002060"/>
      </right>
      <top style="medium">
        <color rgb="FFFF0000"/>
      </top>
      <bottom style="thin">
        <color rgb="FF002060"/>
      </bottom>
      <diagonal/>
    </border>
    <border>
      <left style="medium">
        <color rgb="FFFF0000"/>
      </left>
      <right/>
      <top style="thin">
        <color rgb="FF002060"/>
      </top>
      <bottom style="medium">
        <color rgb="FFFF0000"/>
      </bottom>
      <diagonal/>
    </border>
    <border>
      <left style="thin">
        <color rgb="FF002060"/>
      </left>
      <right style="thin">
        <color rgb="FF002060"/>
      </right>
      <top/>
      <bottom style="medium">
        <color rgb="FFFF0000"/>
      </bottom>
      <diagonal/>
    </border>
    <border>
      <left style="medium">
        <color rgb="FFFF0000"/>
      </left>
      <right style="thin">
        <color rgb="FF002060"/>
      </right>
      <top style="medium">
        <color rgb="FFFF0000"/>
      </top>
      <bottom style="thin">
        <color rgb="FF002060"/>
      </bottom>
      <diagonal/>
    </border>
    <border>
      <left style="medium">
        <color rgb="FFFF0000"/>
      </left>
      <right style="thin">
        <color rgb="FF002060"/>
      </right>
      <top/>
      <bottom style="medium">
        <color rgb="FFFF0000"/>
      </bottom>
      <diagonal/>
    </border>
    <border>
      <left style="medium">
        <color rgb="FFFF0000"/>
      </left>
      <right style="thin">
        <color rgb="FF002060"/>
      </right>
      <top style="thin">
        <color rgb="FF002060"/>
      </top>
      <bottom style="thin">
        <color rgb="FF002060"/>
      </bottom>
      <diagonal/>
    </border>
    <border>
      <left style="medium">
        <color rgb="FFFF000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medium">
        <color rgb="FFFF000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style="thin">
        <color rgb="FF002060"/>
      </bottom>
      <diagonal/>
    </border>
    <border>
      <left style="thin">
        <color rgb="FF002060"/>
      </left>
      <right/>
      <top style="thin">
        <color rgb="FF002060"/>
      </top>
      <bottom style="thin">
        <color rgb="FF002060"/>
      </bottom>
      <diagonal/>
    </border>
    <border>
      <left style="thin">
        <color rgb="FF002060"/>
      </left>
      <right style="thick">
        <color rgb="FFFF0000"/>
      </right>
      <top style="medium">
        <color rgb="FFFF0000"/>
      </top>
      <bottom style="thin">
        <color rgb="FF002060"/>
      </bottom>
      <diagonal/>
    </border>
    <border>
      <left/>
      <right style="thick">
        <color rgb="FFFF0000"/>
      </right>
      <top/>
      <bottom style="thick">
        <color rgb="FFFF0000"/>
      </bottom>
      <diagonal/>
    </border>
    <border>
      <left style="medium">
        <color rgb="FFFF0000"/>
      </left>
      <right style="thin">
        <color rgb="FF002060"/>
      </right>
      <top/>
      <bottom/>
      <diagonal/>
    </border>
    <border>
      <left/>
      <right style="thick">
        <color rgb="FFFF0000"/>
      </right>
      <top style="thin">
        <color rgb="FF002060"/>
      </top>
      <bottom/>
      <diagonal/>
    </border>
    <border>
      <left style="thin">
        <color rgb="FF002060"/>
      </left>
      <right style="thick">
        <color rgb="FFFF0000"/>
      </right>
      <top style="thin">
        <color rgb="FF002060"/>
      </top>
      <bottom style="thin">
        <color rgb="FF002060"/>
      </bottom>
      <diagonal/>
    </border>
    <border>
      <left/>
      <right style="thin">
        <color rgb="FF7030A0"/>
      </right>
      <top/>
      <bottom/>
      <diagonal/>
    </border>
    <border>
      <left style="thin">
        <color rgb="FF002060"/>
      </left>
      <right style="thin">
        <color rgb="FF002060"/>
      </right>
      <top/>
      <bottom style="thin">
        <color rgb="FF002060"/>
      </bottom>
      <diagonal/>
    </border>
    <border>
      <left style="thin">
        <color rgb="FF002060"/>
      </left>
      <right style="thin">
        <color rgb="FF002060"/>
      </right>
      <top style="thin">
        <color rgb="FF002060"/>
      </top>
      <bottom style="medium">
        <color rgb="FFFF0000"/>
      </bottom>
      <diagonal/>
    </border>
    <border>
      <left style="thick">
        <color rgb="FFFF0000"/>
      </left>
      <right/>
      <top/>
      <bottom/>
      <diagonal/>
    </border>
    <border>
      <left style="thin">
        <color rgb="FF7030A0"/>
      </left>
      <right/>
      <top/>
      <bottom style="thin">
        <color rgb="FF7030A0"/>
      </bottom>
      <diagonal/>
    </border>
    <border>
      <left/>
      <right style="medium">
        <color rgb="FFFF0000"/>
      </right>
      <top/>
      <bottom style="medium">
        <color rgb="FFFF0000"/>
      </bottom>
      <diagonal/>
    </border>
    <border>
      <left style="medium">
        <color rgb="FFFF0000"/>
      </left>
      <right style="thin">
        <color rgb="FF7030A0"/>
      </right>
      <top/>
      <bottom/>
      <diagonal/>
    </border>
    <border>
      <left style="thin">
        <color rgb="FF7030A0"/>
      </left>
      <right style="medium">
        <color rgb="FFFF0000"/>
      </right>
      <top/>
      <bottom style="thin">
        <color rgb="FF7030A0"/>
      </bottom>
      <diagonal/>
    </border>
    <border>
      <left style="thin">
        <color rgb="FF002060"/>
      </left>
      <right/>
      <top style="medium">
        <color rgb="FFFF0000"/>
      </top>
      <bottom style="thin">
        <color rgb="FF002060"/>
      </bottom>
      <diagonal/>
    </border>
    <border>
      <left/>
      <right/>
      <top style="medium">
        <color rgb="FF002060"/>
      </top>
      <bottom/>
      <diagonal/>
    </border>
    <border>
      <left/>
      <right style="thin">
        <color rgb="FF7030A0"/>
      </right>
      <top style="thin">
        <color rgb="FF7030A0"/>
      </top>
      <bottom style="thin">
        <color rgb="FF7030A0"/>
      </bottom>
      <diagonal/>
    </border>
    <border>
      <left/>
      <right style="thin">
        <color rgb="FF7030A0"/>
      </right>
      <top style="thin">
        <color rgb="FF7030A0"/>
      </top>
      <bottom style="medium">
        <color rgb="FFFF0000"/>
      </bottom>
      <diagonal/>
    </border>
    <border>
      <left/>
      <right style="thin">
        <color rgb="FF7030A0"/>
      </right>
      <top/>
      <bottom style="thin">
        <color rgb="FF7030A0"/>
      </bottom>
      <diagonal/>
    </border>
    <border>
      <left style="thin">
        <color rgb="FF002060"/>
      </left>
      <right style="thin">
        <color rgb="FF002060"/>
      </right>
      <top style="thin">
        <color rgb="FF002060"/>
      </top>
      <bottom/>
      <diagonal/>
    </border>
    <border>
      <left/>
      <right/>
      <top style="thin">
        <color rgb="FF7030A0"/>
      </top>
      <bottom/>
      <diagonal/>
    </border>
    <border>
      <left/>
      <right style="thin">
        <color rgb="FF7030A0"/>
      </right>
      <top style="medium">
        <color rgb="FFFF0000"/>
      </top>
      <bottom style="thin">
        <color rgb="FF7030A0"/>
      </bottom>
      <diagonal/>
    </border>
    <border>
      <left style="thin">
        <color indexed="64"/>
      </left>
      <right style="thin">
        <color indexed="64"/>
      </right>
      <top style="thin">
        <color indexed="64"/>
      </top>
      <bottom style="thin">
        <color indexed="64"/>
      </bottom>
      <diagonal/>
    </border>
    <border>
      <left style="medium">
        <color rgb="FFFF0000"/>
      </left>
      <right style="thin">
        <color rgb="FF002060"/>
      </right>
      <top style="thin">
        <color rgb="FF002060"/>
      </top>
      <bottom style="medium">
        <color rgb="FFFF0000"/>
      </bottom>
      <diagonal/>
    </border>
    <border>
      <left style="thin">
        <color rgb="FF002060"/>
      </left>
      <right/>
      <top style="thin">
        <color rgb="FF002060"/>
      </top>
      <bottom style="medium">
        <color rgb="FFFF0000"/>
      </bottom>
      <diagonal/>
    </border>
    <border>
      <left/>
      <right style="thick">
        <color rgb="FFFF0000"/>
      </right>
      <top style="thin">
        <color rgb="FF002060"/>
      </top>
      <bottom style="medium">
        <color rgb="FFFF0000"/>
      </bottom>
      <diagonal/>
    </border>
    <border>
      <left/>
      <right/>
      <top style="thin">
        <color rgb="FF002060"/>
      </top>
      <bottom style="medium">
        <color rgb="FFFF0000"/>
      </bottom>
      <diagonal/>
    </border>
    <border>
      <left style="thin">
        <color rgb="FF002060"/>
      </left>
      <right style="thin">
        <color rgb="FF002060"/>
      </right>
      <top/>
      <bottom/>
      <diagonal/>
    </border>
    <border>
      <left style="medium">
        <color rgb="FFFF0000"/>
      </left>
      <right style="thin">
        <color indexed="64"/>
      </right>
      <top style="thin">
        <color indexed="64"/>
      </top>
      <bottom style="thin">
        <color indexed="64"/>
      </bottom>
      <diagonal/>
    </border>
    <border>
      <left/>
      <right style="medium">
        <color rgb="FFFF0000"/>
      </right>
      <top/>
      <bottom style="thin">
        <color rgb="FF7030A0"/>
      </bottom>
      <diagonal/>
    </border>
    <border>
      <left style="thin">
        <color rgb="FF002060"/>
      </left>
      <right style="medium">
        <color rgb="FFFF0000"/>
      </right>
      <top style="thin">
        <color rgb="FF002060"/>
      </top>
      <bottom style="thin">
        <color rgb="FF002060"/>
      </bottom>
      <diagonal/>
    </border>
    <border>
      <left style="medium">
        <color rgb="FFFF0000"/>
      </left>
      <right style="thin">
        <color rgb="FF002060"/>
      </right>
      <top style="thin">
        <color rgb="FF002060"/>
      </top>
      <bottom/>
      <diagonal/>
    </border>
    <border>
      <left style="thin">
        <color rgb="FFFF0000"/>
      </left>
      <right style="thin">
        <color rgb="FFFF0000"/>
      </right>
      <top style="thin">
        <color rgb="FFFF0000"/>
      </top>
      <bottom style="thin">
        <color rgb="FFFF0000"/>
      </bottom>
      <diagonal/>
    </border>
    <border>
      <left style="medium">
        <color rgb="FFFF0000"/>
      </left>
      <right/>
      <top/>
      <bottom style="thick">
        <color rgb="FFFF0000"/>
      </bottom>
      <diagonal/>
    </border>
    <border>
      <left/>
      <right/>
      <top style="thick">
        <color rgb="FFFF0000"/>
      </top>
      <bottom/>
      <diagonal/>
    </border>
    <border>
      <left/>
      <right style="thick">
        <color rgb="FFFF0000"/>
      </right>
      <top style="thick">
        <color rgb="FFFF0000"/>
      </top>
      <bottom/>
      <diagonal/>
    </border>
    <border>
      <left/>
      <right style="medium">
        <color rgb="FF002060"/>
      </right>
      <top/>
      <bottom/>
      <diagonal/>
    </border>
    <border>
      <left style="medium">
        <color rgb="FF002060"/>
      </left>
      <right/>
      <top/>
      <bottom/>
      <diagonal/>
    </border>
    <border>
      <left style="thick">
        <color rgb="FFFF0000"/>
      </left>
      <right style="medium">
        <color rgb="FFFF0000"/>
      </right>
      <top/>
      <bottom/>
      <diagonal/>
    </border>
    <border>
      <left style="thin">
        <color rgb="FF002060"/>
      </left>
      <right style="thick">
        <color rgb="FFFF0000"/>
      </right>
      <top style="thin">
        <color rgb="FF002060"/>
      </top>
      <bottom/>
      <diagonal/>
    </border>
    <border>
      <left style="thick">
        <color rgb="FFFF0000"/>
      </left>
      <right style="medium">
        <color rgb="FFFF0000"/>
      </right>
      <top/>
      <bottom style="thick">
        <color rgb="FFFF0000"/>
      </bottom>
      <diagonal/>
    </border>
    <border>
      <left style="medium">
        <color rgb="FFFF0000"/>
      </left>
      <right style="thin">
        <color rgb="FFFF0000"/>
      </right>
      <top style="thin">
        <color rgb="FFFF0000"/>
      </top>
      <bottom style="thin">
        <color rgb="FFFF0000"/>
      </bottom>
      <diagonal/>
    </border>
    <border>
      <left style="medium">
        <color rgb="FFFF0000"/>
      </left>
      <right/>
      <top style="thin">
        <color rgb="FF7030A0"/>
      </top>
      <bottom/>
      <diagonal/>
    </border>
    <border>
      <left/>
      <right style="medium">
        <color rgb="FFFF0000"/>
      </right>
      <top style="thin">
        <color rgb="FF7030A0"/>
      </top>
      <bottom/>
      <diagonal/>
    </border>
    <border>
      <left style="thin">
        <color rgb="FF7030A0"/>
      </left>
      <right style="thin">
        <color rgb="FF7030A0"/>
      </right>
      <top/>
      <bottom style="thin">
        <color indexed="64"/>
      </bottom>
      <diagonal/>
    </border>
    <border>
      <left/>
      <right style="thin">
        <color indexed="64"/>
      </right>
      <top style="thin">
        <color indexed="64"/>
      </top>
      <bottom style="thin">
        <color indexed="64"/>
      </bottom>
      <diagonal/>
    </border>
    <border>
      <left style="thin">
        <color rgb="FF002060"/>
      </left>
      <right/>
      <top style="thin">
        <color rgb="FF002060"/>
      </top>
      <bottom/>
      <diagonal/>
    </border>
    <border>
      <left style="thin">
        <color rgb="FF7030A0"/>
      </left>
      <right/>
      <top style="thin">
        <color rgb="FF7030A0"/>
      </top>
      <bottom/>
      <diagonal/>
    </border>
    <border>
      <left style="thin">
        <color rgb="FF002060"/>
      </left>
      <right style="medium">
        <color rgb="FFFF0000"/>
      </right>
      <top style="medium">
        <color rgb="FFFF0000"/>
      </top>
      <bottom style="thin">
        <color rgb="FF002060"/>
      </bottom>
      <diagonal/>
    </border>
    <border>
      <left/>
      <right style="medium">
        <color rgb="FFFF0000"/>
      </right>
      <top style="thin">
        <color rgb="FF002060"/>
      </top>
      <bottom/>
      <diagonal/>
    </border>
    <border>
      <left style="medium">
        <color rgb="FFFF0000"/>
      </left>
      <right style="thin">
        <color rgb="FFFF0000"/>
      </right>
      <top style="medium">
        <color rgb="FFFF0000"/>
      </top>
      <bottom style="thin">
        <color rgb="FFFF0000"/>
      </bottom>
      <diagonal/>
    </border>
    <border>
      <left style="thin">
        <color rgb="FFFF0000"/>
      </left>
      <right style="thin">
        <color rgb="FFFF0000"/>
      </right>
      <top style="medium">
        <color rgb="FFFF0000"/>
      </top>
      <bottom style="thin">
        <color rgb="FFFF0000"/>
      </bottom>
      <diagonal/>
    </border>
    <border>
      <left style="thin">
        <color rgb="FFFF0000"/>
      </left>
      <right style="medium">
        <color rgb="FFFF0000"/>
      </right>
      <top style="medium">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medium">
        <color rgb="FFFF0000"/>
      </bottom>
      <diagonal/>
    </border>
    <border>
      <left style="thin">
        <color rgb="FFFF0000"/>
      </left>
      <right style="thin">
        <color rgb="FFFF0000"/>
      </right>
      <top style="thin">
        <color rgb="FFFF0000"/>
      </top>
      <bottom style="medium">
        <color rgb="FFFF0000"/>
      </bottom>
      <diagonal/>
    </border>
    <border>
      <left style="thin">
        <color rgb="FFFF0000"/>
      </left>
      <right style="medium">
        <color rgb="FFFF0000"/>
      </right>
      <top style="thin">
        <color rgb="FFFF0000"/>
      </top>
      <bottom style="medium">
        <color rgb="FFFF0000"/>
      </bottom>
      <diagonal/>
    </border>
    <border>
      <left style="thin">
        <color rgb="FF002060"/>
      </left>
      <right style="thick">
        <color rgb="FFFF0000"/>
      </right>
      <top/>
      <bottom style="thin">
        <color rgb="FF002060"/>
      </bottom>
      <diagonal/>
    </border>
    <border>
      <left style="thin">
        <color indexed="64"/>
      </left>
      <right/>
      <top style="medium">
        <color rgb="FFFF0000"/>
      </top>
      <bottom style="thin">
        <color rgb="FF002060"/>
      </bottom>
      <diagonal/>
    </border>
    <border>
      <left style="thin">
        <color indexed="64"/>
      </left>
      <right style="medium">
        <color rgb="FFFF0000"/>
      </right>
      <top style="thin">
        <color indexed="64"/>
      </top>
      <bottom style="thin">
        <color indexed="64"/>
      </bottom>
      <diagonal/>
    </border>
    <border>
      <left/>
      <right style="thin">
        <color indexed="46"/>
      </right>
      <top/>
      <bottom/>
      <diagonal/>
    </border>
    <border>
      <left style="thin">
        <color indexed="46"/>
      </left>
      <right style="thin">
        <color rgb="FF002060"/>
      </right>
      <top/>
      <bottom/>
      <diagonal/>
    </border>
    <border>
      <left style="medium">
        <color rgb="FFFF0000"/>
      </left>
      <right/>
      <top style="thin">
        <color indexed="64"/>
      </top>
      <bottom style="thin">
        <color indexed="64"/>
      </bottom>
      <diagonal/>
    </border>
    <border>
      <left/>
      <right/>
      <top style="thin">
        <color indexed="64"/>
      </top>
      <bottom style="thin">
        <color indexed="64"/>
      </bottom>
      <diagonal/>
    </border>
    <border>
      <left style="medium">
        <color rgb="FFFF0000"/>
      </left>
      <right style="medium">
        <color rgb="FFFF0000"/>
      </right>
      <top/>
      <bottom style="thin">
        <color rgb="FF002060"/>
      </bottom>
      <diagonal/>
    </border>
    <border>
      <left style="medium">
        <color rgb="FF002060"/>
      </left>
      <right/>
      <top style="medium">
        <color rgb="FF002060"/>
      </top>
      <bottom/>
      <diagonal/>
    </border>
    <border>
      <left/>
      <right style="medium">
        <color indexed="64"/>
      </right>
      <top style="medium">
        <color rgb="FFFF0000"/>
      </top>
      <bottom/>
      <diagonal/>
    </border>
    <border>
      <left style="medium">
        <color indexed="64"/>
      </left>
      <right/>
      <top style="medium">
        <color rgb="FFFF0000"/>
      </top>
      <bottom/>
      <diagonal/>
    </border>
    <border>
      <left style="thin">
        <color rgb="FF7030A0"/>
      </left>
      <right style="thin">
        <color indexed="64"/>
      </right>
      <top/>
      <bottom style="thin">
        <color rgb="FF002060"/>
      </bottom>
      <diagonal/>
    </border>
    <border>
      <left style="medium">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style="medium">
        <color rgb="FFFF0000"/>
      </right>
      <top/>
      <bottom style="thin">
        <color rgb="FFFF0000"/>
      </bottom>
      <diagonal/>
    </border>
    <border>
      <left style="medium">
        <color rgb="FFFF0000"/>
      </left>
      <right style="thin">
        <color rgb="FFFF0000"/>
      </right>
      <top/>
      <bottom/>
      <diagonal/>
    </border>
    <border>
      <left style="thin">
        <color rgb="FFFF0000"/>
      </left>
      <right style="thin">
        <color rgb="FFFF0000"/>
      </right>
      <top/>
      <bottom/>
      <diagonal/>
    </border>
    <border>
      <left/>
      <right style="medium">
        <color rgb="FFFF0000"/>
      </right>
      <top style="thin">
        <color rgb="FF7030A0"/>
      </top>
      <bottom style="thin">
        <color rgb="FF7030A0"/>
      </bottom>
      <diagonal/>
    </border>
    <border>
      <left style="thin">
        <color indexed="64"/>
      </left>
      <right/>
      <top style="thin">
        <color indexed="64"/>
      </top>
      <bottom/>
      <diagonal/>
    </border>
    <border>
      <left style="thin">
        <color rgb="FF002060"/>
      </left>
      <right style="thick">
        <color rgb="FFFF0000"/>
      </right>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7030A0"/>
      </right>
      <top/>
      <bottom style="medium">
        <color rgb="FFFF0000"/>
      </bottom>
      <diagonal/>
    </border>
    <border>
      <left style="thin">
        <color rgb="FF7030A0"/>
      </left>
      <right style="medium">
        <color indexed="64"/>
      </right>
      <top/>
      <bottom style="medium">
        <color rgb="FFFF0000"/>
      </bottom>
      <diagonal/>
    </border>
    <border>
      <left style="medium">
        <color indexed="64"/>
      </left>
      <right style="thin">
        <color rgb="FF7030A0"/>
      </right>
      <top/>
      <bottom style="thin">
        <color rgb="FF7030A0"/>
      </bottom>
      <diagonal/>
    </border>
    <border>
      <left style="thin">
        <color rgb="FF7030A0"/>
      </left>
      <right style="medium">
        <color indexed="64"/>
      </right>
      <top/>
      <bottom style="thin">
        <color rgb="FF7030A0"/>
      </bottom>
      <diagonal/>
    </border>
    <border>
      <left style="medium">
        <color indexed="64"/>
      </left>
      <right style="thin">
        <color rgb="FF7030A0"/>
      </right>
      <top style="thin">
        <color rgb="FF7030A0"/>
      </top>
      <bottom style="thin">
        <color rgb="FF7030A0"/>
      </bottom>
      <diagonal/>
    </border>
    <border>
      <left style="medium">
        <color indexed="64"/>
      </left>
      <right style="thin">
        <color rgb="FF7030A0"/>
      </right>
      <top style="medium">
        <color indexed="64"/>
      </top>
      <bottom style="thin">
        <color rgb="FF7030A0"/>
      </bottom>
      <diagonal/>
    </border>
    <border>
      <left style="thin">
        <color rgb="FF7030A0"/>
      </left>
      <right style="thin">
        <color rgb="FF7030A0"/>
      </right>
      <top style="medium">
        <color indexed="64"/>
      </top>
      <bottom style="thin">
        <color rgb="FF7030A0"/>
      </bottom>
      <diagonal/>
    </border>
    <border>
      <left style="thin">
        <color rgb="FF7030A0"/>
      </left>
      <right style="medium">
        <color indexed="64"/>
      </right>
      <top style="medium">
        <color indexed="64"/>
      </top>
      <bottom style="thin">
        <color rgb="FF7030A0"/>
      </bottom>
      <diagonal/>
    </border>
    <border>
      <left style="thin">
        <color rgb="FF7030A0"/>
      </left>
      <right style="medium">
        <color indexed="64"/>
      </right>
      <top style="thin">
        <color rgb="FF7030A0"/>
      </top>
      <bottom style="thin">
        <color rgb="FF7030A0"/>
      </bottom>
      <diagonal/>
    </border>
    <border>
      <left style="medium">
        <color indexed="64"/>
      </left>
      <right style="thin">
        <color rgb="FF7030A0"/>
      </right>
      <top style="thin">
        <color rgb="FF7030A0"/>
      </top>
      <bottom style="medium">
        <color rgb="FFFF0000"/>
      </bottom>
      <diagonal/>
    </border>
    <border>
      <left style="thin">
        <color rgb="FF7030A0"/>
      </left>
      <right style="medium">
        <color indexed="64"/>
      </right>
      <top style="thin">
        <color rgb="FF7030A0"/>
      </top>
      <bottom style="medium">
        <color rgb="FFFF0000"/>
      </bottom>
      <diagonal/>
    </border>
    <border>
      <left style="medium">
        <color indexed="64"/>
      </left>
      <right style="thin">
        <color rgb="FF7030A0"/>
      </right>
      <top style="thin">
        <color rgb="FF7030A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7030A0"/>
      </right>
      <top style="medium">
        <color rgb="FFFF0000"/>
      </top>
      <bottom style="thin">
        <color rgb="FF7030A0"/>
      </bottom>
      <diagonal/>
    </border>
    <border>
      <left style="thin">
        <color rgb="FF7030A0"/>
      </left>
      <right style="medium">
        <color indexed="64"/>
      </right>
      <top style="medium">
        <color rgb="FFFF0000"/>
      </top>
      <bottom/>
      <diagonal/>
    </border>
    <border>
      <left style="thin">
        <color rgb="FF7030A0"/>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rgb="FFFF0000"/>
      </bottom>
      <diagonal/>
    </border>
    <border>
      <left/>
      <right style="medium">
        <color indexed="64"/>
      </right>
      <top style="thin">
        <color indexed="64"/>
      </top>
      <bottom style="medium">
        <color rgb="FFFF0000"/>
      </bottom>
      <diagonal/>
    </border>
    <border>
      <left style="medium">
        <color indexed="64"/>
      </left>
      <right/>
      <top style="thin">
        <color indexed="64"/>
      </top>
      <bottom style="medium">
        <color rgb="FFFF0000"/>
      </bottom>
      <diagonal/>
    </border>
    <border>
      <left style="thin">
        <color indexed="64"/>
      </left>
      <right/>
      <top style="thin">
        <color indexed="64"/>
      </top>
      <bottom style="medium">
        <color rgb="FFFF0000"/>
      </bottom>
      <diagonal/>
    </border>
    <border>
      <left style="medium">
        <color indexed="64"/>
      </left>
      <right style="thin">
        <color rgb="FF7030A0"/>
      </right>
      <top style="medium">
        <color rgb="FFFF0000"/>
      </top>
      <bottom/>
      <diagonal/>
    </border>
    <border>
      <left style="medium">
        <color indexed="64"/>
      </left>
      <right/>
      <top style="thin">
        <color rgb="FF7030A0"/>
      </top>
      <bottom/>
      <diagonal/>
    </border>
    <border>
      <left/>
      <right style="medium">
        <color indexed="64"/>
      </right>
      <top style="thin">
        <color rgb="FF7030A0"/>
      </top>
      <bottom/>
      <diagonal/>
    </border>
    <border>
      <left style="medium">
        <color indexed="64"/>
      </left>
      <right style="thin">
        <color rgb="FF002060"/>
      </right>
      <top style="thin">
        <color rgb="FF002060"/>
      </top>
      <bottom style="thin">
        <color rgb="FF002060"/>
      </bottom>
      <diagonal/>
    </border>
    <border>
      <left style="medium">
        <color indexed="64"/>
      </left>
      <right style="thin">
        <color rgb="FF002060"/>
      </right>
      <top style="thin">
        <color rgb="FF002060"/>
      </top>
      <bottom style="medium">
        <color rgb="FFFF0000"/>
      </bottom>
      <diagonal/>
    </border>
    <border>
      <left style="thin">
        <color rgb="FF002060"/>
      </left>
      <right style="thin">
        <color indexed="64"/>
      </right>
      <top style="thin">
        <color rgb="FF002060"/>
      </top>
      <bottom style="thin">
        <color rgb="FF00206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rgb="FF7030A0"/>
      </left>
      <right style="medium">
        <color indexed="64"/>
      </right>
      <top style="thin">
        <color rgb="FF7030A0"/>
      </top>
      <bottom/>
      <diagonal/>
    </border>
    <border>
      <left style="thin">
        <color rgb="FF002060"/>
      </left>
      <right style="medium">
        <color indexed="64"/>
      </right>
      <top style="thin">
        <color rgb="FF002060"/>
      </top>
      <bottom style="thin">
        <color rgb="FF002060"/>
      </bottom>
      <diagonal/>
    </border>
    <border>
      <left style="thin">
        <color rgb="FF002060"/>
      </left>
      <right style="medium">
        <color indexed="64"/>
      </right>
      <top style="thin">
        <color rgb="FF002060"/>
      </top>
      <bottom style="medium">
        <color rgb="FFFF0000"/>
      </bottom>
      <diagonal/>
    </border>
    <border>
      <left style="medium">
        <color indexed="64"/>
      </left>
      <right style="thin">
        <color rgb="FF002060"/>
      </right>
      <top style="medium">
        <color indexed="64"/>
      </top>
      <bottom style="thin">
        <color rgb="FF002060"/>
      </bottom>
      <diagonal/>
    </border>
    <border>
      <left style="thin">
        <color rgb="FF002060"/>
      </left>
      <right style="thin">
        <color rgb="FF002060"/>
      </right>
      <top style="medium">
        <color indexed="64"/>
      </top>
      <bottom style="thin">
        <color rgb="FF002060"/>
      </bottom>
      <diagonal/>
    </border>
    <border>
      <left style="thin">
        <color rgb="FF002060"/>
      </left>
      <right/>
      <top style="medium">
        <color indexed="64"/>
      </top>
      <bottom style="thin">
        <color rgb="FF002060"/>
      </bottom>
      <diagonal/>
    </border>
    <border>
      <left style="medium">
        <color indexed="64"/>
      </left>
      <right style="medium">
        <color indexed="64"/>
      </right>
      <top/>
      <bottom style="medium">
        <color rgb="FFFF0000"/>
      </bottom>
      <diagonal/>
    </border>
    <border>
      <left style="medium">
        <color indexed="64"/>
      </left>
      <right style="medium">
        <color indexed="64"/>
      </right>
      <top/>
      <bottom style="thin">
        <color rgb="FF7030A0"/>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2060"/>
      </left>
      <right style="thin">
        <color rgb="FF002060"/>
      </right>
      <top style="thin">
        <color rgb="FF7030A0"/>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002060"/>
      </left>
      <right style="thick">
        <color rgb="FFFF0000"/>
      </right>
      <top style="medium">
        <color rgb="FFFF0000"/>
      </top>
      <bottom/>
      <diagonal/>
    </border>
    <border>
      <left style="medium">
        <color indexed="64"/>
      </left>
      <right style="thin">
        <color rgb="FF7030A0"/>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rgb="FF7030A0"/>
      </left>
      <right style="thin">
        <color indexed="64"/>
      </right>
      <top/>
      <bottom style="medium">
        <color rgb="FFFF0000"/>
      </bottom>
      <diagonal/>
    </border>
    <border>
      <left style="thin">
        <color indexed="64"/>
      </left>
      <right style="thin">
        <color rgb="FF002060"/>
      </right>
      <top/>
      <bottom style="thin">
        <color indexed="64"/>
      </bottom>
      <diagonal/>
    </border>
    <border>
      <left style="thin">
        <color rgb="FF002060"/>
      </left>
      <right style="thin">
        <color indexed="64"/>
      </right>
      <top/>
      <bottom style="thin">
        <color indexed="64"/>
      </bottom>
      <diagonal/>
    </border>
    <border>
      <left style="medium">
        <color rgb="FFFF0000"/>
      </left>
      <right style="thin">
        <color indexed="64"/>
      </right>
      <top style="thin">
        <color indexed="64"/>
      </top>
      <bottom style="thin">
        <color rgb="FF002060"/>
      </bottom>
      <diagonal/>
    </border>
    <border>
      <left style="thin">
        <color indexed="64"/>
      </left>
      <right style="thin">
        <color rgb="FF002060"/>
      </right>
      <top style="thin">
        <color indexed="64"/>
      </top>
      <bottom style="thin">
        <color rgb="FF002060"/>
      </bottom>
      <diagonal/>
    </border>
    <border>
      <left style="thin">
        <color rgb="FF7030A0"/>
      </left>
      <right style="medium">
        <color rgb="FFFF0000"/>
      </right>
      <top style="thin">
        <color rgb="FF7030A0"/>
      </top>
      <bottom/>
      <diagonal/>
    </border>
    <border>
      <left style="thin">
        <color rgb="FF002060"/>
      </left>
      <right style="thick">
        <color rgb="FFFF0000"/>
      </right>
      <top/>
      <bottom/>
      <diagonal/>
    </border>
    <border>
      <left style="thin">
        <color rgb="FF002060"/>
      </left>
      <right style="thin">
        <color rgb="FF002060"/>
      </right>
      <top style="medium">
        <color rgb="FFFF0000"/>
      </top>
      <bottom/>
      <diagonal/>
    </border>
    <border>
      <left style="thin">
        <color rgb="FF002060"/>
      </left>
      <right style="thin">
        <color indexed="64"/>
      </right>
      <top style="medium">
        <color rgb="FFFF0000"/>
      </top>
      <bottom style="thin">
        <color rgb="FF002060"/>
      </bottom>
      <diagonal/>
    </border>
    <border>
      <left/>
      <right style="thin">
        <color indexed="64"/>
      </right>
      <top style="thin">
        <color rgb="FF002060"/>
      </top>
      <bottom style="thin">
        <color rgb="FF002060"/>
      </bottom>
      <diagonal/>
    </border>
    <border>
      <left style="thin">
        <color rgb="FF002060"/>
      </left>
      <right style="thin">
        <color indexed="64"/>
      </right>
      <top style="medium">
        <color rgb="FFFF0000"/>
      </top>
      <bottom/>
      <diagonal/>
    </border>
    <border>
      <left style="thin">
        <color rgb="FF002060"/>
      </left>
      <right style="thin">
        <color indexed="64"/>
      </right>
      <top/>
      <bottom style="thin">
        <color rgb="FF002060"/>
      </bottom>
      <diagonal/>
    </border>
    <border>
      <left/>
      <right style="thin">
        <color rgb="FF002060"/>
      </right>
      <top style="thin">
        <color indexed="64"/>
      </top>
      <bottom style="thin">
        <color rgb="FF002060"/>
      </bottom>
      <diagonal/>
    </border>
    <border>
      <left style="thin">
        <color rgb="FF002060"/>
      </left>
      <right style="thin">
        <color indexed="64"/>
      </right>
      <top style="thin">
        <color rgb="FF002060"/>
      </top>
      <bottom style="medium">
        <color rgb="FFFF0000"/>
      </bottom>
      <diagonal/>
    </border>
    <border>
      <left style="thick">
        <color rgb="FFFF0000"/>
      </left>
      <right/>
      <top style="thick">
        <color rgb="FFFF0000"/>
      </top>
      <bottom/>
      <diagonal/>
    </border>
    <border>
      <left/>
      <right style="medium">
        <color rgb="FF002060"/>
      </right>
      <top style="thick">
        <color rgb="FFFF0000"/>
      </top>
      <bottom/>
      <diagonal/>
    </border>
    <border>
      <left style="medium">
        <color rgb="FF002060"/>
      </left>
      <right/>
      <top style="thick">
        <color rgb="FFFF0000"/>
      </top>
      <bottom/>
      <diagonal/>
    </border>
    <border>
      <left style="thick">
        <color rgb="FFFF0000"/>
      </left>
      <right style="medium">
        <color rgb="FFFF0000"/>
      </right>
      <top style="medium">
        <color rgb="FFFF0000"/>
      </top>
      <bottom/>
      <diagonal/>
    </border>
    <border>
      <left/>
      <right style="thick">
        <color rgb="FFFF0000"/>
      </right>
      <top style="medium">
        <color rgb="FFFF0000"/>
      </top>
      <bottom/>
      <diagonal/>
    </border>
    <border>
      <left style="thin">
        <color indexed="64"/>
      </left>
      <right style="thin">
        <color rgb="FF7030A0"/>
      </right>
      <top style="thin">
        <color rgb="FF7030A0"/>
      </top>
      <bottom/>
      <diagonal/>
    </border>
    <border>
      <left style="thin">
        <color indexed="64"/>
      </left>
      <right style="thin">
        <color rgb="FF7030A0"/>
      </right>
      <top/>
      <bottom style="thin">
        <color rgb="FF7030A0"/>
      </bottom>
      <diagonal/>
    </border>
    <border>
      <left style="thin">
        <color indexed="64"/>
      </left>
      <right/>
      <top style="thin">
        <color rgb="FF7030A0"/>
      </top>
      <bottom/>
      <diagonal/>
    </border>
    <border>
      <left style="thin">
        <color theme="1"/>
      </left>
      <right style="medium">
        <color indexed="64"/>
      </right>
      <top style="thin">
        <color rgb="FF7030A0"/>
      </top>
      <bottom style="thin">
        <color rgb="FF7030A0"/>
      </bottom>
      <diagonal/>
    </border>
    <border>
      <left style="thin">
        <color theme="1"/>
      </left>
      <right style="medium">
        <color indexed="64"/>
      </right>
      <top style="thin">
        <color rgb="FF7030A0"/>
      </top>
      <bottom/>
      <diagonal/>
    </border>
    <border>
      <left style="thin">
        <color theme="1"/>
      </left>
      <right style="medium">
        <color indexed="64"/>
      </right>
      <top/>
      <bottom style="medium">
        <color rgb="FFFF0000"/>
      </bottom>
      <diagonal/>
    </border>
    <border>
      <left style="medium">
        <color rgb="FFFF0000"/>
      </left>
      <right style="medium">
        <color indexed="64"/>
      </right>
      <top style="thin">
        <color rgb="FF7030A0"/>
      </top>
      <bottom/>
      <diagonal/>
    </border>
    <border>
      <left style="medium">
        <color rgb="FFFF0000"/>
      </left>
      <right style="medium">
        <color indexed="64"/>
      </right>
      <top/>
      <bottom style="medium">
        <color rgb="FFFF0000"/>
      </bottom>
      <diagonal/>
    </border>
    <border>
      <left style="thin">
        <color rgb="FF7030A0"/>
      </left>
      <right/>
      <top style="thin">
        <color theme="1"/>
      </top>
      <bottom style="medium">
        <color rgb="FFFF0000"/>
      </bottom>
      <diagonal/>
    </border>
    <border>
      <left/>
      <right style="medium">
        <color rgb="FFFF0000"/>
      </right>
      <top style="thin">
        <color theme="1"/>
      </top>
      <bottom style="medium">
        <color rgb="FFFF0000"/>
      </bottom>
      <diagonal/>
    </border>
    <border>
      <left/>
      <right style="thin">
        <color theme="1"/>
      </right>
      <top style="thin">
        <color theme="1"/>
      </top>
      <bottom style="medium">
        <color rgb="FFFF0000"/>
      </bottom>
      <diagonal/>
    </border>
    <border>
      <left style="thin">
        <color indexed="64"/>
      </left>
      <right style="thin">
        <color theme="1"/>
      </right>
      <top style="thin">
        <color indexed="64"/>
      </top>
      <bottom style="thin">
        <color indexed="64"/>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style="medium">
        <color theme="1"/>
      </right>
      <top/>
      <bottom style="medium">
        <color indexed="64"/>
      </bottom>
      <diagonal/>
    </border>
    <border>
      <left style="medium">
        <color theme="1"/>
      </left>
      <right style="thin">
        <color indexed="64"/>
      </right>
      <top style="medium">
        <color indexed="64"/>
      </top>
      <bottom style="thin">
        <color indexed="64"/>
      </bottom>
      <diagonal/>
    </border>
    <border>
      <left style="thin">
        <color indexed="64"/>
      </left>
      <right style="medium">
        <color theme="1"/>
      </right>
      <top style="medium">
        <color indexed="64"/>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diagonal/>
    </border>
    <border>
      <left style="thin">
        <color indexed="64"/>
      </left>
      <right style="medium">
        <color theme="1"/>
      </right>
      <top style="thin">
        <color indexed="64"/>
      </top>
      <bottom/>
      <diagonal/>
    </border>
    <border>
      <left style="medium">
        <color theme="1"/>
      </left>
      <right style="thin">
        <color indexed="64"/>
      </right>
      <top/>
      <bottom/>
      <diagonal/>
    </border>
    <border>
      <left style="thin">
        <color indexed="64"/>
      </left>
      <right style="medium">
        <color theme="1"/>
      </right>
      <top/>
      <bottom style="medium">
        <color indexed="64"/>
      </bottom>
      <diagonal/>
    </border>
    <border>
      <left style="medium">
        <color theme="1"/>
      </left>
      <right style="thin">
        <color indexed="64"/>
      </right>
      <top/>
      <bottom style="medium">
        <color indexed="64"/>
      </bottom>
      <diagonal/>
    </border>
    <border>
      <left style="thin">
        <color indexed="64"/>
      </left>
      <right style="medium">
        <color theme="1"/>
      </right>
      <top style="thin">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style="medium">
        <color indexed="64"/>
      </top>
      <bottom style="thin">
        <color indexed="64"/>
      </bottom>
      <diagonal/>
    </border>
    <border>
      <left/>
      <right style="medium">
        <color theme="1"/>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right style="medium">
        <color theme="1"/>
      </right>
      <top style="thin">
        <color indexed="64"/>
      </top>
      <bottom style="medium">
        <color theme="1"/>
      </bottom>
      <diagonal/>
    </border>
    <border>
      <left/>
      <right style="medium">
        <color indexed="64"/>
      </right>
      <top/>
      <bottom/>
      <diagonal/>
    </border>
    <border>
      <left style="medium">
        <color rgb="FFFF0000"/>
      </left>
      <right style="thin">
        <color indexed="64"/>
      </right>
      <top/>
      <bottom style="medium">
        <color rgb="FFFF0000"/>
      </bottom>
      <diagonal/>
    </border>
    <border>
      <left style="thin">
        <color indexed="64"/>
      </left>
      <right style="thin">
        <color indexed="64"/>
      </right>
      <top/>
      <bottom style="medium">
        <color rgb="FFFF0000"/>
      </bottom>
      <diagonal/>
    </border>
    <border>
      <left style="thin">
        <color indexed="64"/>
      </left>
      <right/>
      <top/>
      <bottom style="medium">
        <color rgb="FFFF0000"/>
      </bottom>
      <diagonal/>
    </border>
    <border>
      <left/>
      <right style="thin">
        <color indexed="64"/>
      </right>
      <top/>
      <bottom style="medium">
        <color rgb="FFFF0000"/>
      </bottom>
      <diagonal/>
    </border>
    <border>
      <left style="thin">
        <color indexed="64"/>
      </left>
      <right style="medium">
        <color rgb="FFFF0000"/>
      </right>
      <top/>
      <bottom style="medium">
        <color rgb="FFFF0000"/>
      </bottom>
      <diagonal/>
    </border>
    <border>
      <left/>
      <right style="thick">
        <color rgb="FFFF0000"/>
      </right>
      <top/>
      <bottom style="thin">
        <color rgb="FF002060"/>
      </bottom>
      <diagonal/>
    </border>
    <border>
      <left style="thin">
        <color indexed="64"/>
      </left>
      <right/>
      <top/>
      <bottom style="thin">
        <color indexed="64"/>
      </bottom>
      <diagonal/>
    </border>
    <border>
      <left/>
      <right style="medium">
        <color rgb="FFFF0000"/>
      </right>
      <top/>
      <bottom style="thin">
        <color indexed="64"/>
      </bottom>
      <diagonal/>
    </border>
    <border>
      <left/>
      <right style="thin">
        <color theme="1"/>
      </right>
      <top style="thin">
        <color rgb="FF7030A0"/>
      </top>
      <bottom/>
      <diagonal/>
    </border>
    <border>
      <left/>
      <right style="thin">
        <color theme="1"/>
      </right>
      <top/>
      <bottom style="thin">
        <color indexed="64"/>
      </bottom>
      <diagonal/>
    </border>
    <border>
      <left/>
      <right style="thin">
        <color theme="1"/>
      </right>
      <top style="thin">
        <color indexed="64"/>
      </top>
      <bottom style="thin">
        <color indexed="64"/>
      </bottom>
      <diagonal/>
    </border>
    <border>
      <left style="medium">
        <color indexed="64"/>
      </left>
      <right style="thin">
        <color theme="1"/>
      </right>
      <top style="thin">
        <color indexed="64"/>
      </top>
      <bottom style="thin">
        <color indexed="64"/>
      </bottom>
      <diagonal/>
    </border>
    <border>
      <left/>
      <right style="medium">
        <color rgb="FFFF0000"/>
      </right>
      <top/>
      <bottom style="thick">
        <color rgb="FFFF0000"/>
      </bottom>
      <diagonal/>
    </border>
    <border>
      <left/>
      <right style="thin">
        <color indexed="64"/>
      </right>
      <top style="medium">
        <color rgb="FFFF0000"/>
      </top>
      <bottom/>
      <diagonal/>
    </border>
    <border>
      <left/>
      <right style="thin">
        <color indexed="64"/>
      </right>
      <top/>
      <bottom/>
      <diagonal/>
    </border>
    <border>
      <left/>
      <right style="thin">
        <color indexed="64"/>
      </right>
      <top/>
      <bottom style="thick">
        <color rgb="FFFF0000"/>
      </bottom>
      <diagonal/>
    </border>
    <border>
      <left style="thin">
        <color indexed="64"/>
      </left>
      <right/>
      <top style="medium">
        <color rgb="FFFF0000"/>
      </top>
      <bottom style="thin">
        <color indexed="64"/>
      </bottom>
      <diagonal/>
    </border>
    <border>
      <left/>
      <right style="thin">
        <color indexed="64"/>
      </right>
      <top style="medium">
        <color rgb="FFFF0000"/>
      </top>
      <bottom style="thin">
        <color indexed="64"/>
      </bottom>
      <diagonal/>
    </border>
    <border>
      <left style="thin">
        <color indexed="64"/>
      </left>
      <right style="medium">
        <color rgb="FFFF0000"/>
      </right>
      <top/>
      <bottom style="thin">
        <color indexed="64"/>
      </bottom>
      <diagonal/>
    </border>
    <border>
      <left style="thin">
        <color indexed="64"/>
      </left>
      <right style="medium">
        <color rgb="FFFF0000"/>
      </right>
      <top style="medium">
        <color rgb="FFFF0000"/>
      </top>
      <bottom style="thin">
        <color indexed="64"/>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right/>
      <top/>
      <bottom style="thin">
        <color indexed="64"/>
      </bottom>
      <diagonal/>
    </border>
  </borders>
  <cellStyleXfs count="2">
    <xf numFmtId="0" fontId="0" fillId="0" borderId="0"/>
    <xf numFmtId="0" fontId="52" fillId="0" borderId="0" applyNumberFormat="0" applyFill="0" applyBorder="0" applyAlignment="0" applyProtection="0">
      <alignment vertical="top"/>
      <protection locked="0"/>
    </xf>
  </cellStyleXfs>
  <cellXfs count="1293">
    <xf numFmtId="0" fontId="0" fillId="0" borderId="0" xfId="0"/>
    <xf numFmtId="0" fontId="1" fillId="9" borderId="21" xfId="0" applyFont="1" applyFill="1" applyBorder="1" applyAlignment="1" applyProtection="1">
      <alignment horizontal="center" vertical="center" wrapText="1"/>
      <protection locked="0"/>
    </xf>
    <xf numFmtId="0" fontId="1" fillId="9" borderId="19" xfId="0" applyFont="1" applyFill="1" applyBorder="1" applyAlignment="1" applyProtection="1">
      <alignment horizontal="center" vertical="center" wrapText="1"/>
      <protection locked="0"/>
    </xf>
    <xf numFmtId="0" fontId="1" fillId="13" borderId="21" xfId="0" applyFont="1" applyFill="1" applyBorder="1" applyAlignment="1" applyProtection="1">
      <alignment horizontal="center" vertical="center" wrapText="1"/>
      <protection locked="0"/>
    </xf>
    <xf numFmtId="0" fontId="1" fillId="13" borderId="19" xfId="0" applyFont="1" applyFill="1" applyBorder="1" applyAlignment="1" applyProtection="1">
      <alignment horizontal="center" vertical="center" wrapText="1"/>
      <protection locked="0"/>
    </xf>
    <xf numFmtId="0" fontId="1" fillId="15" borderId="21" xfId="0" applyFont="1" applyFill="1" applyBorder="1" applyAlignment="1" applyProtection="1">
      <alignment horizontal="center" vertical="center" wrapText="1"/>
      <protection locked="0"/>
    </xf>
    <xf numFmtId="0" fontId="1" fillId="15" borderId="19" xfId="0" applyFont="1" applyFill="1" applyBorder="1" applyAlignment="1" applyProtection="1">
      <alignment horizontal="center" vertical="center" wrapText="1"/>
      <protection locked="0"/>
    </xf>
    <xf numFmtId="0" fontId="1" fillId="12" borderId="21" xfId="0" applyFont="1" applyFill="1" applyBorder="1" applyAlignment="1" applyProtection="1">
      <alignment horizontal="center" vertical="center" wrapText="1"/>
      <protection locked="0"/>
    </xf>
    <xf numFmtId="0" fontId="1" fillId="12" borderId="19" xfId="0" applyFont="1" applyFill="1" applyBorder="1" applyAlignment="1" applyProtection="1">
      <alignment horizontal="center" vertical="center" wrapText="1"/>
      <protection locked="0"/>
    </xf>
    <xf numFmtId="0" fontId="1" fillId="13" borderId="41" xfId="0" applyFont="1" applyFill="1" applyBorder="1" applyAlignment="1" applyProtection="1">
      <alignment horizontal="center" vertical="center" wrapText="1"/>
      <protection locked="0"/>
    </xf>
    <xf numFmtId="0" fontId="1" fillId="13" borderId="29" xfId="0" applyFont="1" applyFill="1" applyBorder="1" applyAlignment="1" applyProtection="1">
      <alignment horizontal="center" vertical="center" wrapText="1"/>
      <protection locked="0"/>
    </xf>
    <xf numFmtId="0" fontId="1" fillId="15" borderId="41" xfId="0" applyFont="1" applyFill="1" applyBorder="1" applyAlignment="1" applyProtection="1">
      <alignment horizontal="center" vertical="center" wrapText="1"/>
      <protection locked="0"/>
    </xf>
    <xf numFmtId="0" fontId="1" fillId="15" borderId="29" xfId="0" applyFont="1" applyFill="1" applyBorder="1" applyAlignment="1" applyProtection="1">
      <alignment horizontal="center" vertical="center" wrapText="1"/>
      <protection locked="0"/>
    </xf>
    <xf numFmtId="0" fontId="1" fillId="12" borderId="110" xfId="0" applyFont="1" applyFill="1" applyBorder="1" applyAlignment="1" applyProtection="1">
      <alignment horizontal="center" vertical="center" wrapText="1"/>
      <protection locked="0"/>
    </xf>
    <xf numFmtId="0" fontId="1" fillId="12" borderId="108" xfId="0" applyFont="1" applyFill="1" applyBorder="1" applyAlignment="1" applyProtection="1">
      <alignment horizontal="center" vertical="center" wrapText="1"/>
      <protection locked="0"/>
    </xf>
    <xf numFmtId="0" fontId="42" fillId="10" borderId="41" xfId="0" applyFont="1" applyFill="1" applyBorder="1" applyAlignment="1" applyProtection="1">
      <alignment horizontal="center" vertical="center" wrapText="1"/>
      <protection locked="0"/>
    </xf>
    <xf numFmtId="0" fontId="4" fillId="6" borderId="28" xfId="0" applyFont="1" applyFill="1" applyBorder="1" applyAlignment="1" applyProtection="1">
      <alignment horizontal="center" vertical="center" wrapText="1"/>
      <protection locked="0"/>
    </xf>
    <xf numFmtId="0" fontId="4" fillId="6" borderId="30" xfId="0" applyFont="1" applyFill="1" applyBorder="1" applyAlignment="1" applyProtection="1">
      <alignment horizontal="center" vertical="center" wrapText="1"/>
      <protection locked="0"/>
    </xf>
    <xf numFmtId="0" fontId="4" fillId="6" borderId="32"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right" vertical="center" wrapText="1"/>
      <protection hidden="1"/>
    </xf>
    <xf numFmtId="0" fontId="24" fillId="10" borderId="30" xfId="0" applyFont="1" applyFill="1" applyBorder="1" applyAlignment="1" applyProtection="1">
      <alignment horizontal="center" vertical="center" wrapText="1"/>
      <protection hidden="1"/>
    </xf>
    <xf numFmtId="0" fontId="24" fillId="13" borderId="30" xfId="0" applyFont="1" applyFill="1" applyBorder="1" applyAlignment="1" applyProtection="1">
      <alignment horizontal="center" vertical="center" wrapText="1"/>
      <protection hidden="1"/>
    </xf>
    <xf numFmtId="0" fontId="24" fillId="11" borderId="30" xfId="0" applyFont="1" applyFill="1" applyBorder="1" applyAlignment="1" applyProtection="1">
      <alignment horizontal="center" vertical="center" wrapText="1"/>
      <protection hidden="1"/>
    </xf>
    <xf numFmtId="0" fontId="1" fillId="9" borderId="35" xfId="0" applyFont="1" applyFill="1" applyBorder="1" applyAlignment="1" applyProtection="1">
      <alignment horizontal="center" vertical="center" textRotation="90" wrapText="1"/>
      <protection hidden="1"/>
    </xf>
    <xf numFmtId="0" fontId="4" fillId="9" borderId="98" xfId="0" applyFont="1" applyFill="1" applyBorder="1" applyAlignment="1" applyProtection="1">
      <alignment horizontal="center" vertical="center" wrapText="1"/>
      <protection hidden="1"/>
    </xf>
    <xf numFmtId="0" fontId="4" fillId="9" borderId="22" xfId="0" applyFont="1" applyFill="1" applyBorder="1" applyAlignment="1" applyProtection="1">
      <alignment horizontal="center" vertical="center" wrapText="1"/>
      <protection hidden="1"/>
    </xf>
    <xf numFmtId="0" fontId="27" fillId="9" borderId="22" xfId="0" applyFont="1" applyFill="1" applyBorder="1" applyAlignment="1" applyProtection="1">
      <alignment horizontal="center" vertical="center" wrapText="1"/>
      <protection hidden="1"/>
    </xf>
    <xf numFmtId="0" fontId="4" fillId="9" borderId="35" xfId="0" applyFont="1" applyFill="1" applyBorder="1" applyAlignment="1" applyProtection="1">
      <alignment horizontal="center" vertical="center" wrapText="1"/>
      <protection hidden="1"/>
    </xf>
    <xf numFmtId="0" fontId="29" fillId="10" borderId="22" xfId="0" applyFont="1" applyFill="1" applyBorder="1" applyAlignment="1" applyProtection="1">
      <alignment horizontal="center" vertical="center" wrapText="1"/>
      <protection hidden="1"/>
    </xf>
    <xf numFmtId="0" fontId="29" fillId="13" borderId="22" xfId="0" applyFont="1" applyFill="1" applyBorder="1" applyAlignment="1" applyProtection="1">
      <alignment horizontal="center" vertical="center" wrapText="1"/>
      <protection hidden="1"/>
    </xf>
    <xf numFmtId="0" fontId="29" fillId="15" borderId="22" xfId="0" applyFont="1" applyFill="1" applyBorder="1" applyAlignment="1" applyProtection="1">
      <alignment horizontal="center" vertical="center" wrapText="1"/>
      <protection hidden="1"/>
    </xf>
    <xf numFmtId="0" fontId="23" fillId="15" borderId="22" xfId="0" applyFont="1" applyFill="1" applyBorder="1" applyAlignment="1" applyProtection="1">
      <alignment horizontal="center" vertical="center" textRotation="90" wrapText="1"/>
      <protection hidden="1"/>
    </xf>
    <xf numFmtId="0" fontId="1" fillId="12" borderId="98" xfId="0" applyFont="1" applyFill="1" applyBorder="1" applyAlignment="1" applyProtection="1">
      <alignment horizontal="center" vertical="center" textRotation="90" wrapText="1"/>
      <protection hidden="1"/>
    </xf>
    <xf numFmtId="0" fontId="1" fillId="12" borderId="22" xfId="0" applyFont="1" applyFill="1" applyBorder="1" applyAlignment="1" applyProtection="1">
      <alignment horizontal="center" vertical="center" textRotation="90" wrapText="1"/>
      <protection hidden="1"/>
    </xf>
    <xf numFmtId="0" fontId="1" fillId="12" borderId="35" xfId="0" applyFont="1" applyFill="1" applyBorder="1" applyAlignment="1" applyProtection="1">
      <alignment horizontal="center" vertical="center" textRotation="90" wrapText="1"/>
      <protection hidden="1"/>
    </xf>
    <xf numFmtId="0" fontId="1" fillId="9" borderId="22" xfId="0" applyFont="1" applyFill="1" applyBorder="1" applyAlignment="1" applyProtection="1">
      <alignment horizontal="center" vertical="center" textRotation="90" wrapText="1"/>
      <protection hidden="1"/>
    </xf>
    <xf numFmtId="0" fontId="4" fillId="9" borderId="21" xfId="0" applyFont="1" applyFill="1" applyBorder="1" applyAlignment="1" applyProtection="1">
      <alignment horizontal="center" vertical="center" wrapText="1"/>
      <protection hidden="1"/>
    </xf>
    <xf numFmtId="0" fontId="1" fillId="9" borderId="21" xfId="0" applyFont="1" applyFill="1" applyBorder="1" applyAlignment="1" applyProtection="1">
      <alignment horizontal="center" vertical="center" wrapText="1"/>
      <protection hidden="1"/>
    </xf>
    <xf numFmtId="0" fontId="1" fillId="10" borderId="21" xfId="0" applyFont="1" applyFill="1" applyBorder="1" applyAlignment="1" applyProtection="1">
      <alignment horizontal="center" vertical="center" wrapText="1"/>
      <protection hidden="1"/>
    </xf>
    <xf numFmtId="0" fontId="1" fillId="13" borderId="21" xfId="0" applyFont="1" applyFill="1" applyBorder="1" applyAlignment="1" applyProtection="1">
      <alignment horizontal="center" vertical="center" wrapText="1"/>
      <protection hidden="1"/>
    </xf>
    <xf numFmtId="0" fontId="1" fillId="11" borderId="21" xfId="0" applyFont="1" applyFill="1" applyBorder="1" applyAlignment="1" applyProtection="1">
      <alignment horizontal="center" vertical="center" wrapText="1"/>
      <protection hidden="1"/>
    </xf>
    <xf numFmtId="0" fontId="1" fillId="9" borderId="19" xfId="0" applyFont="1" applyFill="1" applyBorder="1" applyAlignment="1" applyProtection="1">
      <alignment horizontal="center" vertical="center" wrapText="1"/>
      <protection hidden="1"/>
    </xf>
    <xf numFmtId="0" fontId="4" fillId="9" borderId="19" xfId="0" applyFont="1" applyFill="1" applyBorder="1" applyAlignment="1" applyProtection="1">
      <alignment horizontal="center" vertical="center" wrapText="1"/>
      <protection hidden="1"/>
    </xf>
    <xf numFmtId="0" fontId="1" fillId="9" borderId="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 fillId="9" borderId="53" xfId="0" applyFont="1" applyFill="1" applyBorder="1" applyAlignment="1" applyProtection="1">
      <alignment horizontal="center" textRotation="90" wrapText="1"/>
      <protection hidden="1"/>
    </xf>
    <xf numFmtId="0" fontId="4" fillId="9" borderId="35" xfId="0" applyFont="1" applyFill="1" applyBorder="1" applyAlignment="1" applyProtection="1">
      <alignment horizontal="center" vertical="center" textRotation="90" wrapText="1"/>
      <protection hidden="1"/>
    </xf>
    <xf numFmtId="0" fontId="30" fillId="0" borderId="130" xfId="0" applyFont="1" applyBorder="1" applyAlignment="1" applyProtection="1">
      <alignment horizontal="center"/>
      <protection hidden="1"/>
    </xf>
    <xf numFmtId="0" fontId="4" fillId="9" borderId="54" xfId="0" applyFont="1" applyFill="1" applyBorder="1" applyAlignment="1" applyProtection="1">
      <alignment horizontal="center" vertical="center" textRotation="90" wrapText="1"/>
      <protection hidden="1"/>
    </xf>
    <xf numFmtId="0" fontId="34" fillId="0" borderId="130" xfId="0" applyFont="1" applyBorder="1" applyAlignment="1" applyProtection="1">
      <alignment horizontal="center"/>
      <protection hidden="1"/>
    </xf>
    <xf numFmtId="0" fontId="25" fillId="15" borderId="45" xfId="0" applyFont="1" applyFill="1" applyBorder="1" applyAlignment="1" applyProtection="1">
      <alignment horizontal="center" vertical="center" textRotation="90" wrapText="1"/>
      <protection hidden="1"/>
    </xf>
    <xf numFmtId="0" fontId="25" fillId="13" borderId="45" xfId="0" applyFont="1" applyFill="1" applyBorder="1" applyAlignment="1" applyProtection="1">
      <alignment horizontal="center" vertical="center" textRotation="90" wrapText="1"/>
      <protection hidden="1"/>
    </xf>
    <xf numFmtId="0" fontId="1" fillId="9" borderId="104" xfId="0" applyFont="1" applyFill="1" applyBorder="1" applyAlignment="1" applyProtection="1">
      <alignment horizontal="center" vertical="center" textRotation="90" wrapText="1"/>
      <protection hidden="1"/>
    </xf>
    <xf numFmtId="0" fontId="1" fillId="9" borderId="45" xfId="0" applyFont="1" applyFill="1" applyBorder="1" applyAlignment="1" applyProtection="1">
      <alignment horizontal="center" vertical="center" textRotation="90" wrapText="1"/>
      <protection hidden="1"/>
    </xf>
    <xf numFmtId="0" fontId="4" fillId="13" borderId="105" xfId="0" applyFont="1" applyFill="1" applyBorder="1" applyAlignment="1" applyProtection="1">
      <alignment horizontal="center" vertical="center" wrapText="1"/>
      <protection hidden="1"/>
    </xf>
    <xf numFmtId="2" fontId="1" fillId="12" borderId="102" xfId="0" applyNumberFormat="1" applyFont="1" applyFill="1" applyBorder="1" applyAlignment="1" applyProtection="1">
      <alignment horizontal="center" vertical="center" wrapText="1"/>
      <protection hidden="1"/>
    </xf>
    <xf numFmtId="0" fontId="4" fillId="9" borderId="41" xfId="0" applyFont="1" applyFill="1" applyBorder="1" applyAlignment="1" applyProtection="1">
      <alignment horizontal="center" vertical="center" wrapText="1"/>
      <protection hidden="1"/>
    </xf>
    <xf numFmtId="0" fontId="1" fillId="9" borderId="105" xfId="0" applyFont="1" applyFill="1" applyBorder="1" applyAlignment="1" applyProtection="1">
      <alignment horizontal="center" vertical="center" wrapText="1"/>
      <protection hidden="1"/>
    </xf>
    <xf numFmtId="0" fontId="4" fillId="13" borderId="30" xfId="0" applyFont="1" applyFill="1" applyBorder="1" applyAlignment="1" applyProtection="1">
      <alignment horizontal="center" vertical="center" wrapText="1"/>
      <protection hidden="1"/>
    </xf>
    <xf numFmtId="2" fontId="1" fillId="12" borderId="26" xfId="0" applyNumberFormat="1" applyFont="1" applyFill="1" applyBorder="1" applyAlignment="1" applyProtection="1">
      <alignment horizontal="center" vertical="center" wrapText="1"/>
      <protection hidden="1"/>
    </xf>
    <xf numFmtId="0" fontId="34" fillId="0" borderId="101" xfId="0" applyFont="1" applyBorder="1" applyAlignment="1" applyProtection="1">
      <alignment horizontal="center"/>
      <protection hidden="1"/>
    </xf>
    <xf numFmtId="0" fontId="54" fillId="16" borderId="93" xfId="0" applyFont="1" applyFill="1" applyBorder="1" applyAlignment="1" applyProtection="1">
      <alignment horizontal="center" vertical="center" wrapText="1"/>
      <protection hidden="1"/>
    </xf>
    <xf numFmtId="0" fontId="34" fillId="0" borderId="132" xfId="0" applyFont="1" applyBorder="1" applyAlignment="1" applyProtection="1">
      <alignment horizontal="center"/>
      <protection hidden="1"/>
    </xf>
    <xf numFmtId="0" fontId="1" fillId="9" borderId="46" xfId="0" applyFont="1" applyFill="1" applyBorder="1" applyAlignment="1" applyProtection="1">
      <alignment horizontal="center" vertical="center" wrapText="1"/>
      <protection hidden="1"/>
    </xf>
    <xf numFmtId="0" fontId="22" fillId="13" borderId="72" xfId="0" applyFont="1" applyFill="1" applyBorder="1" applyAlignment="1" applyProtection="1">
      <alignment horizontal="center" vertical="center" wrapText="1"/>
      <protection hidden="1"/>
    </xf>
    <xf numFmtId="0" fontId="22" fillId="11" borderId="72" xfId="0" applyFont="1" applyFill="1" applyBorder="1" applyAlignment="1" applyProtection="1">
      <alignment horizontal="center" vertical="center" wrapText="1"/>
      <protection hidden="1"/>
    </xf>
    <xf numFmtId="0" fontId="22" fillId="9" borderId="72" xfId="0" applyFont="1" applyFill="1" applyBorder="1" applyAlignment="1" applyProtection="1">
      <alignment horizontal="center" vertical="center" wrapText="1"/>
      <protection hidden="1"/>
    </xf>
    <xf numFmtId="0" fontId="61" fillId="10" borderId="72" xfId="0" applyFont="1" applyFill="1" applyBorder="1" applyAlignment="1" applyProtection="1">
      <alignment horizontal="center" vertical="center" wrapText="1"/>
      <protection locked="0"/>
    </xf>
    <xf numFmtId="0" fontId="39" fillId="10" borderId="92" xfId="0" applyFont="1" applyFill="1" applyBorder="1" applyAlignment="1" applyProtection="1">
      <alignment horizontal="center" vertical="center" wrapText="1"/>
      <protection hidden="1"/>
    </xf>
    <xf numFmtId="0" fontId="29" fillId="10" borderId="136" xfId="0" applyFont="1" applyFill="1" applyBorder="1" applyAlignment="1" applyProtection="1">
      <alignment horizontal="center" vertical="center" wrapText="1"/>
      <protection hidden="1"/>
    </xf>
    <xf numFmtId="0" fontId="24" fillId="12" borderId="30" xfId="0" applyFont="1" applyFill="1" applyBorder="1" applyAlignment="1" applyProtection="1">
      <alignment horizontal="center" vertical="center" wrapText="1"/>
      <protection hidden="1"/>
    </xf>
    <xf numFmtId="0" fontId="29" fillId="12" borderId="22" xfId="0" applyFont="1" applyFill="1" applyBorder="1" applyAlignment="1" applyProtection="1">
      <alignment horizontal="center" vertical="center" wrapText="1"/>
      <protection hidden="1"/>
    </xf>
    <xf numFmtId="0" fontId="1" fillId="12" borderId="21" xfId="0" applyFont="1" applyFill="1" applyBorder="1" applyAlignment="1" applyProtection="1">
      <alignment horizontal="center" vertical="center" wrapText="1"/>
      <protection hidden="1"/>
    </xf>
    <xf numFmtId="0" fontId="24" fillId="9" borderId="30" xfId="0" applyFont="1" applyFill="1" applyBorder="1" applyAlignment="1" applyProtection="1">
      <alignment horizontal="center" vertical="center" wrapText="1"/>
      <protection hidden="1"/>
    </xf>
    <xf numFmtId="0" fontId="29" fillId="9" borderId="22" xfId="0" applyFont="1" applyFill="1" applyBorder="1" applyAlignment="1" applyProtection="1">
      <alignment horizontal="center" vertical="center" wrapText="1"/>
      <protection hidden="1"/>
    </xf>
    <xf numFmtId="0" fontId="61" fillId="11" borderId="72" xfId="0" applyFont="1" applyFill="1" applyBorder="1" applyAlignment="1" applyProtection="1">
      <alignment horizontal="center" vertical="center" wrapText="1"/>
      <protection locked="0"/>
    </xf>
    <xf numFmtId="0" fontId="39" fillId="11" borderId="92" xfId="0" applyFont="1" applyFill="1" applyBorder="1" applyAlignment="1" applyProtection="1">
      <alignment horizontal="center" vertical="center" wrapText="1"/>
      <protection hidden="1"/>
    </xf>
    <xf numFmtId="0" fontId="24" fillId="19" borderId="30" xfId="0" applyFont="1" applyFill="1" applyBorder="1" applyAlignment="1" applyProtection="1">
      <alignment horizontal="center" vertical="center" wrapText="1"/>
      <protection hidden="1"/>
    </xf>
    <xf numFmtId="0" fontId="29" fillId="19" borderId="22" xfId="0" applyFont="1" applyFill="1" applyBorder="1" applyAlignment="1" applyProtection="1">
      <alignment horizontal="center" vertical="center" wrapText="1"/>
      <protection hidden="1"/>
    </xf>
    <xf numFmtId="0" fontId="61" fillId="12" borderId="72" xfId="0" applyFont="1" applyFill="1" applyBorder="1" applyAlignment="1" applyProtection="1">
      <alignment horizontal="center" vertical="center" wrapText="1"/>
      <protection locked="0"/>
    </xf>
    <xf numFmtId="0" fontId="39" fillId="12" borderId="92" xfId="0" applyFont="1" applyFill="1" applyBorder="1" applyAlignment="1" applyProtection="1">
      <alignment horizontal="center" vertical="center" wrapText="1"/>
      <protection hidden="1"/>
    </xf>
    <xf numFmtId="0" fontId="61" fillId="9" borderId="72" xfId="0" applyFont="1" applyFill="1" applyBorder="1" applyAlignment="1" applyProtection="1">
      <alignment horizontal="center" vertical="center" wrapText="1"/>
      <protection locked="0"/>
    </xf>
    <xf numFmtId="0" fontId="39" fillId="9" borderId="92" xfId="0" applyFont="1" applyFill="1" applyBorder="1" applyAlignment="1" applyProtection="1">
      <alignment horizontal="center" vertical="center" wrapText="1"/>
      <protection hidden="1"/>
    </xf>
    <xf numFmtId="0" fontId="1" fillId="9" borderId="110" xfId="0" applyFont="1" applyFill="1" applyBorder="1" applyAlignment="1" applyProtection="1">
      <alignment horizontal="center" vertical="center" wrapText="1"/>
      <protection hidden="1"/>
    </xf>
    <xf numFmtId="0" fontId="1" fillId="9" borderId="22" xfId="0" applyFont="1" applyFill="1" applyBorder="1" applyAlignment="1" applyProtection="1">
      <alignment horizontal="center" vertical="center" wrapText="1"/>
      <protection hidden="1"/>
    </xf>
    <xf numFmtId="0" fontId="61" fillId="19" borderId="72" xfId="0" applyFont="1" applyFill="1" applyBorder="1" applyAlignment="1" applyProtection="1">
      <alignment horizontal="center" vertical="center" wrapText="1"/>
      <protection locked="0"/>
    </xf>
    <xf numFmtId="0" fontId="1" fillId="15" borderId="102" xfId="0" applyFont="1" applyFill="1" applyBorder="1" applyAlignment="1" applyProtection="1">
      <alignment horizontal="center" vertical="center" wrapText="1"/>
      <protection locked="0"/>
    </xf>
    <xf numFmtId="0" fontId="29" fillId="15" borderId="72" xfId="0" applyFont="1" applyFill="1" applyBorder="1" applyAlignment="1" applyProtection="1">
      <alignment horizontal="center" vertical="center" wrapText="1"/>
      <protection hidden="1"/>
    </xf>
    <xf numFmtId="0" fontId="4" fillId="15" borderId="121" xfId="0" applyFont="1" applyFill="1" applyBorder="1" applyAlignment="1" applyProtection="1">
      <alignment horizontal="center" vertical="center" wrapText="1"/>
      <protection hidden="1"/>
    </xf>
    <xf numFmtId="0" fontId="24" fillId="15" borderId="92" xfId="0" applyFont="1" applyFill="1" applyBorder="1" applyAlignment="1" applyProtection="1">
      <alignment horizontal="center" vertical="center" wrapText="1"/>
      <protection hidden="1"/>
    </xf>
    <xf numFmtId="0" fontId="24" fillId="13" borderId="122" xfId="0" applyFont="1" applyFill="1" applyBorder="1" applyAlignment="1" applyProtection="1">
      <alignment horizontal="center" vertical="center" wrapText="1"/>
      <protection hidden="1"/>
    </xf>
    <xf numFmtId="0" fontId="1" fillId="19" borderId="21" xfId="0" applyFont="1" applyFill="1" applyBorder="1" applyAlignment="1" applyProtection="1">
      <alignment horizontal="center" vertical="center" wrapText="1"/>
      <protection hidden="1"/>
    </xf>
    <xf numFmtId="0" fontId="70" fillId="9" borderId="124" xfId="0" applyFont="1" applyFill="1" applyBorder="1" applyAlignment="1" applyProtection="1">
      <alignment horizontal="center" vertical="center" wrapText="1"/>
      <protection hidden="1"/>
    </xf>
    <xf numFmtId="0" fontId="70" fillId="9" borderId="133" xfId="0" applyFont="1" applyFill="1" applyBorder="1" applyAlignment="1" applyProtection="1">
      <alignment horizontal="center" vertical="center" wrapText="1"/>
      <protection hidden="1"/>
    </xf>
    <xf numFmtId="0" fontId="70" fillId="9" borderId="145" xfId="0" applyFont="1" applyFill="1" applyBorder="1" applyAlignment="1" applyProtection="1">
      <alignment horizontal="center" vertical="center" wrapText="1"/>
      <protection hidden="1"/>
    </xf>
    <xf numFmtId="0" fontId="70" fillId="9" borderId="146" xfId="0" applyFont="1" applyFill="1" applyBorder="1" applyAlignment="1" applyProtection="1">
      <alignment horizontal="center" vertical="center" wrapText="1"/>
      <protection hidden="1"/>
    </xf>
    <xf numFmtId="0" fontId="70" fillId="9" borderId="147" xfId="0" applyFont="1" applyFill="1" applyBorder="1" applyAlignment="1" applyProtection="1">
      <alignment horizontal="center" vertical="center" wrapText="1"/>
      <protection hidden="1"/>
    </xf>
    <xf numFmtId="0" fontId="70" fillId="9" borderId="148" xfId="0" applyFont="1" applyFill="1" applyBorder="1" applyAlignment="1" applyProtection="1">
      <alignment horizontal="center" vertical="center" wrapText="1"/>
      <protection hidden="1"/>
    </xf>
    <xf numFmtId="0" fontId="20" fillId="9" borderId="35" xfId="0" applyFont="1" applyFill="1" applyBorder="1" applyAlignment="1" applyProtection="1">
      <alignment horizontal="center" vertical="center" wrapText="1"/>
      <protection hidden="1"/>
    </xf>
    <xf numFmtId="0" fontId="20" fillId="9" borderId="72" xfId="0" applyFont="1" applyFill="1" applyBorder="1" applyAlignment="1" applyProtection="1">
      <alignment horizontal="center" vertical="center" wrapText="1"/>
      <protection hidden="1"/>
    </xf>
    <xf numFmtId="0" fontId="67" fillId="10" borderId="22" xfId="0" applyFont="1" applyFill="1" applyBorder="1" applyAlignment="1" applyProtection="1">
      <alignment horizontal="center" vertical="center" wrapText="1"/>
      <protection hidden="1"/>
    </xf>
    <xf numFmtId="0" fontId="22" fillId="10" borderId="22" xfId="0" applyFont="1" applyFill="1" applyBorder="1" applyAlignment="1" applyProtection="1">
      <alignment horizontal="center" vertical="center" wrapText="1"/>
      <protection hidden="1"/>
    </xf>
    <xf numFmtId="0" fontId="21" fillId="10" borderId="22" xfId="0" applyFont="1" applyFill="1" applyBorder="1" applyAlignment="1" applyProtection="1">
      <alignment horizontal="center" vertical="center" wrapText="1"/>
      <protection hidden="1"/>
    </xf>
    <xf numFmtId="0" fontId="67" fillId="11" borderId="22" xfId="0" applyFont="1" applyFill="1" applyBorder="1" applyAlignment="1" applyProtection="1">
      <alignment horizontal="center" vertical="center" wrapText="1"/>
      <protection hidden="1"/>
    </xf>
    <xf numFmtId="0" fontId="67" fillId="19" borderId="22" xfId="0" applyFont="1" applyFill="1" applyBorder="1" applyAlignment="1" applyProtection="1">
      <alignment horizontal="center" vertical="center" wrapText="1"/>
      <protection hidden="1"/>
    </xf>
    <xf numFmtId="0" fontId="22" fillId="19" borderId="22" xfId="0" applyFont="1" applyFill="1" applyBorder="1" applyAlignment="1" applyProtection="1">
      <alignment horizontal="center" vertical="center" wrapText="1"/>
      <protection hidden="1"/>
    </xf>
    <xf numFmtId="0" fontId="21" fillId="19" borderId="22" xfId="0" applyFont="1" applyFill="1" applyBorder="1" applyAlignment="1" applyProtection="1">
      <alignment horizontal="center" vertical="center" wrapText="1"/>
      <protection hidden="1"/>
    </xf>
    <xf numFmtId="0" fontId="67" fillId="12" borderId="22" xfId="0" applyFont="1" applyFill="1" applyBorder="1" applyAlignment="1" applyProtection="1">
      <alignment horizontal="center" vertical="center" wrapText="1"/>
      <protection hidden="1"/>
    </xf>
    <xf numFmtId="0" fontId="22" fillId="12" borderId="22" xfId="0" applyFont="1" applyFill="1" applyBorder="1" applyAlignment="1" applyProtection="1">
      <alignment horizontal="center" vertical="center" wrapText="1"/>
      <protection hidden="1"/>
    </xf>
    <xf numFmtId="0" fontId="21" fillId="12" borderId="22" xfId="0" applyFont="1" applyFill="1" applyBorder="1" applyAlignment="1" applyProtection="1">
      <alignment horizontal="center" vertical="center" wrapText="1"/>
      <protection hidden="1"/>
    </xf>
    <xf numFmtId="0" fontId="67" fillId="13" borderId="22" xfId="0" applyFont="1" applyFill="1" applyBorder="1" applyAlignment="1" applyProtection="1">
      <alignment horizontal="center" vertical="center" wrapText="1"/>
      <protection hidden="1"/>
    </xf>
    <xf numFmtId="0" fontId="22" fillId="13" borderId="22" xfId="0" applyFont="1" applyFill="1" applyBorder="1" applyAlignment="1" applyProtection="1">
      <alignment horizontal="center" vertical="center" wrapText="1"/>
      <protection hidden="1"/>
    </xf>
    <xf numFmtId="0" fontId="21" fillId="13" borderId="22" xfId="0" applyFont="1" applyFill="1" applyBorder="1" applyAlignment="1" applyProtection="1">
      <alignment horizontal="center" vertical="center" wrapText="1"/>
      <protection hidden="1"/>
    </xf>
    <xf numFmtId="0" fontId="67" fillId="9" borderId="22" xfId="0" applyFont="1" applyFill="1" applyBorder="1" applyAlignment="1" applyProtection="1">
      <alignment horizontal="center" vertical="center" wrapText="1"/>
      <protection hidden="1"/>
    </xf>
    <xf numFmtId="0" fontId="22" fillId="9" borderId="22" xfId="0" applyFont="1" applyFill="1" applyBorder="1" applyAlignment="1" applyProtection="1">
      <alignment horizontal="center" vertical="center" wrapText="1"/>
      <protection hidden="1"/>
    </xf>
    <xf numFmtId="0" fontId="21" fillId="9" borderId="22" xfId="0" applyFont="1" applyFill="1" applyBorder="1" applyAlignment="1" applyProtection="1">
      <alignment horizontal="center" vertical="center" wrapText="1"/>
      <protection hidden="1"/>
    </xf>
    <xf numFmtId="0" fontId="22" fillId="15" borderId="104" xfId="0" applyFont="1" applyFill="1" applyBorder="1" applyAlignment="1" applyProtection="1">
      <alignment horizontal="center" vertical="center" wrapText="1"/>
      <protection hidden="1"/>
    </xf>
    <xf numFmtId="0" fontId="21" fillId="15" borderId="22" xfId="0" applyFont="1" applyFill="1" applyBorder="1" applyAlignment="1" applyProtection="1">
      <alignment horizontal="center" vertical="center" wrapText="1"/>
      <protection hidden="1"/>
    </xf>
    <xf numFmtId="0" fontId="22" fillId="13" borderId="104" xfId="0" applyFont="1" applyFill="1" applyBorder="1" applyAlignment="1" applyProtection="1">
      <alignment horizontal="center" vertical="center" wrapText="1"/>
      <protection hidden="1"/>
    </xf>
    <xf numFmtId="0" fontId="22" fillId="10" borderId="137" xfId="0" applyFont="1" applyFill="1" applyBorder="1" applyAlignment="1" applyProtection="1">
      <alignment horizontal="center" vertical="center" wrapText="1"/>
      <protection hidden="1"/>
    </xf>
    <xf numFmtId="0" fontId="22" fillId="12" borderId="137" xfId="0" applyFont="1" applyFill="1" applyBorder="1" applyAlignment="1" applyProtection="1">
      <alignment horizontal="center" vertical="center" wrapText="1"/>
      <protection hidden="1"/>
    </xf>
    <xf numFmtId="0" fontId="22" fillId="19" borderId="72" xfId="0" applyFont="1" applyFill="1" applyBorder="1" applyAlignment="1" applyProtection="1">
      <alignment horizontal="center" vertical="center" wrapText="1"/>
      <protection hidden="1"/>
    </xf>
    <xf numFmtId="0" fontId="18" fillId="0" borderId="151" xfId="0" applyFont="1" applyFill="1" applyBorder="1" applyAlignment="1" applyProtection="1">
      <alignment horizontal="center" vertical="center"/>
      <protection hidden="1"/>
    </xf>
    <xf numFmtId="0" fontId="56" fillId="16" borderId="131" xfId="0" applyFont="1" applyFill="1" applyBorder="1" applyAlignment="1" applyProtection="1">
      <alignment horizontal="center" vertical="center"/>
      <protection hidden="1"/>
    </xf>
    <xf numFmtId="0" fontId="57" fillId="0" borderId="79" xfId="0" applyFont="1" applyFill="1" applyBorder="1" applyAlignment="1" applyProtection="1">
      <alignment horizontal="center" vertical="center"/>
      <protection hidden="1"/>
    </xf>
    <xf numFmtId="0" fontId="49" fillId="9" borderId="0" xfId="0" applyFont="1" applyFill="1" applyBorder="1" applyAlignment="1" applyProtection="1">
      <alignment horizontal="center" vertical="center" wrapText="1"/>
      <protection hidden="1"/>
    </xf>
    <xf numFmtId="0" fontId="49" fillId="9" borderId="156" xfId="0" applyFont="1" applyFill="1" applyBorder="1" applyAlignment="1" applyProtection="1">
      <alignment horizontal="center" vertical="center" wrapText="1"/>
      <protection hidden="1"/>
    </xf>
    <xf numFmtId="0" fontId="39" fillId="10" borderId="160" xfId="0" applyFont="1" applyFill="1" applyBorder="1" applyAlignment="1" applyProtection="1">
      <alignment horizontal="center" vertical="center" wrapText="1"/>
      <protection hidden="1"/>
    </xf>
    <xf numFmtId="0" fontId="39" fillId="12" borderId="160" xfId="0" applyFont="1" applyFill="1" applyBorder="1" applyAlignment="1" applyProtection="1">
      <alignment horizontal="center" vertical="center" wrapText="1"/>
      <protection hidden="1"/>
    </xf>
    <xf numFmtId="0" fontId="39" fillId="9" borderId="160" xfId="0" applyFont="1" applyFill="1" applyBorder="1" applyAlignment="1" applyProtection="1">
      <alignment horizontal="center" vertical="center" wrapText="1"/>
      <protection hidden="1"/>
    </xf>
    <xf numFmtId="0" fontId="70" fillId="9" borderId="161" xfId="0" applyFont="1" applyFill="1" applyBorder="1" applyAlignment="1" applyProtection="1">
      <alignment horizontal="center" vertical="center" wrapText="1"/>
      <protection hidden="1"/>
    </xf>
    <xf numFmtId="0" fontId="70" fillId="9" borderId="162" xfId="0" applyFont="1" applyFill="1" applyBorder="1" applyAlignment="1" applyProtection="1">
      <alignment horizontal="center" vertical="center" wrapText="1"/>
      <protection hidden="1"/>
    </xf>
    <xf numFmtId="0" fontId="70" fillId="9" borderId="163" xfId="0" applyFont="1" applyFill="1" applyBorder="1" applyAlignment="1" applyProtection="1">
      <alignment horizontal="center" vertical="center" wrapText="1"/>
      <protection hidden="1"/>
    </xf>
    <xf numFmtId="0" fontId="70" fillId="9" borderId="164" xfId="0" applyFont="1" applyFill="1" applyBorder="1" applyAlignment="1" applyProtection="1">
      <alignment horizontal="center" vertical="center" wrapText="1"/>
      <protection hidden="1"/>
    </xf>
    <xf numFmtId="0" fontId="70" fillId="9" borderId="165" xfId="0" applyFont="1" applyFill="1" applyBorder="1" applyAlignment="1" applyProtection="1">
      <alignment horizontal="center" vertical="center" wrapText="1"/>
      <protection hidden="1"/>
    </xf>
    <xf numFmtId="0" fontId="67" fillId="10" borderId="104" xfId="0" applyFont="1" applyFill="1" applyBorder="1" applyAlignment="1" applyProtection="1">
      <alignment horizontal="center" vertical="center" wrapText="1"/>
      <protection hidden="1"/>
    </xf>
    <xf numFmtId="0" fontId="4" fillId="10" borderId="105" xfId="0" applyFont="1" applyFill="1" applyBorder="1" applyAlignment="1" applyProtection="1">
      <alignment horizontal="center" vertical="center" wrapText="1"/>
      <protection hidden="1"/>
    </xf>
    <xf numFmtId="0" fontId="4" fillId="10" borderId="30" xfId="0" applyFont="1" applyFill="1" applyBorder="1" applyAlignment="1" applyProtection="1">
      <alignment horizontal="center" vertical="center" wrapText="1"/>
      <protection hidden="1"/>
    </xf>
    <xf numFmtId="0" fontId="67" fillId="11" borderId="104" xfId="0" applyFont="1" applyFill="1" applyBorder="1" applyAlignment="1" applyProtection="1">
      <alignment horizontal="center" vertical="center" wrapText="1"/>
      <protection hidden="1"/>
    </xf>
    <xf numFmtId="0" fontId="4" fillId="11" borderId="105" xfId="0" applyFont="1" applyFill="1" applyBorder="1" applyAlignment="1" applyProtection="1">
      <alignment horizontal="center" vertical="center" wrapText="1"/>
      <protection hidden="1"/>
    </xf>
    <xf numFmtId="0" fontId="42" fillId="11" borderId="41" xfId="0" applyFont="1" applyFill="1" applyBorder="1" applyAlignment="1" applyProtection="1">
      <alignment horizontal="center" vertical="center" wrapText="1"/>
      <protection locked="0"/>
    </xf>
    <xf numFmtId="0" fontId="4" fillId="11" borderId="30" xfId="0" applyFont="1" applyFill="1" applyBorder="1" applyAlignment="1" applyProtection="1">
      <alignment horizontal="center" vertical="center" wrapText="1"/>
      <protection hidden="1"/>
    </xf>
    <xf numFmtId="0" fontId="67" fillId="19" borderId="104" xfId="0" applyFont="1" applyFill="1" applyBorder="1" applyAlignment="1" applyProtection="1">
      <alignment horizontal="center" vertical="center" wrapText="1"/>
      <protection hidden="1"/>
    </xf>
    <xf numFmtId="0" fontId="4" fillId="19" borderId="105" xfId="0" applyFont="1" applyFill="1" applyBorder="1" applyAlignment="1" applyProtection="1">
      <alignment horizontal="center" vertical="center" wrapText="1"/>
      <protection hidden="1"/>
    </xf>
    <xf numFmtId="0" fontId="4" fillId="19" borderId="30" xfId="0" applyFont="1" applyFill="1" applyBorder="1" applyAlignment="1" applyProtection="1">
      <alignment horizontal="center" vertical="center" wrapText="1"/>
      <protection hidden="1"/>
    </xf>
    <xf numFmtId="0" fontId="67" fillId="12" borderId="104" xfId="0" applyFont="1" applyFill="1" applyBorder="1" applyAlignment="1" applyProtection="1">
      <alignment horizontal="center" vertical="center" wrapText="1"/>
      <protection hidden="1"/>
    </xf>
    <xf numFmtId="0" fontId="4" fillId="12" borderId="105" xfId="0" applyFont="1" applyFill="1" applyBorder="1" applyAlignment="1" applyProtection="1">
      <alignment horizontal="center" vertical="center" wrapText="1"/>
      <protection hidden="1"/>
    </xf>
    <xf numFmtId="0" fontId="42" fillId="12" borderId="41" xfId="0" applyFont="1" applyFill="1" applyBorder="1" applyAlignment="1" applyProtection="1">
      <alignment horizontal="center" vertical="center" wrapText="1"/>
      <protection locked="0"/>
    </xf>
    <xf numFmtId="0" fontId="4" fillId="12" borderId="30" xfId="0" applyFont="1" applyFill="1" applyBorder="1" applyAlignment="1" applyProtection="1">
      <alignment horizontal="center" vertical="center" wrapText="1"/>
      <protection hidden="1"/>
    </xf>
    <xf numFmtId="0" fontId="67" fillId="13" borderId="104" xfId="0" applyFont="1" applyFill="1" applyBorder="1" applyAlignment="1" applyProtection="1">
      <alignment horizontal="center" vertical="center" wrapText="1"/>
      <protection hidden="1"/>
    </xf>
    <xf numFmtId="0" fontId="67" fillId="9" borderId="104" xfId="0" applyFont="1" applyFill="1" applyBorder="1" applyAlignment="1" applyProtection="1">
      <alignment horizontal="center" vertical="center" wrapText="1"/>
      <protection hidden="1"/>
    </xf>
    <xf numFmtId="0" fontId="4" fillId="9" borderId="105" xfId="0" applyFont="1" applyFill="1" applyBorder="1" applyAlignment="1" applyProtection="1">
      <alignment horizontal="center" vertical="center" wrapText="1"/>
      <protection hidden="1"/>
    </xf>
    <xf numFmtId="0" fontId="42" fillId="9" borderId="41" xfId="0" applyFont="1" applyFill="1" applyBorder="1" applyAlignment="1" applyProtection="1">
      <alignment horizontal="center" vertical="center" wrapText="1"/>
      <protection locked="0"/>
    </xf>
    <xf numFmtId="0" fontId="4" fillId="9" borderId="166" xfId="0" applyFont="1" applyFill="1" applyBorder="1" applyAlignment="1" applyProtection="1">
      <alignment horizontal="center" vertical="center" wrapText="1"/>
      <protection hidden="1"/>
    </xf>
    <xf numFmtId="0" fontId="4" fillId="19" borderId="166" xfId="0" applyFont="1" applyFill="1" applyBorder="1" applyAlignment="1" applyProtection="1">
      <alignment horizontal="center" vertical="center" wrapText="1"/>
      <protection hidden="1"/>
    </xf>
    <xf numFmtId="0" fontId="42" fillId="13" borderId="41" xfId="0" applyFont="1" applyFill="1" applyBorder="1" applyAlignment="1" applyProtection="1">
      <alignment horizontal="center" vertical="center" wrapText="1"/>
      <protection locked="0"/>
    </xf>
    <xf numFmtId="0" fontId="61" fillId="13" borderId="72" xfId="0" applyFont="1" applyFill="1" applyBorder="1" applyAlignment="1" applyProtection="1">
      <alignment horizontal="center" vertical="center" wrapText="1"/>
      <protection locked="0"/>
    </xf>
    <xf numFmtId="0" fontId="39" fillId="13" borderId="92" xfId="0" applyFont="1" applyFill="1" applyBorder="1" applyAlignment="1" applyProtection="1">
      <alignment horizontal="center" vertical="center" wrapText="1"/>
      <protection hidden="1"/>
    </xf>
    <xf numFmtId="0" fontId="22" fillId="12" borderId="72" xfId="0" applyFont="1" applyFill="1" applyBorder="1" applyAlignment="1" applyProtection="1">
      <alignment horizontal="center" vertical="center" wrapText="1"/>
      <protection hidden="1"/>
    </xf>
    <xf numFmtId="0" fontId="20" fillId="17" borderId="53" xfId="0" applyFont="1" applyFill="1" applyBorder="1" applyAlignment="1" applyProtection="1">
      <alignment horizontal="center" textRotation="90" wrapText="1"/>
      <protection hidden="1"/>
    </xf>
    <xf numFmtId="0" fontId="20" fillId="17" borderId="35" xfId="0" applyFont="1" applyFill="1" applyBorder="1" applyAlignment="1" applyProtection="1">
      <alignment horizontal="center" vertical="center" textRotation="90" wrapText="1"/>
      <protection hidden="1"/>
    </xf>
    <xf numFmtId="0" fontId="20" fillId="17" borderId="54" xfId="0" applyFont="1" applyFill="1" applyBorder="1" applyAlignment="1" applyProtection="1">
      <alignment horizontal="center" vertical="center" textRotation="90" wrapText="1"/>
      <protection hidden="1"/>
    </xf>
    <xf numFmtId="0" fontId="82" fillId="17" borderId="100" xfId="0" applyFont="1" applyFill="1" applyBorder="1" applyAlignment="1" applyProtection="1">
      <alignment horizontal="center" vertical="center" wrapText="1"/>
      <protection hidden="1"/>
    </xf>
    <xf numFmtId="0" fontId="72" fillId="17" borderId="208" xfId="0" applyFont="1" applyFill="1" applyBorder="1" applyAlignment="1" applyProtection="1">
      <alignment horizontal="center" vertical="center" wrapText="1"/>
      <protection hidden="1"/>
    </xf>
    <xf numFmtId="0" fontId="72" fillId="17" borderId="100" xfId="0" applyFont="1" applyFill="1" applyBorder="1" applyAlignment="1" applyProtection="1">
      <alignment horizontal="center" vertical="center" wrapText="1"/>
      <protection hidden="1"/>
    </xf>
    <xf numFmtId="0" fontId="0" fillId="0" borderId="0" xfId="0" applyProtection="1">
      <protection hidden="1"/>
    </xf>
    <xf numFmtId="0" fontId="4" fillId="16" borderId="174" xfId="0" applyFont="1" applyFill="1" applyBorder="1" applyAlignment="1" applyProtection="1">
      <alignment horizontal="center" vertical="center" textRotation="90" wrapText="1"/>
      <protection hidden="1"/>
    </xf>
    <xf numFmtId="0" fontId="46" fillId="16" borderId="114" xfId="0" applyFont="1" applyFill="1" applyBorder="1" applyAlignment="1" applyProtection="1">
      <alignment horizontal="center" vertical="center" textRotation="90"/>
      <protection hidden="1"/>
    </xf>
    <xf numFmtId="0" fontId="5" fillId="16" borderId="221" xfId="0" applyFont="1" applyFill="1" applyBorder="1" applyAlignment="1" applyProtection="1">
      <alignment horizontal="center" vertical="center" textRotation="90"/>
      <protection hidden="1"/>
    </xf>
    <xf numFmtId="0" fontId="49" fillId="17" borderId="222" xfId="0" applyFont="1" applyFill="1" applyBorder="1" applyAlignment="1" applyProtection="1">
      <alignment horizontal="center" vertical="center"/>
      <protection hidden="1"/>
    </xf>
    <xf numFmtId="0" fontId="70" fillId="17" borderId="223" xfId="0" applyFont="1" applyFill="1" applyBorder="1" applyAlignment="1" applyProtection="1">
      <alignment horizontal="center" vertical="center"/>
      <protection hidden="1"/>
    </xf>
    <xf numFmtId="0" fontId="5" fillId="17" borderId="224" xfId="0" applyFont="1" applyFill="1" applyBorder="1" applyAlignment="1" applyProtection="1">
      <alignment horizontal="center" vertical="center"/>
      <protection hidden="1"/>
    </xf>
    <xf numFmtId="0" fontId="48" fillId="0" borderId="188" xfId="0" applyFont="1" applyBorder="1" applyAlignment="1" applyProtection="1">
      <alignment vertical="center"/>
      <protection hidden="1"/>
    </xf>
    <xf numFmtId="0" fontId="0" fillId="0" borderId="0" xfId="0" applyAlignment="1" applyProtection="1">
      <alignment horizontal="center" vertical="center"/>
      <protection hidden="1"/>
    </xf>
    <xf numFmtId="0" fontId="18" fillId="0" borderId="100" xfId="0" applyFont="1" applyFill="1" applyBorder="1" applyAlignment="1" applyProtection="1">
      <alignment horizontal="center" vertical="center"/>
      <protection hidden="1"/>
    </xf>
    <xf numFmtId="164" fontId="77" fillId="9" borderId="21" xfId="0" applyNumberFormat="1" applyFont="1" applyFill="1" applyBorder="1" applyAlignment="1" applyProtection="1">
      <alignment horizontal="center" vertical="center" wrapText="1"/>
      <protection locked="0"/>
    </xf>
    <xf numFmtId="164" fontId="77" fillId="9" borderId="19" xfId="0" applyNumberFormat="1" applyFont="1" applyFill="1" applyBorder="1" applyAlignment="1" applyProtection="1">
      <alignment horizontal="center" vertical="center" wrapText="1"/>
      <protection locked="0"/>
    </xf>
    <xf numFmtId="164" fontId="77" fillId="9" borderId="102" xfId="0" applyNumberFormat="1" applyFont="1" applyFill="1" applyBorder="1" applyAlignment="1" applyProtection="1">
      <alignment horizontal="center" vertical="center" wrapText="1"/>
      <protection locked="0"/>
    </xf>
    <xf numFmtId="164" fontId="77" fillId="9" borderId="26" xfId="0" applyNumberFormat="1" applyFont="1" applyFill="1" applyBorder="1" applyAlignment="1" applyProtection="1">
      <alignment horizontal="center" vertical="center" wrapText="1"/>
      <protection locked="0"/>
    </xf>
    <xf numFmtId="0" fontId="87" fillId="0" borderId="0" xfId="0" applyFont="1" applyProtection="1">
      <protection hidden="1"/>
    </xf>
    <xf numFmtId="0" fontId="27" fillId="6" borderId="30" xfId="0" applyFont="1" applyFill="1" applyBorder="1" applyAlignment="1" applyProtection="1">
      <alignment horizontal="center" vertical="center" wrapText="1"/>
      <protection locked="0"/>
    </xf>
    <xf numFmtId="0" fontId="20" fillId="9" borderId="19" xfId="0" applyFont="1" applyFill="1" applyBorder="1" applyAlignment="1" applyProtection="1">
      <alignment horizontal="center" vertical="center" wrapText="1"/>
      <protection locked="0"/>
    </xf>
    <xf numFmtId="0" fontId="90" fillId="16" borderId="114" xfId="0" applyFont="1" applyFill="1" applyBorder="1" applyAlignment="1" applyProtection="1">
      <alignment horizontal="center" vertical="center" wrapText="1"/>
      <protection hidden="1"/>
    </xf>
    <xf numFmtId="0" fontId="90" fillId="16" borderId="114" xfId="0" applyFont="1" applyFill="1" applyBorder="1" applyAlignment="1" applyProtection="1">
      <alignment horizontal="center" vertical="center"/>
      <protection hidden="1"/>
    </xf>
    <xf numFmtId="0" fontId="54" fillId="16" borderId="114" xfId="0" applyFont="1" applyFill="1" applyBorder="1" applyAlignment="1" applyProtection="1">
      <alignment horizontal="center" vertical="center"/>
      <protection hidden="1"/>
    </xf>
    <xf numFmtId="0" fontId="91" fillId="16" borderId="174" xfId="0" applyFont="1" applyFill="1" applyBorder="1" applyAlignment="1" applyProtection="1">
      <alignment horizontal="center" vertical="center" wrapText="1"/>
      <protection hidden="1"/>
    </xf>
    <xf numFmtId="0" fontId="54" fillId="16" borderId="221" xfId="0" applyFont="1" applyFill="1" applyBorder="1" applyAlignment="1" applyProtection="1">
      <alignment horizontal="center" vertical="center"/>
      <protection hidden="1"/>
    </xf>
    <xf numFmtId="0" fontId="80" fillId="16" borderId="114" xfId="0" applyFont="1" applyFill="1" applyBorder="1" applyAlignment="1" applyProtection="1">
      <alignment horizontal="center" vertical="center"/>
      <protection hidden="1"/>
    </xf>
    <xf numFmtId="0" fontId="80" fillId="16" borderId="221" xfId="0" applyFont="1" applyFill="1" applyBorder="1" applyAlignment="1" applyProtection="1">
      <alignment horizontal="center" vertical="center"/>
      <protection hidden="1"/>
    </xf>
    <xf numFmtId="0" fontId="80" fillId="16" borderId="174" xfId="0" applyFont="1" applyFill="1" applyBorder="1" applyAlignment="1" applyProtection="1">
      <alignment horizontal="center" vertical="center"/>
      <protection hidden="1"/>
    </xf>
    <xf numFmtId="2" fontId="1" fillId="9" borderId="102" xfId="0" applyNumberFormat="1" applyFont="1" applyFill="1" applyBorder="1" applyAlignment="1" applyProtection="1">
      <alignment horizontal="center" vertical="center" wrapText="1"/>
      <protection hidden="1"/>
    </xf>
    <xf numFmtId="0" fontId="93" fillId="16" borderId="100" xfId="0" applyFont="1" applyFill="1" applyBorder="1" applyAlignment="1" applyProtection="1">
      <alignment horizontal="center" vertical="center"/>
      <protection hidden="1"/>
    </xf>
    <xf numFmtId="0" fontId="105" fillId="17" borderId="92" xfId="0" applyFont="1" applyFill="1" applyBorder="1" applyAlignment="1" applyProtection="1">
      <alignment horizontal="center" vertical="center" wrapText="1"/>
      <protection hidden="1"/>
    </xf>
    <xf numFmtId="0" fontId="106" fillId="17" borderId="35" xfId="0" applyFont="1" applyFill="1" applyBorder="1" applyAlignment="1" applyProtection="1">
      <alignment horizontal="center" vertical="center" textRotation="90" wrapText="1"/>
      <protection hidden="1"/>
    </xf>
    <xf numFmtId="0" fontId="88" fillId="0" borderId="0" xfId="0" applyFont="1" applyProtection="1">
      <protection hidden="1"/>
    </xf>
    <xf numFmtId="0" fontId="0" fillId="4" borderId="0" xfId="0" applyFill="1" applyAlignment="1" applyProtection="1">
      <protection hidden="1"/>
    </xf>
    <xf numFmtId="0" fontId="80" fillId="17" borderId="200" xfId="0" applyFont="1" applyFill="1" applyBorder="1" applyAlignment="1" applyProtection="1">
      <alignment vertical="center"/>
      <protection hidden="1"/>
    </xf>
    <xf numFmtId="0" fontId="80" fillId="17" borderId="203" xfId="0" applyFont="1" applyFill="1" applyBorder="1" applyAlignment="1" applyProtection="1">
      <alignment horizontal="right" vertical="center"/>
      <protection hidden="1"/>
    </xf>
    <xf numFmtId="0" fontId="49" fillId="10" borderId="245" xfId="0" applyFont="1" applyFill="1" applyBorder="1" applyAlignment="1" applyProtection="1">
      <alignment horizontal="center" vertical="center" textRotation="90" wrapText="1"/>
      <protection hidden="1"/>
    </xf>
    <xf numFmtId="0" fontId="49" fillId="10" borderId="246" xfId="0" applyFont="1" applyFill="1" applyBorder="1" applyAlignment="1" applyProtection="1">
      <alignment horizontal="center" vertical="center" textRotation="90" wrapText="1"/>
      <protection hidden="1"/>
    </xf>
    <xf numFmtId="0" fontId="98" fillId="10" borderId="114" xfId="0" applyFont="1" applyFill="1" applyBorder="1" applyAlignment="1" applyProtection="1">
      <alignment vertical="center" textRotation="90" wrapText="1"/>
      <protection hidden="1"/>
    </xf>
    <xf numFmtId="0" fontId="19" fillId="10" borderId="247" xfId="0" applyFont="1" applyFill="1" applyBorder="1" applyAlignment="1" applyProtection="1">
      <alignment vertical="center" textRotation="90" wrapText="1"/>
      <protection hidden="1"/>
    </xf>
    <xf numFmtId="0" fontId="19" fillId="10" borderId="248" xfId="0" applyFont="1" applyFill="1" applyBorder="1" applyAlignment="1" applyProtection="1">
      <alignment vertical="center" textRotation="90" wrapText="1"/>
      <protection hidden="1"/>
    </xf>
    <xf numFmtId="0" fontId="111" fillId="10" borderId="0" xfId="0" applyFont="1" applyFill="1" applyBorder="1" applyAlignment="1" applyProtection="1">
      <alignment horizontal="center" vertical="center" wrapText="1"/>
      <protection hidden="1"/>
    </xf>
    <xf numFmtId="0" fontId="110" fillId="10" borderId="22" xfId="0" applyFont="1" applyFill="1" applyBorder="1" applyAlignment="1" applyProtection="1">
      <alignment horizontal="center" vertical="center" wrapText="1"/>
      <protection hidden="1"/>
    </xf>
    <xf numFmtId="0" fontId="112" fillId="10" borderId="99" xfId="0" applyFont="1" applyFill="1" applyBorder="1" applyAlignment="1" applyProtection="1">
      <alignment horizontal="center" vertical="center" wrapText="1"/>
      <protection hidden="1"/>
    </xf>
    <xf numFmtId="0" fontId="113" fillId="10" borderId="0" xfId="0" applyFont="1" applyFill="1" applyBorder="1" applyAlignment="1" applyProtection="1">
      <alignment horizontal="center" vertical="center" wrapText="1"/>
      <protection hidden="1"/>
    </xf>
    <xf numFmtId="0" fontId="112" fillId="10" borderId="99" xfId="0" applyFont="1" applyFill="1" applyBorder="1" applyAlignment="1" applyProtection="1">
      <alignment horizontal="center" vertical="center" wrapText="1"/>
      <protection locked="0"/>
    </xf>
    <xf numFmtId="0" fontId="19" fillId="12" borderId="247" xfId="0" applyFont="1" applyFill="1" applyBorder="1" applyAlignment="1" applyProtection="1">
      <alignment vertical="center" textRotation="90" wrapText="1"/>
      <protection hidden="1"/>
    </xf>
    <xf numFmtId="0" fontId="19" fillId="12" borderId="248" xfId="0" applyFont="1" applyFill="1" applyBorder="1" applyAlignment="1" applyProtection="1">
      <alignment vertical="center" textRotation="90" wrapText="1"/>
      <protection hidden="1"/>
    </xf>
    <xf numFmtId="0" fontId="49" fillId="12" borderId="245" xfId="0" applyFont="1" applyFill="1" applyBorder="1" applyAlignment="1" applyProtection="1">
      <alignment horizontal="center" vertical="center" textRotation="90" wrapText="1"/>
      <protection hidden="1"/>
    </xf>
    <xf numFmtId="0" fontId="49" fillId="12" borderId="246" xfId="0" applyFont="1" applyFill="1" applyBorder="1" applyAlignment="1" applyProtection="1">
      <alignment horizontal="center" vertical="center" textRotation="90" wrapText="1"/>
      <protection hidden="1"/>
    </xf>
    <xf numFmtId="0" fontId="98" fillId="12" borderId="114" xfId="0" applyFont="1" applyFill="1" applyBorder="1" applyAlignment="1" applyProtection="1">
      <alignment vertical="center" textRotation="90" wrapText="1"/>
      <protection hidden="1"/>
    </xf>
    <xf numFmtId="0" fontId="112" fillId="12" borderId="99" xfId="0" applyFont="1" applyFill="1" applyBorder="1" applyAlignment="1" applyProtection="1">
      <alignment horizontal="center" vertical="center" wrapText="1"/>
      <protection hidden="1"/>
    </xf>
    <xf numFmtId="0" fontId="113" fillId="12" borderId="0" xfId="0" applyFont="1" applyFill="1" applyBorder="1" applyAlignment="1" applyProtection="1">
      <alignment horizontal="center" vertical="center" wrapText="1"/>
      <protection hidden="1"/>
    </xf>
    <xf numFmtId="0" fontId="111" fillId="12" borderId="0" xfId="0" applyFont="1" applyFill="1" applyBorder="1" applyAlignment="1" applyProtection="1">
      <alignment horizontal="center" vertical="center" wrapText="1"/>
      <protection hidden="1"/>
    </xf>
    <xf numFmtId="0" fontId="110" fillId="12" borderId="22" xfId="0" applyFont="1" applyFill="1" applyBorder="1" applyAlignment="1" applyProtection="1">
      <alignment horizontal="center" vertical="center" wrapText="1"/>
      <protection hidden="1"/>
    </xf>
    <xf numFmtId="0" fontId="112" fillId="12" borderId="99" xfId="0" applyFont="1" applyFill="1" applyBorder="1" applyAlignment="1" applyProtection="1">
      <alignment horizontal="center" vertical="center" wrapText="1"/>
      <protection locked="0"/>
    </xf>
    <xf numFmtId="0" fontId="29" fillId="12" borderId="136" xfId="0" applyFont="1" applyFill="1" applyBorder="1" applyAlignment="1" applyProtection="1">
      <alignment horizontal="center" vertical="center" wrapText="1"/>
      <protection hidden="1"/>
    </xf>
    <xf numFmtId="0" fontId="22" fillId="10" borderId="100" xfId="0" applyFont="1" applyFill="1" applyBorder="1" applyAlignment="1" applyProtection="1">
      <alignment horizontal="center" vertical="center" wrapText="1"/>
      <protection hidden="1"/>
    </xf>
    <xf numFmtId="0" fontId="22" fillId="10" borderId="73" xfId="0" applyFont="1" applyFill="1" applyBorder="1" applyAlignment="1" applyProtection="1">
      <alignment horizontal="center" vertical="center" wrapText="1"/>
      <protection hidden="1"/>
    </xf>
    <xf numFmtId="0" fontId="22" fillId="10" borderId="34" xfId="0" applyFont="1" applyFill="1" applyBorder="1" applyAlignment="1" applyProtection="1">
      <alignment horizontal="center" vertical="center" wrapText="1"/>
      <protection hidden="1"/>
    </xf>
    <xf numFmtId="0" fontId="29" fillId="10" borderId="34" xfId="0" applyFont="1" applyFill="1" applyBorder="1" applyAlignment="1" applyProtection="1">
      <alignment horizontal="center" vertical="center" wrapText="1"/>
      <protection hidden="1"/>
    </xf>
    <xf numFmtId="0" fontId="22" fillId="10" borderId="72" xfId="0" applyFont="1" applyFill="1" applyBorder="1" applyAlignment="1" applyProtection="1">
      <alignment horizontal="center" vertical="center" wrapText="1"/>
      <protection hidden="1"/>
    </xf>
    <xf numFmtId="0" fontId="18" fillId="10" borderId="115" xfId="0" applyFont="1" applyFill="1" applyBorder="1" applyAlignment="1" applyProtection="1">
      <alignment horizontal="center" vertical="center" wrapText="1"/>
      <protection locked="0"/>
    </xf>
    <xf numFmtId="0" fontId="18" fillId="10" borderId="100" xfId="0" applyFont="1" applyFill="1" applyBorder="1" applyAlignment="1" applyProtection="1">
      <alignment horizontal="center" vertical="center" wrapText="1"/>
      <protection locked="0"/>
    </xf>
    <xf numFmtId="0" fontId="110" fillId="10" borderId="36" xfId="0" applyFont="1" applyFill="1" applyBorder="1" applyAlignment="1" applyProtection="1">
      <alignment horizontal="center" vertical="center" wrapText="1"/>
      <protection locked="0"/>
    </xf>
    <xf numFmtId="0" fontId="110" fillId="10" borderId="244" xfId="0" applyFont="1" applyFill="1" applyBorder="1" applyAlignment="1" applyProtection="1">
      <alignment horizontal="center" vertical="center" wrapText="1"/>
      <protection locked="0"/>
    </xf>
    <xf numFmtId="0" fontId="110" fillId="10" borderId="4" xfId="0" applyFont="1" applyFill="1" applyBorder="1" applyAlignment="1" applyProtection="1">
      <alignment horizontal="center" vertical="center" wrapText="1"/>
      <protection locked="0"/>
    </xf>
    <xf numFmtId="0" fontId="110" fillId="10" borderId="34" xfId="0" applyFont="1" applyFill="1" applyBorder="1" applyAlignment="1" applyProtection="1">
      <alignment horizontal="center" vertical="center" wrapText="1"/>
      <protection locked="0"/>
    </xf>
    <xf numFmtId="0" fontId="18" fillId="12" borderId="115" xfId="0" applyFont="1" applyFill="1" applyBorder="1" applyAlignment="1" applyProtection="1">
      <alignment horizontal="center" vertical="center" wrapText="1"/>
      <protection locked="0"/>
    </xf>
    <xf numFmtId="0" fontId="18" fillId="12" borderId="100" xfId="0" applyFont="1" applyFill="1" applyBorder="1" applyAlignment="1" applyProtection="1">
      <alignment horizontal="center" vertical="center" wrapText="1"/>
      <protection locked="0"/>
    </xf>
    <xf numFmtId="0" fontId="22" fillId="12" borderId="100" xfId="0" applyFont="1" applyFill="1" applyBorder="1" applyAlignment="1" applyProtection="1">
      <alignment horizontal="center" vertical="center" wrapText="1"/>
      <protection hidden="1"/>
    </xf>
    <xf numFmtId="0" fontId="110" fillId="12" borderId="36" xfId="0" applyFont="1" applyFill="1" applyBorder="1" applyAlignment="1" applyProtection="1">
      <alignment horizontal="center" vertical="center" wrapText="1"/>
      <protection locked="0"/>
    </xf>
    <xf numFmtId="0" fontId="110" fillId="12" borderId="244" xfId="0" applyFont="1" applyFill="1" applyBorder="1" applyAlignment="1" applyProtection="1">
      <alignment horizontal="center" vertical="center" wrapText="1"/>
      <protection locked="0"/>
    </xf>
    <xf numFmtId="0" fontId="22" fillId="12" borderId="73" xfId="0" applyFont="1" applyFill="1" applyBorder="1" applyAlignment="1" applyProtection="1">
      <alignment horizontal="center" vertical="center" wrapText="1"/>
      <protection hidden="1"/>
    </xf>
    <xf numFmtId="0" fontId="110" fillId="12" borderId="4" xfId="0" applyFont="1" applyFill="1" applyBorder="1" applyAlignment="1" applyProtection="1">
      <alignment horizontal="center" vertical="center" wrapText="1"/>
      <protection locked="0"/>
    </xf>
    <xf numFmtId="0" fontId="110" fillId="12" borderId="34" xfId="0" applyFont="1" applyFill="1" applyBorder="1" applyAlignment="1" applyProtection="1">
      <alignment horizontal="center" vertical="center" wrapText="1"/>
      <protection locked="0"/>
    </xf>
    <xf numFmtId="0" fontId="22" fillId="12" borderId="34" xfId="0" applyFont="1" applyFill="1" applyBorder="1" applyAlignment="1" applyProtection="1">
      <alignment horizontal="center" vertical="center" wrapText="1"/>
      <protection hidden="1"/>
    </xf>
    <xf numFmtId="0" fontId="29" fillId="12" borderId="34" xfId="0" applyFont="1" applyFill="1" applyBorder="1" applyAlignment="1" applyProtection="1">
      <alignment horizontal="center" vertical="center" wrapText="1"/>
      <protection hidden="1"/>
    </xf>
    <xf numFmtId="0" fontId="19" fillId="11" borderId="247" xfId="0" applyFont="1" applyFill="1" applyBorder="1" applyAlignment="1" applyProtection="1">
      <alignment vertical="center" textRotation="90" wrapText="1"/>
      <protection hidden="1"/>
    </xf>
    <xf numFmtId="0" fontId="19" fillId="11" borderId="248" xfId="0" applyFont="1" applyFill="1" applyBorder="1" applyAlignment="1" applyProtection="1">
      <alignment vertical="center" textRotation="90" wrapText="1"/>
      <protection hidden="1"/>
    </xf>
    <xf numFmtId="0" fontId="49" fillId="11" borderId="245" xfId="0" applyFont="1" applyFill="1" applyBorder="1" applyAlignment="1" applyProtection="1">
      <alignment horizontal="center" vertical="center" textRotation="90" wrapText="1"/>
      <protection hidden="1"/>
    </xf>
    <xf numFmtId="0" fontId="49" fillId="11" borderId="246" xfId="0" applyFont="1" applyFill="1" applyBorder="1" applyAlignment="1" applyProtection="1">
      <alignment horizontal="center" vertical="center" textRotation="90" wrapText="1"/>
      <protection hidden="1"/>
    </xf>
    <xf numFmtId="0" fontId="98" fillId="11" borderId="114" xfId="0" applyFont="1" applyFill="1" applyBorder="1" applyAlignment="1" applyProtection="1">
      <alignment vertical="center" textRotation="90" wrapText="1"/>
      <protection hidden="1"/>
    </xf>
    <xf numFmtId="0" fontId="18" fillId="11" borderId="115" xfId="0" applyFont="1" applyFill="1" applyBorder="1" applyAlignment="1" applyProtection="1">
      <alignment horizontal="center" vertical="center" wrapText="1"/>
      <protection locked="0"/>
    </xf>
    <xf numFmtId="0" fontId="18" fillId="11" borderId="100" xfId="0" applyFont="1" applyFill="1" applyBorder="1" applyAlignment="1" applyProtection="1">
      <alignment horizontal="center" vertical="center" wrapText="1"/>
      <protection locked="0"/>
    </xf>
    <xf numFmtId="0" fontId="22" fillId="11" borderId="100" xfId="0" applyFont="1" applyFill="1" applyBorder="1" applyAlignment="1" applyProtection="1">
      <alignment horizontal="center" vertical="center" wrapText="1"/>
      <protection hidden="1"/>
    </xf>
    <xf numFmtId="0" fontId="110" fillId="11" borderId="36" xfId="0" applyFont="1" applyFill="1" applyBorder="1" applyAlignment="1" applyProtection="1">
      <alignment horizontal="center" vertical="center" wrapText="1"/>
      <protection locked="0"/>
    </xf>
    <xf numFmtId="0" fontId="110" fillId="11" borderId="244" xfId="0" applyFont="1" applyFill="1" applyBorder="1" applyAlignment="1" applyProtection="1">
      <alignment horizontal="center" vertical="center" wrapText="1"/>
      <protection locked="0"/>
    </xf>
    <xf numFmtId="0" fontId="22" fillId="11" borderId="73" xfId="0" applyFont="1" applyFill="1" applyBorder="1" applyAlignment="1" applyProtection="1">
      <alignment horizontal="center" vertical="center" wrapText="1"/>
      <protection hidden="1"/>
    </xf>
    <xf numFmtId="0" fontId="110" fillId="11" borderId="4" xfId="0" applyFont="1" applyFill="1" applyBorder="1" applyAlignment="1" applyProtection="1">
      <alignment horizontal="center" vertical="center" wrapText="1"/>
      <protection locked="0"/>
    </xf>
    <xf numFmtId="0" fontId="110" fillId="11" borderId="34" xfId="0" applyFont="1" applyFill="1" applyBorder="1" applyAlignment="1" applyProtection="1">
      <alignment horizontal="center" vertical="center" wrapText="1"/>
      <protection locked="0"/>
    </xf>
    <xf numFmtId="0" fontId="22" fillId="11" borderId="34" xfId="0" applyFont="1" applyFill="1" applyBorder="1" applyAlignment="1" applyProtection="1">
      <alignment horizontal="center" vertical="center" wrapText="1"/>
      <protection hidden="1"/>
    </xf>
    <xf numFmtId="0" fontId="29" fillId="11" borderId="34" xfId="0" applyFont="1" applyFill="1" applyBorder="1" applyAlignment="1" applyProtection="1">
      <alignment horizontal="center" vertical="center" wrapText="1"/>
      <protection hidden="1"/>
    </xf>
    <xf numFmtId="0" fontId="39" fillId="11" borderId="160" xfId="0" applyFont="1" applyFill="1" applyBorder="1" applyAlignment="1" applyProtection="1">
      <alignment horizontal="center" vertical="center" wrapText="1"/>
      <protection hidden="1"/>
    </xf>
    <xf numFmtId="0" fontId="112" fillId="11" borderId="99" xfId="0" applyFont="1" applyFill="1" applyBorder="1" applyAlignment="1" applyProtection="1">
      <alignment horizontal="center" vertical="center" wrapText="1"/>
      <protection hidden="1"/>
    </xf>
    <xf numFmtId="0" fontId="113" fillId="11" borderId="0" xfId="0" applyFont="1" applyFill="1" applyBorder="1" applyAlignment="1" applyProtection="1">
      <alignment horizontal="center" vertical="center" wrapText="1"/>
      <protection hidden="1"/>
    </xf>
    <xf numFmtId="0" fontId="22" fillId="11" borderId="22" xfId="0" applyFont="1" applyFill="1" applyBorder="1" applyAlignment="1" applyProtection="1">
      <alignment horizontal="center" vertical="center" wrapText="1"/>
      <protection hidden="1"/>
    </xf>
    <xf numFmtId="0" fontId="111" fillId="11" borderId="0" xfId="0" applyFont="1" applyFill="1" applyBorder="1" applyAlignment="1" applyProtection="1">
      <alignment horizontal="center" vertical="center" wrapText="1"/>
      <protection hidden="1"/>
    </xf>
    <xf numFmtId="0" fontId="110" fillId="11" borderId="22" xfId="0" applyFont="1" applyFill="1" applyBorder="1" applyAlignment="1" applyProtection="1">
      <alignment horizontal="center" vertical="center" wrapText="1"/>
      <protection hidden="1"/>
    </xf>
    <xf numFmtId="0" fontId="21" fillId="11" borderId="22" xfId="0" applyFont="1" applyFill="1" applyBorder="1" applyAlignment="1" applyProtection="1">
      <alignment horizontal="center" vertical="center" wrapText="1"/>
      <protection hidden="1"/>
    </xf>
    <xf numFmtId="0" fontId="29" fillId="11" borderId="22" xfId="0" applyFont="1" applyFill="1" applyBorder="1" applyAlignment="1" applyProtection="1">
      <alignment horizontal="center" vertical="center" wrapText="1"/>
      <protection hidden="1"/>
    </xf>
    <xf numFmtId="0" fontId="112" fillId="11" borderId="99" xfId="0" applyFont="1" applyFill="1" applyBorder="1" applyAlignment="1" applyProtection="1">
      <alignment horizontal="center" vertical="center" wrapText="1"/>
      <protection locked="0"/>
    </xf>
    <xf numFmtId="0" fontId="22" fillId="11" borderId="137" xfId="0" applyFont="1" applyFill="1" applyBorder="1" applyAlignment="1" applyProtection="1">
      <alignment horizontal="center" vertical="center" wrapText="1"/>
      <protection hidden="1"/>
    </xf>
    <xf numFmtId="0" fontId="29" fillId="11" borderId="136" xfId="0" applyFont="1" applyFill="1" applyBorder="1" applyAlignment="1" applyProtection="1">
      <alignment horizontal="center" vertical="center" wrapText="1"/>
      <protection hidden="1"/>
    </xf>
    <xf numFmtId="0" fontId="19" fillId="19" borderId="247" xfId="0" applyFont="1" applyFill="1" applyBorder="1" applyAlignment="1" applyProtection="1">
      <alignment vertical="center" textRotation="90" wrapText="1"/>
      <protection hidden="1"/>
    </xf>
    <xf numFmtId="0" fontId="19" fillId="19" borderId="248" xfId="0" applyFont="1" applyFill="1" applyBorder="1" applyAlignment="1" applyProtection="1">
      <alignment vertical="center" textRotation="90" wrapText="1"/>
      <protection hidden="1"/>
    </xf>
    <xf numFmtId="0" fontId="49" fillId="19" borderId="245" xfId="0" applyFont="1" applyFill="1" applyBorder="1" applyAlignment="1" applyProtection="1">
      <alignment horizontal="center" vertical="center" textRotation="90" wrapText="1"/>
      <protection hidden="1"/>
    </xf>
    <xf numFmtId="0" fontId="49" fillId="19" borderId="246" xfId="0" applyFont="1" applyFill="1" applyBorder="1" applyAlignment="1" applyProtection="1">
      <alignment horizontal="center" vertical="center" textRotation="90" wrapText="1"/>
      <protection hidden="1"/>
    </xf>
    <xf numFmtId="0" fontId="98" fillId="19" borderId="114" xfId="0" applyFont="1" applyFill="1" applyBorder="1" applyAlignment="1" applyProtection="1">
      <alignment vertical="center" textRotation="90" wrapText="1"/>
      <protection hidden="1"/>
    </xf>
    <xf numFmtId="0" fontId="18" fillId="19" borderId="115" xfId="0" applyFont="1" applyFill="1" applyBorder="1" applyAlignment="1" applyProtection="1">
      <alignment horizontal="center" vertical="center" wrapText="1"/>
      <protection locked="0"/>
    </xf>
    <xf numFmtId="0" fontId="18" fillId="19" borderId="100" xfId="0" applyFont="1" applyFill="1" applyBorder="1" applyAlignment="1" applyProtection="1">
      <alignment horizontal="center" vertical="center" wrapText="1"/>
      <protection locked="0"/>
    </xf>
    <xf numFmtId="0" fontId="22" fillId="19" borderId="100" xfId="0" applyFont="1" applyFill="1" applyBorder="1" applyAlignment="1" applyProtection="1">
      <alignment horizontal="center" vertical="center" wrapText="1"/>
      <protection hidden="1"/>
    </xf>
    <xf numFmtId="0" fontId="110" fillId="19" borderId="36" xfId="0" applyFont="1" applyFill="1" applyBorder="1" applyAlignment="1" applyProtection="1">
      <alignment horizontal="center" vertical="center" wrapText="1"/>
      <protection locked="0"/>
    </xf>
    <xf numFmtId="0" fontId="110" fillId="19" borderId="244" xfId="0" applyFont="1" applyFill="1" applyBorder="1" applyAlignment="1" applyProtection="1">
      <alignment horizontal="center" vertical="center" wrapText="1"/>
      <protection locked="0"/>
    </xf>
    <xf numFmtId="0" fontId="22" fillId="19" borderId="73" xfId="0" applyFont="1" applyFill="1" applyBorder="1" applyAlignment="1" applyProtection="1">
      <alignment horizontal="center" vertical="center" wrapText="1"/>
      <protection hidden="1"/>
    </xf>
    <xf numFmtId="0" fontId="110" fillId="19" borderId="4" xfId="0" applyFont="1" applyFill="1" applyBorder="1" applyAlignment="1" applyProtection="1">
      <alignment horizontal="center" vertical="center" wrapText="1"/>
      <protection locked="0"/>
    </xf>
    <xf numFmtId="0" fontId="110" fillId="19" borderId="34" xfId="0" applyFont="1" applyFill="1" applyBorder="1" applyAlignment="1" applyProtection="1">
      <alignment horizontal="center" vertical="center" wrapText="1"/>
      <protection locked="0"/>
    </xf>
    <xf numFmtId="0" fontId="22" fillId="19" borderId="34" xfId="0" applyFont="1" applyFill="1" applyBorder="1" applyAlignment="1" applyProtection="1">
      <alignment horizontal="center" vertical="center" wrapText="1"/>
      <protection hidden="1"/>
    </xf>
    <xf numFmtId="0" fontId="29" fillId="19" borderId="34" xfId="0" applyFont="1" applyFill="1" applyBorder="1" applyAlignment="1" applyProtection="1">
      <alignment horizontal="center" vertical="center" wrapText="1"/>
      <protection hidden="1"/>
    </xf>
    <xf numFmtId="0" fontId="39" fillId="19" borderId="160" xfId="0" applyFont="1" applyFill="1" applyBorder="1" applyAlignment="1" applyProtection="1">
      <alignment horizontal="center" vertical="center" wrapText="1"/>
      <protection hidden="1"/>
    </xf>
    <xf numFmtId="0" fontId="112" fillId="19" borderId="99" xfId="0" applyFont="1" applyFill="1" applyBorder="1" applyAlignment="1" applyProtection="1">
      <alignment horizontal="center" vertical="center" wrapText="1"/>
      <protection hidden="1"/>
    </xf>
    <xf numFmtId="0" fontId="113" fillId="19" borderId="0" xfId="0" applyFont="1" applyFill="1" applyBorder="1" applyAlignment="1" applyProtection="1">
      <alignment horizontal="center" vertical="center" wrapText="1"/>
      <protection hidden="1"/>
    </xf>
    <xf numFmtId="0" fontId="111" fillId="19" borderId="0" xfId="0" applyFont="1" applyFill="1" applyBorder="1" applyAlignment="1" applyProtection="1">
      <alignment horizontal="center" vertical="center" wrapText="1"/>
      <protection hidden="1"/>
    </xf>
    <xf numFmtId="0" fontId="110" fillId="19" borderId="22" xfId="0" applyFont="1" applyFill="1" applyBorder="1" applyAlignment="1" applyProtection="1">
      <alignment horizontal="center" vertical="center" wrapText="1"/>
      <protection hidden="1"/>
    </xf>
    <xf numFmtId="0" fontId="42" fillId="19" borderId="41" xfId="0" applyFont="1" applyFill="1" applyBorder="1" applyAlignment="1" applyProtection="1">
      <alignment horizontal="center" vertical="center" wrapText="1"/>
      <protection locked="0"/>
    </xf>
    <xf numFmtId="0" fontId="39" fillId="19" borderId="92" xfId="0" applyFont="1" applyFill="1" applyBorder="1" applyAlignment="1" applyProtection="1">
      <alignment horizontal="center" vertical="center" wrapText="1"/>
      <protection hidden="1"/>
    </xf>
    <xf numFmtId="0" fontId="112" fillId="19" borderId="99" xfId="0" applyFont="1" applyFill="1" applyBorder="1" applyAlignment="1" applyProtection="1">
      <alignment horizontal="center" vertical="center" wrapText="1"/>
      <protection locked="0"/>
    </xf>
    <xf numFmtId="0" fontId="22" fillId="19" borderId="137" xfId="0" applyFont="1" applyFill="1" applyBorder="1" applyAlignment="1" applyProtection="1">
      <alignment horizontal="center" vertical="center" wrapText="1"/>
      <protection hidden="1"/>
    </xf>
    <xf numFmtId="0" fontId="29" fillId="19" borderId="136" xfId="0" applyFont="1" applyFill="1" applyBorder="1" applyAlignment="1" applyProtection="1">
      <alignment horizontal="center" vertical="center" wrapText="1"/>
      <protection hidden="1"/>
    </xf>
    <xf numFmtId="0" fontId="19" fillId="13" borderId="247" xfId="0" applyFont="1" applyFill="1" applyBorder="1" applyAlignment="1" applyProtection="1">
      <alignment vertical="center" textRotation="90" wrapText="1"/>
      <protection hidden="1"/>
    </xf>
    <xf numFmtId="0" fontId="19" fillId="13" borderId="248" xfId="0" applyFont="1" applyFill="1" applyBorder="1" applyAlignment="1" applyProtection="1">
      <alignment vertical="center" textRotation="90" wrapText="1"/>
      <protection hidden="1"/>
    </xf>
    <xf numFmtId="0" fontId="49" fillId="13" borderId="245" xfId="0" applyFont="1" applyFill="1" applyBorder="1" applyAlignment="1" applyProtection="1">
      <alignment horizontal="center" vertical="center" textRotation="90" wrapText="1"/>
      <protection hidden="1"/>
    </xf>
    <xf numFmtId="0" fontId="49" fillId="13" borderId="246" xfId="0" applyFont="1" applyFill="1" applyBorder="1" applyAlignment="1" applyProtection="1">
      <alignment horizontal="center" vertical="center" textRotation="90" wrapText="1"/>
      <protection hidden="1"/>
    </xf>
    <xf numFmtId="0" fontId="98" fillId="13" borderId="114" xfId="0" applyFont="1" applyFill="1" applyBorder="1" applyAlignment="1" applyProtection="1">
      <alignment vertical="center" textRotation="90" wrapText="1"/>
      <protection hidden="1"/>
    </xf>
    <xf numFmtId="0" fontId="18" fillId="13" borderId="115" xfId="0" applyFont="1" applyFill="1" applyBorder="1" applyAlignment="1" applyProtection="1">
      <alignment horizontal="center" vertical="center" wrapText="1"/>
      <protection locked="0"/>
    </xf>
    <xf numFmtId="0" fontId="18" fillId="13" borderId="100" xfId="0" applyFont="1" applyFill="1" applyBorder="1" applyAlignment="1" applyProtection="1">
      <alignment horizontal="center" vertical="center" wrapText="1"/>
      <protection locked="0"/>
    </xf>
    <xf numFmtId="0" fontId="22" fillId="13" borderId="100" xfId="0" applyFont="1" applyFill="1" applyBorder="1" applyAlignment="1" applyProtection="1">
      <alignment horizontal="center" vertical="center" wrapText="1"/>
      <protection hidden="1"/>
    </xf>
    <xf numFmtId="0" fontId="110" fillId="13" borderId="36" xfId="0" applyFont="1" applyFill="1" applyBorder="1" applyAlignment="1" applyProtection="1">
      <alignment horizontal="center" vertical="center" wrapText="1"/>
      <protection locked="0"/>
    </xf>
    <xf numFmtId="0" fontId="110" fillId="13" borderId="244" xfId="0" applyFont="1" applyFill="1" applyBorder="1" applyAlignment="1" applyProtection="1">
      <alignment horizontal="center" vertical="center" wrapText="1"/>
      <protection locked="0"/>
    </xf>
    <xf numFmtId="0" fontId="22" fillId="13" borderId="73" xfId="0" applyFont="1" applyFill="1" applyBorder="1" applyAlignment="1" applyProtection="1">
      <alignment horizontal="center" vertical="center" wrapText="1"/>
      <protection hidden="1"/>
    </xf>
    <xf numFmtId="0" fontId="110" fillId="13" borderId="4" xfId="0" applyFont="1" applyFill="1" applyBorder="1" applyAlignment="1" applyProtection="1">
      <alignment horizontal="center" vertical="center" wrapText="1"/>
      <protection locked="0"/>
    </xf>
    <xf numFmtId="0" fontId="110" fillId="13" borderId="34" xfId="0" applyFont="1" applyFill="1" applyBorder="1" applyAlignment="1" applyProtection="1">
      <alignment horizontal="center" vertical="center" wrapText="1"/>
      <protection locked="0"/>
    </xf>
    <xf numFmtId="0" fontId="22" fillId="13" borderId="34" xfId="0" applyFont="1" applyFill="1" applyBorder="1" applyAlignment="1" applyProtection="1">
      <alignment horizontal="center" vertical="center" wrapText="1"/>
      <protection hidden="1"/>
    </xf>
    <xf numFmtId="0" fontId="29" fillId="13" borderId="34" xfId="0" applyFont="1" applyFill="1" applyBorder="1" applyAlignment="1" applyProtection="1">
      <alignment horizontal="center" vertical="center" wrapText="1"/>
      <protection hidden="1"/>
    </xf>
    <xf numFmtId="0" fontId="39" fillId="13" borderId="160" xfId="0" applyFont="1" applyFill="1" applyBorder="1" applyAlignment="1" applyProtection="1">
      <alignment horizontal="center" vertical="center" wrapText="1"/>
      <protection hidden="1"/>
    </xf>
    <xf numFmtId="0" fontId="112" fillId="13" borderId="99" xfId="0" applyFont="1" applyFill="1" applyBorder="1" applyAlignment="1" applyProtection="1">
      <alignment horizontal="center" vertical="center" wrapText="1"/>
      <protection hidden="1"/>
    </xf>
    <xf numFmtId="0" fontId="113" fillId="13" borderId="0" xfId="0" applyFont="1" applyFill="1" applyBorder="1" applyAlignment="1" applyProtection="1">
      <alignment horizontal="center" vertical="center" wrapText="1"/>
      <protection hidden="1"/>
    </xf>
    <xf numFmtId="0" fontId="111" fillId="13" borderId="0" xfId="0" applyFont="1" applyFill="1" applyBorder="1" applyAlignment="1" applyProtection="1">
      <alignment horizontal="center" vertical="center" wrapText="1"/>
      <protection hidden="1"/>
    </xf>
    <xf numFmtId="0" fontId="110" fillId="13" borderId="22" xfId="0" applyFont="1" applyFill="1" applyBorder="1" applyAlignment="1" applyProtection="1">
      <alignment horizontal="center" vertical="center" wrapText="1"/>
      <protection hidden="1"/>
    </xf>
    <xf numFmtId="0" fontId="112" fillId="13" borderId="99" xfId="0" applyFont="1" applyFill="1" applyBorder="1" applyAlignment="1" applyProtection="1">
      <alignment horizontal="center" vertical="center" wrapText="1"/>
      <protection locked="0"/>
    </xf>
    <xf numFmtId="0" fontId="22" fillId="13" borderId="137" xfId="0" applyFont="1" applyFill="1" applyBorder="1" applyAlignment="1" applyProtection="1">
      <alignment horizontal="center" vertical="center" wrapText="1"/>
      <protection hidden="1"/>
    </xf>
    <xf numFmtId="0" fontId="29" fillId="13" borderId="136"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protection hidden="1"/>
    </xf>
    <xf numFmtId="0" fontId="88" fillId="0" borderId="137" xfId="0" applyFont="1" applyBorder="1" applyAlignment="1" applyProtection="1">
      <alignment horizontal="center" vertical="center" wrapText="1"/>
      <protection hidden="1"/>
    </xf>
    <xf numFmtId="0" fontId="96" fillId="0" borderId="194" xfId="0" applyFont="1" applyBorder="1" applyAlignment="1" applyProtection="1">
      <alignment horizontal="center" vertical="center"/>
      <protection hidden="1"/>
    </xf>
    <xf numFmtId="0" fontId="19" fillId="9" borderId="247" xfId="0" applyFont="1" applyFill="1" applyBorder="1" applyAlignment="1" applyProtection="1">
      <alignment vertical="center" textRotation="90" wrapText="1"/>
      <protection hidden="1"/>
    </xf>
    <xf numFmtId="0" fontId="19" fillId="9" borderId="248" xfId="0" applyFont="1" applyFill="1" applyBorder="1" applyAlignment="1" applyProtection="1">
      <alignment vertical="center" textRotation="90" wrapText="1"/>
      <protection hidden="1"/>
    </xf>
    <xf numFmtId="0" fontId="49" fillId="9" borderId="245" xfId="0" applyFont="1" applyFill="1" applyBorder="1" applyAlignment="1" applyProtection="1">
      <alignment horizontal="center" vertical="center" textRotation="90" wrapText="1"/>
      <protection hidden="1"/>
    </xf>
    <xf numFmtId="0" fontId="49" fillId="9" borderId="246" xfId="0" applyFont="1" applyFill="1" applyBorder="1" applyAlignment="1" applyProtection="1">
      <alignment horizontal="center" vertical="center" textRotation="90" wrapText="1"/>
      <protection hidden="1"/>
    </xf>
    <xf numFmtId="0" fontId="98" fillId="9" borderId="114" xfId="0" applyFont="1" applyFill="1" applyBorder="1" applyAlignment="1" applyProtection="1">
      <alignment vertical="center" textRotation="90" wrapText="1"/>
      <protection hidden="1"/>
    </xf>
    <xf numFmtId="0" fontId="18" fillId="9" borderId="115" xfId="0" applyFont="1" applyFill="1" applyBorder="1" applyAlignment="1" applyProtection="1">
      <alignment horizontal="center" vertical="center" wrapText="1"/>
      <protection locked="0"/>
    </xf>
    <xf numFmtId="0" fontId="18" fillId="9" borderId="100" xfId="0" applyFont="1" applyFill="1" applyBorder="1" applyAlignment="1" applyProtection="1">
      <alignment horizontal="center" vertical="center" wrapText="1"/>
      <protection locked="0"/>
    </xf>
    <xf numFmtId="0" fontId="22" fillId="9" borderId="100" xfId="0" applyFont="1" applyFill="1" applyBorder="1" applyAlignment="1" applyProtection="1">
      <alignment horizontal="center" vertical="center" wrapText="1"/>
      <protection hidden="1"/>
    </xf>
    <xf numFmtId="0" fontId="110" fillId="9" borderId="36" xfId="0" applyFont="1" applyFill="1" applyBorder="1" applyAlignment="1" applyProtection="1">
      <alignment horizontal="center" vertical="center" wrapText="1"/>
      <protection locked="0"/>
    </xf>
    <xf numFmtId="0" fontId="110" fillId="9" borderId="244" xfId="0" applyFont="1" applyFill="1" applyBorder="1" applyAlignment="1" applyProtection="1">
      <alignment horizontal="center" vertical="center" wrapText="1"/>
      <protection locked="0"/>
    </xf>
    <xf numFmtId="0" fontId="22" fillId="9" borderId="73" xfId="0" applyFont="1" applyFill="1" applyBorder="1" applyAlignment="1" applyProtection="1">
      <alignment horizontal="center" vertical="center" wrapText="1"/>
      <protection hidden="1"/>
    </xf>
    <xf numFmtId="0" fontId="110" fillId="9" borderId="4" xfId="0" applyFont="1" applyFill="1" applyBorder="1" applyAlignment="1" applyProtection="1">
      <alignment horizontal="center" vertical="center" wrapText="1"/>
      <protection locked="0"/>
    </xf>
    <xf numFmtId="0" fontId="110" fillId="9" borderId="34" xfId="0" applyFont="1" applyFill="1" applyBorder="1" applyAlignment="1" applyProtection="1">
      <alignment horizontal="center" vertical="center" wrapText="1"/>
      <protection locked="0"/>
    </xf>
    <xf numFmtId="0" fontId="22" fillId="9" borderId="34" xfId="0" applyFont="1" applyFill="1" applyBorder="1" applyAlignment="1" applyProtection="1">
      <alignment horizontal="center" vertical="center" wrapText="1"/>
      <protection hidden="1"/>
    </xf>
    <xf numFmtId="0" fontId="29" fillId="9" borderId="34" xfId="0" applyFont="1" applyFill="1" applyBorder="1" applyAlignment="1" applyProtection="1">
      <alignment horizontal="center" vertical="center" wrapText="1"/>
      <protection hidden="1"/>
    </xf>
    <xf numFmtId="0" fontId="112" fillId="9" borderId="99" xfId="0" applyFont="1" applyFill="1" applyBorder="1" applyAlignment="1" applyProtection="1">
      <alignment horizontal="center" vertical="center" wrapText="1"/>
      <protection hidden="1"/>
    </xf>
    <xf numFmtId="0" fontId="113" fillId="9" borderId="0" xfId="0" applyFont="1" applyFill="1" applyBorder="1" applyAlignment="1" applyProtection="1">
      <alignment horizontal="center" vertical="center" wrapText="1"/>
      <protection hidden="1"/>
    </xf>
    <xf numFmtId="0" fontId="111" fillId="9" borderId="0" xfId="0" applyFont="1" applyFill="1" applyBorder="1" applyAlignment="1" applyProtection="1">
      <alignment horizontal="center" vertical="center" wrapText="1"/>
      <protection hidden="1"/>
    </xf>
    <xf numFmtId="0" fontId="110" fillId="9" borderId="22" xfId="0" applyFont="1" applyFill="1" applyBorder="1" applyAlignment="1" applyProtection="1">
      <alignment horizontal="center" vertical="center" wrapText="1"/>
      <protection hidden="1"/>
    </xf>
    <xf numFmtId="0" fontId="112" fillId="9" borderId="99" xfId="0" applyFont="1" applyFill="1" applyBorder="1" applyAlignment="1" applyProtection="1">
      <alignment horizontal="center" vertical="center" wrapText="1"/>
      <protection locked="0"/>
    </xf>
    <xf numFmtId="0" fontId="22" fillId="9" borderId="137" xfId="0" applyFont="1" applyFill="1" applyBorder="1" applyAlignment="1" applyProtection="1">
      <alignment horizontal="center" vertical="center" wrapText="1"/>
      <protection hidden="1"/>
    </xf>
    <xf numFmtId="0" fontId="29" fillId="9" borderId="136"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23" fillId="13" borderId="22" xfId="0" applyFont="1" applyFill="1" applyBorder="1" applyAlignment="1" applyProtection="1">
      <alignment horizontal="center" vertical="center" textRotation="90" wrapText="1"/>
      <protection hidden="1"/>
    </xf>
    <xf numFmtId="0" fontId="58" fillId="0" borderId="194" xfId="0" applyFont="1"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0" fillId="0" borderId="0" xfId="0" applyAlignment="1" applyProtection="1">
      <alignment horizontal="center"/>
      <protection hidden="1"/>
    </xf>
    <xf numFmtId="0" fontId="80" fillId="0" borderId="173" xfId="0" applyFont="1" applyBorder="1" applyAlignment="1" applyProtection="1">
      <alignment horizontal="center" vertical="center"/>
      <protection hidden="1"/>
    </xf>
    <xf numFmtId="0" fontId="49" fillId="17" borderId="232" xfId="0" applyFont="1" applyFill="1" applyBorder="1" applyAlignment="1" applyProtection="1">
      <alignment horizontal="center" vertical="center"/>
      <protection hidden="1"/>
    </xf>
    <xf numFmtId="0" fontId="41" fillId="16" borderId="100" xfId="0" applyFont="1" applyFill="1" applyBorder="1" applyAlignment="1" applyProtection="1">
      <alignment horizontal="center" vertical="center"/>
      <protection hidden="1"/>
    </xf>
    <xf numFmtId="0" fontId="43" fillId="9" borderId="248" xfId="0" applyFont="1" applyFill="1" applyBorder="1" applyAlignment="1" applyProtection="1">
      <alignment horizontal="center" vertical="center" wrapText="1"/>
      <protection hidden="1"/>
    </xf>
    <xf numFmtId="0" fontId="38" fillId="16" borderId="257" xfId="0" applyFont="1" applyFill="1" applyBorder="1" applyAlignment="1" applyProtection="1">
      <alignment horizontal="center" vertical="center"/>
      <protection hidden="1"/>
    </xf>
    <xf numFmtId="0" fontId="38" fillId="16" borderId="111" xfId="0" applyFont="1" applyFill="1" applyBorder="1" applyAlignment="1" applyProtection="1">
      <alignment horizontal="center" vertical="center"/>
      <protection hidden="1"/>
    </xf>
    <xf numFmtId="0" fontId="39" fillId="16" borderId="79" xfId="0" applyFont="1" applyFill="1" applyBorder="1" applyAlignment="1" applyProtection="1">
      <alignment horizontal="center" vertical="center" wrapText="1"/>
      <protection hidden="1"/>
    </xf>
    <xf numFmtId="0" fontId="59" fillId="9" borderId="151" xfId="0" applyFont="1" applyFill="1" applyBorder="1" applyAlignment="1" applyProtection="1">
      <alignment horizontal="center" vertical="center" wrapText="1"/>
      <protection hidden="1"/>
    </xf>
    <xf numFmtId="0" fontId="44" fillId="0" borderId="261" xfId="0" applyFont="1" applyFill="1" applyBorder="1" applyAlignment="1" applyProtection="1">
      <alignment wrapText="1"/>
      <protection hidden="1"/>
    </xf>
    <xf numFmtId="0" fontId="4" fillId="17" borderId="177" xfId="0" applyFont="1" applyFill="1" applyBorder="1" applyAlignment="1" applyProtection="1">
      <alignment horizontal="center" vertical="center" wrapText="1"/>
      <protection hidden="1"/>
    </xf>
    <xf numFmtId="0" fontId="4" fillId="17" borderId="21" xfId="0" applyFont="1" applyFill="1" applyBorder="1" applyAlignment="1" applyProtection="1">
      <alignment horizontal="center" vertical="center" wrapText="1"/>
      <protection hidden="1"/>
    </xf>
    <xf numFmtId="164" fontId="4" fillId="17" borderId="178" xfId="0" applyNumberFormat="1" applyFont="1" applyFill="1" applyBorder="1" applyAlignment="1" applyProtection="1">
      <alignment horizontal="center" vertical="center" wrapText="1"/>
      <protection hidden="1"/>
    </xf>
    <xf numFmtId="0" fontId="4" fillId="17" borderId="178" xfId="0" applyFont="1" applyFill="1" applyBorder="1" applyAlignment="1" applyProtection="1">
      <alignment horizontal="center" vertical="center" wrapText="1"/>
      <protection hidden="1"/>
    </xf>
    <xf numFmtId="0" fontId="4" fillId="17" borderId="102" xfId="0" applyFont="1" applyFill="1" applyBorder="1" applyAlignment="1" applyProtection="1">
      <alignment horizontal="center" vertical="center" wrapText="1"/>
      <protection hidden="1"/>
    </xf>
    <xf numFmtId="2" fontId="4" fillId="17" borderId="178" xfId="0" applyNumberFormat="1" applyFont="1" applyFill="1" applyBorder="1" applyAlignment="1" applyProtection="1">
      <alignment horizontal="center" vertical="center" wrapText="1"/>
      <protection hidden="1"/>
    </xf>
    <xf numFmtId="2" fontId="4" fillId="17" borderId="21" xfId="0" applyNumberFormat="1" applyFont="1" applyFill="1" applyBorder="1" applyAlignment="1" applyProtection="1">
      <alignment horizontal="center" vertical="center" wrapText="1"/>
      <protection hidden="1"/>
    </xf>
    <xf numFmtId="0" fontId="4" fillId="17" borderId="219" xfId="0" applyFont="1" applyFill="1" applyBorder="1" applyAlignment="1" applyProtection="1">
      <alignment horizontal="center" vertical="center" wrapText="1"/>
      <protection hidden="1"/>
    </xf>
    <xf numFmtId="0" fontId="0" fillId="0" borderId="0" xfId="0" applyFont="1" applyProtection="1">
      <protection hidden="1"/>
    </xf>
    <xf numFmtId="0" fontId="4" fillId="17" borderId="241" xfId="0" applyFont="1" applyFill="1" applyBorder="1" applyAlignment="1" applyProtection="1">
      <alignment horizontal="center" vertical="center" wrapText="1"/>
      <protection hidden="1"/>
    </xf>
    <xf numFmtId="0" fontId="4" fillId="17" borderId="22" xfId="0" applyFont="1" applyFill="1" applyBorder="1" applyAlignment="1" applyProtection="1">
      <alignment horizontal="center" vertical="center" wrapText="1"/>
      <protection hidden="1"/>
    </xf>
    <xf numFmtId="164" fontId="4" fillId="17" borderId="192" xfId="0" applyNumberFormat="1" applyFont="1" applyFill="1" applyBorder="1" applyAlignment="1" applyProtection="1">
      <alignment horizontal="center" vertical="center" wrapText="1"/>
      <protection hidden="1"/>
    </xf>
    <xf numFmtId="0" fontId="4" fillId="17" borderId="192" xfId="0" applyFont="1" applyFill="1" applyBorder="1" applyAlignment="1" applyProtection="1">
      <alignment horizontal="center" vertical="center" wrapText="1"/>
      <protection hidden="1"/>
    </xf>
    <xf numFmtId="0" fontId="4" fillId="17" borderId="35" xfId="0" applyFont="1" applyFill="1" applyBorder="1" applyAlignment="1" applyProtection="1">
      <alignment horizontal="center" vertical="center" wrapText="1"/>
      <protection hidden="1"/>
    </xf>
    <xf numFmtId="0" fontId="4" fillId="17" borderId="171" xfId="0" applyFont="1" applyFill="1" applyBorder="1" applyAlignment="1" applyProtection="1">
      <alignment horizontal="center" vertical="center" wrapText="1"/>
      <protection hidden="1"/>
    </xf>
    <xf numFmtId="0" fontId="79" fillId="17" borderId="176" xfId="0" applyFont="1" applyFill="1" applyBorder="1" applyAlignment="1" applyProtection="1">
      <alignment vertical="center" textRotation="90" wrapText="1"/>
      <protection hidden="1"/>
    </xf>
    <xf numFmtId="0" fontId="118" fillId="4" borderId="0" xfId="0" applyFont="1" applyFill="1" applyAlignment="1" applyProtection="1">
      <protection hidden="1"/>
    </xf>
    <xf numFmtId="0" fontId="118" fillId="0" borderId="155" xfId="0" applyFont="1" applyBorder="1" applyAlignment="1" applyProtection="1">
      <alignment horizontal="center" vertical="center"/>
      <protection hidden="1"/>
    </xf>
    <xf numFmtId="0" fontId="118" fillId="0" borderId="0" xfId="0" applyFont="1" applyProtection="1">
      <protection hidden="1"/>
    </xf>
    <xf numFmtId="0" fontId="72" fillId="17" borderId="247" xfId="0" applyFont="1" applyFill="1" applyBorder="1" applyAlignment="1" applyProtection="1">
      <alignment vertical="center" textRotation="90" wrapText="1"/>
      <protection hidden="1"/>
    </xf>
    <xf numFmtId="0" fontId="72" fillId="17" borderId="248" xfId="0" applyFont="1" applyFill="1" applyBorder="1" applyAlignment="1" applyProtection="1">
      <alignment vertical="center" textRotation="90" wrapText="1"/>
      <protection hidden="1"/>
    </xf>
    <xf numFmtId="0" fontId="61" fillId="17" borderId="245" xfId="0" applyFont="1" applyFill="1" applyBorder="1" applyAlignment="1" applyProtection="1">
      <alignment horizontal="center" vertical="center" textRotation="90" wrapText="1"/>
      <protection hidden="1"/>
    </xf>
    <xf numFmtId="0" fontId="67" fillId="17" borderId="100" xfId="0" applyFont="1" applyFill="1" applyBorder="1" applyAlignment="1" applyProtection="1">
      <alignment horizontal="center" vertical="center" wrapText="1"/>
      <protection hidden="1"/>
    </xf>
    <xf numFmtId="0" fontId="67" fillId="17" borderId="73" xfId="0" applyFont="1" applyFill="1" applyBorder="1" applyAlignment="1" applyProtection="1">
      <alignment horizontal="center" vertical="center" wrapText="1"/>
      <protection hidden="1"/>
    </xf>
    <xf numFmtId="0" fontId="81" fillId="17" borderId="114" xfId="0" applyFont="1" applyFill="1" applyBorder="1" applyAlignment="1" applyProtection="1">
      <alignment horizontal="center" vertical="center" textRotation="90" wrapText="1"/>
      <protection hidden="1"/>
    </xf>
    <xf numFmtId="0" fontId="67" fillId="17" borderId="34" xfId="0" applyFont="1" applyFill="1" applyBorder="1" applyAlignment="1" applyProtection="1">
      <alignment horizontal="center" vertical="center" wrapText="1"/>
      <protection hidden="1"/>
    </xf>
    <xf numFmtId="0" fontId="104" fillId="17" borderId="246" xfId="0" applyFont="1" applyFill="1" applyBorder="1" applyAlignment="1" applyProtection="1">
      <alignment horizontal="center" vertical="center" textRotation="90" wrapText="1"/>
      <protection hidden="1"/>
    </xf>
    <xf numFmtId="0" fontId="39" fillId="17" borderId="21" xfId="0" applyFont="1" applyFill="1" applyBorder="1" applyAlignment="1" applyProtection="1">
      <alignment horizontal="center" vertical="center" wrapText="1"/>
      <protection hidden="1"/>
    </xf>
    <xf numFmtId="0" fontId="76" fillId="17" borderId="21" xfId="0" applyFont="1" applyFill="1" applyBorder="1" applyAlignment="1" applyProtection="1">
      <alignment horizontal="center" vertical="center" wrapText="1"/>
      <protection hidden="1"/>
    </xf>
    <xf numFmtId="0" fontId="113" fillId="17" borderId="178" xfId="0" applyFont="1" applyFill="1" applyBorder="1" applyAlignment="1" applyProtection="1">
      <alignment horizontal="center" vertical="center" wrapText="1"/>
      <protection hidden="1"/>
    </xf>
    <xf numFmtId="0" fontId="119" fillId="17" borderId="183" xfId="0" applyFont="1" applyFill="1" applyBorder="1" applyAlignment="1" applyProtection="1">
      <alignment horizontal="center" vertical="center" wrapText="1"/>
      <protection hidden="1"/>
    </xf>
    <xf numFmtId="0" fontId="120" fillId="17" borderId="212" xfId="0" applyFont="1" applyFill="1" applyBorder="1" applyAlignment="1" applyProtection="1">
      <alignment horizontal="center" vertical="center" textRotation="90" wrapText="1"/>
      <protection hidden="1"/>
    </xf>
    <xf numFmtId="0" fontId="0" fillId="0" borderId="194" xfId="0" applyBorder="1" applyAlignment="1" applyProtection="1">
      <alignment vertical="center"/>
      <protection hidden="1"/>
    </xf>
    <xf numFmtId="0" fontId="87" fillId="0" borderId="194" xfId="0" applyFont="1" applyBorder="1" applyAlignment="1" applyProtection="1">
      <alignment vertical="center" textRotation="90" wrapText="1"/>
      <protection hidden="1"/>
    </xf>
    <xf numFmtId="0" fontId="78" fillId="0" borderId="114" xfId="0" applyFont="1" applyBorder="1" applyAlignment="1" applyProtection="1">
      <alignment horizontal="center" vertical="center"/>
      <protection hidden="1"/>
    </xf>
    <xf numFmtId="0" fontId="121" fillId="0" borderId="221" xfId="0" applyFont="1" applyBorder="1" applyAlignment="1" applyProtection="1">
      <alignment horizontal="center" vertical="center"/>
      <protection hidden="1"/>
    </xf>
    <xf numFmtId="0" fontId="122" fillId="0" borderId="221" xfId="0" applyFont="1" applyBorder="1" applyAlignment="1" applyProtection="1">
      <alignment horizontal="center" vertical="center"/>
      <protection hidden="1"/>
    </xf>
    <xf numFmtId="0" fontId="119" fillId="17" borderId="266" xfId="0" applyFont="1" applyFill="1" applyBorder="1" applyAlignment="1" applyProtection="1">
      <alignment horizontal="center" vertical="center" wrapText="1"/>
      <protection hidden="1"/>
    </xf>
    <xf numFmtId="0" fontId="19" fillId="17" borderId="247" xfId="0" applyFont="1" applyFill="1" applyBorder="1" applyAlignment="1" applyProtection="1">
      <alignment vertical="center" textRotation="90" wrapText="1"/>
      <protection hidden="1"/>
    </xf>
    <xf numFmtId="0" fontId="19" fillId="17" borderId="248" xfId="0" applyFont="1" applyFill="1" applyBorder="1" applyAlignment="1" applyProtection="1">
      <alignment vertical="center" textRotation="90" wrapText="1"/>
      <protection hidden="1"/>
    </xf>
    <xf numFmtId="0" fontId="49" fillId="17" borderId="245" xfId="0" applyFont="1" applyFill="1" applyBorder="1" applyAlignment="1" applyProtection="1">
      <alignment horizontal="center" vertical="center" textRotation="90" wrapText="1"/>
      <protection hidden="1"/>
    </xf>
    <xf numFmtId="0" fontId="49" fillId="17" borderId="246" xfId="0" applyFont="1" applyFill="1" applyBorder="1" applyAlignment="1" applyProtection="1">
      <alignment horizontal="center" vertical="center" textRotation="90" wrapText="1"/>
      <protection hidden="1"/>
    </xf>
    <xf numFmtId="0" fontId="98" fillId="17" borderId="114" xfId="0" applyFont="1" applyFill="1" applyBorder="1" applyAlignment="1" applyProtection="1">
      <alignment vertical="center" textRotation="90" wrapText="1"/>
      <protection hidden="1"/>
    </xf>
    <xf numFmtId="0" fontId="22" fillId="17" borderId="100" xfId="0" applyFont="1" applyFill="1" applyBorder="1" applyAlignment="1" applyProtection="1">
      <alignment horizontal="center" vertical="center" wrapText="1"/>
      <protection hidden="1"/>
    </xf>
    <xf numFmtId="0" fontId="22" fillId="17" borderId="73" xfId="0" applyFont="1" applyFill="1" applyBorder="1" applyAlignment="1" applyProtection="1">
      <alignment horizontal="center" vertical="center" wrapText="1"/>
      <protection hidden="1"/>
    </xf>
    <xf numFmtId="0" fontId="22" fillId="17" borderId="34" xfId="0" applyFont="1" applyFill="1" applyBorder="1" applyAlignment="1" applyProtection="1">
      <alignment horizontal="center" vertical="center" wrapText="1"/>
      <protection hidden="1"/>
    </xf>
    <xf numFmtId="0" fontId="29" fillId="17" borderId="34" xfId="0" applyFont="1" applyFill="1" applyBorder="1" applyAlignment="1" applyProtection="1">
      <alignment horizontal="center" vertical="center" wrapText="1"/>
      <protection hidden="1"/>
    </xf>
    <xf numFmtId="0" fontId="113" fillId="17" borderId="21" xfId="0" applyFont="1" applyFill="1" applyBorder="1" applyAlignment="1" applyProtection="1">
      <alignment horizontal="center" vertical="center" wrapText="1"/>
      <protection hidden="1"/>
    </xf>
    <xf numFmtId="0" fontId="113" fillId="17" borderId="30" xfId="0" applyFont="1" applyFill="1" applyBorder="1" applyAlignment="1" applyProtection="1">
      <alignment horizontal="center" vertical="center" wrapText="1"/>
      <protection hidden="1"/>
    </xf>
    <xf numFmtId="0" fontId="119" fillId="17" borderId="213" xfId="0" applyFont="1" applyFill="1" applyBorder="1" applyAlignment="1" applyProtection="1">
      <alignment horizontal="center" vertical="center" wrapText="1"/>
      <protection hidden="1"/>
    </xf>
    <xf numFmtId="0" fontId="113" fillId="17" borderId="192" xfId="0" applyFont="1" applyFill="1" applyBorder="1" applyAlignment="1" applyProtection="1">
      <alignment horizontal="center" vertical="center" wrapText="1"/>
      <protection hidden="1"/>
    </xf>
    <xf numFmtId="0" fontId="56" fillId="17" borderId="200" xfId="0" applyFont="1" applyFill="1" applyBorder="1" applyAlignment="1" applyProtection="1">
      <alignment horizontal="left" vertical="center"/>
      <protection hidden="1"/>
    </xf>
    <xf numFmtId="0" fontId="87" fillId="0" borderId="274" xfId="0" applyFont="1" applyBorder="1" applyAlignment="1" applyProtection="1">
      <alignment horizontal="center" vertical="center" textRotation="90" wrapText="1"/>
      <protection hidden="1"/>
    </xf>
    <xf numFmtId="0" fontId="96" fillId="0" borderId="274" xfId="0" applyFont="1" applyBorder="1" applyAlignment="1" applyProtection="1">
      <alignment horizontal="center" vertical="center"/>
      <protection hidden="1"/>
    </xf>
    <xf numFmtId="0" fontId="0" fillId="0" borderId="274" xfId="0" applyBorder="1" applyAlignment="1" applyProtection="1">
      <alignment horizontal="center" vertical="center"/>
      <protection hidden="1"/>
    </xf>
    <xf numFmtId="0" fontId="58" fillId="0" borderId="274" xfId="0" applyFont="1" applyBorder="1" applyAlignment="1" applyProtection="1">
      <alignment horizontal="center" vertical="center"/>
      <protection hidden="1"/>
    </xf>
    <xf numFmtId="0" fontId="81" fillId="17" borderId="34" xfId="0" applyFont="1" applyFill="1" applyBorder="1" applyAlignment="1" applyProtection="1">
      <alignment horizontal="center" vertical="center" wrapText="1"/>
      <protection hidden="1"/>
    </xf>
    <xf numFmtId="0" fontId="5" fillId="16" borderId="285" xfId="0" applyFont="1" applyFill="1" applyBorder="1" applyAlignment="1" applyProtection="1">
      <alignment horizontal="center" vertical="center" textRotation="90"/>
      <protection hidden="1"/>
    </xf>
    <xf numFmtId="0" fontId="5" fillId="17" borderId="291" xfId="0" applyFont="1" applyFill="1" applyBorder="1" applyAlignment="1" applyProtection="1">
      <alignment horizontal="center" vertical="center"/>
      <protection hidden="1"/>
    </xf>
    <xf numFmtId="0" fontId="80" fillId="0" borderId="297" xfId="0" applyFont="1" applyBorder="1" applyAlignment="1" applyProtection="1">
      <alignment horizontal="center" vertical="center"/>
      <protection hidden="1"/>
    </xf>
    <xf numFmtId="0" fontId="0" fillId="5" borderId="0" xfId="0" applyFill="1" applyAlignment="1" applyProtection="1">
      <protection hidden="1"/>
    </xf>
    <xf numFmtId="0" fontId="8" fillId="0" borderId="6" xfId="0" applyFont="1" applyBorder="1" applyAlignment="1" applyProtection="1">
      <alignment horizontal="center" vertical="center"/>
      <protection hidden="1"/>
    </xf>
    <xf numFmtId="0" fontId="27" fillId="6" borderId="23" xfId="0" applyFont="1" applyFill="1" applyBorder="1" applyAlignment="1" applyProtection="1">
      <alignment horizontal="center" vertical="center" wrapText="1"/>
      <protection hidden="1"/>
    </xf>
    <xf numFmtId="0" fontId="5" fillId="6" borderId="25" xfId="0" applyFont="1" applyFill="1" applyBorder="1" applyAlignment="1" applyProtection="1">
      <alignment horizontal="center" vertical="center" wrapText="1"/>
      <protection hidden="1"/>
    </xf>
    <xf numFmtId="0" fontId="4" fillId="6" borderId="27"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0" fontId="114" fillId="0" borderId="6" xfId="0" applyFont="1" applyBorder="1" applyAlignment="1" applyProtection="1">
      <alignment horizontal="center" vertical="center"/>
      <protection hidden="1"/>
    </xf>
    <xf numFmtId="0" fontId="4" fillId="6" borderId="31" xfId="0" applyFont="1" applyFill="1" applyBorder="1" applyAlignment="1" applyProtection="1">
      <alignment horizontal="center" vertical="center" wrapText="1"/>
      <protection hidden="1"/>
    </xf>
    <xf numFmtId="0" fontId="31" fillId="0" borderId="0" xfId="0" applyFont="1" applyAlignment="1" applyProtection="1">
      <alignment vertical="top"/>
      <protection hidden="1"/>
    </xf>
    <xf numFmtId="0" fontId="31" fillId="0" borderId="0" xfId="0" applyFont="1" applyAlignment="1" applyProtection="1">
      <alignment horizontal="center" vertical="top"/>
      <protection hidden="1"/>
    </xf>
    <xf numFmtId="0" fontId="0" fillId="0" borderId="0" xfId="0" applyAlignment="1" applyProtection="1">
      <protection hidden="1"/>
    </xf>
    <xf numFmtId="0" fontId="29" fillId="15" borderId="100" xfId="0" applyFont="1" applyFill="1" applyBorder="1" applyAlignment="1" applyProtection="1">
      <alignment horizontal="center" vertical="center" wrapText="1"/>
      <protection hidden="1"/>
    </xf>
    <xf numFmtId="0" fontId="29" fillId="13" borderId="10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protection hidden="1"/>
    </xf>
    <xf numFmtId="0" fontId="0" fillId="0" borderId="0" xfId="0" applyBorder="1" applyProtection="1">
      <protection hidden="1"/>
    </xf>
    <xf numFmtId="0" fontId="1" fillId="17" borderId="0" xfId="0" applyFont="1" applyFill="1" applyBorder="1" applyAlignment="1" applyProtection="1">
      <alignment vertical="center" wrapText="1"/>
      <protection hidden="1"/>
    </xf>
    <xf numFmtId="0" fontId="111" fillId="10" borderId="72" xfId="0" applyFont="1" applyFill="1" applyBorder="1" applyAlignment="1" applyProtection="1">
      <alignment horizontal="center" vertical="center" wrapText="1"/>
      <protection locked="0"/>
    </xf>
    <xf numFmtId="0" fontId="111" fillId="10" borderId="76" xfId="0" applyFont="1" applyFill="1" applyBorder="1" applyAlignment="1" applyProtection="1">
      <alignment horizontal="center" vertical="center" wrapText="1"/>
      <protection locked="0"/>
    </xf>
    <xf numFmtId="0" fontId="110" fillId="10" borderId="72" xfId="0" applyFont="1" applyFill="1" applyBorder="1" applyAlignment="1" applyProtection="1">
      <alignment horizontal="center" vertical="center" wrapText="1"/>
      <protection locked="0"/>
    </xf>
    <xf numFmtId="0" fontId="4" fillId="13" borderId="105" xfId="0" applyFont="1" applyFill="1" applyBorder="1" applyAlignment="1" applyProtection="1">
      <alignment horizontal="center" vertical="center" wrapText="1"/>
      <protection locked="0"/>
    </xf>
    <xf numFmtId="0" fontId="18" fillId="15" borderId="115" xfId="0" applyFont="1" applyFill="1" applyBorder="1" applyAlignment="1" applyProtection="1">
      <alignment horizontal="center" vertical="center" wrapText="1"/>
      <protection locked="0"/>
    </xf>
    <xf numFmtId="0" fontId="18" fillId="15" borderId="100" xfId="0" applyFont="1" applyFill="1" applyBorder="1" applyAlignment="1" applyProtection="1">
      <alignment horizontal="center" vertical="center" wrapText="1"/>
      <protection locked="0"/>
    </xf>
    <xf numFmtId="0" fontId="111" fillId="12" borderId="72" xfId="0" applyFont="1" applyFill="1" applyBorder="1" applyAlignment="1" applyProtection="1">
      <alignment horizontal="center" vertical="center" wrapText="1"/>
      <protection locked="0"/>
    </xf>
    <xf numFmtId="0" fontId="111" fillId="12" borderId="76" xfId="0" applyFont="1" applyFill="1" applyBorder="1" applyAlignment="1" applyProtection="1">
      <alignment horizontal="center" vertical="center" wrapText="1"/>
      <protection locked="0"/>
    </xf>
    <xf numFmtId="0" fontId="110" fillId="12" borderId="72" xfId="0" applyFont="1" applyFill="1" applyBorder="1" applyAlignment="1" applyProtection="1">
      <alignment horizontal="center" vertical="center" wrapText="1"/>
      <protection locked="0"/>
    </xf>
    <xf numFmtId="0" fontId="111" fillId="11" borderId="72" xfId="0" applyFont="1" applyFill="1" applyBorder="1" applyAlignment="1" applyProtection="1">
      <alignment horizontal="center" vertical="center" wrapText="1"/>
      <protection locked="0"/>
    </xf>
    <xf numFmtId="0" fontId="111" fillId="11" borderId="76" xfId="0" applyFont="1" applyFill="1" applyBorder="1" applyAlignment="1" applyProtection="1">
      <alignment horizontal="center" vertical="center" wrapText="1"/>
      <protection locked="0"/>
    </xf>
    <xf numFmtId="0" fontId="110" fillId="11" borderId="72" xfId="0" applyFont="1" applyFill="1" applyBorder="1" applyAlignment="1" applyProtection="1">
      <alignment horizontal="center" vertical="center" wrapText="1"/>
      <protection locked="0"/>
    </xf>
    <xf numFmtId="0" fontId="111" fillId="19" borderId="72" xfId="0" applyFont="1" applyFill="1" applyBorder="1" applyAlignment="1" applyProtection="1">
      <alignment horizontal="center" vertical="center" wrapText="1"/>
      <protection locked="0"/>
    </xf>
    <xf numFmtId="0" fontId="111" fillId="19" borderId="76" xfId="0" applyFont="1" applyFill="1" applyBorder="1" applyAlignment="1" applyProtection="1">
      <alignment horizontal="center" vertical="center" wrapText="1"/>
      <protection locked="0"/>
    </xf>
    <xf numFmtId="0" fontId="110" fillId="19" borderId="72" xfId="0" applyFont="1" applyFill="1" applyBorder="1" applyAlignment="1" applyProtection="1">
      <alignment horizontal="center" vertical="center" wrapText="1"/>
      <protection locked="0"/>
    </xf>
    <xf numFmtId="0" fontId="111" fillId="13" borderId="72" xfId="0" applyFont="1" applyFill="1" applyBorder="1" applyAlignment="1" applyProtection="1">
      <alignment horizontal="center" vertical="center" wrapText="1"/>
      <protection locked="0"/>
    </xf>
    <xf numFmtId="0" fontId="111" fillId="13" borderId="76" xfId="0" applyFont="1" applyFill="1" applyBorder="1" applyAlignment="1" applyProtection="1">
      <alignment horizontal="center" vertical="center" wrapText="1"/>
      <protection locked="0"/>
    </xf>
    <xf numFmtId="0" fontId="110" fillId="13" borderId="72" xfId="0" applyFont="1" applyFill="1" applyBorder="1" applyAlignment="1" applyProtection="1">
      <alignment horizontal="center" vertical="center" wrapText="1"/>
      <protection locked="0"/>
    </xf>
    <xf numFmtId="0" fontId="111" fillId="9" borderId="72" xfId="0" applyFont="1" applyFill="1" applyBorder="1" applyAlignment="1" applyProtection="1">
      <alignment horizontal="center" vertical="center" wrapText="1"/>
      <protection locked="0"/>
    </xf>
    <xf numFmtId="0" fontId="111" fillId="9" borderId="76" xfId="0" applyFont="1" applyFill="1" applyBorder="1" applyAlignment="1" applyProtection="1">
      <alignment horizontal="center" vertical="center" wrapText="1"/>
      <protection locked="0"/>
    </xf>
    <xf numFmtId="0" fontId="110" fillId="9" borderId="72" xfId="0" applyFont="1" applyFill="1" applyBorder="1" applyAlignment="1" applyProtection="1">
      <alignment horizontal="center" vertical="center" wrapText="1"/>
      <protection locked="0"/>
    </xf>
    <xf numFmtId="0" fontId="1" fillId="0" borderId="0" xfId="0" applyFont="1" applyAlignment="1" applyProtection="1">
      <alignment horizontal="center" wrapText="1"/>
      <protection hidden="1"/>
    </xf>
    <xf numFmtId="0" fontId="61" fillId="17" borderId="115"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61" fillId="17" borderId="36" xfId="0" applyFont="1" applyFill="1" applyBorder="1" applyAlignment="1" applyProtection="1">
      <alignment horizontal="center" vertical="center" wrapText="1"/>
      <protection hidden="1"/>
    </xf>
    <xf numFmtId="0" fontId="61" fillId="17" borderId="244" xfId="0" applyFont="1" applyFill="1" applyBorder="1" applyAlignment="1" applyProtection="1">
      <alignment horizontal="center" vertical="center" wrapText="1"/>
      <protection hidden="1"/>
    </xf>
    <xf numFmtId="0" fontId="61" fillId="17" borderId="4" xfId="0" applyFont="1" applyFill="1" applyBorder="1" applyAlignment="1" applyProtection="1">
      <alignment horizontal="center" vertical="center" wrapText="1"/>
      <protection hidden="1"/>
    </xf>
    <xf numFmtId="0" fontId="61" fillId="17" borderId="34" xfId="0" applyFont="1" applyFill="1" applyBorder="1" applyAlignment="1" applyProtection="1">
      <alignment horizontal="center" vertical="center" wrapText="1"/>
      <protection hidden="1"/>
    </xf>
    <xf numFmtId="0" fontId="72" fillId="17" borderId="4" xfId="0" applyFont="1" applyFill="1" applyBorder="1" applyAlignment="1" applyProtection="1">
      <alignment horizontal="center" vertical="center" wrapText="1"/>
      <protection hidden="1"/>
    </xf>
    <xf numFmtId="0" fontId="18" fillId="17" borderId="115" xfId="0" applyFont="1" applyFill="1" applyBorder="1" applyAlignment="1" applyProtection="1">
      <alignment horizontal="center" vertical="center" wrapText="1"/>
      <protection hidden="1"/>
    </xf>
    <xf numFmtId="0" fontId="18" fillId="17" borderId="100" xfId="0" applyFont="1" applyFill="1" applyBorder="1" applyAlignment="1" applyProtection="1">
      <alignment horizontal="center" vertical="center" wrapText="1"/>
      <protection hidden="1"/>
    </xf>
    <xf numFmtId="0" fontId="49" fillId="17" borderId="36" xfId="0" applyFont="1" applyFill="1" applyBorder="1" applyAlignment="1" applyProtection="1">
      <alignment horizontal="center" vertical="center" wrapText="1"/>
      <protection hidden="1"/>
    </xf>
    <xf numFmtId="0" fontId="49" fillId="17" borderId="244" xfId="0" applyFont="1" applyFill="1" applyBorder="1" applyAlignment="1" applyProtection="1">
      <alignment horizontal="center" vertical="center" wrapText="1"/>
      <protection hidden="1"/>
    </xf>
    <xf numFmtId="0" fontId="49" fillId="17" borderId="4" xfId="0" applyFont="1" applyFill="1" applyBorder="1" applyAlignment="1" applyProtection="1">
      <alignment horizontal="center" vertical="center" wrapText="1"/>
      <protection hidden="1"/>
    </xf>
    <xf numFmtId="0" fontId="49" fillId="17" borderId="34" xfId="0" applyFont="1" applyFill="1" applyBorder="1" applyAlignment="1" applyProtection="1">
      <alignment horizontal="center" vertical="center" wrapText="1"/>
      <protection hidden="1"/>
    </xf>
    <xf numFmtId="0" fontId="110" fillId="17" borderId="34" xfId="0" applyFont="1" applyFill="1" applyBorder="1" applyAlignment="1" applyProtection="1">
      <alignment horizontal="center" vertical="center" wrapText="1"/>
      <protection hidden="1"/>
    </xf>
    <xf numFmtId="0" fontId="18" fillId="0" borderId="307" xfId="0" applyFont="1" applyFill="1"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90" fillId="0" borderId="194" xfId="0" applyFont="1" applyBorder="1" applyAlignment="1" applyProtection="1">
      <alignment horizontal="center" vertical="center"/>
      <protection hidden="1"/>
    </xf>
    <xf numFmtId="0" fontId="80" fillId="0" borderId="193" xfId="0" applyFont="1" applyBorder="1" applyAlignment="1" applyProtection="1">
      <alignment horizontal="center" vertical="center"/>
      <protection hidden="1"/>
    </xf>
    <xf numFmtId="0" fontId="30" fillId="0" borderId="76" xfId="0" applyFont="1" applyFill="1" applyBorder="1" applyAlignment="1" applyProtection="1">
      <alignment horizontal="center" vertical="center"/>
      <protection hidden="1"/>
    </xf>
    <xf numFmtId="0" fontId="72" fillId="17" borderId="247" xfId="0" applyFont="1" applyFill="1" applyBorder="1" applyAlignment="1" applyProtection="1">
      <alignment horizontal="center" vertical="center" textRotation="90" wrapText="1"/>
      <protection hidden="1"/>
    </xf>
    <xf numFmtId="0" fontId="104" fillId="17" borderId="248" xfId="0" applyFont="1" applyFill="1" applyBorder="1" applyAlignment="1" applyProtection="1">
      <alignment vertical="center" textRotation="90" wrapText="1"/>
      <protection hidden="1"/>
    </xf>
    <xf numFmtId="0" fontId="58" fillId="0" borderId="313" xfId="0" applyFont="1" applyBorder="1" applyAlignment="1" applyProtection="1">
      <alignment horizontal="center" vertical="center"/>
      <protection hidden="1"/>
    </xf>
    <xf numFmtId="0" fontId="88" fillId="0" borderId="174" xfId="0" applyFont="1" applyBorder="1" applyAlignment="1" applyProtection="1">
      <alignment horizontal="center" vertical="center" wrapText="1"/>
      <protection hidden="1"/>
    </xf>
    <xf numFmtId="0" fontId="90" fillId="0" borderId="221" xfId="0" applyFont="1" applyBorder="1" applyAlignment="1" applyProtection="1">
      <alignment horizontal="center" vertical="center"/>
      <protection hidden="1"/>
    </xf>
    <xf numFmtId="0" fontId="58" fillId="0" borderId="314" xfId="0" applyFont="1" applyBorder="1" applyAlignment="1" applyProtection="1">
      <alignment horizontal="center" vertical="center"/>
      <protection hidden="1"/>
    </xf>
    <xf numFmtId="0" fontId="55" fillId="9" borderId="253" xfId="0" applyFont="1" applyFill="1" applyBorder="1" applyAlignment="1" applyProtection="1">
      <alignment horizontal="center" vertical="center" wrapText="1"/>
      <protection hidden="1"/>
    </xf>
    <xf numFmtId="0" fontId="55" fillId="9" borderId="248" xfId="0" applyFont="1" applyFill="1" applyBorder="1" applyAlignment="1" applyProtection="1">
      <alignment horizontal="center" vertical="center" wrapText="1"/>
      <protection hidden="1"/>
    </xf>
    <xf numFmtId="0" fontId="39" fillId="9" borderId="256" xfId="0" applyFont="1" applyFill="1" applyBorder="1" applyAlignment="1" applyProtection="1">
      <alignment horizontal="center" vertical="center" wrapText="1"/>
      <protection hidden="1"/>
    </xf>
    <xf numFmtId="0" fontId="127" fillId="0" borderId="71" xfId="0" applyFont="1" applyFill="1" applyBorder="1" applyAlignment="1" applyProtection="1">
      <alignment horizontal="center" vertical="center"/>
      <protection hidden="1"/>
    </xf>
    <xf numFmtId="0" fontId="127" fillId="0" borderId="78" xfId="0" applyFont="1" applyFill="1" applyBorder="1" applyAlignment="1" applyProtection="1">
      <alignment horizontal="center" vertical="center"/>
      <protection hidden="1"/>
    </xf>
    <xf numFmtId="0" fontId="127" fillId="0" borderId="153" xfId="0" applyFont="1" applyFill="1" applyBorder="1" applyAlignment="1" applyProtection="1">
      <alignment horizontal="center" vertical="center"/>
      <protection hidden="1"/>
    </xf>
    <xf numFmtId="0" fontId="128" fillId="0" borderId="71" xfId="0" applyFont="1" applyFill="1" applyBorder="1" applyAlignment="1" applyProtection="1">
      <alignment horizontal="center" vertical="center"/>
      <protection hidden="1"/>
    </xf>
    <xf numFmtId="0" fontId="128" fillId="0" borderId="78" xfId="0" applyFont="1" applyFill="1" applyBorder="1" applyAlignment="1" applyProtection="1">
      <alignment horizontal="center" vertical="center"/>
      <protection hidden="1"/>
    </xf>
    <xf numFmtId="0" fontId="128" fillId="0" borderId="153" xfId="0" applyFont="1" applyFill="1" applyBorder="1" applyAlignment="1" applyProtection="1">
      <alignment horizontal="center" vertical="center"/>
      <protection hidden="1"/>
    </xf>
    <xf numFmtId="0" fontId="34" fillId="0" borderId="101" xfId="0" applyFont="1" applyBorder="1" applyAlignment="1" applyProtection="1">
      <alignment horizontal="center" vertical="center"/>
      <protection hidden="1"/>
    </xf>
    <xf numFmtId="0" fontId="0" fillId="0" borderId="0" xfId="0" applyAlignment="1" applyProtection="1">
      <alignment vertical="center"/>
      <protection hidden="1"/>
    </xf>
    <xf numFmtId="0" fontId="130" fillId="16" borderId="151" xfId="0" applyFont="1" applyFill="1" applyBorder="1" applyAlignment="1" applyProtection="1">
      <alignment horizontal="center" vertical="center"/>
      <protection hidden="1"/>
    </xf>
    <xf numFmtId="0" fontId="99" fillId="0" borderId="151" xfId="0" applyFont="1" applyFill="1" applyBorder="1" applyAlignment="1" applyProtection="1">
      <alignment horizontal="center" vertical="center"/>
      <protection hidden="1"/>
    </xf>
    <xf numFmtId="0" fontId="99" fillId="0" borderId="307" xfId="0" applyFont="1" applyFill="1" applyBorder="1" applyAlignment="1" applyProtection="1">
      <alignment horizontal="center" vertical="center"/>
      <protection hidden="1"/>
    </xf>
    <xf numFmtId="0" fontId="99" fillId="0" borderId="99" xfId="0" applyFont="1" applyFill="1" applyBorder="1" applyAlignment="1" applyProtection="1">
      <alignment horizontal="center" vertical="center"/>
      <protection hidden="1"/>
    </xf>
    <xf numFmtId="0" fontId="134" fillId="0" borderId="252" xfId="0" applyFont="1" applyFill="1" applyBorder="1" applyAlignment="1" applyProtection="1">
      <alignment horizontal="center" vertical="center"/>
      <protection hidden="1"/>
    </xf>
    <xf numFmtId="0" fontId="99" fillId="0" borderId="149" xfId="0" applyFont="1" applyFill="1" applyBorder="1" applyAlignment="1" applyProtection="1">
      <alignment horizontal="center" vertical="center"/>
      <protection hidden="1"/>
    </xf>
    <xf numFmtId="0" fontId="134" fillId="0" borderId="209" xfId="0" applyFont="1" applyFill="1" applyBorder="1" applyAlignment="1" applyProtection="1">
      <alignment horizontal="center" vertical="center"/>
      <protection hidden="1"/>
    </xf>
    <xf numFmtId="0" fontId="99" fillId="0" borderId="76" xfId="0" applyFont="1" applyFill="1" applyBorder="1" applyAlignment="1" applyProtection="1">
      <alignment horizontal="center" vertical="center"/>
      <protection hidden="1"/>
    </xf>
    <xf numFmtId="0" fontId="134" fillId="0" borderId="257" xfId="0" applyFont="1" applyFill="1" applyBorder="1" applyAlignment="1" applyProtection="1">
      <alignment horizontal="center" vertical="center"/>
      <protection hidden="1"/>
    </xf>
    <xf numFmtId="0" fontId="99" fillId="0" borderId="77" xfId="0" applyFont="1" applyFill="1" applyBorder="1" applyAlignment="1" applyProtection="1">
      <alignment horizontal="center" vertical="center"/>
      <protection hidden="1"/>
    </xf>
    <xf numFmtId="0" fontId="17" fillId="17" borderId="322" xfId="0" applyFont="1" applyFill="1" applyBorder="1" applyAlignment="1" applyProtection="1">
      <alignment horizontal="center" vertical="center"/>
      <protection hidden="1"/>
    </xf>
    <xf numFmtId="0" fontId="17" fillId="17" borderId="321" xfId="0" applyFont="1" applyFill="1" applyBorder="1" applyAlignment="1" applyProtection="1">
      <alignment horizontal="center" vertical="center"/>
      <protection hidden="1"/>
    </xf>
    <xf numFmtId="0" fontId="17" fillId="17" borderId="315" xfId="0" applyFont="1" applyFill="1" applyBorder="1" applyAlignment="1" applyProtection="1">
      <alignment horizontal="center" vertical="center"/>
      <protection hidden="1"/>
    </xf>
    <xf numFmtId="0" fontId="1" fillId="17" borderId="0" xfId="0" applyFont="1" applyFill="1" applyBorder="1" applyAlignment="1" applyProtection="1">
      <alignment horizontal="center" vertical="center" wrapText="1"/>
      <protection hidden="1"/>
    </xf>
    <xf numFmtId="0" fontId="117" fillId="17" borderId="0" xfId="0" applyFont="1" applyFill="1" applyBorder="1" applyAlignment="1" applyProtection="1">
      <alignment horizontal="center" vertical="center" wrapText="1"/>
      <protection hidden="1"/>
    </xf>
    <xf numFmtId="0" fontId="1" fillId="0" borderId="0" xfId="0" applyFont="1" applyBorder="1" applyAlignment="1" applyProtection="1">
      <alignment horizontal="center" wrapText="1"/>
      <protection hidden="1"/>
    </xf>
    <xf numFmtId="0" fontId="1" fillId="0" borderId="0" xfId="0" applyFont="1" applyBorder="1" applyAlignment="1" applyProtection="1">
      <alignment horizontal="center" vertical="center" wrapText="1"/>
      <protection hidden="1"/>
    </xf>
    <xf numFmtId="0" fontId="18" fillId="9" borderId="253" xfId="0" applyFont="1" applyFill="1" applyBorder="1" applyAlignment="1" applyProtection="1">
      <alignment horizontal="center" vertical="center" wrapText="1"/>
      <protection hidden="1"/>
    </xf>
    <xf numFmtId="0" fontId="22" fillId="9" borderId="256" xfId="0" applyFont="1" applyFill="1" applyBorder="1" applyAlignment="1" applyProtection="1">
      <alignment horizontal="center" vertical="center" wrapText="1"/>
      <protection hidden="1"/>
    </xf>
    <xf numFmtId="0" fontId="21" fillId="16" borderId="100" xfId="0" applyFont="1" applyFill="1" applyBorder="1" applyAlignment="1" applyProtection="1">
      <alignment horizontal="center" vertical="center"/>
      <protection hidden="1"/>
    </xf>
    <xf numFmtId="0" fontId="22" fillId="16" borderId="257" xfId="0" applyFont="1" applyFill="1" applyBorder="1" applyAlignment="1" applyProtection="1">
      <alignment horizontal="center" vertical="center"/>
      <protection hidden="1"/>
    </xf>
    <xf numFmtId="0" fontId="30" fillId="0" borderId="99" xfId="0" applyFont="1" applyFill="1" applyBorder="1" applyAlignment="1" applyProtection="1">
      <alignment horizontal="center" vertical="center"/>
      <protection hidden="1"/>
    </xf>
    <xf numFmtId="0" fontId="38" fillId="0" borderId="252" xfId="0" applyFont="1" applyFill="1" applyBorder="1" applyAlignment="1" applyProtection="1">
      <alignment horizontal="center" vertical="center"/>
      <protection hidden="1"/>
    </xf>
    <xf numFmtId="0" fontId="30" fillId="0" borderId="149" xfId="0" applyFont="1" applyFill="1" applyBorder="1" applyAlignment="1" applyProtection="1">
      <alignment horizontal="center" vertical="center"/>
      <protection hidden="1"/>
    </xf>
    <xf numFmtId="0" fontId="38" fillId="0" borderId="209" xfId="0" applyFont="1" applyFill="1" applyBorder="1" applyAlignment="1" applyProtection="1">
      <alignment horizontal="center" vertical="center"/>
      <protection hidden="1"/>
    </xf>
    <xf numFmtId="0" fontId="38" fillId="0" borderId="257" xfId="0" applyFont="1" applyFill="1" applyBorder="1" applyAlignment="1" applyProtection="1">
      <alignment horizontal="center" vertical="center"/>
      <protection hidden="1"/>
    </xf>
    <xf numFmtId="0" fontId="30" fillId="0" borderId="77" xfId="0" applyFont="1" applyFill="1" applyBorder="1" applyAlignment="1" applyProtection="1">
      <alignment horizontal="center" vertical="center"/>
      <protection hidden="1"/>
    </xf>
    <xf numFmtId="0" fontId="71" fillId="16" borderId="79" xfId="0" applyFont="1" applyFill="1" applyBorder="1" applyAlignment="1" applyProtection="1">
      <alignment horizontal="center" vertical="center" wrapText="1"/>
      <protection hidden="1"/>
    </xf>
    <xf numFmtId="0" fontId="90" fillId="16" borderId="93" xfId="0" applyFont="1" applyFill="1" applyBorder="1" applyAlignment="1" applyProtection="1">
      <alignment horizontal="center" vertical="center" wrapText="1"/>
      <protection hidden="1"/>
    </xf>
    <xf numFmtId="0" fontId="18" fillId="17" borderId="322" xfId="0" applyFont="1" applyFill="1" applyBorder="1" applyAlignment="1" applyProtection="1">
      <alignment horizontal="center" vertical="center"/>
      <protection hidden="1"/>
    </xf>
    <xf numFmtId="0" fontId="18" fillId="17" borderId="321" xfId="0" applyFont="1" applyFill="1" applyBorder="1" applyAlignment="1" applyProtection="1">
      <alignment horizontal="center" vertical="center"/>
      <protection hidden="1"/>
    </xf>
    <xf numFmtId="0" fontId="18" fillId="17" borderId="315" xfId="0" applyFont="1" applyFill="1" applyBorder="1" applyAlignment="1" applyProtection="1">
      <alignment horizontal="center" vertical="center"/>
      <protection hidden="1"/>
    </xf>
    <xf numFmtId="2" fontId="1" fillId="10" borderId="21" xfId="0" applyNumberFormat="1" applyFont="1" applyFill="1" applyBorder="1" applyAlignment="1" applyProtection="1">
      <alignment horizontal="center" vertical="center" wrapText="1"/>
      <protection hidden="1"/>
    </xf>
    <xf numFmtId="0" fontId="134" fillId="2" borderId="0" xfId="0" applyFont="1" applyFill="1" applyAlignment="1">
      <alignment horizontal="center" vertical="top"/>
    </xf>
    <xf numFmtId="0" fontId="8" fillId="0" borderId="9" xfId="0" applyFont="1" applyBorder="1" applyAlignment="1" applyProtection="1">
      <alignment horizontal="center" vertical="center"/>
      <protection hidden="1"/>
    </xf>
    <xf numFmtId="0" fontId="8" fillId="0" borderId="12"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12" fillId="7" borderId="6" xfId="0" applyFont="1" applyFill="1" applyBorder="1" applyAlignment="1" applyProtection="1">
      <alignment horizontal="center" vertical="center"/>
      <protection hidden="1"/>
    </xf>
    <xf numFmtId="0" fontId="12" fillId="7" borderId="7" xfId="0" applyFont="1" applyFill="1" applyBorder="1" applyAlignment="1" applyProtection="1">
      <alignment horizontal="center" vertical="center"/>
      <protection hidden="1"/>
    </xf>
    <xf numFmtId="0" fontId="12" fillId="8" borderId="5" xfId="0" applyFont="1" applyFill="1" applyBorder="1" applyAlignment="1" applyProtection="1">
      <alignment horizontal="center" vertical="center"/>
      <protection hidden="1"/>
    </xf>
    <xf numFmtId="0" fontId="12" fillId="8" borderId="6" xfId="0" applyFont="1" applyFill="1" applyBorder="1" applyAlignment="1" applyProtection="1">
      <alignment horizontal="center" vertical="center"/>
      <protection hidden="1"/>
    </xf>
    <xf numFmtId="0" fontId="28" fillId="3" borderId="51" xfId="0" applyFont="1" applyFill="1" applyBorder="1" applyAlignment="1" applyProtection="1">
      <alignment horizontal="center" vertical="center"/>
      <protection hidden="1"/>
    </xf>
    <xf numFmtId="0" fontId="28" fillId="3" borderId="4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0" fontId="3" fillId="7" borderId="6" xfId="0" applyFont="1" applyFill="1" applyBorder="1" applyAlignment="1" applyProtection="1">
      <alignment horizontal="center" vertical="center"/>
      <protection locked="0"/>
    </xf>
    <xf numFmtId="0" fontId="3" fillId="7" borderId="7" xfId="0" applyFont="1" applyFill="1" applyBorder="1" applyAlignment="1" applyProtection="1">
      <alignment horizontal="center" vertical="center"/>
      <protection locked="0"/>
    </xf>
    <xf numFmtId="0" fontId="10" fillId="7" borderId="6" xfId="0" quotePrefix="1" applyFont="1" applyFill="1" applyBorder="1" applyAlignment="1" applyProtection="1">
      <alignment horizontal="center" vertical="center"/>
      <protection locked="0"/>
    </xf>
    <xf numFmtId="0" fontId="10" fillId="7" borderId="6" xfId="0" applyFont="1" applyFill="1" applyBorder="1" applyAlignment="1" applyProtection="1">
      <alignment horizontal="center" vertical="center"/>
      <protection locked="0"/>
    </xf>
    <xf numFmtId="0" fontId="10" fillId="7" borderId="7" xfId="0" applyFont="1" applyFill="1" applyBorder="1" applyAlignment="1" applyProtection="1">
      <alignment horizontal="center" vertical="center"/>
      <protection locked="0"/>
    </xf>
    <xf numFmtId="0" fontId="0" fillId="5" borderId="0" xfId="0" applyFill="1" applyAlignment="1" applyProtection="1">
      <alignment horizontal="center"/>
      <protection hidden="1"/>
    </xf>
    <xf numFmtId="0" fontId="13" fillId="14" borderId="14" xfId="0" applyFont="1" applyFill="1" applyBorder="1" applyAlignment="1" applyProtection="1">
      <alignment horizontal="center" vertical="center"/>
      <protection hidden="1"/>
    </xf>
    <xf numFmtId="0" fontId="13" fillId="14" borderId="15" xfId="0" applyFont="1" applyFill="1" applyBorder="1" applyAlignment="1" applyProtection="1">
      <alignment horizontal="center" vertical="center"/>
      <protection hidden="1"/>
    </xf>
    <xf numFmtId="0" fontId="13" fillId="14" borderId="16" xfId="0" applyFont="1" applyFill="1" applyBorder="1" applyAlignment="1" applyProtection="1">
      <alignment horizontal="center" vertical="center"/>
      <protection hidden="1"/>
    </xf>
    <xf numFmtId="0" fontId="15" fillId="14" borderId="17" xfId="0" applyFont="1" applyFill="1" applyBorder="1" applyAlignment="1" applyProtection="1">
      <alignment horizontal="center" vertical="top" wrapText="1"/>
      <protection hidden="1"/>
    </xf>
    <xf numFmtId="0" fontId="15" fillId="14" borderId="0" xfId="0" applyFont="1" applyFill="1" applyBorder="1" applyAlignment="1" applyProtection="1">
      <alignment horizontal="center" vertical="top" wrapText="1"/>
      <protection hidden="1"/>
    </xf>
    <xf numFmtId="0" fontId="15" fillId="14" borderId="18" xfId="0" applyFont="1" applyFill="1" applyBorder="1" applyAlignment="1" applyProtection="1">
      <alignment horizontal="center" vertical="top" wrapText="1"/>
      <protection hidden="1"/>
    </xf>
    <xf numFmtId="0" fontId="13" fillId="14" borderId="17" xfId="0" applyFont="1" applyFill="1" applyBorder="1" applyAlignment="1" applyProtection="1">
      <alignment horizontal="center" vertical="center"/>
      <protection hidden="1"/>
    </xf>
    <xf numFmtId="0" fontId="13" fillId="14" borderId="0" xfId="0" applyFont="1" applyFill="1" applyBorder="1" applyAlignment="1" applyProtection="1">
      <alignment horizontal="center" vertical="center"/>
      <protection hidden="1"/>
    </xf>
    <xf numFmtId="0" fontId="13" fillId="14" borderId="18" xfId="0" applyFont="1" applyFill="1" applyBorder="1" applyAlignment="1" applyProtection="1">
      <alignment horizontal="center" vertical="center"/>
      <protection hidden="1"/>
    </xf>
    <xf numFmtId="14" fontId="3" fillId="7" borderId="6" xfId="0" applyNumberFormat="1" applyFont="1" applyFill="1" applyBorder="1" applyAlignment="1" applyProtection="1">
      <alignment horizontal="center" vertical="center"/>
      <protection locked="0"/>
    </xf>
    <xf numFmtId="0" fontId="1" fillId="5" borderId="0" xfId="0" applyFont="1" applyFill="1" applyBorder="1" applyAlignment="1" applyProtection="1">
      <alignment horizontal="center" vertical="center"/>
      <protection hidden="1"/>
    </xf>
    <xf numFmtId="0" fontId="28" fillId="3" borderId="49" xfId="0" applyFont="1" applyFill="1" applyBorder="1" applyAlignment="1" applyProtection="1">
      <alignment horizontal="center" vertical="center"/>
      <protection hidden="1"/>
    </xf>
    <xf numFmtId="0" fontId="12" fillId="5" borderId="0" xfId="0" applyFont="1" applyFill="1" applyBorder="1" applyAlignment="1" applyProtection="1">
      <alignment horizontal="center" vertical="center"/>
      <protection hidden="1"/>
    </xf>
    <xf numFmtId="0" fontId="11" fillId="7" borderId="6" xfId="0" applyFont="1" applyFill="1" applyBorder="1" applyAlignment="1" applyProtection="1">
      <alignment horizontal="center" vertical="center"/>
      <protection locked="0"/>
    </xf>
    <xf numFmtId="0" fontId="11" fillId="7" borderId="7" xfId="0" applyFont="1" applyFill="1" applyBorder="1" applyAlignment="1" applyProtection="1">
      <alignment horizontal="center" vertical="center"/>
      <protection locked="0"/>
    </xf>
    <xf numFmtId="0" fontId="13" fillId="14" borderId="17" xfId="0" applyFont="1" applyFill="1" applyBorder="1" applyAlignment="1" applyProtection="1">
      <alignment horizontal="center" wrapText="1"/>
      <protection hidden="1"/>
    </xf>
    <xf numFmtId="0" fontId="13" fillId="14" borderId="0" xfId="0" applyFont="1" applyFill="1" applyBorder="1" applyAlignment="1" applyProtection="1">
      <alignment horizontal="center" wrapText="1"/>
      <protection hidden="1"/>
    </xf>
    <xf numFmtId="0" fontId="13" fillId="14" borderId="18" xfId="0" applyFont="1" applyFill="1" applyBorder="1" applyAlignment="1" applyProtection="1">
      <alignment horizontal="center" wrapText="1"/>
      <protection hidden="1"/>
    </xf>
    <xf numFmtId="0" fontId="109" fillId="7" borderId="9" xfId="0" applyFont="1" applyFill="1" applyBorder="1" applyAlignment="1" applyProtection="1">
      <alignment horizontal="center" vertical="center" wrapText="1"/>
      <protection locked="0"/>
    </xf>
    <xf numFmtId="0" fontId="109" fillId="7" borderId="10" xfId="0" applyFont="1" applyFill="1" applyBorder="1" applyAlignment="1" applyProtection="1">
      <alignment horizontal="center" vertical="center" wrapText="1"/>
      <protection locked="0"/>
    </xf>
    <xf numFmtId="0" fontId="109" fillId="7" borderId="12" xfId="0" applyFont="1" applyFill="1" applyBorder="1" applyAlignment="1" applyProtection="1">
      <alignment horizontal="center" vertical="center" wrapText="1"/>
      <protection locked="0"/>
    </xf>
    <xf numFmtId="0" fontId="109" fillId="7" borderId="13" xfId="0" applyFont="1" applyFill="1" applyBorder="1" applyAlignment="1" applyProtection="1">
      <alignment horizontal="center" vertical="center" wrapText="1"/>
      <protection locked="0"/>
    </xf>
    <xf numFmtId="0" fontId="9" fillId="8" borderId="8" xfId="0" applyFont="1" applyFill="1" applyBorder="1" applyAlignment="1" applyProtection="1">
      <alignment horizontal="center" vertical="center"/>
      <protection hidden="1"/>
    </xf>
    <xf numFmtId="0" fontId="9" fillId="8" borderId="9" xfId="0" applyFont="1" applyFill="1" applyBorder="1" applyAlignment="1" applyProtection="1">
      <alignment horizontal="center" vertical="center"/>
      <protection hidden="1"/>
    </xf>
    <xf numFmtId="0" fontId="9" fillId="8" borderId="11" xfId="0" applyFont="1" applyFill="1" applyBorder="1" applyAlignment="1" applyProtection="1">
      <alignment horizontal="center" vertical="center"/>
      <protection hidden="1"/>
    </xf>
    <xf numFmtId="0" fontId="9" fillId="8" borderId="12" xfId="0" applyFont="1" applyFill="1" applyBorder="1" applyAlignment="1" applyProtection="1">
      <alignment horizontal="center" vertical="center"/>
      <protection hidden="1"/>
    </xf>
    <xf numFmtId="0" fontId="107" fillId="7" borderId="9" xfId="0" applyFont="1" applyFill="1" applyBorder="1" applyAlignment="1" applyProtection="1">
      <alignment horizontal="center" vertical="center" wrapText="1"/>
      <protection locked="0"/>
    </xf>
    <xf numFmtId="0" fontId="107" fillId="7" borderId="10" xfId="0" applyFont="1" applyFill="1" applyBorder="1" applyAlignment="1" applyProtection="1">
      <alignment horizontal="center" vertical="center" wrapText="1"/>
      <protection locked="0"/>
    </xf>
    <xf numFmtId="0" fontId="107" fillId="7" borderId="12" xfId="0" applyFont="1" applyFill="1" applyBorder="1" applyAlignment="1" applyProtection="1">
      <alignment horizontal="center" vertical="center" wrapText="1"/>
      <protection locked="0"/>
    </xf>
    <xf numFmtId="0" fontId="107" fillId="7" borderId="13"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protection hidden="1"/>
    </xf>
    <xf numFmtId="0" fontId="26" fillId="2" borderId="2" xfId="0" applyFont="1" applyFill="1" applyBorder="1" applyAlignment="1" applyProtection="1">
      <alignment horizontal="center" vertical="center"/>
      <protection hidden="1"/>
    </xf>
    <xf numFmtId="0" fontId="26" fillId="2" borderId="3" xfId="0" applyFont="1" applyFill="1" applyBorder="1" applyAlignment="1" applyProtection="1">
      <alignment horizontal="center" vertical="center"/>
      <protection hidden="1"/>
    </xf>
    <xf numFmtId="0" fontId="9" fillId="8" borderId="5" xfId="0" applyFont="1" applyFill="1" applyBorder="1" applyAlignment="1" applyProtection="1">
      <alignment horizontal="center" vertical="center"/>
      <protection hidden="1"/>
    </xf>
    <xf numFmtId="0" fontId="9" fillId="8" borderId="6" xfId="0" applyFont="1" applyFill="1" applyBorder="1" applyAlignment="1" applyProtection="1">
      <alignment horizontal="center" vertical="center"/>
      <protection hidden="1"/>
    </xf>
    <xf numFmtId="0" fontId="9" fillId="7" borderId="6" xfId="0" applyFont="1" applyFill="1" applyBorder="1" applyAlignment="1" applyProtection="1">
      <alignment horizontal="center" vertical="center"/>
      <protection locked="0"/>
    </xf>
    <xf numFmtId="0" fontId="9" fillId="7" borderId="7" xfId="0" applyFont="1" applyFill="1" applyBorder="1" applyAlignment="1" applyProtection="1">
      <alignment horizontal="center" vertical="center"/>
      <protection locked="0"/>
    </xf>
    <xf numFmtId="0" fontId="65" fillId="14" borderId="17" xfId="0" applyFont="1" applyFill="1" applyBorder="1" applyAlignment="1" applyProtection="1">
      <alignment horizontal="center" vertical="center" wrapText="1"/>
      <protection hidden="1"/>
    </xf>
    <xf numFmtId="0" fontId="65" fillId="14" borderId="0" xfId="0" applyFont="1" applyFill="1" applyBorder="1" applyAlignment="1" applyProtection="1">
      <alignment horizontal="center" vertical="center" wrapText="1"/>
      <protection hidden="1"/>
    </xf>
    <xf numFmtId="0" fontId="65" fillId="14" borderId="18" xfId="0" applyFont="1" applyFill="1" applyBorder="1" applyAlignment="1" applyProtection="1">
      <alignment horizontal="center" vertical="center" wrapText="1"/>
      <protection hidden="1"/>
    </xf>
    <xf numFmtId="0" fontId="108" fillId="8" borderId="8" xfId="0" applyFont="1" applyFill="1" applyBorder="1" applyAlignment="1" applyProtection="1">
      <alignment horizontal="center" vertical="center"/>
      <protection hidden="1"/>
    </xf>
    <xf numFmtId="0" fontId="108" fillId="8" borderId="9" xfId="0" applyFont="1" applyFill="1" applyBorder="1" applyAlignment="1" applyProtection="1">
      <alignment horizontal="center" vertical="center"/>
      <protection hidden="1"/>
    </xf>
    <xf numFmtId="0" fontId="108" fillId="8" borderId="11" xfId="0" applyFont="1" applyFill="1" applyBorder="1" applyAlignment="1" applyProtection="1">
      <alignment horizontal="center" vertical="center"/>
      <protection hidden="1"/>
    </xf>
    <xf numFmtId="0" fontId="108" fillId="8" borderId="12" xfId="0" applyFont="1" applyFill="1" applyBorder="1" applyAlignment="1" applyProtection="1">
      <alignment horizontal="center" vertical="center"/>
      <protection hidden="1"/>
    </xf>
    <xf numFmtId="0" fontId="10" fillId="8" borderId="5" xfId="0" applyFont="1" applyFill="1" applyBorder="1" applyAlignment="1" applyProtection="1">
      <alignment horizontal="center" vertical="center"/>
      <protection hidden="1"/>
    </xf>
    <xf numFmtId="0" fontId="10" fillId="8" borderId="6" xfId="0" applyFont="1" applyFill="1" applyBorder="1" applyAlignment="1" applyProtection="1">
      <alignment horizontal="center" vertical="center"/>
      <protection hidden="1"/>
    </xf>
    <xf numFmtId="0" fontId="16" fillId="14" borderId="17" xfId="0" applyFont="1" applyFill="1" applyBorder="1" applyAlignment="1" applyProtection="1">
      <alignment horizontal="center" vertical="top" wrapText="1"/>
      <protection hidden="1"/>
    </xf>
    <xf numFmtId="0" fontId="16" fillId="14" borderId="0" xfId="0" applyFont="1" applyFill="1" applyBorder="1" applyAlignment="1" applyProtection="1">
      <alignment horizontal="center" vertical="top" wrapText="1"/>
      <protection hidden="1"/>
    </xf>
    <xf numFmtId="0" fontId="16" fillId="14" borderId="18" xfId="0" applyFont="1" applyFill="1" applyBorder="1" applyAlignment="1" applyProtection="1">
      <alignment horizontal="center" vertical="top" wrapText="1"/>
      <protection hidden="1"/>
    </xf>
    <xf numFmtId="0" fontId="108" fillId="8" borderId="5" xfId="0" applyFont="1" applyFill="1" applyBorder="1" applyAlignment="1" applyProtection="1">
      <alignment horizontal="center" vertical="center"/>
      <protection hidden="1"/>
    </xf>
    <xf numFmtId="0" fontId="108" fillId="8" borderId="6"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47" fillId="9" borderId="38" xfId="0" applyFont="1" applyFill="1" applyBorder="1" applyAlignment="1" applyProtection="1">
      <alignment horizontal="center" vertical="center" wrapText="1"/>
      <protection hidden="1"/>
    </xf>
    <xf numFmtId="0" fontId="47" fillId="9" borderId="39" xfId="0" applyFont="1" applyFill="1" applyBorder="1" applyAlignment="1" applyProtection="1">
      <alignment horizontal="center" vertical="center" wrapText="1"/>
      <protection hidden="1"/>
    </xf>
    <xf numFmtId="0" fontId="47" fillId="9" borderId="40" xfId="0" applyFont="1" applyFill="1" applyBorder="1" applyAlignment="1" applyProtection="1">
      <alignment horizontal="center" vertical="center" wrapText="1"/>
      <protection hidden="1"/>
    </xf>
    <xf numFmtId="0" fontId="47" fillId="9" borderId="55" xfId="0" applyFont="1" applyFill="1" applyBorder="1" applyAlignment="1" applyProtection="1">
      <alignment horizontal="center" vertical="center" wrapText="1"/>
      <protection hidden="1"/>
    </xf>
    <xf numFmtId="0" fontId="47" fillId="9" borderId="0" xfId="0" applyFont="1" applyFill="1" applyBorder="1" applyAlignment="1" applyProtection="1">
      <alignment horizontal="center" vertical="center" wrapText="1"/>
      <protection hidden="1"/>
    </xf>
    <xf numFmtId="0" fontId="47" fillId="9" borderId="56" xfId="0" applyFont="1" applyFill="1" applyBorder="1" applyAlignment="1" applyProtection="1">
      <alignment horizontal="center" vertical="center" wrapText="1"/>
      <protection hidden="1"/>
    </xf>
    <xf numFmtId="0" fontId="50" fillId="9" borderId="123" xfId="0" applyFont="1" applyFill="1" applyBorder="1" applyAlignment="1" applyProtection="1">
      <alignment vertical="center" textRotation="90" wrapText="1"/>
      <protection hidden="1"/>
    </xf>
    <xf numFmtId="0" fontId="50" fillId="9" borderId="95" xfId="0" applyFont="1" applyFill="1" applyBorder="1" applyAlignment="1" applyProtection="1">
      <alignment vertical="center" textRotation="90" wrapText="1"/>
      <protection hidden="1"/>
    </xf>
    <xf numFmtId="0" fontId="50" fillId="9" borderId="83" xfId="0" applyFont="1" applyFill="1" applyBorder="1" applyAlignment="1" applyProtection="1">
      <alignment vertical="center" textRotation="90" wrapText="1"/>
      <protection hidden="1"/>
    </xf>
    <xf numFmtId="0" fontId="50" fillId="9" borderId="111" xfId="0" applyFont="1" applyFill="1" applyBorder="1" applyAlignment="1" applyProtection="1">
      <alignment vertical="center" textRotation="90" wrapText="1"/>
      <protection hidden="1"/>
    </xf>
    <xf numFmtId="0" fontId="50" fillId="9" borderId="119" xfId="0" applyFont="1" applyFill="1" applyBorder="1" applyAlignment="1" applyProtection="1">
      <alignment vertical="center" textRotation="90" wrapText="1"/>
      <protection hidden="1"/>
    </xf>
    <xf numFmtId="0" fontId="50" fillId="9" borderId="81" xfId="0" applyFont="1" applyFill="1" applyBorder="1" applyAlignment="1" applyProtection="1">
      <alignment vertical="center" textRotation="90" wrapText="1"/>
      <protection hidden="1"/>
    </xf>
    <xf numFmtId="0" fontId="70" fillId="9" borderId="141" xfId="0" applyFont="1" applyFill="1" applyBorder="1" applyAlignment="1" applyProtection="1">
      <alignment vertical="center" textRotation="90" wrapText="1"/>
      <protection hidden="1"/>
    </xf>
    <xf numFmtId="0" fontId="70" fillId="9" borderId="56" xfId="0" applyFont="1" applyFill="1" applyBorder="1" applyAlignment="1" applyProtection="1">
      <alignment vertical="center" textRotation="90" wrapText="1"/>
      <protection hidden="1"/>
    </xf>
    <xf numFmtId="0" fontId="70" fillId="9" borderId="103" xfId="0" applyFont="1" applyFill="1" applyBorder="1" applyAlignment="1" applyProtection="1">
      <alignment vertical="center" textRotation="90" wrapText="1"/>
      <protection hidden="1"/>
    </xf>
    <xf numFmtId="0" fontId="17" fillId="19" borderId="27" xfId="0" applyFont="1" applyFill="1" applyBorder="1" applyAlignment="1" applyProtection="1">
      <alignment horizontal="center"/>
      <protection locked="0"/>
    </xf>
    <xf numFmtId="0" fontId="17" fillId="19" borderId="42" xfId="0" applyFont="1" applyFill="1" applyBorder="1" applyAlignment="1" applyProtection="1">
      <alignment horizontal="center"/>
      <protection locked="0"/>
    </xf>
    <xf numFmtId="0" fontId="17" fillId="19" borderId="28" xfId="0" applyFont="1" applyFill="1" applyBorder="1" applyAlignment="1" applyProtection="1">
      <alignment horizontal="center"/>
      <protection locked="0"/>
    </xf>
    <xf numFmtId="0" fontId="17" fillId="19" borderId="134" xfId="0" applyFont="1" applyFill="1" applyBorder="1" applyAlignment="1" applyProtection="1">
      <alignment horizontal="center" vertical="center" wrapText="1"/>
      <protection locked="0"/>
    </xf>
    <xf numFmtId="0" fontId="17" fillId="19" borderId="112" xfId="0" applyFont="1" applyFill="1" applyBorder="1" applyAlignment="1" applyProtection="1">
      <alignment horizontal="center" vertical="center" wrapText="1"/>
      <protection locked="0"/>
    </xf>
    <xf numFmtId="0" fontId="17" fillId="19" borderId="135" xfId="0" applyFont="1" applyFill="1" applyBorder="1" applyAlignment="1" applyProtection="1">
      <alignment horizontal="center" vertical="center" wrapText="1"/>
      <protection locked="0"/>
    </xf>
    <xf numFmtId="0" fontId="19" fillId="19" borderId="88" xfId="0" applyFont="1" applyFill="1" applyBorder="1" applyAlignment="1" applyProtection="1">
      <alignment horizontal="center" vertical="center" wrapText="1"/>
      <protection hidden="1"/>
    </xf>
    <xf numFmtId="0" fontId="19" fillId="19" borderId="90" xfId="0" applyFont="1" applyFill="1" applyBorder="1" applyAlignment="1" applyProtection="1">
      <alignment horizontal="center" vertical="center" wrapText="1"/>
      <protection hidden="1"/>
    </xf>
    <xf numFmtId="0" fontId="22" fillId="19" borderId="138" xfId="0" applyFont="1" applyFill="1" applyBorder="1" applyAlignment="1" applyProtection="1">
      <alignment horizontal="center" vertical="center" textRotation="90" wrapText="1"/>
      <protection hidden="1"/>
    </xf>
    <xf numFmtId="0" fontId="22" fillId="19" borderId="91" xfId="0" applyFont="1" applyFill="1" applyBorder="1" applyAlignment="1" applyProtection="1">
      <alignment horizontal="center" vertical="center" textRotation="90" wrapText="1"/>
      <protection hidden="1"/>
    </xf>
    <xf numFmtId="0" fontId="45" fillId="19" borderId="194" xfId="0" applyFont="1" applyFill="1" applyBorder="1" applyAlignment="1" applyProtection="1">
      <alignment horizontal="center" vertical="center" wrapText="1"/>
      <protection hidden="1"/>
    </xf>
    <xf numFmtId="0" fontId="45" fillId="19" borderId="155" xfId="0" applyFont="1" applyFill="1" applyBorder="1" applyAlignment="1" applyProtection="1">
      <alignment horizontal="center" vertical="center" wrapText="1"/>
      <protection hidden="1"/>
    </xf>
    <xf numFmtId="0" fontId="45" fillId="19" borderId="137" xfId="0" applyFont="1" applyFill="1" applyBorder="1" applyAlignment="1" applyProtection="1">
      <alignment horizontal="center" vertical="center" wrapText="1"/>
      <protection hidden="1"/>
    </xf>
    <xf numFmtId="0" fontId="23" fillId="19" borderId="19" xfId="0" applyFont="1" applyFill="1" applyBorder="1" applyAlignment="1" applyProtection="1">
      <alignment horizontal="center" vertical="center" wrapText="1"/>
      <protection hidden="1"/>
    </xf>
    <xf numFmtId="0" fontId="23" fillId="19" borderId="20" xfId="0" applyFont="1" applyFill="1" applyBorder="1" applyAlignment="1" applyProtection="1">
      <alignment horizontal="center" vertical="center" textRotation="90" wrapText="1"/>
      <protection hidden="1"/>
    </xf>
    <xf numFmtId="0" fontId="23" fillId="19" borderId="22" xfId="0" applyFont="1" applyFill="1" applyBorder="1" applyAlignment="1" applyProtection="1">
      <alignment horizontal="center" vertical="center" textRotation="90" wrapText="1"/>
      <protection hidden="1"/>
    </xf>
    <xf numFmtId="0" fontId="23" fillId="19" borderId="36" xfId="0" applyFont="1" applyFill="1" applyBorder="1" applyAlignment="1" applyProtection="1">
      <alignment horizontal="center" vertical="center" textRotation="90" wrapText="1"/>
      <protection hidden="1"/>
    </xf>
    <xf numFmtId="0" fontId="61" fillId="13" borderId="72" xfId="0" applyFont="1" applyFill="1" applyBorder="1" applyAlignment="1" applyProtection="1">
      <alignment horizontal="center" vertical="center" textRotation="90" wrapText="1"/>
      <protection hidden="1"/>
    </xf>
    <xf numFmtId="0" fontId="23" fillId="13" borderId="72" xfId="0" applyFont="1" applyFill="1" applyBorder="1" applyAlignment="1" applyProtection="1">
      <alignment horizontal="center" vertical="center" wrapText="1"/>
      <protection hidden="1"/>
    </xf>
    <xf numFmtId="0" fontId="23" fillId="13" borderId="72" xfId="0" applyFont="1" applyFill="1" applyBorder="1" applyAlignment="1" applyProtection="1">
      <alignment horizontal="center" vertical="center" textRotation="90" wrapText="1"/>
      <protection hidden="1"/>
    </xf>
    <xf numFmtId="0" fontId="23" fillId="13" borderId="100" xfId="0" applyFont="1" applyFill="1" applyBorder="1" applyAlignment="1" applyProtection="1">
      <alignment horizontal="center" vertical="center" textRotation="90" wrapText="1"/>
      <protection hidden="1"/>
    </xf>
    <xf numFmtId="0" fontId="126" fillId="19" borderId="249" xfId="0" applyFont="1" applyFill="1" applyBorder="1" applyAlignment="1" applyProtection="1">
      <alignment horizontal="center" vertical="center" textRotation="90" wrapText="1"/>
      <protection hidden="1"/>
    </xf>
    <xf numFmtId="0" fontId="126" fillId="19" borderId="46" xfId="0" applyFont="1" applyFill="1" applyBorder="1" applyAlignment="1" applyProtection="1">
      <alignment horizontal="center" vertical="center" textRotation="90" wrapText="1"/>
      <protection hidden="1"/>
    </xf>
    <xf numFmtId="0" fontId="126" fillId="13" borderId="249" xfId="0" applyFont="1" applyFill="1" applyBorder="1" applyAlignment="1" applyProtection="1">
      <alignment horizontal="center" vertical="center" textRotation="90" wrapText="1"/>
      <protection hidden="1"/>
    </xf>
    <xf numFmtId="0" fontId="126" fillId="13" borderId="46" xfId="0" applyFont="1" applyFill="1" applyBorder="1" applyAlignment="1" applyProtection="1">
      <alignment horizontal="center" vertical="center" textRotation="90" wrapText="1"/>
      <protection hidden="1"/>
    </xf>
    <xf numFmtId="0" fontId="17" fillId="12" borderId="27" xfId="0" applyFont="1" applyFill="1" applyBorder="1" applyAlignment="1" applyProtection="1">
      <alignment horizontal="center"/>
      <protection locked="0"/>
    </xf>
    <xf numFmtId="0" fontId="17" fillId="12" borderId="42" xfId="0" applyFont="1" applyFill="1" applyBorder="1" applyAlignment="1" applyProtection="1">
      <alignment horizontal="center"/>
      <protection locked="0"/>
    </xf>
    <xf numFmtId="0" fontId="17" fillId="12" borderId="44" xfId="0" applyFont="1" applyFill="1" applyBorder="1" applyAlignment="1" applyProtection="1">
      <alignment horizontal="center"/>
      <protection locked="0"/>
    </xf>
    <xf numFmtId="0" fontId="17" fillId="12" borderId="28" xfId="0" applyFont="1" applyFill="1" applyBorder="1" applyAlignment="1" applyProtection="1">
      <alignment horizontal="center"/>
      <protection locked="0"/>
    </xf>
    <xf numFmtId="0" fontId="17" fillId="13" borderId="27" xfId="0" applyFont="1" applyFill="1" applyBorder="1" applyAlignment="1" applyProtection="1">
      <alignment horizontal="center"/>
      <protection locked="0"/>
    </xf>
    <xf numFmtId="0" fontId="17" fillId="13" borderId="42" xfId="0" applyFont="1" applyFill="1" applyBorder="1" applyAlignment="1" applyProtection="1">
      <alignment horizontal="center"/>
      <protection locked="0"/>
    </xf>
    <xf numFmtId="0" fontId="17" fillId="13" borderId="44" xfId="0" applyFont="1" applyFill="1" applyBorder="1" applyAlignment="1" applyProtection="1">
      <alignment horizontal="center"/>
      <protection locked="0"/>
    </xf>
    <xf numFmtId="0" fontId="17" fillId="13" borderId="28" xfId="0" applyFont="1" applyFill="1" applyBorder="1" applyAlignment="1" applyProtection="1">
      <alignment horizontal="center"/>
      <protection locked="0"/>
    </xf>
    <xf numFmtId="0" fontId="17" fillId="12" borderId="134" xfId="0" applyFont="1" applyFill="1" applyBorder="1" applyAlignment="1" applyProtection="1">
      <alignment horizontal="center" vertical="center" wrapText="1"/>
      <protection locked="0"/>
    </xf>
    <xf numFmtId="0" fontId="17" fillId="12" borderId="112" xfId="0" applyFont="1" applyFill="1" applyBorder="1" applyAlignment="1" applyProtection="1">
      <alignment horizontal="center" vertical="center" wrapText="1"/>
      <protection locked="0"/>
    </xf>
    <xf numFmtId="0" fontId="17" fillId="12" borderId="135" xfId="0" applyFont="1" applyFill="1" applyBorder="1" applyAlignment="1" applyProtection="1">
      <alignment horizontal="center" vertical="center" wrapText="1"/>
      <protection locked="0"/>
    </xf>
    <xf numFmtId="0" fontId="17" fillId="13" borderId="134" xfId="0" applyFont="1" applyFill="1" applyBorder="1" applyAlignment="1" applyProtection="1">
      <alignment horizontal="center" vertical="center" wrapText="1"/>
      <protection locked="0"/>
    </xf>
    <xf numFmtId="0" fontId="17" fillId="13" borderId="112" xfId="0" applyFont="1" applyFill="1" applyBorder="1" applyAlignment="1" applyProtection="1">
      <alignment horizontal="center" vertical="center" wrapText="1"/>
      <protection locked="0"/>
    </xf>
    <xf numFmtId="0" fontId="17" fillId="13" borderId="135" xfId="0" applyFont="1" applyFill="1" applyBorder="1" applyAlignment="1" applyProtection="1">
      <alignment horizontal="center" vertical="center" wrapText="1"/>
      <protection locked="0"/>
    </xf>
    <xf numFmtId="0" fontId="22" fillId="12" borderId="138" xfId="0" applyFont="1" applyFill="1" applyBorder="1" applyAlignment="1" applyProtection="1">
      <alignment horizontal="center" vertical="center" textRotation="90" wrapText="1"/>
      <protection hidden="1"/>
    </xf>
    <xf numFmtId="0" fontId="22" fillId="12" borderId="91" xfId="0" applyFont="1" applyFill="1" applyBorder="1" applyAlignment="1" applyProtection="1">
      <alignment horizontal="center" vertical="center" textRotation="90" wrapText="1"/>
      <protection hidden="1"/>
    </xf>
    <xf numFmtId="0" fontId="23" fillId="12" borderId="19" xfId="0" applyFont="1" applyFill="1" applyBorder="1" applyAlignment="1" applyProtection="1">
      <alignment horizontal="center" vertical="center" wrapText="1"/>
      <protection hidden="1"/>
    </xf>
    <xf numFmtId="0" fontId="23" fillId="12" borderId="20" xfId="0" applyFont="1" applyFill="1" applyBorder="1" applyAlignment="1" applyProtection="1">
      <alignment horizontal="center" vertical="center" textRotation="90" wrapText="1"/>
      <protection hidden="1"/>
    </xf>
    <xf numFmtId="0" fontId="23" fillId="12" borderId="22" xfId="0" applyFont="1" applyFill="1" applyBorder="1" applyAlignment="1" applyProtection="1">
      <alignment horizontal="center" vertical="center" textRotation="90" wrapText="1"/>
      <protection hidden="1"/>
    </xf>
    <xf numFmtId="0" fontId="23" fillId="12" borderId="36" xfId="0" applyFont="1" applyFill="1" applyBorder="1" applyAlignment="1" applyProtection="1">
      <alignment horizontal="center" vertical="center" textRotation="90" wrapText="1"/>
      <protection hidden="1"/>
    </xf>
    <xf numFmtId="0" fontId="22" fillId="13" borderId="138" xfId="0" applyFont="1" applyFill="1" applyBorder="1" applyAlignment="1" applyProtection="1">
      <alignment horizontal="center" vertical="center" textRotation="90" wrapText="1"/>
      <protection hidden="1"/>
    </xf>
    <xf numFmtId="0" fontId="22" fillId="13" borderId="91" xfId="0" applyFont="1" applyFill="1" applyBorder="1" applyAlignment="1" applyProtection="1">
      <alignment horizontal="center" vertical="center" textRotation="90" wrapText="1"/>
      <protection hidden="1"/>
    </xf>
    <xf numFmtId="0" fontId="17" fillId="9" borderId="27" xfId="0" applyFont="1" applyFill="1" applyBorder="1" applyAlignment="1" applyProtection="1">
      <alignment horizontal="center"/>
      <protection locked="0"/>
    </xf>
    <xf numFmtId="0" fontId="17" fillId="9" borderId="42" xfId="0" applyFont="1" applyFill="1" applyBorder="1" applyAlignment="1" applyProtection="1">
      <alignment horizontal="center"/>
      <protection locked="0"/>
    </xf>
    <xf numFmtId="0" fontId="17" fillId="9" borderId="28" xfId="0" applyFont="1" applyFill="1" applyBorder="1" applyAlignment="1" applyProtection="1">
      <alignment horizontal="center"/>
      <protection locked="0"/>
    </xf>
    <xf numFmtId="0" fontId="17" fillId="9" borderId="134" xfId="0" applyFont="1" applyFill="1" applyBorder="1" applyAlignment="1" applyProtection="1">
      <alignment horizontal="center" vertical="center" wrapText="1"/>
      <protection locked="0"/>
    </xf>
    <xf numFmtId="0" fontId="17" fillId="9" borderId="112" xfId="0" applyFont="1" applyFill="1" applyBorder="1" applyAlignment="1" applyProtection="1">
      <alignment horizontal="center" vertical="center" wrapText="1"/>
      <protection locked="0"/>
    </xf>
    <xf numFmtId="0" fontId="17" fillId="9" borderId="135" xfId="0" applyFont="1" applyFill="1" applyBorder="1" applyAlignment="1" applyProtection="1">
      <alignment horizontal="center" vertical="center" wrapText="1"/>
      <protection locked="0"/>
    </xf>
    <xf numFmtId="0" fontId="22" fillId="9" borderId="138" xfId="0" applyFont="1" applyFill="1" applyBorder="1" applyAlignment="1" applyProtection="1">
      <alignment horizontal="center" vertical="center" textRotation="90" wrapText="1"/>
      <protection hidden="1"/>
    </xf>
    <xf numFmtId="0" fontId="22" fillId="9" borderId="91" xfId="0" applyFont="1" applyFill="1" applyBorder="1" applyAlignment="1" applyProtection="1">
      <alignment horizontal="center" vertical="center" textRotation="90" wrapText="1"/>
      <protection hidden="1"/>
    </xf>
    <xf numFmtId="0" fontId="69" fillId="12" borderId="30" xfId="0" applyFont="1" applyFill="1" applyBorder="1" applyAlignment="1" applyProtection="1">
      <alignment horizontal="center" vertical="center" textRotation="90" wrapText="1"/>
      <protection hidden="1"/>
    </xf>
    <xf numFmtId="0" fontId="69" fillId="12" borderId="32"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wrapText="1"/>
      <protection hidden="1"/>
    </xf>
    <xf numFmtId="0" fontId="3" fillId="3" borderId="56" xfId="0" applyFont="1" applyFill="1" applyBorder="1" applyAlignment="1" applyProtection="1">
      <alignment horizontal="center" vertical="center" wrapText="1"/>
      <protection hidden="1"/>
    </xf>
    <xf numFmtId="0" fontId="125" fillId="2" borderId="50" xfId="0" applyFont="1" applyFill="1" applyBorder="1" applyAlignment="1" applyProtection="1">
      <alignment horizontal="left" vertical="top" wrapText="1"/>
      <protection hidden="1"/>
    </xf>
    <xf numFmtId="0" fontId="125" fillId="2" borderId="4" xfId="0" applyFont="1" applyFill="1" applyBorder="1" applyAlignment="1" applyProtection="1">
      <alignment horizontal="left" vertical="top" wrapText="1"/>
      <protection hidden="1"/>
    </xf>
    <xf numFmtId="0" fontId="125" fillId="2" borderId="103" xfId="0" applyFont="1" applyFill="1" applyBorder="1" applyAlignment="1" applyProtection="1">
      <alignment horizontal="left" vertical="top" wrapText="1"/>
      <protection hidden="1"/>
    </xf>
    <xf numFmtId="0" fontId="49" fillId="9" borderId="142" xfId="0" applyFont="1" applyFill="1" applyBorder="1" applyAlignment="1" applyProtection="1">
      <alignment horizontal="center" vertical="center" textRotation="90" wrapText="1"/>
      <protection hidden="1"/>
    </xf>
    <xf numFmtId="0" fontId="49" fillId="9" borderId="133" xfId="0" applyFont="1" applyFill="1" applyBorder="1" applyAlignment="1" applyProtection="1">
      <alignment horizontal="center" vertical="center" textRotation="90" wrapText="1"/>
      <protection hidden="1"/>
    </xf>
    <xf numFmtId="0" fontId="49" fillId="9" borderId="146" xfId="0" applyFont="1" applyFill="1" applyBorder="1" applyAlignment="1" applyProtection="1">
      <alignment horizontal="center" vertical="center" textRotation="90" wrapText="1"/>
      <protection hidden="1"/>
    </xf>
    <xf numFmtId="0" fontId="49" fillId="9" borderId="143" xfId="0" applyFont="1" applyFill="1" applyBorder="1" applyAlignment="1" applyProtection="1">
      <alignment horizontal="center" vertical="center" textRotation="90" wrapText="1"/>
      <protection hidden="1"/>
    </xf>
    <xf numFmtId="0" fontId="49" fillId="9" borderId="124" xfId="0" applyFont="1" applyFill="1" applyBorder="1" applyAlignment="1" applyProtection="1">
      <alignment horizontal="center" vertical="center" textRotation="90" wrapText="1"/>
      <protection hidden="1"/>
    </xf>
    <xf numFmtId="0" fontId="49" fillId="9" borderId="147" xfId="0" applyFont="1" applyFill="1" applyBorder="1" applyAlignment="1" applyProtection="1">
      <alignment horizontal="center" vertical="center" textRotation="90" wrapText="1"/>
      <protection hidden="1"/>
    </xf>
    <xf numFmtId="0" fontId="49" fillId="9" borderId="144" xfId="0" applyFont="1" applyFill="1" applyBorder="1" applyAlignment="1" applyProtection="1">
      <alignment horizontal="center" vertical="center" textRotation="90" wrapText="1"/>
      <protection hidden="1"/>
    </xf>
    <xf numFmtId="0" fontId="49" fillId="9" borderId="145" xfId="0" applyFont="1" applyFill="1" applyBorder="1" applyAlignment="1" applyProtection="1">
      <alignment horizontal="center" vertical="center" textRotation="90" wrapText="1"/>
      <protection hidden="1"/>
    </xf>
    <xf numFmtId="0" fontId="49" fillId="9" borderId="148" xfId="0" applyFont="1" applyFill="1" applyBorder="1" applyAlignment="1" applyProtection="1">
      <alignment horizontal="center" vertical="center" textRotation="90" wrapText="1"/>
      <protection hidden="1"/>
    </xf>
    <xf numFmtId="0" fontId="23" fillId="9" borderId="19" xfId="0" applyFont="1" applyFill="1" applyBorder="1" applyAlignment="1" applyProtection="1">
      <alignment horizontal="center" vertical="center" wrapText="1"/>
      <protection hidden="1"/>
    </xf>
    <xf numFmtId="0" fontId="23" fillId="11" borderId="20" xfId="0" applyFont="1" applyFill="1" applyBorder="1" applyAlignment="1" applyProtection="1">
      <alignment horizontal="center" vertical="center" textRotation="90" wrapText="1"/>
      <protection hidden="1"/>
    </xf>
    <xf numFmtId="0" fontId="23" fillId="11" borderId="22" xfId="0" applyFont="1" applyFill="1" applyBorder="1" applyAlignment="1" applyProtection="1">
      <alignment horizontal="center" vertical="center" textRotation="90" wrapText="1"/>
      <protection hidden="1"/>
    </xf>
    <xf numFmtId="0" fontId="23" fillId="11" borderId="36" xfId="0" applyFont="1" applyFill="1" applyBorder="1" applyAlignment="1" applyProtection="1">
      <alignment horizontal="center" vertical="center" textRotation="90" wrapText="1"/>
      <protection hidden="1"/>
    </xf>
    <xf numFmtId="0" fontId="23" fillId="13" borderId="19" xfId="0" applyFont="1" applyFill="1" applyBorder="1" applyAlignment="1" applyProtection="1">
      <alignment horizontal="center" vertical="center" wrapText="1"/>
      <protection hidden="1"/>
    </xf>
    <xf numFmtId="0" fontId="23" fillId="13" borderId="20" xfId="0" applyFont="1" applyFill="1" applyBorder="1" applyAlignment="1" applyProtection="1">
      <alignment horizontal="center" vertical="center" textRotation="90" wrapText="1"/>
      <protection hidden="1"/>
    </xf>
    <xf numFmtId="0" fontId="23" fillId="13" borderId="22" xfId="0" applyFont="1" applyFill="1" applyBorder="1" applyAlignment="1" applyProtection="1">
      <alignment horizontal="center" vertical="center" textRotation="90" wrapText="1"/>
      <protection hidden="1"/>
    </xf>
    <xf numFmtId="0" fontId="23" fillId="13" borderId="36" xfId="0" applyFont="1" applyFill="1" applyBorder="1" applyAlignment="1" applyProtection="1">
      <alignment horizontal="center" vertical="center" textRotation="90" wrapText="1"/>
      <protection hidden="1"/>
    </xf>
    <xf numFmtId="0" fontId="6" fillId="9" borderId="38" xfId="0" applyFont="1" applyFill="1" applyBorder="1" applyAlignment="1" applyProtection="1">
      <alignment horizontal="center" wrapText="1"/>
      <protection hidden="1"/>
    </xf>
    <xf numFmtId="0" fontId="6" fillId="9" borderId="39" xfId="0" applyFont="1" applyFill="1" applyBorder="1" applyAlignment="1" applyProtection="1">
      <alignment horizontal="center" wrapText="1"/>
      <protection hidden="1"/>
    </xf>
    <xf numFmtId="0" fontId="6" fillId="9" borderId="40" xfId="0" applyFont="1" applyFill="1" applyBorder="1" applyAlignment="1" applyProtection="1">
      <alignment horizontal="center" wrapText="1"/>
      <protection hidden="1"/>
    </xf>
    <xf numFmtId="0" fontId="33" fillId="9" borderId="57" xfId="0" applyFont="1" applyFill="1" applyBorder="1" applyAlignment="1" applyProtection="1">
      <alignment horizontal="center" vertical="center" wrapText="1"/>
      <protection hidden="1"/>
    </xf>
    <xf numFmtId="0" fontId="33" fillId="9" borderId="58" xfId="0" applyFont="1" applyFill="1" applyBorder="1" applyAlignment="1" applyProtection="1">
      <alignment horizontal="center" vertical="center" wrapText="1"/>
      <protection hidden="1"/>
    </xf>
    <xf numFmtId="0" fontId="33" fillId="9" borderId="59" xfId="0" applyFont="1" applyFill="1" applyBorder="1" applyAlignment="1" applyProtection="1">
      <alignment horizontal="center" vertical="center" wrapText="1"/>
      <protection hidden="1"/>
    </xf>
    <xf numFmtId="0" fontId="23" fillId="9" borderId="20" xfId="0" applyFont="1" applyFill="1" applyBorder="1" applyAlignment="1" applyProtection="1">
      <alignment horizontal="center" vertical="center" textRotation="90" wrapText="1"/>
      <protection hidden="1"/>
    </xf>
    <xf numFmtId="0" fontId="23" fillId="9" borderId="22" xfId="0" applyFont="1" applyFill="1" applyBorder="1" applyAlignment="1" applyProtection="1">
      <alignment horizontal="center" vertical="center" textRotation="90" wrapText="1"/>
      <protection hidden="1"/>
    </xf>
    <xf numFmtId="0" fontId="23" fillId="9" borderId="36" xfId="0" applyFont="1" applyFill="1" applyBorder="1" applyAlignment="1" applyProtection="1">
      <alignment horizontal="center" vertical="center" textRotation="90" wrapText="1"/>
      <protection hidden="1"/>
    </xf>
    <xf numFmtId="0" fontId="11" fillId="3" borderId="52" xfId="0" applyFont="1" applyFill="1" applyBorder="1" applyAlignment="1" applyProtection="1">
      <alignment horizontal="center" vertical="center" wrapText="1"/>
      <protection hidden="1"/>
    </xf>
    <xf numFmtId="0" fontId="11" fillId="3" borderId="2" xfId="0" applyFont="1" applyFill="1" applyBorder="1" applyAlignment="1" applyProtection="1">
      <alignment horizontal="center" vertical="center" wrapText="1"/>
      <protection hidden="1"/>
    </xf>
    <xf numFmtId="0" fontId="17" fillId="10" borderId="27" xfId="0" applyFont="1" applyFill="1" applyBorder="1" applyAlignment="1" applyProtection="1">
      <alignment horizontal="center"/>
      <protection locked="0"/>
    </xf>
    <xf numFmtId="0" fontId="17" fillId="10" borderId="42" xfId="0" applyFont="1" applyFill="1" applyBorder="1" applyAlignment="1" applyProtection="1">
      <alignment horizontal="center"/>
      <protection locked="0"/>
    </xf>
    <xf numFmtId="0" fontId="17" fillId="10" borderId="44" xfId="0" applyFont="1" applyFill="1" applyBorder="1" applyAlignment="1" applyProtection="1">
      <alignment horizontal="center"/>
      <protection locked="0"/>
    </xf>
    <xf numFmtId="0" fontId="17" fillId="10" borderId="28" xfId="0" applyFont="1" applyFill="1" applyBorder="1" applyAlignment="1" applyProtection="1">
      <alignment horizontal="center"/>
      <protection locked="0"/>
    </xf>
    <xf numFmtId="0" fontId="124" fillId="18" borderId="157" xfId="1" applyFont="1" applyFill="1" applyBorder="1" applyAlignment="1" applyProtection="1">
      <alignment horizontal="center" vertical="center"/>
      <protection locked="0"/>
    </xf>
    <xf numFmtId="0" fontId="124" fillId="18" borderId="107" xfId="1" applyFont="1" applyFill="1" applyBorder="1" applyAlignment="1" applyProtection="1">
      <alignment horizontal="center" vertical="center"/>
      <protection locked="0"/>
    </xf>
    <xf numFmtId="0" fontId="83" fillId="20" borderId="0" xfId="1" applyFont="1" applyFill="1" applyAlignment="1" applyProtection="1">
      <alignment horizontal="center" vertical="center"/>
      <protection locked="0"/>
    </xf>
    <xf numFmtId="0" fontId="75" fillId="14" borderId="38" xfId="0" applyFont="1" applyFill="1" applyBorder="1" applyAlignment="1" applyProtection="1">
      <alignment horizontal="right" vertical="center" wrapText="1"/>
      <protection hidden="1"/>
    </xf>
    <xf numFmtId="0" fontId="75" fillId="14" borderId="39" xfId="0" applyFont="1" applyFill="1" applyBorder="1" applyAlignment="1" applyProtection="1">
      <alignment horizontal="right" vertical="center" wrapText="1"/>
      <protection hidden="1"/>
    </xf>
    <xf numFmtId="0" fontId="75" fillId="14" borderId="158" xfId="0" applyFont="1" applyFill="1" applyBorder="1" applyAlignment="1" applyProtection="1">
      <alignment horizontal="right" vertical="center" wrapText="1"/>
      <protection hidden="1"/>
    </xf>
    <xf numFmtId="14" fontId="53" fillId="14" borderId="159" xfId="0" applyNumberFormat="1" applyFont="1" applyFill="1" applyBorder="1" applyAlignment="1" applyProtection="1">
      <alignment horizontal="left" vertical="center" wrapText="1"/>
      <protection hidden="1"/>
    </xf>
    <xf numFmtId="14" fontId="53" fillId="14" borderId="39" xfId="0" applyNumberFormat="1" applyFont="1" applyFill="1" applyBorder="1" applyAlignment="1" applyProtection="1">
      <alignment horizontal="left" vertical="center" wrapText="1"/>
      <protection hidden="1"/>
    </xf>
    <xf numFmtId="14" fontId="53" fillId="14" borderId="40" xfId="0" applyNumberFormat="1" applyFont="1" applyFill="1" applyBorder="1" applyAlignment="1" applyProtection="1">
      <alignment horizontal="left" vertical="center" wrapText="1"/>
      <protection hidden="1"/>
    </xf>
    <xf numFmtId="0" fontId="69" fillId="13" borderId="30" xfId="0" applyFont="1" applyFill="1" applyBorder="1" applyAlignment="1" applyProtection="1">
      <alignment horizontal="center" vertical="center" textRotation="90" wrapText="1"/>
      <protection hidden="1"/>
    </xf>
    <xf numFmtId="0" fontId="69" fillId="13" borderId="32"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wrapText="1"/>
      <protection hidden="1"/>
    </xf>
    <xf numFmtId="0" fontId="4" fillId="9" borderId="36" xfId="0" applyFont="1" applyFill="1" applyBorder="1" applyAlignment="1" applyProtection="1">
      <alignment horizontal="center" vertical="center" wrapText="1"/>
      <protection hidden="1"/>
    </xf>
    <xf numFmtId="0" fontId="27" fillId="9" borderId="48" xfId="0" applyFont="1" applyFill="1" applyBorder="1" applyAlignment="1" applyProtection="1">
      <alignment horizontal="center" vertical="center" wrapText="1"/>
      <protection hidden="1"/>
    </xf>
    <xf numFmtId="0" fontId="27" fillId="9" borderId="36" xfId="0" applyFont="1" applyFill="1" applyBorder="1" applyAlignment="1" applyProtection="1">
      <alignment horizontal="center" vertical="center" wrapText="1"/>
      <protection hidden="1"/>
    </xf>
    <xf numFmtId="0" fontId="23" fillId="10" borderId="20" xfId="0" applyFont="1" applyFill="1" applyBorder="1" applyAlignment="1" applyProtection="1">
      <alignment horizontal="center" vertical="center" textRotation="90" wrapText="1"/>
      <protection hidden="1"/>
    </xf>
    <xf numFmtId="0" fontId="23" fillId="10" borderId="22" xfId="0" applyFont="1" applyFill="1" applyBorder="1" applyAlignment="1" applyProtection="1">
      <alignment horizontal="center" vertical="center" textRotation="90" wrapText="1"/>
      <protection hidden="1"/>
    </xf>
    <xf numFmtId="0" fontId="23" fillId="10" borderId="36" xfId="0" applyFont="1" applyFill="1" applyBorder="1" applyAlignment="1" applyProtection="1">
      <alignment horizontal="center" vertical="center" textRotation="90" wrapText="1"/>
      <protection hidden="1"/>
    </xf>
    <xf numFmtId="0" fontId="45" fillId="10" borderId="194" xfId="0" applyFont="1" applyFill="1" applyBorder="1" applyAlignment="1" applyProtection="1">
      <alignment horizontal="center" vertical="center" wrapText="1"/>
      <protection hidden="1"/>
    </xf>
    <xf numFmtId="0" fontId="45" fillId="10" borderId="155" xfId="0" applyFont="1" applyFill="1" applyBorder="1" applyAlignment="1" applyProtection="1">
      <alignment horizontal="center" vertical="center" wrapText="1"/>
      <protection hidden="1"/>
    </xf>
    <xf numFmtId="0" fontId="45" fillId="10" borderId="137" xfId="0" applyFont="1" applyFill="1" applyBorder="1" applyAlignment="1" applyProtection="1">
      <alignment horizontal="center" vertical="center" wrapText="1"/>
      <protection hidden="1"/>
    </xf>
    <xf numFmtId="0" fontId="19" fillId="10" borderId="88" xfId="0" applyFont="1" applyFill="1" applyBorder="1" applyAlignment="1" applyProtection="1">
      <alignment horizontal="center" vertical="center" wrapText="1"/>
      <protection hidden="1"/>
    </xf>
    <xf numFmtId="0" fontId="19" fillId="10" borderId="90" xfId="0" applyFont="1" applyFill="1" applyBorder="1" applyAlignment="1" applyProtection="1">
      <alignment horizontal="center" vertical="center" wrapText="1"/>
      <protection hidden="1"/>
    </xf>
    <xf numFmtId="0" fontId="19" fillId="12" borderId="88" xfId="0" applyFont="1" applyFill="1" applyBorder="1" applyAlignment="1" applyProtection="1">
      <alignment horizontal="center" vertical="center" wrapText="1"/>
      <protection hidden="1"/>
    </xf>
    <xf numFmtId="0" fontId="19" fillId="12" borderId="90" xfId="0" applyFont="1" applyFill="1" applyBorder="1" applyAlignment="1" applyProtection="1">
      <alignment horizontal="center" vertical="center" wrapText="1"/>
      <protection hidden="1"/>
    </xf>
    <xf numFmtId="0" fontId="45" fillId="12" borderId="194" xfId="0" applyFont="1" applyFill="1" applyBorder="1" applyAlignment="1" applyProtection="1">
      <alignment horizontal="center" vertical="center" wrapText="1"/>
      <protection hidden="1"/>
    </xf>
    <xf numFmtId="0" fontId="45" fillId="12" borderId="155" xfId="0" applyFont="1" applyFill="1" applyBorder="1" applyAlignment="1" applyProtection="1">
      <alignment horizontal="center" vertical="center" wrapText="1"/>
      <protection hidden="1"/>
    </xf>
    <xf numFmtId="0" fontId="45" fillId="12" borderId="137" xfId="0" applyFont="1" applyFill="1" applyBorder="1" applyAlignment="1" applyProtection="1">
      <alignment horizontal="center" vertical="center" wrapText="1"/>
      <protection hidden="1"/>
    </xf>
    <xf numFmtId="0" fontId="19" fillId="11" borderId="88" xfId="0" applyFont="1" applyFill="1" applyBorder="1" applyAlignment="1" applyProtection="1">
      <alignment horizontal="center" vertical="center" wrapText="1"/>
      <protection hidden="1"/>
    </xf>
    <xf numFmtId="0" fontId="19" fillId="11" borderId="90" xfId="0" applyFont="1" applyFill="1" applyBorder="1" applyAlignment="1" applyProtection="1">
      <alignment horizontal="center" vertical="center" wrapText="1"/>
      <protection hidden="1"/>
    </xf>
    <xf numFmtId="0" fontId="3" fillId="3" borderId="39" xfId="0" applyFont="1" applyFill="1" applyBorder="1" applyAlignment="1" applyProtection="1">
      <alignment horizontal="center" vertical="center" wrapText="1"/>
      <protection hidden="1"/>
    </xf>
    <xf numFmtId="0" fontId="1" fillId="12" borderId="55" xfId="0" applyFont="1" applyFill="1" applyBorder="1" applyAlignment="1" applyProtection="1">
      <alignment horizontal="center" vertical="center" wrapText="1"/>
      <protection hidden="1"/>
    </xf>
    <xf numFmtId="0" fontId="1" fillId="12" borderId="0" xfId="0" applyFont="1" applyFill="1" applyBorder="1" applyAlignment="1" applyProtection="1">
      <alignment horizontal="center" vertical="center" wrapText="1"/>
      <protection hidden="1"/>
    </xf>
    <xf numFmtId="0" fontId="30" fillId="15" borderId="27" xfId="0" applyFont="1" applyFill="1" applyBorder="1" applyAlignment="1" applyProtection="1">
      <alignment horizontal="center"/>
      <protection locked="0"/>
    </xf>
    <xf numFmtId="0" fontId="30" fillId="15" borderId="42" xfId="0" applyFont="1" applyFill="1" applyBorder="1" applyAlignment="1" applyProtection="1">
      <alignment horizontal="center"/>
      <protection locked="0"/>
    </xf>
    <xf numFmtId="0" fontId="30" fillId="15" borderId="44" xfId="0" applyFont="1" applyFill="1" applyBorder="1" applyAlignment="1" applyProtection="1">
      <alignment horizontal="center"/>
      <protection locked="0"/>
    </xf>
    <xf numFmtId="0" fontId="11" fillId="3" borderId="1" xfId="0" applyFont="1" applyFill="1" applyBorder="1" applyAlignment="1" applyProtection="1">
      <alignment horizontal="center" vertical="center" wrapText="1"/>
      <protection hidden="1"/>
    </xf>
    <xf numFmtId="0" fontId="11" fillId="3" borderId="33" xfId="0" applyFont="1" applyFill="1" applyBorder="1" applyAlignment="1" applyProtection="1">
      <alignment horizontal="center" vertical="center" wrapText="1"/>
      <protection hidden="1"/>
    </xf>
    <xf numFmtId="0" fontId="11" fillId="3" borderId="52" xfId="0" applyFont="1" applyFill="1" applyBorder="1" applyAlignment="1" applyProtection="1">
      <alignment horizontal="center" vertical="center" wrapText="1"/>
      <protection locked="0"/>
    </xf>
    <xf numFmtId="0" fontId="11" fillId="3" borderId="33" xfId="0"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top" wrapText="1"/>
      <protection locked="0"/>
    </xf>
    <xf numFmtId="0" fontId="11" fillId="3" borderId="2" xfId="0" applyFont="1" applyFill="1" applyBorder="1" applyAlignment="1" applyProtection="1">
      <alignment horizontal="center" vertical="top" wrapText="1"/>
      <protection locked="0"/>
    </xf>
    <xf numFmtId="0" fontId="17" fillId="10" borderId="134" xfId="0" applyFont="1" applyFill="1" applyBorder="1" applyAlignment="1" applyProtection="1">
      <alignment horizontal="center" vertical="center" wrapText="1"/>
      <protection locked="0"/>
    </xf>
    <xf numFmtId="0" fontId="17" fillId="10" borderId="112" xfId="0" applyFont="1" applyFill="1" applyBorder="1" applyAlignment="1" applyProtection="1">
      <alignment horizontal="center" vertical="center" wrapText="1"/>
      <protection locked="0"/>
    </xf>
    <xf numFmtId="0" fontId="17" fillId="10" borderId="135" xfId="0" applyFont="1" applyFill="1" applyBorder="1" applyAlignment="1" applyProtection="1">
      <alignment horizontal="center" vertical="center" wrapText="1"/>
      <protection locked="0"/>
    </xf>
    <xf numFmtId="0" fontId="30" fillId="13" borderId="82" xfId="0" applyFont="1" applyFill="1" applyBorder="1" applyAlignment="1" applyProtection="1">
      <alignment horizontal="center"/>
      <protection locked="0"/>
    </xf>
    <xf numFmtId="0" fontId="30" fillId="13" borderId="79" xfId="0" applyFont="1" applyFill="1" applyBorder="1" applyAlignment="1" applyProtection="1">
      <alignment horizontal="center"/>
      <protection locked="0"/>
    </xf>
    <xf numFmtId="0" fontId="30" fillId="13" borderId="140" xfId="0" applyFont="1" applyFill="1" applyBorder="1" applyAlignment="1" applyProtection="1">
      <alignment horizontal="center"/>
      <protection locked="0"/>
    </xf>
    <xf numFmtId="0" fontId="5" fillId="12" borderId="113" xfId="0" applyFont="1" applyFill="1" applyBorder="1" applyAlignment="1" applyProtection="1">
      <alignment horizontal="center" wrapText="1"/>
      <protection hidden="1"/>
    </xf>
    <xf numFmtId="0" fontId="5" fillId="12" borderId="42" xfId="0" applyFont="1" applyFill="1" applyBorder="1" applyAlignment="1" applyProtection="1">
      <alignment horizontal="center" wrapText="1"/>
      <protection hidden="1"/>
    </xf>
    <xf numFmtId="0" fontId="5" fillId="12" borderId="44" xfId="0" applyFont="1" applyFill="1" applyBorder="1" applyAlignment="1" applyProtection="1">
      <alignment horizontal="center" wrapText="1"/>
      <protection hidden="1"/>
    </xf>
    <xf numFmtId="0" fontId="17" fillId="11" borderId="27" xfId="0" applyFont="1" applyFill="1" applyBorder="1" applyAlignment="1" applyProtection="1">
      <alignment horizontal="center"/>
      <protection locked="0"/>
    </xf>
    <xf numFmtId="0" fontId="17" fillId="11" borderId="42" xfId="0" applyFont="1" applyFill="1" applyBorder="1" applyAlignment="1" applyProtection="1">
      <alignment horizontal="center"/>
      <protection locked="0"/>
    </xf>
    <xf numFmtId="0" fontId="17" fillId="11" borderId="44" xfId="0" applyFont="1" applyFill="1" applyBorder="1" applyAlignment="1" applyProtection="1">
      <alignment horizontal="center"/>
      <protection locked="0"/>
    </xf>
    <xf numFmtId="0" fontId="17" fillId="11" borderId="28" xfId="0" applyFont="1" applyFill="1" applyBorder="1" applyAlignment="1" applyProtection="1">
      <alignment horizontal="center"/>
      <protection locked="0"/>
    </xf>
    <xf numFmtId="0" fontId="17" fillId="19" borderId="44" xfId="0" applyFont="1" applyFill="1" applyBorder="1" applyAlignment="1" applyProtection="1">
      <alignment horizontal="center"/>
      <protection locked="0"/>
    </xf>
    <xf numFmtId="0" fontId="3" fillId="3" borderId="1" xfId="0" applyFont="1" applyFill="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33" xfId="0" applyFont="1" applyFill="1" applyBorder="1" applyAlignment="1" applyProtection="1">
      <alignment horizontal="center" vertical="center" wrapText="1"/>
      <protection hidden="1"/>
    </xf>
    <xf numFmtId="0" fontId="17" fillId="11" borderId="134" xfId="0" applyFont="1" applyFill="1" applyBorder="1" applyAlignment="1" applyProtection="1">
      <alignment horizontal="center" vertical="center" wrapText="1"/>
      <protection locked="0"/>
    </xf>
    <xf numFmtId="0" fontId="17" fillId="11" borderId="112" xfId="0" applyFont="1" applyFill="1" applyBorder="1" applyAlignment="1" applyProtection="1">
      <alignment horizontal="center" vertical="center" wrapText="1"/>
      <protection locked="0"/>
    </xf>
    <xf numFmtId="0" fontId="17" fillId="11" borderId="135" xfId="0" applyFont="1" applyFill="1" applyBorder="1" applyAlignment="1" applyProtection="1">
      <alignment horizontal="center" vertical="center" wrapText="1"/>
      <protection locked="0"/>
    </xf>
    <xf numFmtId="0" fontId="45" fillId="11" borderId="194" xfId="0" applyFont="1" applyFill="1" applyBorder="1" applyAlignment="1" applyProtection="1">
      <alignment horizontal="center" vertical="center" wrapText="1"/>
      <protection hidden="1"/>
    </xf>
    <xf numFmtId="0" fontId="45" fillId="11" borderId="155" xfId="0" applyFont="1" applyFill="1" applyBorder="1" applyAlignment="1" applyProtection="1">
      <alignment horizontal="center" vertical="center" wrapText="1"/>
      <protection hidden="1"/>
    </xf>
    <xf numFmtId="0" fontId="45" fillId="11" borderId="137" xfId="0" applyFont="1" applyFill="1" applyBorder="1" applyAlignment="1" applyProtection="1">
      <alignment horizontal="center" vertical="center" wrapText="1"/>
      <protection hidden="1"/>
    </xf>
    <xf numFmtId="0" fontId="4" fillId="9" borderId="53" xfId="0" applyFont="1" applyFill="1" applyBorder="1" applyAlignment="1" applyProtection="1">
      <alignment horizontal="center" vertical="center" wrapText="1"/>
      <protection hidden="1"/>
    </xf>
    <xf numFmtId="0" fontId="4" fillId="9" borderId="54" xfId="0" applyFont="1" applyFill="1" applyBorder="1" applyAlignment="1" applyProtection="1">
      <alignment horizontal="center" vertical="center" wrapText="1"/>
      <protection hidden="1"/>
    </xf>
    <xf numFmtId="0" fontId="69" fillId="10" borderId="30" xfId="0" applyFont="1" applyFill="1" applyBorder="1" applyAlignment="1" applyProtection="1">
      <alignment horizontal="center" vertical="center" textRotation="90" wrapText="1"/>
      <protection hidden="1"/>
    </xf>
    <xf numFmtId="0" fontId="69" fillId="10" borderId="32" xfId="0" applyFont="1" applyFill="1" applyBorder="1" applyAlignment="1" applyProtection="1">
      <alignment horizontal="center" vertical="center" textRotation="90" wrapText="1"/>
      <protection hidden="1"/>
    </xf>
    <xf numFmtId="0" fontId="22" fillId="10" borderId="138" xfId="0" applyFont="1" applyFill="1" applyBorder="1" applyAlignment="1" applyProtection="1">
      <alignment horizontal="center" vertical="center" textRotation="90" wrapText="1"/>
      <protection hidden="1"/>
    </xf>
    <xf numFmtId="0" fontId="22" fillId="10" borderId="91" xfId="0" applyFont="1" applyFill="1" applyBorder="1" applyAlignment="1" applyProtection="1">
      <alignment horizontal="center" vertical="center" textRotation="90" wrapText="1"/>
      <protection hidden="1"/>
    </xf>
    <xf numFmtId="0" fontId="19" fillId="9" borderId="88" xfId="0" applyFont="1" applyFill="1" applyBorder="1" applyAlignment="1" applyProtection="1">
      <alignment horizontal="center" vertical="center" wrapText="1"/>
      <protection hidden="1"/>
    </xf>
    <xf numFmtId="0" fontId="19" fillId="9" borderId="90" xfId="0" applyFont="1" applyFill="1" applyBorder="1" applyAlignment="1" applyProtection="1">
      <alignment horizontal="center" vertical="center" wrapText="1"/>
      <protection hidden="1"/>
    </xf>
    <xf numFmtId="0" fontId="45" fillId="9" borderId="194" xfId="0" applyFont="1" applyFill="1" applyBorder="1" applyAlignment="1" applyProtection="1">
      <alignment horizontal="center" vertical="center" wrapText="1"/>
      <protection hidden="1"/>
    </xf>
    <xf numFmtId="0" fontId="45" fillId="9" borderId="155" xfId="0" applyFont="1" applyFill="1" applyBorder="1" applyAlignment="1" applyProtection="1">
      <alignment horizontal="center" vertical="center" wrapText="1"/>
      <protection hidden="1"/>
    </xf>
    <xf numFmtId="0" fontId="45" fillId="9" borderId="137" xfId="0" applyFont="1" applyFill="1" applyBorder="1" applyAlignment="1" applyProtection="1">
      <alignment horizontal="center" vertical="center" wrapText="1"/>
      <protection hidden="1"/>
    </xf>
    <xf numFmtId="0" fontId="45" fillId="13" borderId="194" xfId="0" applyFont="1" applyFill="1" applyBorder="1" applyAlignment="1" applyProtection="1">
      <alignment horizontal="center" vertical="center" wrapText="1"/>
      <protection hidden="1"/>
    </xf>
    <xf numFmtId="0" fontId="45" fillId="13" borderId="155" xfId="0" applyFont="1" applyFill="1" applyBorder="1" applyAlignment="1" applyProtection="1">
      <alignment horizontal="center" vertical="center" wrapText="1"/>
      <protection hidden="1"/>
    </xf>
    <xf numFmtId="0" fontId="45" fillId="13" borderId="137" xfId="0" applyFont="1" applyFill="1" applyBorder="1" applyAlignment="1" applyProtection="1">
      <alignment horizontal="center" vertical="center" wrapText="1"/>
      <protection hidden="1"/>
    </xf>
    <xf numFmtId="0" fontId="69" fillId="11" borderId="30" xfId="0" applyFont="1" applyFill="1" applyBorder="1" applyAlignment="1" applyProtection="1">
      <alignment horizontal="center" vertical="center" textRotation="90" wrapText="1"/>
      <protection hidden="1"/>
    </xf>
    <xf numFmtId="0" fontId="69" fillId="11" borderId="32" xfId="0" applyFont="1" applyFill="1" applyBorder="1" applyAlignment="1" applyProtection="1">
      <alignment horizontal="center" vertical="center" textRotation="90" wrapText="1"/>
      <protection hidden="1"/>
    </xf>
    <xf numFmtId="0" fontId="69" fillId="19" borderId="30" xfId="0" applyFont="1" applyFill="1" applyBorder="1" applyAlignment="1" applyProtection="1">
      <alignment horizontal="center" vertical="center" textRotation="90" wrapText="1"/>
      <protection hidden="1"/>
    </xf>
    <xf numFmtId="0" fontId="69" fillId="19" borderId="32" xfId="0" applyFont="1" applyFill="1" applyBorder="1" applyAlignment="1" applyProtection="1">
      <alignment horizontal="center" vertical="center" textRotation="90" wrapText="1"/>
      <protection hidden="1"/>
    </xf>
    <xf numFmtId="0" fontId="32" fillId="2" borderId="1" xfId="0" applyFont="1" applyFill="1" applyBorder="1" applyAlignment="1" applyProtection="1">
      <alignment horizontal="center" vertical="center" wrapText="1"/>
      <protection hidden="1"/>
    </xf>
    <xf numFmtId="0" fontId="32" fillId="2" borderId="2" xfId="0" applyFont="1" applyFill="1" applyBorder="1" applyAlignment="1" applyProtection="1">
      <alignment horizontal="center" vertical="center" wrapText="1"/>
      <protection hidden="1"/>
    </xf>
    <xf numFmtId="0" fontId="23" fillId="10" borderId="19" xfId="0" applyFont="1" applyFill="1" applyBorder="1" applyAlignment="1" applyProtection="1">
      <alignment horizontal="center" vertical="center" wrapText="1"/>
      <protection hidden="1"/>
    </xf>
    <xf numFmtId="0" fontId="22" fillId="11" borderId="138" xfId="0" applyFont="1" applyFill="1" applyBorder="1" applyAlignment="1" applyProtection="1">
      <alignment horizontal="center" vertical="center" textRotation="90" wrapText="1"/>
      <protection hidden="1"/>
    </xf>
    <xf numFmtId="0" fontId="22" fillId="11" borderId="91" xfId="0" applyFont="1" applyFill="1" applyBorder="1" applyAlignment="1" applyProtection="1">
      <alignment horizontal="center" vertical="center" textRotation="90" wrapText="1"/>
      <protection hidden="1"/>
    </xf>
    <xf numFmtId="0" fontId="23" fillId="11" borderId="19" xfId="0" applyFont="1" applyFill="1" applyBorder="1" applyAlignment="1" applyProtection="1">
      <alignment horizontal="center" vertical="center" wrapText="1"/>
      <protection hidden="1"/>
    </xf>
    <xf numFmtId="0" fontId="4" fillId="9" borderId="51" xfId="0" applyFont="1" applyFill="1" applyBorder="1" applyAlignment="1" applyProtection="1">
      <alignment horizontal="center" vertical="center" wrapText="1"/>
      <protection hidden="1"/>
    </xf>
    <xf numFmtId="0" fontId="4" fillId="9" borderId="47" xfId="0" applyFont="1" applyFill="1" applyBorder="1" applyAlignment="1" applyProtection="1">
      <alignment horizontal="center" vertical="center" wrapText="1"/>
      <protection hidden="1"/>
    </xf>
    <xf numFmtId="0" fontId="69" fillId="9" borderId="249" xfId="0" applyFont="1" applyFill="1" applyBorder="1" applyAlignment="1" applyProtection="1">
      <alignment horizontal="center" vertical="center" textRotation="90" wrapText="1"/>
      <protection hidden="1"/>
    </xf>
    <xf numFmtId="0" fontId="69" fillId="9" borderId="46" xfId="0" applyFont="1" applyFill="1" applyBorder="1" applyAlignment="1" applyProtection="1">
      <alignment horizontal="center" vertical="center" textRotation="90" wrapText="1"/>
      <protection hidden="1"/>
    </xf>
    <xf numFmtId="0" fontId="19" fillId="13" borderId="88" xfId="0" applyFont="1" applyFill="1" applyBorder="1" applyAlignment="1" applyProtection="1">
      <alignment horizontal="center" vertical="center" wrapText="1"/>
      <protection hidden="1"/>
    </xf>
    <xf numFmtId="0" fontId="19" fillId="13" borderId="90" xfId="0" applyFont="1" applyFill="1" applyBorder="1" applyAlignment="1" applyProtection="1">
      <alignment horizontal="center" vertical="center" wrapText="1"/>
      <protection hidden="1"/>
    </xf>
    <xf numFmtId="0" fontId="61" fillId="15" borderId="72" xfId="0" applyFont="1" applyFill="1" applyBorder="1" applyAlignment="1" applyProtection="1">
      <alignment horizontal="center" vertical="center" textRotation="90" wrapText="1"/>
      <protection hidden="1"/>
    </xf>
    <xf numFmtId="0" fontId="17" fillId="15" borderId="43" xfId="0" applyFont="1" applyFill="1" applyBorder="1" applyAlignment="1" applyProtection="1">
      <alignment horizontal="center" vertical="center" wrapText="1"/>
      <protection locked="0"/>
    </xf>
    <xf numFmtId="0" fontId="17" fillId="15" borderId="20" xfId="0" applyFont="1" applyFill="1" applyBorder="1" applyAlignment="1" applyProtection="1">
      <alignment horizontal="center" vertical="center" wrapText="1"/>
      <protection locked="0"/>
    </xf>
    <xf numFmtId="0" fontId="17" fillId="15" borderId="139" xfId="0" applyFont="1" applyFill="1" applyBorder="1" applyAlignment="1" applyProtection="1">
      <alignment horizontal="center" vertical="center" wrapText="1"/>
      <protection locked="0"/>
    </xf>
    <xf numFmtId="0" fontId="17" fillId="13" borderId="84" xfId="0" applyFont="1" applyFill="1" applyBorder="1" applyAlignment="1" applyProtection="1">
      <alignment horizontal="center" vertical="center" wrapText="1"/>
      <protection locked="0"/>
    </xf>
    <xf numFmtId="0" fontId="17" fillId="13" borderId="72" xfId="0" applyFont="1" applyFill="1" applyBorder="1" applyAlignment="1" applyProtection="1">
      <alignment horizontal="center" vertical="center" wrapText="1"/>
      <protection locked="0"/>
    </xf>
    <xf numFmtId="0" fontId="17" fillId="13" borderId="122" xfId="0" applyFont="1" applyFill="1" applyBorder="1" applyAlignment="1" applyProtection="1">
      <alignment horizontal="center" vertical="center" wrapText="1"/>
      <protection locked="0"/>
    </xf>
    <xf numFmtId="0" fontId="4" fillId="9" borderId="42" xfId="0" applyFont="1" applyFill="1" applyBorder="1" applyAlignment="1" applyProtection="1">
      <alignment horizontal="center" vertical="center" textRotation="90" wrapText="1"/>
      <protection hidden="1"/>
    </xf>
    <xf numFmtId="0" fontId="4" fillId="9" borderId="19" xfId="0" applyFont="1" applyFill="1" applyBorder="1" applyAlignment="1" applyProtection="1">
      <alignment horizontal="center" vertical="center" textRotation="90" wrapText="1"/>
      <protection hidden="1"/>
    </xf>
    <xf numFmtId="0" fontId="4" fillId="9" borderId="34" xfId="0" applyFont="1" applyFill="1" applyBorder="1" applyAlignment="1" applyProtection="1">
      <alignment horizontal="center" vertical="center" textRotation="90" wrapText="1"/>
      <protection hidden="1"/>
    </xf>
    <xf numFmtId="0" fontId="4" fillId="9" borderId="48" xfId="0" applyFont="1" applyFill="1" applyBorder="1" applyAlignment="1" applyProtection="1">
      <alignment horizontal="center" vertical="center" textRotation="90" wrapText="1"/>
      <protection hidden="1"/>
    </xf>
    <xf numFmtId="0" fontId="4" fillId="9" borderId="22" xfId="0" applyFont="1" applyFill="1" applyBorder="1" applyAlignment="1" applyProtection="1">
      <alignment horizontal="center" vertical="center" textRotation="90" wrapText="1"/>
      <protection hidden="1"/>
    </xf>
    <xf numFmtId="0" fontId="4" fillId="9" borderId="36" xfId="0" applyFont="1" applyFill="1" applyBorder="1" applyAlignment="1" applyProtection="1">
      <alignment horizontal="center" vertical="center" textRotation="90" wrapText="1"/>
      <protection hidden="1"/>
    </xf>
    <xf numFmtId="0" fontId="4" fillId="9" borderId="49" xfId="0" applyFont="1" applyFill="1" applyBorder="1" applyAlignment="1" applyProtection="1">
      <alignment horizontal="center" vertical="center" textRotation="90" wrapText="1"/>
      <protection hidden="1"/>
    </xf>
    <xf numFmtId="0" fontId="4" fillId="9" borderId="45" xfId="0" applyFont="1" applyFill="1" applyBorder="1" applyAlignment="1" applyProtection="1">
      <alignment horizontal="center" vertical="center" textRotation="90" wrapText="1"/>
      <protection hidden="1"/>
    </xf>
    <xf numFmtId="0" fontId="4" fillId="9" borderId="46" xfId="0" applyFont="1" applyFill="1" applyBorder="1" applyAlignment="1" applyProtection="1">
      <alignment horizontal="center" vertical="center" textRotation="90" wrapText="1"/>
      <protection hidden="1"/>
    </xf>
    <xf numFmtId="0" fontId="4" fillId="12" borderId="108" xfId="0" applyFont="1" applyFill="1" applyBorder="1" applyAlignment="1" applyProtection="1">
      <alignment horizontal="center" vertical="center" textRotation="90" wrapText="1"/>
      <protection hidden="1"/>
    </xf>
    <xf numFmtId="0" fontId="4" fillId="12" borderId="109" xfId="0" applyFont="1" applyFill="1" applyBorder="1" applyAlignment="1" applyProtection="1">
      <alignment horizontal="center" vertical="center" textRotation="90" wrapText="1"/>
      <protection hidden="1"/>
    </xf>
    <xf numFmtId="0" fontId="4" fillId="12" borderId="19" xfId="0" applyFont="1" applyFill="1" applyBorder="1" applyAlignment="1" applyProtection="1">
      <alignment horizontal="center" vertical="center" textRotation="90" wrapText="1"/>
      <protection hidden="1"/>
    </xf>
    <xf numFmtId="0" fontId="4" fillId="12" borderId="34" xfId="0" applyFont="1" applyFill="1" applyBorder="1" applyAlignment="1" applyProtection="1">
      <alignment horizontal="center" vertical="center" textRotation="90" wrapText="1"/>
      <protection hidden="1"/>
    </xf>
    <xf numFmtId="0" fontId="4" fillId="12" borderId="26" xfId="0" applyFont="1" applyFill="1" applyBorder="1" applyAlignment="1" applyProtection="1">
      <alignment horizontal="center" vertical="center" textRotation="90" wrapText="1"/>
      <protection hidden="1"/>
    </xf>
    <xf numFmtId="0" fontId="4" fillId="12" borderId="37" xfId="0" applyFont="1" applyFill="1" applyBorder="1" applyAlignment="1" applyProtection="1">
      <alignment horizontal="center" vertical="center" textRotation="90" wrapText="1"/>
      <protection hidden="1"/>
    </xf>
    <xf numFmtId="0" fontId="4" fillId="9" borderId="27" xfId="0" applyFont="1" applyFill="1" applyBorder="1" applyAlignment="1" applyProtection="1">
      <alignment horizontal="center" vertical="center" textRotation="90" wrapText="1"/>
      <protection hidden="1"/>
    </xf>
    <xf numFmtId="0" fontId="4" fillId="9" borderId="29" xfId="0" applyFont="1" applyFill="1" applyBorder="1" applyAlignment="1" applyProtection="1">
      <alignment horizontal="center" vertical="center" textRotation="90" wrapText="1"/>
      <protection hidden="1"/>
    </xf>
    <xf numFmtId="0" fontId="4" fillId="9" borderId="31" xfId="0" applyFont="1" applyFill="1" applyBorder="1" applyAlignment="1" applyProtection="1">
      <alignment horizontal="center" vertical="center" textRotation="90" wrapText="1"/>
      <protection hidden="1"/>
    </xf>
    <xf numFmtId="0" fontId="23" fillId="15" borderId="72" xfId="0" applyFont="1" applyFill="1" applyBorder="1" applyAlignment="1" applyProtection="1">
      <alignment horizontal="center" vertical="center" wrapText="1"/>
      <protection hidden="1"/>
    </xf>
    <xf numFmtId="0" fontId="23" fillId="15" borderId="72" xfId="0" applyFont="1" applyFill="1" applyBorder="1" applyAlignment="1" applyProtection="1">
      <alignment horizontal="center" vertical="center" textRotation="90" wrapText="1"/>
      <protection hidden="1"/>
    </xf>
    <xf numFmtId="0" fontId="23" fillId="15" borderId="100" xfId="0" applyFont="1" applyFill="1" applyBorder="1" applyAlignment="1" applyProtection="1">
      <alignment horizontal="center" vertical="center" textRotation="90" wrapText="1"/>
      <protection hidden="1"/>
    </xf>
    <xf numFmtId="0" fontId="61" fillId="13" borderId="84" xfId="0" applyFont="1" applyFill="1" applyBorder="1" applyAlignment="1" applyProtection="1">
      <alignment horizontal="center" vertical="center" textRotation="90" wrapText="1"/>
      <protection hidden="1"/>
    </xf>
    <xf numFmtId="0" fontId="126" fillId="16" borderId="249" xfId="0" applyFont="1" applyFill="1" applyBorder="1" applyAlignment="1" applyProtection="1">
      <alignment horizontal="center" vertical="center" textRotation="90" wrapText="1"/>
      <protection hidden="1"/>
    </xf>
    <xf numFmtId="0" fontId="126" fillId="16" borderId="46" xfId="0" applyFont="1" applyFill="1" applyBorder="1" applyAlignment="1" applyProtection="1">
      <alignment horizontal="center" vertical="center" textRotation="90" wrapText="1"/>
      <protection hidden="1"/>
    </xf>
    <xf numFmtId="0" fontId="61" fillId="15" borderId="84" xfId="0" applyFont="1" applyFill="1" applyBorder="1" applyAlignment="1" applyProtection="1">
      <alignment horizontal="center" vertical="center" textRotation="90" wrapText="1"/>
      <protection hidden="1"/>
    </xf>
    <xf numFmtId="0" fontId="61" fillId="17" borderId="180" xfId="0" applyFont="1" applyFill="1" applyBorder="1" applyAlignment="1" applyProtection="1">
      <alignment horizontal="center"/>
      <protection hidden="1"/>
    </xf>
    <xf numFmtId="0" fontId="61" fillId="17" borderId="181" xfId="0" applyFont="1" applyFill="1" applyBorder="1" applyAlignment="1" applyProtection="1">
      <alignment horizontal="center"/>
      <protection hidden="1"/>
    </xf>
    <xf numFmtId="0" fontId="61" fillId="17" borderId="205" xfId="0" applyFont="1" applyFill="1" applyBorder="1" applyAlignment="1" applyProtection="1">
      <alignment horizontal="center" vertical="center" wrapText="1"/>
      <protection hidden="1"/>
    </xf>
    <xf numFmtId="0" fontId="61" fillId="17" borderId="112" xfId="0" applyFont="1" applyFill="1" applyBorder="1" applyAlignment="1" applyProtection="1">
      <alignment horizontal="center" vertical="center" wrapText="1"/>
      <protection hidden="1"/>
    </xf>
    <xf numFmtId="0" fontId="19" fillId="17" borderId="88" xfId="0" applyFont="1" applyFill="1" applyBorder="1" applyAlignment="1" applyProtection="1">
      <alignment horizontal="center" vertical="center" wrapText="1"/>
      <protection hidden="1"/>
    </xf>
    <xf numFmtId="0" fontId="19" fillId="17" borderId="90" xfId="0" applyFont="1" applyFill="1" applyBorder="1" applyAlignment="1" applyProtection="1">
      <alignment horizontal="center" vertical="center" wrapText="1"/>
      <protection hidden="1"/>
    </xf>
    <xf numFmtId="0" fontId="22" fillId="17" borderId="138" xfId="0" applyFont="1" applyFill="1" applyBorder="1" applyAlignment="1" applyProtection="1">
      <alignment horizontal="center" vertical="center" textRotation="90" wrapText="1"/>
      <protection hidden="1"/>
    </xf>
    <xf numFmtId="0" fontId="22" fillId="17" borderId="91" xfId="0" applyFont="1" applyFill="1" applyBorder="1" applyAlignment="1" applyProtection="1">
      <alignment horizontal="center" vertical="center" textRotation="90" wrapText="1"/>
      <protection hidden="1"/>
    </xf>
    <xf numFmtId="0" fontId="45" fillId="17" borderId="194" xfId="0" applyFont="1" applyFill="1" applyBorder="1" applyAlignment="1" applyProtection="1">
      <alignment horizontal="center" vertical="center" wrapText="1"/>
      <protection hidden="1"/>
    </xf>
    <xf numFmtId="0" fontId="45" fillId="17" borderId="155" xfId="0" applyFont="1" applyFill="1" applyBorder="1" applyAlignment="1" applyProtection="1">
      <alignment horizontal="center" vertical="center" wrapText="1"/>
      <protection hidden="1"/>
    </xf>
    <xf numFmtId="0" fontId="45" fillId="17" borderId="137" xfId="0" applyFont="1" applyFill="1" applyBorder="1" applyAlignment="1" applyProtection="1">
      <alignment horizontal="center" vertical="center" wrapText="1"/>
      <protection hidden="1"/>
    </xf>
    <xf numFmtId="0" fontId="23" fillId="17" borderId="263" xfId="0" applyFont="1" applyFill="1" applyBorder="1" applyAlignment="1" applyProtection="1">
      <alignment horizontal="center" vertical="center" textRotation="90" wrapText="1"/>
      <protection hidden="1"/>
    </xf>
    <xf numFmtId="0" fontId="23" fillId="17" borderId="264" xfId="0" applyFont="1" applyFill="1" applyBorder="1" applyAlignment="1" applyProtection="1">
      <alignment horizontal="center" vertical="center" textRotation="90" wrapText="1"/>
      <protection hidden="1"/>
    </xf>
    <xf numFmtId="0" fontId="123" fillId="17" borderId="249" xfId="0" applyFont="1" applyFill="1" applyBorder="1" applyAlignment="1" applyProtection="1">
      <alignment horizontal="center" vertical="center" textRotation="90" wrapText="1"/>
      <protection hidden="1"/>
    </xf>
    <xf numFmtId="0" fontId="123" fillId="17" borderId="46" xfId="0" applyFont="1" applyFill="1" applyBorder="1" applyAlignment="1" applyProtection="1">
      <alignment horizontal="center" vertical="center" textRotation="90" wrapText="1"/>
      <protection hidden="1"/>
    </xf>
    <xf numFmtId="0" fontId="92" fillId="0" borderId="172" xfId="0" applyFont="1" applyBorder="1" applyAlignment="1" applyProtection="1">
      <alignment horizontal="center" vertical="center"/>
      <protection hidden="1"/>
    </xf>
    <xf numFmtId="0" fontId="92" fillId="0" borderId="173" xfId="0" applyFont="1" applyBorder="1" applyAlignment="1" applyProtection="1">
      <alignment horizontal="center" vertical="center"/>
      <protection hidden="1"/>
    </xf>
    <xf numFmtId="0" fontId="76" fillId="17" borderId="26" xfId="0" applyFont="1" applyFill="1" applyBorder="1" applyAlignment="1" applyProtection="1">
      <alignment horizontal="center" vertical="center" wrapText="1"/>
      <protection hidden="1"/>
    </xf>
    <xf numFmtId="0" fontId="76" fillId="17" borderId="108" xfId="0" applyFont="1" applyFill="1" applyBorder="1" applyAlignment="1" applyProtection="1">
      <alignment horizontal="center" vertical="center" wrapText="1"/>
      <protection hidden="1"/>
    </xf>
    <xf numFmtId="0" fontId="61" fillId="17" borderId="182" xfId="0" applyFont="1" applyFill="1" applyBorder="1" applyAlignment="1" applyProtection="1">
      <alignment horizontal="center"/>
      <protection hidden="1"/>
    </xf>
    <xf numFmtId="0" fontId="61" fillId="17" borderId="206" xfId="0" applyFont="1" applyFill="1" applyBorder="1" applyAlignment="1" applyProtection="1">
      <alignment horizontal="center" vertical="center" wrapText="1"/>
      <protection hidden="1"/>
    </xf>
    <xf numFmtId="0" fontId="72" fillId="17" borderId="88" xfId="0" applyFont="1" applyFill="1" applyBorder="1" applyAlignment="1" applyProtection="1">
      <alignment horizontal="center" vertical="center" wrapText="1"/>
      <protection hidden="1"/>
    </xf>
    <xf numFmtId="0" fontId="72" fillId="17" borderId="90" xfId="0" applyFont="1" applyFill="1" applyBorder="1" applyAlignment="1" applyProtection="1">
      <alignment horizontal="center" vertical="center" wrapText="1"/>
      <protection hidden="1"/>
    </xf>
    <xf numFmtId="0" fontId="67" fillId="17" borderId="138" xfId="0" applyFont="1" applyFill="1" applyBorder="1" applyAlignment="1" applyProtection="1">
      <alignment horizontal="center" vertical="center" textRotation="90" wrapText="1"/>
      <protection hidden="1"/>
    </xf>
    <xf numFmtId="0" fontId="67" fillId="17" borderId="91" xfId="0" applyFont="1" applyFill="1" applyBorder="1" applyAlignment="1" applyProtection="1">
      <alignment horizontal="center" vertical="center" textRotation="90" wrapText="1"/>
      <protection hidden="1"/>
    </xf>
    <xf numFmtId="0" fontId="61" fillId="17" borderId="194" xfId="0" applyFont="1" applyFill="1" applyBorder="1" applyAlignment="1" applyProtection="1">
      <alignment horizontal="center" vertical="center" wrapText="1"/>
      <protection hidden="1"/>
    </xf>
    <xf numFmtId="0" fontId="61" fillId="17" borderId="155" xfId="0" applyFont="1" applyFill="1" applyBorder="1" applyAlignment="1" applyProtection="1">
      <alignment horizontal="center" vertical="center" wrapText="1"/>
      <protection hidden="1"/>
    </xf>
    <xf numFmtId="0" fontId="61" fillId="17" borderId="137" xfId="0" applyFont="1" applyFill="1" applyBorder="1" applyAlignment="1" applyProtection="1">
      <alignment horizontal="center" vertical="center" wrapText="1"/>
      <protection hidden="1"/>
    </xf>
    <xf numFmtId="0" fontId="73" fillId="17" borderId="265" xfId="0" applyFont="1" applyFill="1" applyBorder="1" applyAlignment="1" applyProtection="1">
      <alignment horizontal="center" vertical="center" wrapText="1"/>
      <protection hidden="1"/>
    </xf>
    <xf numFmtId="0" fontId="73" fillId="17" borderId="311" xfId="0" applyFont="1" applyFill="1" applyBorder="1" applyAlignment="1" applyProtection="1">
      <alignment horizontal="center" vertical="center" wrapText="1"/>
      <protection hidden="1"/>
    </xf>
    <xf numFmtId="0" fontId="73" fillId="17" borderId="309" xfId="0" applyFont="1" applyFill="1" applyBorder="1" applyAlignment="1" applyProtection="1">
      <alignment horizontal="center" vertical="center" wrapText="1"/>
      <protection hidden="1"/>
    </xf>
    <xf numFmtId="0" fontId="73" fillId="17" borderId="312" xfId="0" applyFont="1" applyFill="1" applyBorder="1" applyAlignment="1" applyProtection="1">
      <alignment horizontal="center" vertical="center" wrapText="1"/>
      <protection hidden="1"/>
    </xf>
    <xf numFmtId="0" fontId="76" fillId="17" borderId="54" xfId="0" applyFont="1" applyFill="1" applyBorder="1" applyAlignment="1" applyProtection="1">
      <alignment horizontal="center" vertical="center" wrapText="1"/>
      <protection hidden="1"/>
    </xf>
    <xf numFmtId="0" fontId="76" fillId="17" borderId="4" xfId="0" applyFont="1" applyFill="1" applyBorder="1" applyAlignment="1" applyProtection="1">
      <alignment horizontal="center" vertical="center" wrapText="1"/>
      <protection hidden="1"/>
    </xf>
    <xf numFmtId="0" fontId="76" fillId="17" borderId="44" xfId="0" applyFont="1" applyFill="1" applyBorder="1" applyAlignment="1" applyProtection="1">
      <alignment horizontal="center" vertical="center" wrapText="1"/>
      <protection hidden="1"/>
    </xf>
    <xf numFmtId="0" fontId="76" fillId="17" borderId="113" xfId="0" applyFont="1" applyFill="1" applyBorder="1" applyAlignment="1" applyProtection="1">
      <alignment horizontal="center" vertical="center" wrapText="1"/>
      <protection hidden="1"/>
    </xf>
    <xf numFmtId="0" fontId="92" fillId="0" borderId="195" xfId="0" applyFont="1" applyBorder="1" applyAlignment="1" applyProtection="1">
      <alignment horizontal="center" vertical="center"/>
      <protection hidden="1"/>
    </xf>
    <xf numFmtId="0" fontId="92" fillId="0" borderId="174" xfId="0" applyFont="1" applyBorder="1" applyAlignment="1" applyProtection="1">
      <alignment horizontal="center" vertical="center"/>
      <protection hidden="1"/>
    </xf>
    <xf numFmtId="0" fontId="92" fillId="0" borderId="114" xfId="0" applyFont="1" applyBorder="1" applyAlignment="1" applyProtection="1">
      <alignment horizontal="center" vertical="center"/>
      <protection hidden="1"/>
    </xf>
    <xf numFmtId="0" fontId="92" fillId="0" borderId="221" xfId="0" applyFont="1" applyBorder="1" applyAlignment="1" applyProtection="1">
      <alignment horizontal="center" vertical="center"/>
      <protection hidden="1"/>
    </xf>
    <xf numFmtId="0" fontId="0" fillId="0" borderId="243" xfId="0" applyBorder="1" applyAlignment="1" applyProtection="1">
      <alignment horizontal="center"/>
      <protection hidden="1"/>
    </xf>
    <xf numFmtId="0" fontId="0" fillId="0" borderId="234" xfId="0" applyBorder="1" applyAlignment="1" applyProtection="1">
      <alignment horizontal="center"/>
      <protection hidden="1"/>
    </xf>
    <xf numFmtId="0" fontId="0" fillId="0" borderId="239" xfId="0" applyBorder="1" applyAlignment="1" applyProtection="1">
      <alignment horizontal="center"/>
      <protection hidden="1"/>
    </xf>
    <xf numFmtId="0" fontId="73" fillId="17" borderId="135" xfId="0" applyFont="1" applyFill="1" applyBorder="1" applyAlignment="1" applyProtection="1">
      <alignment horizontal="center" vertical="center" wrapText="1"/>
      <protection hidden="1"/>
    </xf>
    <xf numFmtId="0" fontId="73" fillId="17" borderId="231" xfId="0" applyFont="1" applyFill="1" applyBorder="1" applyAlignment="1" applyProtection="1">
      <alignment horizontal="center" vertical="center" wrapText="1"/>
      <protection hidden="1"/>
    </xf>
    <xf numFmtId="0" fontId="73" fillId="17" borderId="56" xfId="0" applyFont="1" applyFill="1" applyBorder="1" applyAlignment="1" applyProtection="1">
      <alignment horizontal="center" vertical="center" wrapText="1"/>
      <protection hidden="1"/>
    </xf>
    <xf numFmtId="0" fontId="76" fillId="17" borderId="271" xfId="0" applyFont="1" applyFill="1" applyBorder="1" applyAlignment="1" applyProtection="1">
      <alignment horizontal="center" vertical="center" wrapText="1"/>
      <protection hidden="1"/>
    </xf>
    <xf numFmtId="0" fontId="76" fillId="17" borderId="272" xfId="0" applyFont="1" applyFill="1" applyBorder="1" applyAlignment="1" applyProtection="1">
      <alignment horizontal="center" vertical="center" wrapText="1"/>
      <protection hidden="1"/>
    </xf>
    <xf numFmtId="0" fontId="73" fillId="17" borderId="112" xfId="0" applyFont="1" applyFill="1" applyBorder="1" applyAlignment="1" applyProtection="1">
      <alignment horizontal="center" vertical="center" wrapText="1"/>
      <protection hidden="1"/>
    </xf>
    <xf numFmtId="0" fontId="73" fillId="17" borderId="0" xfId="0" applyFont="1" applyFill="1" applyBorder="1" applyAlignment="1" applyProtection="1">
      <alignment horizontal="center" vertical="center" wrapText="1"/>
      <protection hidden="1"/>
    </xf>
    <xf numFmtId="0" fontId="76" fillId="17" borderId="273" xfId="0" applyFont="1" applyFill="1" applyBorder="1" applyAlignment="1" applyProtection="1">
      <alignment horizontal="center" vertical="center" wrapText="1"/>
      <protection hidden="1"/>
    </xf>
    <xf numFmtId="0" fontId="120" fillId="17" borderId="269" xfId="0" applyFont="1" applyFill="1" applyBorder="1" applyAlignment="1" applyProtection="1">
      <alignment horizontal="center" vertical="center" textRotation="90" wrapText="1"/>
      <protection hidden="1"/>
    </xf>
    <xf numFmtId="0" fontId="120" fillId="17" borderId="270" xfId="0" applyFont="1" applyFill="1" applyBorder="1" applyAlignment="1" applyProtection="1">
      <alignment horizontal="center" vertical="center" textRotation="90" wrapText="1"/>
      <protection hidden="1"/>
    </xf>
    <xf numFmtId="0" fontId="120" fillId="17" borderId="267" xfId="0" applyFont="1" applyFill="1" applyBorder="1" applyAlignment="1" applyProtection="1">
      <alignment horizontal="center" vertical="center" textRotation="90" wrapText="1"/>
      <protection hidden="1"/>
    </xf>
    <xf numFmtId="0" fontId="120" fillId="17" borderId="268" xfId="0" applyFont="1" applyFill="1" applyBorder="1" applyAlignment="1" applyProtection="1">
      <alignment horizontal="center" vertical="center" textRotation="90" wrapText="1"/>
      <protection hidden="1"/>
    </xf>
    <xf numFmtId="0" fontId="20" fillId="17" borderId="42" xfId="0" applyFont="1" applyFill="1" applyBorder="1" applyAlignment="1" applyProtection="1">
      <alignment horizontal="center" vertical="center" textRotation="90" wrapText="1"/>
      <protection hidden="1"/>
    </xf>
    <xf numFmtId="0" fontId="20" fillId="17" borderId="19" xfId="0" applyFont="1" applyFill="1" applyBorder="1" applyAlignment="1" applyProtection="1">
      <alignment horizontal="center" vertical="center" textRotation="90" wrapText="1"/>
      <protection hidden="1"/>
    </xf>
    <xf numFmtId="0" fontId="20" fillId="17" borderId="34" xfId="0" applyFont="1" applyFill="1" applyBorder="1" applyAlignment="1" applyProtection="1">
      <alignment horizontal="center" vertical="center" textRotation="90" wrapText="1"/>
      <protection hidden="1"/>
    </xf>
    <xf numFmtId="0" fontId="77" fillId="17" borderId="42" xfId="0" applyFont="1" applyFill="1" applyBorder="1" applyAlignment="1" applyProtection="1">
      <alignment horizontal="center" vertical="center" textRotation="90" wrapText="1"/>
      <protection hidden="1"/>
    </xf>
    <xf numFmtId="0" fontId="77" fillId="17" borderId="19" xfId="0" applyFont="1" applyFill="1" applyBorder="1" applyAlignment="1" applyProtection="1">
      <alignment horizontal="center" vertical="center" textRotation="90" wrapText="1"/>
      <protection hidden="1"/>
    </xf>
    <xf numFmtId="0" fontId="77" fillId="17" borderId="34" xfId="0" applyFont="1" applyFill="1" applyBorder="1" applyAlignment="1" applyProtection="1">
      <alignment horizontal="center" vertical="center" textRotation="90" wrapText="1"/>
      <protection hidden="1"/>
    </xf>
    <xf numFmtId="0" fontId="73" fillId="17" borderId="310" xfId="0" applyFont="1" applyFill="1" applyBorder="1" applyAlignment="1" applyProtection="1">
      <alignment horizontal="center" vertical="center" wrapText="1"/>
      <protection hidden="1"/>
    </xf>
    <xf numFmtId="0" fontId="76" fillId="17" borderId="103" xfId="0" applyFont="1" applyFill="1" applyBorder="1" applyAlignment="1" applyProtection="1">
      <alignment horizontal="center" vertical="center" wrapText="1"/>
      <protection hidden="1"/>
    </xf>
    <xf numFmtId="0" fontId="120" fillId="17" borderId="213" xfId="0" applyFont="1" applyFill="1" applyBorder="1" applyAlignment="1" applyProtection="1">
      <alignment horizontal="center" vertical="center" textRotation="90" wrapText="1"/>
      <protection hidden="1"/>
    </xf>
    <xf numFmtId="0" fontId="120" fillId="17" borderId="214" xfId="0" applyFont="1" applyFill="1" applyBorder="1" applyAlignment="1" applyProtection="1">
      <alignment horizontal="center" vertical="center" textRotation="90" wrapText="1"/>
      <protection hidden="1"/>
    </xf>
    <xf numFmtId="0" fontId="79" fillId="17" borderId="92" xfId="0" applyFont="1" applyFill="1" applyBorder="1" applyAlignment="1" applyProtection="1">
      <alignment horizontal="center" vertical="center" textRotation="90" wrapText="1"/>
      <protection hidden="1"/>
    </xf>
    <xf numFmtId="0" fontId="79" fillId="17" borderId="116" xfId="0" applyFont="1" applyFill="1" applyBorder="1" applyAlignment="1" applyProtection="1">
      <alignment horizontal="center" vertical="center" textRotation="90" wrapText="1"/>
      <protection hidden="1"/>
    </xf>
    <xf numFmtId="0" fontId="72" fillId="17" borderId="207" xfId="0" applyFont="1" applyFill="1" applyBorder="1" applyAlignment="1" applyProtection="1">
      <alignment horizontal="center" vertical="center" textRotation="90" wrapText="1"/>
      <protection hidden="1"/>
    </xf>
    <xf numFmtId="0" fontId="72" fillId="17" borderId="72" xfId="0" applyFont="1" applyFill="1" applyBorder="1" applyAlignment="1" applyProtection="1">
      <alignment horizontal="center" vertical="center" textRotation="90" wrapText="1"/>
      <protection hidden="1"/>
    </xf>
    <xf numFmtId="0" fontId="82" fillId="17" borderId="111" xfId="0" applyFont="1" applyFill="1" applyBorder="1" applyAlignment="1" applyProtection="1">
      <alignment horizontal="center" vertical="center" textRotation="90" wrapText="1"/>
      <protection hidden="1"/>
    </xf>
    <xf numFmtId="0" fontId="82" fillId="17" borderId="99" xfId="0" applyFont="1" applyFill="1" applyBorder="1" applyAlignment="1" applyProtection="1">
      <alignment horizontal="center" vertical="center" textRotation="90" wrapText="1"/>
      <protection hidden="1"/>
    </xf>
    <xf numFmtId="0" fontId="82" fillId="17" borderId="72" xfId="0" applyFont="1" applyFill="1" applyBorder="1" applyAlignment="1" applyProtection="1">
      <alignment horizontal="center" vertical="center" textRotation="90" wrapText="1"/>
      <protection hidden="1"/>
    </xf>
    <xf numFmtId="0" fontId="82" fillId="17" borderId="100" xfId="0" applyFont="1" applyFill="1" applyBorder="1" applyAlignment="1" applyProtection="1">
      <alignment horizontal="center" vertical="center" textRotation="90" wrapText="1"/>
      <protection hidden="1"/>
    </xf>
    <xf numFmtId="0" fontId="97" fillId="17" borderId="197" xfId="0" applyFont="1" applyFill="1" applyBorder="1" applyAlignment="1" applyProtection="1">
      <alignment horizontal="left"/>
      <protection hidden="1"/>
    </xf>
    <xf numFmtId="0" fontId="97" fillId="17" borderId="198" xfId="0" applyFont="1" applyFill="1" applyBorder="1" applyAlignment="1" applyProtection="1">
      <alignment horizontal="left"/>
      <protection hidden="1"/>
    </xf>
    <xf numFmtId="0" fontId="97" fillId="17" borderId="199" xfId="0" applyFont="1" applyFill="1" applyBorder="1" applyAlignment="1" applyProtection="1">
      <alignment horizontal="left"/>
      <protection hidden="1"/>
    </xf>
    <xf numFmtId="0" fontId="80" fillId="17" borderId="200" xfId="0" applyFont="1" applyFill="1" applyBorder="1" applyAlignment="1" applyProtection="1">
      <alignment horizontal="left" vertical="center"/>
      <protection hidden="1"/>
    </xf>
    <xf numFmtId="0" fontId="80" fillId="17" borderId="201" xfId="0" applyFont="1" applyFill="1" applyBorder="1" applyAlignment="1" applyProtection="1">
      <alignment horizontal="left" vertical="center"/>
      <protection hidden="1"/>
    </xf>
    <xf numFmtId="0" fontId="4" fillId="17" borderId="48" xfId="0" applyFont="1" applyFill="1" applyBorder="1" applyAlignment="1" applyProtection="1">
      <alignment horizontal="center" vertical="center" wrapText="1"/>
      <protection hidden="1"/>
    </xf>
    <xf numFmtId="0" fontId="4" fillId="17" borderId="36" xfId="0" applyFont="1" applyFill="1" applyBorder="1" applyAlignment="1" applyProtection="1">
      <alignment horizontal="center" vertical="center" wrapText="1"/>
      <protection hidden="1"/>
    </xf>
    <xf numFmtId="0" fontId="0" fillId="4" borderId="302" xfId="0" applyFont="1" applyFill="1" applyBorder="1" applyAlignment="1" applyProtection="1">
      <alignment horizontal="center"/>
      <protection hidden="1"/>
    </xf>
    <xf numFmtId="0" fontId="0" fillId="4" borderId="170" xfId="0" applyFill="1" applyBorder="1" applyAlignment="1" applyProtection="1">
      <alignment horizontal="center"/>
      <protection hidden="1"/>
    </xf>
    <xf numFmtId="0" fontId="51" fillId="17" borderId="202" xfId="0" applyFont="1" applyFill="1" applyBorder="1" applyAlignment="1" applyProtection="1">
      <alignment horizontal="right" vertical="center"/>
      <protection hidden="1"/>
    </xf>
    <xf numFmtId="0" fontId="51" fillId="17" borderId="200" xfId="0" applyFont="1" applyFill="1" applyBorder="1" applyAlignment="1" applyProtection="1">
      <alignment horizontal="right" vertical="center"/>
      <protection hidden="1"/>
    </xf>
    <xf numFmtId="0" fontId="4" fillId="17" borderId="191" xfId="0" applyFont="1" applyFill="1" applyBorder="1" applyAlignment="1" applyProtection="1">
      <alignment horizontal="center" vertical="center" wrapText="1"/>
      <protection hidden="1"/>
    </xf>
    <xf numFmtId="0" fontId="4" fillId="17" borderId="176" xfId="0" applyFont="1" applyFill="1" applyBorder="1" applyAlignment="1" applyProtection="1">
      <alignment horizontal="center" vertical="center" wrapText="1"/>
      <protection hidden="1"/>
    </xf>
    <xf numFmtId="0" fontId="4" fillId="17" borderId="204" xfId="0" applyFont="1" applyFill="1" applyBorder="1" applyAlignment="1" applyProtection="1">
      <alignment horizontal="center" vertical="center" wrapText="1"/>
      <protection hidden="1"/>
    </xf>
    <xf numFmtId="0" fontId="4" fillId="17" borderId="175" xfId="0" applyFont="1" applyFill="1" applyBorder="1" applyAlignment="1" applyProtection="1">
      <alignment horizontal="center" vertical="center" wrapText="1"/>
      <protection hidden="1"/>
    </xf>
    <xf numFmtId="0" fontId="4" fillId="17" borderId="196" xfId="0" applyFont="1" applyFill="1" applyBorder="1" applyAlignment="1" applyProtection="1">
      <alignment horizontal="center" vertical="center"/>
      <protection hidden="1"/>
    </xf>
    <xf numFmtId="0" fontId="4" fillId="17" borderId="0" xfId="0" applyFont="1" applyFill="1" applyBorder="1" applyAlignment="1" applyProtection="1">
      <alignment horizontal="center" vertical="center"/>
      <protection hidden="1"/>
    </xf>
    <xf numFmtId="0" fontId="80" fillId="17" borderId="210" xfId="0" applyFont="1" applyFill="1" applyBorder="1" applyAlignment="1" applyProtection="1">
      <alignment horizontal="left" vertical="center"/>
      <protection hidden="1"/>
    </xf>
    <xf numFmtId="0" fontId="80" fillId="17" borderId="211" xfId="0" applyFont="1" applyFill="1" applyBorder="1" applyAlignment="1" applyProtection="1">
      <alignment horizontal="left" vertical="center"/>
      <protection hidden="1"/>
    </xf>
    <xf numFmtId="0" fontId="20" fillId="17" borderId="187" xfId="0" applyFont="1" applyFill="1" applyBorder="1" applyAlignment="1" applyProtection="1">
      <alignment horizontal="center" wrapText="1"/>
      <protection hidden="1"/>
    </xf>
    <xf numFmtId="0" fontId="20" fillId="17" borderId="188" xfId="0" applyFont="1" applyFill="1" applyBorder="1" applyAlignment="1" applyProtection="1">
      <alignment horizontal="center" wrapText="1"/>
      <protection hidden="1"/>
    </xf>
    <xf numFmtId="0" fontId="20" fillId="17" borderId="189" xfId="0" applyFont="1" applyFill="1" applyBorder="1" applyAlignment="1" applyProtection="1">
      <alignment horizontal="center" wrapText="1"/>
      <protection hidden="1"/>
    </xf>
    <xf numFmtId="0" fontId="20" fillId="17" borderId="169" xfId="0" applyFont="1" applyFill="1" applyBorder="1" applyAlignment="1" applyProtection="1">
      <alignment horizontal="center" vertical="center" wrapText="1"/>
      <protection hidden="1"/>
    </xf>
    <xf numFmtId="0" fontId="20" fillId="17" borderId="170" xfId="0" applyFont="1" applyFill="1" applyBorder="1" applyAlignment="1" applyProtection="1">
      <alignment horizontal="center" vertical="center" wrapText="1"/>
      <protection hidden="1"/>
    </xf>
    <xf numFmtId="0" fontId="20" fillId="17" borderId="218" xfId="0" applyFont="1" applyFill="1" applyBorder="1" applyAlignment="1" applyProtection="1">
      <alignment horizontal="center" vertical="center" wrapText="1"/>
      <protection hidden="1"/>
    </xf>
    <xf numFmtId="0" fontId="61" fillId="17" borderId="186" xfId="0" applyFont="1" applyFill="1" applyBorder="1" applyAlignment="1" applyProtection="1">
      <alignment horizontal="center" vertical="center" wrapText="1"/>
      <protection hidden="1"/>
    </xf>
    <xf numFmtId="0" fontId="61" fillId="17" borderId="20" xfId="0" applyFont="1" applyFill="1" applyBorder="1" applyAlignment="1" applyProtection="1">
      <alignment horizontal="center" vertical="center" wrapText="1"/>
      <protection hidden="1"/>
    </xf>
    <xf numFmtId="0" fontId="61" fillId="17" borderId="212" xfId="0" applyFont="1" applyFill="1" applyBorder="1" applyAlignment="1" applyProtection="1">
      <alignment horizontal="center" vertical="center" wrapText="1"/>
      <protection hidden="1"/>
    </xf>
    <xf numFmtId="0" fontId="42" fillId="17" borderId="207" xfId="0" applyFont="1" applyFill="1" applyBorder="1" applyAlignment="1" applyProtection="1">
      <alignment horizontal="center" vertical="center" wrapText="1"/>
      <protection hidden="1"/>
    </xf>
    <xf numFmtId="0" fontId="42" fillId="17" borderId="72" xfId="0" applyFont="1" applyFill="1" applyBorder="1" applyAlignment="1" applyProtection="1">
      <alignment horizontal="center" vertical="center" wrapText="1"/>
      <protection hidden="1"/>
    </xf>
    <xf numFmtId="0" fontId="42" fillId="17" borderId="92" xfId="0" applyFont="1" applyFill="1" applyBorder="1" applyAlignment="1" applyProtection="1">
      <alignment horizontal="center" vertical="center" wrapText="1"/>
      <protection hidden="1"/>
    </xf>
    <xf numFmtId="0" fontId="20" fillId="17" borderId="179" xfId="0" applyFont="1" applyFill="1" applyBorder="1" applyAlignment="1" applyProtection="1">
      <alignment horizontal="center" vertical="center" textRotation="90" wrapText="1"/>
      <protection hidden="1"/>
    </xf>
    <xf numFmtId="0" fontId="20" fillId="17" borderId="184" xfId="0" applyFont="1" applyFill="1" applyBorder="1" applyAlignment="1" applyProtection="1">
      <alignment horizontal="center" vertical="center" textRotation="90" wrapText="1"/>
      <protection hidden="1"/>
    </xf>
    <xf numFmtId="0" fontId="61" fillId="17" borderId="215" xfId="0" applyFont="1" applyFill="1" applyBorder="1" applyAlignment="1" applyProtection="1">
      <alignment horizontal="center"/>
      <protection hidden="1"/>
    </xf>
    <xf numFmtId="0" fontId="61" fillId="17" borderId="216" xfId="0" applyFont="1" applyFill="1" applyBorder="1" applyAlignment="1" applyProtection="1">
      <alignment horizontal="center"/>
      <protection hidden="1"/>
    </xf>
    <xf numFmtId="0" fontId="61" fillId="17" borderId="217" xfId="0" applyFont="1" applyFill="1" applyBorder="1" applyAlignment="1" applyProtection="1">
      <alignment horizontal="center"/>
      <protection hidden="1"/>
    </xf>
    <xf numFmtId="0" fontId="20" fillId="17" borderId="180" xfId="0" applyFont="1" applyFill="1" applyBorder="1" applyAlignment="1" applyProtection="1">
      <alignment horizontal="center" wrapText="1"/>
      <protection hidden="1"/>
    </xf>
    <xf numFmtId="0" fontId="20" fillId="17" borderId="181" xfId="0" applyFont="1" applyFill="1" applyBorder="1" applyAlignment="1" applyProtection="1">
      <alignment horizontal="center" wrapText="1"/>
      <protection hidden="1"/>
    </xf>
    <xf numFmtId="0" fontId="20" fillId="17" borderId="182" xfId="0" applyFont="1" applyFill="1" applyBorder="1" applyAlignment="1" applyProtection="1">
      <alignment horizontal="center" wrapText="1"/>
      <protection hidden="1"/>
    </xf>
    <xf numFmtId="0" fontId="82" fillId="17" borderId="226" xfId="0" applyFont="1" applyFill="1" applyBorder="1" applyAlignment="1" applyProtection="1">
      <alignment horizontal="center" vertical="center" textRotation="90" wrapText="1"/>
      <protection hidden="1"/>
    </xf>
    <xf numFmtId="0" fontId="70" fillId="17" borderId="48" xfId="0" applyFont="1" applyFill="1" applyBorder="1" applyAlignment="1" applyProtection="1">
      <alignment horizontal="center" vertical="center" textRotation="90" wrapText="1"/>
      <protection hidden="1"/>
    </xf>
    <xf numFmtId="0" fontId="70" fillId="17" borderId="22" xfId="0" applyFont="1" applyFill="1" applyBorder="1" applyAlignment="1" applyProtection="1">
      <alignment horizontal="center" vertical="center" textRotation="90" wrapText="1"/>
      <protection hidden="1"/>
    </xf>
    <xf numFmtId="0" fontId="70" fillId="17" borderId="36" xfId="0" applyFont="1" applyFill="1" applyBorder="1" applyAlignment="1" applyProtection="1">
      <alignment horizontal="center" vertical="center" textRotation="90" wrapText="1"/>
      <protection hidden="1"/>
    </xf>
    <xf numFmtId="0" fontId="20" fillId="17" borderId="191" xfId="0" applyFont="1" applyFill="1" applyBorder="1" applyAlignment="1" applyProtection="1">
      <alignment horizontal="center" vertical="center" textRotation="90" wrapText="1"/>
      <protection hidden="1"/>
    </xf>
    <xf numFmtId="0" fontId="20" fillId="17" borderId="192" xfId="0" applyFont="1" applyFill="1" applyBorder="1" applyAlignment="1" applyProtection="1">
      <alignment horizontal="center" vertical="center" textRotation="90" wrapText="1"/>
      <protection hidden="1"/>
    </xf>
    <xf numFmtId="0" fontId="20" fillId="17" borderId="176" xfId="0" applyFont="1" applyFill="1" applyBorder="1" applyAlignment="1" applyProtection="1">
      <alignment horizontal="center" vertical="center" textRotation="90" wrapText="1"/>
      <protection hidden="1"/>
    </xf>
    <xf numFmtId="0" fontId="20" fillId="17" borderId="183" xfId="0" applyFont="1" applyFill="1" applyBorder="1" applyAlignment="1" applyProtection="1">
      <alignment horizontal="center" vertical="center" textRotation="90" wrapText="1"/>
      <protection hidden="1"/>
    </xf>
    <xf numFmtId="0" fontId="20" fillId="17" borderId="185" xfId="0" applyFont="1" applyFill="1" applyBorder="1" applyAlignment="1" applyProtection="1">
      <alignment horizontal="center" vertical="center" textRotation="90" wrapText="1"/>
      <protection hidden="1"/>
    </xf>
    <xf numFmtId="0" fontId="20" fillId="17" borderId="190" xfId="0" applyFont="1" applyFill="1" applyBorder="1" applyAlignment="1" applyProtection="1">
      <alignment horizontal="center" vertical="center" textRotation="90" wrapText="1"/>
      <protection hidden="1"/>
    </xf>
    <xf numFmtId="0" fontId="58" fillId="0" borderId="172" xfId="0" applyFont="1" applyBorder="1" applyAlignment="1" applyProtection="1">
      <alignment horizontal="right"/>
      <protection hidden="1"/>
    </xf>
    <xf numFmtId="0" fontId="58" fillId="0" borderId="173" xfId="0" applyFont="1" applyBorder="1" applyAlignment="1" applyProtection="1">
      <alignment horizontal="right"/>
      <protection hidden="1"/>
    </xf>
    <xf numFmtId="0" fontId="58" fillId="0" borderId="228" xfId="0" applyFont="1" applyBorder="1" applyAlignment="1" applyProtection="1">
      <alignment horizontal="right"/>
      <protection hidden="1"/>
    </xf>
    <xf numFmtId="0" fontId="58" fillId="0" borderId="174" xfId="0" applyFont="1" applyBorder="1" applyAlignment="1" applyProtection="1">
      <alignment horizontal="right"/>
      <protection hidden="1"/>
    </xf>
    <xf numFmtId="0" fontId="58" fillId="0" borderId="114" xfId="0" applyFont="1" applyBorder="1" applyAlignment="1" applyProtection="1">
      <alignment horizontal="right"/>
      <protection hidden="1"/>
    </xf>
    <xf numFmtId="0" fontId="58" fillId="0" borderId="194" xfId="0" applyFont="1" applyBorder="1" applyAlignment="1" applyProtection="1">
      <alignment horizontal="right"/>
      <protection hidden="1"/>
    </xf>
    <xf numFmtId="0" fontId="87" fillId="0" borderId="242" xfId="0" applyFont="1" applyBorder="1" applyAlignment="1" applyProtection="1">
      <alignment horizontal="center" vertical="center" wrapText="1"/>
      <protection hidden="1"/>
    </xf>
    <xf numFmtId="0" fontId="87" fillId="0" borderId="137" xfId="0" applyFont="1" applyBorder="1" applyAlignment="1" applyProtection="1">
      <alignment horizontal="center" vertical="center" wrapText="1"/>
      <protection hidden="1"/>
    </xf>
    <xf numFmtId="0" fontId="94" fillId="0" borderId="174" xfId="0" applyFont="1" applyBorder="1" applyAlignment="1" applyProtection="1">
      <alignment horizontal="right" vertical="center"/>
      <protection hidden="1"/>
    </xf>
    <xf numFmtId="0" fontId="94" fillId="0" borderId="114" xfId="0" applyFont="1" applyBorder="1" applyAlignment="1" applyProtection="1">
      <alignment horizontal="right" vertical="center"/>
      <protection hidden="1"/>
    </xf>
    <xf numFmtId="0" fontId="94" fillId="0" borderId="194" xfId="0" applyFont="1" applyBorder="1" applyAlignment="1" applyProtection="1">
      <alignment horizontal="right" vertical="center"/>
      <protection hidden="1"/>
    </xf>
    <xf numFmtId="0" fontId="95" fillId="0" borderId="222" xfId="0" applyFont="1" applyBorder="1" applyAlignment="1" applyProtection="1">
      <alignment horizontal="right" vertical="center"/>
      <protection hidden="1"/>
    </xf>
    <xf numFmtId="0" fontId="95" fillId="0" borderId="223" xfId="0" applyFont="1" applyBorder="1" applyAlignment="1" applyProtection="1">
      <alignment horizontal="right" vertical="center"/>
      <protection hidden="1"/>
    </xf>
    <xf numFmtId="0" fontId="95" fillId="0" borderId="225" xfId="0" applyFont="1" applyBorder="1" applyAlignment="1" applyProtection="1">
      <alignment horizontal="right" vertical="center"/>
      <protection hidden="1"/>
    </xf>
    <xf numFmtId="0" fontId="95" fillId="0" borderId="242" xfId="0" applyFont="1" applyBorder="1" applyAlignment="1" applyProtection="1">
      <alignment horizontal="center" vertical="center"/>
      <protection hidden="1"/>
    </xf>
    <xf numFmtId="0" fontId="95" fillId="0" borderId="137" xfId="0" applyFont="1" applyBorder="1" applyAlignment="1" applyProtection="1">
      <alignment horizontal="center" vertical="center"/>
      <protection hidden="1"/>
    </xf>
    <xf numFmtId="0" fontId="0" fillId="0" borderId="194" xfId="0" applyBorder="1" applyAlignment="1" applyProtection="1">
      <alignment horizontal="center" vertical="center"/>
      <protection hidden="1"/>
    </xf>
    <xf numFmtId="0" fontId="0" fillId="0" borderId="137" xfId="0" applyBorder="1" applyAlignment="1" applyProtection="1">
      <alignment horizontal="center" vertical="center"/>
      <protection hidden="1"/>
    </xf>
    <xf numFmtId="0" fontId="58" fillId="0" borderId="194" xfId="0" applyFont="1" applyBorder="1" applyAlignment="1" applyProtection="1">
      <alignment horizontal="center" vertical="center"/>
      <protection hidden="1"/>
    </xf>
    <xf numFmtId="0" fontId="58" fillId="0" borderId="137" xfId="0" applyFont="1" applyBorder="1" applyAlignment="1" applyProtection="1">
      <alignment horizontal="center" vertical="center"/>
      <protection hidden="1"/>
    </xf>
    <xf numFmtId="0" fontId="0" fillId="0" borderId="222" xfId="0" applyBorder="1" applyAlignment="1" applyProtection="1">
      <alignment horizontal="center"/>
      <protection hidden="1"/>
    </xf>
    <xf numFmtId="0" fontId="0" fillId="0" borderId="223" xfId="0" applyBorder="1" applyAlignment="1" applyProtection="1">
      <alignment horizontal="center"/>
      <protection hidden="1"/>
    </xf>
    <xf numFmtId="0" fontId="54" fillId="16" borderId="172" xfId="0" applyFont="1" applyFill="1" applyBorder="1" applyAlignment="1" applyProtection="1">
      <alignment horizontal="center" vertical="center"/>
      <protection hidden="1"/>
    </xf>
    <xf numFmtId="0" fontId="54" fillId="16" borderId="173" xfId="0" applyFont="1" applyFill="1" applyBorder="1" applyAlignment="1" applyProtection="1">
      <alignment horizontal="center" vertical="center"/>
      <protection hidden="1"/>
    </xf>
    <xf numFmtId="0" fontId="54" fillId="16" borderId="195" xfId="0" applyFont="1" applyFill="1" applyBorder="1" applyAlignment="1" applyProtection="1">
      <alignment horizontal="center" vertical="center"/>
      <protection hidden="1"/>
    </xf>
    <xf numFmtId="0" fontId="89" fillId="16" borderId="242" xfId="0" applyFont="1" applyFill="1" applyBorder="1" applyAlignment="1" applyProtection="1">
      <alignment horizontal="center" vertical="center"/>
      <protection hidden="1"/>
    </xf>
    <xf numFmtId="0" fontId="89" fillId="16" borderId="155" xfId="0" applyFont="1" applyFill="1" applyBorder="1" applyAlignment="1" applyProtection="1">
      <alignment horizontal="center" vertical="center"/>
      <protection hidden="1"/>
    </xf>
    <xf numFmtId="0" fontId="89" fillId="16" borderId="137" xfId="0" applyFont="1" applyFill="1" applyBorder="1" applyAlignment="1" applyProtection="1">
      <alignment horizontal="center" vertical="center"/>
      <protection hidden="1"/>
    </xf>
    <xf numFmtId="0" fontId="89" fillId="16" borderId="243" xfId="0" applyFont="1" applyFill="1" applyBorder="1" applyAlignment="1" applyProtection="1">
      <alignment horizontal="center" vertical="center"/>
      <protection hidden="1"/>
    </xf>
    <xf numFmtId="0" fontId="89" fillId="16" borderId="234" xfId="0" applyFont="1" applyFill="1" applyBorder="1" applyAlignment="1" applyProtection="1">
      <alignment horizontal="center" vertical="center"/>
      <protection hidden="1"/>
    </xf>
    <xf numFmtId="0" fontId="89" fillId="16" borderId="238" xfId="0" applyFont="1" applyFill="1" applyBorder="1" applyAlignment="1" applyProtection="1">
      <alignment horizontal="center" vertical="center"/>
      <protection hidden="1"/>
    </xf>
    <xf numFmtId="0" fontId="54" fillId="16" borderId="194" xfId="0" applyFont="1" applyFill="1" applyBorder="1" applyAlignment="1" applyProtection="1">
      <alignment horizontal="center" vertical="center"/>
      <protection hidden="1"/>
    </xf>
    <xf numFmtId="0" fontId="54" fillId="16" borderId="155" xfId="0" applyFont="1" applyFill="1" applyBorder="1" applyAlignment="1" applyProtection="1">
      <alignment horizontal="center" vertical="center"/>
      <protection hidden="1"/>
    </xf>
    <xf numFmtId="0" fontId="54" fillId="16" borderId="193" xfId="0" applyFont="1" applyFill="1" applyBorder="1" applyAlignment="1" applyProtection="1">
      <alignment horizontal="center" vertical="center"/>
      <protection hidden="1"/>
    </xf>
    <xf numFmtId="0" fontId="54" fillId="16" borderId="225" xfId="0" applyFont="1" applyFill="1" applyBorder="1" applyAlignment="1" applyProtection="1">
      <alignment horizontal="center" vertical="center"/>
      <protection hidden="1"/>
    </xf>
    <xf numFmtId="0" fontId="54" fillId="16" borderId="234" xfId="0" applyFont="1" applyFill="1" applyBorder="1" applyAlignment="1" applyProtection="1">
      <alignment horizontal="center" vertical="center"/>
      <protection hidden="1"/>
    </xf>
    <xf numFmtId="0" fontId="54" fillId="16" borderId="239" xfId="0" applyFont="1" applyFill="1" applyBorder="1" applyAlignment="1" applyProtection="1">
      <alignment horizontal="center" vertical="center"/>
      <protection hidden="1"/>
    </xf>
    <xf numFmtId="0" fontId="58" fillId="0" borderId="172" xfId="0" applyFont="1" applyBorder="1" applyAlignment="1" applyProtection="1">
      <alignment horizontal="center" vertical="center"/>
      <protection hidden="1"/>
    </xf>
    <xf numFmtId="0" fontId="58" fillId="0" borderId="173" xfId="0" applyFont="1" applyBorder="1" applyAlignment="1" applyProtection="1">
      <alignment horizontal="center" vertical="center"/>
      <protection hidden="1"/>
    </xf>
    <xf numFmtId="0" fontId="58" fillId="0" borderId="195" xfId="0" applyFont="1" applyBorder="1" applyAlignment="1" applyProtection="1">
      <alignment horizontal="center" vertical="center"/>
      <protection hidden="1"/>
    </xf>
    <xf numFmtId="0" fontId="58" fillId="0" borderId="174" xfId="0" applyFont="1" applyBorder="1" applyAlignment="1" applyProtection="1">
      <alignment horizontal="center" vertical="center"/>
      <protection hidden="1"/>
    </xf>
    <xf numFmtId="0" fontId="58" fillId="0" borderId="114" xfId="0" applyFont="1" applyBorder="1" applyAlignment="1" applyProtection="1">
      <alignment horizontal="center" vertical="center"/>
      <protection hidden="1"/>
    </xf>
    <xf numFmtId="0" fontId="58" fillId="0" borderId="221" xfId="0" applyFont="1" applyBorder="1" applyAlignment="1" applyProtection="1">
      <alignment horizontal="center" vertical="center"/>
      <protection hidden="1"/>
    </xf>
    <xf numFmtId="0" fontId="0" fillId="0" borderId="222" xfId="0" applyBorder="1" applyAlignment="1" applyProtection="1">
      <alignment horizontal="center" vertical="center"/>
      <protection hidden="1"/>
    </xf>
    <xf numFmtId="0" fontId="0" fillId="0" borderId="223" xfId="0" applyBorder="1" applyAlignment="1" applyProtection="1">
      <alignment horizontal="center" vertical="center"/>
      <protection hidden="1"/>
    </xf>
    <xf numFmtId="0" fontId="0" fillId="0" borderId="224" xfId="0" applyBorder="1" applyAlignment="1" applyProtection="1">
      <alignment horizontal="center" vertical="center"/>
      <protection hidden="1"/>
    </xf>
    <xf numFmtId="0" fontId="58" fillId="0" borderId="233" xfId="0" applyFont="1" applyBorder="1" applyAlignment="1" applyProtection="1">
      <alignment horizontal="center" vertical="center"/>
      <protection hidden="1"/>
    </xf>
    <xf numFmtId="0" fontId="0" fillId="0" borderId="238" xfId="0" applyBorder="1" applyAlignment="1" applyProtection="1">
      <alignment horizontal="center" vertical="center"/>
      <protection hidden="1"/>
    </xf>
    <xf numFmtId="0" fontId="5" fillId="17" borderId="287" xfId="0" applyFont="1" applyFill="1" applyBorder="1" applyAlignment="1" applyProtection="1">
      <alignment horizontal="center" vertical="center"/>
      <protection hidden="1"/>
    </xf>
    <xf numFmtId="0" fontId="5" fillId="17" borderId="289" xfId="0" applyFont="1" applyFill="1" applyBorder="1" applyAlignment="1" applyProtection="1">
      <alignment horizontal="center" vertical="center"/>
      <protection hidden="1"/>
    </xf>
    <xf numFmtId="0" fontId="70" fillId="17" borderId="227" xfId="0" applyFont="1" applyFill="1" applyBorder="1" applyAlignment="1" applyProtection="1">
      <alignment horizontal="center" vertical="center"/>
      <protection hidden="1"/>
    </xf>
    <xf numFmtId="0" fontId="70" fillId="17" borderId="235" xfId="0" applyFont="1" applyFill="1" applyBorder="1" applyAlignment="1" applyProtection="1">
      <alignment horizontal="center" vertical="center"/>
      <protection hidden="1"/>
    </xf>
    <xf numFmtId="0" fontId="48" fillId="0" borderId="275" xfId="0" applyFont="1" applyBorder="1" applyAlignment="1" applyProtection="1">
      <alignment horizontal="center" vertical="center"/>
      <protection hidden="1"/>
    </xf>
    <xf numFmtId="0" fontId="48" fillId="0" borderId="276" xfId="0" applyFont="1" applyBorder="1" applyAlignment="1" applyProtection="1">
      <alignment horizontal="center" vertical="center"/>
      <protection hidden="1"/>
    </xf>
    <xf numFmtId="0" fontId="48" fillId="0" borderId="277" xfId="0" applyFont="1" applyBorder="1" applyAlignment="1" applyProtection="1">
      <alignment horizontal="center" vertical="center"/>
      <protection hidden="1"/>
    </xf>
    <xf numFmtId="0" fontId="47" fillId="0" borderId="278" xfId="0" applyFont="1" applyBorder="1" applyAlignment="1" applyProtection="1">
      <alignment horizontal="center" vertical="center"/>
      <protection hidden="1"/>
    </xf>
    <xf numFmtId="0" fontId="47" fillId="0" borderId="0" xfId="0" applyFont="1" applyBorder="1" applyAlignment="1" applyProtection="1">
      <alignment horizontal="center" vertical="center"/>
      <protection hidden="1"/>
    </xf>
    <xf numFmtId="0" fontId="47" fillId="0" borderId="279" xfId="0" applyFont="1" applyBorder="1" applyAlignment="1" applyProtection="1">
      <alignment horizontal="center" vertical="center"/>
      <protection hidden="1"/>
    </xf>
    <xf numFmtId="0" fontId="48" fillId="0" borderId="280" xfId="0" applyFont="1" applyBorder="1" applyAlignment="1" applyProtection="1">
      <alignment horizontal="left" vertical="center"/>
      <protection hidden="1"/>
    </xf>
    <xf numFmtId="0" fontId="48" fillId="0" borderId="220" xfId="0" applyFont="1" applyBorder="1" applyAlignment="1" applyProtection="1">
      <alignment horizontal="left" vertical="center"/>
      <protection hidden="1"/>
    </xf>
    <xf numFmtId="0" fontId="48" fillId="0" borderId="220" xfId="0" applyFont="1" applyBorder="1" applyAlignment="1" applyProtection="1">
      <alignment horizontal="right" vertical="center"/>
      <protection hidden="1"/>
    </xf>
    <xf numFmtId="0" fontId="48" fillId="0" borderId="281" xfId="0" applyFont="1" applyBorder="1" applyAlignment="1" applyProtection="1">
      <alignment horizontal="right" vertical="center"/>
      <protection hidden="1"/>
    </xf>
    <xf numFmtId="0" fontId="46" fillId="17" borderId="282" xfId="0" applyFont="1" applyFill="1" applyBorder="1" applyAlignment="1" applyProtection="1">
      <alignment horizontal="center" vertical="center" textRotation="90" wrapText="1"/>
      <protection hidden="1"/>
    </xf>
    <xf numFmtId="0" fontId="46" fillId="17" borderId="284" xfId="0" applyFont="1" applyFill="1" applyBorder="1" applyAlignment="1" applyProtection="1">
      <alignment horizontal="center" vertical="center" textRotation="90" wrapText="1"/>
      <protection hidden="1"/>
    </xf>
    <xf numFmtId="0" fontId="46" fillId="17" borderId="228" xfId="0" applyFont="1" applyFill="1" applyBorder="1" applyAlignment="1" applyProtection="1">
      <alignment horizontal="center" vertical="center" textRotation="90"/>
      <protection hidden="1"/>
    </xf>
    <xf numFmtId="0" fontId="46" fillId="17" borderId="194" xfId="0" applyFont="1" applyFill="1" applyBorder="1" applyAlignment="1" applyProtection="1">
      <alignment horizontal="center" vertical="center" textRotation="90"/>
      <protection hidden="1"/>
    </xf>
    <xf numFmtId="0" fontId="6" fillId="16" borderId="172" xfId="0" applyFont="1" applyFill="1" applyBorder="1" applyAlignment="1" applyProtection="1">
      <alignment horizontal="center" vertical="center"/>
      <protection hidden="1"/>
    </xf>
    <xf numFmtId="0" fontId="6" fillId="16" borderId="233" xfId="0" applyFont="1" applyFill="1" applyBorder="1" applyAlignment="1" applyProtection="1">
      <alignment horizontal="center" vertical="center"/>
      <protection hidden="1"/>
    </xf>
    <xf numFmtId="0" fontId="6" fillId="16" borderId="173" xfId="0" applyFont="1" applyFill="1" applyBorder="1" applyAlignment="1" applyProtection="1">
      <alignment horizontal="center" vertical="center"/>
      <protection hidden="1"/>
    </xf>
    <xf numFmtId="0" fontId="6" fillId="16" borderId="228" xfId="0" applyFont="1" applyFill="1" applyBorder="1" applyAlignment="1" applyProtection="1">
      <alignment horizontal="center" vertical="center"/>
      <protection hidden="1"/>
    </xf>
    <xf numFmtId="0" fontId="6" fillId="16" borderId="283" xfId="0" applyFont="1" applyFill="1" applyBorder="1" applyAlignment="1" applyProtection="1">
      <alignment horizontal="center" vertical="center"/>
      <protection hidden="1"/>
    </xf>
    <xf numFmtId="0" fontId="6" fillId="16" borderId="195" xfId="0" applyFont="1" applyFill="1" applyBorder="1" applyAlignment="1" applyProtection="1">
      <alignment horizontal="center" vertical="center"/>
      <protection hidden="1"/>
    </xf>
    <xf numFmtId="0" fontId="49" fillId="17" borderId="229" xfId="0" applyFont="1" applyFill="1" applyBorder="1" applyAlignment="1" applyProtection="1">
      <alignment horizontal="center" vertical="center"/>
      <protection hidden="1"/>
    </xf>
    <xf numFmtId="0" fontId="49" fillId="17" borderId="232" xfId="0" applyFont="1" applyFill="1" applyBorder="1" applyAlignment="1" applyProtection="1">
      <alignment horizontal="center" vertical="center"/>
      <protection hidden="1"/>
    </xf>
    <xf numFmtId="0" fontId="5" fillId="17" borderId="230" xfId="0" applyFont="1" applyFill="1" applyBorder="1" applyAlignment="1" applyProtection="1">
      <alignment horizontal="center" vertical="center"/>
      <protection hidden="1"/>
    </xf>
    <xf numFmtId="0" fontId="5" fillId="17" borderId="236" xfId="0" applyFont="1" applyFill="1" applyBorder="1" applyAlignment="1" applyProtection="1">
      <alignment horizontal="center" vertical="center"/>
      <protection hidden="1"/>
    </xf>
    <xf numFmtId="0" fontId="80" fillId="0" borderId="296" xfId="0" applyFont="1" applyBorder="1" applyAlignment="1" applyProtection="1">
      <alignment horizontal="center" vertical="center"/>
      <protection hidden="1"/>
    </xf>
    <xf numFmtId="0" fontId="80" fillId="0" borderId="297" xfId="0" applyFont="1" applyBorder="1" applyAlignment="1" applyProtection="1">
      <alignment horizontal="center" vertical="center"/>
      <protection hidden="1"/>
    </xf>
    <xf numFmtId="0" fontId="80" fillId="0" borderId="228" xfId="0" applyFont="1" applyBorder="1" applyAlignment="1" applyProtection="1">
      <alignment horizontal="center" vertical="center"/>
      <protection hidden="1"/>
    </xf>
    <xf numFmtId="0" fontId="80" fillId="0" borderId="210" xfId="0" applyFont="1" applyBorder="1" applyAlignment="1" applyProtection="1">
      <alignment horizontal="center" vertical="center"/>
      <protection hidden="1"/>
    </xf>
    <xf numFmtId="0" fontId="80" fillId="0" borderId="233" xfId="0" applyFont="1" applyBorder="1" applyAlignment="1" applyProtection="1">
      <alignment horizontal="center" vertical="center"/>
      <protection hidden="1"/>
    </xf>
    <xf numFmtId="0" fontId="80" fillId="0" borderId="298" xfId="0" applyFont="1" applyBorder="1" applyAlignment="1" applyProtection="1">
      <alignment horizontal="center" vertical="center"/>
      <protection hidden="1"/>
    </xf>
    <xf numFmtId="0" fontId="80" fillId="0" borderId="299" xfId="0" applyFont="1" applyBorder="1" applyAlignment="1" applyProtection="1">
      <alignment horizontal="center" vertical="center"/>
      <protection hidden="1"/>
    </xf>
    <xf numFmtId="0" fontId="80" fillId="0" borderId="300" xfId="0" applyFont="1" applyBorder="1" applyAlignment="1" applyProtection="1">
      <alignment horizontal="center" vertical="center"/>
      <protection hidden="1"/>
    </xf>
    <xf numFmtId="0" fontId="0" fillId="0" borderId="284" xfId="0" applyBorder="1" applyAlignment="1" applyProtection="1">
      <alignment horizontal="center"/>
      <protection hidden="1"/>
    </xf>
    <xf numFmtId="0" fontId="0" fillId="0" borderId="114" xfId="0" applyBorder="1" applyAlignment="1" applyProtection="1">
      <alignment horizontal="center"/>
      <protection hidden="1"/>
    </xf>
    <xf numFmtId="0" fontId="0" fillId="0" borderId="114" xfId="0" applyBorder="1" applyAlignment="1" applyProtection="1">
      <alignment horizontal="center" vertical="center"/>
      <protection hidden="1"/>
    </xf>
    <xf numFmtId="0" fontId="0" fillId="0" borderId="292" xfId="0" applyBorder="1" applyAlignment="1" applyProtection="1">
      <alignment horizontal="center"/>
      <protection hidden="1"/>
    </xf>
    <xf numFmtId="0" fontId="0" fillId="0" borderId="188" xfId="0" applyBorder="1" applyAlignment="1" applyProtection="1">
      <alignment horizontal="center"/>
      <protection hidden="1"/>
    </xf>
    <xf numFmtId="0" fontId="0" fillId="0" borderId="293" xfId="0" applyBorder="1" applyAlignment="1" applyProtection="1">
      <alignment horizontal="center"/>
      <protection hidden="1"/>
    </xf>
    <xf numFmtId="0" fontId="48" fillId="0" borderId="292" xfId="0" applyFont="1" applyBorder="1" applyAlignment="1" applyProtection="1">
      <alignment horizontal="left" vertical="center"/>
      <protection hidden="1"/>
    </xf>
    <xf numFmtId="0" fontId="48" fillId="0" borderId="188" xfId="0" applyFont="1" applyBorder="1" applyAlignment="1" applyProtection="1">
      <alignment horizontal="left" vertical="center"/>
      <protection hidden="1"/>
    </xf>
    <xf numFmtId="0" fontId="48" fillId="0" borderId="188" xfId="0" applyFont="1" applyBorder="1" applyAlignment="1" applyProtection="1">
      <alignment horizontal="right" vertical="center"/>
      <protection hidden="1"/>
    </xf>
    <xf numFmtId="0" fontId="48" fillId="0" borderId="293" xfId="0" applyFont="1" applyBorder="1" applyAlignment="1" applyProtection="1">
      <alignment horizontal="right" vertical="center"/>
      <protection hidden="1"/>
    </xf>
    <xf numFmtId="0" fontId="80" fillId="0" borderId="282" xfId="0" applyFont="1" applyBorder="1" applyAlignment="1" applyProtection="1">
      <alignment horizontal="center" vertical="center"/>
      <protection hidden="1"/>
    </xf>
    <xf numFmtId="0" fontId="80" fillId="0" borderId="173" xfId="0" applyFont="1" applyBorder="1" applyAlignment="1" applyProtection="1">
      <alignment horizontal="center" vertical="center"/>
      <protection hidden="1"/>
    </xf>
    <xf numFmtId="0" fontId="47" fillId="17" borderId="286" xfId="0" applyFont="1" applyFill="1" applyBorder="1" applyAlignment="1" applyProtection="1">
      <alignment horizontal="center" vertical="center"/>
      <protection hidden="1"/>
    </xf>
    <xf numFmtId="0" fontId="47" fillId="17" borderId="288" xfId="0" applyFont="1" applyFill="1" applyBorder="1" applyAlignment="1" applyProtection="1">
      <alignment horizontal="center" vertical="center"/>
      <protection hidden="1"/>
    </xf>
    <xf numFmtId="0" fontId="47" fillId="17" borderId="290" xfId="0" applyFont="1" applyFill="1" applyBorder="1" applyAlignment="1" applyProtection="1">
      <alignment horizontal="center" vertical="center"/>
      <protection hidden="1"/>
    </xf>
    <xf numFmtId="0" fontId="6" fillId="17" borderId="167" xfId="0" applyFont="1" applyFill="1" applyBorder="1" applyAlignment="1" applyProtection="1">
      <alignment horizontal="center" vertical="center" textRotation="90"/>
      <protection hidden="1"/>
    </xf>
    <xf numFmtId="0" fontId="6" fillId="17" borderId="231" xfId="0" applyFont="1" applyFill="1" applyBorder="1" applyAlignment="1" applyProtection="1">
      <alignment horizontal="center" vertical="center" textRotation="90"/>
      <protection hidden="1"/>
    </xf>
    <xf numFmtId="0" fontId="6" fillId="17" borderId="237" xfId="0" applyFont="1" applyFill="1" applyBorder="1" applyAlignment="1" applyProtection="1">
      <alignment horizontal="center" vertical="center" textRotation="90"/>
      <protection hidden="1"/>
    </xf>
    <xf numFmtId="0" fontId="80" fillId="0" borderId="210" xfId="0" applyFont="1" applyBorder="1" applyAlignment="1" applyProtection="1">
      <alignment horizontal="center" vertical="center" wrapText="1"/>
      <protection hidden="1"/>
    </xf>
    <xf numFmtId="0" fontId="80" fillId="0" borderId="294" xfId="0" applyFont="1" applyBorder="1" applyAlignment="1" applyProtection="1">
      <alignment horizontal="center" vertical="center" wrapText="1"/>
      <protection hidden="1"/>
    </xf>
    <xf numFmtId="0" fontId="80" fillId="0" borderId="228" xfId="0" applyFont="1" applyBorder="1" applyAlignment="1" applyProtection="1">
      <alignment horizontal="center" vertical="center" wrapText="1"/>
      <protection hidden="1"/>
    </xf>
    <xf numFmtId="0" fontId="80" fillId="0" borderId="233" xfId="0" applyFont="1" applyBorder="1" applyAlignment="1" applyProtection="1">
      <alignment horizontal="center" vertical="center" wrapText="1"/>
      <protection hidden="1"/>
    </xf>
    <xf numFmtId="0" fontId="84" fillId="0" borderId="297" xfId="0" applyFont="1" applyBorder="1" applyAlignment="1" applyProtection="1">
      <alignment horizontal="center" vertical="center"/>
      <protection hidden="1"/>
    </xf>
    <xf numFmtId="0" fontId="51" fillId="0" borderId="299" xfId="0" applyFont="1" applyBorder="1" applyAlignment="1" applyProtection="1">
      <alignment horizontal="center" vertical="center"/>
      <protection hidden="1"/>
    </xf>
    <xf numFmtId="0" fontId="51" fillId="0" borderId="301" xfId="0" applyFont="1" applyBorder="1" applyAlignment="1" applyProtection="1">
      <alignment horizontal="center" vertical="center"/>
      <protection hidden="1"/>
    </xf>
    <xf numFmtId="0" fontId="56" fillId="0" borderId="297" xfId="0" applyFont="1" applyBorder="1" applyAlignment="1" applyProtection="1">
      <alignment horizontal="center" vertical="center"/>
      <protection hidden="1"/>
    </xf>
    <xf numFmtId="0" fontId="80" fillId="0" borderId="173" xfId="0" applyFont="1" applyBorder="1" applyAlignment="1" applyProtection="1">
      <alignment horizontal="center" vertical="center" wrapText="1"/>
      <protection hidden="1"/>
    </xf>
    <xf numFmtId="0" fontId="0" fillId="0" borderId="155" xfId="0" applyBorder="1" applyAlignment="1" applyProtection="1">
      <alignment horizontal="center" vertical="center"/>
      <protection hidden="1"/>
    </xf>
    <xf numFmtId="0" fontId="0" fillId="0" borderId="295" xfId="0" applyBorder="1" applyAlignment="1" applyProtection="1">
      <alignment horizontal="center" vertical="center"/>
      <protection hidden="1"/>
    </xf>
    <xf numFmtId="0" fontId="17" fillId="0" borderId="69" xfId="0" applyFont="1" applyFill="1" applyBorder="1" applyAlignment="1" applyProtection="1">
      <alignment horizontal="center" vertical="center"/>
      <protection hidden="1"/>
    </xf>
    <xf numFmtId="0" fontId="17" fillId="0" borderId="67" xfId="0" applyFont="1" applyFill="1" applyBorder="1" applyAlignment="1" applyProtection="1">
      <alignment horizontal="center" vertical="center"/>
      <protection hidden="1"/>
    </xf>
    <xf numFmtId="0" fontId="17" fillId="0" borderId="70" xfId="0" applyFont="1" applyFill="1" applyBorder="1" applyAlignment="1" applyProtection="1">
      <alignment horizontal="center" vertical="center"/>
      <protection hidden="1"/>
    </xf>
    <xf numFmtId="0" fontId="127" fillId="0" borderId="67" xfId="0" applyFont="1" applyFill="1" applyBorder="1" applyAlignment="1" applyProtection="1">
      <alignment horizontal="center" vertical="center"/>
      <protection hidden="1"/>
    </xf>
    <xf numFmtId="0" fontId="127" fillId="0" borderId="68" xfId="0" applyFont="1" applyFill="1" applyBorder="1" applyAlignment="1" applyProtection="1">
      <alignment horizontal="center" vertical="center"/>
      <protection hidden="1"/>
    </xf>
    <xf numFmtId="0" fontId="127" fillId="0" borderId="92" xfId="0" applyFont="1" applyFill="1" applyBorder="1" applyAlignment="1" applyProtection="1">
      <alignment horizontal="center" vertical="center"/>
      <protection hidden="1"/>
    </xf>
    <xf numFmtId="0" fontId="36" fillId="0" borderId="55" xfId="0" applyFont="1" applyFill="1" applyBorder="1" applyAlignment="1" applyProtection="1">
      <alignment horizontal="center" wrapText="1"/>
      <protection hidden="1"/>
    </xf>
    <xf numFmtId="0" fontId="0" fillId="0" borderId="0" xfId="0" applyBorder="1" applyAlignment="1" applyProtection="1">
      <alignment horizontal="center"/>
      <protection hidden="1"/>
    </xf>
    <xf numFmtId="0" fontId="0" fillId="0" borderId="61" xfId="0" applyBorder="1" applyAlignment="1" applyProtection="1">
      <alignment horizontal="center"/>
      <protection hidden="1"/>
    </xf>
    <xf numFmtId="0" fontId="37" fillId="0" borderId="50" xfId="0" applyFont="1" applyFill="1" applyBorder="1" applyAlignment="1" applyProtection="1">
      <alignment horizontal="right" vertical="center" wrapText="1"/>
      <protection hidden="1"/>
    </xf>
    <xf numFmtId="0" fontId="37" fillId="0" borderId="4" xfId="0" applyFont="1" applyFill="1" applyBorder="1" applyAlignment="1" applyProtection="1">
      <alignment horizontal="right" vertical="center" wrapText="1"/>
      <protection hidden="1"/>
    </xf>
    <xf numFmtId="0" fontId="35" fillId="0" borderId="4" xfId="0" applyFont="1" applyBorder="1" applyAlignment="1" applyProtection="1">
      <alignment horizontal="left" vertical="center"/>
      <protection hidden="1"/>
    </xf>
    <xf numFmtId="0" fontId="35" fillId="0" borderId="62" xfId="0" applyFont="1" applyBorder="1" applyAlignment="1" applyProtection="1">
      <alignment horizontal="left" vertical="center"/>
      <protection hidden="1"/>
    </xf>
    <xf numFmtId="0" fontId="17" fillId="0" borderId="65" xfId="0" applyFont="1" applyFill="1" applyBorder="1" applyAlignment="1" applyProtection="1">
      <alignment horizontal="center" vertical="center"/>
      <protection hidden="1"/>
    </xf>
    <xf numFmtId="0" fontId="17" fillId="0" borderId="63" xfId="0" applyFont="1" applyFill="1" applyBorder="1" applyAlignment="1" applyProtection="1">
      <alignment horizontal="center" vertical="center"/>
      <protection hidden="1"/>
    </xf>
    <xf numFmtId="0" fontId="17" fillId="0" borderId="66" xfId="0" applyFont="1" applyFill="1" applyBorder="1" applyAlignment="1" applyProtection="1">
      <alignment horizontal="center" vertical="center"/>
      <protection hidden="1"/>
    </xf>
    <xf numFmtId="0" fontId="127" fillId="0" borderId="63" xfId="0" applyFont="1" applyFill="1" applyBorder="1" applyAlignment="1" applyProtection="1">
      <alignment horizontal="center" vertical="center"/>
      <protection hidden="1"/>
    </xf>
    <xf numFmtId="0" fontId="127" fillId="0" borderId="64" xfId="0" applyFont="1" applyFill="1" applyBorder="1" applyAlignment="1" applyProtection="1">
      <alignment horizontal="center" vertical="center"/>
      <protection hidden="1"/>
    </xf>
    <xf numFmtId="0" fontId="39" fillId="0" borderId="60" xfId="0" applyFont="1" applyFill="1" applyBorder="1" applyAlignment="1" applyProtection="1">
      <alignment horizontal="center" vertical="center" wrapText="1"/>
      <protection hidden="1"/>
    </xf>
    <xf numFmtId="0" fontId="1" fillId="17" borderId="61" xfId="0" applyFont="1" applyFill="1" applyBorder="1" applyAlignment="1" applyProtection="1">
      <alignment horizontal="center" vertical="center" wrapText="1"/>
      <protection hidden="1"/>
    </xf>
    <xf numFmtId="0" fontId="40" fillId="2" borderId="258" xfId="0" applyFont="1" applyFill="1" applyBorder="1" applyAlignment="1" applyProtection="1">
      <alignment horizontal="center" vertical="center" wrapText="1"/>
      <protection hidden="1"/>
    </xf>
    <xf numFmtId="0" fontId="40" fillId="2" borderId="259" xfId="0" applyFont="1" applyFill="1" applyBorder="1" applyAlignment="1" applyProtection="1">
      <alignment horizontal="center" vertical="center" wrapText="1"/>
      <protection hidden="1"/>
    </xf>
    <xf numFmtId="0" fontId="40" fillId="2" borderId="101" xfId="0" applyFont="1" applyFill="1" applyBorder="1" applyAlignment="1" applyProtection="1">
      <alignment horizontal="center" vertical="center" wrapText="1"/>
      <protection hidden="1"/>
    </xf>
    <xf numFmtId="0" fontId="40" fillId="2" borderId="128" xfId="0" applyFont="1" applyFill="1" applyBorder="1" applyAlignment="1" applyProtection="1">
      <alignment horizontal="center" vertical="center" wrapText="1"/>
      <protection hidden="1"/>
    </xf>
    <xf numFmtId="0" fontId="102" fillId="2" borderId="260" xfId="0" applyFont="1" applyFill="1" applyBorder="1" applyAlignment="1" applyProtection="1">
      <alignment horizontal="center" vertical="center" wrapText="1"/>
      <protection hidden="1"/>
    </xf>
    <xf numFmtId="0" fontId="103" fillId="2" borderId="126" xfId="0" applyFont="1" applyFill="1" applyBorder="1" applyAlignment="1" applyProtection="1">
      <alignment horizontal="center" vertical="center"/>
      <protection hidden="1"/>
    </xf>
    <xf numFmtId="0" fontId="103" fillId="2" borderId="127" xfId="0" applyFont="1" applyFill="1" applyBorder="1" applyAlignment="1" applyProtection="1">
      <alignment horizontal="center" vertical="center"/>
      <protection hidden="1"/>
    </xf>
    <xf numFmtId="0" fontId="99" fillId="2" borderId="129" xfId="0" applyFont="1" applyFill="1" applyBorder="1" applyAlignment="1" applyProtection="1">
      <alignment horizontal="center" vertical="center" wrapText="1"/>
      <protection hidden="1"/>
    </xf>
    <xf numFmtId="0" fontId="99" fillId="2" borderId="0" xfId="0" applyFont="1" applyFill="1" applyBorder="1" applyAlignment="1" applyProtection="1">
      <alignment horizontal="center" vertical="center" wrapText="1"/>
      <protection hidden="1"/>
    </xf>
    <xf numFmtId="0" fontId="99" fillId="2" borderId="61" xfId="0" applyFont="1" applyFill="1" applyBorder="1" applyAlignment="1" applyProtection="1">
      <alignment horizontal="center" vertical="center" wrapText="1"/>
      <protection hidden="1"/>
    </xf>
    <xf numFmtId="0" fontId="129" fillId="0" borderId="38" xfId="0" applyFont="1" applyFill="1" applyBorder="1" applyAlignment="1" applyProtection="1">
      <alignment horizontal="center" vertical="center" wrapText="1"/>
      <protection hidden="1"/>
    </xf>
    <xf numFmtId="0" fontId="129" fillId="0" borderId="39" xfId="0" applyFont="1" applyFill="1" applyBorder="1" applyAlignment="1" applyProtection="1">
      <alignment horizontal="center" vertical="center" wrapText="1"/>
      <protection hidden="1"/>
    </xf>
    <xf numFmtId="0" fontId="129" fillId="0" borderId="40" xfId="0" applyFont="1" applyFill="1" applyBorder="1" applyAlignment="1" applyProtection="1">
      <alignment horizontal="center" vertical="center" wrapText="1"/>
      <protection hidden="1"/>
    </xf>
    <xf numFmtId="0" fontId="129" fillId="0" borderId="55" xfId="0" applyFont="1" applyFill="1" applyBorder="1" applyAlignment="1" applyProtection="1">
      <alignment horizontal="center" vertical="center" wrapText="1"/>
      <protection hidden="1"/>
    </xf>
    <xf numFmtId="0" fontId="129" fillId="0" borderId="0" xfId="0" applyFont="1" applyFill="1" applyBorder="1" applyAlignment="1" applyProtection="1">
      <alignment horizontal="center" vertical="center" wrapText="1"/>
      <protection hidden="1"/>
    </xf>
    <xf numFmtId="0" fontId="129" fillId="0" borderId="56" xfId="0" applyFont="1" applyFill="1" applyBorder="1" applyAlignment="1" applyProtection="1">
      <alignment horizontal="center" vertical="center" wrapText="1"/>
      <protection hidden="1"/>
    </xf>
    <xf numFmtId="0" fontId="129" fillId="0" borderId="50" xfId="0" applyFont="1" applyFill="1" applyBorder="1" applyAlignment="1" applyProtection="1">
      <alignment horizontal="center" vertical="center" wrapText="1"/>
      <protection hidden="1"/>
    </xf>
    <xf numFmtId="0" fontId="129" fillId="0" borderId="4" xfId="0" applyFont="1" applyFill="1" applyBorder="1" applyAlignment="1" applyProtection="1">
      <alignment horizontal="center" vertical="center" wrapText="1"/>
      <protection hidden="1"/>
    </xf>
    <xf numFmtId="0" fontId="129" fillId="0" borderId="103" xfId="0" applyFont="1" applyFill="1" applyBorder="1" applyAlignment="1" applyProtection="1">
      <alignment horizontal="center" vertical="center" wrapText="1"/>
      <protection hidden="1"/>
    </xf>
    <xf numFmtId="0" fontId="116" fillId="0" borderId="39" xfId="0" applyFont="1" applyFill="1" applyBorder="1" applyAlignment="1" applyProtection="1">
      <alignment horizontal="center" vertical="center" wrapText="1"/>
      <protection hidden="1"/>
    </xf>
    <xf numFmtId="0" fontId="116" fillId="0" borderId="0" xfId="0" applyFont="1" applyFill="1" applyBorder="1" applyAlignment="1" applyProtection="1">
      <alignment horizontal="center" vertical="center" wrapText="1"/>
      <protection hidden="1"/>
    </xf>
    <xf numFmtId="0" fontId="116" fillId="0" borderId="4" xfId="0" applyFont="1" applyFill="1" applyBorder="1" applyAlignment="1" applyProtection="1">
      <alignment horizontal="center" vertical="center" wrapText="1"/>
      <protection hidden="1"/>
    </xf>
    <xf numFmtId="0" fontId="101" fillId="0" borderId="39" xfId="0" applyFont="1" applyBorder="1" applyAlignment="1" applyProtection="1">
      <alignment horizontal="left" vertical="center"/>
      <protection hidden="1"/>
    </xf>
    <xf numFmtId="0" fontId="101" fillId="0" borderId="40" xfId="0" applyFont="1" applyBorder="1" applyAlignment="1" applyProtection="1">
      <alignment horizontal="left" vertical="center"/>
      <protection hidden="1"/>
    </xf>
    <xf numFmtId="0" fontId="101" fillId="0" borderId="0" xfId="0" applyFont="1" applyBorder="1" applyAlignment="1" applyProtection="1">
      <alignment horizontal="left" vertical="center"/>
      <protection hidden="1"/>
    </xf>
    <xf numFmtId="0" fontId="101" fillId="0" borderId="56" xfId="0" applyFont="1" applyBorder="1" applyAlignment="1" applyProtection="1">
      <alignment horizontal="left" vertical="center"/>
      <protection hidden="1"/>
    </xf>
    <xf numFmtId="0" fontId="101" fillId="0" borderId="4" xfId="0" applyFont="1" applyBorder="1" applyAlignment="1" applyProtection="1">
      <alignment horizontal="left" vertical="center"/>
      <protection hidden="1"/>
    </xf>
    <xf numFmtId="0" fontId="101" fillId="0" borderId="103" xfId="0" applyFont="1" applyBorder="1" applyAlignment="1" applyProtection="1">
      <alignment horizontal="left" vertical="center"/>
      <protection hidden="1"/>
    </xf>
    <xf numFmtId="0" fontId="115" fillId="0" borderId="38" xfId="0" applyFont="1" applyFill="1" applyBorder="1" applyAlignment="1" applyProtection="1">
      <alignment horizontal="right" vertical="center" wrapText="1"/>
      <protection hidden="1"/>
    </xf>
    <xf numFmtId="0" fontId="115" fillId="0" borderId="39" xfId="0" applyFont="1" applyFill="1" applyBorder="1" applyAlignment="1" applyProtection="1">
      <alignment horizontal="right" vertical="center" wrapText="1"/>
      <protection hidden="1"/>
    </xf>
    <xf numFmtId="0" fontId="86" fillId="0" borderId="39" xfId="0" applyFont="1" applyBorder="1" applyAlignment="1" applyProtection="1">
      <alignment horizontal="left" vertical="center"/>
      <protection hidden="1"/>
    </xf>
    <xf numFmtId="0" fontId="86" fillId="0" borderId="262" xfId="0" applyFont="1" applyBorder="1" applyAlignment="1" applyProtection="1">
      <alignment horizontal="left" vertical="center"/>
      <protection hidden="1"/>
    </xf>
    <xf numFmtId="0" fontId="30" fillId="0" borderId="123" xfId="0" applyFont="1" applyFill="1" applyBorder="1" applyAlignment="1" applyProtection="1">
      <alignment horizontal="center" vertical="center"/>
      <protection hidden="1"/>
    </xf>
    <xf numFmtId="0" fontId="30" fillId="0" borderId="111" xfId="0" applyFont="1" applyFill="1" applyBorder="1" applyAlignment="1" applyProtection="1">
      <alignment horizontal="center" vertical="center"/>
      <protection hidden="1"/>
    </xf>
    <xf numFmtId="0" fontId="74" fillId="16" borderId="38" xfId="0" applyFont="1" applyFill="1" applyBorder="1" applyAlignment="1" applyProtection="1">
      <alignment horizontal="center" vertical="center" wrapText="1"/>
      <protection hidden="1"/>
    </xf>
    <xf numFmtId="0" fontId="74" fillId="16" borderId="39" xfId="0" applyFont="1" applyFill="1" applyBorder="1" applyAlignment="1" applyProtection="1">
      <alignment horizontal="center" vertical="center" wrapText="1"/>
      <protection hidden="1"/>
    </xf>
    <xf numFmtId="0" fontId="74" fillId="16" borderId="74" xfId="0" applyFont="1" applyFill="1" applyBorder="1" applyAlignment="1" applyProtection="1">
      <alignment horizontal="center" vertical="center" wrapText="1"/>
      <protection hidden="1"/>
    </xf>
    <xf numFmtId="0" fontId="74" fillId="16" borderId="50" xfId="0" applyFont="1" applyFill="1" applyBorder="1" applyAlignment="1" applyProtection="1">
      <alignment horizontal="center" vertical="center" wrapText="1"/>
      <protection hidden="1"/>
    </xf>
    <xf numFmtId="0" fontId="74" fillId="16" borderId="4" xfId="0" applyFont="1" applyFill="1" applyBorder="1" applyAlignment="1" applyProtection="1">
      <alignment horizontal="center" vertical="center" wrapText="1"/>
      <protection hidden="1"/>
    </xf>
    <xf numFmtId="0" fontId="74" fillId="16" borderId="73" xfId="0" applyFont="1" applyFill="1" applyBorder="1" applyAlignment="1" applyProtection="1">
      <alignment horizontal="center" vertical="center" wrapText="1"/>
      <protection hidden="1"/>
    </xf>
    <xf numFmtId="0" fontId="18" fillId="16" borderId="106" xfId="0" applyFont="1" applyFill="1" applyBorder="1" applyAlignment="1" applyProtection="1">
      <alignment horizontal="center" vertical="center" wrapText="1"/>
      <protection hidden="1"/>
    </xf>
    <xf numFmtId="0" fontId="18" fillId="16" borderId="75" xfId="0" applyFont="1" applyFill="1" applyBorder="1" applyAlignment="1" applyProtection="1">
      <alignment horizontal="center" vertical="center" wrapText="1"/>
      <protection hidden="1"/>
    </xf>
    <xf numFmtId="0" fontId="55" fillId="16" borderId="106" xfId="0" applyFont="1" applyFill="1" applyBorder="1" applyAlignment="1" applyProtection="1">
      <alignment horizontal="center" vertical="center" wrapText="1"/>
      <protection hidden="1"/>
    </xf>
    <xf numFmtId="0" fontId="55" fillId="16" borderId="63" xfId="0" applyFont="1" applyFill="1" applyBorder="1" applyAlignment="1" applyProtection="1">
      <alignment horizontal="center" vertical="center" wrapText="1"/>
      <protection hidden="1"/>
    </xf>
    <xf numFmtId="0" fontId="55" fillId="16" borderId="150" xfId="0" applyFont="1" applyFill="1" applyBorder="1" applyAlignment="1" applyProtection="1">
      <alignment horizontal="center" vertical="center"/>
      <protection hidden="1"/>
    </xf>
    <xf numFmtId="0" fontId="0" fillId="0" borderId="75" xfId="0" applyBorder="1" applyProtection="1">
      <protection hidden="1"/>
    </xf>
    <xf numFmtId="0" fontId="30" fillId="16" borderId="106" xfId="0" applyFont="1" applyFill="1" applyBorder="1" applyAlignment="1" applyProtection="1">
      <alignment horizontal="center" vertical="center" wrapText="1"/>
      <protection hidden="1"/>
    </xf>
    <xf numFmtId="0" fontId="30" fillId="16" borderId="75" xfId="0" applyFont="1" applyFill="1" applyBorder="1" applyAlignment="1" applyProtection="1">
      <alignment horizontal="center" vertical="center" wrapText="1"/>
      <protection hidden="1"/>
    </xf>
    <xf numFmtId="0" fontId="35" fillId="16" borderId="138" xfId="0" applyFont="1" applyFill="1" applyBorder="1" applyAlignment="1" applyProtection="1">
      <alignment horizontal="center" vertical="center"/>
      <protection hidden="1"/>
    </xf>
    <xf numFmtId="0" fontId="35" fillId="16" borderId="90" xfId="0" applyFont="1" applyFill="1" applyBorder="1" applyAlignment="1" applyProtection="1">
      <alignment horizontal="center" vertical="center"/>
      <protection hidden="1"/>
    </xf>
    <xf numFmtId="2" fontId="35" fillId="16" borderId="138" xfId="0" applyNumberFormat="1" applyFont="1" applyFill="1" applyBorder="1" applyAlignment="1" applyProtection="1">
      <alignment horizontal="center" vertical="center"/>
      <protection hidden="1"/>
    </xf>
    <xf numFmtId="2" fontId="35" fillId="16" borderId="90" xfId="0" applyNumberFormat="1" applyFont="1" applyFill="1" applyBorder="1" applyAlignment="1" applyProtection="1">
      <alignment horizontal="center" vertical="center"/>
      <protection hidden="1"/>
    </xf>
    <xf numFmtId="0" fontId="30" fillId="16" borderId="116" xfId="0" applyFont="1" applyFill="1" applyBorder="1" applyAlignment="1" applyProtection="1">
      <alignment horizontal="center" vertical="center" wrapText="1"/>
      <protection hidden="1"/>
    </xf>
    <xf numFmtId="0" fontId="30" fillId="16" borderId="77" xfId="0" applyFont="1" applyFill="1" applyBorder="1" applyAlignment="1" applyProtection="1">
      <alignment horizontal="center" vertical="center" wrapText="1"/>
      <protection hidden="1"/>
    </xf>
    <xf numFmtId="0" fontId="137" fillId="16" borderId="80" xfId="0" applyFont="1" applyFill="1" applyBorder="1" applyAlignment="1" applyProtection="1">
      <alignment horizontal="center" vertical="center"/>
      <protection hidden="1"/>
    </xf>
    <xf numFmtId="0" fontId="58" fillId="0" borderId="77" xfId="0" applyFont="1" applyBorder="1" applyProtection="1">
      <protection hidden="1"/>
    </xf>
    <xf numFmtId="0" fontId="30" fillId="0" borderId="85" xfId="0" applyFont="1" applyFill="1" applyBorder="1" applyAlignment="1" applyProtection="1">
      <alignment horizontal="center" vertical="center"/>
      <protection hidden="1"/>
    </xf>
    <xf numFmtId="0" fontId="30" fillId="0" borderId="87" xfId="0" applyFont="1" applyFill="1" applyBorder="1" applyAlignment="1" applyProtection="1">
      <alignment horizontal="center" vertical="center"/>
      <protection hidden="1"/>
    </xf>
    <xf numFmtId="0" fontId="30" fillId="0" borderId="84" xfId="0" applyFont="1" applyFill="1" applyBorder="1" applyAlignment="1" applyProtection="1">
      <alignment horizontal="center" vertical="center"/>
      <protection hidden="1"/>
    </xf>
    <xf numFmtId="0" fontId="30" fillId="0" borderId="72" xfId="0" applyFont="1" applyFill="1" applyBorder="1" applyAlignment="1" applyProtection="1">
      <alignment horizontal="center" vertical="center"/>
      <protection hidden="1"/>
    </xf>
    <xf numFmtId="0" fontId="17" fillId="0" borderId="55"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0" fontId="17" fillId="0" borderId="152" xfId="0" applyFont="1" applyFill="1" applyBorder="1" applyAlignment="1" applyProtection="1">
      <alignment horizontal="center" vertical="center"/>
      <protection hidden="1"/>
    </xf>
    <xf numFmtId="164" fontId="127" fillId="0" borderId="89" xfId="0" applyNumberFormat="1" applyFont="1" applyFill="1" applyBorder="1" applyAlignment="1" applyProtection="1">
      <alignment horizontal="center" vertical="center"/>
      <protection hidden="1"/>
    </xf>
    <xf numFmtId="164" fontId="127" fillId="0" borderId="96" xfId="0" applyNumberFormat="1" applyFont="1" applyFill="1" applyBorder="1" applyAlignment="1" applyProtection="1">
      <alignment horizontal="center" vertical="center"/>
      <protection hidden="1"/>
    </xf>
    <xf numFmtId="0" fontId="18" fillId="9" borderId="38" xfId="0" applyFont="1" applyFill="1" applyBorder="1" applyAlignment="1" applyProtection="1">
      <alignment horizontal="center" vertical="center"/>
      <protection hidden="1"/>
    </xf>
    <xf numFmtId="0" fontId="18" fillId="9" borderId="74"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hidden="1"/>
    </xf>
    <xf numFmtId="0" fontId="18" fillId="9" borderId="87" xfId="0" applyFont="1" applyFill="1" applyBorder="1" applyAlignment="1" applyProtection="1">
      <alignment horizontal="center" vertical="center"/>
      <protection hidden="1"/>
    </xf>
    <xf numFmtId="0" fontId="18" fillId="9" borderId="251" xfId="0" applyFont="1" applyFill="1" applyBorder="1" applyAlignment="1" applyProtection="1">
      <alignment horizontal="center" vertical="center" wrapText="1"/>
      <protection hidden="1"/>
    </xf>
    <xf numFmtId="0" fontId="18" fillId="9" borderId="99" xfId="0" applyFont="1" applyFill="1" applyBorder="1" applyAlignment="1" applyProtection="1">
      <alignment horizontal="center" vertical="center" wrapText="1"/>
      <protection hidden="1"/>
    </xf>
    <xf numFmtId="0" fontId="66" fillId="9" borderId="254" xfId="0" applyFont="1" applyFill="1" applyBorder="1" applyAlignment="1" applyProtection="1">
      <alignment horizontal="center" vertical="center" wrapText="1"/>
      <protection hidden="1"/>
    </xf>
    <xf numFmtId="0" fontId="66" fillId="9" borderId="255" xfId="0" applyFont="1" applyFill="1" applyBorder="1" applyAlignment="1" applyProtection="1">
      <alignment horizontal="center" vertical="center" wrapText="1"/>
      <protection hidden="1"/>
    </xf>
    <xf numFmtId="0" fontId="18" fillId="9" borderId="39" xfId="0" applyFont="1" applyFill="1" applyBorder="1" applyAlignment="1" applyProtection="1">
      <alignment horizontal="center" vertical="center" wrapText="1"/>
      <protection hidden="1"/>
    </xf>
    <xf numFmtId="0" fontId="18" fillId="9" borderId="74" xfId="0" applyFont="1" applyFill="1" applyBorder="1" applyAlignment="1" applyProtection="1">
      <alignment horizontal="center" vertical="center" wrapText="1"/>
      <protection hidden="1"/>
    </xf>
    <xf numFmtId="0" fontId="68" fillId="9" borderId="106" xfId="0" applyFont="1" applyFill="1" applyBorder="1" applyAlignment="1" applyProtection="1">
      <alignment horizontal="center" vertical="center" wrapText="1"/>
      <protection hidden="1"/>
    </xf>
    <xf numFmtId="0" fontId="68" fillId="9" borderId="63" xfId="0" applyFont="1" applyFill="1" applyBorder="1" applyAlignment="1" applyProtection="1">
      <alignment horizontal="center" vertical="center" wrapText="1"/>
      <protection hidden="1"/>
    </xf>
    <xf numFmtId="0" fontId="68" fillId="9" borderId="75" xfId="0" applyFont="1" applyFill="1" applyBorder="1" applyAlignment="1" applyProtection="1">
      <alignment horizontal="center" vertical="center" wrapText="1"/>
      <protection hidden="1"/>
    </xf>
    <xf numFmtId="0" fontId="18" fillId="9" borderId="240" xfId="0" applyFont="1" applyFill="1" applyBorder="1" applyAlignment="1" applyProtection="1">
      <alignment horizontal="center" vertical="center" wrapText="1"/>
      <protection hidden="1"/>
    </xf>
    <xf numFmtId="0" fontId="18" fillId="9" borderId="250" xfId="0" applyFont="1" applyFill="1" applyBorder="1" applyAlignment="1" applyProtection="1">
      <alignment horizontal="center" vertical="center" wrapText="1"/>
      <protection hidden="1"/>
    </xf>
    <xf numFmtId="0" fontId="18" fillId="9" borderId="168" xfId="0" applyFont="1" applyFill="1" applyBorder="1" applyAlignment="1" applyProtection="1">
      <alignment horizontal="center" vertical="center" wrapText="1"/>
      <protection hidden="1"/>
    </xf>
    <xf numFmtId="0" fontId="19" fillId="0" borderId="154" xfId="0" applyFont="1" applyFill="1" applyBorder="1" applyAlignment="1" applyProtection="1">
      <alignment horizontal="center" vertical="center" wrapText="1"/>
      <protection hidden="1"/>
    </xf>
    <xf numFmtId="0" fontId="19" fillId="0" borderId="155" xfId="0" applyFont="1" applyFill="1" applyBorder="1" applyAlignment="1" applyProtection="1">
      <alignment horizontal="center" vertical="center" wrapText="1"/>
      <protection hidden="1"/>
    </xf>
    <xf numFmtId="0" fontId="19" fillId="0" borderId="137" xfId="0" applyFont="1" applyFill="1" applyBorder="1" applyAlignment="1" applyProtection="1">
      <alignment horizontal="center" vertical="center" wrapText="1"/>
      <protection hidden="1"/>
    </xf>
    <xf numFmtId="0" fontId="18" fillId="0" borderId="114" xfId="0" applyFont="1" applyFill="1" applyBorder="1" applyAlignment="1" applyProtection="1">
      <alignment horizontal="center" vertical="center"/>
      <protection hidden="1"/>
    </xf>
    <xf numFmtId="0" fontId="60" fillId="17" borderId="76" xfId="0" applyFont="1" applyFill="1" applyBorder="1" applyAlignment="1" applyProtection="1">
      <alignment horizontal="right" vertical="center"/>
      <protection hidden="1"/>
    </xf>
    <xf numFmtId="0" fontId="60" fillId="17" borderId="72" xfId="0" applyFont="1" applyFill="1" applyBorder="1" applyAlignment="1" applyProtection="1">
      <alignment horizontal="right" vertical="center"/>
      <protection hidden="1"/>
    </xf>
    <xf numFmtId="164" fontId="133" fillId="17" borderId="92" xfId="0" applyNumberFormat="1" applyFont="1" applyFill="1" applyBorder="1" applyAlignment="1" applyProtection="1">
      <alignment horizontal="center" vertical="center"/>
      <protection hidden="1"/>
    </xf>
    <xf numFmtId="164" fontId="133" fillId="17" borderId="67" xfId="0" applyNumberFormat="1" applyFont="1" applyFill="1" applyBorder="1" applyAlignment="1" applyProtection="1">
      <alignment horizontal="center" vertical="center"/>
      <protection hidden="1"/>
    </xf>
    <xf numFmtId="164" fontId="133" fillId="17" borderId="68" xfId="0" applyNumberFormat="1" applyFont="1" applyFill="1" applyBorder="1" applyAlignment="1" applyProtection="1">
      <alignment horizontal="center" vertical="center"/>
      <protection hidden="1"/>
    </xf>
    <xf numFmtId="0" fontId="18" fillId="0" borderId="120" xfId="0" applyFont="1" applyFill="1" applyBorder="1" applyAlignment="1" applyProtection="1">
      <alignment horizontal="center" vertical="center"/>
      <protection hidden="1"/>
    </xf>
    <xf numFmtId="0" fontId="18" fillId="0" borderId="194" xfId="0" applyFont="1" applyFill="1" applyBorder="1" applyAlignment="1" applyProtection="1">
      <alignment horizontal="center" vertical="center"/>
      <protection hidden="1"/>
    </xf>
    <xf numFmtId="0" fontId="18" fillId="0" borderId="137" xfId="0" applyFont="1" applyFill="1" applyBorder="1" applyAlignment="1" applyProtection="1">
      <alignment horizontal="center" vertical="center"/>
      <protection hidden="1"/>
    </xf>
    <xf numFmtId="0" fontId="18" fillId="11" borderId="88" xfId="0" applyFont="1" applyFill="1" applyBorder="1" applyAlignment="1" applyProtection="1">
      <alignment horizontal="center" vertical="center"/>
      <protection hidden="1"/>
    </xf>
    <xf numFmtId="0" fontId="18" fillId="11" borderId="89" xfId="0" applyFont="1" applyFill="1" applyBorder="1" applyAlignment="1" applyProtection="1">
      <alignment horizontal="center" vertical="center"/>
      <protection hidden="1"/>
    </xf>
    <xf numFmtId="0" fontId="18" fillId="11" borderId="96" xfId="0" applyFont="1" applyFill="1" applyBorder="1" applyAlignment="1" applyProtection="1">
      <alignment horizontal="center" vertical="center"/>
      <protection hidden="1"/>
    </xf>
    <xf numFmtId="0" fontId="18" fillId="11" borderId="85" xfId="0" applyFont="1" applyFill="1" applyBorder="1" applyAlignment="1" applyProtection="1">
      <alignment horizontal="center" vertical="center"/>
      <protection hidden="1"/>
    </xf>
    <xf numFmtId="0" fontId="18" fillId="11" borderId="86" xfId="0" applyFont="1" applyFill="1" applyBorder="1" applyAlignment="1" applyProtection="1">
      <alignment horizontal="center" vertical="center"/>
      <protection hidden="1"/>
    </xf>
    <xf numFmtId="0" fontId="18" fillId="11" borderId="308" xfId="0" applyFont="1" applyFill="1" applyBorder="1" applyAlignment="1" applyProtection="1">
      <alignment horizontal="center" vertical="center"/>
      <protection hidden="1"/>
    </xf>
    <xf numFmtId="0" fontId="55" fillId="0" borderId="120" xfId="0" applyFont="1" applyFill="1" applyBorder="1" applyAlignment="1" applyProtection="1">
      <alignment horizontal="center" vertical="center"/>
      <protection hidden="1"/>
    </xf>
    <xf numFmtId="0" fontId="55" fillId="0" borderId="114" xfId="0" applyFont="1" applyFill="1" applyBorder="1" applyAlignment="1" applyProtection="1">
      <alignment horizontal="center" vertical="center"/>
      <protection hidden="1"/>
    </xf>
    <xf numFmtId="0" fontId="38" fillId="16" borderId="38" xfId="0" applyFont="1" applyFill="1" applyBorder="1" applyAlignment="1" applyProtection="1">
      <alignment horizontal="center" vertical="center"/>
      <protection hidden="1"/>
    </xf>
    <xf numFmtId="0" fontId="0" fillId="0" borderId="39" xfId="0" applyBorder="1" applyProtection="1">
      <protection hidden="1"/>
    </xf>
    <xf numFmtId="0" fontId="0" fillId="0" borderId="40" xfId="0" applyBorder="1" applyProtection="1">
      <protection hidden="1"/>
    </xf>
    <xf numFmtId="0" fontId="57" fillId="0" borderId="75" xfId="0" applyFont="1" applyFill="1" applyBorder="1" applyAlignment="1" applyProtection="1">
      <alignment horizontal="right" vertical="center"/>
      <protection hidden="1"/>
    </xf>
    <xf numFmtId="0" fontId="57" fillId="0" borderId="79" xfId="0" applyFont="1" applyFill="1" applyBorder="1" applyAlignment="1" applyProtection="1">
      <alignment horizontal="right" vertical="center"/>
      <protection hidden="1"/>
    </xf>
    <xf numFmtId="0" fontId="57" fillId="0" borderId="106" xfId="0" applyFont="1" applyFill="1" applyBorder="1" applyAlignment="1" applyProtection="1">
      <alignment horizontal="center" vertical="center"/>
      <protection hidden="1"/>
    </xf>
    <xf numFmtId="0" fontId="57" fillId="0" borderId="63" xfId="0" applyFont="1" applyFill="1" applyBorder="1" applyAlignment="1" applyProtection="1">
      <alignment horizontal="center" vertical="center"/>
      <protection hidden="1"/>
    </xf>
    <xf numFmtId="0" fontId="57" fillId="0" borderId="64" xfId="0" applyFont="1" applyFill="1" applyBorder="1" applyAlignment="1" applyProtection="1">
      <alignment horizontal="center" vertical="center"/>
      <protection hidden="1"/>
    </xf>
    <xf numFmtId="0" fontId="17" fillId="9" borderId="120" xfId="0" applyFont="1" applyFill="1" applyBorder="1" applyAlignment="1" applyProtection="1">
      <alignment horizontal="center" vertical="center"/>
      <protection hidden="1"/>
    </xf>
    <xf numFmtId="0" fontId="17" fillId="9" borderId="114" xfId="0" applyFont="1" applyFill="1" applyBorder="1" applyAlignment="1" applyProtection="1">
      <alignment horizontal="center" vertical="center"/>
      <protection hidden="1"/>
    </xf>
    <xf numFmtId="0" fontId="17" fillId="9" borderId="114" xfId="0" applyFont="1" applyFill="1" applyBorder="1" applyAlignment="1" applyProtection="1">
      <alignment horizontal="center" vertical="center" wrapText="1"/>
      <protection hidden="1"/>
    </xf>
    <xf numFmtId="0" fontId="18" fillId="0" borderId="77" xfId="0" applyFont="1" applyFill="1" applyBorder="1" applyAlignment="1" applyProtection="1">
      <alignment horizontal="right" vertical="center"/>
      <protection hidden="1"/>
    </xf>
    <xf numFmtId="0" fontId="18" fillId="0" borderId="100" xfId="0" applyFont="1" applyFill="1" applyBorder="1" applyAlignment="1" applyProtection="1">
      <alignment horizontal="right" vertical="center"/>
      <protection hidden="1"/>
    </xf>
    <xf numFmtId="2" fontId="17" fillId="0" borderId="116" xfId="0" applyNumberFormat="1" applyFont="1" applyFill="1" applyBorder="1" applyAlignment="1" applyProtection="1">
      <alignment horizontal="center" vertical="center"/>
      <protection hidden="1"/>
    </xf>
    <xf numFmtId="2" fontId="17" fillId="0" borderId="118" xfId="0" applyNumberFormat="1" applyFont="1" applyFill="1" applyBorder="1" applyAlignment="1" applyProtection="1">
      <alignment horizontal="center" vertical="center"/>
      <protection hidden="1"/>
    </xf>
    <xf numFmtId="2" fontId="17" fillId="0" borderId="117" xfId="0" applyNumberFormat="1" applyFont="1" applyFill="1" applyBorder="1" applyAlignment="1" applyProtection="1">
      <alignment horizontal="center" vertical="center"/>
      <protection hidden="1"/>
    </xf>
    <xf numFmtId="0" fontId="131" fillId="17" borderId="87" xfId="0" applyFont="1" applyFill="1" applyBorder="1" applyAlignment="1" applyProtection="1">
      <alignment horizontal="right" vertical="center"/>
      <protection hidden="1"/>
    </xf>
    <xf numFmtId="0" fontId="131" fillId="17" borderId="99" xfId="0" applyFont="1" applyFill="1" applyBorder="1" applyAlignment="1" applyProtection="1">
      <alignment horizontal="right" vertical="center"/>
      <protection hidden="1"/>
    </xf>
    <xf numFmtId="0" fontId="132" fillId="17" borderId="99" xfId="0" applyNumberFormat="1" applyFont="1" applyFill="1" applyBorder="1" applyAlignment="1" applyProtection="1">
      <alignment horizontal="center" vertical="center"/>
      <protection hidden="1"/>
    </xf>
    <xf numFmtId="0" fontId="132" fillId="17" borderId="149" xfId="0" applyNumberFormat="1" applyFont="1" applyFill="1" applyBorder="1" applyAlignment="1" applyProtection="1">
      <alignment horizontal="center" vertical="center"/>
      <protection hidden="1"/>
    </xf>
    <xf numFmtId="0" fontId="18" fillId="17" borderId="323" xfId="0" applyFont="1" applyFill="1" applyBorder="1" applyAlignment="1" applyProtection="1">
      <alignment horizontal="center" vertical="center"/>
      <protection hidden="1"/>
    </xf>
    <xf numFmtId="0" fontId="18" fillId="17" borderId="324" xfId="0" applyFont="1" applyFill="1" applyBorder="1" applyAlignment="1" applyProtection="1">
      <alignment horizontal="center" vertical="center"/>
      <protection hidden="1"/>
    </xf>
    <xf numFmtId="0" fontId="1" fillId="17" borderId="325" xfId="0" applyFont="1" applyFill="1" applyBorder="1" applyAlignment="1" applyProtection="1">
      <alignment horizontal="center" vertical="center" wrapText="1"/>
      <protection hidden="1"/>
    </xf>
    <xf numFmtId="0" fontId="30" fillId="17" borderId="38" xfId="0" applyFont="1" applyFill="1" applyBorder="1" applyAlignment="1" applyProtection="1">
      <alignment horizontal="center" vertical="center" wrapText="1"/>
      <protection hidden="1"/>
    </xf>
    <xf numFmtId="0" fontId="30" fillId="17" borderId="39" xfId="0" applyFont="1" applyFill="1" applyBorder="1" applyAlignment="1" applyProtection="1">
      <alignment horizontal="center" vertical="center" wrapText="1"/>
      <protection hidden="1"/>
    </xf>
    <xf numFmtId="0" fontId="30" fillId="17" borderId="316" xfId="0" applyFont="1" applyFill="1" applyBorder="1" applyAlignment="1" applyProtection="1">
      <alignment horizontal="center" vertical="center" wrapText="1"/>
      <protection hidden="1"/>
    </xf>
    <xf numFmtId="0" fontId="30" fillId="17" borderId="55" xfId="0" applyFont="1" applyFill="1" applyBorder="1" applyAlignment="1" applyProtection="1">
      <alignment horizontal="center" vertical="center" wrapText="1"/>
      <protection hidden="1"/>
    </xf>
    <xf numFmtId="0" fontId="30" fillId="17" borderId="0" xfId="0" applyFont="1" applyFill="1" applyBorder="1" applyAlignment="1" applyProtection="1">
      <alignment horizontal="center" vertical="center" wrapText="1"/>
      <protection hidden="1"/>
    </xf>
    <xf numFmtId="0" fontId="30" fillId="17" borderId="317" xfId="0" applyFont="1" applyFill="1" applyBorder="1" applyAlignment="1" applyProtection="1">
      <alignment horizontal="center" vertical="center" wrapText="1"/>
      <protection hidden="1"/>
    </xf>
    <xf numFmtId="0" fontId="30" fillId="17" borderId="125" xfId="0" applyFont="1" applyFill="1" applyBorder="1" applyAlignment="1" applyProtection="1">
      <alignment horizontal="center" vertical="center" wrapText="1"/>
      <protection hidden="1"/>
    </xf>
    <xf numFmtId="0" fontId="30" fillId="17" borderId="60" xfId="0" applyFont="1" applyFill="1" applyBorder="1" applyAlignment="1" applyProtection="1">
      <alignment horizontal="center" vertical="center" wrapText="1"/>
      <protection hidden="1"/>
    </xf>
    <xf numFmtId="0" fontId="30" fillId="17" borderId="318" xfId="0" applyFont="1" applyFill="1" applyBorder="1" applyAlignment="1" applyProtection="1">
      <alignment horizontal="center" vertical="center" wrapText="1"/>
      <protection hidden="1"/>
    </xf>
    <xf numFmtId="0" fontId="18" fillId="17" borderId="319" xfId="0" applyFont="1" applyFill="1" applyBorder="1" applyAlignment="1" applyProtection="1">
      <alignment horizontal="center" vertical="center"/>
      <protection hidden="1"/>
    </xf>
    <xf numFmtId="0" fontId="18" fillId="17" borderId="320" xfId="0" applyFont="1" applyFill="1" applyBorder="1" applyAlignment="1" applyProtection="1">
      <alignment horizontal="center" vertical="center"/>
      <protection hidden="1"/>
    </xf>
    <xf numFmtId="0" fontId="62" fillId="0" borderId="84" xfId="0" applyFont="1" applyBorder="1" applyAlignment="1" applyProtection="1">
      <alignment horizontal="center" vertical="center" wrapText="1"/>
      <protection hidden="1"/>
    </xf>
    <xf numFmtId="0" fontId="62" fillId="0" borderId="72" xfId="0" applyFont="1" applyBorder="1" applyAlignment="1" applyProtection="1">
      <alignment horizontal="center" vertical="center" wrapText="1"/>
      <protection hidden="1"/>
    </xf>
    <xf numFmtId="0" fontId="62" fillId="0" borderId="97" xfId="0" applyFont="1" applyBorder="1" applyAlignment="1" applyProtection="1">
      <alignment horizontal="center" vertical="center" wrapText="1"/>
      <protection hidden="1"/>
    </xf>
    <xf numFmtId="0" fontId="18" fillId="17" borderId="194" xfId="0" applyFont="1" applyFill="1" applyBorder="1" applyAlignment="1" applyProtection="1">
      <alignment horizontal="center" vertical="center"/>
      <protection hidden="1"/>
    </xf>
    <xf numFmtId="0" fontId="18" fillId="17" borderId="137" xfId="0" applyFont="1" applyFill="1" applyBorder="1" applyAlignment="1" applyProtection="1">
      <alignment horizontal="center" vertical="center"/>
      <protection hidden="1"/>
    </xf>
    <xf numFmtId="0" fontId="63" fillId="0" borderId="88" xfId="0" applyFont="1" applyBorder="1" applyAlignment="1" applyProtection="1">
      <alignment horizontal="center"/>
      <protection hidden="1"/>
    </xf>
    <xf numFmtId="0" fontId="63" fillId="0" borderId="89" xfId="0" applyFont="1" applyBorder="1" applyAlignment="1" applyProtection="1">
      <alignment horizontal="center"/>
      <protection hidden="1"/>
    </xf>
    <xf numFmtId="0" fontId="63" fillId="0" borderId="96" xfId="0" applyFont="1" applyBorder="1" applyAlignment="1" applyProtection="1">
      <alignment horizontal="center"/>
      <protection hidden="1"/>
    </xf>
    <xf numFmtId="0" fontId="63" fillId="0" borderId="55" xfId="0" applyFont="1" applyBorder="1" applyAlignment="1" applyProtection="1">
      <alignment horizontal="center"/>
      <protection hidden="1"/>
    </xf>
    <xf numFmtId="0" fontId="63" fillId="0" borderId="0" xfId="0" applyFont="1" applyBorder="1" applyAlignment="1" applyProtection="1">
      <alignment horizontal="center"/>
      <protection hidden="1"/>
    </xf>
    <xf numFmtId="0" fontId="63" fillId="0" borderId="61" xfId="0" applyFont="1" applyBorder="1" applyAlignment="1" applyProtection="1">
      <alignment horizontal="center"/>
      <protection hidden="1"/>
    </xf>
    <xf numFmtId="0" fontId="34" fillId="0" borderId="55" xfId="0" applyFont="1" applyBorder="1" applyAlignment="1" applyProtection="1">
      <alignment horizontal="center"/>
      <protection hidden="1"/>
    </xf>
    <xf numFmtId="0" fontId="34" fillId="0" borderId="0" xfId="0" applyFont="1" applyBorder="1" applyAlignment="1" applyProtection="1">
      <alignment horizontal="center"/>
      <protection hidden="1"/>
    </xf>
    <xf numFmtId="0" fontId="34" fillId="0" borderId="61" xfId="0" applyFont="1" applyBorder="1" applyAlignment="1" applyProtection="1">
      <alignment horizontal="center"/>
      <protection hidden="1"/>
    </xf>
    <xf numFmtId="0" fontId="34" fillId="0" borderId="125" xfId="0" applyFont="1" applyBorder="1" applyAlignment="1" applyProtection="1">
      <alignment horizontal="center"/>
      <protection hidden="1"/>
    </xf>
    <xf numFmtId="0" fontId="34" fillId="0" borderId="60" xfId="0" applyFont="1" applyBorder="1" applyAlignment="1" applyProtection="1">
      <alignment horizontal="center"/>
      <protection hidden="1"/>
    </xf>
    <xf numFmtId="0" fontId="34" fillId="0" borderId="94" xfId="0" applyFont="1" applyBorder="1" applyAlignment="1" applyProtection="1">
      <alignment horizontal="center"/>
      <protection hidden="1"/>
    </xf>
    <xf numFmtId="0" fontId="62" fillId="0" borderId="76" xfId="0" applyFont="1" applyBorder="1" applyAlignment="1" applyProtection="1">
      <alignment horizontal="center" vertical="center" wrapText="1"/>
      <protection hidden="1"/>
    </xf>
    <xf numFmtId="0" fontId="55" fillId="0" borderId="303" xfId="0" applyFont="1" applyFill="1" applyBorder="1" applyAlignment="1" applyProtection="1">
      <alignment horizontal="center" vertical="center"/>
      <protection hidden="1"/>
    </xf>
    <xf numFmtId="0" fontId="55" fillId="0" borderId="304" xfId="0" applyFont="1" applyFill="1" applyBorder="1" applyAlignment="1" applyProtection="1">
      <alignment horizontal="center" vertical="center"/>
      <protection hidden="1"/>
    </xf>
    <xf numFmtId="0" fontId="18" fillId="0" borderId="305" xfId="0" applyFont="1" applyFill="1" applyBorder="1" applyAlignment="1" applyProtection="1">
      <alignment horizontal="center" vertical="center"/>
      <protection hidden="1"/>
    </xf>
    <xf numFmtId="0" fontId="18" fillId="0" borderId="306" xfId="0" applyFont="1" applyFill="1" applyBorder="1" applyAlignment="1" applyProtection="1">
      <alignment horizontal="center" vertical="center"/>
      <protection hidden="1"/>
    </xf>
    <xf numFmtId="0" fontId="55" fillId="0" borderId="154" xfId="0" applyFont="1" applyFill="1" applyBorder="1" applyAlignment="1" applyProtection="1">
      <alignment horizontal="center" vertical="center" wrapText="1"/>
      <protection hidden="1"/>
    </xf>
    <xf numFmtId="0" fontId="55" fillId="0" borderId="155" xfId="0" applyFont="1" applyFill="1" applyBorder="1" applyAlignment="1" applyProtection="1">
      <alignment horizontal="center" vertical="center" wrapText="1"/>
      <protection hidden="1"/>
    </xf>
    <xf numFmtId="0" fontId="55" fillId="0" borderId="137" xfId="0" applyFont="1" applyFill="1" applyBorder="1" applyAlignment="1" applyProtection="1">
      <alignment horizontal="center" vertical="center" wrapText="1"/>
      <protection hidden="1"/>
    </xf>
    <xf numFmtId="0" fontId="99" fillId="0" borderId="114" xfId="0" applyFont="1" applyFill="1" applyBorder="1" applyAlignment="1" applyProtection="1">
      <alignment horizontal="center" vertical="center"/>
      <protection hidden="1"/>
    </xf>
    <xf numFmtId="0" fontId="17" fillId="17" borderId="194" xfId="0" applyFont="1" applyFill="1" applyBorder="1" applyAlignment="1" applyProtection="1">
      <alignment horizontal="center" vertical="center"/>
      <protection hidden="1"/>
    </xf>
    <xf numFmtId="0" fontId="17" fillId="17" borderId="137" xfId="0" applyFont="1" applyFill="1" applyBorder="1" applyAlignment="1" applyProtection="1">
      <alignment horizontal="center" vertical="center"/>
      <protection hidden="1"/>
    </xf>
    <xf numFmtId="0" fontId="17" fillId="17" borderId="323" xfId="0" applyFont="1" applyFill="1" applyBorder="1" applyAlignment="1" applyProtection="1">
      <alignment horizontal="center" vertical="center"/>
      <protection hidden="1"/>
    </xf>
    <xf numFmtId="0" fontId="17" fillId="17" borderId="324" xfId="0" applyFont="1" applyFill="1" applyBorder="1" applyAlignment="1" applyProtection="1">
      <alignment horizontal="center" vertical="center"/>
      <protection hidden="1"/>
    </xf>
    <xf numFmtId="0" fontId="1" fillId="17" borderId="0" xfId="0" applyFont="1" applyFill="1" applyBorder="1" applyAlignment="1" applyProtection="1">
      <alignment horizontal="center" vertical="center" wrapText="1"/>
      <protection hidden="1"/>
    </xf>
    <xf numFmtId="0" fontId="99" fillId="0" borderId="305" xfId="0" applyFont="1" applyFill="1" applyBorder="1" applyAlignment="1" applyProtection="1">
      <alignment horizontal="center" vertical="center"/>
      <protection hidden="1"/>
    </xf>
    <xf numFmtId="0" fontId="99" fillId="0" borderId="306" xfId="0" applyFont="1" applyFill="1" applyBorder="1" applyAlignment="1" applyProtection="1">
      <alignment horizontal="center" vertical="center"/>
      <protection hidden="1"/>
    </xf>
    <xf numFmtId="0" fontId="17" fillId="17" borderId="319" xfId="0" applyFont="1" applyFill="1" applyBorder="1" applyAlignment="1" applyProtection="1">
      <alignment horizontal="center" vertical="center"/>
      <protection hidden="1"/>
    </xf>
    <xf numFmtId="0" fontId="17" fillId="17" borderId="320" xfId="0" applyFont="1" applyFill="1" applyBorder="1" applyAlignment="1" applyProtection="1">
      <alignment horizontal="center" vertical="center"/>
      <protection hidden="1"/>
    </xf>
    <xf numFmtId="0" fontId="99" fillId="0" borderId="65" xfId="0" applyFont="1" applyFill="1" applyBorder="1" applyAlignment="1" applyProtection="1">
      <alignment horizontal="center" vertical="center"/>
      <protection hidden="1"/>
    </xf>
    <xf numFmtId="0" fontId="99" fillId="0" borderId="63" xfId="0" applyFont="1" applyFill="1" applyBorder="1" applyAlignment="1" applyProtection="1">
      <alignment horizontal="center" vertical="center"/>
      <protection hidden="1"/>
    </xf>
    <xf numFmtId="0" fontId="99" fillId="0" borderId="66" xfId="0" applyFont="1" applyFill="1" applyBorder="1" applyAlignment="1" applyProtection="1">
      <alignment horizontal="center" vertical="center"/>
      <protection hidden="1"/>
    </xf>
    <xf numFmtId="0" fontId="128" fillId="0" borderId="63" xfId="0" applyFont="1" applyFill="1" applyBorder="1" applyAlignment="1" applyProtection="1">
      <alignment horizontal="center" vertical="center"/>
      <protection hidden="1"/>
    </xf>
    <xf numFmtId="0" fontId="128" fillId="0" borderId="64" xfId="0" applyFont="1" applyFill="1" applyBorder="1" applyAlignment="1" applyProtection="1">
      <alignment horizontal="center" vertical="center"/>
      <protection hidden="1"/>
    </xf>
    <xf numFmtId="0" fontId="99" fillId="0" borderId="69" xfId="0" applyFont="1" applyFill="1" applyBorder="1" applyAlignment="1" applyProtection="1">
      <alignment horizontal="center" vertical="center"/>
      <protection hidden="1"/>
    </xf>
    <xf numFmtId="0" fontId="99" fillId="0" borderId="67" xfId="0" applyFont="1" applyFill="1" applyBorder="1" applyAlignment="1" applyProtection="1">
      <alignment horizontal="center" vertical="center"/>
      <protection hidden="1"/>
    </xf>
    <xf numFmtId="0" fontId="99" fillId="0" borderId="70" xfId="0" applyFont="1" applyFill="1" applyBorder="1" applyAlignment="1" applyProtection="1">
      <alignment horizontal="center" vertical="center"/>
      <protection hidden="1"/>
    </xf>
    <xf numFmtId="0" fontId="99" fillId="0" borderId="194" xfId="0" applyFont="1" applyFill="1" applyBorder="1" applyAlignment="1" applyProtection="1">
      <alignment horizontal="center" vertical="center"/>
      <protection hidden="1"/>
    </xf>
    <xf numFmtId="0" fontId="99" fillId="0" borderId="137" xfId="0" applyFont="1" applyFill="1" applyBorder="1" applyAlignment="1" applyProtection="1">
      <alignment horizontal="center" vertical="center"/>
      <protection hidden="1"/>
    </xf>
    <xf numFmtId="0" fontId="128" fillId="0" borderId="67" xfId="0" applyFont="1" applyFill="1" applyBorder="1" applyAlignment="1" applyProtection="1">
      <alignment horizontal="center" vertical="center"/>
      <protection hidden="1"/>
    </xf>
    <xf numFmtId="0" fontId="128" fillId="0" borderId="68" xfId="0" applyFont="1" applyFill="1" applyBorder="1" applyAlignment="1" applyProtection="1">
      <alignment horizontal="center" vertical="center"/>
      <protection hidden="1"/>
    </xf>
    <xf numFmtId="0" fontId="17" fillId="9" borderId="251" xfId="0" applyFont="1" applyFill="1" applyBorder="1" applyAlignment="1" applyProtection="1">
      <alignment horizontal="center" vertical="center" wrapText="1"/>
      <protection hidden="1"/>
    </xf>
    <xf numFmtId="0" fontId="17" fillId="9" borderId="99" xfId="0" applyFont="1" applyFill="1" applyBorder="1" applyAlignment="1" applyProtection="1">
      <alignment horizontal="center" vertical="center" wrapText="1"/>
      <protection hidden="1"/>
    </xf>
    <xf numFmtId="0" fontId="30" fillId="9" borderId="240" xfId="0" applyFont="1" applyFill="1" applyBorder="1" applyAlignment="1" applyProtection="1">
      <alignment horizontal="center" vertical="center" wrapText="1"/>
      <protection hidden="1"/>
    </xf>
    <xf numFmtId="0" fontId="30" fillId="9" borderId="250" xfId="0" applyFont="1" applyFill="1" applyBorder="1" applyAlignment="1" applyProtection="1">
      <alignment horizontal="center" vertical="center" wrapText="1"/>
      <protection hidden="1"/>
    </xf>
    <xf numFmtId="0" fontId="30" fillId="9" borderId="168" xfId="0" applyFont="1" applyFill="1" applyBorder="1" applyAlignment="1" applyProtection="1">
      <alignment horizontal="center" vertical="center" wrapText="1"/>
      <protection hidden="1"/>
    </xf>
    <xf numFmtId="0" fontId="100" fillId="16" borderId="80" xfId="0" applyFont="1" applyFill="1" applyBorder="1" applyAlignment="1" applyProtection="1">
      <alignment horizontal="center" vertical="center"/>
      <protection hidden="1"/>
    </xf>
    <xf numFmtId="0" fontId="0" fillId="0" borderId="77" xfId="0" applyBorder="1" applyProtection="1">
      <protection hidden="1"/>
    </xf>
    <xf numFmtId="0" fontId="135" fillId="9" borderId="254" xfId="0" applyFont="1" applyFill="1" applyBorder="1" applyAlignment="1" applyProtection="1">
      <alignment horizontal="center" vertical="center" wrapText="1"/>
      <protection hidden="1"/>
    </xf>
    <xf numFmtId="0" fontId="135" fillId="9" borderId="255" xfId="0" applyFont="1" applyFill="1" applyBorder="1" applyAlignment="1" applyProtection="1">
      <alignment horizontal="center" vertical="center" wrapText="1"/>
      <protection hidden="1"/>
    </xf>
    <xf numFmtId="0" fontId="17" fillId="9" borderId="39" xfId="0" applyFont="1" applyFill="1" applyBorder="1" applyAlignment="1" applyProtection="1">
      <alignment horizontal="center" vertical="center" wrapText="1"/>
      <protection hidden="1"/>
    </xf>
    <xf numFmtId="0" fontId="17" fillId="9" borderId="74" xfId="0" applyFont="1" applyFill="1" applyBorder="1" applyAlignment="1" applyProtection="1">
      <alignment horizontal="center" vertical="center" wrapText="1"/>
      <protection hidden="1"/>
    </xf>
    <xf numFmtId="0" fontId="136" fillId="9" borderId="106" xfId="0" applyFont="1" applyFill="1" applyBorder="1" applyAlignment="1" applyProtection="1">
      <alignment horizontal="center" vertical="center" wrapText="1"/>
      <protection hidden="1"/>
    </xf>
    <xf numFmtId="0" fontId="136" fillId="9" borderId="63" xfId="0" applyFont="1" applyFill="1" applyBorder="1" applyAlignment="1" applyProtection="1">
      <alignment horizontal="center" vertical="center" wrapText="1"/>
      <protection hidden="1"/>
    </xf>
    <xf numFmtId="0" fontId="136" fillId="9" borderId="75" xfId="0" applyFont="1" applyFill="1" applyBorder="1" applyAlignment="1" applyProtection="1">
      <alignment horizontal="center" vertical="center" wrapText="1"/>
      <protection hidden="1"/>
    </xf>
    <xf numFmtId="0" fontId="128" fillId="0" borderId="92" xfId="0" applyFont="1" applyFill="1" applyBorder="1" applyAlignment="1" applyProtection="1">
      <alignment horizontal="center" vertical="center"/>
      <protection hidden="1"/>
    </xf>
    <xf numFmtId="0" fontId="99" fillId="0" borderId="55" xfId="0" applyFont="1" applyFill="1" applyBorder="1" applyAlignment="1" applyProtection="1">
      <alignment horizontal="center" vertical="center"/>
      <protection hidden="1"/>
    </xf>
    <xf numFmtId="0" fontId="99" fillId="0" borderId="0" xfId="0" applyFont="1" applyFill="1" applyBorder="1" applyAlignment="1" applyProtection="1">
      <alignment horizontal="center" vertical="center"/>
      <protection hidden="1"/>
    </xf>
    <xf numFmtId="0" fontId="99" fillId="0" borderId="152" xfId="0" applyFont="1" applyFill="1" applyBorder="1" applyAlignment="1" applyProtection="1">
      <alignment horizontal="center" vertical="center"/>
      <protection hidden="1"/>
    </xf>
    <xf numFmtId="164" fontId="128" fillId="0" borderId="89" xfId="0" applyNumberFormat="1" applyFont="1" applyFill="1" applyBorder="1" applyAlignment="1" applyProtection="1">
      <alignment horizontal="center" vertical="center"/>
      <protection hidden="1"/>
    </xf>
    <xf numFmtId="164" fontId="128" fillId="0" borderId="96" xfId="0" applyNumberFormat="1" applyFont="1" applyFill="1" applyBorder="1" applyAlignment="1" applyProtection="1">
      <alignment horizontal="center" vertical="center"/>
      <protection hidden="1"/>
    </xf>
    <xf numFmtId="0" fontId="17" fillId="9" borderId="38" xfId="0" applyFont="1" applyFill="1" applyBorder="1" applyAlignment="1" applyProtection="1">
      <alignment horizontal="center" vertical="center"/>
      <protection hidden="1"/>
    </xf>
    <xf numFmtId="0" fontId="17" fillId="9" borderId="74" xfId="0" applyFont="1" applyFill="1" applyBorder="1" applyAlignment="1" applyProtection="1">
      <alignment horizontal="center" vertical="center"/>
      <protection hidden="1"/>
    </xf>
    <xf numFmtId="0" fontId="17" fillId="9" borderId="85" xfId="0" applyFont="1" applyFill="1" applyBorder="1" applyAlignment="1" applyProtection="1">
      <alignment horizontal="center" vertical="center"/>
      <protection hidden="1"/>
    </xf>
    <xf numFmtId="0" fontId="17" fillId="9" borderId="87" xfId="0" applyFont="1" applyFill="1" applyBorder="1" applyAlignment="1" applyProtection="1">
      <alignment horizontal="center" vertical="center"/>
      <protection hidden="1"/>
    </xf>
    <xf numFmtId="0" fontId="138" fillId="2" borderId="0" xfId="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cellXfs>
  <cellStyles count="2">
    <cellStyle name="Hyperlink" xfId="1" builtinId="8"/>
    <cellStyle name="Normal" xfId="0" builtinId="0"/>
  </cellStyles>
  <dxfs count="2228">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theme="0"/>
      </font>
    </dxf>
    <dxf>
      <font>
        <color rgb="FF0000FF"/>
      </font>
    </dxf>
    <dxf>
      <font>
        <color rgb="FFFF0000"/>
      </font>
    </dxf>
    <dxf>
      <font>
        <color rgb="FFFF0000"/>
      </font>
    </dxf>
    <dxf>
      <font>
        <color rgb="FFFF0000"/>
      </font>
    </dxf>
    <dxf>
      <font>
        <color rgb="FF008000"/>
      </font>
    </dxf>
    <dxf>
      <font>
        <color theme="0"/>
      </font>
    </dxf>
    <dxf>
      <font>
        <color theme="0"/>
      </font>
    </dxf>
    <dxf>
      <font>
        <color rgb="FF0070C0"/>
      </font>
    </dxf>
    <dxf>
      <font>
        <color rgb="FF00B050"/>
      </font>
    </dxf>
    <dxf>
      <font>
        <color rgb="FF0070C0"/>
      </font>
    </dxf>
    <dxf>
      <font>
        <color rgb="FF00B0F0"/>
      </font>
    </dxf>
    <dxf>
      <font>
        <color rgb="FF00B050"/>
      </font>
    </dxf>
    <dxf>
      <font>
        <color rgb="FF00B050"/>
      </font>
    </dxf>
    <dxf>
      <font>
        <color rgb="FFFF0000"/>
      </font>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9" tint="0.39994506668294322"/>
        </patternFill>
      </fill>
    </dxf>
    <dxf>
      <fill>
        <patternFill>
          <bgColor rgb="FFFF0000"/>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9" tint="-0.24994659260841701"/>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FF0000"/>
      </font>
    </dxf>
    <dxf>
      <font>
        <color rgb="FF7030A0"/>
      </font>
    </dxf>
    <dxf>
      <font>
        <color rgb="FF00B0F0"/>
      </font>
    </dxf>
    <dxf>
      <font>
        <color theme="0"/>
      </font>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0"/>
      </font>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ill>
        <patternFill>
          <bgColor theme="0"/>
        </patternFill>
      </fill>
    </dxf>
    <dxf>
      <font>
        <color theme="0"/>
      </font>
      <fill>
        <patternFill>
          <bgColor theme="0"/>
        </patternFill>
      </fill>
    </dxf>
    <dxf>
      <font>
        <color theme="1"/>
      </font>
      <fill>
        <patternFill>
          <bgColor rgb="FFFF0000"/>
        </patternFill>
      </fill>
    </dxf>
    <dxf>
      <font>
        <color theme="9" tint="-0.24994659260841701"/>
      </font>
      <fill>
        <patternFill>
          <bgColor theme="9" tint="0.59996337778862885"/>
        </patternFill>
      </fill>
    </dxf>
    <dxf>
      <fill>
        <patternFill>
          <bgColor theme="5" tint="0.59996337778862885"/>
        </patternFill>
      </fill>
    </dxf>
    <dxf>
      <font>
        <color rgb="FF002060"/>
      </font>
      <fill>
        <patternFill>
          <bgColor theme="0"/>
        </patternFill>
      </fill>
    </dxf>
    <dxf>
      <font>
        <color rgb="FFFFC000"/>
      </font>
    </dxf>
    <dxf>
      <font>
        <color rgb="FF00B050"/>
      </font>
    </dxf>
    <dxf>
      <font>
        <color rgb="FFFF0000"/>
      </font>
    </dxf>
    <dxf>
      <font>
        <color theme="0"/>
      </font>
    </dxf>
    <dxf>
      <font>
        <color rgb="FF00B050"/>
      </font>
    </dxf>
    <dxf>
      <font>
        <color rgb="FF00B0F0"/>
      </font>
    </dxf>
    <dxf>
      <font>
        <color theme="9"/>
      </font>
    </dxf>
    <dxf>
      <font>
        <color rgb="FFFF0000"/>
      </font>
    </dxf>
    <dxf>
      <font>
        <color rgb="FFC00000"/>
      </font>
    </dxf>
    <dxf>
      <font>
        <color rgb="FFFFC000"/>
      </font>
    </dxf>
  </dxfs>
  <tableStyles count="0" defaultTableStyle="TableStyleMedium9" defaultPivotStyle="PivotStyleLight16"/>
  <colors>
    <mruColors>
      <color rgb="FF4B10E0"/>
      <color rgb="FFDE725C"/>
    </mruColors>
  </colors>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17</xdr:col>
      <xdr:colOff>19050</xdr:colOff>
      <xdr:row>1</xdr:row>
      <xdr:rowOff>19051</xdr:rowOff>
    </xdr:from>
    <xdr:to>
      <xdr:col>19</xdr:col>
      <xdr:colOff>733425</xdr:colOff>
      <xdr:row>10</xdr:row>
      <xdr:rowOff>209551</xdr:rowOff>
    </xdr:to>
    <xdr:sp macro="" textlink="">
      <xdr:nvSpPr>
        <xdr:cNvPr id="2" name="Rectangle 1"/>
        <xdr:cNvSpPr/>
      </xdr:nvSpPr>
      <xdr:spPr>
        <a:xfrm>
          <a:off x="10039350" y="314326"/>
          <a:ext cx="2238375" cy="2552700"/>
        </a:xfrm>
        <a:prstGeom prst="rect">
          <a:avLst/>
        </a:prstGeom>
        <a:blipFill>
          <a:blip xmlns:r="http://schemas.openxmlformats.org/officeDocument/2006/relationships" r:embed="rId1" cstate="print"/>
          <a:stretch>
            <a:fillRect/>
          </a:stretch>
        </a:blip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3</xdr:col>
      <xdr:colOff>400</xdr:colOff>
      <xdr:row>2</xdr:row>
      <xdr:rowOff>285750</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xdr:row>
      <xdr:rowOff>22412</xdr:rowOff>
    </xdr:from>
    <xdr:to>
      <xdr:col>3</xdr:col>
      <xdr:colOff>400</xdr:colOff>
      <xdr:row>40</xdr:row>
      <xdr:rowOff>285750</xdr:rowOff>
    </xdr:to>
    <xdr:pic>
      <xdr:nvPicPr>
        <xdr:cNvPr id="20" name="Picture 19" descr="maa-saraswati-1484548264.png"/>
        <xdr:cNvPicPr>
          <a:picLocks noChangeAspect="1"/>
        </xdr:cNvPicPr>
      </xdr:nvPicPr>
      <xdr:blipFill>
        <a:blip xmlns:r="http://schemas.openxmlformats.org/officeDocument/2006/relationships" r:embed="rId1" cstate="print"/>
        <a:stretch>
          <a:fillRect/>
        </a:stretch>
      </xdr:blipFill>
      <xdr:spPr>
        <a:xfrm>
          <a:off x="319367" y="9955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76</xdr:row>
      <xdr:rowOff>22412</xdr:rowOff>
    </xdr:from>
    <xdr:to>
      <xdr:col>3</xdr:col>
      <xdr:colOff>400</xdr:colOff>
      <xdr:row>77</xdr:row>
      <xdr:rowOff>285750</xdr:rowOff>
    </xdr:to>
    <xdr:pic>
      <xdr:nvPicPr>
        <xdr:cNvPr id="21" name="Picture 20"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114</xdr:row>
      <xdr:rowOff>22412</xdr:rowOff>
    </xdr:from>
    <xdr:to>
      <xdr:col>3</xdr:col>
      <xdr:colOff>400</xdr:colOff>
      <xdr:row>115</xdr:row>
      <xdr:rowOff>285750</xdr:rowOff>
    </xdr:to>
    <xdr:pic>
      <xdr:nvPicPr>
        <xdr:cNvPr id="22" name="Picture 21" descr="maa-saraswati-1484548264.png"/>
        <xdr:cNvPicPr>
          <a:picLocks noChangeAspect="1"/>
        </xdr:cNvPicPr>
      </xdr:nvPicPr>
      <xdr:blipFill>
        <a:blip xmlns:r="http://schemas.openxmlformats.org/officeDocument/2006/relationships" r:embed="rId1" cstate="print"/>
        <a:stretch>
          <a:fillRect/>
        </a:stretch>
      </xdr:blipFill>
      <xdr:spPr>
        <a:xfrm>
          <a:off x="319367" y="9955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151</xdr:row>
      <xdr:rowOff>22412</xdr:rowOff>
    </xdr:from>
    <xdr:to>
      <xdr:col>3</xdr:col>
      <xdr:colOff>400</xdr:colOff>
      <xdr:row>152</xdr:row>
      <xdr:rowOff>285750</xdr:rowOff>
    </xdr:to>
    <xdr:pic>
      <xdr:nvPicPr>
        <xdr:cNvPr id="23" name="Picture 22"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189</xdr:row>
      <xdr:rowOff>22412</xdr:rowOff>
    </xdr:from>
    <xdr:to>
      <xdr:col>3</xdr:col>
      <xdr:colOff>400</xdr:colOff>
      <xdr:row>190</xdr:row>
      <xdr:rowOff>285750</xdr:rowOff>
    </xdr:to>
    <xdr:pic>
      <xdr:nvPicPr>
        <xdr:cNvPr id="24" name="Picture 23"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xdr:row>
      <xdr:rowOff>22412</xdr:rowOff>
    </xdr:from>
    <xdr:to>
      <xdr:col>3</xdr:col>
      <xdr:colOff>400</xdr:colOff>
      <xdr:row>227</xdr:row>
      <xdr:rowOff>285750</xdr:rowOff>
    </xdr:to>
    <xdr:pic>
      <xdr:nvPicPr>
        <xdr:cNvPr id="25" name="Picture 24"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264</xdr:row>
      <xdr:rowOff>22412</xdr:rowOff>
    </xdr:from>
    <xdr:to>
      <xdr:col>3</xdr:col>
      <xdr:colOff>400</xdr:colOff>
      <xdr:row>265</xdr:row>
      <xdr:rowOff>285750</xdr:rowOff>
    </xdr:to>
    <xdr:pic>
      <xdr:nvPicPr>
        <xdr:cNvPr id="26" name="Picture 25"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301</xdr:row>
      <xdr:rowOff>22412</xdr:rowOff>
    </xdr:from>
    <xdr:to>
      <xdr:col>3</xdr:col>
      <xdr:colOff>400</xdr:colOff>
      <xdr:row>302</xdr:row>
      <xdr:rowOff>285750</xdr:rowOff>
    </xdr:to>
    <xdr:pic>
      <xdr:nvPicPr>
        <xdr:cNvPr id="27" name="Picture 26"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339</xdr:row>
      <xdr:rowOff>22412</xdr:rowOff>
    </xdr:from>
    <xdr:to>
      <xdr:col>3</xdr:col>
      <xdr:colOff>400</xdr:colOff>
      <xdr:row>340</xdr:row>
      <xdr:rowOff>285750</xdr:rowOff>
    </xdr:to>
    <xdr:pic>
      <xdr:nvPicPr>
        <xdr:cNvPr id="28" name="Picture 27"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376</xdr:row>
      <xdr:rowOff>22412</xdr:rowOff>
    </xdr:from>
    <xdr:to>
      <xdr:col>3</xdr:col>
      <xdr:colOff>400</xdr:colOff>
      <xdr:row>377</xdr:row>
      <xdr:rowOff>285750</xdr:rowOff>
    </xdr:to>
    <xdr:pic>
      <xdr:nvPicPr>
        <xdr:cNvPr id="29" name="Picture 28"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414</xdr:row>
      <xdr:rowOff>22412</xdr:rowOff>
    </xdr:from>
    <xdr:to>
      <xdr:col>3</xdr:col>
      <xdr:colOff>400</xdr:colOff>
      <xdr:row>415</xdr:row>
      <xdr:rowOff>285750</xdr:rowOff>
    </xdr:to>
    <xdr:pic>
      <xdr:nvPicPr>
        <xdr:cNvPr id="30" name="Picture 29"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451</xdr:row>
      <xdr:rowOff>22412</xdr:rowOff>
    </xdr:from>
    <xdr:to>
      <xdr:col>3</xdr:col>
      <xdr:colOff>400</xdr:colOff>
      <xdr:row>452</xdr:row>
      <xdr:rowOff>285750</xdr:rowOff>
    </xdr:to>
    <xdr:pic>
      <xdr:nvPicPr>
        <xdr:cNvPr id="31" name="Picture 30"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489</xdr:row>
      <xdr:rowOff>22412</xdr:rowOff>
    </xdr:from>
    <xdr:to>
      <xdr:col>3</xdr:col>
      <xdr:colOff>400</xdr:colOff>
      <xdr:row>490</xdr:row>
      <xdr:rowOff>285750</xdr:rowOff>
    </xdr:to>
    <xdr:pic>
      <xdr:nvPicPr>
        <xdr:cNvPr id="32" name="Picture 31"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526</xdr:row>
      <xdr:rowOff>22412</xdr:rowOff>
    </xdr:from>
    <xdr:to>
      <xdr:col>3</xdr:col>
      <xdr:colOff>400</xdr:colOff>
      <xdr:row>527</xdr:row>
      <xdr:rowOff>285750</xdr:rowOff>
    </xdr:to>
    <xdr:pic>
      <xdr:nvPicPr>
        <xdr:cNvPr id="33" name="Picture 32" descr="maa-saraswati-1484548264.png"/>
        <xdr:cNvPicPr>
          <a:picLocks noChangeAspect="1"/>
        </xdr:cNvPicPr>
      </xdr:nvPicPr>
      <xdr:blipFill>
        <a:blip xmlns:r="http://schemas.openxmlformats.org/officeDocument/2006/relationships" r:embed="rId1" cstate="print"/>
        <a:stretch>
          <a:fillRect/>
        </a:stretch>
      </xdr:blipFill>
      <xdr:spPr>
        <a:xfrm>
          <a:off x="319367" y="5719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564</xdr:row>
      <xdr:rowOff>22412</xdr:rowOff>
    </xdr:from>
    <xdr:to>
      <xdr:col>3</xdr:col>
      <xdr:colOff>400</xdr:colOff>
      <xdr:row>565</xdr:row>
      <xdr:rowOff>285750</xdr:rowOff>
    </xdr:to>
    <xdr:pic>
      <xdr:nvPicPr>
        <xdr:cNvPr id="34" name="Picture 33" descr="maa-saraswati-1484548264.png"/>
        <xdr:cNvPicPr>
          <a:picLocks noChangeAspect="1"/>
        </xdr:cNvPicPr>
      </xdr:nvPicPr>
      <xdr:blipFill>
        <a:blip xmlns:r="http://schemas.openxmlformats.org/officeDocument/2006/relationships" r:embed="rId1" cstate="print"/>
        <a:stretch>
          <a:fillRect/>
        </a:stretch>
      </xdr:blipFill>
      <xdr:spPr>
        <a:xfrm>
          <a:off x="319367" y="6681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601</xdr:row>
      <xdr:rowOff>22412</xdr:rowOff>
    </xdr:from>
    <xdr:to>
      <xdr:col>3</xdr:col>
      <xdr:colOff>400</xdr:colOff>
      <xdr:row>602</xdr:row>
      <xdr:rowOff>285750</xdr:rowOff>
    </xdr:to>
    <xdr:pic>
      <xdr:nvPicPr>
        <xdr:cNvPr id="35" name="Picture 34" descr="maa-saraswati-1484548264.png"/>
        <xdr:cNvPicPr>
          <a:picLocks noChangeAspect="1"/>
        </xdr:cNvPicPr>
      </xdr:nvPicPr>
      <xdr:blipFill>
        <a:blip xmlns:r="http://schemas.openxmlformats.org/officeDocument/2006/relationships" r:embed="rId1" cstate="print"/>
        <a:stretch>
          <a:fillRect/>
        </a:stretch>
      </xdr:blipFill>
      <xdr:spPr>
        <a:xfrm>
          <a:off x="319367" y="7615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639</xdr:row>
      <xdr:rowOff>22412</xdr:rowOff>
    </xdr:from>
    <xdr:to>
      <xdr:col>3</xdr:col>
      <xdr:colOff>400</xdr:colOff>
      <xdr:row>640</xdr:row>
      <xdr:rowOff>285750</xdr:rowOff>
    </xdr:to>
    <xdr:pic>
      <xdr:nvPicPr>
        <xdr:cNvPr id="36" name="Picture 35" descr="maa-saraswati-1484548264.png"/>
        <xdr:cNvPicPr>
          <a:picLocks noChangeAspect="1"/>
        </xdr:cNvPicPr>
      </xdr:nvPicPr>
      <xdr:blipFill>
        <a:blip xmlns:r="http://schemas.openxmlformats.org/officeDocument/2006/relationships" r:embed="rId1" cstate="print"/>
        <a:stretch>
          <a:fillRect/>
        </a:stretch>
      </xdr:blipFill>
      <xdr:spPr>
        <a:xfrm>
          <a:off x="319367" y="8577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676</xdr:row>
      <xdr:rowOff>22412</xdr:rowOff>
    </xdr:from>
    <xdr:to>
      <xdr:col>3</xdr:col>
      <xdr:colOff>400</xdr:colOff>
      <xdr:row>677</xdr:row>
      <xdr:rowOff>285750</xdr:rowOff>
    </xdr:to>
    <xdr:pic>
      <xdr:nvPicPr>
        <xdr:cNvPr id="37" name="Picture 36"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714</xdr:row>
      <xdr:rowOff>22412</xdr:rowOff>
    </xdr:from>
    <xdr:to>
      <xdr:col>3</xdr:col>
      <xdr:colOff>400</xdr:colOff>
      <xdr:row>715</xdr:row>
      <xdr:rowOff>285750</xdr:rowOff>
    </xdr:to>
    <xdr:pic>
      <xdr:nvPicPr>
        <xdr:cNvPr id="38" name="Picture 37"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751</xdr:row>
      <xdr:rowOff>22412</xdr:rowOff>
    </xdr:from>
    <xdr:to>
      <xdr:col>3</xdr:col>
      <xdr:colOff>400</xdr:colOff>
      <xdr:row>752</xdr:row>
      <xdr:rowOff>285750</xdr:rowOff>
    </xdr:to>
    <xdr:pic>
      <xdr:nvPicPr>
        <xdr:cNvPr id="39" name="Picture 38"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789</xdr:row>
      <xdr:rowOff>22412</xdr:rowOff>
    </xdr:from>
    <xdr:to>
      <xdr:col>3</xdr:col>
      <xdr:colOff>400</xdr:colOff>
      <xdr:row>790</xdr:row>
      <xdr:rowOff>285750</xdr:rowOff>
    </xdr:to>
    <xdr:pic>
      <xdr:nvPicPr>
        <xdr:cNvPr id="40" name="Picture 39"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826</xdr:row>
      <xdr:rowOff>22412</xdr:rowOff>
    </xdr:from>
    <xdr:to>
      <xdr:col>3</xdr:col>
      <xdr:colOff>400</xdr:colOff>
      <xdr:row>827</xdr:row>
      <xdr:rowOff>285750</xdr:rowOff>
    </xdr:to>
    <xdr:pic>
      <xdr:nvPicPr>
        <xdr:cNvPr id="41" name="Picture 40" descr="maa-saraswati-1484548264.png"/>
        <xdr:cNvPicPr>
          <a:picLocks noChangeAspect="1"/>
        </xdr:cNvPicPr>
      </xdr:nvPicPr>
      <xdr:blipFill>
        <a:blip xmlns:r="http://schemas.openxmlformats.org/officeDocument/2006/relationships" r:embed="rId1" cstate="print"/>
        <a:stretch>
          <a:fillRect/>
        </a:stretch>
      </xdr:blipFill>
      <xdr:spPr>
        <a:xfrm>
          <a:off x="319367" y="5719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864</xdr:row>
      <xdr:rowOff>22412</xdr:rowOff>
    </xdr:from>
    <xdr:to>
      <xdr:col>3</xdr:col>
      <xdr:colOff>400</xdr:colOff>
      <xdr:row>865</xdr:row>
      <xdr:rowOff>285750</xdr:rowOff>
    </xdr:to>
    <xdr:pic>
      <xdr:nvPicPr>
        <xdr:cNvPr id="42" name="Picture 41" descr="maa-saraswati-1484548264.png"/>
        <xdr:cNvPicPr>
          <a:picLocks noChangeAspect="1"/>
        </xdr:cNvPicPr>
      </xdr:nvPicPr>
      <xdr:blipFill>
        <a:blip xmlns:r="http://schemas.openxmlformats.org/officeDocument/2006/relationships" r:embed="rId1" cstate="print"/>
        <a:stretch>
          <a:fillRect/>
        </a:stretch>
      </xdr:blipFill>
      <xdr:spPr>
        <a:xfrm>
          <a:off x="319367" y="6681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901</xdr:row>
      <xdr:rowOff>22412</xdr:rowOff>
    </xdr:from>
    <xdr:to>
      <xdr:col>3</xdr:col>
      <xdr:colOff>400</xdr:colOff>
      <xdr:row>902</xdr:row>
      <xdr:rowOff>285750</xdr:rowOff>
    </xdr:to>
    <xdr:pic>
      <xdr:nvPicPr>
        <xdr:cNvPr id="43" name="Picture 42" descr="maa-saraswati-1484548264.png"/>
        <xdr:cNvPicPr>
          <a:picLocks noChangeAspect="1"/>
        </xdr:cNvPicPr>
      </xdr:nvPicPr>
      <xdr:blipFill>
        <a:blip xmlns:r="http://schemas.openxmlformats.org/officeDocument/2006/relationships" r:embed="rId1" cstate="print"/>
        <a:stretch>
          <a:fillRect/>
        </a:stretch>
      </xdr:blipFill>
      <xdr:spPr>
        <a:xfrm>
          <a:off x="319367" y="7615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939</xdr:row>
      <xdr:rowOff>22412</xdr:rowOff>
    </xdr:from>
    <xdr:to>
      <xdr:col>3</xdr:col>
      <xdr:colOff>400</xdr:colOff>
      <xdr:row>940</xdr:row>
      <xdr:rowOff>285750</xdr:rowOff>
    </xdr:to>
    <xdr:pic>
      <xdr:nvPicPr>
        <xdr:cNvPr id="44" name="Picture 43" descr="maa-saraswati-1484548264.png"/>
        <xdr:cNvPicPr>
          <a:picLocks noChangeAspect="1"/>
        </xdr:cNvPicPr>
      </xdr:nvPicPr>
      <xdr:blipFill>
        <a:blip xmlns:r="http://schemas.openxmlformats.org/officeDocument/2006/relationships" r:embed="rId1" cstate="print"/>
        <a:stretch>
          <a:fillRect/>
        </a:stretch>
      </xdr:blipFill>
      <xdr:spPr>
        <a:xfrm>
          <a:off x="319367" y="8577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976</xdr:row>
      <xdr:rowOff>22412</xdr:rowOff>
    </xdr:from>
    <xdr:to>
      <xdr:col>3</xdr:col>
      <xdr:colOff>400</xdr:colOff>
      <xdr:row>977</xdr:row>
      <xdr:rowOff>285750</xdr:rowOff>
    </xdr:to>
    <xdr:pic>
      <xdr:nvPicPr>
        <xdr:cNvPr id="45" name="Picture 44" descr="maa-saraswati-1484548264.png"/>
        <xdr:cNvPicPr>
          <a:picLocks noChangeAspect="1"/>
        </xdr:cNvPicPr>
      </xdr:nvPicPr>
      <xdr:blipFill>
        <a:blip xmlns:r="http://schemas.openxmlformats.org/officeDocument/2006/relationships" r:embed="rId1" cstate="print"/>
        <a:stretch>
          <a:fillRect/>
        </a:stretch>
      </xdr:blipFill>
      <xdr:spPr>
        <a:xfrm>
          <a:off x="319367" y="95109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1014</xdr:row>
      <xdr:rowOff>22412</xdr:rowOff>
    </xdr:from>
    <xdr:to>
      <xdr:col>3</xdr:col>
      <xdr:colOff>400</xdr:colOff>
      <xdr:row>1015</xdr:row>
      <xdr:rowOff>285750</xdr:rowOff>
    </xdr:to>
    <xdr:pic>
      <xdr:nvPicPr>
        <xdr:cNvPr id="46" name="Picture 45" descr="maa-saraswati-1484548264.png"/>
        <xdr:cNvPicPr>
          <a:picLocks noChangeAspect="1"/>
        </xdr:cNvPicPr>
      </xdr:nvPicPr>
      <xdr:blipFill>
        <a:blip xmlns:r="http://schemas.openxmlformats.org/officeDocument/2006/relationships" r:embed="rId1" cstate="print"/>
        <a:stretch>
          <a:fillRect/>
        </a:stretch>
      </xdr:blipFill>
      <xdr:spPr>
        <a:xfrm>
          <a:off x="319367" y="104729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1051</xdr:row>
      <xdr:rowOff>22412</xdr:rowOff>
    </xdr:from>
    <xdr:to>
      <xdr:col>3</xdr:col>
      <xdr:colOff>400</xdr:colOff>
      <xdr:row>1052</xdr:row>
      <xdr:rowOff>285750</xdr:rowOff>
    </xdr:to>
    <xdr:pic>
      <xdr:nvPicPr>
        <xdr:cNvPr id="47" name="Picture 46" descr="maa-saraswati-1484548264.png"/>
        <xdr:cNvPicPr>
          <a:picLocks noChangeAspect="1"/>
        </xdr:cNvPicPr>
      </xdr:nvPicPr>
      <xdr:blipFill>
        <a:blip xmlns:r="http://schemas.openxmlformats.org/officeDocument/2006/relationships" r:embed="rId1" cstate="print"/>
        <a:stretch>
          <a:fillRect/>
        </a:stretch>
      </xdr:blipFill>
      <xdr:spPr>
        <a:xfrm>
          <a:off x="319367" y="114063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1089</xdr:row>
      <xdr:rowOff>22412</xdr:rowOff>
    </xdr:from>
    <xdr:to>
      <xdr:col>3</xdr:col>
      <xdr:colOff>400</xdr:colOff>
      <xdr:row>1090</xdr:row>
      <xdr:rowOff>285750</xdr:rowOff>
    </xdr:to>
    <xdr:pic>
      <xdr:nvPicPr>
        <xdr:cNvPr id="48" name="Picture 47" descr="maa-saraswati-1484548264.png"/>
        <xdr:cNvPicPr>
          <a:picLocks noChangeAspect="1"/>
        </xdr:cNvPicPr>
      </xdr:nvPicPr>
      <xdr:blipFill>
        <a:blip xmlns:r="http://schemas.openxmlformats.org/officeDocument/2006/relationships" r:embed="rId1" cstate="print"/>
        <a:stretch>
          <a:fillRect/>
        </a:stretch>
      </xdr:blipFill>
      <xdr:spPr>
        <a:xfrm>
          <a:off x="319367" y="123684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1126</xdr:row>
      <xdr:rowOff>22412</xdr:rowOff>
    </xdr:from>
    <xdr:to>
      <xdr:col>3</xdr:col>
      <xdr:colOff>400</xdr:colOff>
      <xdr:row>1127</xdr:row>
      <xdr:rowOff>285750</xdr:rowOff>
    </xdr:to>
    <xdr:pic>
      <xdr:nvPicPr>
        <xdr:cNvPr id="49" name="Picture 48" descr="maa-saraswati-1484548264.png"/>
        <xdr:cNvPicPr>
          <a:picLocks noChangeAspect="1"/>
        </xdr:cNvPicPr>
      </xdr:nvPicPr>
      <xdr:blipFill>
        <a:blip xmlns:r="http://schemas.openxmlformats.org/officeDocument/2006/relationships" r:embed="rId1" cstate="print"/>
        <a:stretch>
          <a:fillRect/>
        </a:stretch>
      </xdr:blipFill>
      <xdr:spPr>
        <a:xfrm>
          <a:off x="319367" y="133018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1164</xdr:row>
      <xdr:rowOff>22412</xdr:rowOff>
    </xdr:from>
    <xdr:to>
      <xdr:col>3</xdr:col>
      <xdr:colOff>400</xdr:colOff>
      <xdr:row>1165</xdr:row>
      <xdr:rowOff>285750</xdr:rowOff>
    </xdr:to>
    <xdr:pic>
      <xdr:nvPicPr>
        <xdr:cNvPr id="50" name="Picture 49" descr="maa-saraswati-1484548264.png"/>
        <xdr:cNvPicPr>
          <a:picLocks noChangeAspect="1"/>
        </xdr:cNvPicPr>
      </xdr:nvPicPr>
      <xdr:blipFill>
        <a:blip xmlns:r="http://schemas.openxmlformats.org/officeDocument/2006/relationships" r:embed="rId1" cstate="print"/>
        <a:stretch>
          <a:fillRect/>
        </a:stretch>
      </xdr:blipFill>
      <xdr:spPr>
        <a:xfrm>
          <a:off x="319367" y="142638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1201</xdr:row>
      <xdr:rowOff>22412</xdr:rowOff>
    </xdr:from>
    <xdr:to>
      <xdr:col>3</xdr:col>
      <xdr:colOff>400</xdr:colOff>
      <xdr:row>1202</xdr:row>
      <xdr:rowOff>285750</xdr:rowOff>
    </xdr:to>
    <xdr:pic>
      <xdr:nvPicPr>
        <xdr:cNvPr id="51" name="Picture 50" descr="maa-saraswati-1484548264.png"/>
        <xdr:cNvPicPr>
          <a:picLocks noChangeAspect="1"/>
        </xdr:cNvPicPr>
      </xdr:nvPicPr>
      <xdr:blipFill>
        <a:blip xmlns:r="http://schemas.openxmlformats.org/officeDocument/2006/relationships" r:embed="rId1" cstate="print"/>
        <a:stretch>
          <a:fillRect/>
        </a:stretch>
      </xdr:blipFill>
      <xdr:spPr>
        <a:xfrm>
          <a:off x="319367" y="151973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1239</xdr:row>
      <xdr:rowOff>22412</xdr:rowOff>
    </xdr:from>
    <xdr:to>
      <xdr:col>3</xdr:col>
      <xdr:colOff>400</xdr:colOff>
      <xdr:row>1240</xdr:row>
      <xdr:rowOff>285750</xdr:rowOff>
    </xdr:to>
    <xdr:pic>
      <xdr:nvPicPr>
        <xdr:cNvPr id="52" name="Picture 51" descr="maa-saraswati-1484548264.png"/>
        <xdr:cNvPicPr>
          <a:picLocks noChangeAspect="1"/>
        </xdr:cNvPicPr>
      </xdr:nvPicPr>
      <xdr:blipFill>
        <a:blip xmlns:r="http://schemas.openxmlformats.org/officeDocument/2006/relationships" r:embed="rId1" cstate="print"/>
        <a:stretch>
          <a:fillRect/>
        </a:stretch>
      </xdr:blipFill>
      <xdr:spPr>
        <a:xfrm>
          <a:off x="319367" y="161593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1276</xdr:row>
      <xdr:rowOff>22412</xdr:rowOff>
    </xdr:from>
    <xdr:to>
      <xdr:col>3</xdr:col>
      <xdr:colOff>400</xdr:colOff>
      <xdr:row>1277</xdr:row>
      <xdr:rowOff>285750</xdr:rowOff>
    </xdr:to>
    <xdr:pic>
      <xdr:nvPicPr>
        <xdr:cNvPr id="53" name="Picture 52" descr="maa-saraswati-1484548264.png"/>
        <xdr:cNvPicPr>
          <a:picLocks noChangeAspect="1"/>
        </xdr:cNvPicPr>
      </xdr:nvPicPr>
      <xdr:blipFill>
        <a:blip xmlns:r="http://schemas.openxmlformats.org/officeDocument/2006/relationships" r:embed="rId1" cstate="print"/>
        <a:stretch>
          <a:fillRect/>
        </a:stretch>
      </xdr:blipFill>
      <xdr:spPr>
        <a:xfrm>
          <a:off x="319367" y="1929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1314</xdr:row>
      <xdr:rowOff>22412</xdr:rowOff>
    </xdr:from>
    <xdr:to>
      <xdr:col>3</xdr:col>
      <xdr:colOff>400</xdr:colOff>
      <xdr:row>1315</xdr:row>
      <xdr:rowOff>285750</xdr:rowOff>
    </xdr:to>
    <xdr:pic>
      <xdr:nvPicPr>
        <xdr:cNvPr id="54" name="Picture 53" descr="maa-saraswati-1484548264.png"/>
        <xdr:cNvPicPr>
          <a:picLocks noChangeAspect="1"/>
        </xdr:cNvPicPr>
      </xdr:nvPicPr>
      <xdr:blipFill>
        <a:blip xmlns:r="http://schemas.openxmlformats.org/officeDocument/2006/relationships" r:embed="rId1" cstate="print"/>
        <a:stretch>
          <a:fillRect/>
        </a:stretch>
      </xdr:blipFill>
      <xdr:spPr>
        <a:xfrm>
          <a:off x="319367" y="2891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1351</xdr:row>
      <xdr:rowOff>22412</xdr:rowOff>
    </xdr:from>
    <xdr:to>
      <xdr:col>3</xdr:col>
      <xdr:colOff>400</xdr:colOff>
      <xdr:row>1352</xdr:row>
      <xdr:rowOff>285750</xdr:rowOff>
    </xdr:to>
    <xdr:pic>
      <xdr:nvPicPr>
        <xdr:cNvPr id="55" name="Picture 54" descr="maa-saraswati-1484548264.png"/>
        <xdr:cNvPicPr>
          <a:picLocks noChangeAspect="1"/>
        </xdr:cNvPicPr>
      </xdr:nvPicPr>
      <xdr:blipFill>
        <a:blip xmlns:r="http://schemas.openxmlformats.org/officeDocument/2006/relationships" r:embed="rId1" cstate="print"/>
        <a:stretch>
          <a:fillRect/>
        </a:stretch>
      </xdr:blipFill>
      <xdr:spPr>
        <a:xfrm>
          <a:off x="319367" y="3824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1389</xdr:row>
      <xdr:rowOff>22412</xdr:rowOff>
    </xdr:from>
    <xdr:to>
      <xdr:col>3</xdr:col>
      <xdr:colOff>400</xdr:colOff>
      <xdr:row>1390</xdr:row>
      <xdr:rowOff>285750</xdr:rowOff>
    </xdr:to>
    <xdr:pic>
      <xdr:nvPicPr>
        <xdr:cNvPr id="56" name="Picture 55" descr="maa-saraswati-1484548264.png"/>
        <xdr:cNvPicPr>
          <a:picLocks noChangeAspect="1"/>
        </xdr:cNvPicPr>
      </xdr:nvPicPr>
      <xdr:blipFill>
        <a:blip xmlns:r="http://schemas.openxmlformats.org/officeDocument/2006/relationships" r:embed="rId1" cstate="print"/>
        <a:stretch>
          <a:fillRect/>
        </a:stretch>
      </xdr:blipFill>
      <xdr:spPr>
        <a:xfrm>
          <a:off x="319367" y="4786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1426</xdr:row>
      <xdr:rowOff>22412</xdr:rowOff>
    </xdr:from>
    <xdr:to>
      <xdr:col>3</xdr:col>
      <xdr:colOff>400</xdr:colOff>
      <xdr:row>1427</xdr:row>
      <xdr:rowOff>285750</xdr:rowOff>
    </xdr:to>
    <xdr:pic>
      <xdr:nvPicPr>
        <xdr:cNvPr id="57" name="Picture 56" descr="maa-saraswati-1484548264.png"/>
        <xdr:cNvPicPr>
          <a:picLocks noChangeAspect="1"/>
        </xdr:cNvPicPr>
      </xdr:nvPicPr>
      <xdr:blipFill>
        <a:blip xmlns:r="http://schemas.openxmlformats.org/officeDocument/2006/relationships" r:embed="rId1" cstate="print"/>
        <a:stretch>
          <a:fillRect/>
        </a:stretch>
      </xdr:blipFill>
      <xdr:spPr>
        <a:xfrm>
          <a:off x="319367" y="5719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1464</xdr:row>
      <xdr:rowOff>22412</xdr:rowOff>
    </xdr:from>
    <xdr:to>
      <xdr:col>3</xdr:col>
      <xdr:colOff>400</xdr:colOff>
      <xdr:row>1465</xdr:row>
      <xdr:rowOff>285750</xdr:rowOff>
    </xdr:to>
    <xdr:pic>
      <xdr:nvPicPr>
        <xdr:cNvPr id="58" name="Picture 57" descr="maa-saraswati-1484548264.png"/>
        <xdr:cNvPicPr>
          <a:picLocks noChangeAspect="1"/>
        </xdr:cNvPicPr>
      </xdr:nvPicPr>
      <xdr:blipFill>
        <a:blip xmlns:r="http://schemas.openxmlformats.org/officeDocument/2006/relationships" r:embed="rId1" cstate="print"/>
        <a:stretch>
          <a:fillRect/>
        </a:stretch>
      </xdr:blipFill>
      <xdr:spPr>
        <a:xfrm>
          <a:off x="319367" y="6681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1501</xdr:row>
      <xdr:rowOff>22412</xdr:rowOff>
    </xdr:from>
    <xdr:to>
      <xdr:col>3</xdr:col>
      <xdr:colOff>400</xdr:colOff>
      <xdr:row>1502</xdr:row>
      <xdr:rowOff>285750</xdr:rowOff>
    </xdr:to>
    <xdr:pic>
      <xdr:nvPicPr>
        <xdr:cNvPr id="59" name="Picture 58" descr="maa-saraswati-1484548264.png"/>
        <xdr:cNvPicPr>
          <a:picLocks noChangeAspect="1"/>
        </xdr:cNvPicPr>
      </xdr:nvPicPr>
      <xdr:blipFill>
        <a:blip xmlns:r="http://schemas.openxmlformats.org/officeDocument/2006/relationships" r:embed="rId1" cstate="print"/>
        <a:stretch>
          <a:fillRect/>
        </a:stretch>
      </xdr:blipFill>
      <xdr:spPr>
        <a:xfrm>
          <a:off x="319367" y="7615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1539</xdr:row>
      <xdr:rowOff>22412</xdr:rowOff>
    </xdr:from>
    <xdr:to>
      <xdr:col>3</xdr:col>
      <xdr:colOff>400</xdr:colOff>
      <xdr:row>1540</xdr:row>
      <xdr:rowOff>285750</xdr:rowOff>
    </xdr:to>
    <xdr:pic>
      <xdr:nvPicPr>
        <xdr:cNvPr id="60" name="Picture 59" descr="maa-saraswati-1484548264.png"/>
        <xdr:cNvPicPr>
          <a:picLocks noChangeAspect="1"/>
        </xdr:cNvPicPr>
      </xdr:nvPicPr>
      <xdr:blipFill>
        <a:blip xmlns:r="http://schemas.openxmlformats.org/officeDocument/2006/relationships" r:embed="rId1" cstate="print"/>
        <a:stretch>
          <a:fillRect/>
        </a:stretch>
      </xdr:blipFill>
      <xdr:spPr>
        <a:xfrm>
          <a:off x="319367" y="8577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1576</xdr:row>
      <xdr:rowOff>22412</xdr:rowOff>
    </xdr:from>
    <xdr:to>
      <xdr:col>3</xdr:col>
      <xdr:colOff>400</xdr:colOff>
      <xdr:row>1577</xdr:row>
      <xdr:rowOff>285750</xdr:rowOff>
    </xdr:to>
    <xdr:pic>
      <xdr:nvPicPr>
        <xdr:cNvPr id="61" name="Picture 60" descr="maa-saraswati-1484548264.png"/>
        <xdr:cNvPicPr>
          <a:picLocks noChangeAspect="1"/>
        </xdr:cNvPicPr>
      </xdr:nvPicPr>
      <xdr:blipFill>
        <a:blip xmlns:r="http://schemas.openxmlformats.org/officeDocument/2006/relationships" r:embed="rId1" cstate="print"/>
        <a:stretch>
          <a:fillRect/>
        </a:stretch>
      </xdr:blipFill>
      <xdr:spPr>
        <a:xfrm>
          <a:off x="319367" y="95109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1614</xdr:row>
      <xdr:rowOff>22412</xdr:rowOff>
    </xdr:from>
    <xdr:to>
      <xdr:col>3</xdr:col>
      <xdr:colOff>400</xdr:colOff>
      <xdr:row>1615</xdr:row>
      <xdr:rowOff>285750</xdr:rowOff>
    </xdr:to>
    <xdr:pic>
      <xdr:nvPicPr>
        <xdr:cNvPr id="62" name="Picture 61" descr="maa-saraswati-1484548264.png"/>
        <xdr:cNvPicPr>
          <a:picLocks noChangeAspect="1"/>
        </xdr:cNvPicPr>
      </xdr:nvPicPr>
      <xdr:blipFill>
        <a:blip xmlns:r="http://schemas.openxmlformats.org/officeDocument/2006/relationships" r:embed="rId1" cstate="print"/>
        <a:stretch>
          <a:fillRect/>
        </a:stretch>
      </xdr:blipFill>
      <xdr:spPr>
        <a:xfrm>
          <a:off x="319367" y="104729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1651</xdr:row>
      <xdr:rowOff>22412</xdr:rowOff>
    </xdr:from>
    <xdr:to>
      <xdr:col>3</xdr:col>
      <xdr:colOff>400</xdr:colOff>
      <xdr:row>1652</xdr:row>
      <xdr:rowOff>285750</xdr:rowOff>
    </xdr:to>
    <xdr:pic>
      <xdr:nvPicPr>
        <xdr:cNvPr id="63" name="Picture 62" descr="maa-saraswati-1484548264.png"/>
        <xdr:cNvPicPr>
          <a:picLocks noChangeAspect="1"/>
        </xdr:cNvPicPr>
      </xdr:nvPicPr>
      <xdr:blipFill>
        <a:blip xmlns:r="http://schemas.openxmlformats.org/officeDocument/2006/relationships" r:embed="rId1" cstate="print"/>
        <a:stretch>
          <a:fillRect/>
        </a:stretch>
      </xdr:blipFill>
      <xdr:spPr>
        <a:xfrm>
          <a:off x="319367" y="114063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1689</xdr:row>
      <xdr:rowOff>22412</xdr:rowOff>
    </xdr:from>
    <xdr:to>
      <xdr:col>3</xdr:col>
      <xdr:colOff>400</xdr:colOff>
      <xdr:row>1690</xdr:row>
      <xdr:rowOff>285750</xdr:rowOff>
    </xdr:to>
    <xdr:pic>
      <xdr:nvPicPr>
        <xdr:cNvPr id="64" name="Picture 63" descr="maa-saraswati-1484548264.png"/>
        <xdr:cNvPicPr>
          <a:picLocks noChangeAspect="1"/>
        </xdr:cNvPicPr>
      </xdr:nvPicPr>
      <xdr:blipFill>
        <a:blip xmlns:r="http://schemas.openxmlformats.org/officeDocument/2006/relationships" r:embed="rId1" cstate="print"/>
        <a:stretch>
          <a:fillRect/>
        </a:stretch>
      </xdr:blipFill>
      <xdr:spPr>
        <a:xfrm>
          <a:off x="319367" y="123684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1726</xdr:row>
      <xdr:rowOff>22412</xdr:rowOff>
    </xdr:from>
    <xdr:to>
      <xdr:col>3</xdr:col>
      <xdr:colOff>400</xdr:colOff>
      <xdr:row>1727</xdr:row>
      <xdr:rowOff>285750</xdr:rowOff>
    </xdr:to>
    <xdr:pic>
      <xdr:nvPicPr>
        <xdr:cNvPr id="65" name="Picture 64" descr="maa-saraswati-1484548264.png"/>
        <xdr:cNvPicPr>
          <a:picLocks noChangeAspect="1"/>
        </xdr:cNvPicPr>
      </xdr:nvPicPr>
      <xdr:blipFill>
        <a:blip xmlns:r="http://schemas.openxmlformats.org/officeDocument/2006/relationships" r:embed="rId1" cstate="print"/>
        <a:stretch>
          <a:fillRect/>
        </a:stretch>
      </xdr:blipFill>
      <xdr:spPr>
        <a:xfrm>
          <a:off x="319367" y="133018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1764</xdr:row>
      <xdr:rowOff>22412</xdr:rowOff>
    </xdr:from>
    <xdr:to>
      <xdr:col>3</xdr:col>
      <xdr:colOff>400</xdr:colOff>
      <xdr:row>1765</xdr:row>
      <xdr:rowOff>285750</xdr:rowOff>
    </xdr:to>
    <xdr:pic>
      <xdr:nvPicPr>
        <xdr:cNvPr id="66" name="Picture 65" descr="maa-saraswati-1484548264.png"/>
        <xdr:cNvPicPr>
          <a:picLocks noChangeAspect="1"/>
        </xdr:cNvPicPr>
      </xdr:nvPicPr>
      <xdr:blipFill>
        <a:blip xmlns:r="http://schemas.openxmlformats.org/officeDocument/2006/relationships" r:embed="rId1" cstate="print"/>
        <a:stretch>
          <a:fillRect/>
        </a:stretch>
      </xdr:blipFill>
      <xdr:spPr>
        <a:xfrm>
          <a:off x="319367" y="142638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1801</xdr:row>
      <xdr:rowOff>22412</xdr:rowOff>
    </xdr:from>
    <xdr:to>
      <xdr:col>3</xdr:col>
      <xdr:colOff>400</xdr:colOff>
      <xdr:row>1802</xdr:row>
      <xdr:rowOff>285750</xdr:rowOff>
    </xdr:to>
    <xdr:pic>
      <xdr:nvPicPr>
        <xdr:cNvPr id="67" name="Picture 66" descr="maa-saraswati-1484548264.png"/>
        <xdr:cNvPicPr>
          <a:picLocks noChangeAspect="1"/>
        </xdr:cNvPicPr>
      </xdr:nvPicPr>
      <xdr:blipFill>
        <a:blip xmlns:r="http://schemas.openxmlformats.org/officeDocument/2006/relationships" r:embed="rId1" cstate="print"/>
        <a:stretch>
          <a:fillRect/>
        </a:stretch>
      </xdr:blipFill>
      <xdr:spPr>
        <a:xfrm>
          <a:off x="319367" y="151973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1839</xdr:row>
      <xdr:rowOff>22412</xdr:rowOff>
    </xdr:from>
    <xdr:to>
      <xdr:col>3</xdr:col>
      <xdr:colOff>400</xdr:colOff>
      <xdr:row>1840</xdr:row>
      <xdr:rowOff>285750</xdr:rowOff>
    </xdr:to>
    <xdr:pic>
      <xdr:nvPicPr>
        <xdr:cNvPr id="68" name="Picture 67" descr="maa-saraswati-1484548264.png"/>
        <xdr:cNvPicPr>
          <a:picLocks noChangeAspect="1"/>
        </xdr:cNvPicPr>
      </xdr:nvPicPr>
      <xdr:blipFill>
        <a:blip xmlns:r="http://schemas.openxmlformats.org/officeDocument/2006/relationships" r:embed="rId1" cstate="print"/>
        <a:stretch>
          <a:fillRect/>
        </a:stretch>
      </xdr:blipFill>
      <xdr:spPr>
        <a:xfrm>
          <a:off x="319367" y="161593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1876</xdr:row>
      <xdr:rowOff>22412</xdr:rowOff>
    </xdr:from>
    <xdr:to>
      <xdr:col>3</xdr:col>
      <xdr:colOff>400</xdr:colOff>
      <xdr:row>1877</xdr:row>
      <xdr:rowOff>285750</xdr:rowOff>
    </xdr:to>
    <xdr:pic>
      <xdr:nvPicPr>
        <xdr:cNvPr id="69" name="Picture 68" descr="maa-saraswati-1484548264.png"/>
        <xdr:cNvPicPr>
          <a:picLocks noChangeAspect="1"/>
        </xdr:cNvPicPr>
      </xdr:nvPicPr>
      <xdr:blipFill>
        <a:blip xmlns:r="http://schemas.openxmlformats.org/officeDocument/2006/relationships" r:embed="rId1" cstate="print"/>
        <a:stretch>
          <a:fillRect/>
        </a:stretch>
      </xdr:blipFill>
      <xdr:spPr>
        <a:xfrm>
          <a:off x="319367" y="170928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1914</xdr:row>
      <xdr:rowOff>22412</xdr:rowOff>
    </xdr:from>
    <xdr:to>
      <xdr:col>3</xdr:col>
      <xdr:colOff>400</xdr:colOff>
      <xdr:row>1915</xdr:row>
      <xdr:rowOff>285750</xdr:rowOff>
    </xdr:to>
    <xdr:pic>
      <xdr:nvPicPr>
        <xdr:cNvPr id="70" name="Picture 69" descr="maa-saraswati-1484548264.png"/>
        <xdr:cNvPicPr>
          <a:picLocks noChangeAspect="1"/>
        </xdr:cNvPicPr>
      </xdr:nvPicPr>
      <xdr:blipFill>
        <a:blip xmlns:r="http://schemas.openxmlformats.org/officeDocument/2006/relationships" r:embed="rId1" cstate="print"/>
        <a:stretch>
          <a:fillRect/>
        </a:stretch>
      </xdr:blipFill>
      <xdr:spPr>
        <a:xfrm>
          <a:off x="319367" y="180548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1951</xdr:row>
      <xdr:rowOff>22412</xdr:rowOff>
    </xdr:from>
    <xdr:to>
      <xdr:col>3</xdr:col>
      <xdr:colOff>400</xdr:colOff>
      <xdr:row>1952</xdr:row>
      <xdr:rowOff>285750</xdr:rowOff>
    </xdr:to>
    <xdr:pic>
      <xdr:nvPicPr>
        <xdr:cNvPr id="71" name="Picture 70" descr="maa-saraswati-1484548264.png"/>
        <xdr:cNvPicPr>
          <a:picLocks noChangeAspect="1"/>
        </xdr:cNvPicPr>
      </xdr:nvPicPr>
      <xdr:blipFill>
        <a:blip xmlns:r="http://schemas.openxmlformats.org/officeDocument/2006/relationships" r:embed="rId1" cstate="print"/>
        <a:stretch>
          <a:fillRect/>
        </a:stretch>
      </xdr:blipFill>
      <xdr:spPr>
        <a:xfrm>
          <a:off x="319367" y="189882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1989</xdr:row>
      <xdr:rowOff>22412</xdr:rowOff>
    </xdr:from>
    <xdr:to>
      <xdr:col>3</xdr:col>
      <xdr:colOff>400</xdr:colOff>
      <xdr:row>1990</xdr:row>
      <xdr:rowOff>285750</xdr:rowOff>
    </xdr:to>
    <xdr:pic>
      <xdr:nvPicPr>
        <xdr:cNvPr id="72" name="Picture 71" descr="maa-saraswati-1484548264.png"/>
        <xdr:cNvPicPr>
          <a:picLocks noChangeAspect="1"/>
        </xdr:cNvPicPr>
      </xdr:nvPicPr>
      <xdr:blipFill>
        <a:blip xmlns:r="http://schemas.openxmlformats.org/officeDocument/2006/relationships" r:embed="rId1" cstate="print"/>
        <a:stretch>
          <a:fillRect/>
        </a:stretch>
      </xdr:blipFill>
      <xdr:spPr>
        <a:xfrm>
          <a:off x="319367" y="199503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2026</xdr:row>
      <xdr:rowOff>22412</xdr:rowOff>
    </xdr:from>
    <xdr:to>
      <xdr:col>3</xdr:col>
      <xdr:colOff>400</xdr:colOff>
      <xdr:row>2027</xdr:row>
      <xdr:rowOff>285750</xdr:rowOff>
    </xdr:to>
    <xdr:pic>
      <xdr:nvPicPr>
        <xdr:cNvPr id="73" name="Picture 72" descr="maa-saraswati-1484548264.png"/>
        <xdr:cNvPicPr>
          <a:picLocks noChangeAspect="1"/>
        </xdr:cNvPicPr>
      </xdr:nvPicPr>
      <xdr:blipFill>
        <a:blip xmlns:r="http://schemas.openxmlformats.org/officeDocument/2006/relationships" r:embed="rId1" cstate="print"/>
        <a:stretch>
          <a:fillRect/>
        </a:stretch>
      </xdr:blipFill>
      <xdr:spPr>
        <a:xfrm>
          <a:off x="319367" y="208837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2064</xdr:row>
      <xdr:rowOff>22412</xdr:rowOff>
    </xdr:from>
    <xdr:to>
      <xdr:col>3</xdr:col>
      <xdr:colOff>400</xdr:colOff>
      <xdr:row>2065</xdr:row>
      <xdr:rowOff>285750</xdr:rowOff>
    </xdr:to>
    <xdr:pic>
      <xdr:nvPicPr>
        <xdr:cNvPr id="74" name="Picture 73" descr="maa-saraswati-1484548264.png"/>
        <xdr:cNvPicPr>
          <a:picLocks noChangeAspect="1"/>
        </xdr:cNvPicPr>
      </xdr:nvPicPr>
      <xdr:blipFill>
        <a:blip xmlns:r="http://schemas.openxmlformats.org/officeDocument/2006/relationships" r:embed="rId1" cstate="print"/>
        <a:stretch>
          <a:fillRect/>
        </a:stretch>
      </xdr:blipFill>
      <xdr:spPr>
        <a:xfrm>
          <a:off x="319367" y="218457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2101</xdr:row>
      <xdr:rowOff>22412</xdr:rowOff>
    </xdr:from>
    <xdr:to>
      <xdr:col>3</xdr:col>
      <xdr:colOff>400</xdr:colOff>
      <xdr:row>2102</xdr:row>
      <xdr:rowOff>285750</xdr:rowOff>
    </xdr:to>
    <xdr:pic>
      <xdr:nvPicPr>
        <xdr:cNvPr id="75" name="Picture 74" descr="maa-saraswati-1484548264.png"/>
        <xdr:cNvPicPr>
          <a:picLocks noChangeAspect="1"/>
        </xdr:cNvPicPr>
      </xdr:nvPicPr>
      <xdr:blipFill>
        <a:blip xmlns:r="http://schemas.openxmlformats.org/officeDocument/2006/relationships" r:embed="rId1" cstate="print"/>
        <a:stretch>
          <a:fillRect/>
        </a:stretch>
      </xdr:blipFill>
      <xdr:spPr>
        <a:xfrm>
          <a:off x="319367" y="227792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2139</xdr:row>
      <xdr:rowOff>22412</xdr:rowOff>
    </xdr:from>
    <xdr:to>
      <xdr:col>3</xdr:col>
      <xdr:colOff>400</xdr:colOff>
      <xdr:row>2140</xdr:row>
      <xdr:rowOff>285750</xdr:rowOff>
    </xdr:to>
    <xdr:pic>
      <xdr:nvPicPr>
        <xdr:cNvPr id="76" name="Picture 75" descr="maa-saraswati-1484548264.png"/>
        <xdr:cNvPicPr>
          <a:picLocks noChangeAspect="1"/>
        </xdr:cNvPicPr>
      </xdr:nvPicPr>
      <xdr:blipFill>
        <a:blip xmlns:r="http://schemas.openxmlformats.org/officeDocument/2006/relationships" r:embed="rId1" cstate="print"/>
        <a:stretch>
          <a:fillRect/>
        </a:stretch>
      </xdr:blipFill>
      <xdr:spPr>
        <a:xfrm>
          <a:off x="319367" y="237412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2176</xdr:row>
      <xdr:rowOff>22412</xdr:rowOff>
    </xdr:from>
    <xdr:to>
      <xdr:col>3</xdr:col>
      <xdr:colOff>400</xdr:colOff>
      <xdr:row>2177</xdr:row>
      <xdr:rowOff>285750</xdr:rowOff>
    </xdr:to>
    <xdr:pic>
      <xdr:nvPicPr>
        <xdr:cNvPr id="77" name="Picture 76" descr="maa-saraswati-1484548264.png"/>
        <xdr:cNvPicPr>
          <a:picLocks noChangeAspect="1"/>
        </xdr:cNvPicPr>
      </xdr:nvPicPr>
      <xdr:blipFill>
        <a:blip xmlns:r="http://schemas.openxmlformats.org/officeDocument/2006/relationships" r:embed="rId1" cstate="print"/>
        <a:stretch>
          <a:fillRect/>
        </a:stretch>
      </xdr:blipFill>
      <xdr:spPr>
        <a:xfrm>
          <a:off x="319367" y="246747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2214</xdr:row>
      <xdr:rowOff>22412</xdr:rowOff>
    </xdr:from>
    <xdr:to>
      <xdr:col>3</xdr:col>
      <xdr:colOff>400</xdr:colOff>
      <xdr:row>2215</xdr:row>
      <xdr:rowOff>285750</xdr:rowOff>
    </xdr:to>
    <xdr:pic>
      <xdr:nvPicPr>
        <xdr:cNvPr id="78" name="Picture 77" descr="maa-saraswati-1484548264.png"/>
        <xdr:cNvPicPr>
          <a:picLocks noChangeAspect="1"/>
        </xdr:cNvPicPr>
      </xdr:nvPicPr>
      <xdr:blipFill>
        <a:blip xmlns:r="http://schemas.openxmlformats.org/officeDocument/2006/relationships" r:embed="rId1" cstate="print"/>
        <a:stretch>
          <a:fillRect/>
        </a:stretch>
      </xdr:blipFill>
      <xdr:spPr>
        <a:xfrm>
          <a:off x="319367" y="256367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2251</xdr:row>
      <xdr:rowOff>22412</xdr:rowOff>
    </xdr:from>
    <xdr:to>
      <xdr:col>3</xdr:col>
      <xdr:colOff>400</xdr:colOff>
      <xdr:row>2252</xdr:row>
      <xdr:rowOff>285750</xdr:rowOff>
    </xdr:to>
    <xdr:pic>
      <xdr:nvPicPr>
        <xdr:cNvPr id="79" name="Picture 78" descr="maa-saraswati-1484548264.png"/>
        <xdr:cNvPicPr>
          <a:picLocks noChangeAspect="1"/>
        </xdr:cNvPicPr>
      </xdr:nvPicPr>
      <xdr:blipFill>
        <a:blip xmlns:r="http://schemas.openxmlformats.org/officeDocument/2006/relationships" r:embed="rId1" cstate="print"/>
        <a:stretch>
          <a:fillRect/>
        </a:stretch>
      </xdr:blipFill>
      <xdr:spPr>
        <a:xfrm>
          <a:off x="319367" y="265701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2289</xdr:row>
      <xdr:rowOff>22412</xdr:rowOff>
    </xdr:from>
    <xdr:to>
      <xdr:col>3</xdr:col>
      <xdr:colOff>400</xdr:colOff>
      <xdr:row>2290</xdr:row>
      <xdr:rowOff>285750</xdr:rowOff>
    </xdr:to>
    <xdr:pic>
      <xdr:nvPicPr>
        <xdr:cNvPr id="80" name="Picture 79" descr="maa-saraswati-1484548264.png"/>
        <xdr:cNvPicPr>
          <a:picLocks noChangeAspect="1"/>
        </xdr:cNvPicPr>
      </xdr:nvPicPr>
      <xdr:blipFill>
        <a:blip xmlns:r="http://schemas.openxmlformats.org/officeDocument/2006/relationships" r:embed="rId1" cstate="print"/>
        <a:stretch>
          <a:fillRect/>
        </a:stretch>
      </xdr:blipFill>
      <xdr:spPr>
        <a:xfrm>
          <a:off x="319367" y="275322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2326</xdr:row>
      <xdr:rowOff>22412</xdr:rowOff>
    </xdr:from>
    <xdr:to>
      <xdr:col>3</xdr:col>
      <xdr:colOff>400</xdr:colOff>
      <xdr:row>2327</xdr:row>
      <xdr:rowOff>285750</xdr:rowOff>
    </xdr:to>
    <xdr:pic>
      <xdr:nvPicPr>
        <xdr:cNvPr id="81" name="Picture 80" descr="maa-saraswati-1484548264.png"/>
        <xdr:cNvPicPr>
          <a:picLocks noChangeAspect="1"/>
        </xdr:cNvPicPr>
      </xdr:nvPicPr>
      <xdr:blipFill>
        <a:blip xmlns:r="http://schemas.openxmlformats.org/officeDocument/2006/relationships" r:embed="rId1" cstate="print"/>
        <a:stretch>
          <a:fillRect/>
        </a:stretch>
      </xdr:blipFill>
      <xdr:spPr>
        <a:xfrm>
          <a:off x="319367" y="284656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2364</xdr:row>
      <xdr:rowOff>22412</xdr:rowOff>
    </xdr:from>
    <xdr:to>
      <xdr:col>3</xdr:col>
      <xdr:colOff>400</xdr:colOff>
      <xdr:row>2365</xdr:row>
      <xdr:rowOff>285750</xdr:rowOff>
    </xdr:to>
    <xdr:pic>
      <xdr:nvPicPr>
        <xdr:cNvPr id="82" name="Picture 81" descr="maa-saraswati-1484548264.png"/>
        <xdr:cNvPicPr>
          <a:picLocks noChangeAspect="1"/>
        </xdr:cNvPicPr>
      </xdr:nvPicPr>
      <xdr:blipFill>
        <a:blip xmlns:r="http://schemas.openxmlformats.org/officeDocument/2006/relationships" r:embed="rId1" cstate="print"/>
        <a:stretch>
          <a:fillRect/>
        </a:stretch>
      </xdr:blipFill>
      <xdr:spPr>
        <a:xfrm>
          <a:off x="319367" y="294276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2401</xdr:row>
      <xdr:rowOff>22412</xdr:rowOff>
    </xdr:from>
    <xdr:to>
      <xdr:col>3</xdr:col>
      <xdr:colOff>400</xdr:colOff>
      <xdr:row>2402</xdr:row>
      <xdr:rowOff>285750</xdr:rowOff>
    </xdr:to>
    <xdr:pic>
      <xdr:nvPicPr>
        <xdr:cNvPr id="83" name="Picture 82" descr="maa-saraswati-1484548264.png"/>
        <xdr:cNvPicPr>
          <a:picLocks noChangeAspect="1"/>
        </xdr:cNvPicPr>
      </xdr:nvPicPr>
      <xdr:blipFill>
        <a:blip xmlns:r="http://schemas.openxmlformats.org/officeDocument/2006/relationships" r:embed="rId1" cstate="print"/>
        <a:stretch>
          <a:fillRect/>
        </a:stretch>
      </xdr:blipFill>
      <xdr:spPr>
        <a:xfrm>
          <a:off x="319367" y="303611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2439</xdr:row>
      <xdr:rowOff>22412</xdr:rowOff>
    </xdr:from>
    <xdr:to>
      <xdr:col>3</xdr:col>
      <xdr:colOff>400</xdr:colOff>
      <xdr:row>2440</xdr:row>
      <xdr:rowOff>285750</xdr:rowOff>
    </xdr:to>
    <xdr:pic>
      <xdr:nvPicPr>
        <xdr:cNvPr id="84" name="Picture 83" descr="maa-saraswati-1484548264.png"/>
        <xdr:cNvPicPr>
          <a:picLocks noChangeAspect="1"/>
        </xdr:cNvPicPr>
      </xdr:nvPicPr>
      <xdr:blipFill>
        <a:blip xmlns:r="http://schemas.openxmlformats.org/officeDocument/2006/relationships" r:embed="rId1" cstate="print"/>
        <a:stretch>
          <a:fillRect/>
        </a:stretch>
      </xdr:blipFill>
      <xdr:spPr>
        <a:xfrm>
          <a:off x="319367" y="313231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2476</xdr:row>
      <xdr:rowOff>22412</xdr:rowOff>
    </xdr:from>
    <xdr:to>
      <xdr:col>3</xdr:col>
      <xdr:colOff>400</xdr:colOff>
      <xdr:row>2477</xdr:row>
      <xdr:rowOff>285750</xdr:rowOff>
    </xdr:to>
    <xdr:pic>
      <xdr:nvPicPr>
        <xdr:cNvPr id="85" name="Picture 84" descr="maa-saraswati-1484548264.png"/>
        <xdr:cNvPicPr>
          <a:picLocks noChangeAspect="1"/>
        </xdr:cNvPicPr>
      </xdr:nvPicPr>
      <xdr:blipFill>
        <a:blip xmlns:r="http://schemas.openxmlformats.org/officeDocument/2006/relationships" r:embed="rId1" cstate="print"/>
        <a:stretch>
          <a:fillRect/>
        </a:stretch>
      </xdr:blipFill>
      <xdr:spPr>
        <a:xfrm>
          <a:off x="319367" y="303611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2514</xdr:row>
      <xdr:rowOff>22412</xdr:rowOff>
    </xdr:from>
    <xdr:to>
      <xdr:col>3</xdr:col>
      <xdr:colOff>400</xdr:colOff>
      <xdr:row>2515</xdr:row>
      <xdr:rowOff>285750</xdr:rowOff>
    </xdr:to>
    <xdr:pic>
      <xdr:nvPicPr>
        <xdr:cNvPr id="86" name="Picture 85" descr="maa-saraswati-1484548264.png"/>
        <xdr:cNvPicPr>
          <a:picLocks noChangeAspect="1"/>
        </xdr:cNvPicPr>
      </xdr:nvPicPr>
      <xdr:blipFill>
        <a:blip xmlns:r="http://schemas.openxmlformats.org/officeDocument/2006/relationships" r:embed="rId1" cstate="print"/>
        <a:stretch>
          <a:fillRect/>
        </a:stretch>
      </xdr:blipFill>
      <xdr:spPr>
        <a:xfrm>
          <a:off x="319367" y="313231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2551</xdr:row>
      <xdr:rowOff>22412</xdr:rowOff>
    </xdr:from>
    <xdr:to>
      <xdr:col>3</xdr:col>
      <xdr:colOff>400</xdr:colOff>
      <xdr:row>2552</xdr:row>
      <xdr:rowOff>285750</xdr:rowOff>
    </xdr:to>
    <xdr:pic>
      <xdr:nvPicPr>
        <xdr:cNvPr id="87" name="Picture 86" descr="maa-saraswati-1484548264.png"/>
        <xdr:cNvPicPr>
          <a:picLocks noChangeAspect="1"/>
        </xdr:cNvPicPr>
      </xdr:nvPicPr>
      <xdr:blipFill>
        <a:blip xmlns:r="http://schemas.openxmlformats.org/officeDocument/2006/relationships" r:embed="rId1" cstate="print"/>
        <a:stretch>
          <a:fillRect/>
        </a:stretch>
      </xdr:blipFill>
      <xdr:spPr>
        <a:xfrm>
          <a:off x="319367" y="322566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2589</xdr:row>
      <xdr:rowOff>22412</xdr:rowOff>
    </xdr:from>
    <xdr:to>
      <xdr:col>3</xdr:col>
      <xdr:colOff>400</xdr:colOff>
      <xdr:row>2590</xdr:row>
      <xdr:rowOff>285750</xdr:rowOff>
    </xdr:to>
    <xdr:pic>
      <xdr:nvPicPr>
        <xdr:cNvPr id="88" name="Picture 87" descr="maa-saraswati-1484548264.png"/>
        <xdr:cNvPicPr>
          <a:picLocks noChangeAspect="1"/>
        </xdr:cNvPicPr>
      </xdr:nvPicPr>
      <xdr:blipFill>
        <a:blip xmlns:r="http://schemas.openxmlformats.org/officeDocument/2006/relationships" r:embed="rId1" cstate="print"/>
        <a:stretch>
          <a:fillRect/>
        </a:stretch>
      </xdr:blipFill>
      <xdr:spPr>
        <a:xfrm>
          <a:off x="319367" y="332186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2626</xdr:row>
      <xdr:rowOff>22412</xdr:rowOff>
    </xdr:from>
    <xdr:to>
      <xdr:col>3</xdr:col>
      <xdr:colOff>400</xdr:colOff>
      <xdr:row>2627</xdr:row>
      <xdr:rowOff>285750</xdr:rowOff>
    </xdr:to>
    <xdr:pic>
      <xdr:nvPicPr>
        <xdr:cNvPr id="89" name="Picture 88" descr="maa-saraswati-1484548264.png"/>
        <xdr:cNvPicPr>
          <a:picLocks noChangeAspect="1"/>
        </xdr:cNvPicPr>
      </xdr:nvPicPr>
      <xdr:blipFill>
        <a:blip xmlns:r="http://schemas.openxmlformats.org/officeDocument/2006/relationships" r:embed="rId1" cstate="print"/>
        <a:stretch>
          <a:fillRect/>
        </a:stretch>
      </xdr:blipFill>
      <xdr:spPr>
        <a:xfrm>
          <a:off x="319367" y="341520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2664</xdr:row>
      <xdr:rowOff>22412</xdr:rowOff>
    </xdr:from>
    <xdr:to>
      <xdr:col>3</xdr:col>
      <xdr:colOff>400</xdr:colOff>
      <xdr:row>2665</xdr:row>
      <xdr:rowOff>285750</xdr:rowOff>
    </xdr:to>
    <xdr:pic>
      <xdr:nvPicPr>
        <xdr:cNvPr id="90" name="Picture 89" descr="maa-saraswati-1484548264.png"/>
        <xdr:cNvPicPr>
          <a:picLocks noChangeAspect="1"/>
        </xdr:cNvPicPr>
      </xdr:nvPicPr>
      <xdr:blipFill>
        <a:blip xmlns:r="http://schemas.openxmlformats.org/officeDocument/2006/relationships" r:embed="rId1" cstate="print"/>
        <a:stretch>
          <a:fillRect/>
        </a:stretch>
      </xdr:blipFill>
      <xdr:spPr>
        <a:xfrm>
          <a:off x="319367" y="351141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2701</xdr:row>
      <xdr:rowOff>22412</xdr:rowOff>
    </xdr:from>
    <xdr:to>
      <xdr:col>3</xdr:col>
      <xdr:colOff>400</xdr:colOff>
      <xdr:row>2702</xdr:row>
      <xdr:rowOff>285750</xdr:rowOff>
    </xdr:to>
    <xdr:pic>
      <xdr:nvPicPr>
        <xdr:cNvPr id="91" name="Picture 90" descr="maa-saraswati-1484548264.png"/>
        <xdr:cNvPicPr>
          <a:picLocks noChangeAspect="1"/>
        </xdr:cNvPicPr>
      </xdr:nvPicPr>
      <xdr:blipFill>
        <a:blip xmlns:r="http://schemas.openxmlformats.org/officeDocument/2006/relationships" r:embed="rId1" cstate="print"/>
        <a:stretch>
          <a:fillRect/>
        </a:stretch>
      </xdr:blipFill>
      <xdr:spPr>
        <a:xfrm>
          <a:off x="319367" y="360475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2739</xdr:row>
      <xdr:rowOff>22412</xdr:rowOff>
    </xdr:from>
    <xdr:to>
      <xdr:col>3</xdr:col>
      <xdr:colOff>400</xdr:colOff>
      <xdr:row>2740</xdr:row>
      <xdr:rowOff>285750</xdr:rowOff>
    </xdr:to>
    <xdr:pic>
      <xdr:nvPicPr>
        <xdr:cNvPr id="92" name="Picture 91" descr="maa-saraswati-1484548264.png"/>
        <xdr:cNvPicPr>
          <a:picLocks noChangeAspect="1"/>
        </xdr:cNvPicPr>
      </xdr:nvPicPr>
      <xdr:blipFill>
        <a:blip xmlns:r="http://schemas.openxmlformats.org/officeDocument/2006/relationships" r:embed="rId1" cstate="print"/>
        <a:stretch>
          <a:fillRect/>
        </a:stretch>
      </xdr:blipFill>
      <xdr:spPr>
        <a:xfrm>
          <a:off x="319367" y="370095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2776</xdr:row>
      <xdr:rowOff>22412</xdr:rowOff>
    </xdr:from>
    <xdr:to>
      <xdr:col>3</xdr:col>
      <xdr:colOff>400</xdr:colOff>
      <xdr:row>2777</xdr:row>
      <xdr:rowOff>285750</xdr:rowOff>
    </xdr:to>
    <xdr:pic>
      <xdr:nvPicPr>
        <xdr:cNvPr id="93" name="Picture 92" descr="maa-saraswati-1484548264.png"/>
        <xdr:cNvPicPr>
          <a:picLocks noChangeAspect="1"/>
        </xdr:cNvPicPr>
      </xdr:nvPicPr>
      <xdr:blipFill>
        <a:blip xmlns:r="http://schemas.openxmlformats.org/officeDocument/2006/relationships" r:embed="rId1" cstate="print"/>
        <a:stretch>
          <a:fillRect/>
        </a:stretch>
      </xdr:blipFill>
      <xdr:spPr>
        <a:xfrm>
          <a:off x="319367" y="379430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2814</xdr:row>
      <xdr:rowOff>22412</xdr:rowOff>
    </xdr:from>
    <xdr:to>
      <xdr:col>3</xdr:col>
      <xdr:colOff>400</xdr:colOff>
      <xdr:row>2815</xdr:row>
      <xdr:rowOff>285750</xdr:rowOff>
    </xdr:to>
    <xdr:pic>
      <xdr:nvPicPr>
        <xdr:cNvPr id="94" name="Picture 93" descr="maa-saraswati-1484548264.png"/>
        <xdr:cNvPicPr>
          <a:picLocks noChangeAspect="1"/>
        </xdr:cNvPicPr>
      </xdr:nvPicPr>
      <xdr:blipFill>
        <a:blip xmlns:r="http://schemas.openxmlformats.org/officeDocument/2006/relationships" r:embed="rId1" cstate="print"/>
        <a:stretch>
          <a:fillRect/>
        </a:stretch>
      </xdr:blipFill>
      <xdr:spPr>
        <a:xfrm>
          <a:off x="319367" y="389050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2851</xdr:row>
      <xdr:rowOff>22412</xdr:rowOff>
    </xdr:from>
    <xdr:to>
      <xdr:col>3</xdr:col>
      <xdr:colOff>400</xdr:colOff>
      <xdr:row>2852</xdr:row>
      <xdr:rowOff>285750</xdr:rowOff>
    </xdr:to>
    <xdr:pic>
      <xdr:nvPicPr>
        <xdr:cNvPr id="95" name="Picture 94" descr="maa-saraswati-1484548264.png"/>
        <xdr:cNvPicPr>
          <a:picLocks noChangeAspect="1"/>
        </xdr:cNvPicPr>
      </xdr:nvPicPr>
      <xdr:blipFill>
        <a:blip xmlns:r="http://schemas.openxmlformats.org/officeDocument/2006/relationships" r:embed="rId1" cstate="print"/>
        <a:stretch>
          <a:fillRect/>
        </a:stretch>
      </xdr:blipFill>
      <xdr:spPr>
        <a:xfrm>
          <a:off x="319367" y="398385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2889</xdr:row>
      <xdr:rowOff>22412</xdr:rowOff>
    </xdr:from>
    <xdr:to>
      <xdr:col>3</xdr:col>
      <xdr:colOff>400</xdr:colOff>
      <xdr:row>2890</xdr:row>
      <xdr:rowOff>285750</xdr:rowOff>
    </xdr:to>
    <xdr:pic>
      <xdr:nvPicPr>
        <xdr:cNvPr id="96" name="Picture 95" descr="maa-saraswati-1484548264.png"/>
        <xdr:cNvPicPr>
          <a:picLocks noChangeAspect="1"/>
        </xdr:cNvPicPr>
      </xdr:nvPicPr>
      <xdr:blipFill>
        <a:blip xmlns:r="http://schemas.openxmlformats.org/officeDocument/2006/relationships" r:embed="rId1" cstate="print"/>
        <a:stretch>
          <a:fillRect/>
        </a:stretch>
      </xdr:blipFill>
      <xdr:spPr>
        <a:xfrm>
          <a:off x="319367" y="408005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2926</xdr:row>
      <xdr:rowOff>22412</xdr:rowOff>
    </xdr:from>
    <xdr:to>
      <xdr:col>3</xdr:col>
      <xdr:colOff>400</xdr:colOff>
      <xdr:row>2927</xdr:row>
      <xdr:rowOff>285750</xdr:rowOff>
    </xdr:to>
    <xdr:pic>
      <xdr:nvPicPr>
        <xdr:cNvPr id="97" name="Picture 96" descr="maa-saraswati-1484548264.png"/>
        <xdr:cNvPicPr>
          <a:picLocks noChangeAspect="1"/>
        </xdr:cNvPicPr>
      </xdr:nvPicPr>
      <xdr:blipFill>
        <a:blip xmlns:r="http://schemas.openxmlformats.org/officeDocument/2006/relationships" r:embed="rId1" cstate="print"/>
        <a:stretch>
          <a:fillRect/>
        </a:stretch>
      </xdr:blipFill>
      <xdr:spPr>
        <a:xfrm>
          <a:off x="319367" y="417339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2964</xdr:row>
      <xdr:rowOff>22412</xdr:rowOff>
    </xdr:from>
    <xdr:to>
      <xdr:col>3</xdr:col>
      <xdr:colOff>400</xdr:colOff>
      <xdr:row>2965</xdr:row>
      <xdr:rowOff>285750</xdr:rowOff>
    </xdr:to>
    <xdr:pic>
      <xdr:nvPicPr>
        <xdr:cNvPr id="98" name="Picture 97" descr="maa-saraswati-1484548264.png"/>
        <xdr:cNvPicPr>
          <a:picLocks noChangeAspect="1"/>
        </xdr:cNvPicPr>
      </xdr:nvPicPr>
      <xdr:blipFill>
        <a:blip xmlns:r="http://schemas.openxmlformats.org/officeDocument/2006/relationships" r:embed="rId1" cstate="print"/>
        <a:stretch>
          <a:fillRect/>
        </a:stretch>
      </xdr:blipFill>
      <xdr:spPr>
        <a:xfrm>
          <a:off x="319367" y="426960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3001</xdr:row>
      <xdr:rowOff>22412</xdr:rowOff>
    </xdr:from>
    <xdr:to>
      <xdr:col>3</xdr:col>
      <xdr:colOff>400</xdr:colOff>
      <xdr:row>3002</xdr:row>
      <xdr:rowOff>285750</xdr:rowOff>
    </xdr:to>
    <xdr:pic>
      <xdr:nvPicPr>
        <xdr:cNvPr id="99" name="Picture 98" descr="maa-saraswati-1484548264.png"/>
        <xdr:cNvPicPr>
          <a:picLocks noChangeAspect="1"/>
        </xdr:cNvPicPr>
      </xdr:nvPicPr>
      <xdr:blipFill>
        <a:blip xmlns:r="http://schemas.openxmlformats.org/officeDocument/2006/relationships" r:embed="rId1" cstate="print"/>
        <a:stretch>
          <a:fillRect/>
        </a:stretch>
      </xdr:blipFill>
      <xdr:spPr>
        <a:xfrm>
          <a:off x="319367" y="436294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3039</xdr:row>
      <xdr:rowOff>22412</xdr:rowOff>
    </xdr:from>
    <xdr:to>
      <xdr:col>3</xdr:col>
      <xdr:colOff>400</xdr:colOff>
      <xdr:row>3040</xdr:row>
      <xdr:rowOff>285750</xdr:rowOff>
    </xdr:to>
    <xdr:pic>
      <xdr:nvPicPr>
        <xdr:cNvPr id="100" name="Picture 99" descr="maa-saraswati-1484548264.png"/>
        <xdr:cNvPicPr>
          <a:picLocks noChangeAspect="1"/>
        </xdr:cNvPicPr>
      </xdr:nvPicPr>
      <xdr:blipFill>
        <a:blip xmlns:r="http://schemas.openxmlformats.org/officeDocument/2006/relationships" r:embed="rId1" cstate="print"/>
        <a:stretch>
          <a:fillRect/>
        </a:stretch>
      </xdr:blipFill>
      <xdr:spPr>
        <a:xfrm>
          <a:off x="319367" y="445914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3076</xdr:row>
      <xdr:rowOff>22412</xdr:rowOff>
    </xdr:from>
    <xdr:to>
      <xdr:col>3</xdr:col>
      <xdr:colOff>400</xdr:colOff>
      <xdr:row>3077</xdr:row>
      <xdr:rowOff>285750</xdr:rowOff>
    </xdr:to>
    <xdr:pic>
      <xdr:nvPicPr>
        <xdr:cNvPr id="101" name="Picture 100" descr="maa-saraswati-1484548264.png"/>
        <xdr:cNvPicPr>
          <a:picLocks noChangeAspect="1"/>
        </xdr:cNvPicPr>
      </xdr:nvPicPr>
      <xdr:blipFill>
        <a:blip xmlns:r="http://schemas.openxmlformats.org/officeDocument/2006/relationships" r:embed="rId1" cstate="print"/>
        <a:stretch>
          <a:fillRect/>
        </a:stretch>
      </xdr:blipFill>
      <xdr:spPr>
        <a:xfrm>
          <a:off x="319367" y="455249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3114</xdr:row>
      <xdr:rowOff>22412</xdr:rowOff>
    </xdr:from>
    <xdr:to>
      <xdr:col>3</xdr:col>
      <xdr:colOff>400</xdr:colOff>
      <xdr:row>3115</xdr:row>
      <xdr:rowOff>285750</xdr:rowOff>
    </xdr:to>
    <xdr:pic>
      <xdr:nvPicPr>
        <xdr:cNvPr id="102" name="Picture 101" descr="maa-saraswati-1484548264.png"/>
        <xdr:cNvPicPr>
          <a:picLocks noChangeAspect="1"/>
        </xdr:cNvPicPr>
      </xdr:nvPicPr>
      <xdr:blipFill>
        <a:blip xmlns:r="http://schemas.openxmlformats.org/officeDocument/2006/relationships" r:embed="rId1" cstate="print"/>
        <a:stretch>
          <a:fillRect/>
        </a:stretch>
      </xdr:blipFill>
      <xdr:spPr>
        <a:xfrm>
          <a:off x="319367" y="464869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3151</xdr:row>
      <xdr:rowOff>22412</xdr:rowOff>
    </xdr:from>
    <xdr:to>
      <xdr:col>3</xdr:col>
      <xdr:colOff>400</xdr:colOff>
      <xdr:row>3152</xdr:row>
      <xdr:rowOff>285750</xdr:rowOff>
    </xdr:to>
    <xdr:pic>
      <xdr:nvPicPr>
        <xdr:cNvPr id="103" name="Picture 102" descr="maa-saraswati-1484548264.png"/>
        <xdr:cNvPicPr>
          <a:picLocks noChangeAspect="1"/>
        </xdr:cNvPicPr>
      </xdr:nvPicPr>
      <xdr:blipFill>
        <a:blip xmlns:r="http://schemas.openxmlformats.org/officeDocument/2006/relationships" r:embed="rId1" cstate="print"/>
        <a:stretch>
          <a:fillRect/>
        </a:stretch>
      </xdr:blipFill>
      <xdr:spPr>
        <a:xfrm>
          <a:off x="319367" y="474204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3189</xdr:row>
      <xdr:rowOff>22412</xdr:rowOff>
    </xdr:from>
    <xdr:to>
      <xdr:col>3</xdr:col>
      <xdr:colOff>400</xdr:colOff>
      <xdr:row>3190</xdr:row>
      <xdr:rowOff>285750</xdr:rowOff>
    </xdr:to>
    <xdr:pic>
      <xdr:nvPicPr>
        <xdr:cNvPr id="104" name="Picture 103" descr="maa-saraswati-1484548264.png"/>
        <xdr:cNvPicPr>
          <a:picLocks noChangeAspect="1"/>
        </xdr:cNvPicPr>
      </xdr:nvPicPr>
      <xdr:blipFill>
        <a:blip xmlns:r="http://schemas.openxmlformats.org/officeDocument/2006/relationships" r:embed="rId1" cstate="print"/>
        <a:stretch>
          <a:fillRect/>
        </a:stretch>
      </xdr:blipFill>
      <xdr:spPr>
        <a:xfrm>
          <a:off x="319367" y="483824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3226</xdr:row>
      <xdr:rowOff>22412</xdr:rowOff>
    </xdr:from>
    <xdr:to>
      <xdr:col>3</xdr:col>
      <xdr:colOff>400</xdr:colOff>
      <xdr:row>3227</xdr:row>
      <xdr:rowOff>285750</xdr:rowOff>
    </xdr:to>
    <xdr:pic>
      <xdr:nvPicPr>
        <xdr:cNvPr id="105" name="Picture 104" descr="maa-saraswati-1484548264.png"/>
        <xdr:cNvPicPr>
          <a:picLocks noChangeAspect="1"/>
        </xdr:cNvPicPr>
      </xdr:nvPicPr>
      <xdr:blipFill>
        <a:blip xmlns:r="http://schemas.openxmlformats.org/officeDocument/2006/relationships" r:embed="rId1" cstate="print"/>
        <a:stretch>
          <a:fillRect/>
        </a:stretch>
      </xdr:blipFill>
      <xdr:spPr>
        <a:xfrm>
          <a:off x="319367" y="493158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3264</xdr:row>
      <xdr:rowOff>22412</xdr:rowOff>
    </xdr:from>
    <xdr:to>
      <xdr:col>3</xdr:col>
      <xdr:colOff>400</xdr:colOff>
      <xdr:row>3265</xdr:row>
      <xdr:rowOff>285750</xdr:rowOff>
    </xdr:to>
    <xdr:pic>
      <xdr:nvPicPr>
        <xdr:cNvPr id="106" name="Picture 105" descr="maa-saraswati-1484548264.png"/>
        <xdr:cNvPicPr>
          <a:picLocks noChangeAspect="1"/>
        </xdr:cNvPicPr>
      </xdr:nvPicPr>
      <xdr:blipFill>
        <a:blip xmlns:r="http://schemas.openxmlformats.org/officeDocument/2006/relationships" r:embed="rId1" cstate="print"/>
        <a:stretch>
          <a:fillRect/>
        </a:stretch>
      </xdr:blipFill>
      <xdr:spPr>
        <a:xfrm>
          <a:off x="319367" y="502779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3301</xdr:row>
      <xdr:rowOff>22412</xdr:rowOff>
    </xdr:from>
    <xdr:to>
      <xdr:col>3</xdr:col>
      <xdr:colOff>400</xdr:colOff>
      <xdr:row>3302</xdr:row>
      <xdr:rowOff>285750</xdr:rowOff>
    </xdr:to>
    <xdr:pic>
      <xdr:nvPicPr>
        <xdr:cNvPr id="107" name="Picture 106" descr="maa-saraswati-1484548264.png"/>
        <xdr:cNvPicPr>
          <a:picLocks noChangeAspect="1"/>
        </xdr:cNvPicPr>
      </xdr:nvPicPr>
      <xdr:blipFill>
        <a:blip xmlns:r="http://schemas.openxmlformats.org/officeDocument/2006/relationships" r:embed="rId1" cstate="print"/>
        <a:stretch>
          <a:fillRect/>
        </a:stretch>
      </xdr:blipFill>
      <xdr:spPr>
        <a:xfrm>
          <a:off x="319367" y="512113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3339</xdr:row>
      <xdr:rowOff>22412</xdr:rowOff>
    </xdr:from>
    <xdr:to>
      <xdr:col>3</xdr:col>
      <xdr:colOff>400</xdr:colOff>
      <xdr:row>3340</xdr:row>
      <xdr:rowOff>285750</xdr:rowOff>
    </xdr:to>
    <xdr:pic>
      <xdr:nvPicPr>
        <xdr:cNvPr id="108" name="Picture 107" descr="maa-saraswati-1484548264.png"/>
        <xdr:cNvPicPr>
          <a:picLocks noChangeAspect="1"/>
        </xdr:cNvPicPr>
      </xdr:nvPicPr>
      <xdr:blipFill>
        <a:blip xmlns:r="http://schemas.openxmlformats.org/officeDocument/2006/relationships" r:embed="rId1" cstate="print"/>
        <a:stretch>
          <a:fillRect/>
        </a:stretch>
      </xdr:blipFill>
      <xdr:spPr>
        <a:xfrm>
          <a:off x="319367" y="521733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3376</xdr:row>
      <xdr:rowOff>22412</xdr:rowOff>
    </xdr:from>
    <xdr:to>
      <xdr:col>3</xdr:col>
      <xdr:colOff>400</xdr:colOff>
      <xdr:row>3377</xdr:row>
      <xdr:rowOff>285750</xdr:rowOff>
    </xdr:to>
    <xdr:pic>
      <xdr:nvPicPr>
        <xdr:cNvPr id="109" name="Picture 108" descr="maa-saraswati-1484548264.png"/>
        <xdr:cNvPicPr>
          <a:picLocks noChangeAspect="1"/>
        </xdr:cNvPicPr>
      </xdr:nvPicPr>
      <xdr:blipFill>
        <a:blip xmlns:r="http://schemas.openxmlformats.org/officeDocument/2006/relationships" r:embed="rId1" cstate="print"/>
        <a:stretch>
          <a:fillRect/>
        </a:stretch>
      </xdr:blipFill>
      <xdr:spPr>
        <a:xfrm>
          <a:off x="319367" y="531068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3414</xdr:row>
      <xdr:rowOff>22412</xdr:rowOff>
    </xdr:from>
    <xdr:to>
      <xdr:col>3</xdr:col>
      <xdr:colOff>400</xdr:colOff>
      <xdr:row>3415</xdr:row>
      <xdr:rowOff>285750</xdr:rowOff>
    </xdr:to>
    <xdr:pic>
      <xdr:nvPicPr>
        <xdr:cNvPr id="110" name="Picture 109" descr="maa-saraswati-1484548264.png"/>
        <xdr:cNvPicPr>
          <a:picLocks noChangeAspect="1"/>
        </xdr:cNvPicPr>
      </xdr:nvPicPr>
      <xdr:blipFill>
        <a:blip xmlns:r="http://schemas.openxmlformats.org/officeDocument/2006/relationships" r:embed="rId1" cstate="print"/>
        <a:stretch>
          <a:fillRect/>
        </a:stretch>
      </xdr:blipFill>
      <xdr:spPr>
        <a:xfrm>
          <a:off x="319367" y="540688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3451</xdr:row>
      <xdr:rowOff>22412</xdr:rowOff>
    </xdr:from>
    <xdr:to>
      <xdr:col>3</xdr:col>
      <xdr:colOff>400</xdr:colOff>
      <xdr:row>3452</xdr:row>
      <xdr:rowOff>285750</xdr:rowOff>
    </xdr:to>
    <xdr:pic>
      <xdr:nvPicPr>
        <xdr:cNvPr id="111" name="Picture 110" descr="maa-saraswati-1484548264.png"/>
        <xdr:cNvPicPr>
          <a:picLocks noChangeAspect="1"/>
        </xdr:cNvPicPr>
      </xdr:nvPicPr>
      <xdr:blipFill>
        <a:blip xmlns:r="http://schemas.openxmlformats.org/officeDocument/2006/relationships" r:embed="rId1" cstate="print"/>
        <a:stretch>
          <a:fillRect/>
        </a:stretch>
      </xdr:blipFill>
      <xdr:spPr>
        <a:xfrm>
          <a:off x="319367" y="550023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3489</xdr:row>
      <xdr:rowOff>22412</xdr:rowOff>
    </xdr:from>
    <xdr:to>
      <xdr:col>3</xdr:col>
      <xdr:colOff>400</xdr:colOff>
      <xdr:row>3490</xdr:row>
      <xdr:rowOff>285750</xdr:rowOff>
    </xdr:to>
    <xdr:pic>
      <xdr:nvPicPr>
        <xdr:cNvPr id="112" name="Picture 111" descr="maa-saraswati-1484548264.png"/>
        <xdr:cNvPicPr>
          <a:picLocks noChangeAspect="1"/>
        </xdr:cNvPicPr>
      </xdr:nvPicPr>
      <xdr:blipFill>
        <a:blip xmlns:r="http://schemas.openxmlformats.org/officeDocument/2006/relationships" r:embed="rId1" cstate="print"/>
        <a:stretch>
          <a:fillRect/>
        </a:stretch>
      </xdr:blipFill>
      <xdr:spPr>
        <a:xfrm>
          <a:off x="319367" y="559643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3526</xdr:row>
      <xdr:rowOff>22412</xdr:rowOff>
    </xdr:from>
    <xdr:to>
      <xdr:col>3</xdr:col>
      <xdr:colOff>400</xdr:colOff>
      <xdr:row>3527</xdr:row>
      <xdr:rowOff>285750</xdr:rowOff>
    </xdr:to>
    <xdr:pic>
      <xdr:nvPicPr>
        <xdr:cNvPr id="113" name="Picture 112" descr="maa-saraswati-1484548264.png"/>
        <xdr:cNvPicPr>
          <a:picLocks noChangeAspect="1"/>
        </xdr:cNvPicPr>
      </xdr:nvPicPr>
      <xdr:blipFill>
        <a:blip xmlns:r="http://schemas.openxmlformats.org/officeDocument/2006/relationships" r:embed="rId1" cstate="print"/>
        <a:stretch>
          <a:fillRect/>
        </a:stretch>
      </xdr:blipFill>
      <xdr:spPr>
        <a:xfrm>
          <a:off x="319367" y="568977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3564</xdr:row>
      <xdr:rowOff>22412</xdr:rowOff>
    </xdr:from>
    <xdr:to>
      <xdr:col>3</xdr:col>
      <xdr:colOff>400</xdr:colOff>
      <xdr:row>3565</xdr:row>
      <xdr:rowOff>285750</xdr:rowOff>
    </xdr:to>
    <xdr:pic>
      <xdr:nvPicPr>
        <xdr:cNvPr id="114" name="Picture 113" descr="maa-saraswati-1484548264.png"/>
        <xdr:cNvPicPr>
          <a:picLocks noChangeAspect="1"/>
        </xdr:cNvPicPr>
      </xdr:nvPicPr>
      <xdr:blipFill>
        <a:blip xmlns:r="http://schemas.openxmlformats.org/officeDocument/2006/relationships" r:embed="rId1" cstate="print"/>
        <a:stretch>
          <a:fillRect/>
        </a:stretch>
      </xdr:blipFill>
      <xdr:spPr>
        <a:xfrm>
          <a:off x="319367" y="5785981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3601</xdr:row>
      <xdr:rowOff>22412</xdr:rowOff>
    </xdr:from>
    <xdr:to>
      <xdr:col>3</xdr:col>
      <xdr:colOff>400</xdr:colOff>
      <xdr:row>3602</xdr:row>
      <xdr:rowOff>285750</xdr:rowOff>
    </xdr:to>
    <xdr:pic>
      <xdr:nvPicPr>
        <xdr:cNvPr id="115" name="Picture 114" descr="maa-saraswati-1484548264.png"/>
        <xdr:cNvPicPr>
          <a:picLocks noChangeAspect="1"/>
        </xdr:cNvPicPr>
      </xdr:nvPicPr>
      <xdr:blipFill>
        <a:blip xmlns:r="http://schemas.openxmlformats.org/officeDocument/2006/relationships" r:embed="rId1" cstate="print"/>
        <a:stretch>
          <a:fillRect/>
        </a:stretch>
      </xdr:blipFill>
      <xdr:spPr>
        <a:xfrm>
          <a:off x="319367" y="58793262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3639</xdr:row>
      <xdr:rowOff>22412</xdr:rowOff>
    </xdr:from>
    <xdr:to>
      <xdr:col>3</xdr:col>
      <xdr:colOff>400</xdr:colOff>
      <xdr:row>3640</xdr:row>
      <xdr:rowOff>285750</xdr:rowOff>
    </xdr:to>
    <xdr:pic>
      <xdr:nvPicPr>
        <xdr:cNvPr id="116" name="Picture 115" descr="maa-saraswati-1484548264.png"/>
        <xdr:cNvPicPr>
          <a:picLocks noChangeAspect="1"/>
        </xdr:cNvPicPr>
      </xdr:nvPicPr>
      <xdr:blipFill>
        <a:blip xmlns:r="http://schemas.openxmlformats.org/officeDocument/2006/relationships" r:embed="rId1" cstate="print"/>
        <a:stretch>
          <a:fillRect/>
        </a:stretch>
      </xdr:blipFill>
      <xdr:spPr>
        <a:xfrm>
          <a:off x="319367" y="5975528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3676</xdr:row>
      <xdr:rowOff>22412</xdr:rowOff>
    </xdr:from>
    <xdr:to>
      <xdr:col>3</xdr:col>
      <xdr:colOff>400</xdr:colOff>
      <xdr:row>3677</xdr:row>
      <xdr:rowOff>285750</xdr:rowOff>
    </xdr:to>
    <xdr:pic>
      <xdr:nvPicPr>
        <xdr:cNvPr id="117" name="Picture 116" descr="maa-saraswati-1484548264.png"/>
        <xdr:cNvPicPr>
          <a:picLocks noChangeAspect="1"/>
        </xdr:cNvPicPr>
      </xdr:nvPicPr>
      <xdr:blipFill>
        <a:blip xmlns:r="http://schemas.openxmlformats.org/officeDocument/2006/relationships" r:embed="rId1" cstate="print"/>
        <a:stretch>
          <a:fillRect/>
        </a:stretch>
      </xdr:blipFill>
      <xdr:spPr>
        <a:xfrm>
          <a:off x="319367" y="606887376"/>
          <a:ext cx="1109783" cy="794017"/>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3714</xdr:row>
      <xdr:rowOff>22412</xdr:rowOff>
    </xdr:from>
    <xdr:to>
      <xdr:col>3</xdr:col>
      <xdr:colOff>400</xdr:colOff>
      <xdr:row>3715</xdr:row>
      <xdr:rowOff>285750</xdr:rowOff>
    </xdr:to>
    <xdr:pic>
      <xdr:nvPicPr>
        <xdr:cNvPr id="118" name="Picture 117" descr="maa-saraswati-1484548264.png"/>
        <xdr:cNvPicPr>
          <a:picLocks noChangeAspect="1"/>
        </xdr:cNvPicPr>
      </xdr:nvPicPr>
      <xdr:blipFill>
        <a:blip xmlns:r="http://schemas.openxmlformats.org/officeDocument/2006/relationships" r:embed="rId1" cstate="print"/>
        <a:stretch>
          <a:fillRect/>
        </a:stretch>
      </xdr:blipFill>
      <xdr:spPr>
        <a:xfrm>
          <a:off x="319367" y="616507626"/>
          <a:ext cx="1109783" cy="794017"/>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33617</xdr:colOff>
      <xdr:row>1</xdr:row>
      <xdr:rowOff>22412</xdr:rowOff>
    </xdr:from>
    <xdr:to>
      <xdr:col>3</xdr:col>
      <xdr:colOff>400</xdr:colOff>
      <xdr:row>2</xdr:row>
      <xdr:rowOff>299358</xdr:rowOff>
    </xdr:to>
    <xdr:pic>
      <xdr:nvPicPr>
        <xdr:cNvPr id="2" name="Picture 1"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40</xdr:row>
      <xdr:rowOff>22412</xdr:rowOff>
    </xdr:from>
    <xdr:to>
      <xdr:col>3</xdr:col>
      <xdr:colOff>400</xdr:colOff>
      <xdr:row>41</xdr:row>
      <xdr:rowOff>299358</xdr:rowOff>
    </xdr:to>
    <xdr:pic>
      <xdr:nvPicPr>
        <xdr:cNvPr id="157" name="Picture 156"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79</xdr:row>
      <xdr:rowOff>22412</xdr:rowOff>
    </xdr:from>
    <xdr:to>
      <xdr:col>3</xdr:col>
      <xdr:colOff>400</xdr:colOff>
      <xdr:row>80</xdr:row>
      <xdr:rowOff>299358</xdr:rowOff>
    </xdr:to>
    <xdr:pic>
      <xdr:nvPicPr>
        <xdr:cNvPr id="158" name="Picture 157" descr="maa-saraswati-1484548264.png"/>
        <xdr:cNvPicPr>
          <a:picLocks noChangeAspect="1"/>
        </xdr:cNvPicPr>
      </xdr:nvPicPr>
      <xdr:blipFill>
        <a:blip xmlns:r="http://schemas.openxmlformats.org/officeDocument/2006/relationships" r:embed="rId1" cstate="print"/>
        <a:stretch>
          <a:fillRect/>
        </a:stretch>
      </xdr:blipFill>
      <xdr:spPr>
        <a:xfrm>
          <a:off x="319367" y="33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118</xdr:row>
      <xdr:rowOff>22412</xdr:rowOff>
    </xdr:from>
    <xdr:to>
      <xdr:col>3</xdr:col>
      <xdr:colOff>400</xdr:colOff>
      <xdr:row>119</xdr:row>
      <xdr:rowOff>299358</xdr:rowOff>
    </xdr:to>
    <xdr:pic>
      <xdr:nvPicPr>
        <xdr:cNvPr id="159" name="Picture 158" descr="maa-saraswati-1484548264.png"/>
        <xdr:cNvPicPr>
          <a:picLocks noChangeAspect="1"/>
        </xdr:cNvPicPr>
      </xdr:nvPicPr>
      <xdr:blipFill>
        <a:blip xmlns:r="http://schemas.openxmlformats.org/officeDocument/2006/relationships" r:embed="rId1" cstate="print"/>
        <a:stretch>
          <a:fillRect/>
        </a:stretch>
      </xdr:blipFill>
      <xdr:spPr>
        <a:xfrm>
          <a:off x="319367" y="19575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157</xdr:row>
      <xdr:rowOff>22412</xdr:rowOff>
    </xdr:from>
    <xdr:to>
      <xdr:col>3</xdr:col>
      <xdr:colOff>400</xdr:colOff>
      <xdr:row>158</xdr:row>
      <xdr:rowOff>299358</xdr:rowOff>
    </xdr:to>
    <xdr:pic>
      <xdr:nvPicPr>
        <xdr:cNvPr id="160" name="Picture 159" descr="maa-saraswati-1484548264.png"/>
        <xdr:cNvPicPr>
          <a:picLocks noChangeAspect="1"/>
        </xdr:cNvPicPr>
      </xdr:nvPicPr>
      <xdr:blipFill>
        <a:blip xmlns:r="http://schemas.openxmlformats.org/officeDocument/2006/relationships" r:embed="rId1" cstate="print"/>
        <a:stretch>
          <a:fillRect/>
        </a:stretch>
      </xdr:blipFill>
      <xdr:spPr>
        <a:xfrm>
          <a:off x="319367" y="3881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196</xdr:row>
      <xdr:rowOff>22412</xdr:rowOff>
    </xdr:from>
    <xdr:to>
      <xdr:col>3</xdr:col>
      <xdr:colOff>400</xdr:colOff>
      <xdr:row>197</xdr:row>
      <xdr:rowOff>299358</xdr:rowOff>
    </xdr:to>
    <xdr:pic>
      <xdr:nvPicPr>
        <xdr:cNvPr id="161" name="Picture 160" descr="maa-saraswati-1484548264.png"/>
        <xdr:cNvPicPr>
          <a:picLocks noChangeAspect="1"/>
        </xdr:cNvPicPr>
      </xdr:nvPicPr>
      <xdr:blipFill>
        <a:blip xmlns:r="http://schemas.openxmlformats.org/officeDocument/2006/relationships" r:embed="rId1" cstate="print"/>
        <a:stretch>
          <a:fillRect/>
        </a:stretch>
      </xdr:blipFill>
      <xdr:spPr>
        <a:xfrm>
          <a:off x="319367" y="5805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235</xdr:row>
      <xdr:rowOff>22412</xdr:rowOff>
    </xdr:from>
    <xdr:to>
      <xdr:col>3</xdr:col>
      <xdr:colOff>400</xdr:colOff>
      <xdr:row>236</xdr:row>
      <xdr:rowOff>299358</xdr:rowOff>
    </xdr:to>
    <xdr:pic>
      <xdr:nvPicPr>
        <xdr:cNvPr id="162" name="Picture 161" descr="maa-saraswati-1484548264.png"/>
        <xdr:cNvPicPr>
          <a:picLocks noChangeAspect="1"/>
        </xdr:cNvPicPr>
      </xdr:nvPicPr>
      <xdr:blipFill>
        <a:blip xmlns:r="http://schemas.openxmlformats.org/officeDocument/2006/relationships" r:embed="rId1" cstate="print"/>
        <a:stretch>
          <a:fillRect/>
        </a:stretch>
      </xdr:blipFill>
      <xdr:spPr>
        <a:xfrm>
          <a:off x="319367" y="3881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274</xdr:row>
      <xdr:rowOff>22412</xdr:rowOff>
    </xdr:from>
    <xdr:to>
      <xdr:col>3</xdr:col>
      <xdr:colOff>400</xdr:colOff>
      <xdr:row>275</xdr:row>
      <xdr:rowOff>299358</xdr:rowOff>
    </xdr:to>
    <xdr:pic>
      <xdr:nvPicPr>
        <xdr:cNvPr id="163" name="Picture 162" descr="maa-saraswati-1484548264.png"/>
        <xdr:cNvPicPr>
          <a:picLocks noChangeAspect="1"/>
        </xdr:cNvPicPr>
      </xdr:nvPicPr>
      <xdr:blipFill>
        <a:blip xmlns:r="http://schemas.openxmlformats.org/officeDocument/2006/relationships" r:embed="rId1" cstate="print"/>
        <a:stretch>
          <a:fillRect/>
        </a:stretch>
      </xdr:blipFill>
      <xdr:spPr>
        <a:xfrm>
          <a:off x="319367" y="5805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313</xdr:row>
      <xdr:rowOff>22412</xdr:rowOff>
    </xdr:from>
    <xdr:to>
      <xdr:col>3</xdr:col>
      <xdr:colOff>400</xdr:colOff>
      <xdr:row>314</xdr:row>
      <xdr:rowOff>299358</xdr:rowOff>
    </xdr:to>
    <xdr:pic>
      <xdr:nvPicPr>
        <xdr:cNvPr id="164" name="Picture 163" descr="maa-saraswati-1484548264.png"/>
        <xdr:cNvPicPr>
          <a:picLocks noChangeAspect="1"/>
        </xdr:cNvPicPr>
      </xdr:nvPicPr>
      <xdr:blipFill>
        <a:blip xmlns:r="http://schemas.openxmlformats.org/officeDocument/2006/relationships" r:embed="rId1" cstate="print"/>
        <a:stretch>
          <a:fillRect/>
        </a:stretch>
      </xdr:blipFill>
      <xdr:spPr>
        <a:xfrm>
          <a:off x="319367" y="7729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352</xdr:row>
      <xdr:rowOff>22412</xdr:rowOff>
    </xdr:from>
    <xdr:to>
      <xdr:col>3</xdr:col>
      <xdr:colOff>400</xdr:colOff>
      <xdr:row>353</xdr:row>
      <xdr:rowOff>299358</xdr:rowOff>
    </xdr:to>
    <xdr:pic>
      <xdr:nvPicPr>
        <xdr:cNvPr id="165" name="Picture 164" descr="maa-saraswati-1484548264.png"/>
        <xdr:cNvPicPr>
          <a:picLocks noChangeAspect="1"/>
        </xdr:cNvPicPr>
      </xdr:nvPicPr>
      <xdr:blipFill>
        <a:blip xmlns:r="http://schemas.openxmlformats.org/officeDocument/2006/relationships" r:embed="rId1" cstate="print"/>
        <a:stretch>
          <a:fillRect/>
        </a:stretch>
      </xdr:blipFill>
      <xdr:spPr>
        <a:xfrm>
          <a:off x="319367" y="9653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391</xdr:row>
      <xdr:rowOff>22412</xdr:rowOff>
    </xdr:from>
    <xdr:to>
      <xdr:col>3</xdr:col>
      <xdr:colOff>400</xdr:colOff>
      <xdr:row>392</xdr:row>
      <xdr:rowOff>299358</xdr:rowOff>
    </xdr:to>
    <xdr:pic>
      <xdr:nvPicPr>
        <xdr:cNvPr id="166" name="Picture 165" descr="maa-saraswati-1484548264.png"/>
        <xdr:cNvPicPr>
          <a:picLocks noChangeAspect="1"/>
        </xdr:cNvPicPr>
      </xdr:nvPicPr>
      <xdr:blipFill>
        <a:blip xmlns:r="http://schemas.openxmlformats.org/officeDocument/2006/relationships" r:embed="rId1" cstate="print"/>
        <a:stretch>
          <a:fillRect/>
        </a:stretch>
      </xdr:blipFill>
      <xdr:spPr>
        <a:xfrm>
          <a:off x="319367" y="3881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430</xdr:row>
      <xdr:rowOff>22412</xdr:rowOff>
    </xdr:from>
    <xdr:to>
      <xdr:col>3</xdr:col>
      <xdr:colOff>400</xdr:colOff>
      <xdr:row>431</xdr:row>
      <xdr:rowOff>299358</xdr:rowOff>
    </xdr:to>
    <xdr:pic>
      <xdr:nvPicPr>
        <xdr:cNvPr id="167" name="Picture 166" descr="maa-saraswati-1484548264.png"/>
        <xdr:cNvPicPr>
          <a:picLocks noChangeAspect="1"/>
        </xdr:cNvPicPr>
      </xdr:nvPicPr>
      <xdr:blipFill>
        <a:blip xmlns:r="http://schemas.openxmlformats.org/officeDocument/2006/relationships" r:embed="rId1" cstate="print"/>
        <a:stretch>
          <a:fillRect/>
        </a:stretch>
      </xdr:blipFill>
      <xdr:spPr>
        <a:xfrm>
          <a:off x="319367" y="5805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469</xdr:row>
      <xdr:rowOff>22412</xdr:rowOff>
    </xdr:from>
    <xdr:to>
      <xdr:col>3</xdr:col>
      <xdr:colOff>400</xdr:colOff>
      <xdr:row>470</xdr:row>
      <xdr:rowOff>299358</xdr:rowOff>
    </xdr:to>
    <xdr:pic>
      <xdr:nvPicPr>
        <xdr:cNvPr id="168" name="Picture 167" descr="maa-saraswati-1484548264.png"/>
        <xdr:cNvPicPr>
          <a:picLocks noChangeAspect="1"/>
        </xdr:cNvPicPr>
      </xdr:nvPicPr>
      <xdr:blipFill>
        <a:blip xmlns:r="http://schemas.openxmlformats.org/officeDocument/2006/relationships" r:embed="rId1" cstate="print"/>
        <a:stretch>
          <a:fillRect/>
        </a:stretch>
      </xdr:blipFill>
      <xdr:spPr>
        <a:xfrm>
          <a:off x="319367" y="7729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508</xdr:row>
      <xdr:rowOff>22412</xdr:rowOff>
    </xdr:from>
    <xdr:to>
      <xdr:col>3</xdr:col>
      <xdr:colOff>400</xdr:colOff>
      <xdr:row>509</xdr:row>
      <xdr:rowOff>299358</xdr:rowOff>
    </xdr:to>
    <xdr:pic>
      <xdr:nvPicPr>
        <xdr:cNvPr id="169" name="Picture 168" descr="maa-saraswati-1484548264.png"/>
        <xdr:cNvPicPr>
          <a:picLocks noChangeAspect="1"/>
        </xdr:cNvPicPr>
      </xdr:nvPicPr>
      <xdr:blipFill>
        <a:blip xmlns:r="http://schemas.openxmlformats.org/officeDocument/2006/relationships" r:embed="rId1" cstate="print"/>
        <a:stretch>
          <a:fillRect/>
        </a:stretch>
      </xdr:blipFill>
      <xdr:spPr>
        <a:xfrm>
          <a:off x="319367" y="9653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547</xdr:row>
      <xdr:rowOff>22412</xdr:rowOff>
    </xdr:from>
    <xdr:to>
      <xdr:col>3</xdr:col>
      <xdr:colOff>400</xdr:colOff>
      <xdr:row>548</xdr:row>
      <xdr:rowOff>299358</xdr:rowOff>
    </xdr:to>
    <xdr:pic>
      <xdr:nvPicPr>
        <xdr:cNvPr id="170" name="Picture 169" descr="maa-saraswati-1484548264.png"/>
        <xdr:cNvPicPr>
          <a:picLocks noChangeAspect="1"/>
        </xdr:cNvPicPr>
      </xdr:nvPicPr>
      <xdr:blipFill>
        <a:blip xmlns:r="http://schemas.openxmlformats.org/officeDocument/2006/relationships" r:embed="rId1" cstate="print"/>
        <a:stretch>
          <a:fillRect/>
        </a:stretch>
      </xdr:blipFill>
      <xdr:spPr>
        <a:xfrm>
          <a:off x="319367" y="115778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586</xdr:row>
      <xdr:rowOff>22412</xdr:rowOff>
    </xdr:from>
    <xdr:to>
      <xdr:col>3</xdr:col>
      <xdr:colOff>400</xdr:colOff>
      <xdr:row>587</xdr:row>
      <xdr:rowOff>299358</xdr:rowOff>
    </xdr:to>
    <xdr:pic>
      <xdr:nvPicPr>
        <xdr:cNvPr id="171" name="Picture 170" descr="maa-saraswati-1484548264.png"/>
        <xdr:cNvPicPr>
          <a:picLocks noChangeAspect="1"/>
        </xdr:cNvPicPr>
      </xdr:nvPicPr>
      <xdr:blipFill>
        <a:blip xmlns:r="http://schemas.openxmlformats.org/officeDocument/2006/relationships" r:embed="rId1" cstate="print"/>
        <a:stretch>
          <a:fillRect/>
        </a:stretch>
      </xdr:blipFill>
      <xdr:spPr>
        <a:xfrm>
          <a:off x="319367" y="135018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625</xdr:row>
      <xdr:rowOff>22412</xdr:rowOff>
    </xdr:from>
    <xdr:to>
      <xdr:col>3</xdr:col>
      <xdr:colOff>400</xdr:colOff>
      <xdr:row>626</xdr:row>
      <xdr:rowOff>299358</xdr:rowOff>
    </xdr:to>
    <xdr:pic>
      <xdr:nvPicPr>
        <xdr:cNvPr id="172" name="Picture 171" descr="maa-saraswati-1484548264.png"/>
        <xdr:cNvPicPr>
          <a:picLocks noChangeAspect="1"/>
        </xdr:cNvPicPr>
      </xdr:nvPicPr>
      <xdr:blipFill>
        <a:blip xmlns:r="http://schemas.openxmlformats.org/officeDocument/2006/relationships" r:embed="rId1" cstate="print"/>
        <a:stretch>
          <a:fillRect/>
        </a:stretch>
      </xdr:blipFill>
      <xdr:spPr>
        <a:xfrm>
          <a:off x="319367" y="154259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664</xdr:row>
      <xdr:rowOff>22412</xdr:rowOff>
    </xdr:from>
    <xdr:to>
      <xdr:col>3</xdr:col>
      <xdr:colOff>400</xdr:colOff>
      <xdr:row>665</xdr:row>
      <xdr:rowOff>299358</xdr:rowOff>
    </xdr:to>
    <xdr:pic>
      <xdr:nvPicPr>
        <xdr:cNvPr id="173" name="Picture 172" descr="maa-saraswati-1484548264.png"/>
        <xdr:cNvPicPr>
          <a:picLocks noChangeAspect="1"/>
        </xdr:cNvPicPr>
      </xdr:nvPicPr>
      <xdr:blipFill>
        <a:blip xmlns:r="http://schemas.openxmlformats.org/officeDocument/2006/relationships" r:embed="rId1" cstate="print"/>
        <a:stretch>
          <a:fillRect/>
        </a:stretch>
      </xdr:blipFill>
      <xdr:spPr>
        <a:xfrm>
          <a:off x="319367" y="173499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703</xdr:row>
      <xdr:rowOff>22412</xdr:rowOff>
    </xdr:from>
    <xdr:to>
      <xdr:col>3</xdr:col>
      <xdr:colOff>400</xdr:colOff>
      <xdr:row>704</xdr:row>
      <xdr:rowOff>299358</xdr:rowOff>
    </xdr:to>
    <xdr:pic>
      <xdr:nvPicPr>
        <xdr:cNvPr id="174" name="Picture 173" descr="maa-saraswati-1484548264.png"/>
        <xdr:cNvPicPr>
          <a:picLocks noChangeAspect="1"/>
        </xdr:cNvPicPr>
      </xdr:nvPicPr>
      <xdr:blipFill>
        <a:blip xmlns:r="http://schemas.openxmlformats.org/officeDocument/2006/relationships" r:embed="rId1" cstate="print"/>
        <a:stretch>
          <a:fillRect/>
        </a:stretch>
      </xdr:blipFill>
      <xdr:spPr>
        <a:xfrm>
          <a:off x="319367" y="19575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742</xdr:row>
      <xdr:rowOff>22412</xdr:rowOff>
    </xdr:from>
    <xdr:to>
      <xdr:col>3</xdr:col>
      <xdr:colOff>400</xdr:colOff>
      <xdr:row>743</xdr:row>
      <xdr:rowOff>299358</xdr:rowOff>
    </xdr:to>
    <xdr:pic>
      <xdr:nvPicPr>
        <xdr:cNvPr id="175" name="Picture 174" descr="maa-saraswati-1484548264.png"/>
        <xdr:cNvPicPr>
          <a:picLocks noChangeAspect="1"/>
        </xdr:cNvPicPr>
      </xdr:nvPicPr>
      <xdr:blipFill>
        <a:blip xmlns:r="http://schemas.openxmlformats.org/officeDocument/2006/relationships" r:embed="rId1" cstate="print"/>
        <a:stretch>
          <a:fillRect/>
        </a:stretch>
      </xdr:blipFill>
      <xdr:spPr>
        <a:xfrm>
          <a:off x="319367" y="3881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781</xdr:row>
      <xdr:rowOff>22412</xdr:rowOff>
    </xdr:from>
    <xdr:to>
      <xdr:col>3</xdr:col>
      <xdr:colOff>400</xdr:colOff>
      <xdr:row>782</xdr:row>
      <xdr:rowOff>299358</xdr:rowOff>
    </xdr:to>
    <xdr:pic>
      <xdr:nvPicPr>
        <xdr:cNvPr id="176" name="Picture 175" descr="maa-saraswati-1484548264.png"/>
        <xdr:cNvPicPr>
          <a:picLocks noChangeAspect="1"/>
        </xdr:cNvPicPr>
      </xdr:nvPicPr>
      <xdr:blipFill>
        <a:blip xmlns:r="http://schemas.openxmlformats.org/officeDocument/2006/relationships" r:embed="rId1" cstate="print"/>
        <a:stretch>
          <a:fillRect/>
        </a:stretch>
      </xdr:blipFill>
      <xdr:spPr>
        <a:xfrm>
          <a:off x="319367" y="5805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820</xdr:row>
      <xdr:rowOff>22412</xdr:rowOff>
    </xdr:from>
    <xdr:to>
      <xdr:col>3</xdr:col>
      <xdr:colOff>400</xdr:colOff>
      <xdr:row>821</xdr:row>
      <xdr:rowOff>299358</xdr:rowOff>
    </xdr:to>
    <xdr:pic>
      <xdr:nvPicPr>
        <xdr:cNvPr id="177" name="Picture 176" descr="maa-saraswati-1484548264.png"/>
        <xdr:cNvPicPr>
          <a:picLocks noChangeAspect="1"/>
        </xdr:cNvPicPr>
      </xdr:nvPicPr>
      <xdr:blipFill>
        <a:blip xmlns:r="http://schemas.openxmlformats.org/officeDocument/2006/relationships" r:embed="rId1" cstate="print"/>
        <a:stretch>
          <a:fillRect/>
        </a:stretch>
      </xdr:blipFill>
      <xdr:spPr>
        <a:xfrm>
          <a:off x="319367" y="7729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859</xdr:row>
      <xdr:rowOff>22412</xdr:rowOff>
    </xdr:from>
    <xdr:to>
      <xdr:col>3</xdr:col>
      <xdr:colOff>400</xdr:colOff>
      <xdr:row>860</xdr:row>
      <xdr:rowOff>299358</xdr:rowOff>
    </xdr:to>
    <xdr:pic>
      <xdr:nvPicPr>
        <xdr:cNvPr id="178" name="Picture 177" descr="maa-saraswati-1484548264.png"/>
        <xdr:cNvPicPr>
          <a:picLocks noChangeAspect="1"/>
        </xdr:cNvPicPr>
      </xdr:nvPicPr>
      <xdr:blipFill>
        <a:blip xmlns:r="http://schemas.openxmlformats.org/officeDocument/2006/relationships" r:embed="rId1" cstate="print"/>
        <a:stretch>
          <a:fillRect/>
        </a:stretch>
      </xdr:blipFill>
      <xdr:spPr>
        <a:xfrm>
          <a:off x="319367" y="9653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898</xdr:row>
      <xdr:rowOff>22412</xdr:rowOff>
    </xdr:from>
    <xdr:to>
      <xdr:col>3</xdr:col>
      <xdr:colOff>400</xdr:colOff>
      <xdr:row>899</xdr:row>
      <xdr:rowOff>299358</xdr:rowOff>
    </xdr:to>
    <xdr:pic>
      <xdr:nvPicPr>
        <xdr:cNvPr id="179" name="Picture 178" descr="maa-saraswati-1484548264.png"/>
        <xdr:cNvPicPr>
          <a:picLocks noChangeAspect="1"/>
        </xdr:cNvPicPr>
      </xdr:nvPicPr>
      <xdr:blipFill>
        <a:blip xmlns:r="http://schemas.openxmlformats.org/officeDocument/2006/relationships" r:embed="rId1" cstate="print"/>
        <a:stretch>
          <a:fillRect/>
        </a:stretch>
      </xdr:blipFill>
      <xdr:spPr>
        <a:xfrm>
          <a:off x="319367" y="115778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937</xdr:row>
      <xdr:rowOff>22412</xdr:rowOff>
    </xdr:from>
    <xdr:to>
      <xdr:col>3</xdr:col>
      <xdr:colOff>400</xdr:colOff>
      <xdr:row>938</xdr:row>
      <xdr:rowOff>299358</xdr:rowOff>
    </xdr:to>
    <xdr:pic>
      <xdr:nvPicPr>
        <xdr:cNvPr id="180" name="Picture 179" descr="maa-saraswati-1484548264.png"/>
        <xdr:cNvPicPr>
          <a:picLocks noChangeAspect="1"/>
        </xdr:cNvPicPr>
      </xdr:nvPicPr>
      <xdr:blipFill>
        <a:blip xmlns:r="http://schemas.openxmlformats.org/officeDocument/2006/relationships" r:embed="rId1" cstate="print"/>
        <a:stretch>
          <a:fillRect/>
        </a:stretch>
      </xdr:blipFill>
      <xdr:spPr>
        <a:xfrm>
          <a:off x="319367" y="135018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976</xdr:row>
      <xdr:rowOff>22412</xdr:rowOff>
    </xdr:from>
    <xdr:to>
      <xdr:col>3</xdr:col>
      <xdr:colOff>400</xdr:colOff>
      <xdr:row>977</xdr:row>
      <xdr:rowOff>299358</xdr:rowOff>
    </xdr:to>
    <xdr:pic>
      <xdr:nvPicPr>
        <xdr:cNvPr id="181" name="Picture 180" descr="maa-saraswati-1484548264.png"/>
        <xdr:cNvPicPr>
          <a:picLocks noChangeAspect="1"/>
        </xdr:cNvPicPr>
      </xdr:nvPicPr>
      <xdr:blipFill>
        <a:blip xmlns:r="http://schemas.openxmlformats.org/officeDocument/2006/relationships" r:embed="rId1" cstate="print"/>
        <a:stretch>
          <a:fillRect/>
        </a:stretch>
      </xdr:blipFill>
      <xdr:spPr>
        <a:xfrm>
          <a:off x="319367" y="154259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1015</xdr:row>
      <xdr:rowOff>22412</xdr:rowOff>
    </xdr:from>
    <xdr:to>
      <xdr:col>3</xdr:col>
      <xdr:colOff>400</xdr:colOff>
      <xdr:row>1016</xdr:row>
      <xdr:rowOff>299358</xdr:rowOff>
    </xdr:to>
    <xdr:pic>
      <xdr:nvPicPr>
        <xdr:cNvPr id="182" name="Picture 181" descr="maa-saraswati-1484548264.png"/>
        <xdr:cNvPicPr>
          <a:picLocks noChangeAspect="1"/>
        </xdr:cNvPicPr>
      </xdr:nvPicPr>
      <xdr:blipFill>
        <a:blip xmlns:r="http://schemas.openxmlformats.org/officeDocument/2006/relationships" r:embed="rId1" cstate="print"/>
        <a:stretch>
          <a:fillRect/>
        </a:stretch>
      </xdr:blipFill>
      <xdr:spPr>
        <a:xfrm>
          <a:off x="319367" y="173499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1054</xdr:row>
      <xdr:rowOff>22412</xdr:rowOff>
    </xdr:from>
    <xdr:to>
      <xdr:col>3</xdr:col>
      <xdr:colOff>400</xdr:colOff>
      <xdr:row>1055</xdr:row>
      <xdr:rowOff>299358</xdr:rowOff>
    </xdr:to>
    <xdr:pic>
      <xdr:nvPicPr>
        <xdr:cNvPr id="183" name="Picture 182" descr="maa-saraswati-1484548264.png"/>
        <xdr:cNvPicPr>
          <a:picLocks noChangeAspect="1"/>
        </xdr:cNvPicPr>
      </xdr:nvPicPr>
      <xdr:blipFill>
        <a:blip xmlns:r="http://schemas.openxmlformats.org/officeDocument/2006/relationships" r:embed="rId1" cstate="print"/>
        <a:stretch>
          <a:fillRect/>
        </a:stretch>
      </xdr:blipFill>
      <xdr:spPr>
        <a:xfrm>
          <a:off x="319367" y="192740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1093</xdr:row>
      <xdr:rowOff>22412</xdr:rowOff>
    </xdr:from>
    <xdr:to>
      <xdr:col>3</xdr:col>
      <xdr:colOff>400</xdr:colOff>
      <xdr:row>1094</xdr:row>
      <xdr:rowOff>299358</xdr:rowOff>
    </xdr:to>
    <xdr:pic>
      <xdr:nvPicPr>
        <xdr:cNvPr id="184" name="Picture 183" descr="maa-saraswati-1484548264.png"/>
        <xdr:cNvPicPr>
          <a:picLocks noChangeAspect="1"/>
        </xdr:cNvPicPr>
      </xdr:nvPicPr>
      <xdr:blipFill>
        <a:blip xmlns:r="http://schemas.openxmlformats.org/officeDocument/2006/relationships" r:embed="rId1" cstate="print"/>
        <a:stretch>
          <a:fillRect/>
        </a:stretch>
      </xdr:blipFill>
      <xdr:spPr>
        <a:xfrm>
          <a:off x="319367" y="211980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1132</xdr:row>
      <xdr:rowOff>22412</xdr:rowOff>
    </xdr:from>
    <xdr:to>
      <xdr:col>3</xdr:col>
      <xdr:colOff>400</xdr:colOff>
      <xdr:row>1133</xdr:row>
      <xdr:rowOff>299358</xdr:rowOff>
    </xdr:to>
    <xdr:pic>
      <xdr:nvPicPr>
        <xdr:cNvPr id="185" name="Picture 184" descr="maa-saraswati-1484548264.png"/>
        <xdr:cNvPicPr>
          <a:picLocks noChangeAspect="1"/>
        </xdr:cNvPicPr>
      </xdr:nvPicPr>
      <xdr:blipFill>
        <a:blip xmlns:r="http://schemas.openxmlformats.org/officeDocument/2006/relationships" r:embed="rId1" cstate="print"/>
        <a:stretch>
          <a:fillRect/>
        </a:stretch>
      </xdr:blipFill>
      <xdr:spPr>
        <a:xfrm>
          <a:off x="319367" y="231221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1171</xdr:row>
      <xdr:rowOff>22412</xdr:rowOff>
    </xdr:from>
    <xdr:to>
      <xdr:col>3</xdr:col>
      <xdr:colOff>400</xdr:colOff>
      <xdr:row>1172</xdr:row>
      <xdr:rowOff>299358</xdr:rowOff>
    </xdr:to>
    <xdr:pic>
      <xdr:nvPicPr>
        <xdr:cNvPr id="186" name="Picture 185" descr="maa-saraswati-1484548264.png"/>
        <xdr:cNvPicPr>
          <a:picLocks noChangeAspect="1"/>
        </xdr:cNvPicPr>
      </xdr:nvPicPr>
      <xdr:blipFill>
        <a:blip xmlns:r="http://schemas.openxmlformats.org/officeDocument/2006/relationships" r:embed="rId1" cstate="print"/>
        <a:stretch>
          <a:fillRect/>
        </a:stretch>
      </xdr:blipFill>
      <xdr:spPr>
        <a:xfrm>
          <a:off x="319367" y="250461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1210</xdr:row>
      <xdr:rowOff>22412</xdr:rowOff>
    </xdr:from>
    <xdr:to>
      <xdr:col>3</xdr:col>
      <xdr:colOff>400</xdr:colOff>
      <xdr:row>1211</xdr:row>
      <xdr:rowOff>299358</xdr:rowOff>
    </xdr:to>
    <xdr:pic>
      <xdr:nvPicPr>
        <xdr:cNvPr id="187" name="Picture 186" descr="maa-saraswati-1484548264.png"/>
        <xdr:cNvPicPr>
          <a:picLocks noChangeAspect="1"/>
        </xdr:cNvPicPr>
      </xdr:nvPicPr>
      <xdr:blipFill>
        <a:blip xmlns:r="http://schemas.openxmlformats.org/officeDocument/2006/relationships" r:embed="rId1" cstate="print"/>
        <a:stretch>
          <a:fillRect/>
        </a:stretch>
      </xdr:blipFill>
      <xdr:spPr>
        <a:xfrm>
          <a:off x="319367" y="269702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1249</xdr:row>
      <xdr:rowOff>22412</xdr:rowOff>
    </xdr:from>
    <xdr:to>
      <xdr:col>3</xdr:col>
      <xdr:colOff>400</xdr:colOff>
      <xdr:row>1250</xdr:row>
      <xdr:rowOff>299358</xdr:rowOff>
    </xdr:to>
    <xdr:pic>
      <xdr:nvPicPr>
        <xdr:cNvPr id="188" name="Picture 187" descr="maa-saraswati-1484548264.png"/>
        <xdr:cNvPicPr>
          <a:picLocks noChangeAspect="1"/>
        </xdr:cNvPicPr>
      </xdr:nvPicPr>
      <xdr:blipFill>
        <a:blip xmlns:r="http://schemas.openxmlformats.org/officeDocument/2006/relationships" r:embed="rId1" cstate="print"/>
        <a:stretch>
          <a:fillRect/>
        </a:stretch>
      </xdr:blipFill>
      <xdr:spPr>
        <a:xfrm>
          <a:off x="319367" y="288942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1288</xdr:row>
      <xdr:rowOff>22412</xdr:rowOff>
    </xdr:from>
    <xdr:to>
      <xdr:col>3</xdr:col>
      <xdr:colOff>400</xdr:colOff>
      <xdr:row>1289</xdr:row>
      <xdr:rowOff>299358</xdr:rowOff>
    </xdr:to>
    <xdr:pic>
      <xdr:nvPicPr>
        <xdr:cNvPr id="189" name="Picture 188" descr="maa-saraswati-1484548264.png"/>
        <xdr:cNvPicPr>
          <a:picLocks noChangeAspect="1"/>
        </xdr:cNvPicPr>
      </xdr:nvPicPr>
      <xdr:blipFill>
        <a:blip xmlns:r="http://schemas.openxmlformats.org/officeDocument/2006/relationships" r:embed="rId1" cstate="print"/>
        <a:stretch>
          <a:fillRect/>
        </a:stretch>
      </xdr:blipFill>
      <xdr:spPr>
        <a:xfrm>
          <a:off x="319367" y="308183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1327</xdr:row>
      <xdr:rowOff>22412</xdr:rowOff>
    </xdr:from>
    <xdr:to>
      <xdr:col>3</xdr:col>
      <xdr:colOff>400</xdr:colOff>
      <xdr:row>1328</xdr:row>
      <xdr:rowOff>299358</xdr:rowOff>
    </xdr:to>
    <xdr:pic>
      <xdr:nvPicPr>
        <xdr:cNvPr id="235" name="Picture 234" descr="maa-saraswati-1484548264.png"/>
        <xdr:cNvPicPr>
          <a:picLocks noChangeAspect="1"/>
        </xdr:cNvPicPr>
      </xdr:nvPicPr>
      <xdr:blipFill>
        <a:blip xmlns:r="http://schemas.openxmlformats.org/officeDocument/2006/relationships" r:embed="rId1" cstate="print"/>
        <a:stretch>
          <a:fillRect/>
        </a:stretch>
      </xdr:blipFill>
      <xdr:spPr>
        <a:xfrm>
          <a:off x="319367" y="327423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1366</xdr:row>
      <xdr:rowOff>22412</xdr:rowOff>
    </xdr:from>
    <xdr:to>
      <xdr:col>3</xdr:col>
      <xdr:colOff>400</xdr:colOff>
      <xdr:row>1367</xdr:row>
      <xdr:rowOff>299358</xdr:rowOff>
    </xdr:to>
    <xdr:pic>
      <xdr:nvPicPr>
        <xdr:cNvPr id="236" name="Picture 235" descr="maa-saraswati-1484548264.png"/>
        <xdr:cNvPicPr>
          <a:picLocks noChangeAspect="1"/>
        </xdr:cNvPicPr>
      </xdr:nvPicPr>
      <xdr:blipFill>
        <a:blip xmlns:r="http://schemas.openxmlformats.org/officeDocument/2006/relationships" r:embed="rId1" cstate="print"/>
        <a:stretch>
          <a:fillRect/>
        </a:stretch>
      </xdr:blipFill>
      <xdr:spPr>
        <a:xfrm>
          <a:off x="319367" y="19575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1405</xdr:row>
      <xdr:rowOff>22412</xdr:rowOff>
    </xdr:from>
    <xdr:to>
      <xdr:col>3</xdr:col>
      <xdr:colOff>400</xdr:colOff>
      <xdr:row>1406</xdr:row>
      <xdr:rowOff>299358</xdr:rowOff>
    </xdr:to>
    <xdr:pic>
      <xdr:nvPicPr>
        <xdr:cNvPr id="237" name="Picture 236" descr="maa-saraswati-1484548264.png"/>
        <xdr:cNvPicPr>
          <a:picLocks noChangeAspect="1"/>
        </xdr:cNvPicPr>
      </xdr:nvPicPr>
      <xdr:blipFill>
        <a:blip xmlns:r="http://schemas.openxmlformats.org/officeDocument/2006/relationships" r:embed="rId1" cstate="print"/>
        <a:stretch>
          <a:fillRect/>
        </a:stretch>
      </xdr:blipFill>
      <xdr:spPr>
        <a:xfrm>
          <a:off x="319367" y="3881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1444</xdr:row>
      <xdr:rowOff>22412</xdr:rowOff>
    </xdr:from>
    <xdr:to>
      <xdr:col>3</xdr:col>
      <xdr:colOff>400</xdr:colOff>
      <xdr:row>1445</xdr:row>
      <xdr:rowOff>299358</xdr:rowOff>
    </xdr:to>
    <xdr:pic>
      <xdr:nvPicPr>
        <xdr:cNvPr id="238" name="Picture 237" descr="maa-saraswati-1484548264.png"/>
        <xdr:cNvPicPr>
          <a:picLocks noChangeAspect="1"/>
        </xdr:cNvPicPr>
      </xdr:nvPicPr>
      <xdr:blipFill>
        <a:blip xmlns:r="http://schemas.openxmlformats.org/officeDocument/2006/relationships" r:embed="rId1" cstate="print"/>
        <a:stretch>
          <a:fillRect/>
        </a:stretch>
      </xdr:blipFill>
      <xdr:spPr>
        <a:xfrm>
          <a:off x="319367" y="5805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1483</xdr:row>
      <xdr:rowOff>22412</xdr:rowOff>
    </xdr:from>
    <xdr:to>
      <xdr:col>3</xdr:col>
      <xdr:colOff>400</xdr:colOff>
      <xdr:row>1484</xdr:row>
      <xdr:rowOff>299358</xdr:rowOff>
    </xdr:to>
    <xdr:pic>
      <xdr:nvPicPr>
        <xdr:cNvPr id="239" name="Picture 238" descr="maa-saraswati-1484548264.png"/>
        <xdr:cNvPicPr>
          <a:picLocks noChangeAspect="1"/>
        </xdr:cNvPicPr>
      </xdr:nvPicPr>
      <xdr:blipFill>
        <a:blip xmlns:r="http://schemas.openxmlformats.org/officeDocument/2006/relationships" r:embed="rId1" cstate="print"/>
        <a:stretch>
          <a:fillRect/>
        </a:stretch>
      </xdr:blipFill>
      <xdr:spPr>
        <a:xfrm>
          <a:off x="319367" y="7729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1522</xdr:row>
      <xdr:rowOff>22412</xdr:rowOff>
    </xdr:from>
    <xdr:to>
      <xdr:col>3</xdr:col>
      <xdr:colOff>400</xdr:colOff>
      <xdr:row>1523</xdr:row>
      <xdr:rowOff>299358</xdr:rowOff>
    </xdr:to>
    <xdr:pic>
      <xdr:nvPicPr>
        <xdr:cNvPr id="240" name="Picture 239" descr="maa-saraswati-1484548264.png"/>
        <xdr:cNvPicPr>
          <a:picLocks noChangeAspect="1"/>
        </xdr:cNvPicPr>
      </xdr:nvPicPr>
      <xdr:blipFill>
        <a:blip xmlns:r="http://schemas.openxmlformats.org/officeDocument/2006/relationships" r:embed="rId1" cstate="print"/>
        <a:stretch>
          <a:fillRect/>
        </a:stretch>
      </xdr:blipFill>
      <xdr:spPr>
        <a:xfrm>
          <a:off x="319367" y="9653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1561</xdr:row>
      <xdr:rowOff>22412</xdr:rowOff>
    </xdr:from>
    <xdr:to>
      <xdr:col>3</xdr:col>
      <xdr:colOff>400</xdr:colOff>
      <xdr:row>1562</xdr:row>
      <xdr:rowOff>299358</xdr:rowOff>
    </xdr:to>
    <xdr:pic>
      <xdr:nvPicPr>
        <xdr:cNvPr id="241" name="Picture 240" descr="maa-saraswati-1484548264.png"/>
        <xdr:cNvPicPr>
          <a:picLocks noChangeAspect="1"/>
        </xdr:cNvPicPr>
      </xdr:nvPicPr>
      <xdr:blipFill>
        <a:blip xmlns:r="http://schemas.openxmlformats.org/officeDocument/2006/relationships" r:embed="rId1" cstate="print"/>
        <a:stretch>
          <a:fillRect/>
        </a:stretch>
      </xdr:blipFill>
      <xdr:spPr>
        <a:xfrm>
          <a:off x="319367" y="115778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1600</xdr:row>
      <xdr:rowOff>22412</xdr:rowOff>
    </xdr:from>
    <xdr:to>
      <xdr:col>3</xdr:col>
      <xdr:colOff>400</xdr:colOff>
      <xdr:row>1601</xdr:row>
      <xdr:rowOff>299358</xdr:rowOff>
    </xdr:to>
    <xdr:pic>
      <xdr:nvPicPr>
        <xdr:cNvPr id="242" name="Picture 241" descr="maa-saraswati-1484548264.png"/>
        <xdr:cNvPicPr>
          <a:picLocks noChangeAspect="1"/>
        </xdr:cNvPicPr>
      </xdr:nvPicPr>
      <xdr:blipFill>
        <a:blip xmlns:r="http://schemas.openxmlformats.org/officeDocument/2006/relationships" r:embed="rId1" cstate="print"/>
        <a:stretch>
          <a:fillRect/>
        </a:stretch>
      </xdr:blipFill>
      <xdr:spPr>
        <a:xfrm>
          <a:off x="319367" y="135018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1639</xdr:row>
      <xdr:rowOff>22412</xdr:rowOff>
    </xdr:from>
    <xdr:to>
      <xdr:col>3</xdr:col>
      <xdr:colOff>400</xdr:colOff>
      <xdr:row>1640</xdr:row>
      <xdr:rowOff>299358</xdr:rowOff>
    </xdr:to>
    <xdr:pic>
      <xdr:nvPicPr>
        <xdr:cNvPr id="243" name="Picture 242" descr="maa-saraswati-1484548264.png"/>
        <xdr:cNvPicPr>
          <a:picLocks noChangeAspect="1"/>
        </xdr:cNvPicPr>
      </xdr:nvPicPr>
      <xdr:blipFill>
        <a:blip xmlns:r="http://schemas.openxmlformats.org/officeDocument/2006/relationships" r:embed="rId1" cstate="print"/>
        <a:stretch>
          <a:fillRect/>
        </a:stretch>
      </xdr:blipFill>
      <xdr:spPr>
        <a:xfrm>
          <a:off x="319367" y="154259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1678</xdr:row>
      <xdr:rowOff>22412</xdr:rowOff>
    </xdr:from>
    <xdr:to>
      <xdr:col>3</xdr:col>
      <xdr:colOff>400</xdr:colOff>
      <xdr:row>1679</xdr:row>
      <xdr:rowOff>299358</xdr:rowOff>
    </xdr:to>
    <xdr:pic>
      <xdr:nvPicPr>
        <xdr:cNvPr id="244" name="Picture 243" descr="maa-saraswati-1484548264.png"/>
        <xdr:cNvPicPr>
          <a:picLocks noChangeAspect="1"/>
        </xdr:cNvPicPr>
      </xdr:nvPicPr>
      <xdr:blipFill>
        <a:blip xmlns:r="http://schemas.openxmlformats.org/officeDocument/2006/relationships" r:embed="rId1" cstate="print"/>
        <a:stretch>
          <a:fillRect/>
        </a:stretch>
      </xdr:blipFill>
      <xdr:spPr>
        <a:xfrm>
          <a:off x="319367" y="173499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1717</xdr:row>
      <xdr:rowOff>22412</xdr:rowOff>
    </xdr:from>
    <xdr:to>
      <xdr:col>3</xdr:col>
      <xdr:colOff>400</xdr:colOff>
      <xdr:row>1718</xdr:row>
      <xdr:rowOff>299358</xdr:rowOff>
    </xdr:to>
    <xdr:pic>
      <xdr:nvPicPr>
        <xdr:cNvPr id="245" name="Picture 244" descr="maa-saraswati-1484548264.png"/>
        <xdr:cNvPicPr>
          <a:picLocks noChangeAspect="1"/>
        </xdr:cNvPicPr>
      </xdr:nvPicPr>
      <xdr:blipFill>
        <a:blip xmlns:r="http://schemas.openxmlformats.org/officeDocument/2006/relationships" r:embed="rId1" cstate="print"/>
        <a:stretch>
          <a:fillRect/>
        </a:stretch>
      </xdr:blipFill>
      <xdr:spPr>
        <a:xfrm>
          <a:off x="319367" y="192740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1756</xdr:row>
      <xdr:rowOff>22412</xdr:rowOff>
    </xdr:from>
    <xdr:to>
      <xdr:col>3</xdr:col>
      <xdr:colOff>400</xdr:colOff>
      <xdr:row>1757</xdr:row>
      <xdr:rowOff>299358</xdr:rowOff>
    </xdr:to>
    <xdr:pic>
      <xdr:nvPicPr>
        <xdr:cNvPr id="246" name="Picture 245" descr="maa-saraswati-1484548264.png"/>
        <xdr:cNvPicPr>
          <a:picLocks noChangeAspect="1"/>
        </xdr:cNvPicPr>
      </xdr:nvPicPr>
      <xdr:blipFill>
        <a:blip xmlns:r="http://schemas.openxmlformats.org/officeDocument/2006/relationships" r:embed="rId1" cstate="print"/>
        <a:stretch>
          <a:fillRect/>
        </a:stretch>
      </xdr:blipFill>
      <xdr:spPr>
        <a:xfrm>
          <a:off x="319367" y="211980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1795</xdr:row>
      <xdr:rowOff>22412</xdr:rowOff>
    </xdr:from>
    <xdr:to>
      <xdr:col>3</xdr:col>
      <xdr:colOff>400</xdr:colOff>
      <xdr:row>1796</xdr:row>
      <xdr:rowOff>299358</xdr:rowOff>
    </xdr:to>
    <xdr:pic>
      <xdr:nvPicPr>
        <xdr:cNvPr id="247" name="Picture 246" descr="maa-saraswati-1484548264.png"/>
        <xdr:cNvPicPr>
          <a:picLocks noChangeAspect="1"/>
        </xdr:cNvPicPr>
      </xdr:nvPicPr>
      <xdr:blipFill>
        <a:blip xmlns:r="http://schemas.openxmlformats.org/officeDocument/2006/relationships" r:embed="rId1" cstate="print"/>
        <a:stretch>
          <a:fillRect/>
        </a:stretch>
      </xdr:blipFill>
      <xdr:spPr>
        <a:xfrm>
          <a:off x="319367" y="231221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1834</xdr:row>
      <xdr:rowOff>22412</xdr:rowOff>
    </xdr:from>
    <xdr:to>
      <xdr:col>3</xdr:col>
      <xdr:colOff>400</xdr:colOff>
      <xdr:row>1835</xdr:row>
      <xdr:rowOff>299358</xdr:rowOff>
    </xdr:to>
    <xdr:pic>
      <xdr:nvPicPr>
        <xdr:cNvPr id="248" name="Picture 247" descr="maa-saraswati-1484548264.png"/>
        <xdr:cNvPicPr>
          <a:picLocks noChangeAspect="1"/>
        </xdr:cNvPicPr>
      </xdr:nvPicPr>
      <xdr:blipFill>
        <a:blip xmlns:r="http://schemas.openxmlformats.org/officeDocument/2006/relationships" r:embed="rId1" cstate="print"/>
        <a:stretch>
          <a:fillRect/>
        </a:stretch>
      </xdr:blipFill>
      <xdr:spPr>
        <a:xfrm>
          <a:off x="319367" y="250461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1873</xdr:row>
      <xdr:rowOff>22412</xdr:rowOff>
    </xdr:from>
    <xdr:to>
      <xdr:col>3</xdr:col>
      <xdr:colOff>400</xdr:colOff>
      <xdr:row>1874</xdr:row>
      <xdr:rowOff>299358</xdr:rowOff>
    </xdr:to>
    <xdr:pic>
      <xdr:nvPicPr>
        <xdr:cNvPr id="249" name="Picture 248" descr="maa-saraswati-1484548264.png"/>
        <xdr:cNvPicPr>
          <a:picLocks noChangeAspect="1"/>
        </xdr:cNvPicPr>
      </xdr:nvPicPr>
      <xdr:blipFill>
        <a:blip xmlns:r="http://schemas.openxmlformats.org/officeDocument/2006/relationships" r:embed="rId1" cstate="print"/>
        <a:stretch>
          <a:fillRect/>
        </a:stretch>
      </xdr:blipFill>
      <xdr:spPr>
        <a:xfrm>
          <a:off x="319367" y="269702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1912</xdr:row>
      <xdr:rowOff>22412</xdr:rowOff>
    </xdr:from>
    <xdr:to>
      <xdr:col>3</xdr:col>
      <xdr:colOff>400</xdr:colOff>
      <xdr:row>1913</xdr:row>
      <xdr:rowOff>299358</xdr:rowOff>
    </xdr:to>
    <xdr:pic>
      <xdr:nvPicPr>
        <xdr:cNvPr id="250" name="Picture 249" descr="maa-saraswati-1484548264.png"/>
        <xdr:cNvPicPr>
          <a:picLocks noChangeAspect="1"/>
        </xdr:cNvPicPr>
      </xdr:nvPicPr>
      <xdr:blipFill>
        <a:blip xmlns:r="http://schemas.openxmlformats.org/officeDocument/2006/relationships" r:embed="rId1" cstate="print"/>
        <a:stretch>
          <a:fillRect/>
        </a:stretch>
      </xdr:blipFill>
      <xdr:spPr>
        <a:xfrm>
          <a:off x="319367" y="288942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1951</xdr:row>
      <xdr:rowOff>22412</xdr:rowOff>
    </xdr:from>
    <xdr:to>
      <xdr:col>3</xdr:col>
      <xdr:colOff>400</xdr:colOff>
      <xdr:row>1952</xdr:row>
      <xdr:rowOff>299358</xdr:rowOff>
    </xdr:to>
    <xdr:pic>
      <xdr:nvPicPr>
        <xdr:cNvPr id="251" name="Picture 250" descr="maa-saraswati-1484548264.png"/>
        <xdr:cNvPicPr>
          <a:picLocks noChangeAspect="1"/>
        </xdr:cNvPicPr>
      </xdr:nvPicPr>
      <xdr:blipFill>
        <a:blip xmlns:r="http://schemas.openxmlformats.org/officeDocument/2006/relationships" r:embed="rId1" cstate="print"/>
        <a:stretch>
          <a:fillRect/>
        </a:stretch>
      </xdr:blipFill>
      <xdr:spPr>
        <a:xfrm>
          <a:off x="319367" y="308183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1990</xdr:row>
      <xdr:rowOff>22412</xdr:rowOff>
    </xdr:from>
    <xdr:to>
      <xdr:col>3</xdr:col>
      <xdr:colOff>400</xdr:colOff>
      <xdr:row>1991</xdr:row>
      <xdr:rowOff>299358</xdr:rowOff>
    </xdr:to>
    <xdr:pic>
      <xdr:nvPicPr>
        <xdr:cNvPr id="252" name="Picture 251" descr="maa-saraswati-1484548264.png"/>
        <xdr:cNvPicPr>
          <a:picLocks noChangeAspect="1"/>
        </xdr:cNvPicPr>
      </xdr:nvPicPr>
      <xdr:blipFill>
        <a:blip xmlns:r="http://schemas.openxmlformats.org/officeDocument/2006/relationships" r:embed="rId1" cstate="print"/>
        <a:stretch>
          <a:fillRect/>
        </a:stretch>
      </xdr:blipFill>
      <xdr:spPr>
        <a:xfrm>
          <a:off x="319367" y="327423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2029</xdr:row>
      <xdr:rowOff>22412</xdr:rowOff>
    </xdr:from>
    <xdr:to>
      <xdr:col>3</xdr:col>
      <xdr:colOff>400</xdr:colOff>
      <xdr:row>2030</xdr:row>
      <xdr:rowOff>299358</xdr:rowOff>
    </xdr:to>
    <xdr:pic>
      <xdr:nvPicPr>
        <xdr:cNvPr id="253" name="Picture 252" descr="maa-saraswati-1484548264.png"/>
        <xdr:cNvPicPr>
          <a:picLocks noChangeAspect="1"/>
        </xdr:cNvPicPr>
      </xdr:nvPicPr>
      <xdr:blipFill>
        <a:blip xmlns:r="http://schemas.openxmlformats.org/officeDocument/2006/relationships" r:embed="rId1" cstate="print"/>
        <a:stretch>
          <a:fillRect/>
        </a:stretch>
      </xdr:blipFill>
      <xdr:spPr>
        <a:xfrm>
          <a:off x="319367" y="346664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2068</xdr:row>
      <xdr:rowOff>22412</xdr:rowOff>
    </xdr:from>
    <xdr:to>
      <xdr:col>3</xdr:col>
      <xdr:colOff>400</xdr:colOff>
      <xdr:row>2069</xdr:row>
      <xdr:rowOff>299358</xdr:rowOff>
    </xdr:to>
    <xdr:pic>
      <xdr:nvPicPr>
        <xdr:cNvPr id="254" name="Picture 253" descr="maa-saraswati-1484548264.png"/>
        <xdr:cNvPicPr>
          <a:picLocks noChangeAspect="1"/>
        </xdr:cNvPicPr>
      </xdr:nvPicPr>
      <xdr:blipFill>
        <a:blip xmlns:r="http://schemas.openxmlformats.org/officeDocument/2006/relationships" r:embed="rId1" cstate="print"/>
        <a:stretch>
          <a:fillRect/>
        </a:stretch>
      </xdr:blipFill>
      <xdr:spPr>
        <a:xfrm>
          <a:off x="319367" y="365904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2107</xdr:row>
      <xdr:rowOff>22412</xdr:rowOff>
    </xdr:from>
    <xdr:to>
      <xdr:col>3</xdr:col>
      <xdr:colOff>400</xdr:colOff>
      <xdr:row>2108</xdr:row>
      <xdr:rowOff>299358</xdr:rowOff>
    </xdr:to>
    <xdr:pic>
      <xdr:nvPicPr>
        <xdr:cNvPr id="255" name="Picture 254" descr="maa-saraswati-1484548264.png"/>
        <xdr:cNvPicPr>
          <a:picLocks noChangeAspect="1"/>
        </xdr:cNvPicPr>
      </xdr:nvPicPr>
      <xdr:blipFill>
        <a:blip xmlns:r="http://schemas.openxmlformats.org/officeDocument/2006/relationships" r:embed="rId1" cstate="print"/>
        <a:stretch>
          <a:fillRect/>
        </a:stretch>
      </xdr:blipFill>
      <xdr:spPr>
        <a:xfrm>
          <a:off x="319367" y="38514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2146</xdr:row>
      <xdr:rowOff>22412</xdr:rowOff>
    </xdr:from>
    <xdr:to>
      <xdr:col>3</xdr:col>
      <xdr:colOff>400</xdr:colOff>
      <xdr:row>2147</xdr:row>
      <xdr:rowOff>299358</xdr:rowOff>
    </xdr:to>
    <xdr:pic>
      <xdr:nvPicPr>
        <xdr:cNvPr id="256" name="Picture 255" descr="maa-saraswati-1484548264.png"/>
        <xdr:cNvPicPr>
          <a:picLocks noChangeAspect="1"/>
        </xdr:cNvPicPr>
      </xdr:nvPicPr>
      <xdr:blipFill>
        <a:blip xmlns:r="http://schemas.openxmlformats.org/officeDocument/2006/relationships" r:embed="rId1" cstate="print"/>
        <a:stretch>
          <a:fillRect/>
        </a:stretch>
      </xdr:blipFill>
      <xdr:spPr>
        <a:xfrm>
          <a:off x="319367" y="404385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2185</xdr:row>
      <xdr:rowOff>22412</xdr:rowOff>
    </xdr:from>
    <xdr:to>
      <xdr:col>3</xdr:col>
      <xdr:colOff>400</xdr:colOff>
      <xdr:row>2186</xdr:row>
      <xdr:rowOff>299358</xdr:rowOff>
    </xdr:to>
    <xdr:pic>
      <xdr:nvPicPr>
        <xdr:cNvPr id="257" name="Picture 256" descr="maa-saraswati-1484548264.png"/>
        <xdr:cNvPicPr>
          <a:picLocks noChangeAspect="1"/>
        </xdr:cNvPicPr>
      </xdr:nvPicPr>
      <xdr:blipFill>
        <a:blip xmlns:r="http://schemas.openxmlformats.org/officeDocument/2006/relationships" r:embed="rId1" cstate="print"/>
        <a:stretch>
          <a:fillRect/>
        </a:stretch>
      </xdr:blipFill>
      <xdr:spPr>
        <a:xfrm>
          <a:off x="319367" y="42362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2224</xdr:row>
      <xdr:rowOff>22412</xdr:rowOff>
    </xdr:from>
    <xdr:to>
      <xdr:col>3</xdr:col>
      <xdr:colOff>400</xdr:colOff>
      <xdr:row>2225</xdr:row>
      <xdr:rowOff>299358</xdr:rowOff>
    </xdr:to>
    <xdr:pic>
      <xdr:nvPicPr>
        <xdr:cNvPr id="258" name="Picture 257" descr="maa-saraswati-1484548264.png"/>
        <xdr:cNvPicPr>
          <a:picLocks noChangeAspect="1"/>
        </xdr:cNvPicPr>
      </xdr:nvPicPr>
      <xdr:blipFill>
        <a:blip xmlns:r="http://schemas.openxmlformats.org/officeDocument/2006/relationships" r:embed="rId1" cstate="print"/>
        <a:stretch>
          <a:fillRect/>
        </a:stretch>
      </xdr:blipFill>
      <xdr:spPr>
        <a:xfrm>
          <a:off x="319367" y="44286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2263</xdr:row>
      <xdr:rowOff>22412</xdr:rowOff>
    </xdr:from>
    <xdr:to>
      <xdr:col>3</xdr:col>
      <xdr:colOff>400</xdr:colOff>
      <xdr:row>2264</xdr:row>
      <xdr:rowOff>299358</xdr:rowOff>
    </xdr:to>
    <xdr:pic>
      <xdr:nvPicPr>
        <xdr:cNvPr id="259" name="Picture 258" descr="maa-saraswati-1484548264.png"/>
        <xdr:cNvPicPr>
          <a:picLocks noChangeAspect="1"/>
        </xdr:cNvPicPr>
      </xdr:nvPicPr>
      <xdr:blipFill>
        <a:blip xmlns:r="http://schemas.openxmlformats.org/officeDocument/2006/relationships" r:embed="rId1" cstate="print"/>
        <a:stretch>
          <a:fillRect/>
        </a:stretch>
      </xdr:blipFill>
      <xdr:spPr>
        <a:xfrm>
          <a:off x="319367" y="46210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2302</xdr:row>
      <xdr:rowOff>22412</xdr:rowOff>
    </xdr:from>
    <xdr:to>
      <xdr:col>3</xdr:col>
      <xdr:colOff>400</xdr:colOff>
      <xdr:row>2303</xdr:row>
      <xdr:rowOff>299358</xdr:rowOff>
    </xdr:to>
    <xdr:pic>
      <xdr:nvPicPr>
        <xdr:cNvPr id="260" name="Picture 259" descr="maa-saraswati-1484548264.png"/>
        <xdr:cNvPicPr>
          <a:picLocks noChangeAspect="1"/>
        </xdr:cNvPicPr>
      </xdr:nvPicPr>
      <xdr:blipFill>
        <a:blip xmlns:r="http://schemas.openxmlformats.org/officeDocument/2006/relationships" r:embed="rId1" cstate="print"/>
        <a:stretch>
          <a:fillRect/>
        </a:stretch>
      </xdr:blipFill>
      <xdr:spPr>
        <a:xfrm>
          <a:off x="319367" y="48134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2341</xdr:row>
      <xdr:rowOff>22412</xdr:rowOff>
    </xdr:from>
    <xdr:to>
      <xdr:col>3</xdr:col>
      <xdr:colOff>400</xdr:colOff>
      <xdr:row>2342</xdr:row>
      <xdr:rowOff>299358</xdr:rowOff>
    </xdr:to>
    <xdr:pic>
      <xdr:nvPicPr>
        <xdr:cNvPr id="261" name="Picture 260" descr="maa-saraswati-1484548264.png"/>
        <xdr:cNvPicPr>
          <a:picLocks noChangeAspect="1"/>
        </xdr:cNvPicPr>
      </xdr:nvPicPr>
      <xdr:blipFill>
        <a:blip xmlns:r="http://schemas.openxmlformats.org/officeDocument/2006/relationships" r:embed="rId1" cstate="print"/>
        <a:stretch>
          <a:fillRect/>
        </a:stretch>
      </xdr:blipFill>
      <xdr:spPr>
        <a:xfrm>
          <a:off x="319367" y="500588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2380</xdr:row>
      <xdr:rowOff>22412</xdr:rowOff>
    </xdr:from>
    <xdr:to>
      <xdr:col>3</xdr:col>
      <xdr:colOff>400</xdr:colOff>
      <xdr:row>2381</xdr:row>
      <xdr:rowOff>299358</xdr:rowOff>
    </xdr:to>
    <xdr:pic>
      <xdr:nvPicPr>
        <xdr:cNvPr id="262" name="Picture 261" descr="maa-saraswati-1484548264.png"/>
        <xdr:cNvPicPr>
          <a:picLocks noChangeAspect="1"/>
        </xdr:cNvPicPr>
      </xdr:nvPicPr>
      <xdr:blipFill>
        <a:blip xmlns:r="http://schemas.openxmlformats.org/officeDocument/2006/relationships" r:embed="rId1" cstate="print"/>
        <a:stretch>
          <a:fillRect/>
        </a:stretch>
      </xdr:blipFill>
      <xdr:spPr>
        <a:xfrm>
          <a:off x="319367" y="519828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2419</xdr:row>
      <xdr:rowOff>22412</xdr:rowOff>
    </xdr:from>
    <xdr:to>
      <xdr:col>3</xdr:col>
      <xdr:colOff>400</xdr:colOff>
      <xdr:row>2420</xdr:row>
      <xdr:rowOff>299358</xdr:rowOff>
    </xdr:to>
    <xdr:pic>
      <xdr:nvPicPr>
        <xdr:cNvPr id="263" name="Picture 262" descr="maa-saraswati-1484548264.png"/>
        <xdr:cNvPicPr>
          <a:picLocks noChangeAspect="1"/>
        </xdr:cNvPicPr>
      </xdr:nvPicPr>
      <xdr:blipFill>
        <a:blip xmlns:r="http://schemas.openxmlformats.org/officeDocument/2006/relationships" r:embed="rId1" cstate="print"/>
        <a:stretch>
          <a:fillRect/>
        </a:stretch>
      </xdr:blipFill>
      <xdr:spPr>
        <a:xfrm>
          <a:off x="319367" y="539069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2458</xdr:row>
      <xdr:rowOff>22412</xdr:rowOff>
    </xdr:from>
    <xdr:to>
      <xdr:col>3</xdr:col>
      <xdr:colOff>400</xdr:colOff>
      <xdr:row>2459</xdr:row>
      <xdr:rowOff>299358</xdr:rowOff>
    </xdr:to>
    <xdr:pic>
      <xdr:nvPicPr>
        <xdr:cNvPr id="264" name="Picture 263" descr="maa-saraswati-1484548264.png"/>
        <xdr:cNvPicPr>
          <a:picLocks noChangeAspect="1"/>
        </xdr:cNvPicPr>
      </xdr:nvPicPr>
      <xdr:blipFill>
        <a:blip xmlns:r="http://schemas.openxmlformats.org/officeDocument/2006/relationships" r:embed="rId1" cstate="print"/>
        <a:stretch>
          <a:fillRect/>
        </a:stretch>
      </xdr:blipFill>
      <xdr:spPr>
        <a:xfrm>
          <a:off x="319367" y="558309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2497</xdr:row>
      <xdr:rowOff>22412</xdr:rowOff>
    </xdr:from>
    <xdr:to>
      <xdr:col>3</xdr:col>
      <xdr:colOff>400</xdr:colOff>
      <xdr:row>2498</xdr:row>
      <xdr:rowOff>299358</xdr:rowOff>
    </xdr:to>
    <xdr:pic>
      <xdr:nvPicPr>
        <xdr:cNvPr id="265" name="Picture 264" descr="maa-saraswati-1484548264.png"/>
        <xdr:cNvPicPr>
          <a:picLocks noChangeAspect="1"/>
        </xdr:cNvPicPr>
      </xdr:nvPicPr>
      <xdr:blipFill>
        <a:blip xmlns:r="http://schemas.openxmlformats.org/officeDocument/2006/relationships" r:embed="rId1" cstate="print"/>
        <a:stretch>
          <a:fillRect/>
        </a:stretch>
      </xdr:blipFill>
      <xdr:spPr>
        <a:xfrm>
          <a:off x="319367" y="577550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2536</xdr:row>
      <xdr:rowOff>22412</xdr:rowOff>
    </xdr:from>
    <xdr:to>
      <xdr:col>3</xdr:col>
      <xdr:colOff>400</xdr:colOff>
      <xdr:row>2537</xdr:row>
      <xdr:rowOff>299358</xdr:rowOff>
    </xdr:to>
    <xdr:pic>
      <xdr:nvPicPr>
        <xdr:cNvPr id="266" name="Picture 265" descr="maa-saraswati-1484548264.png"/>
        <xdr:cNvPicPr>
          <a:picLocks noChangeAspect="1"/>
        </xdr:cNvPicPr>
      </xdr:nvPicPr>
      <xdr:blipFill>
        <a:blip xmlns:r="http://schemas.openxmlformats.org/officeDocument/2006/relationships" r:embed="rId1" cstate="print"/>
        <a:stretch>
          <a:fillRect/>
        </a:stretch>
      </xdr:blipFill>
      <xdr:spPr>
        <a:xfrm>
          <a:off x="319367" y="596790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2575</xdr:row>
      <xdr:rowOff>22412</xdr:rowOff>
    </xdr:from>
    <xdr:to>
      <xdr:col>3</xdr:col>
      <xdr:colOff>400</xdr:colOff>
      <xdr:row>2576</xdr:row>
      <xdr:rowOff>299358</xdr:rowOff>
    </xdr:to>
    <xdr:pic>
      <xdr:nvPicPr>
        <xdr:cNvPr id="267" name="Picture 266" descr="maa-saraswati-1484548264.png"/>
        <xdr:cNvPicPr>
          <a:picLocks noChangeAspect="1"/>
        </xdr:cNvPicPr>
      </xdr:nvPicPr>
      <xdr:blipFill>
        <a:blip xmlns:r="http://schemas.openxmlformats.org/officeDocument/2006/relationships" r:embed="rId1" cstate="print"/>
        <a:stretch>
          <a:fillRect/>
        </a:stretch>
      </xdr:blipFill>
      <xdr:spPr>
        <a:xfrm>
          <a:off x="319367" y="616031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2614</xdr:row>
      <xdr:rowOff>22412</xdr:rowOff>
    </xdr:from>
    <xdr:to>
      <xdr:col>3</xdr:col>
      <xdr:colOff>400</xdr:colOff>
      <xdr:row>2615</xdr:row>
      <xdr:rowOff>299358</xdr:rowOff>
    </xdr:to>
    <xdr:pic>
      <xdr:nvPicPr>
        <xdr:cNvPr id="268" name="Picture 267" descr="maa-saraswati-1484548264.png"/>
        <xdr:cNvPicPr>
          <a:picLocks noChangeAspect="1"/>
        </xdr:cNvPicPr>
      </xdr:nvPicPr>
      <xdr:blipFill>
        <a:blip xmlns:r="http://schemas.openxmlformats.org/officeDocument/2006/relationships" r:embed="rId1" cstate="print"/>
        <a:stretch>
          <a:fillRect/>
        </a:stretch>
      </xdr:blipFill>
      <xdr:spPr>
        <a:xfrm>
          <a:off x="319367" y="635271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2653</xdr:row>
      <xdr:rowOff>22412</xdr:rowOff>
    </xdr:from>
    <xdr:to>
      <xdr:col>3</xdr:col>
      <xdr:colOff>400</xdr:colOff>
      <xdr:row>2654</xdr:row>
      <xdr:rowOff>299358</xdr:rowOff>
    </xdr:to>
    <xdr:pic>
      <xdr:nvPicPr>
        <xdr:cNvPr id="269" name="Picture 268" descr="maa-saraswati-1484548264.png"/>
        <xdr:cNvPicPr>
          <a:picLocks noChangeAspect="1"/>
        </xdr:cNvPicPr>
      </xdr:nvPicPr>
      <xdr:blipFill>
        <a:blip xmlns:r="http://schemas.openxmlformats.org/officeDocument/2006/relationships" r:embed="rId1" cstate="print"/>
        <a:stretch>
          <a:fillRect/>
        </a:stretch>
      </xdr:blipFill>
      <xdr:spPr>
        <a:xfrm>
          <a:off x="319367" y="654512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2692</xdr:row>
      <xdr:rowOff>22412</xdr:rowOff>
    </xdr:from>
    <xdr:to>
      <xdr:col>3</xdr:col>
      <xdr:colOff>400</xdr:colOff>
      <xdr:row>2693</xdr:row>
      <xdr:rowOff>299358</xdr:rowOff>
    </xdr:to>
    <xdr:pic>
      <xdr:nvPicPr>
        <xdr:cNvPr id="270" name="Picture 269" descr="maa-saraswati-1484548264.png"/>
        <xdr:cNvPicPr>
          <a:picLocks noChangeAspect="1"/>
        </xdr:cNvPicPr>
      </xdr:nvPicPr>
      <xdr:blipFill>
        <a:blip xmlns:r="http://schemas.openxmlformats.org/officeDocument/2006/relationships" r:embed="rId1" cstate="print"/>
        <a:stretch>
          <a:fillRect/>
        </a:stretch>
      </xdr:blipFill>
      <xdr:spPr>
        <a:xfrm>
          <a:off x="319367" y="731474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2731</xdr:row>
      <xdr:rowOff>22412</xdr:rowOff>
    </xdr:from>
    <xdr:to>
      <xdr:col>3</xdr:col>
      <xdr:colOff>400</xdr:colOff>
      <xdr:row>2732</xdr:row>
      <xdr:rowOff>299358</xdr:rowOff>
    </xdr:to>
    <xdr:pic>
      <xdr:nvPicPr>
        <xdr:cNvPr id="271" name="Picture 270" descr="maa-saraswati-1484548264.png"/>
        <xdr:cNvPicPr>
          <a:picLocks noChangeAspect="1"/>
        </xdr:cNvPicPr>
      </xdr:nvPicPr>
      <xdr:blipFill>
        <a:blip xmlns:r="http://schemas.openxmlformats.org/officeDocument/2006/relationships" r:embed="rId1" cstate="print"/>
        <a:stretch>
          <a:fillRect/>
        </a:stretch>
      </xdr:blipFill>
      <xdr:spPr>
        <a:xfrm>
          <a:off x="319367" y="750714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2770</xdr:row>
      <xdr:rowOff>22412</xdr:rowOff>
    </xdr:from>
    <xdr:to>
      <xdr:col>3</xdr:col>
      <xdr:colOff>400</xdr:colOff>
      <xdr:row>2771</xdr:row>
      <xdr:rowOff>299358</xdr:rowOff>
    </xdr:to>
    <xdr:pic>
      <xdr:nvPicPr>
        <xdr:cNvPr id="272" name="Picture 271" descr="maa-saraswati-1484548264.png"/>
        <xdr:cNvPicPr>
          <a:picLocks noChangeAspect="1"/>
        </xdr:cNvPicPr>
      </xdr:nvPicPr>
      <xdr:blipFill>
        <a:blip xmlns:r="http://schemas.openxmlformats.org/officeDocument/2006/relationships" r:embed="rId1" cstate="print"/>
        <a:stretch>
          <a:fillRect/>
        </a:stretch>
      </xdr:blipFill>
      <xdr:spPr>
        <a:xfrm>
          <a:off x="319367" y="76995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2809</xdr:row>
      <xdr:rowOff>22412</xdr:rowOff>
    </xdr:from>
    <xdr:to>
      <xdr:col>3</xdr:col>
      <xdr:colOff>400</xdr:colOff>
      <xdr:row>2810</xdr:row>
      <xdr:rowOff>299358</xdr:rowOff>
    </xdr:to>
    <xdr:pic>
      <xdr:nvPicPr>
        <xdr:cNvPr id="273" name="Picture 272" descr="maa-saraswati-1484548264.png"/>
        <xdr:cNvPicPr>
          <a:picLocks noChangeAspect="1"/>
        </xdr:cNvPicPr>
      </xdr:nvPicPr>
      <xdr:blipFill>
        <a:blip xmlns:r="http://schemas.openxmlformats.org/officeDocument/2006/relationships" r:embed="rId1" cstate="print"/>
        <a:stretch>
          <a:fillRect/>
        </a:stretch>
      </xdr:blipFill>
      <xdr:spPr>
        <a:xfrm>
          <a:off x="319367" y="789195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2848</xdr:row>
      <xdr:rowOff>22412</xdr:rowOff>
    </xdr:from>
    <xdr:to>
      <xdr:col>3</xdr:col>
      <xdr:colOff>400</xdr:colOff>
      <xdr:row>2849</xdr:row>
      <xdr:rowOff>299358</xdr:rowOff>
    </xdr:to>
    <xdr:pic>
      <xdr:nvPicPr>
        <xdr:cNvPr id="274" name="Picture 273" descr="maa-saraswati-1484548264.png"/>
        <xdr:cNvPicPr>
          <a:picLocks noChangeAspect="1"/>
        </xdr:cNvPicPr>
      </xdr:nvPicPr>
      <xdr:blipFill>
        <a:blip xmlns:r="http://schemas.openxmlformats.org/officeDocument/2006/relationships" r:embed="rId1" cstate="print"/>
        <a:stretch>
          <a:fillRect/>
        </a:stretch>
      </xdr:blipFill>
      <xdr:spPr>
        <a:xfrm>
          <a:off x="319367" y="80843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2887</xdr:row>
      <xdr:rowOff>22412</xdr:rowOff>
    </xdr:from>
    <xdr:to>
      <xdr:col>3</xdr:col>
      <xdr:colOff>400</xdr:colOff>
      <xdr:row>2888</xdr:row>
      <xdr:rowOff>299358</xdr:rowOff>
    </xdr:to>
    <xdr:pic>
      <xdr:nvPicPr>
        <xdr:cNvPr id="275" name="Picture 274" descr="maa-saraswati-1484548264.png"/>
        <xdr:cNvPicPr>
          <a:picLocks noChangeAspect="1"/>
        </xdr:cNvPicPr>
      </xdr:nvPicPr>
      <xdr:blipFill>
        <a:blip xmlns:r="http://schemas.openxmlformats.org/officeDocument/2006/relationships" r:embed="rId1" cstate="print"/>
        <a:stretch>
          <a:fillRect/>
        </a:stretch>
      </xdr:blipFill>
      <xdr:spPr>
        <a:xfrm>
          <a:off x="319367" y="82767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2926</xdr:row>
      <xdr:rowOff>22412</xdr:rowOff>
    </xdr:from>
    <xdr:to>
      <xdr:col>3</xdr:col>
      <xdr:colOff>400</xdr:colOff>
      <xdr:row>2927</xdr:row>
      <xdr:rowOff>299358</xdr:rowOff>
    </xdr:to>
    <xdr:pic>
      <xdr:nvPicPr>
        <xdr:cNvPr id="276" name="Picture 275" descr="maa-saraswati-1484548264.png"/>
        <xdr:cNvPicPr>
          <a:picLocks noChangeAspect="1"/>
        </xdr:cNvPicPr>
      </xdr:nvPicPr>
      <xdr:blipFill>
        <a:blip xmlns:r="http://schemas.openxmlformats.org/officeDocument/2006/relationships" r:embed="rId1" cstate="print"/>
        <a:stretch>
          <a:fillRect/>
        </a:stretch>
      </xdr:blipFill>
      <xdr:spPr>
        <a:xfrm>
          <a:off x="319367" y="84691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2965</xdr:row>
      <xdr:rowOff>22412</xdr:rowOff>
    </xdr:from>
    <xdr:to>
      <xdr:col>3</xdr:col>
      <xdr:colOff>400</xdr:colOff>
      <xdr:row>2966</xdr:row>
      <xdr:rowOff>299358</xdr:rowOff>
    </xdr:to>
    <xdr:pic>
      <xdr:nvPicPr>
        <xdr:cNvPr id="277" name="Picture 276" descr="maa-saraswati-1484548264.png"/>
        <xdr:cNvPicPr>
          <a:picLocks noChangeAspect="1"/>
        </xdr:cNvPicPr>
      </xdr:nvPicPr>
      <xdr:blipFill>
        <a:blip xmlns:r="http://schemas.openxmlformats.org/officeDocument/2006/relationships" r:embed="rId1" cstate="print"/>
        <a:stretch>
          <a:fillRect/>
        </a:stretch>
      </xdr:blipFill>
      <xdr:spPr>
        <a:xfrm>
          <a:off x="319367" y="86615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3004</xdr:row>
      <xdr:rowOff>22412</xdr:rowOff>
    </xdr:from>
    <xdr:to>
      <xdr:col>3</xdr:col>
      <xdr:colOff>400</xdr:colOff>
      <xdr:row>3005</xdr:row>
      <xdr:rowOff>299358</xdr:rowOff>
    </xdr:to>
    <xdr:pic>
      <xdr:nvPicPr>
        <xdr:cNvPr id="278" name="Picture 277" descr="maa-saraswati-1484548264.png"/>
        <xdr:cNvPicPr>
          <a:picLocks noChangeAspect="1"/>
        </xdr:cNvPicPr>
      </xdr:nvPicPr>
      <xdr:blipFill>
        <a:blip xmlns:r="http://schemas.openxmlformats.org/officeDocument/2006/relationships" r:embed="rId1" cstate="print"/>
        <a:stretch>
          <a:fillRect/>
        </a:stretch>
      </xdr:blipFill>
      <xdr:spPr>
        <a:xfrm>
          <a:off x="319367" y="885398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3043</xdr:row>
      <xdr:rowOff>22412</xdr:rowOff>
    </xdr:from>
    <xdr:to>
      <xdr:col>3</xdr:col>
      <xdr:colOff>400</xdr:colOff>
      <xdr:row>3044</xdr:row>
      <xdr:rowOff>299358</xdr:rowOff>
    </xdr:to>
    <xdr:pic>
      <xdr:nvPicPr>
        <xdr:cNvPr id="279" name="Picture 278" descr="maa-saraswati-1484548264.png"/>
        <xdr:cNvPicPr>
          <a:picLocks noChangeAspect="1"/>
        </xdr:cNvPicPr>
      </xdr:nvPicPr>
      <xdr:blipFill>
        <a:blip xmlns:r="http://schemas.openxmlformats.org/officeDocument/2006/relationships" r:embed="rId1" cstate="print"/>
        <a:stretch>
          <a:fillRect/>
        </a:stretch>
      </xdr:blipFill>
      <xdr:spPr>
        <a:xfrm>
          <a:off x="319367" y="904638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3082</xdr:row>
      <xdr:rowOff>22412</xdr:rowOff>
    </xdr:from>
    <xdr:to>
      <xdr:col>3</xdr:col>
      <xdr:colOff>400</xdr:colOff>
      <xdr:row>3083</xdr:row>
      <xdr:rowOff>299358</xdr:rowOff>
    </xdr:to>
    <xdr:pic>
      <xdr:nvPicPr>
        <xdr:cNvPr id="280" name="Picture 279" descr="maa-saraswati-1484548264.png"/>
        <xdr:cNvPicPr>
          <a:picLocks noChangeAspect="1"/>
        </xdr:cNvPicPr>
      </xdr:nvPicPr>
      <xdr:blipFill>
        <a:blip xmlns:r="http://schemas.openxmlformats.org/officeDocument/2006/relationships" r:embed="rId1" cstate="print"/>
        <a:stretch>
          <a:fillRect/>
        </a:stretch>
      </xdr:blipFill>
      <xdr:spPr>
        <a:xfrm>
          <a:off x="319367" y="923879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3121</xdr:row>
      <xdr:rowOff>22412</xdr:rowOff>
    </xdr:from>
    <xdr:to>
      <xdr:col>3</xdr:col>
      <xdr:colOff>400</xdr:colOff>
      <xdr:row>3122</xdr:row>
      <xdr:rowOff>299358</xdr:rowOff>
    </xdr:to>
    <xdr:pic>
      <xdr:nvPicPr>
        <xdr:cNvPr id="281" name="Picture 280" descr="maa-saraswati-1484548264.png"/>
        <xdr:cNvPicPr>
          <a:picLocks noChangeAspect="1"/>
        </xdr:cNvPicPr>
      </xdr:nvPicPr>
      <xdr:blipFill>
        <a:blip xmlns:r="http://schemas.openxmlformats.org/officeDocument/2006/relationships" r:embed="rId1" cstate="print"/>
        <a:stretch>
          <a:fillRect/>
        </a:stretch>
      </xdr:blipFill>
      <xdr:spPr>
        <a:xfrm>
          <a:off x="319367" y="943119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3160</xdr:row>
      <xdr:rowOff>22412</xdr:rowOff>
    </xdr:from>
    <xdr:to>
      <xdr:col>3</xdr:col>
      <xdr:colOff>400</xdr:colOff>
      <xdr:row>3161</xdr:row>
      <xdr:rowOff>299358</xdr:rowOff>
    </xdr:to>
    <xdr:pic>
      <xdr:nvPicPr>
        <xdr:cNvPr id="282" name="Picture 281" descr="maa-saraswati-1484548264.png"/>
        <xdr:cNvPicPr>
          <a:picLocks noChangeAspect="1"/>
        </xdr:cNvPicPr>
      </xdr:nvPicPr>
      <xdr:blipFill>
        <a:blip xmlns:r="http://schemas.openxmlformats.org/officeDocument/2006/relationships" r:embed="rId1" cstate="print"/>
        <a:stretch>
          <a:fillRect/>
        </a:stretch>
      </xdr:blipFill>
      <xdr:spPr>
        <a:xfrm>
          <a:off x="319367" y="962360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3199</xdr:row>
      <xdr:rowOff>22412</xdr:rowOff>
    </xdr:from>
    <xdr:to>
      <xdr:col>3</xdr:col>
      <xdr:colOff>400</xdr:colOff>
      <xdr:row>3200</xdr:row>
      <xdr:rowOff>299358</xdr:rowOff>
    </xdr:to>
    <xdr:pic>
      <xdr:nvPicPr>
        <xdr:cNvPr id="283" name="Picture 282" descr="maa-saraswati-1484548264.png"/>
        <xdr:cNvPicPr>
          <a:picLocks noChangeAspect="1"/>
        </xdr:cNvPicPr>
      </xdr:nvPicPr>
      <xdr:blipFill>
        <a:blip xmlns:r="http://schemas.openxmlformats.org/officeDocument/2006/relationships" r:embed="rId1" cstate="print"/>
        <a:stretch>
          <a:fillRect/>
        </a:stretch>
      </xdr:blipFill>
      <xdr:spPr>
        <a:xfrm>
          <a:off x="319367" y="981600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3238</xdr:row>
      <xdr:rowOff>22412</xdr:rowOff>
    </xdr:from>
    <xdr:to>
      <xdr:col>3</xdr:col>
      <xdr:colOff>400</xdr:colOff>
      <xdr:row>3239</xdr:row>
      <xdr:rowOff>299358</xdr:rowOff>
    </xdr:to>
    <xdr:pic>
      <xdr:nvPicPr>
        <xdr:cNvPr id="284" name="Picture 283" descr="maa-saraswati-1484548264.png"/>
        <xdr:cNvPicPr>
          <a:picLocks noChangeAspect="1"/>
        </xdr:cNvPicPr>
      </xdr:nvPicPr>
      <xdr:blipFill>
        <a:blip xmlns:r="http://schemas.openxmlformats.org/officeDocument/2006/relationships" r:embed="rId1" cstate="print"/>
        <a:stretch>
          <a:fillRect/>
        </a:stretch>
      </xdr:blipFill>
      <xdr:spPr>
        <a:xfrm>
          <a:off x="319367" y="1000841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3277</xdr:row>
      <xdr:rowOff>22412</xdr:rowOff>
    </xdr:from>
    <xdr:to>
      <xdr:col>3</xdr:col>
      <xdr:colOff>400</xdr:colOff>
      <xdr:row>3278</xdr:row>
      <xdr:rowOff>299358</xdr:rowOff>
    </xdr:to>
    <xdr:pic>
      <xdr:nvPicPr>
        <xdr:cNvPr id="285" name="Picture 284" descr="maa-saraswati-1484548264.png"/>
        <xdr:cNvPicPr>
          <a:picLocks noChangeAspect="1"/>
        </xdr:cNvPicPr>
      </xdr:nvPicPr>
      <xdr:blipFill>
        <a:blip xmlns:r="http://schemas.openxmlformats.org/officeDocument/2006/relationships" r:embed="rId1" cstate="print"/>
        <a:stretch>
          <a:fillRect/>
        </a:stretch>
      </xdr:blipFill>
      <xdr:spPr>
        <a:xfrm>
          <a:off x="319367" y="1020081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3316</xdr:row>
      <xdr:rowOff>22412</xdr:rowOff>
    </xdr:from>
    <xdr:to>
      <xdr:col>3</xdr:col>
      <xdr:colOff>400</xdr:colOff>
      <xdr:row>3317</xdr:row>
      <xdr:rowOff>299358</xdr:rowOff>
    </xdr:to>
    <xdr:pic>
      <xdr:nvPicPr>
        <xdr:cNvPr id="286" name="Picture 285" descr="maa-saraswati-1484548264.png"/>
        <xdr:cNvPicPr>
          <a:picLocks noChangeAspect="1"/>
        </xdr:cNvPicPr>
      </xdr:nvPicPr>
      <xdr:blipFill>
        <a:blip xmlns:r="http://schemas.openxmlformats.org/officeDocument/2006/relationships" r:embed="rId1" cstate="print"/>
        <a:stretch>
          <a:fillRect/>
        </a:stretch>
      </xdr:blipFill>
      <xdr:spPr>
        <a:xfrm>
          <a:off x="319367" y="1039322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3355</xdr:row>
      <xdr:rowOff>22412</xdr:rowOff>
    </xdr:from>
    <xdr:to>
      <xdr:col>3</xdr:col>
      <xdr:colOff>400</xdr:colOff>
      <xdr:row>3356</xdr:row>
      <xdr:rowOff>299358</xdr:rowOff>
    </xdr:to>
    <xdr:pic>
      <xdr:nvPicPr>
        <xdr:cNvPr id="287" name="Picture 286" descr="maa-saraswati-1484548264.png"/>
        <xdr:cNvPicPr>
          <a:picLocks noChangeAspect="1"/>
        </xdr:cNvPicPr>
      </xdr:nvPicPr>
      <xdr:blipFill>
        <a:blip xmlns:r="http://schemas.openxmlformats.org/officeDocument/2006/relationships" r:embed="rId1" cstate="print"/>
        <a:stretch>
          <a:fillRect/>
        </a:stretch>
      </xdr:blipFill>
      <xdr:spPr>
        <a:xfrm>
          <a:off x="319367" y="1058562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3394</xdr:row>
      <xdr:rowOff>22412</xdr:rowOff>
    </xdr:from>
    <xdr:to>
      <xdr:col>3</xdr:col>
      <xdr:colOff>400</xdr:colOff>
      <xdr:row>3395</xdr:row>
      <xdr:rowOff>299358</xdr:rowOff>
    </xdr:to>
    <xdr:pic>
      <xdr:nvPicPr>
        <xdr:cNvPr id="288" name="Picture 287" descr="maa-saraswati-1484548264.png"/>
        <xdr:cNvPicPr>
          <a:picLocks noChangeAspect="1"/>
        </xdr:cNvPicPr>
      </xdr:nvPicPr>
      <xdr:blipFill>
        <a:blip xmlns:r="http://schemas.openxmlformats.org/officeDocument/2006/relationships" r:embed="rId1" cstate="print"/>
        <a:stretch>
          <a:fillRect/>
        </a:stretch>
      </xdr:blipFill>
      <xdr:spPr>
        <a:xfrm>
          <a:off x="319367" y="1077803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3433</xdr:row>
      <xdr:rowOff>22412</xdr:rowOff>
    </xdr:from>
    <xdr:to>
      <xdr:col>3</xdr:col>
      <xdr:colOff>400</xdr:colOff>
      <xdr:row>3434</xdr:row>
      <xdr:rowOff>299358</xdr:rowOff>
    </xdr:to>
    <xdr:pic>
      <xdr:nvPicPr>
        <xdr:cNvPr id="289" name="Picture 288" descr="maa-saraswati-1484548264.png"/>
        <xdr:cNvPicPr>
          <a:picLocks noChangeAspect="1"/>
        </xdr:cNvPicPr>
      </xdr:nvPicPr>
      <xdr:blipFill>
        <a:blip xmlns:r="http://schemas.openxmlformats.org/officeDocument/2006/relationships" r:embed="rId1" cstate="print"/>
        <a:stretch>
          <a:fillRect/>
        </a:stretch>
      </xdr:blipFill>
      <xdr:spPr>
        <a:xfrm>
          <a:off x="319367" y="1097043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3472</xdr:row>
      <xdr:rowOff>22412</xdr:rowOff>
    </xdr:from>
    <xdr:to>
      <xdr:col>3</xdr:col>
      <xdr:colOff>400</xdr:colOff>
      <xdr:row>3473</xdr:row>
      <xdr:rowOff>299358</xdr:rowOff>
    </xdr:to>
    <xdr:pic>
      <xdr:nvPicPr>
        <xdr:cNvPr id="290" name="Picture 289" descr="maa-saraswati-1484548264.png"/>
        <xdr:cNvPicPr>
          <a:picLocks noChangeAspect="1"/>
        </xdr:cNvPicPr>
      </xdr:nvPicPr>
      <xdr:blipFill>
        <a:blip xmlns:r="http://schemas.openxmlformats.org/officeDocument/2006/relationships" r:embed="rId1" cstate="print"/>
        <a:stretch>
          <a:fillRect/>
        </a:stretch>
      </xdr:blipFill>
      <xdr:spPr>
        <a:xfrm>
          <a:off x="319367" y="1116284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3511</xdr:row>
      <xdr:rowOff>22412</xdr:rowOff>
    </xdr:from>
    <xdr:to>
      <xdr:col>3</xdr:col>
      <xdr:colOff>400</xdr:colOff>
      <xdr:row>3512</xdr:row>
      <xdr:rowOff>299358</xdr:rowOff>
    </xdr:to>
    <xdr:pic>
      <xdr:nvPicPr>
        <xdr:cNvPr id="291" name="Picture 290" descr="maa-saraswati-1484548264.png"/>
        <xdr:cNvPicPr>
          <a:picLocks noChangeAspect="1"/>
        </xdr:cNvPicPr>
      </xdr:nvPicPr>
      <xdr:blipFill>
        <a:blip xmlns:r="http://schemas.openxmlformats.org/officeDocument/2006/relationships" r:embed="rId1" cstate="print"/>
        <a:stretch>
          <a:fillRect/>
        </a:stretch>
      </xdr:blipFill>
      <xdr:spPr>
        <a:xfrm>
          <a:off x="319367" y="1135524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3550</xdr:row>
      <xdr:rowOff>22412</xdr:rowOff>
    </xdr:from>
    <xdr:to>
      <xdr:col>3</xdr:col>
      <xdr:colOff>400</xdr:colOff>
      <xdr:row>3551</xdr:row>
      <xdr:rowOff>299358</xdr:rowOff>
    </xdr:to>
    <xdr:pic>
      <xdr:nvPicPr>
        <xdr:cNvPr id="292" name="Picture 291" descr="maa-saraswati-1484548264.png"/>
        <xdr:cNvPicPr>
          <a:picLocks noChangeAspect="1"/>
        </xdr:cNvPicPr>
      </xdr:nvPicPr>
      <xdr:blipFill>
        <a:blip xmlns:r="http://schemas.openxmlformats.org/officeDocument/2006/relationships" r:embed="rId1" cstate="print"/>
        <a:stretch>
          <a:fillRect/>
        </a:stretch>
      </xdr:blipFill>
      <xdr:spPr>
        <a:xfrm>
          <a:off x="319367" y="1154765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3589</xdr:row>
      <xdr:rowOff>22412</xdr:rowOff>
    </xdr:from>
    <xdr:to>
      <xdr:col>3</xdr:col>
      <xdr:colOff>400</xdr:colOff>
      <xdr:row>3590</xdr:row>
      <xdr:rowOff>299358</xdr:rowOff>
    </xdr:to>
    <xdr:pic>
      <xdr:nvPicPr>
        <xdr:cNvPr id="293" name="Picture 292" descr="maa-saraswati-1484548264.png"/>
        <xdr:cNvPicPr>
          <a:picLocks noChangeAspect="1"/>
        </xdr:cNvPicPr>
      </xdr:nvPicPr>
      <xdr:blipFill>
        <a:blip xmlns:r="http://schemas.openxmlformats.org/officeDocument/2006/relationships" r:embed="rId1" cstate="print"/>
        <a:stretch>
          <a:fillRect/>
        </a:stretch>
      </xdr:blipFill>
      <xdr:spPr>
        <a:xfrm>
          <a:off x="319367" y="1174005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3628</xdr:row>
      <xdr:rowOff>22412</xdr:rowOff>
    </xdr:from>
    <xdr:to>
      <xdr:col>3</xdr:col>
      <xdr:colOff>400</xdr:colOff>
      <xdr:row>3629</xdr:row>
      <xdr:rowOff>299358</xdr:rowOff>
    </xdr:to>
    <xdr:pic>
      <xdr:nvPicPr>
        <xdr:cNvPr id="294" name="Picture 293" descr="maa-saraswati-1484548264.png"/>
        <xdr:cNvPicPr>
          <a:picLocks noChangeAspect="1"/>
        </xdr:cNvPicPr>
      </xdr:nvPicPr>
      <xdr:blipFill>
        <a:blip xmlns:r="http://schemas.openxmlformats.org/officeDocument/2006/relationships" r:embed="rId1" cstate="print"/>
        <a:stretch>
          <a:fillRect/>
        </a:stretch>
      </xdr:blipFill>
      <xdr:spPr>
        <a:xfrm>
          <a:off x="319367" y="1193246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3667</xdr:row>
      <xdr:rowOff>22412</xdr:rowOff>
    </xdr:from>
    <xdr:to>
      <xdr:col>3</xdr:col>
      <xdr:colOff>400</xdr:colOff>
      <xdr:row>3668</xdr:row>
      <xdr:rowOff>299358</xdr:rowOff>
    </xdr:to>
    <xdr:pic>
      <xdr:nvPicPr>
        <xdr:cNvPr id="295" name="Picture 294" descr="maa-saraswati-1484548264.png"/>
        <xdr:cNvPicPr>
          <a:picLocks noChangeAspect="1"/>
        </xdr:cNvPicPr>
      </xdr:nvPicPr>
      <xdr:blipFill>
        <a:blip xmlns:r="http://schemas.openxmlformats.org/officeDocument/2006/relationships" r:embed="rId1" cstate="print"/>
        <a:stretch>
          <a:fillRect/>
        </a:stretch>
      </xdr:blipFill>
      <xdr:spPr>
        <a:xfrm>
          <a:off x="319367" y="1212486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3706</xdr:row>
      <xdr:rowOff>22412</xdr:rowOff>
    </xdr:from>
    <xdr:to>
      <xdr:col>3</xdr:col>
      <xdr:colOff>400</xdr:colOff>
      <xdr:row>3707</xdr:row>
      <xdr:rowOff>299358</xdr:rowOff>
    </xdr:to>
    <xdr:pic>
      <xdr:nvPicPr>
        <xdr:cNvPr id="296" name="Picture 295" descr="maa-saraswati-1484548264.png"/>
        <xdr:cNvPicPr>
          <a:picLocks noChangeAspect="1"/>
        </xdr:cNvPicPr>
      </xdr:nvPicPr>
      <xdr:blipFill>
        <a:blip xmlns:r="http://schemas.openxmlformats.org/officeDocument/2006/relationships" r:embed="rId1" cstate="print"/>
        <a:stretch>
          <a:fillRect/>
        </a:stretch>
      </xdr:blipFill>
      <xdr:spPr>
        <a:xfrm>
          <a:off x="319367" y="1231727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3745</xdr:row>
      <xdr:rowOff>22412</xdr:rowOff>
    </xdr:from>
    <xdr:to>
      <xdr:col>3</xdr:col>
      <xdr:colOff>400</xdr:colOff>
      <xdr:row>3746</xdr:row>
      <xdr:rowOff>299358</xdr:rowOff>
    </xdr:to>
    <xdr:pic>
      <xdr:nvPicPr>
        <xdr:cNvPr id="297" name="Picture 296" descr="maa-saraswati-1484548264.png"/>
        <xdr:cNvPicPr>
          <a:picLocks noChangeAspect="1"/>
        </xdr:cNvPicPr>
      </xdr:nvPicPr>
      <xdr:blipFill>
        <a:blip xmlns:r="http://schemas.openxmlformats.org/officeDocument/2006/relationships" r:embed="rId1" cstate="print"/>
        <a:stretch>
          <a:fillRect/>
        </a:stretch>
      </xdr:blipFill>
      <xdr:spPr>
        <a:xfrm>
          <a:off x="319367" y="1250967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3784</xdr:row>
      <xdr:rowOff>22412</xdr:rowOff>
    </xdr:from>
    <xdr:to>
      <xdr:col>3</xdr:col>
      <xdr:colOff>400</xdr:colOff>
      <xdr:row>3785</xdr:row>
      <xdr:rowOff>299358</xdr:rowOff>
    </xdr:to>
    <xdr:pic>
      <xdr:nvPicPr>
        <xdr:cNvPr id="298" name="Picture 297" descr="maa-saraswati-1484548264.png"/>
        <xdr:cNvPicPr>
          <a:picLocks noChangeAspect="1"/>
        </xdr:cNvPicPr>
      </xdr:nvPicPr>
      <xdr:blipFill>
        <a:blip xmlns:r="http://schemas.openxmlformats.org/officeDocument/2006/relationships" r:embed="rId1" cstate="print"/>
        <a:stretch>
          <a:fillRect/>
        </a:stretch>
      </xdr:blipFill>
      <xdr:spPr>
        <a:xfrm>
          <a:off x="319367" y="12702083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3823</xdr:row>
      <xdr:rowOff>22412</xdr:rowOff>
    </xdr:from>
    <xdr:to>
      <xdr:col>3</xdr:col>
      <xdr:colOff>400</xdr:colOff>
      <xdr:row>3824</xdr:row>
      <xdr:rowOff>299358</xdr:rowOff>
    </xdr:to>
    <xdr:pic>
      <xdr:nvPicPr>
        <xdr:cNvPr id="299" name="Picture 298" descr="maa-saraswati-1484548264.png"/>
        <xdr:cNvPicPr>
          <a:picLocks noChangeAspect="1"/>
        </xdr:cNvPicPr>
      </xdr:nvPicPr>
      <xdr:blipFill>
        <a:blip xmlns:r="http://schemas.openxmlformats.org/officeDocument/2006/relationships" r:embed="rId1" cstate="print"/>
        <a:stretch>
          <a:fillRect/>
        </a:stretch>
      </xdr:blipFill>
      <xdr:spPr>
        <a:xfrm>
          <a:off x="319367" y="1289448876"/>
          <a:ext cx="1109783" cy="1147803"/>
        </a:xfrm>
        <a:prstGeom prst="rect">
          <a:avLst/>
        </a:prstGeom>
        <a:ln>
          <a:noFill/>
        </a:ln>
        <a:effectLst>
          <a:outerShdw blurRad="190500" algn="tl" rotWithShape="0">
            <a:srgbClr val="000000">
              <a:alpha val="70000"/>
            </a:srgbClr>
          </a:outerShdw>
        </a:effectLst>
      </xdr:spPr>
    </xdr:pic>
    <xdr:clientData/>
  </xdr:twoCellAnchor>
  <xdr:twoCellAnchor editAs="oneCell">
    <xdr:from>
      <xdr:col>1</xdr:col>
      <xdr:colOff>33617</xdr:colOff>
      <xdr:row>3862</xdr:row>
      <xdr:rowOff>22412</xdr:rowOff>
    </xdr:from>
    <xdr:to>
      <xdr:col>3</xdr:col>
      <xdr:colOff>400</xdr:colOff>
      <xdr:row>3863</xdr:row>
      <xdr:rowOff>299358</xdr:rowOff>
    </xdr:to>
    <xdr:pic>
      <xdr:nvPicPr>
        <xdr:cNvPr id="300" name="Picture 299" descr="maa-saraswati-1484548264.png"/>
        <xdr:cNvPicPr>
          <a:picLocks noChangeAspect="1"/>
        </xdr:cNvPicPr>
      </xdr:nvPicPr>
      <xdr:blipFill>
        <a:blip xmlns:r="http://schemas.openxmlformats.org/officeDocument/2006/relationships" r:embed="rId1" cstate="print"/>
        <a:stretch>
          <a:fillRect/>
        </a:stretch>
      </xdr:blipFill>
      <xdr:spPr>
        <a:xfrm>
          <a:off x="319367" y="1308689376"/>
          <a:ext cx="1109783" cy="1147803"/>
        </a:xfrm>
        <a:prstGeom prst="rect">
          <a:avLst/>
        </a:prstGeom>
        <a:ln>
          <a:noFill/>
        </a:ln>
        <a:effectLst>
          <a:outerShdw blurRad="190500" algn="tl" rotWithShape="0">
            <a:srgbClr val="000000">
              <a:alpha val="7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youtu.be/EexJyQYhFP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tabColor rgb="FF00B050"/>
  </sheetPr>
  <dimension ref="A1:L2"/>
  <sheetViews>
    <sheetView showRowColHeaders="0" workbookViewId="0">
      <selection activeCell="A2" sqref="A2:L2"/>
    </sheetView>
  </sheetViews>
  <sheetFormatPr defaultColWidth="0" defaultRowHeight="15" zeroHeight="1"/>
  <cols>
    <col min="1" max="12" width="9.140625" customWidth="1"/>
    <col min="13" max="16384" width="9.140625" hidden="1"/>
  </cols>
  <sheetData>
    <row r="1" spans="1:12" ht="25.5">
      <c r="A1" s="523" t="s">
        <v>210</v>
      </c>
      <c r="B1" s="523"/>
      <c r="C1" s="523"/>
      <c r="D1" s="523"/>
      <c r="E1" s="523"/>
      <c r="F1" s="523"/>
      <c r="G1" s="523"/>
      <c r="H1" s="523"/>
      <c r="I1" s="523"/>
      <c r="J1" s="523"/>
      <c r="K1" s="523"/>
      <c r="L1" s="523"/>
    </row>
    <row r="2" spans="1:12" ht="31.5">
      <c r="A2" s="1291" t="s">
        <v>213</v>
      </c>
      <c r="B2" s="1292"/>
      <c r="C2" s="1292"/>
      <c r="D2" s="1292"/>
      <c r="E2" s="1292"/>
      <c r="F2" s="1292"/>
      <c r="G2" s="1292"/>
      <c r="H2" s="1292"/>
      <c r="I2" s="1292"/>
      <c r="J2" s="1292"/>
      <c r="K2" s="1292"/>
      <c r="L2" s="1292"/>
    </row>
  </sheetData>
  <sheetProtection password="C875" sheet="1" objects="1" scenarios="1"/>
  <mergeCells count="2">
    <mergeCell ref="A1:L1"/>
    <mergeCell ref="A2:L2"/>
  </mergeCells>
  <hyperlinks>
    <hyperlink ref="A2"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rgb="FFFF0000"/>
  </sheetPr>
  <dimension ref="A1:AH21"/>
  <sheetViews>
    <sheetView showGridLines="0" showRowColHeaders="0" tabSelected="1" workbookViewId="0">
      <selection activeCell="L17" sqref="L17"/>
    </sheetView>
  </sheetViews>
  <sheetFormatPr defaultColWidth="0" defaultRowHeight="15" zeroHeight="1"/>
  <cols>
    <col min="1" max="1" width="2.5703125" style="165" customWidth="1"/>
    <col min="2" max="3" width="15" style="314" customWidth="1"/>
    <col min="4" max="4" width="7.140625" style="314" customWidth="1"/>
    <col min="5" max="9" width="6.85546875" style="314" customWidth="1"/>
    <col min="10" max="10" width="1.7109375" style="314" customWidth="1"/>
    <col min="11" max="11" width="4.42578125" style="314" customWidth="1"/>
    <col min="12" max="12" width="19.85546875" style="314" customWidth="1"/>
    <col min="13" max="13" width="4.42578125" style="314" customWidth="1"/>
    <col min="14" max="14" width="22.85546875" style="314" customWidth="1"/>
    <col min="15" max="15" width="4.42578125" style="314" customWidth="1"/>
    <col min="16" max="16" width="22.85546875" style="314" customWidth="1"/>
    <col min="17" max="17" width="1.28515625" style="165" customWidth="1"/>
    <col min="18" max="20" width="11.42578125" style="165" customWidth="1"/>
    <col min="21" max="21" width="2.42578125" style="165" customWidth="1"/>
    <col min="22" max="34" width="0" style="165" hidden="1" customWidth="1"/>
    <col min="35" max="16384" width="9.140625" style="165" hidden="1"/>
  </cols>
  <sheetData>
    <row r="1" spans="1:26" ht="23.25" customHeight="1" thickBot="1">
      <c r="A1" s="541"/>
      <c r="B1" s="541"/>
      <c r="C1" s="541"/>
      <c r="D1" s="541"/>
      <c r="E1" s="541"/>
      <c r="F1" s="541"/>
      <c r="G1" s="541"/>
      <c r="H1" s="541"/>
      <c r="I1" s="541"/>
      <c r="J1" s="541"/>
      <c r="K1" s="541"/>
      <c r="L1" s="541"/>
      <c r="M1" s="541"/>
      <c r="N1" s="541"/>
      <c r="O1" s="541"/>
      <c r="P1" s="541"/>
      <c r="Q1" s="541"/>
      <c r="R1" s="541"/>
      <c r="S1" s="541"/>
      <c r="T1" s="541"/>
      <c r="U1" s="541"/>
    </row>
    <row r="2" spans="1:26" ht="23.25" customHeight="1" thickBot="1">
      <c r="A2" s="413"/>
      <c r="B2" s="529" t="s">
        <v>10</v>
      </c>
      <c r="C2" s="530"/>
      <c r="D2" s="530"/>
      <c r="E2" s="530"/>
      <c r="F2" s="530"/>
      <c r="G2" s="526" t="s">
        <v>9</v>
      </c>
      <c r="H2" s="526"/>
      <c r="I2" s="526"/>
      <c r="J2" s="526"/>
      <c r="K2" s="526"/>
      <c r="L2" s="526"/>
      <c r="M2" s="526"/>
      <c r="N2" s="527" t="s">
        <v>10</v>
      </c>
      <c r="O2" s="527"/>
      <c r="P2" s="528"/>
      <c r="Q2" s="541"/>
      <c r="R2" s="542"/>
      <c r="S2" s="543"/>
      <c r="T2" s="544"/>
      <c r="U2" s="541"/>
    </row>
    <row r="3" spans="1:26" ht="11.25" customHeight="1" thickBot="1">
      <c r="A3" s="541"/>
      <c r="B3" s="552"/>
      <c r="C3" s="552"/>
      <c r="D3" s="552"/>
      <c r="E3" s="552"/>
      <c r="F3" s="552"/>
      <c r="G3" s="552"/>
      <c r="H3" s="552"/>
      <c r="I3" s="552"/>
      <c r="J3" s="552"/>
      <c r="K3" s="552"/>
      <c r="L3" s="552"/>
      <c r="M3" s="552"/>
      <c r="N3" s="552"/>
      <c r="O3" s="552"/>
      <c r="P3" s="552"/>
      <c r="Q3" s="541"/>
      <c r="R3" s="545"/>
      <c r="S3" s="546"/>
      <c r="T3" s="547"/>
      <c r="U3" s="541"/>
    </row>
    <row r="4" spans="1:26" ht="34.5" customHeight="1" thickBot="1">
      <c r="A4" s="541"/>
      <c r="B4" s="572" t="s">
        <v>159</v>
      </c>
      <c r="C4" s="573"/>
      <c r="D4" s="573"/>
      <c r="E4" s="573"/>
      <c r="F4" s="573"/>
      <c r="G4" s="573"/>
      <c r="H4" s="573"/>
      <c r="I4" s="573"/>
      <c r="J4" s="573"/>
      <c r="K4" s="573"/>
      <c r="L4" s="573"/>
      <c r="M4" s="573"/>
      <c r="N4" s="573"/>
      <c r="O4" s="573"/>
      <c r="P4" s="574"/>
      <c r="Q4" s="541"/>
      <c r="R4" s="545"/>
      <c r="S4" s="546"/>
      <c r="T4" s="547"/>
      <c r="U4" s="541"/>
      <c r="Y4" s="165" t="s">
        <v>1</v>
      </c>
      <c r="Z4" s="165" t="s">
        <v>14</v>
      </c>
    </row>
    <row r="5" spans="1:26" ht="17.25" customHeight="1" thickBot="1">
      <c r="A5" s="541"/>
      <c r="B5" s="552"/>
      <c r="C5" s="552"/>
      <c r="D5" s="552"/>
      <c r="E5" s="552"/>
      <c r="F5" s="552"/>
      <c r="G5" s="552"/>
      <c r="H5" s="552"/>
      <c r="I5" s="552"/>
      <c r="J5" s="554"/>
      <c r="K5" s="531" t="s">
        <v>191</v>
      </c>
      <c r="L5" s="532"/>
      <c r="M5" s="531" t="s">
        <v>36</v>
      </c>
      <c r="N5" s="532"/>
      <c r="O5" s="532"/>
      <c r="P5" s="553"/>
      <c r="Q5" s="541"/>
      <c r="R5" s="548"/>
      <c r="S5" s="549"/>
      <c r="T5" s="550"/>
      <c r="U5" s="541"/>
      <c r="Y5" s="165" t="s">
        <v>2</v>
      </c>
      <c r="Z5" s="165" t="s">
        <v>15</v>
      </c>
    </row>
    <row r="6" spans="1:26" ht="21.75" customHeight="1" thickBot="1">
      <c r="A6" s="541"/>
      <c r="B6" s="575" t="s">
        <v>0</v>
      </c>
      <c r="C6" s="576"/>
      <c r="D6" s="414" t="s">
        <v>138</v>
      </c>
      <c r="E6" s="577" t="s">
        <v>189</v>
      </c>
      <c r="F6" s="577"/>
      <c r="G6" s="577"/>
      <c r="H6" s="577"/>
      <c r="I6" s="578"/>
      <c r="J6" s="554"/>
      <c r="K6" s="415" t="s">
        <v>35</v>
      </c>
      <c r="L6" s="416" t="s">
        <v>192</v>
      </c>
      <c r="M6" s="415" t="s">
        <v>35</v>
      </c>
      <c r="N6" s="416" t="s">
        <v>193</v>
      </c>
      <c r="O6" s="415" t="s">
        <v>35</v>
      </c>
      <c r="P6" s="416" t="s">
        <v>193</v>
      </c>
      <c r="Q6" s="541"/>
      <c r="R6" s="548"/>
      <c r="S6" s="549"/>
      <c r="T6" s="550"/>
      <c r="U6" s="541"/>
      <c r="Y6" s="165" t="s">
        <v>3</v>
      </c>
      <c r="Z6" s="165" t="s">
        <v>16</v>
      </c>
    </row>
    <row r="7" spans="1:26" ht="17.25" customHeight="1" thickBot="1">
      <c r="A7" s="541"/>
      <c r="B7" s="552"/>
      <c r="C7" s="552"/>
      <c r="D7" s="552"/>
      <c r="E7" s="552"/>
      <c r="F7" s="552"/>
      <c r="G7" s="552"/>
      <c r="H7" s="552"/>
      <c r="I7" s="552"/>
      <c r="J7" s="554"/>
      <c r="K7" s="417">
        <f>IF(L7&gt;1,1,0)</f>
        <v>1</v>
      </c>
      <c r="L7" s="16" t="s">
        <v>101</v>
      </c>
      <c r="M7" s="417">
        <f>IF(N7&gt;1,1,0)</f>
        <v>1</v>
      </c>
      <c r="N7" s="16" t="s">
        <v>69</v>
      </c>
      <c r="O7" s="417">
        <f>IF(P7&gt;1,M20+1,0)</f>
        <v>0</v>
      </c>
      <c r="P7" s="16"/>
      <c r="Q7" s="541"/>
      <c r="R7" s="548"/>
      <c r="S7" s="549"/>
      <c r="T7" s="550"/>
      <c r="U7" s="541"/>
      <c r="Y7" s="165" t="s">
        <v>2</v>
      </c>
      <c r="Z7" s="165" t="s">
        <v>15</v>
      </c>
    </row>
    <row r="8" spans="1:26" ht="16.5" customHeight="1">
      <c r="A8" s="541"/>
      <c r="B8" s="582" t="s">
        <v>18</v>
      </c>
      <c r="C8" s="583"/>
      <c r="D8" s="524" t="s">
        <v>138</v>
      </c>
      <c r="E8" s="560" t="s">
        <v>187</v>
      </c>
      <c r="F8" s="560"/>
      <c r="G8" s="560"/>
      <c r="H8" s="560"/>
      <c r="I8" s="561"/>
      <c r="J8" s="554"/>
      <c r="K8" s="418">
        <f>IF(L8&gt;1,K7+1,0)</f>
        <v>2</v>
      </c>
      <c r="L8" s="17" t="s">
        <v>38</v>
      </c>
      <c r="M8" s="418">
        <f>IF(N8&gt;1,M7+1,0)</f>
        <v>2</v>
      </c>
      <c r="N8" s="17" t="s">
        <v>70</v>
      </c>
      <c r="O8" s="418">
        <f>IF(P8&gt;1,O7+1,0)</f>
        <v>0</v>
      </c>
      <c r="P8" s="17"/>
      <c r="Q8" s="541"/>
      <c r="R8" s="548"/>
      <c r="S8" s="549"/>
      <c r="T8" s="550"/>
      <c r="U8" s="541"/>
    </row>
    <row r="9" spans="1:26" ht="16.5" customHeight="1" thickBot="1">
      <c r="A9" s="541"/>
      <c r="B9" s="584"/>
      <c r="C9" s="585"/>
      <c r="D9" s="525"/>
      <c r="E9" s="562"/>
      <c r="F9" s="562"/>
      <c r="G9" s="562"/>
      <c r="H9" s="562"/>
      <c r="I9" s="563"/>
      <c r="J9" s="554"/>
      <c r="K9" s="418">
        <f t="shared" ref="K9" si="0">IF(L9&gt;1,K8+1,0)</f>
        <v>3</v>
      </c>
      <c r="L9" s="17" t="s">
        <v>87</v>
      </c>
      <c r="M9" s="418">
        <f t="shared" ref="M9:M20" si="1">IF(N9&gt;1,M8+1,0)</f>
        <v>3</v>
      </c>
      <c r="N9" s="17" t="s">
        <v>72</v>
      </c>
      <c r="O9" s="418">
        <f t="shared" ref="O9:O20" si="2">IF(P9&gt;1,O8+1,0)</f>
        <v>0</v>
      </c>
      <c r="P9" s="17"/>
      <c r="Q9" s="541"/>
      <c r="R9" s="548"/>
      <c r="S9" s="549"/>
      <c r="T9" s="550"/>
      <c r="U9" s="541"/>
      <c r="Y9" s="165" t="s">
        <v>3</v>
      </c>
      <c r="Z9" s="165" t="s">
        <v>16</v>
      </c>
    </row>
    <row r="10" spans="1:26" ht="17.25" customHeight="1" thickBot="1">
      <c r="A10" s="541"/>
      <c r="B10" s="533"/>
      <c r="C10" s="533"/>
      <c r="D10" s="533"/>
      <c r="E10" s="533"/>
      <c r="F10" s="533"/>
      <c r="G10" s="533"/>
      <c r="H10" s="533"/>
      <c r="I10" s="533"/>
      <c r="J10" s="554"/>
      <c r="K10" s="418">
        <f>IF(L10&gt;1,K9+1,0)</f>
        <v>4</v>
      </c>
      <c r="L10" s="17" t="s">
        <v>88</v>
      </c>
      <c r="M10" s="418">
        <f>IF(N10&gt;1,M9+1,0)</f>
        <v>4</v>
      </c>
      <c r="N10" s="17" t="s">
        <v>71</v>
      </c>
      <c r="O10" s="418">
        <f t="shared" si="2"/>
        <v>0</v>
      </c>
      <c r="P10" s="17"/>
      <c r="Q10" s="541"/>
      <c r="R10" s="548"/>
      <c r="S10" s="549"/>
      <c r="T10" s="550"/>
      <c r="U10" s="541"/>
      <c r="Y10" s="165" t="s">
        <v>4</v>
      </c>
      <c r="Z10" s="165" t="s">
        <v>17</v>
      </c>
    </row>
    <row r="11" spans="1:26" ht="15.75" customHeight="1">
      <c r="A11" s="541"/>
      <c r="B11" s="564" t="s">
        <v>19</v>
      </c>
      <c r="C11" s="565"/>
      <c r="D11" s="524" t="s">
        <v>138</v>
      </c>
      <c r="E11" s="568" t="s">
        <v>160</v>
      </c>
      <c r="F11" s="568"/>
      <c r="G11" s="568"/>
      <c r="H11" s="568"/>
      <c r="I11" s="569"/>
      <c r="J11" s="554"/>
      <c r="K11" s="418">
        <f>IF(L11&gt;1,K10+1,0)</f>
        <v>5</v>
      </c>
      <c r="L11" s="180" t="s">
        <v>86</v>
      </c>
      <c r="M11" s="418">
        <f>IF(N11&gt;1,M10+1,0)</f>
        <v>5</v>
      </c>
      <c r="N11" s="180" t="s">
        <v>176</v>
      </c>
      <c r="O11" s="418">
        <f t="shared" si="2"/>
        <v>0</v>
      </c>
      <c r="P11" s="17"/>
      <c r="Q11" s="541"/>
      <c r="R11" s="419"/>
      <c r="S11" s="420"/>
      <c r="T11" s="421"/>
      <c r="U11" s="541"/>
    </row>
    <row r="12" spans="1:26" ht="15.75" customHeight="1" thickBot="1">
      <c r="A12" s="541"/>
      <c r="B12" s="566"/>
      <c r="C12" s="567"/>
      <c r="D12" s="525"/>
      <c r="E12" s="570"/>
      <c r="F12" s="570"/>
      <c r="G12" s="570"/>
      <c r="H12" s="570"/>
      <c r="I12" s="571"/>
      <c r="J12" s="554"/>
      <c r="K12" s="418">
        <f>IF(L12&gt;1,K11+1,0)</f>
        <v>6</v>
      </c>
      <c r="L12" s="17" t="s">
        <v>89</v>
      </c>
      <c r="M12" s="418">
        <f>IF(N12&gt;1,M11+1,0)</f>
        <v>6</v>
      </c>
      <c r="N12" s="17" t="s">
        <v>129</v>
      </c>
      <c r="O12" s="418">
        <f t="shared" si="2"/>
        <v>0</v>
      </c>
      <c r="P12" s="17"/>
      <c r="Q12" s="541"/>
      <c r="R12" s="557" t="s">
        <v>21</v>
      </c>
      <c r="S12" s="558"/>
      <c r="T12" s="559"/>
      <c r="U12" s="541"/>
      <c r="Y12" s="165" t="s">
        <v>5</v>
      </c>
    </row>
    <row r="13" spans="1:26" ht="14.25" customHeight="1" thickBot="1">
      <c r="A13" s="541"/>
      <c r="B13" s="533"/>
      <c r="C13" s="533"/>
      <c r="D13" s="533"/>
      <c r="E13" s="533"/>
      <c r="F13" s="533"/>
      <c r="G13" s="533"/>
      <c r="H13" s="533"/>
      <c r="I13" s="533"/>
      <c r="J13" s="554"/>
      <c r="K13" s="418">
        <f t="shared" ref="K13:K20" si="3">IF(L13&gt;1,K12+1,0)</f>
        <v>7</v>
      </c>
      <c r="L13" s="17" t="s">
        <v>194</v>
      </c>
      <c r="M13" s="418">
        <f t="shared" si="1"/>
        <v>7</v>
      </c>
      <c r="N13" s="17" t="s">
        <v>127</v>
      </c>
      <c r="O13" s="418">
        <f t="shared" si="2"/>
        <v>0</v>
      </c>
      <c r="P13" s="17"/>
      <c r="Q13" s="541"/>
      <c r="R13" s="557"/>
      <c r="S13" s="558"/>
      <c r="T13" s="559"/>
      <c r="U13" s="541"/>
      <c r="Y13" s="165" t="s">
        <v>4</v>
      </c>
      <c r="Z13" s="165" t="s">
        <v>17</v>
      </c>
    </row>
    <row r="14" spans="1:26" ht="18.75" customHeight="1" thickBot="1">
      <c r="A14" s="541"/>
      <c r="B14" s="586" t="s">
        <v>11</v>
      </c>
      <c r="C14" s="587"/>
      <c r="D14" s="414" t="s">
        <v>138</v>
      </c>
      <c r="E14" s="538" t="s">
        <v>185</v>
      </c>
      <c r="F14" s="539"/>
      <c r="G14" s="539"/>
      <c r="H14" s="539"/>
      <c r="I14" s="540"/>
      <c r="J14" s="554"/>
      <c r="K14" s="418">
        <f t="shared" si="3"/>
        <v>8</v>
      </c>
      <c r="L14" s="17" t="s">
        <v>104</v>
      </c>
      <c r="M14" s="418">
        <f t="shared" si="1"/>
        <v>0</v>
      </c>
      <c r="N14" s="17"/>
      <c r="O14" s="418">
        <f t="shared" si="2"/>
        <v>0</v>
      </c>
      <c r="P14" s="17"/>
      <c r="Q14" s="541"/>
      <c r="R14" s="557"/>
      <c r="S14" s="558"/>
      <c r="T14" s="559"/>
      <c r="U14" s="541"/>
      <c r="Y14" s="165" t="s">
        <v>5</v>
      </c>
    </row>
    <row r="15" spans="1:26" ht="14.25" customHeight="1" thickBot="1">
      <c r="A15" s="541"/>
      <c r="B15" s="533"/>
      <c r="C15" s="533"/>
      <c r="D15" s="533"/>
      <c r="E15" s="533"/>
      <c r="F15" s="533"/>
      <c r="G15" s="533"/>
      <c r="H15" s="533"/>
      <c r="I15" s="533"/>
      <c r="J15" s="554"/>
      <c r="K15" s="418">
        <f t="shared" si="3"/>
        <v>9</v>
      </c>
      <c r="L15" s="17" t="s">
        <v>105</v>
      </c>
      <c r="M15" s="418">
        <f t="shared" si="1"/>
        <v>0</v>
      </c>
      <c r="N15" s="17"/>
      <c r="O15" s="418">
        <f t="shared" si="2"/>
        <v>0</v>
      </c>
      <c r="P15" s="17"/>
      <c r="Q15" s="541"/>
      <c r="R15" s="588" t="s">
        <v>99</v>
      </c>
      <c r="S15" s="589"/>
      <c r="T15" s="590"/>
      <c r="U15" s="541"/>
      <c r="Y15" s="165" t="s">
        <v>6</v>
      </c>
    </row>
    <row r="16" spans="1:26" ht="17.25" customHeight="1" thickBot="1">
      <c r="A16" s="541"/>
      <c r="B16" s="591" t="s">
        <v>12</v>
      </c>
      <c r="C16" s="592"/>
      <c r="D16" s="414" t="s">
        <v>138</v>
      </c>
      <c r="E16" s="555"/>
      <c r="F16" s="555"/>
      <c r="G16" s="555"/>
      <c r="H16" s="555"/>
      <c r="I16" s="556"/>
      <c r="J16" s="554"/>
      <c r="K16" s="418">
        <f t="shared" si="3"/>
        <v>10</v>
      </c>
      <c r="L16" s="17" t="s">
        <v>200</v>
      </c>
      <c r="M16" s="418">
        <f t="shared" si="1"/>
        <v>0</v>
      </c>
      <c r="N16" s="17"/>
      <c r="O16" s="418">
        <f t="shared" si="2"/>
        <v>0</v>
      </c>
      <c r="P16" s="17"/>
      <c r="Q16" s="541"/>
      <c r="R16" s="545" t="s">
        <v>20</v>
      </c>
      <c r="S16" s="546"/>
      <c r="T16" s="547"/>
      <c r="U16" s="541"/>
      <c r="Y16" s="165" t="s">
        <v>7</v>
      </c>
    </row>
    <row r="17" spans="1:25" ht="14.25" customHeight="1" thickBot="1">
      <c r="A17" s="541"/>
      <c r="B17" s="533"/>
      <c r="C17" s="533"/>
      <c r="D17" s="533"/>
      <c r="E17" s="533"/>
      <c r="F17" s="533"/>
      <c r="G17" s="533"/>
      <c r="H17" s="533"/>
      <c r="I17" s="533"/>
      <c r="J17" s="554"/>
      <c r="K17" s="418">
        <f t="shared" si="3"/>
        <v>0</v>
      </c>
      <c r="L17" s="17"/>
      <c r="M17" s="418">
        <f t="shared" si="1"/>
        <v>0</v>
      </c>
      <c r="N17" s="17"/>
      <c r="O17" s="418">
        <f t="shared" si="2"/>
        <v>0</v>
      </c>
      <c r="P17" s="17"/>
      <c r="Q17" s="541"/>
      <c r="R17" s="545"/>
      <c r="S17" s="546"/>
      <c r="T17" s="547"/>
      <c r="U17" s="541"/>
    </row>
    <row r="18" spans="1:25" ht="16.5" customHeight="1" thickBot="1">
      <c r="A18" s="541"/>
      <c r="B18" s="534" t="s">
        <v>13</v>
      </c>
      <c r="C18" s="535"/>
      <c r="D18" s="422" t="s">
        <v>138</v>
      </c>
      <c r="E18" s="536" t="s">
        <v>97</v>
      </c>
      <c r="F18" s="536"/>
      <c r="G18" s="536"/>
      <c r="H18" s="536"/>
      <c r="I18" s="537"/>
      <c r="J18" s="554"/>
      <c r="K18" s="418">
        <f t="shared" si="3"/>
        <v>0</v>
      </c>
      <c r="L18" s="17"/>
      <c r="M18" s="418">
        <f t="shared" si="1"/>
        <v>0</v>
      </c>
      <c r="N18" s="17"/>
      <c r="O18" s="418">
        <f t="shared" si="2"/>
        <v>0</v>
      </c>
      <c r="P18" s="17"/>
      <c r="Q18" s="541"/>
      <c r="R18" s="545"/>
      <c r="S18" s="546"/>
      <c r="T18" s="547"/>
      <c r="U18" s="541"/>
    </row>
    <row r="19" spans="1:25" ht="14.25" customHeight="1" thickBot="1">
      <c r="A19" s="541"/>
      <c r="B19" s="533"/>
      <c r="C19" s="533"/>
      <c r="D19" s="533"/>
      <c r="E19" s="533"/>
      <c r="F19" s="533"/>
      <c r="G19" s="533"/>
      <c r="H19" s="533"/>
      <c r="I19" s="533"/>
      <c r="J19" s="554"/>
      <c r="K19" s="418">
        <f t="shared" si="3"/>
        <v>0</v>
      </c>
      <c r="L19" s="17"/>
      <c r="M19" s="418">
        <f t="shared" si="1"/>
        <v>0</v>
      </c>
      <c r="N19" s="17"/>
      <c r="O19" s="418">
        <f t="shared" si="2"/>
        <v>0</v>
      </c>
      <c r="P19" s="17"/>
      <c r="Q19" s="541"/>
      <c r="R19" s="545"/>
      <c r="S19" s="546"/>
      <c r="T19" s="547"/>
      <c r="U19" s="541"/>
      <c r="Y19" s="165" t="s">
        <v>6</v>
      </c>
    </row>
    <row r="20" spans="1:25" ht="14.25" customHeight="1" thickBot="1">
      <c r="A20" s="541"/>
      <c r="B20" s="534" t="s">
        <v>195</v>
      </c>
      <c r="C20" s="535"/>
      <c r="D20" s="422" t="s">
        <v>138</v>
      </c>
      <c r="E20" s="551">
        <v>44676</v>
      </c>
      <c r="F20" s="536"/>
      <c r="G20" s="536"/>
      <c r="H20" s="536"/>
      <c r="I20" s="537"/>
      <c r="J20" s="554"/>
      <c r="K20" s="423">
        <f t="shared" si="3"/>
        <v>0</v>
      </c>
      <c r="L20" s="18"/>
      <c r="M20" s="423">
        <f t="shared" si="1"/>
        <v>0</v>
      </c>
      <c r="N20" s="18"/>
      <c r="O20" s="423">
        <f t="shared" si="2"/>
        <v>0</v>
      </c>
      <c r="P20" s="18"/>
      <c r="Q20" s="541"/>
      <c r="R20" s="579" t="s">
        <v>98</v>
      </c>
      <c r="S20" s="580"/>
      <c r="T20" s="581"/>
      <c r="U20" s="541"/>
      <c r="Y20" s="165" t="s">
        <v>7</v>
      </c>
    </row>
    <row r="21" spans="1:25" ht="12" customHeight="1">
      <c r="A21" s="541"/>
      <c r="B21" s="541"/>
      <c r="C21" s="541"/>
      <c r="D21" s="541"/>
      <c r="E21" s="541"/>
      <c r="F21" s="541"/>
      <c r="G21" s="541"/>
      <c r="H21" s="541"/>
      <c r="I21" s="541"/>
      <c r="J21" s="541"/>
      <c r="K21" s="541"/>
      <c r="L21" s="541"/>
      <c r="M21" s="541"/>
      <c r="N21" s="541"/>
      <c r="O21" s="541"/>
      <c r="P21" s="541"/>
      <c r="Q21" s="541"/>
      <c r="R21" s="541"/>
      <c r="S21" s="541"/>
      <c r="T21" s="541"/>
      <c r="U21" s="541"/>
      <c r="Y21" s="165" t="s">
        <v>8</v>
      </c>
    </row>
  </sheetData>
  <sheetProtection password="C875" sheet="1" objects="1" scenarios="1" formatCells="0" formatColumns="0" formatRows="0" selectLockedCells="1"/>
  <mergeCells count="43">
    <mergeCell ref="A1:U1"/>
    <mergeCell ref="A3:A20"/>
    <mergeCell ref="E8:I9"/>
    <mergeCell ref="B11:C12"/>
    <mergeCell ref="E11:I12"/>
    <mergeCell ref="B3:P3"/>
    <mergeCell ref="B4:P4"/>
    <mergeCell ref="B6:C6"/>
    <mergeCell ref="E6:I6"/>
    <mergeCell ref="R20:T20"/>
    <mergeCell ref="R16:T19"/>
    <mergeCell ref="B8:C9"/>
    <mergeCell ref="B7:I7"/>
    <mergeCell ref="B14:C14"/>
    <mergeCell ref="R15:T15"/>
    <mergeCell ref="B16:C16"/>
    <mergeCell ref="A21:U21"/>
    <mergeCell ref="R2:T2"/>
    <mergeCell ref="R3:T4"/>
    <mergeCell ref="R5:T10"/>
    <mergeCell ref="Q2:Q20"/>
    <mergeCell ref="U2:U20"/>
    <mergeCell ref="B10:I10"/>
    <mergeCell ref="B19:I19"/>
    <mergeCell ref="B20:C20"/>
    <mergeCell ref="E20:I20"/>
    <mergeCell ref="B5:I5"/>
    <mergeCell ref="M5:P5"/>
    <mergeCell ref="J5:J20"/>
    <mergeCell ref="E16:I16"/>
    <mergeCell ref="R12:T14"/>
    <mergeCell ref="B13:I13"/>
    <mergeCell ref="B17:I17"/>
    <mergeCell ref="B18:C18"/>
    <mergeCell ref="E18:I18"/>
    <mergeCell ref="E14:I14"/>
    <mergeCell ref="B15:I15"/>
    <mergeCell ref="D11:D12"/>
    <mergeCell ref="G2:M2"/>
    <mergeCell ref="N2:P2"/>
    <mergeCell ref="B2:F2"/>
    <mergeCell ref="K5:L5"/>
    <mergeCell ref="D8:D9"/>
  </mergeCells>
  <conditionalFormatting sqref="K7:P20">
    <cfRule type="cellIs" dxfId="2227" priority="1" operator="equal">
      <formula>0</formula>
    </cfRule>
  </conditionalFormatting>
  <dataValidations count="1">
    <dataValidation type="list" allowBlank="1" showInputMessage="1" showErrorMessage="1" sqref="E18:I18">
      <formula1>"Primary,Upper Primary,Secondary,Sr. Secondary"</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tabColor rgb="FF00B050"/>
  </sheetPr>
  <dimension ref="A1:XFD133"/>
  <sheetViews>
    <sheetView zoomScale="70" zoomScaleNormal="70" zoomScalePageLayoutView="85" workbookViewId="0">
      <pane xSplit="8" ySplit="8" topLeftCell="L9" activePane="bottomRight" state="frozen"/>
      <selection activeCell="B1" sqref="B1"/>
      <selection pane="topRight" activeCell="H1" sqref="H1"/>
      <selection pane="bottomLeft" activeCell="B9" sqref="B9"/>
      <selection pane="bottomRight" activeCell="Z9" sqref="Z9"/>
    </sheetView>
  </sheetViews>
  <sheetFormatPr defaultColWidth="0" defaultRowHeight="0" customHeight="1" zeroHeight="1"/>
  <cols>
    <col min="1" max="1" width="0" style="165" hidden="1" customWidth="1"/>
    <col min="2" max="2" width="6.28515625" style="165" hidden="1" customWidth="1"/>
    <col min="3" max="3" width="5.28515625" style="44" customWidth="1"/>
    <col min="4" max="4" width="6.7109375" style="44" customWidth="1"/>
    <col min="5" max="5" width="9.140625" style="44" customWidth="1"/>
    <col min="6" max="6" width="10.140625" style="44" bestFit="1" customWidth="1"/>
    <col min="7" max="7" width="8.85546875" style="44" customWidth="1"/>
    <col min="8" max="8" width="18" style="44" customWidth="1"/>
    <col min="9" max="9" width="20" style="44" bestFit="1" customWidth="1"/>
    <col min="10" max="10" width="18" style="44" customWidth="1"/>
    <col min="11" max="11" width="10" style="44" customWidth="1"/>
    <col min="12" max="13" width="5.5703125" style="44" customWidth="1"/>
    <col min="14" max="14" width="5.7109375" style="44" hidden="1" customWidth="1"/>
    <col min="15" max="16" width="5.5703125" style="44" customWidth="1"/>
    <col min="17" max="17" width="6" style="44" hidden="1" customWidth="1"/>
    <col min="18" max="18" width="5.5703125" style="44" customWidth="1"/>
    <col min="19" max="19" width="7.42578125" style="44" customWidth="1"/>
    <col min="20" max="20" width="6.28515625" style="44" hidden="1" customWidth="1"/>
    <col min="21" max="21" width="8" style="44" customWidth="1"/>
    <col min="22" max="22" width="9.28515625" style="44" hidden="1" customWidth="1"/>
    <col min="23" max="23" width="10.42578125" style="44" hidden="1" customWidth="1"/>
    <col min="24" max="24" width="6.5703125" style="44" hidden="1" customWidth="1"/>
    <col min="25" max="25" width="7.85546875" style="44" customWidth="1"/>
    <col min="26" max="27" width="6.85546875" style="44" customWidth="1"/>
    <col min="28" max="28" width="6.85546875" style="44" hidden="1" customWidth="1"/>
    <col min="29" max="30" width="6.85546875" style="44" customWidth="1"/>
    <col min="31" max="31" width="6.85546875" style="44" hidden="1" customWidth="1"/>
    <col min="32" max="33" width="6.85546875" style="44" customWidth="1"/>
    <col min="34" max="34" width="6.85546875" style="44" hidden="1" customWidth="1"/>
    <col min="35" max="35" width="6.85546875" style="44" customWidth="1"/>
    <col min="36" max="36" width="7.140625" style="44" hidden="1" customWidth="1"/>
    <col min="37" max="37" width="4.42578125" style="44" hidden="1" customWidth="1"/>
    <col min="38" max="38" width="5.28515625" style="44" hidden="1" customWidth="1"/>
    <col min="39" max="39" width="6.85546875" style="44" customWidth="1"/>
    <col min="40" max="41" width="5.5703125" style="44" customWidth="1"/>
    <col min="42" max="42" width="5.5703125" style="44" hidden="1" customWidth="1"/>
    <col min="43" max="44" width="5.5703125" style="44" customWidth="1"/>
    <col min="45" max="45" width="5.7109375" style="44" hidden="1" customWidth="1"/>
    <col min="46" max="46" width="5.5703125" style="44" customWidth="1"/>
    <col min="47" max="47" width="7.42578125" style="44" customWidth="1"/>
    <col min="48" max="48" width="9.7109375" style="44" hidden="1" customWidth="1"/>
    <col min="49" max="49" width="8" style="44" customWidth="1"/>
    <col min="50" max="50" width="9.42578125" style="44" hidden="1" customWidth="1"/>
    <col min="51" max="51" width="7.28515625" style="44" hidden="1" customWidth="1"/>
    <col min="52" max="52" width="6.7109375" style="44" hidden="1" customWidth="1"/>
    <col min="53" max="53" width="5.42578125" style="44" bestFit="1" customWidth="1"/>
    <col min="54" max="55" width="6.85546875" style="44" customWidth="1"/>
    <col min="56" max="56" width="6.85546875" style="44" hidden="1" customWidth="1"/>
    <col min="57" max="58" width="6.85546875" style="44" customWidth="1"/>
    <col min="59" max="59" width="6.85546875" style="44" hidden="1" customWidth="1"/>
    <col min="60" max="61" width="6.85546875" style="44" customWidth="1"/>
    <col min="62" max="62" width="6.85546875" style="44" hidden="1" customWidth="1"/>
    <col min="63" max="63" width="6.85546875" style="44" customWidth="1"/>
    <col min="64" max="64" width="10.42578125" style="44" hidden="1" customWidth="1"/>
    <col min="65" max="65" width="10" style="44" hidden="1" customWidth="1"/>
    <col min="66" max="66" width="7" style="44" hidden="1" customWidth="1"/>
    <col min="67" max="67" width="6.85546875" style="44" customWidth="1"/>
    <col min="68" max="69" width="5.5703125" style="44" customWidth="1"/>
    <col min="70" max="70" width="5.5703125" style="44" hidden="1" customWidth="1"/>
    <col min="71" max="72" width="5.5703125" style="44" customWidth="1"/>
    <col min="73" max="73" width="5.7109375" style="44" hidden="1" customWidth="1"/>
    <col min="74" max="74" width="5.5703125" style="44" customWidth="1"/>
    <col min="75" max="75" width="7.42578125" style="44" customWidth="1"/>
    <col min="76" max="76" width="9.7109375" style="44" hidden="1" customWidth="1"/>
    <col min="77" max="77" width="8" style="44" customWidth="1"/>
    <col min="78" max="78" width="10" style="44" hidden="1" customWidth="1"/>
    <col min="79" max="79" width="7.7109375" style="44" hidden="1" customWidth="1"/>
    <col min="80" max="80" width="6.7109375" style="44" hidden="1" customWidth="1"/>
    <col min="81" max="81" width="5.42578125" style="44" bestFit="1" customWidth="1"/>
    <col min="82" max="83" width="6.85546875" style="44" customWidth="1"/>
    <col min="84" max="84" width="6.85546875" style="44" hidden="1" customWidth="1"/>
    <col min="85" max="86" width="6.85546875" style="44" customWidth="1"/>
    <col min="87" max="87" width="6.85546875" style="44" hidden="1" customWidth="1"/>
    <col min="88" max="89" width="6.85546875" style="44" customWidth="1"/>
    <col min="90" max="90" width="6.85546875" style="44" hidden="1" customWidth="1"/>
    <col min="91" max="91" width="6.85546875" style="44" customWidth="1"/>
    <col min="92" max="92" width="9" style="44" hidden="1" customWidth="1"/>
    <col min="93" max="93" width="8.5703125" style="44" hidden="1" customWidth="1"/>
    <col min="94" max="94" width="8.7109375" style="44" hidden="1" customWidth="1"/>
    <col min="95" max="95" width="6.85546875" style="44" customWidth="1"/>
    <col min="96" max="97" width="5.5703125" style="44" customWidth="1"/>
    <col min="98" max="98" width="5.5703125" style="44" hidden="1" customWidth="1"/>
    <col min="99" max="100" width="5.5703125" style="44" customWidth="1"/>
    <col min="101" max="101" width="5.5703125" style="44" hidden="1" customWidth="1"/>
    <col min="102" max="103" width="5.5703125" style="44" customWidth="1"/>
    <col min="104" max="104" width="5.5703125" style="44" hidden="1" customWidth="1"/>
    <col min="105" max="105" width="7.5703125" style="44" customWidth="1"/>
    <col min="106" max="106" width="6.28515625" style="44" hidden="1" customWidth="1"/>
    <col min="107" max="107" width="5.42578125" style="44" bestFit="1" customWidth="1"/>
    <col min="108" max="109" width="5.5703125" style="44" customWidth="1"/>
    <col min="110" max="110" width="5.5703125" style="44" hidden="1" customWidth="1"/>
    <col min="111" max="112" width="5.5703125" style="44" customWidth="1"/>
    <col min="113" max="113" width="5.5703125" style="44" hidden="1" customWidth="1"/>
    <col min="114" max="115" width="5.5703125" style="44" customWidth="1"/>
    <col min="116" max="116" width="6.140625" style="44" hidden="1" customWidth="1"/>
    <col min="117" max="117" width="6.42578125" style="44" customWidth="1"/>
    <col min="118" max="118" width="8.42578125" style="44" hidden="1" customWidth="1"/>
    <col min="119" max="119" width="5.5703125" style="44" customWidth="1"/>
    <col min="120" max="122" width="6.42578125" style="44" customWidth="1"/>
    <col min="123" max="123" width="7.28515625" style="44" customWidth="1"/>
    <col min="124" max="124" width="6.7109375" style="44" hidden="1" customWidth="1"/>
    <col min="125" max="125" width="5.42578125" style="44" bestFit="1" customWidth="1"/>
    <col min="126" max="128" width="6.42578125" style="44" customWidth="1"/>
    <col min="129" max="129" width="7.28515625" style="44" customWidth="1"/>
    <col min="130" max="130" width="8.5703125" style="44" hidden="1" customWidth="1"/>
    <col min="131" max="131" width="5.42578125" style="44" bestFit="1" customWidth="1"/>
    <col min="132" max="133" width="5.5703125" style="44" customWidth="1"/>
    <col min="134" max="134" width="5.5703125" style="44" hidden="1" customWidth="1"/>
    <col min="135" max="136" width="5.5703125" style="44" customWidth="1"/>
    <col min="137" max="137" width="5.5703125" style="44" hidden="1" customWidth="1"/>
    <col min="138" max="139" width="5.5703125" style="44" customWidth="1"/>
    <col min="140" max="140" width="6.140625" style="44" hidden="1" customWidth="1"/>
    <col min="141" max="141" width="6.42578125" style="44" customWidth="1"/>
    <col min="142" max="142" width="5.5703125" style="44" hidden="1" customWidth="1"/>
    <col min="143" max="143" width="5.5703125" style="44" customWidth="1"/>
    <col min="144" max="145" width="7.42578125" style="44" customWidth="1"/>
    <col min="146" max="146" width="8.42578125" style="44" customWidth="1"/>
    <col min="147" max="148" width="6.5703125" style="44" customWidth="1"/>
    <col min="149" max="149" width="8.42578125" style="44" customWidth="1"/>
    <col min="150" max="150" width="8" style="44" customWidth="1"/>
    <col min="151" max="151" width="10.85546875" style="44" customWidth="1"/>
    <col min="152" max="152" width="5.7109375" style="44" hidden="1" customWidth="1"/>
    <col min="153" max="153" width="7.5703125" style="44" customWidth="1"/>
    <col min="154" max="154" width="24.28515625" style="44" customWidth="1"/>
    <col min="155" max="163" width="4.85546875" style="44" hidden="1" customWidth="1"/>
    <col min="164" max="164" width="10.5703125" style="44" hidden="1" customWidth="1"/>
    <col min="165" max="165" width="10" style="44" hidden="1" customWidth="1"/>
    <col min="166" max="166" width="11.7109375" style="431" hidden="1"/>
    <col min="167" max="167" width="10.42578125" style="431" hidden="1"/>
    <col min="168" max="184" width="9.140625" style="165" hidden="1"/>
    <col min="185" max="185" width="18.28515625" style="343" hidden="1"/>
    <col min="186" max="208" width="9.140625" style="165" hidden="1"/>
    <col min="209" max="209" width="18.28515625" style="165" hidden="1"/>
    <col min="210" max="16383" width="9.140625" style="165" hidden="1"/>
    <col min="16384" max="16384" width="14.28515625" style="165" hidden="1"/>
  </cols>
  <sheetData>
    <row r="1" spans="1:187" ht="21.75" customHeight="1" thickBot="1">
      <c r="C1" s="666" t="str">
        <f>Master!E8</f>
        <v>Govt. Sr. Secondary School Raimalwada</v>
      </c>
      <c r="D1" s="666"/>
      <c r="E1" s="666"/>
      <c r="F1" s="666"/>
      <c r="G1" s="666"/>
      <c r="H1" s="666"/>
      <c r="I1" s="666"/>
      <c r="J1" s="666"/>
      <c r="K1" s="666"/>
      <c r="L1" s="733"/>
      <c r="M1" s="733"/>
      <c r="N1" s="733"/>
      <c r="O1" s="733"/>
      <c r="P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c r="AO1" s="733"/>
      <c r="AP1" s="733"/>
      <c r="AQ1" s="733"/>
      <c r="AR1" s="733"/>
      <c r="AS1" s="733"/>
      <c r="AT1" s="733"/>
      <c r="AU1" s="733"/>
      <c r="AV1" s="733"/>
      <c r="AW1" s="733"/>
      <c r="AX1" s="733"/>
      <c r="AY1" s="733"/>
      <c r="AZ1" s="733"/>
      <c r="BA1" s="733"/>
      <c r="BB1" s="733"/>
      <c r="BC1" s="733"/>
      <c r="BD1" s="733"/>
      <c r="BE1" s="733"/>
      <c r="BF1" s="733"/>
      <c r="BG1" s="733"/>
      <c r="BH1" s="733"/>
      <c r="BI1" s="733"/>
      <c r="BJ1" s="733"/>
      <c r="BK1" s="733"/>
      <c r="BL1" s="733"/>
      <c r="BM1" s="733"/>
      <c r="BN1" s="733"/>
      <c r="BO1" s="733"/>
      <c r="BP1" s="733"/>
      <c r="BQ1" s="733"/>
      <c r="BR1" s="733"/>
      <c r="BS1" s="733"/>
      <c r="BT1" s="733"/>
      <c r="BU1" s="733"/>
      <c r="BV1" s="733"/>
      <c r="BW1" s="733"/>
      <c r="BX1" s="733"/>
      <c r="BY1" s="733"/>
      <c r="BZ1" s="733"/>
      <c r="CA1" s="733"/>
      <c r="CB1" s="733"/>
      <c r="CC1" s="733"/>
      <c r="CD1" s="733"/>
      <c r="CE1" s="733"/>
      <c r="CF1" s="733"/>
      <c r="CG1" s="733"/>
      <c r="CH1" s="733"/>
      <c r="CI1" s="733"/>
      <c r="CJ1" s="733"/>
      <c r="CK1" s="733"/>
      <c r="CL1" s="733"/>
      <c r="CM1" s="733"/>
      <c r="CN1" s="733"/>
      <c r="CO1" s="733"/>
      <c r="CP1" s="733"/>
      <c r="CQ1" s="733"/>
      <c r="CR1" s="339"/>
      <c r="CS1" s="339"/>
      <c r="CT1" s="339"/>
      <c r="CU1" s="339"/>
      <c r="CV1" s="339"/>
      <c r="CW1" s="339"/>
      <c r="CX1" s="339"/>
      <c r="CY1" s="339"/>
      <c r="CZ1" s="339"/>
      <c r="DA1" s="339"/>
      <c r="DB1" s="339"/>
      <c r="DC1" s="339"/>
      <c r="DD1" s="339"/>
      <c r="DE1" s="339"/>
      <c r="DF1" s="339"/>
      <c r="DG1" s="339"/>
      <c r="DH1" s="339"/>
      <c r="DI1" s="339"/>
      <c r="DJ1" s="339"/>
      <c r="DK1" s="339"/>
      <c r="DL1" s="339"/>
      <c r="DM1" s="339"/>
      <c r="DN1" s="339"/>
      <c r="DO1" s="339"/>
      <c r="DP1" s="666" t="str">
        <f>Master!E8</f>
        <v>Govt. Sr. Secondary School Raimalwada</v>
      </c>
      <c r="DQ1" s="666"/>
      <c r="DR1" s="666"/>
      <c r="DS1" s="666"/>
      <c r="DT1" s="666"/>
      <c r="DU1" s="666"/>
      <c r="DV1" s="666"/>
      <c r="DW1" s="666"/>
      <c r="DX1" s="666"/>
      <c r="DY1" s="666"/>
      <c r="DZ1" s="666"/>
      <c r="EA1" s="666"/>
      <c r="EB1" s="666"/>
      <c r="EC1" s="666"/>
      <c r="ED1" s="666"/>
      <c r="EE1" s="666"/>
      <c r="EF1" s="666"/>
      <c r="EG1" s="666"/>
      <c r="EH1" s="666"/>
      <c r="EI1" s="666"/>
      <c r="EJ1" s="666"/>
      <c r="EK1" s="666"/>
      <c r="EL1" s="666"/>
      <c r="EM1" s="666"/>
      <c r="EN1" s="666"/>
      <c r="EO1" s="666"/>
      <c r="EP1" s="666"/>
      <c r="EQ1" s="666"/>
      <c r="ER1" s="666"/>
      <c r="ES1" s="666"/>
      <c r="ET1" s="666"/>
      <c r="EU1" s="666"/>
      <c r="EV1" s="666"/>
      <c r="EW1" s="666"/>
      <c r="EX1" s="666"/>
      <c r="EY1" s="666"/>
      <c r="EZ1" s="666"/>
      <c r="FA1" s="666"/>
      <c r="FB1" s="666"/>
      <c r="FC1" s="666"/>
      <c r="FD1" s="666"/>
      <c r="FE1" s="666"/>
      <c r="FF1" s="666"/>
      <c r="FG1" s="666"/>
      <c r="FH1" s="666"/>
      <c r="FI1" s="667"/>
      <c r="FJ1" s="734"/>
      <c r="FK1" s="735"/>
    </row>
    <row r="2" spans="1:187" s="424" customFormat="1" ht="48" customHeight="1" thickBot="1">
      <c r="C2" s="703" t="s">
        <v>82</v>
      </c>
      <c r="D2" s="704"/>
      <c r="E2" s="704"/>
      <c r="F2" s="704"/>
      <c r="G2" s="704"/>
      <c r="H2" s="704"/>
      <c r="I2" s="705" t="s">
        <v>137</v>
      </c>
      <c r="J2" s="705"/>
      <c r="K2" s="705"/>
      <c r="L2" s="706" t="s">
        <v>55</v>
      </c>
      <c r="M2" s="707"/>
      <c r="N2" s="707"/>
      <c r="O2" s="707"/>
      <c r="P2" s="707"/>
      <c r="Q2" s="707"/>
      <c r="R2" s="707"/>
      <c r="S2" s="708"/>
      <c r="T2" s="709">
        <f>Master!E20</f>
        <v>44676</v>
      </c>
      <c r="U2" s="710"/>
      <c r="V2" s="710"/>
      <c r="W2" s="710"/>
      <c r="X2" s="710"/>
      <c r="Y2" s="711"/>
      <c r="Z2" s="668" t="s">
        <v>44</v>
      </c>
      <c r="AA2" s="669"/>
      <c r="AB2" s="669"/>
      <c r="AC2" s="669"/>
      <c r="AD2" s="669"/>
      <c r="AE2" s="669"/>
      <c r="AF2" s="669"/>
      <c r="AG2" s="669"/>
      <c r="AH2" s="669"/>
      <c r="AI2" s="669"/>
      <c r="AJ2" s="669"/>
      <c r="AK2" s="669"/>
      <c r="AL2" s="669"/>
      <c r="AM2" s="669"/>
      <c r="AN2" s="669"/>
      <c r="AO2" s="669"/>
      <c r="AP2" s="669"/>
      <c r="AQ2" s="669"/>
      <c r="AR2" s="669"/>
      <c r="AS2" s="669"/>
      <c r="AT2" s="669"/>
      <c r="AU2" s="669"/>
      <c r="AV2" s="669"/>
      <c r="AW2" s="669"/>
      <c r="AX2" s="669"/>
      <c r="AY2" s="669"/>
      <c r="AZ2" s="669"/>
      <c r="BA2" s="669"/>
      <c r="BB2" s="669"/>
      <c r="BC2" s="669"/>
      <c r="BD2" s="669"/>
      <c r="BE2" s="669"/>
      <c r="BF2" s="669"/>
      <c r="BG2" s="669"/>
      <c r="BH2" s="669"/>
      <c r="BI2" s="669"/>
      <c r="BJ2" s="669"/>
      <c r="BK2" s="669"/>
      <c r="BL2" s="669"/>
      <c r="BM2" s="669"/>
      <c r="BN2" s="669"/>
      <c r="BO2" s="669"/>
      <c r="BP2" s="669"/>
      <c r="BQ2" s="669"/>
      <c r="BR2" s="669"/>
      <c r="BS2" s="669"/>
      <c r="BT2" s="669"/>
      <c r="BU2" s="669"/>
      <c r="BV2" s="669"/>
      <c r="BW2" s="669"/>
      <c r="BX2" s="669"/>
      <c r="BY2" s="669"/>
      <c r="BZ2" s="669"/>
      <c r="CA2" s="669"/>
      <c r="CB2" s="669"/>
      <c r="CC2" s="669"/>
      <c r="CD2" s="669"/>
      <c r="CE2" s="669"/>
      <c r="CF2" s="669"/>
      <c r="CG2" s="669"/>
      <c r="CH2" s="669"/>
      <c r="CI2" s="669"/>
      <c r="CJ2" s="669"/>
      <c r="CK2" s="669"/>
      <c r="CL2" s="669"/>
      <c r="CM2" s="669"/>
      <c r="CN2" s="669"/>
      <c r="CO2" s="669"/>
      <c r="CP2" s="669"/>
      <c r="CQ2" s="669"/>
      <c r="CR2" s="669"/>
      <c r="CS2" s="669"/>
      <c r="CT2" s="669"/>
      <c r="CU2" s="669"/>
      <c r="CV2" s="669"/>
      <c r="CW2" s="669"/>
      <c r="CX2" s="669"/>
      <c r="CY2" s="669"/>
      <c r="CZ2" s="669"/>
      <c r="DA2" s="669"/>
      <c r="DB2" s="669"/>
      <c r="DC2" s="669"/>
      <c r="DD2" s="669"/>
      <c r="DE2" s="669"/>
      <c r="DF2" s="669"/>
      <c r="DG2" s="669"/>
      <c r="DH2" s="669"/>
      <c r="DI2" s="669"/>
      <c r="DJ2" s="669"/>
      <c r="DK2" s="669"/>
      <c r="DL2" s="669"/>
      <c r="DM2" s="669"/>
      <c r="DN2" s="669"/>
      <c r="DO2" s="669"/>
      <c r="DP2" s="669"/>
      <c r="DQ2" s="669"/>
      <c r="DR2" s="669"/>
      <c r="DS2" s="669"/>
      <c r="DT2" s="669"/>
      <c r="DU2" s="669"/>
      <c r="DV2" s="669"/>
      <c r="DW2" s="669"/>
      <c r="DX2" s="669"/>
      <c r="DY2" s="669"/>
      <c r="DZ2" s="669"/>
      <c r="EA2" s="669"/>
      <c r="EB2" s="669"/>
      <c r="EC2" s="669"/>
      <c r="ED2" s="669"/>
      <c r="EE2" s="669"/>
      <c r="EF2" s="669"/>
      <c r="EG2" s="669"/>
      <c r="EH2" s="669"/>
      <c r="EI2" s="669"/>
      <c r="EJ2" s="669"/>
      <c r="EK2" s="669"/>
      <c r="EL2" s="669"/>
      <c r="EM2" s="669"/>
      <c r="EN2" s="669"/>
      <c r="EO2" s="669"/>
      <c r="EP2" s="669"/>
      <c r="EQ2" s="669"/>
      <c r="ER2" s="669"/>
      <c r="ES2" s="669"/>
      <c r="ET2" s="669"/>
      <c r="EU2" s="669"/>
      <c r="EV2" s="669"/>
      <c r="EW2" s="669"/>
      <c r="EX2" s="669"/>
      <c r="EY2" s="669"/>
      <c r="EZ2" s="669"/>
      <c r="FA2" s="669"/>
      <c r="FB2" s="669"/>
      <c r="FC2" s="669"/>
      <c r="FD2" s="669"/>
      <c r="FE2" s="669"/>
      <c r="FF2" s="669"/>
      <c r="FG2" s="669"/>
      <c r="FH2" s="669"/>
      <c r="FI2" s="670"/>
      <c r="FJ2" s="734"/>
      <c r="FK2" s="735"/>
      <c r="GC2" s="425"/>
    </row>
    <row r="3" spans="1:187" s="426" customFormat="1" ht="27.75" customHeight="1" thickBot="1">
      <c r="C3" s="759" t="s">
        <v>50</v>
      </c>
      <c r="D3" s="760"/>
      <c r="E3" s="760"/>
      <c r="F3" s="760"/>
      <c r="G3" s="760" t="str">
        <f>Master!E14</f>
        <v>08151106901</v>
      </c>
      <c r="H3" s="761"/>
      <c r="I3" s="19" t="s">
        <v>51</v>
      </c>
      <c r="J3" s="697" t="str">
        <f>Master!E6</f>
        <v>2021-22</v>
      </c>
      <c r="K3" s="698"/>
      <c r="L3" s="699" t="s">
        <v>101</v>
      </c>
      <c r="M3" s="700"/>
      <c r="N3" s="700"/>
      <c r="O3" s="700"/>
      <c r="P3" s="700"/>
      <c r="Q3" s="700"/>
      <c r="R3" s="700"/>
      <c r="S3" s="700"/>
      <c r="T3" s="700"/>
      <c r="U3" s="700"/>
      <c r="V3" s="700"/>
      <c r="W3" s="701"/>
      <c r="X3" s="701"/>
      <c r="Y3" s="702"/>
      <c r="Z3" s="634" t="s">
        <v>38</v>
      </c>
      <c r="AA3" s="635"/>
      <c r="AB3" s="635"/>
      <c r="AC3" s="635"/>
      <c r="AD3" s="635"/>
      <c r="AE3" s="635"/>
      <c r="AF3" s="635"/>
      <c r="AG3" s="635"/>
      <c r="AH3" s="635"/>
      <c r="AI3" s="635"/>
      <c r="AJ3" s="635"/>
      <c r="AK3" s="636"/>
      <c r="AL3" s="636"/>
      <c r="AM3" s="637"/>
      <c r="AN3" s="754" t="s">
        <v>87</v>
      </c>
      <c r="AO3" s="755"/>
      <c r="AP3" s="755"/>
      <c r="AQ3" s="755"/>
      <c r="AR3" s="755"/>
      <c r="AS3" s="755"/>
      <c r="AT3" s="755"/>
      <c r="AU3" s="755"/>
      <c r="AV3" s="755"/>
      <c r="AW3" s="755"/>
      <c r="AX3" s="755"/>
      <c r="AY3" s="756"/>
      <c r="AZ3" s="756"/>
      <c r="BA3" s="757"/>
      <c r="BB3" s="609" t="s">
        <v>88</v>
      </c>
      <c r="BC3" s="610"/>
      <c r="BD3" s="610"/>
      <c r="BE3" s="610"/>
      <c r="BF3" s="610"/>
      <c r="BG3" s="610"/>
      <c r="BH3" s="610"/>
      <c r="BI3" s="610"/>
      <c r="BJ3" s="610"/>
      <c r="BK3" s="610"/>
      <c r="BL3" s="610"/>
      <c r="BM3" s="758"/>
      <c r="BN3" s="758"/>
      <c r="BO3" s="611"/>
      <c r="BP3" s="634" t="s">
        <v>86</v>
      </c>
      <c r="BQ3" s="635"/>
      <c r="BR3" s="635"/>
      <c r="BS3" s="635"/>
      <c r="BT3" s="635"/>
      <c r="BU3" s="635"/>
      <c r="BV3" s="635"/>
      <c r="BW3" s="635"/>
      <c r="BX3" s="635"/>
      <c r="BY3" s="635"/>
      <c r="BZ3" s="635"/>
      <c r="CA3" s="636"/>
      <c r="CB3" s="636"/>
      <c r="CC3" s="637"/>
      <c r="CD3" s="638" t="s">
        <v>89</v>
      </c>
      <c r="CE3" s="639"/>
      <c r="CF3" s="639"/>
      <c r="CG3" s="639"/>
      <c r="CH3" s="639"/>
      <c r="CI3" s="639"/>
      <c r="CJ3" s="639"/>
      <c r="CK3" s="639"/>
      <c r="CL3" s="639"/>
      <c r="CM3" s="639"/>
      <c r="CN3" s="639"/>
      <c r="CO3" s="640"/>
      <c r="CP3" s="640"/>
      <c r="CQ3" s="641"/>
      <c r="CR3" s="656" t="s">
        <v>102</v>
      </c>
      <c r="CS3" s="657"/>
      <c r="CT3" s="657"/>
      <c r="CU3" s="657"/>
      <c r="CV3" s="657"/>
      <c r="CW3" s="657"/>
      <c r="CX3" s="657"/>
      <c r="CY3" s="657"/>
      <c r="CZ3" s="657"/>
      <c r="DA3" s="657"/>
      <c r="DB3" s="657"/>
      <c r="DC3" s="658"/>
      <c r="DD3" s="609" t="s">
        <v>104</v>
      </c>
      <c r="DE3" s="610"/>
      <c r="DF3" s="610"/>
      <c r="DG3" s="610"/>
      <c r="DH3" s="610"/>
      <c r="DI3" s="610"/>
      <c r="DJ3" s="610"/>
      <c r="DK3" s="610"/>
      <c r="DL3" s="610"/>
      <c r="DM3" s="610"/>
      <c r="DN3" s="610"/>
      <c r="DO3" s="611"/>
      <c r="DP3" s="736" t="s">
        <v>105</v>
      </c>
      <c r="DQ3" s="737"/>
      <c r="DR3" s="737"/>
      <c r="DS3" s="737"/>
      <c r="DT3" s="737"/>
      <c r="DU3" s="738"/>
      <c r="DV3" s="748" t="s">
        <v>39</v>
      </c>
      <c r="DW3" s="749"/>
      <c r="DX3" s="749"/>
      <c r="DY3" s="749"/>
      <c r="DZ3" s="749"/>
      <c r="EA3" s="750"/>
      <c r="EB3" s="609" t="s">
        <v>200</v>
      </c>
      <c r="EC3" s="610"/>
      <c r="ED3" s="610"/>
      <c r="EE3" s="610"/>
      <c r="EF3" s="610"/>
      <c r="EG3" s="610"/>
      <c r="EH3" s="610"/>
      <c r="EI3" s="610"/>
      <c r="EJ3" s="610"/>
      <c r="EK3" s="610"/>
      <c r="EL3" s="610"/>
      <c r="EM3" s="611"/>
      <c r="EN3" s="751" t="s">
        <v>42</v>
      </c>
      <c r="EO3" s="752"/>
      <c r="EP3" s="753"/>
      <c r="EQ3" s="688" t="s">
        <v>48</v>
      </c>
      <c r="ER3" s="689"/>
      <c r="ES3" s="689"/>
      <c r="ET3" s="689"/>
      <c r="EU3" s="689"/>
      <c r="EV3" s="689"/>
      <c r="EW3" s="690"/>
      <c r="EX3" s="691" t="s">
        <v>54</v>
      </c>
      <c r="EY3" s="594" t="s">
        <v>115</v>
      </c>
      <c r="EZ3" s="595"/>
      <c r="FA3" s="595"/>
      <c r="FB3" s="595"/>
      <c r="FC3" s="595"/>
      <c r="FD3" s="596"/>
      <c r="FE3" s="671" t="s">
        <v>120</v>
      </c>
      <c r="FF3" s="674" t="s">
        <v>121</v>
      </c>
      <c r="FG3" s="674" t="s">
        <v>122</v>
      </c>
      <c r="FH3" s="674" t="s">
        <v>123</v>
      </c>
      <c r="FI3" s="677" t="s">
        <v>124</v>
      </c>
      <c r="FJ3" s="735"/>
      <c r="FK3" s="735"/>
      <c r="GC3" s="343"/>
    </row>
    <row r="4" spans="1:187" s="426" customFormat="1" ht="27.75" customHeight="1" thickBot="1">
      <c r="C4" s="739" t="s">
        <v>80</v>
      </c>
      <c r="D4" s="698"/>
      <c r="E4" s="698"/>
      <c r="F4" s="740"/>
      <c r="G4" s="741">
        <v>9</v>
      </c>
      <c r="H4" s="742"/>
      <c r="I4" s="19" t="s">
        <v>52</v>
      </c>
      <c r="J4" s="743" t="s">
        <v>78</v>
      </c>
      <c r="K4" s="744"/>
      <c r="L4" s="745">
        <v>0</v>
      </c>
      <c r="M4" s="746"/>
      <c r="N4" s="746"/>
      <c r="O4" s="746"/>
      <c r="P4" s="746"/>
      <c r="Q4" s="746"/>
      <c r="R4" s="746"/>
      <c r="S4" s="746"/>
      <c r="T4" s="746"/>
      <c r="U4" s="746"/>
      <c r="V4" s="746"/>
      <c r="W4" s="746"/>
      <c r="X4" s="746"/>
      <c r="Y4" s="747"/>
      <c r="Z4" s="642">
        <v>0</v>
      </c>
      <c r="AA4" s="643"/>
      <c r="AB4" s="643"/>
      <c r="AC4" s="643"/>
      <c r="AD4" s="643"/>
      <c r="AE4" s="643"/>
      <c r="AF4" s="643"/>
      <c r="AG4" s="643"/>
      <c r="AH4" s="643"/>
      <c r="AI4" s="643"/>
      <c r="AJ4" s="643"/>
      <c r="AK4" s="643"/>
      <c r="AL4" s="643"/>
      <c r="AM4" s="644"/>
      <c r="AN4" s="762">
        <v>0</v>
      </c>
      <c r="AO4" s="763"/>
      <c r="AP4" s="763"/>
      <c r="AQ4" s="763"/>
      <c r="AR4" s="763"/>
      <c r="AS4" s="763"/>
      <c r="AT4" s="763"/>
      <c r="AU4" s="763"/>
      <c r="AV4" s="763"/>
      <c r="AW4" s="763"/>
      <c r="AX4" s="763"/>
      <c r="AY4" s="763"/>
      <c r="AZ4" s="763"/>
      <c r="BA4" s="764"/>
      <c r="BB4" s="612">
        <v>0</v>
      </c>
      <c r="BC4" s="613"/>
      <c r="BD4" s="613"/>
      <c r="BE4" s="613"/>
      <c r="BF4" s="613"/>
      <c r="BG4" s="613"/>
      <c r="BH4" s="613"/>
      <c r="BI4" s="613"/>
      <c r="BJ4" s="613"/>
      <c r="BK4" s="613"/>
      <c r="BL4" s="613"/>
      <c r="BM4" s="613"/>
      <c r="BN4" s="613"/>
      <c r="BO4" s="614"/>
      <c r="BP4" s="642">
        <v>0</v>
      </c>
      <c r="BQ4" s="643"/>
      <c r="BR4" s="643"/>
      <c r="BS4" s="643"/>
      <c r="BT4" s="643"/>
      <c r="BU4" s="643"/>
      <c r="BV4" s="643"/>
      <c r="BW4" s="643"/>
      <c r="BX4" s="643"/>
      <c r="BY4" s="643"/>
      <c r="BZ4" s="643"/>
      <c r="CA4" s="643"/>
      <c r="CB4" s="643"/>
      <c r="CC4" s="644"/>
      <c r="CD4" s="645">
        <v>0</v>
      </c>
      <c r="CE4" s="646"/>
      <c r="CF4" s="646"/>
      <c r="CG4" s="646"/>
      <c r="CH4" s="646"/>
      <c r="CI4" s="646"/>
      <c r="CJ4" s="646"/>
      <c r="CK4" s="646"/>
      <c r="CL4" s="646"/>
      <c r="CM4" s="646"/>
      <c r="CN4" s="646"/>
      <c r="CO4" s="646"/>
      <c r="CP4" s="646"/>
      <c r="CQ4" s="647"/>
      <c r="CR4" s="659" t="s">
        <v>70</v>
      </c>
      <c r="CS4" s="660"/>
      <c r="CT4" s="660"/>
      <c r="CU4" s="660"/>
      <c r="CV4" s="660"/>
      <c r="CW4" s="660"/>
      <c r="CX4" s="660"/>
      <c r="CY4" s="660"/>
      <c r="CZ4" s="660"/>
      <c r="DA4" s="660"/>
      <c r="DB4" s="660"/>
      <c r="DC4" s="661"/>
      <c r="DD4" s="612" t="s">
        <v>71</v>
      </c>
      <c r="DE4" s="613"/>
      <c r="DF4" s="613"/>
      <c r="DG4" s="613"/>
      <c r="DH4" s="613"/>
      <c r="DI4" s="613"/>
      <c r="DJ4" s="613"/>
      <c r="DK4" s="613"/>
      <c r="DL4" s="613"/>
      <c r="DM4" s="613"/>
      <c r="DN4" s="613"/>
      <c r="DO4" s="614"/>
      <c r="DP4" s="799" t="s">
        <v>162</v>
      </c>
      <c r="DQ4" s="800"/>
      <c r="DR4" s="800"/>
      <c r="DS4" s="800"/>
      <c r="DT4" s="800"/>
      <c r="DU4" s="801"/>
      <c r="DV4" s="802" t="s">
        <v>163</v>
      </c>
      <c r="DW4" s="803"/>
      <c r="DX4" s="803"/>
      <c r="DY4" s="803"/>
      <c r="DZ4" s="803"/>
      <c r="EA4" s="804"/>
      <c r="EB4" s="612" t="s">
        <v>71</v>
      </c>
      <c r="EC4" s="613"/>
      <c r="ED4" s="613"/>
      <c r="EE4" s="613"/>
      <c r="EF4" s="613"/>
      <c r="EG4" s="613"/>
      <c r="EH4" s="613"/>
      <c r="EI4" s="613"/>
      <c r="EJ4" s="613"/>
      <c r="EK4" s="613"/>
      <c r="EL4" s="613"/>
      <c r="EM4" s="614"/>
      <c r="EN4" s="814" t="s">
        <v>40</v>
      </c>
      <c r="EO4" s="816" t="s">
        <v>41</v>
      </c>
      <c r="EP4" s="818" t="s">
        <v>43</v>
      </c>
      <c r="EQ4" s="820" t="s">
        <v>90</v>
      </c>
      <c r="ER4" s="805" t="s">
        <v>46</v>
      </c>
      <c r="ES4" s="805" t="s">
        <v>47</v>
      </c>
      <c r="ET4" s="805" t="s">
        <v>114</v>
      </c>
      <c r="EU4" s="808" t="s">
        <v>45</v>
      </c>
      <c r="EV4" s="45"/>
      <c r="EW4" s="811" t="s">
        <v>49</v>
      </c>
      <c r="EX4" s="692"/>
      <c r="EY4" s="597"/>
      <c r="EZ4" s="598"/>
      <c r="FA4" s="598"/>
      <c r="FB4" s="598"/>
      <c r="FC4" s="598"/>
      <c r="FD4" s="599"/>
      <c r="FE4" s="672"/>
      <c r="FF4" s="675"/>
      <c r="FG4" s="675"/>
      <c r="FH4" s="675"/>
      <c r="FI4" s="678"/>
      <c r="FJ4" s="735"/>
      <c r="FK4" s="735"/>
    </row>
    <row r="5" spans="1:187" ht="31.5" customHeight="1" thickBot="1">
      <c r="C5" s="786" t="s">
        <v>30</v>
      </c>
      <c r="D5" s="787"/>
      <c r="E5" s="787"/>
      <c r="F5" s="787"/>
      <c r="G5" s="787"/>
      <c r="H5" s="787"/>
      <c r="I5" s="787"/>
      <c r="J5" s="787"/>
      <c r="K5" s="787"/>
      <c r="L5" s="724" t="s">
        <v>190</v>
      </c>
      <c r="M5" s="725"/>
      <c r="N5" s="772" t="s">
        <v>85</v>
      </c>
      <c r="O5" s="721" t="s">
        <v>61</v>
      </c>
      <c r="P5" s="722"/>
      <c r="Q5" s="723"/>
      <c r="R5" s="721" t="s">
        <v>100</v>
      </c>
      <c r="S5" s="722"/>
      <c r="T5" s="723"/>
      <c r="U5" s="788" t="s">
        <v>63</v>
      </c>
      <c r="V5" s="718" t="s">
        <v>37</v>
      </c>
      <c r="W5" s="718" t="s">
        <v>113</v>
      </c>
      <c r="X5" s="718" t="s">
        <v>45</v>
      </c>
      <c r="Y5" s="20" t="s">
        <v>111</v>
      </c>
      <c r="Z5" s="726" t="s">
        <v>190</v>
      </c>
      <c r="AA5" s="727"/>
      <c r="AB5" s="648" t="s">
        <v>85</v>
      </c>
      <c r="AC5" s="728" t="s">
        <v>61</v>
      </c>
      <c r="AD5" s="729"/>
      <c r="AE5" s="730"/>
      <c r="AF5" s="728" t="s">
        <v>100</v>
      </c>
      <c r="AG5" s="729"/>
      <c r="AH5" s="730"/>
      <c r="AI5" s="650" t="s">
        <v>63</v>
      </c>
      <c r="AJ5" s="651" t="s">
        <v>37</v>
      </c>
      <c r="AK5" s="651" t="s">
        <v>113</v>
      </c>
      <c r="AL5" s="651" t="s">
        <v>45</v>
      </c>
      <c r="AM5" s="70" t="s">
        <v>111</v>
      </c>
      <c r="AN5" s="731" t="s">
        <v>190</v>
      </c>
      <c r="AO5" s="732"/>
      <c r="AP5" s="789" t="s">
        <v>85</v>
      </c>
      <c r="AQ5" s="765" t="s">
        <v>61</v>
      </c>
      <c r="AR5" s="766"/>
      <c r="AS5" s="767"/>
      <c r="AT5" s="765" t="s">
        <v>100</v>
      </c>
      <c r="AU5" s="766"/>
      <c r="AV5" s="767"/>
      <c r="AW5" s="791" t="s">
        <v>63</v>
      </c>
      <c r="AX5" s="681" t="s">
        <v>37</v>
      </c>
      <c r="AY5" s="681" t="s">
        <v>113</v>
      </c>
      <c r="AZ5" s="681" t="s">
        <v>45</v>
      </c>
      <c r="BA5" s="22" t="s">
        <v>111</v>
      </c>
      <c r="BB5" s="615" t="s">
        <v>190</v>
      </c>
      <c r="BC5" s="616"/>
      <c r="BD5" s="617" t="s">
        <v>85</v>
      </c>
      <c r="BE5" s="619" t="s">
        <v>61</v>
      </c>
      <c r="BF5" s="620"/>
      <c r="BG5" s="621"/>
      <c r="BH5" s="619" t="s">
        <v>100</v>
      </c>
      <c r="BI5" s="620"/>
      <c r="BJ5" s="621"/>
      <c r="BK5" s="622" t="s">
        <v>63</v>
      </c>
      <c r="BL5" s="623" t="s">
        <v>37</v>
      </c>
      <c r="BM5" s="623" t="s">
        <v>113</v>
      </c>
      <c r="BN5" s="623" t="s">
        <v>45</v>
      </c>
      <c r="BO5" s="77" t="s">
        <v>111</v>
      </c>
      <c r="BP5" s="726" t="s">
        <v>190</v>
      </c>
      <c r="BQ5" s="727"/>
      <c r="BR5" s="648" t="s">
        <v>85</v>
      </c>
      <c r="BS5" s="728" t="s">
        <v>61</v>
      </c>
      <c r="BT5" s="729"/>
      <c r="BU5" s="730"/>
      <c r="BV5" s="728" t="s">
        <v>100</v>
      </c>
      <c r="BW5" s="729"/>
      <c r="BX5" s="730"/>
      <c r="BY5" s="650" t="s">
        <v>63</v>
      </c>
      <c r="BZ5" s="651" t="s">
        <v>37</v>
      </c>
      <c r="CA5" s="651" t="s">
        <v>113</v>
      </c>
      <c r="CB5" s="651" t="s">
        <v>45</v>
      </c>
      <c r="CC5" s="70" t="s">
        <v>111</v>
      </c>
      <c r="CD5" s="796" t="s">
        <v>190</v>
      </c>
      <c r="CE5" s="797"/>
      <c r="CF5" s="654" t="s">
        <v>85</v>
      </c>
      <c r="CG5" s="779" t="s">
        <v>61</v>
      </c>
      <c r="CH5" s="780"/>
      <c r="CI5" s="781"/>
      <c r="CJ5" s="779" t="s">
        <v>100</v>
      </c>
      <c r="CK5" s="780"/>
      <c r="CL5" s="781"/>
      <c r="CM5" s="684" t="s">
        <v>63</v>
      </c>
      <c r="CN5" s="685" t="s">
        <v>37</v>
      </c>
      <c r="CO5" s="685" t="s">
        <v>113</v>
      </c>
      <c r="CP5" s="685" t="s">
        <v>45</v>
      </c>
      <c r="CQ5" s="21" t="s">
        <v>111</v>
      </c>
      <c r="CR5" s="774" t="s">
        <v>190</v>
      </c>
      <c r="CS5" s="775"/>
      <c r="CT5" s="662" t="s">
        <v>85</v>
      </c>
      <c r="CU5" s="776" t="s">
        <v>61</v>
      </c>
      <c r="CV5" s="777"/>
      <c r="CW5" s="778"/>
      <c r="CX5" s="776" t="s">
        <v>100</v>
      </c>
      <c r="CY5" s="777"/>
      <c r="CZ5" s="778"/>
      <c r="DA5" s="680" t="s">
        <v>63</v>
      </c>
      <c r="DB5" s="694" t="s">
        <v>37</v>
      </c>
      <c r="DC5" s="73" t="s">
        <v>34</v>
      </c>
      <c r="DD5" s="615" t="s">
        <v>190</v>
      </c>
      <c r="DE5" s="616"/>
      <c r="DF5" s="617" t="s">
        <v>85</v>
      </c>
      <c r="DG5" s="619" t="s">
        <v>61</v>
      </c>
      <c r="DH5" s="620"/>
      <c r="DI5" s="621"/>
      <c r="DJ5" s="619" t="s">
        <v>100</v>
      </c>
      <c r="DK5" s="620"/>
      <c r="DL5" s="621"/>
      <c r="DM5" s="622" t="s">
        <v>63</v>
      </c>
      <c r="DN5" s="623" t="s">
        <v>37</v>
      </c>
      <c r="DO5" s="77" t="s">
        <v>34</v>
      </c>
      <c r="DP5" s="829" t="s">
        <v>106</v>
      </c>
      <c r="DQ5" s="798" t="s">
        <v>107</v>
      </c>
      <c r="DR5" s="798" t="s">
        <v>108</v>
      </c>
      <c r="DS5" s="823" t="s">
        <v>33</v>
      </c>
      <c r="DT5" s="824" t="s">
        <v>37</v>
      </c>
      <c r="DU5" s="89" t="s">
        <v>34</v>
      </c>
      <c r="DV5" s="826" t="s">
        <v>109</v>
      </c>
      <c r="DW5" s="626" t="s">
        <v>103</v>
      </c>
      <c r="DX5" s="626" t="s">
        <v>110</v>
      </c>
      <c r="DY5" s="627" t="s">
        <v>33</v>
      </c>
      <c r="DZ5" s="628" t="s">
        <v>37</v>
      </c>
      <c r="EA5" s="90" t="s">
        <v>34</v>
      </c>
      <c r="EB5" s="615" t="s">
        <v>190</v>
      </c>
      <c r="EC5" s="616"/>
      <c r="ED5" s="617" t="s">
        <v>85</v>
      </c>
      <c r="EE5" s="619" t="s">
        <v>61</v>
      </c>
      <c r="EF5" s="620"/>
      <c r="EG5" s="621"/>
      <c r="EH5" s="619" t="s">
        <v>100</v>
      </c>
      <c r="EI5" s="620"/>
      <c r="EJ5" s="621"/>
      <c r="EK5" s="622" t="s">
        <v>63</v>
      </c>
      <c r="EL5" s="623" t="s">
        <v>37</v>
      </c>
      <c r="EM5" s="77" t="s">
        <v>34</v>
      </c>
      <c r="EN5" s="814"/>
      <c r="EO5" s="816"/>
      <c r="EP5" s="818"/>
      <c r="EQ5" s="821"/>
      <c r="ER5" s="806"/>
      <c r="ES5" s="806"/>
      <c r="ET5" s="806"/>
      <c r="EU5" s="809"/>
      <c r="EV5" s="46"/>
      <c r="EW5" s="812"/>
      <c r="EX5" s="692"/>
      <c r="EY5" s="600" t="s">
        <v>31</v>
      </c>
      <c r="EZ5" s="603" t="s">
        <v>64</v>
      </c>
      <c r="FA5" s="603" t="s">
        <v>116</v>
      </c>
      <c r="FB5" s="603" t="s">
        <v>117</v>
      </c>
      <c r="FC5" s="603" t="s">
        <v>118</v>
      </c>
      <c r="FD5" s="606" t="s">
        <v>119</v>
      </c>
      <c r="FE5" s="672"/>
      <c r="FF5" s="675"/>
      <c r="FG5" s="675"/>
      <c r="FH5" s="675"/>
      <c r="FI5" s="678"/>
      <c r="FJ5" s="735"/>
      <c r="FK5" s="735"/>
    </row>
    <row r="6" spans="1:187" ht="54.75" customHeight="1">
      <c r="C6" s="792" t="s">
        <v>35</v>
      </c>
      <c r="D6" s="714" t="s">
        <v>28</v>
      </c>
      <c r="E6" s="714" t="s">
        <v>22</v>
      </c>
      <c r="F6" s="714" t="s">
        <v>29</v>
      </c>
      <c r="G6" s="716" t="s">
        <v>23</v>
      </c>
      <c r="H6" s="714" t="s">
        <v>24</v>
      </c>
      <c r="I6" s="714" t="s">
        <v>25</v>
      </c>
      <c r="J6" s="714" t="s">
        <v>26</v>
      </c>
      <c r="K6" s="768" t="s">
        <v>27</v>
      </c>
      <c r="L6" s="201" t="s">
        <v>83</v>
      </c>
      <c r="M6" s="202" t="s">
        <v>84</v>
      </c>
      <c r="N6" s="773"/>
      <c r="O6" s="198" t="s">
        <v>32</v>
      </c>
      <c r="P6" s="199" t="s">
        <v>199</v>
      </c>
      <c r="Q6" s="200" t="s">
        <v>135</v>
      </c>
      <c r="R6" s="198" t="s">
        <v>32</v>
      </c>
      <c r="S6" s="199" t="s">
        <v>199</v>
      </c>
      <c r="T6" s="200" t="s">
        <v>136</v>
      </c>
      <c r="U6" s="788"/>
      <c r="V6" s="719"/>
      <c r="W6" s="719"/>
      <c r="X6" s="719"/>
      <c r="Y6" s="770" t="s">
        <v>148</v>
      </c>
      <c r="Z6" s="208" t="s">
        <v>83</v>
      </c>
      <c r="AA6" s="209" t="s">
        <v>84</v>
      </c>
      <c r="AB6" s="649"/>
      <c r="AC6" s="210" t="s">
        <v>32</v>
      </c>
      <c r="AD6" s="211" t="s">
        <v>199</v>
      </c>
      <c r="AE6" s="212" t="s">
        <v>135</v>
      </c>
      <c r="AF6" s="210" t="s">
        <v>32</v>
      </c>
      <c r="AG6" s="211" t="s">
        <v>199</v>
      </c>
      <c r="AH6" s="212" t="s">
        <v>136</v>
      </c>
      <c r="AI6" s="650"/>
      <c r="AJ6" s="652"/>
      <c r="AK6" s="652"/>
      <c r="AL6" s="652"/>
      <c r="AM6" s="664" t="s">
        <v>148</v>
      </c>
      <c r="AN6" s="240" t="s">
        <v>83</v>
      </c>
      <c r="AO6" s="241" t="s">
        <v>84</v>
      </c>
      <c r="AP6" s="790"/>
      <c r="AQ6" s="242" t="s">
        <v>32</v>
      </c>
      <c r="AR6" s="243" t="s">
        <v>199</v>
      </c>
      <c r="AS6" s="244" t="s">
        <v>135</v>
      </c>
      <c r="AT6" s="242" t="s">
        <v>32</v>
      </c>
      <c r="AU6" s="243" t="s">
        <v>199</v>
      </c>
      <c r="AV6" s="244" t="s">
        <v>136</v>
      </c>
      <c r="AW6" s="791"/>
      <c r="AX6" s="682"/>
      <c r="AY6" s="682"/>
      <c r="AZ6" s="682"/>
      <c r="BA6" s="782" t="s">
        <v>148</v>
      </c>
      <c r="BB6" s="266" t="s">
        <v>83</v>
      </c>
      <c r="BC6" s="267" t="s">
        <v>84</v>
      </c>
      <c r="BD6" s="618"/>
      <c r="BE6" s="268" t="s">
        <v>32</v>
      </c>
      <c r="BF6" s="269" t="s">
        <v>199</v>
      </c>
      <c r="BG6" s="270" t="s">
        <v>135</v>
      </c>
      <c r="BH6" s="268" t="s">
        <v>32</v>
      </c>
      <c r="BI6" s="269" t="s">
        <v>199</v>
      </c>
      <c r="BJ6" s="270" t="s">
        <v>136</v>
      </c>
      <c r="BK6" s="622"/>
      <c r="BL6" s="624"/>
      <c r="BM6" s="624"/>
      <c r="BN6" s="624"/>
      <c r="BO6" s="784" t="s">
        <v>148</v>
      </c>
      <c r="BP6" s="208" t="s">
        <v>83</v>
      </c>
      <c r="BQ6" s="209" t="s">
        <v>84</v>
      </c>
      <c r="BR6" s="649"/>
      <c r="BS6" s="210" t="s">
        <v>32</v>
      </c>
      <c r="BT6" s="211" t="s">
        <v>199</v>
      </c>
      <c r="BU6" s="212" t="s">
        <v>135</v>
      </c>
      <c r="BV6" s="210" t="s">
        <v>32</v>
      </c>
      <c r="BW6" s="211" t="s">
        <v>199</v>
      </c>
      <c r="BX6" s="212" t="s">
        <v>136</v>
      </c>
      <c r="BY6" s="650"/>
      <c r="BZ6" s="652"/>
      <c r="CA6" s="652"/>
      <c r="CB6" s="652"/>
      <c r="CC6" s="664" t="s">
        <v>148</v>
      </c>
      <c r="CD6" s="291" t="s">
        <v>83</v>
      </c>
      <c r="CE6" s="292" t="s">
        <v>84</v>
      </c>
      <c r="CF6" s="655"/>
      <c r="CG6" s="293" t="s">
        <v>32</v>
      </c>
      <c r="CH6" s="294" t="s">
        <v>199</v>
      </c>
      <c r="CI6" s="295" t="s">
        <v>135</v>
      </c>
      <c r="CJ6" s="293" t="s">
        <v>32</v>
      </c>
      <c r="CK6" s="294" t="s">
        <v>199</v>
      </c>
      <c r="CL6" s="295" t="s">
        <v>136</v>
      </c>
      <c r="CM6" s="684"/>
      <c r="CN6" s="686"/>
      <c r="CO6" s="686"/>
      <c r="CP6" s="686"/>
      <c r="CQ6" s="712" t="s">
        <v>148</v>
      </c>
      <c r="CR6" s="317" t="s">
        <v>83</v>
      </c>
      <c r="CS6" s="318" t="s">
        <v>84</v>
      </c>
      <c r="CT6" s="663"/>
      <c r="CU6" s="319" t="s">
        <v>32</v>
      </c>
      <c r="CV6" s="320" t="s">
        <v>199</v>
      </c>
      <c r="CW6" s="321" t="s">
        <v>135</v>
      </c>
      <c r="CX6" s="319" t="s">
        <v>32</v>
      </c>
      <c r="CY6" s="320" t="s">
        <v>199</v>
      </c>
      <c r="CZ6" s="321" t="s">
        <v>136</v>
      </c>
      <c r="DA6" s="680"/>
      <c r="DB6" s="695"/>
      <c r="DC6" s="794" t="s">
        <v>203</v>
      </c>
      <c r="DD6" s="266" t="s">
        <v>83</v>
      </c>
      <c r="DE6" s="267" t="s">
        <v>84</v>
      </c>
      <c r="DF6" s="618"/>
      <c r="DG6" s="268" t="s">
        <v>32</v>
      </c>
      <c r="DH6" s="269" t="s">
        <v>199</v>
      </c>
      <c r="DI6" s="270" t="s">
        <v>135</v>
      </c>
      <c r="DJ6" s="268" t="s">
        <v>32</v>
      </c>
      <c r="DK6" s="269" t="s">
        <v>199</v>
      </c>
      <c r="DL6" s="270" t="s">
        <v>136</v>
      </c>
      <c r="DM6" s="622"/>
      <c r="DN6" s="624"/>
      <c r="DO6" s="630" t="s">
        <v>203</v>
      </c>
      <c r="DP6" s="829"/>
      <c r="DQ6" s="798"/>
      <c r="DR6" s="798"/>
      <c r="DS6" s="823"/>
      <c r="DT6" s="824"/>
      <c r="DU6" s="827" t="s">
        <v>203</v>
      </c>
      <c r="DV6" s="826"/>
      <c r="DW6" s="626"/>
      <c r="DX6" s="626"/>
      <c r="DY6" s="627"/>
      <c r="DZ6" s="628"/>
      <c r="EA6" s="632" t="s">
        <v>203</v>
      </c>
      <c r="EB6" s="266" t="s">
        <v>83</v>
      </c>
      <c r="EC6" s="267" t="s">
        <v>84</v>
      </c>
      <c r="ED6" s="618"/>
      <c r="EE6" s="268" t="s">
        <v>32</v>
      </c>
      <c r="EF6" s="269" t="s">
        <v>199</v>
      </c>
      <c r="EG6" s="270" t="s">
        <v>135</v>
      </c>
      <c r="EH6" s="268" t="s">
        <v>32</v>
      </c>
      <c r="EI6" s="269" t="s">
        <v>199</v>
      </c>
      <c r="EJ6" s="270" t="s">
        <v>136</v>
      </c>
      <c r="EK6" s="622"/>
      <c r="EL6" s="624"/>
      <c r="EM6" s="630" t="s">
        <v>203</v>
      </c>
      <c r="EN6" s="814"/>
      <c r="EO6" s="816"/>
      <c r="EP6" s="818"/>
      <c r="EQ6" s="821"/>
      <c r="ER6" s="806"/>
      <c r="ES6" s="806"/>
      <c r="ET6" s="806"/>
      <c r="EU6" s="809"/>
      <c r="EV6" s="46"/>
      <c r="EW6" s="812"/>
      <c r="EX6" s="692"/>
      <c r="EY6" s="601"/>
      <c r="EZ6" s="604"/>
      <c r="FA6" s="604"/>
      <c r="FB6" s="604"/>
      <c r="FC6" s="604"/>
      <c r="FD6" s="607"/>
      <c r="FE6" s="672"/>
      <c r="FF6" s="675"/>
      <c r="FG6" s="675"/>
      <c r="FH6" s="675"/>
      <c r="FI6" s="678"/>
      <c r="FJ6" s="735"/>
      <c r="FK6" s="735"/>
    </row>
    <row r="7" spans="1:187" ht="30" customHeight="1" thickBot="1">
      <c r="C7" s="793"/>
      <c r="D7" s="715"/>
      <c r="E7" s="715"/>
      <c r="F7" s="715"/>
      <c r="G7" s="717"/>
      <c r="H7" s="715"/>
      <c r="I7" s="715"/>
      <c r="J7" s="715"/>
      <c r="K7" s="769"/>
      <c r="L7" s="224">
        <v>20</v>
      </c>
      <c r="M7" s="225">
        <v>20</v>
      </c>
      <c r="N7" s="219">
        <f>SUM(L7:M7)</f>
        <v>40</v>
      </c>
      <c r="O7" s="226">
        <v>48</v>
      </c>
      <c r="P7" s="227">
        <v>12</v>
      </c>
      <c r="Q7" s="220">
        <f>SUM(O7,P7)</f>
        <v>60</v>
      </c>
      <c r="R7" s="228">
        <v>80</v>
      </c>
      <c r="S7" s="229">
        <v>20</v>
      </c>
      <c r="T7" s="221">
        <f>IF(S7="NA",R7,(R7+S7))</f>
        <v>100</v>
      </c>
      <c r="U7" s="222">
        <f>SUM(N7,Q7,T7)</f>
        <v>200</v>
      </c>
      <c r="V7" s="720"/>
      <c r="W7" s="720"/>
      <c r="X7" s="720"/>
      <c r="Y7" s="771"/>
      <c r="Z7" s="230">
        <v>20</v>
      </c>
      <c r="AA7" s="231">
        <v>20</v>
      </c>
      <c r="AB7" s="232">
        <f>SUM(Z7:AA7)</f>
        <v>40</v>
      </c>
      <c r="AC7" s="233">
        <v>48</v>
      </c>
      <c r="AD7" s="234">
        <v>12</v>
      </c>
      <c r="AE7" s="235">
        <f>SUM(AC7,AD7)</f>
        <v>60</v>
      </c>
      <c r="AF7" s="236">
        <v>80</v>
      </c>
      <c r="AG7" s="237">
        <v>20</v>
      </c>
      <c r="AH7" s="238">
        <f>IF(AG7="NA",AF7,(AF7+AG7))</f>
        <v>100</v>
      </c>
      <c r="AI7" s="239">
        <f>SUM(AB7,AE7,AH7)</f>
        <v>200</v>
      </c>
      <c r="AJ7" s="653"/>
      <c r="AK7" s="653"/>
      <c r="AL7" s="653"/>
      <c r="AM7" s="665"/>
      <c r="AN7" s="245">
        <v>20</v>
      </c>
      <c r="AO7" s="246">
        <v>20</v>
      </c>
      <c r="AP7" s="247">
        <f t="shared" ref="AP7:AP10" si="0">SUM(AN7:AO7)</f>
        <v>40</v>
      </c>
      <c r="AQ7" s="248">
        <v>48</v>
      </c>
      <c r="AR7" s="249">
        <v>12</v>
      </c>
      <c r="AS7" s="250">
        <f>SUM(AQ7,AR7)</f>
        <v>60</v>
      </c>
      <c r="AT7" s="251">
        <v>80</v>
      </c>
      <c r="AU7" s="252">
        <v>20</v>
      </c>
      <c r="AV7" s="253">
        <f>IF(AU7="NA",AT7,(AT7+AU7))</f>
        <v>100</v>
      </c>
      <c r="AW7" s="254">
        <f>SUM(AP7,AS7,AV7)</f>
        <v>200</v>
      </c>
      <c r="AX7" s="683"/>
      <c r="AY7" s="683"/>
      <c r="AZ7" s="683"/>
      <c r="BA7" s="783"/>
      <c r="BB7" s="271">
        <v>20</v>
      </c>
      <c r="BC7" s="272">
        <v>20</v>
      </c>
      <c r="BD7" s="273">
        <f t="shared" ref="BD7:BD10" si="1">SUM(BB7:BC7)</f>
        <v>40</v>
      </c>
      <c r="BE7" s="274">
        <v>48</v>
      </c>
      <c r="BF7" s="275">
        <v>12</v>
      </c>
      <c r="BG7" s="276">
        <f>SUM(BE7,BF7)</f>
        <v>60</v>
      </c>
      <c r="BH7" s="277">
        <v>80</v>
      </c>
      <c r="BI7" s="278">
        <v>20</v>
      </c>
      <c r="BJ7" s="279">
        <f>IF(BI7="NA",BH7,(BH7+BI7))</f>
        <v>100</v>
      </c>
      <c r="BK7" s="280">
        <f>SUM(BD7,BG7,BJ7)</f>
        <v>200</v>
      </c>
      <c r="BL7" s="625"/>
      <c r="BM7" s="625"/>
      <c r="BN7" s="625"/>
      <c r="BO7" s="785"/>
      <c r="BP7" s="230">
        <v>20</v>
      </c>
      <c r="BQ7" s="231">
        <v>20</v>
      </c>
      <c r="BR7" s="232">
        <f t="shared" ref="BR7:BR10" si="2">SUM(BP7:BQ7)</f>
        <v>40</v>
      </c>
      <c r="BS7" s="233">
        <v>48</v>
      </c>
      <c r="BT7" s="234">
        <v>12</v>
      </c>
      <c r="BU7" s="235">
        <f>SUM(BS7,BT7)</f>
        <v>60</v>
      </c>
      <c r="BV7" s="236">
        <v>80</v>
      </c>
      <c r="BW7" s="237">
        <v>20</v>
      </c>
      <c r="BX7" s="238">
        <f>IF(BW7="NA",BV7,(BV7+BW7))</f>
        <v>100</v>
      </c>
      <c r="BY7" s="239">
        <f>SUM(BR7,BU7,BX7)</f>
        <v>200</v>
      </c>
      <c r="BZ7" s="653"/>
      <c r="CA7" s="653"/>
      <c r="CB7" s="653"/>
      <c r="CC7" s="665"/>
      <c r="CD7" s="296">
        <v>20</v>
      </c>
      <c r="CE7" s="297">
        <v>20</v>
      </c>
      <c r="CF7" s="298">
        <f t="shared" ref="CF7:CF10" si="3">SUM(CD7:CE7)</f>
        <v>40</v>
      </c>
      <c r="CG7" s="299">
        <v>48</v>
      </c>
      <c r="CH7" s="300">
        <v>12</v>
      </c>
      <c r="CI7" s="301">
        <f>SUM(CG7,CH7)</f>
        <v>60</v>
      </c>
      <c r="CJ7" s="302">
        <v>80</v>
      </c>
      <c r="CK7" s="303">
        <v>20</v>
      </c>
      <c r="CL7" s="304">
        <f>IF(CK7="NA",CJ7,(CJ7+CK7))</f>
        <v>100</v>
      </c>
      <c r="CM7" s="305">
        <f>SUM(CF7,CI7,CL7)</f>
        <v>200</v>
      </c>
      <c r="CN7" s="687"/>
      <c r="CO7" s="687"/>
      <c r="CP7" s="687"/>
      <c r="CQ7" s="713"/>
      <c r="CR7" s="322">
        <v>20</v>
      </c>
      <c r="CS7" s="323">
        <v>20</v>
      </c>
      <c r="CT7" s="324">
        <f t="shared" ref="CT7:CT10" si="4">SUM(CR7:CS7)</f>
        <v>40</v>
      </c>
      <c r="CU7" s="325">
        <v>48</v>
      </c>
      <c r="CV7" s="326">
        <v>12</v>
      </c>
      <c r="CW7" s="327">
        <f>SUM(CU7,CV7)</f>
        <v>60</v>
      </c>
      <c r="CX7" s="328">
        <v>80</v>
      </c>
      <c r="CY7" s="329">
        <v>20</v>
      </c>
      <c r="CZ7" s="330">
        <f>IF(CY7="NA",CX7,(CX7+CY7))</f>
        <v>100</v>
      </c>
      <c r="DA7" s="331">
        <f>SUM(CT7,CW7,CZ7)</f>
        <v>200</v>
      </c>
      <c r="DB7" s="696"/>
      <c r="DC7" s="795"/>
      <c r="DD7" s="271">
        <v>20</v>
      </c>
      <c r="DE7" s="272">
        <v>20</v>
      </c>
      <c r="DF7" s="273">
        <f t="shared" ref="DF7:DF10" si="5">SUM(DD7:DE7)</f>
        <v>40</v>
      </c>
      <c r="DG7" s="274">
        <v>48</v>
      </c>
      <c r="DH7" s="275">
        <v>12</v>
      </c>
      <c r="DI7" s="276">
        <f>SUM(DG7,DH7)</f>
        <v>60</v>
      </c>
      <c r="DJ7" s="277">
        <v>80</v>
      </c>
      <c r="DK7" s="278">
        <v>20</v>
      </c>
      <c r="DL7" s="279">
        <f>IF(DK7="NA",DJ7,(DJ7+DK7))</f>
        <v>100</v>
      </c>
      <c r="DM7" s="280">
        <f>SUM(DF7,DI7,DL7)</f>
        <v>200</v>
      </c>
      <c r="DN7" s="625"/>
      <c r="DO7" s="631"/>
      <c r="DP7" s="436">
        <v>25</v>
      </c>
      <c r="DQ7" s="437">
        <v>45</v>
      </c>
      <c r="DR7" s="437">
        <v>30</v>
      </c>
      <c r="DS7" s="427">
        <f>SUM(DP7:DR7)</f>
        <v>100</v>
      </c>
      <c r="DT7" s="825"/>
      <c r="DU7" s="828"/>
      <c r="DV7" s="296">
        <v>25</v>
      </c>
      <c r="DW7" s="297">
        <v>60</v>
      </c>
      <c r="DX7" s="297">
        <v>15</v>
      </c>
      <c r="DY7" s="428">
        <f>SUM(DV7:DX7)</f>
        <v>100</v>
      </c>
      <c r="DZ7" s="629"/>
      <c r="EA7" s="633"/>
      <c r="EB7" s="271">
        <v>20</v>
      </c>
      <c r="EC7" s="272">
        <v>20</v>
      </c>
      <c r="ED7" s="273">
        <f t="shared" ref="ED7:ED10" si="6">SUM(EB7:EC7)</f>
        <v>40</v>
      </c>
      <c r="EE7" s="274">
        <v>48</v>
      </c>
      <c r="EF7" s="275">
        <v>12</v>
      </c>
      <c r="EG7" s="276">
        <f>SUM(EE7,EF7)</f>
        <v>60</v>
      </c>
      <c r="EH7" s="277">
        <v>100</v>
      </c>
      <c r="EI7" s="278">
        <v>0</v>
      </c>
      <c r="EJ7" s="279">
        <f>IF(EI7="NA",EH7,(EH7+EI7))</f>
        <v>100</v>
      </c>
      <c r="EK7" s="280">
        <f>SUM(ED7,EG7,EJ7)</f>
        <v>200</v>
      </c>
      <c r="EL7" s="625"/>
      <c r="EM7" s="631"/>
      <c r="EN7" s="815"/>
      <c r="EO7" s="817"/>
      <c r="EP7" s="819"/>
      <c r="EQ7" s="822"/>
      <c r="ER7" s="807"/>
      <c r="ES7" s="807"/>
      <c r="ET7" s="807"/>
      <c r="EU7" s="810"/>
      <c r="EV7" s="48"/>
      <c r="EW7" s="813"/>
      <c r="EX7" s="693"/>
      <c r="EY7" s="602"/>
      <c r="EZ7" s="605"/>
      <c r="FA7" s="605"/>
      <c r="FB7" s="605"/>
      <c r="FC7" s="605"/>
      <c r="FD7" s="608"/>
      <c r="FE7" s="673"/>
      <c r="FF7" s="676"/>
      <c r="FG7" s="676"/>
      <c r="FH7" s="676"/>
      <c r="FI7" s="679"/>
      <c r="FJ7" s="735"/>
      <c r="FK7" s="735"/>
      <c r="FL7" s="593" t="str">
        <f>CR3</f>
        <v>Foundation Of Information Tech.</v>
      </c>
      <c r="FM7" s="593"/>
      <c r="FN7" s="593"/>
      <c r="FO7" s="593"/>
      <c r="FP7" s="593" t="str">
        <f>DD3</f>
        <v>Health &amp; Phy. Edu.</v>
      </c>
      <c r="FQ7" s="593"/>
      <c r="FR7" s="593"/>
      <c r="FS7" s="593"/>
      <c r="FT7" s="593" t="str">
        <f>DP3</f>
        <v>S.U.P.W.</v>
      </c>
      <c r="FU7" s="593"/>
      <c r="FV7" s="593"/>
      <c r="FW7" s="593"/>
      <c r="FX7" s="593" t="str">
        <f>DV3</f>
        <v>ART EDUCATION</v>
      </c>
      <c r="FY7" s="593"/>
      <c r="FZ7" s="593"/>
      <c r="GA7" s="593"/>
      <c r="GB7" s="593" t="str">
        <f>EB3</f>
        <v>H &amp; C RAJ</v>
      </c>
      <c r="GC7" s="593"/>
      <c r="GD7" s="593"/>
      <c r="GE7" s="593"/>
    </row>
    <row r="8" spans="1:187" ht="27.75" hidden="1" customHeight="1">
      <c r="C8" s="24">
        <v>0</v>
      </c>
      <c r="D8" s="25">
        <v>0</v>
      </c>
      <c r="E8" s="25">
        <v>0</v>
      </c>
      <c r="F8" s="25">
        <v>0</v>
      </c>
      <c r="G8" s="26"/>
      <c r="H8" s="25">
        <v>0</v>
      </c>
      <c r="I8" s="25">
        <v>0</v>
      </c>
      <c r="J8" s="25">
        <v>0</v>
      </c>
      <c r="K8" s="27">
        <v>0</v>
      </c>
      <c r="L8" s="135"/>
      <c r="M8" s="100"/>
      <c r="N8" s="127">
        <f>SUM(L8:M8)</f>
        <v>0</v>
      </c>
      <c r="O8" s="205">
        <v>0</v>
      </c>
      <c r="P8" s="206">
        <f>IF($P$7="NA",O8,IF($P$7&lt;=100,ROUNDUP(O8*$P$7/$O$7,0)))</f>
        <v>0</v>
      </c>
      <c r="Q8" s="101">
        <f>SUM(N8,O8)</f>
        <v>0</v>
      </c>
      <c r="R8" s="203" t="e">
        <f>SUM(#REF!,P8)</f>
        <v>#REF!</v>
      </c>
      <c r="S8" s="204">
        <v>0</v>
      </c>
      <c r="T8" s="102">
        <v>0</v>
      </c>
      <c r="U8" s="28" t="e">
        <f>IF($S$7="NA",#REF!+P8+T8,#REF!+P8+S8)</f>
        <v>#REF!</v>
      </c>
      <c r="V8" s="38" t="e">
        <f>IF(OR(U8="",$U$7=""),"",ROUNDUP(U8/$U$7*100,0))</f>
        <v>#REF!</v>
      </c>
      <c r="W8" s="38" t="e">
        <f>IF(AND(OR(L8="ab",L8="ml"),OR(M8="ab",M8="ml"),OR(#REF!="ab",#REF!="ml")),"AB",IF(AND(OR(L8="ab",L8="ml"),OR(M8="ab",M8="ml"),OR(O8="ab",O8="ml")),"AB",IF(AND(OR(L8="ab",L8="ml"),OR(O8="ab",O8="ml"),OR(#REF!="ab",#REF!="ml")),"AB",IF(AND(OR(O8="ab",O8="ml"),OR(M8="ab",M8="ml"),OR(#REF!="ab",#REF!="ml")),"AB",""))))</f>
        <v>#REF!</v>
      </c>
      <c r="X8" s="38" t="str">
        <f>IF(OR($G8="NSO",$G8="",O8=""),"",IF(OR(W8="AB",O8="ab"),"AB",IF(V8&gt;36,"P",IF(V8&gt;34,"G2",IF(V8&gt;31,"G1",IF(V8&gt;25,"S","F"))))))</f>
        <v/>
      </c>
      <c r="Y8" s="136" t="str">
        <f>IF(OR(X8="",X8=0,X8="S",X8="F",X8="AB"),X8,IF(V8&gt;=75,"D",IF(V8&gt;=60,"I",IF(V8&gt;=48,"II",IF(V8&gt;=36,"III",#REF!)))))</f>
        <v/>
      </c>
      <c r="Z8" s="145"/>
      <c r="AA8" s="107"/>
      <c r="AB8" s="128">
        <f>SUM(Z8:AA8)</f>
        <v>0</v>
      </c>
      <c r="AC8" s="213">
        <v>0</v>
      </c>
      <c r="AD8" s="214">
        <f>IF($P$7="NA",AC8,IF($P$7&lt;=100,ROUNDUP(AC8*$P$7/$O$7,0)))</f>
        <v>0</v>
      </c>
      <c r="AE8" s="108">
        <f>SUM(AB8,AC8)</f>
        <v>0</v>
      </c>
      <c r="AF8" s="215" t="e">
        <f>SUM(#REF!,AD8)</f>
        <v>#REF!</v>
      </c>
      <c r="AG8" s="216">
        <v>0</v>
      </c>
      <c r="AH8" s="109">
        <v>0</v>
      </c>
      <c r="AI8" s="71" t="e">
        <f>IF($S$7="NA",#REF!+AD8+AH8,#REF!+AD8+AG8)</f>
        <v>#REF!</v>
      </c>
      <c r="AJ8" s="72" t="e">
        <f>IF(OR(AI8="",$U$7=""),"",ROUNDUP(AI8/$U$7*100,0))</f>
        <v>#REF!</v>
      </c>
      <c r="AK8" s="72" t="e">
        <f>IF(AND(OR(Z8="ab",Z8="ml"),OR(AA8="ab",AA8="ml"),OR(#REF!="ab",#REF!="ml")),"AB",IF(AND(OR(Z8="ab",Z8="ml"),OR(AA8="ab",AA8="ml"),OR(AC8="ab",AC8="ml")),"AB",IF(AND(OR(Z8="ab",Z8="ml"),OR(AC8="ab",AC8="ml"),OR(#REF!="ab",#REF!="ml")),"AB",IF(AND(OR(AC8="ab",AC8="ml"),OR(AA8="ab",AA8="ml"),OR(#REF!="ab",#REF!="ml")),"AB",""))))</f>
        <v>#REF!</v>
      </c>
      <c r="AL8" s="72" t="str">
        <f>IF(OR($G8="NSO",$G8="",AC8=""),"",IF(OR(AK8="AB",AC8="ab"),"AB",IF(AJ8&gt;36,"P",IF(AJ8&gt;34,"G2",IF(AJ8&gt;31,"G1",IF(AJ8&gt;25,"S","F"))))))</f>
        <v/>
      </c>
      <c r="AM8" s="146" t="str">
        <f>IF(OR(AL8="",AL8=0,AL8="S",AL8="F",AL8="AB"),AL8,IF(AJ8&gt;=75,"D",IF(AJ8&gt;=60,"I",IF(AJ8&gt;=48,"II",IF(AJ8&gt;=36,"III",#REF!)))))</f>
        <v/>
      </c>
      <c r="AN8" s="138"/>
      <c r="AO8" s="103"/>
      <c r="AP8" s="255">
        <f t="shared" si="0"/>
        <v>0</v>
      </c>
      <c r="AQ8" s="256">
        <v>0</v>
      </c>
      <c r="AR8" s="257">
        <f>IF($P$7="NA",AQ8,IF($P$7&lt;=100,ROUNDUP(AQ8*$P$7/$O$7,0)))</f>
        <v>0</v>
      </c>
      <c r="AS8" s="258">
        <f>SUM(AP8,AQ8)</f>
        <v>0</v>
      </c>
      <c r="AT8" s="259" t="e">
        <f>SUM(#REF!,AR8)</f>
        <v>#REF!</v>
      </c>
      <c r="AU8" s="260">
        <v>0</v>
      </c>
      <c r="AV8" s="261">
        <v>0</v>
      </c>
      <c r="AW8" s="262" t="e">
        <f>IF($S$7="NA",#REF!+AR8+AV8,#REF!+AR8+AU8)</f>
        <v>#REF!</v>
      </c>
      <c r="AX8" s="40" t="e">
        <f>IF(OR(AW8="",$U$7=""),"",ROUNDUP(AW8/$U$7*100,0))</f>
        <v>#REF!</v>
      </c>
      <c r="AY8" s="40" t="e">
        <f>IF(AND(OR(AN8="ab",AN8="ml"),OR(AO8="ab",AO8="ml"),OR(#REF!="ab",#REF!="ml")),"AB",IF(AND(OR(AN8="ab",AN8="ml"),OR(AO8="ab",AO8="ml"),OR(AQ8="ab",AQ8="ml")),"AB",IF(AND(OR(AN8="ab",AN8="ml"),OR(AQ8="ab",AQ8="ml"),OR(#REF!="ab",#REF!="ml")),"AB",IF(AND(OR(AQ8="ab",AQ8="ml"),OR(AO8="ab",AO8="ml"),OR(#REF!="ab",#REF!="ml")),"AB",""))))</f>
        <v>#REF!</v>
      </c>
      <c r="AZ8" s="40" t="str">
        <f>IF(OR($G8="NSO",$G8="",AQ8=""),"",IF(OR(AY8="AB",AQ8="ab"),"AB",IF(AX8&gt;36,"P",IF(AX8&gt;34,"G2",IF(AX8&gt;31,"G1",IF(AX8&gt;25,"S","F"))))))</f>
        <v/>
      </c>
      <c r="BA8" s="139" t="str">
        <f>IF(OR(AZ8="",AZ8=0,AZ8="S",AZ8="F",AZ8="AB"),AZ8,IF(AX8&gt;=75,"D",IF(AX8&gt;=60,"I",IF(AX8&gt;=48,"II",IF(AX8&gt;=36,"III",#REF!)))))</f>
        <v/>
      </c>
      <c r="BB8" s="142"/>
      <c r="BC8" s="104"/>
      <c r="BD8" s="281">
        <f t="shared" si="1"/>
        <v>0</v>
      </c>
      <c r="BE8" s="282">
        <v>0</v>
      </c>
      <c r="BF8" s="283">
        <f>IF($P$7="NA",BE8,IF($P$7&lt;=100,ROUNDUP(BE8*$P$7/$O$7,0)))</f>
        <v>0</v>
      </c>
      <c r="BG8" s="105">
        <f>SUM(BD8,BE8)</f>
        <v>0</v>
      </c>
      <c r="BH8" s="284" t="e">
        <f>SUM(#REF!,BF8)</f>
        <v>#REF!</v>
      </c>
      <c r="BI8" s="285">
        <v>0</v>
      </c>
      <c r="BJ8" s="106">
        <v>0</v>
      </c>
      <c r="BK8" s="78" t="e">
        <f>IF($S$7="NA",#REF!+BF8+BJ8,#REF!+BF8+BI8)</f>
        <v>#REF!</v>
      </c>
      <c r="BL8" s="91" t="e">
        <f>IF(OR(BK8="",$U$7=""),"",ROUNDUP(BK8/$U$7*100,0))</f>
        <v>#REF!</v>
      </c>
      <c r="BM8" s="91" t="e">
        <f>IF(AND(OR(BB8="ab",BB8="ml"),OR(BC8="ab",BC8="ml"),OR(#REF!="ab",#REF!="ml")),"AB",IF(AND(OR(BB8="ab",BB8="ml"),OR(BC8="ab",BC8="ml"),OR(BE8="ab",BE8="ml")),"AB",IF(AND(OR(BB8="ab",BB8="ml"),OR(BE8="ab",BE8="ml"),OR(#REF!="ab",#REF!="ml")),"AB",IF(AND(OR(BE8="ab",BE8="ml"),OR(BC8="ab",BC8="ml"),OR(#REF!="ab",#REF!="ml")),"AB",""))))</f>
        <v>#REF!</v>
      </c>
      <c r="BN8" s="91" t="str">
        <f>IF(OR($G8="NSO",$G8="",BE8=""),"",IF(OR(BM8="AB",BE8="ab"),"AB",IF(BL8&gt;36,"P",IF(BL8&gt;34,"G2",IF(BL8&gt;31,"G1",IF(BL8&gt;25,"S","F"))))))</f>
        <v/>
      </c>
      <c r="BO8" s="143" t="str">
        <f>IF(OR(BN8="",BN8=0,BN8="S",BN8="F",BN8="AB"),BN8,IF(BL8&gt;=75,"D",IF(BL8&gt;=60,"I",IF(BL8&gt;=48,"II",IF(BL8&gt;=36,"III",#REF!)))))</f>
        <v/>
      </c>
      <c r="BP8" s="145"/>
      <c r="BQ8" s="107"/>
      <c r="BR8" s="128">
        <f t="shared" si="2"/>
        <v>0</v>
      </c>
      <c r="BS8" s="213">
        <v>0</v>
      </c>
      <c r="BT8" s="214">
        <f>IF($P$7="NA",BS8,IF($P$7&lt;=100,ROUNDUP(BS8*$P$7/$O$7,0)))</f>
        <v>0</v>
      </c>
      <c r="BU8" s="108">
        <f>SUM(BR8,BS8)</f>
        <v>0</v>
      </c>
      <c r="BV8" s="215" t="e">
        <f>SUM(#REF!,BT8)</f>
        <v>#REF!</v>
      </c>
      <c r="BW8" s="216">
        <v>0</v>
      </c>
      <c r="BX8" s="109">
        <v>0</v>
      </c>
      <c r="BY8" s="71" t="e">
        <f>IF($S$7="NA",#REF!+BT8+BX8,#REF!+BT8+BW8)</f>
        <v>#REF!</v>
      </c>
      <c r="BZ8" s="72" t="e">
        <f>IF(OR(BY8="",$U$7=""),"",ROUNDUP(BY8/$U$7*100,0))</f>
        <v>#REF!</v>
      </c>
      <c r="CA8" s="72" t="e">
        <f>IF(AND(OR(BP8="ab",BP8="ml"),OR(BQ8="ab",BQ8="ml"),OR(#REF!="ab",#REF!="ml")),"AB",IF(AND(OR(BP8="ab",BP8="ml"),OR(BQ8="ab",BQ8="ml"),OR(BS8="ab",BS8="ml")),"AB",IF(AND(OR(BP8="ab",BP8="ml"),OR(BS8="ab",BS8="ml"),OR(#REF!="ab",#REF!="ml")),"AB",IF(AND(OR(BS8="ab",BS8="ml"),OR(BQ8="ab",BQ8="ml"),OR(#REF!="ab",#REF!="ml")),"AB",""))))</f>
        <v>#REF!</v>
      </c>
      <c r="CB8" s="72" t="str">
        <f>IF(OR($G8="NSO",$G8="",BS8=""),"",IF(OR(CA8="AB",BS8="ab"),"AB",IF(BZ8&gt;36,"P",IF(BZ8&gt;34,"G2",IF(BZ8&gt;31,"G1",IF(BZ8&gt;25,"S","F"))))))</f>
        <v/>
      </c>
      <c r="CC8" s="146" t="str">
        <f>IF(OR(CB8="",CB8=0,CB8="S",CB8="F",CB8="AB"),CB8,IF(BZ8&gt;=75,"D",IF(BZ8&gt;=60,"I",IF(BZ8&gt;=48,"II",IF(BZ8&gt;=36,"III",#REF!)))))</f>
        <v/>
      </c>
      <c r="CD8" s="149"/>
      <c r="CE8" s="110"/>
      <c r="CF8" s="306">
        <f t="shared" si="3"/>
        <v>0</v>
      </c>
      <c r="CG8" s="307">
        <v>0</v>
      </c>
      <c r="CH8" s="308">
        <f>IF($P$7="NA",CG8,IF($P$7&lt;=100,ROUNDUP(CG8*$P$7/$O$7,0)))</f>
        <v>0</v>
      </c>
      <c r="CI8" s="111">
        <f>SUM(CF8,CG8)</f>
        <v>0</v>
      </c>
      <c r="CJ8" s="309" t="e">
        <f>SUM(#REF!,CH8)</f>
        <v>#REF!</v>
      </c>
      <c r="CK8" s="310">
        <v>0</v>
      </c>
      <c r="CL8" s="112">
        <v>0</v>
      </c>
      <c r="CM8" s="29" t="e">
        <f>IF($S$7="NA",#REF!+CH8+CL8,#REF!+CH8+CK8)</f>
        <v>#REF!</v>
      </c>
      <c r="CN8" s="39" t="e">
        <f>IF(OR(CM8="",$U$7=""),"",ROUNDUP(CM8/$U$7*100,0))</f>
        <v>#REF!</v>
      </c>
      <c r="CO8" s="39" t="e">
        <f>IF(AND(OR(CD8="ab",CD8="ml"),OR(CE8="ab",CE8="ml"),OR(#REF!="ab",#REF!="ml")),"AB",IF(AND(OR(CD8="ab",CD8="ml"),OR(CE8="ab",CE8="ml"),OR(CG8="ab",CG8="ml")),"AB",IF(AND(OR(CD8="ab",CD8="ml"),OR(CG8="ab",CG8="ml"),OR(#REF!="ab",#REF!="ml")),"AB",IF(AND(OR(CG8="ab",CG8="ml"),OR(CE8="ab",CE8="ml"),OR(#REF!="ab",#REF!="ml")),"AB",""))))</f>
        <v>#REF!</v>
      </c>
      <c r="CP8" s="39" t="str">
        <f>IF(OR($G8="NSO",$G8="",CG8=""),"",IF(OR(CO8="AB",CG8="ab"),"AB",IF(CN8&gt;36,"P",IF(CN8&gt;34,"G2",IF(CN8&gt;31,"G1",IF(CN8&gt;25,"S","F"))))))</f>
        <v/>
      </c>
      <c r="CQ8" s="54" t="str">
        <f>IF(OR(CP8="",CP8=0,CP8="S",CP8="F",CP8="AB"),CP8,IF(CN8&gt;=75,"D",IF(CN8&gt;=60,"I",IF(CN8&gt;=48,"II",IF(CN8&gt;=36,"III",#REF!)))))</f>
        <v/>
      </c>
      <c r="CR8" s="150"/>
      <c r="CS8" s="113"/>
      <c r="CT8" s="129">
        <f t="shared" si="4"/>
        <v>0</v>
      </c>
      <c r="CU8" s="332">
        <v>0</v>
      </c>
      <c r="CV8" s="333">
        <f>IF($P$7="NA",CU8,IF($P$7&lt;=100,ROUNDUP(CU8*$P$7/$O$7,0)))</f>
        <v>0</v>
      </c>
      <c r="CW8" s="114">
        <f>SUM(CT8,CU8)</f>
        <v>0</v>
      </c>
      <c r="CX8" s="334" t="e">
        <f>SUM(#REF!,CV8)</f>
        <v>#REF!</v>
      </c>
      <c r="CY8" s="335">
        <v>0</v>
      </c>
      <c r="CZ8" s="115">
        <v>0</v>
      </c>
      <c r="DA8" s="74" t="e">
        <f>IF($S$7="NA",#REF!+CV8+CZ8,#REF!+CV8+CY8)</f>
        <v>#REF!</v>
      </c>
      <c r="DB8" s="37" t="e">
        <f>IF(OR(DA8="",$U$7=""),"",ROUNDUP(DA8/$U$7*100,0))</f>
        <v>#REF!</v>
      </c>
      <c r="DC8" s="151" t="e">
        <f>IF(OR(DB8="",$G8="",$G8="ab",$G8="ml"),"",IF(DB8&gt;80,"A",IF(DB8&gt;60,"B",IF(DB8&gt;40,"C",IF(DB8=0,0,"D")))))</f>
        <v>#REF!</v>
      </c>
      <c r="DD8" s="142"/>
      <c r="DE8" s="104"/>
      <c r="DF8" s="281">
        <f t="shared" si="5"/>
        <v>0</v>
      </c>
      <c r="DG8" s="282">
        <v>0</v>
      </c>
      <c r="DH8" s="283">
        <f>IF($P$7="NA",DG8,IF($P$7&lt;=100,ROUNDUP(DG8*$P$7/$O$7,0)))</f>
        <v>0</v>
      </c>
      <c r="DI8" s="105">
        <f>SUM(DF8,DG8)</f>
        <v>0</v>
      </c>
      <c r="DJ8" s="284" t="e">
        <f>SUM(#REF!,DH8)</f>
        <v>#REF!</v>
      </c>
      <c r="DK8" s="285">
        <v>0</v>
      </c>
      <c r="DL8" s="106">
        <v>0</v>
      </c>
      <c r="DM8" s="78" t="e">
        <f>IF($S$7="NA",#REF!+DH8+DL8,#REF!+DH8+DK8)</f>
        <v>#REF!</v>
      </c>
      <c r="DN8" s="91" t="e">
        <f>IF(OR(DM8="",$U$7=""),"",ROUNDUP(DM8/$U$7*100,0))</f>
        <v>#REF!</v>
      </c>
      <c r="DO8" s="143" t="e">
        <f>IF(OR(DN8="",$G8="",$G8="ab",$G8="ml"),"",IF(DN8&gt;80,"A",IF(DN8&gt;60,"B",IF(DN8&gt;40,"C",IF(DN8=0,0,"D")))))</f>
        <v>#REF!</v>
      </c>
      <c r="DP8" s="116">
        <v>0</v>
      </c>
      <c r="DQ8" s="117">
        <v>0</v>
      </c>
      <c r="DR8" s="117">
        <v>0</v>
      </c>
      <c r="DS8" s="30">
        <f>SUM(DP8:DR8)</f>
        <v>0</v>
      </c>
      <c r="DT8" s="31"/>
      <c r="DU8" s="50">
        <v>0</v>
      </c>
      <c r="DV8" s="118">
        <v>0</v>
      </c>
      <c r="DW8" s="112">
        <v>0</v>
      </c>
      <c r="DX8" s="112">
        <v>0</v>
      </c>
      <c r="DY8" s="29">
        <v>0</v>
      </c>
      <c r="DZ8" s="340"/>
      <c r="EA8" s="51">
        <v>0</v>
      </c>
      <c r="EB8" s="142"/>
      <c r="EC8" s="104"/>
      <c r="ED8" s="281">
        <f t="shared" si="6"/>
        <v>0</v>
      </c>
      <c r="EE8" s="282">
        <v>0</v>
      </c>
      <c r="EF8" s="283">
        <f>IF($P$7="NA",EE8,IF($P$7&lt;=100,ROUNDUP(EE8*$P$7/$O$7,0)))</f>
        <v>0</v>
      </c>
      <c r="EG8" s="105">
        <f>SUM(ED8,EE8)</f>
        <v>0</v>
      </c>
      <c r="EH8" s="284" t="e">
        <f>SUM(#REF!,EF8)</f>
        <v>#REF!</v>
      </c>
      <c r="EI8" s="285">
        <v>0</v>
      </c>
      <c r="EJ8" s="106">
        <v>0</v>
      </c>
      <c r="EK8" s="78" t="e">
        <f>IF($S$7="NA",#REF!+EF8+EJ8,#REF!+EF8+EI8)</f>
        <v>#REF!</v>
      </c>
      <c r="EL8" s="91" t="e">
        <f>IF(OR(EK8="",$U$7=""),"",ROUNDUP(EK8/$U$7*100,0))</f>
        <v>#REF!</v>
      </c>
      <c r="EM8" s="143" t="e">
        <f>IF(OR(EL8="",$G8="",$G8="ab",$G8="ml"),"",IF(EL8&gt;80,"A",IF(EL8&gt;60,"B",IF(EL8&gt;40,"C",IF(EL8=0,0,"D")))))</f>
        <v>#REF!</v>
      </c>
      <c r="EN8" s="32">
        <v>0</v>
      </c>
      <c r="EO8" s="33">
        <v>0</v>
      </c>
      <c r="EP8" s="34">
        <v>0</v>
      </c>
      <c r="EQ8" s="52">
        <v>0</v>
      </c>
      <c r="ER8" s="35">
        <v>0</v>
      </c>
      <c r="ES8" s="35">
        <v>0</v>
      </c>
      <c r="ET8" s="98" t="str">
        <f>IF(AND(ES8&gt;=60,EU8="Pass"),"First",IF(AND(ES8&gt;=60,EU8="Pass With G"),"First",IF(AND(ES8&gt;=48,EU8="Pass"),"Second;",IF(AND(ES8&gt;=48,EU8="Pass With G"),"Second",IF(OR(EU8="Pass",EU8="Pass With G"),"Third",EU8)))))</f>
        <v/>
      </c>
      <c r="EU8" s="84" t="str">
        <f>IF($G8="NSO","NSO",IF(OR($G8="",$G8=0,O8="",AC8="",AQ8="",BE8="",BS8="",CG8=""),"",IF(OR(FE8&gt;0,(FF8+FG8+FH8)&gt;2),"FAIL",IF(OR(FF8&gt;0,FG8&gt;1),"SUPP.",IF(AND(FG8&gt;0,FH8&gt;0),"SUPP.",IF((FG8+FH8),"PASS With G","PASS"))))))</f>
        <v/>
      </c>
      <c r="EV8" s="23"/>
      <c r="EW8" s="53">
        <v>0</v>
      </c>
      <c r="EX8" s="125">
        <f>IF(ES8&gt;81,"Excellent",IF(ES8&gt;60,"Verry Good",IF(ES8&gt;48,"Good",IF(ES8&gt;36,"Average",IF(ES8=0,0,"Need Improvement")))))</f>
        <v>0</v>
      </c>
      <c r="EY8" s="130" t="str">
        <f>Y8</f>
        <v/>
      </c>
      <c r="EZ8" s="131" t="str">
        <f>AM8</f>
        <v/>
      </c>
      <c r="FA8" s="131" t="str">
        <f>BA8</f>
        <v/>
      </c>
      <c r="FB8" s="131" t="str">
        <f>BO8</f>
        <v/>
      </c>
      <c r="FC8" s="131" t="str">
        <f>CC8</f>
        <v/>
      </c>
      <c r="FD8" s="132" t="str">
        <f>CQ8</f>
        <v/>
      </c>
      <c r="FE8" s="133">
        <f>COUNTIF(EY8:FD8,"F")+COUNTIF(EY8:FD8,"AB")</f>
        <v>0</v>
      </c>
      <c r="FF8" s="134">
        <f>COUNTIF(EY8:FD8,"S")</f>
        <v>0</v>
      </c>
      <c r="FG8" s="134">
        <f>COUNTIF(EY8:FD8,"G1")</f>
        <v>0</v>
      </c>
      <c r="FH8" s="134">
        <f>COUNTIF(EY8:FD8,"G2")</f>
        <v>0</v>
      </c>
      <c r="FI8" s="132"/>
      <c r="FJ8" s="735"/>
      <c r="FK8" s="735"/>
      <c r="GC8" s="165"/>
    </row>
    <row r="9" spans="1:187" ht="38.25" customHeight="1">
      <c r="A9" s="165">
        <f>G9</f>
        <v>901</v>
      </c>
      <c r="B9" s="429">
        <v>1</v>
      </c>
      <c r="C9" s="36">
        <v>1</v>
      </c>
      <c r="D9" s="37">
        <f>IF(E9&gt;0,$G$4,0)</f>
        <v>9</v>
      </c>
      <c r="E9" s="1">
        <v>793</v>
      </c>
      <c r="F9" s="175">
        <v>41876</v>
      </c>
      <c r="G9" s="1">
        <v>901</v>
      </c>
      <c r="H9" s="1" t="s">
        <v>164</v>
      </c>
      <c r="I9" s="1" t="s">
        <v>165</v>
      </c>
      <c r="J9" s="1" t="s">
        <v>166</v>
      </c>
      <c r="K9" s="177">
        <v>38555</v>
      </c>
      <c r="L9" s="15">
        <v>2</v>
      </c>
      <c r="M9" s="67">
        <v>10</v>
      </c>
      <c r="N9" s="68">
        <f>SUM(L9:M9)</f>
        <v>12</v>
      </c>
      <c r="O9" s="207">
        <v>3</v>
      </c>
      <c r="P9" s="432">
        <v>10</v>
      </c>
      <c r="Q9" s="119">
        <f>SUM(O9,P9)</f>
        <v>13</v>
      </c>
      <c r="R9" s="433">
        <v>38</v>
      </c>
      <c r="S9" s="434">
        <v>10</v>
      </c>
      <c r="T9" s="223">
        <f>R9+S9</f>
        <v>48</v>
      </c>
      <c r="U9" s="69">
        <f>SUM(N9,Q9,T9)</f>
        <v>73</v>
      </c>
      <c r="V9" s="522">
        <f>IF(OR(U9="",U$7=""),"",U9/U$7*100)</f>
        <v>36.5</v>
      </c>
      <c r="W9" s="38" t="str">
        <f>IF(R9="AB","AB",IF(AND(OR(L9="ab",L9="ml"),OR(M9="ab",M9="ml"),OR(O9="ab",O9="ml")),"AB",IF(AND(OR(L9="ab",L9="ml"),OR(O9="ab",O9="ml")),"AB","")))</f>
        <v/>
      </c>
      <c r="X9" s="38" t="str">
        <f>IF(OR($G9="NSO",$G9="",R9=""),"",IF(OR(W9="AB",R9="ab"),"AB",IF(V9&gt;36,"P",IF(V9&gt;34,"G2",IF(V9&gt;31,"G1",IF(V9&gt;25,"S","F"))))))</f>
        <v>P</v>
      </c>
      <c r="Y9" s="137" t="str">
        <f>IF(OR(X9="",X9=0,X9="S",X9="F",X9="AB"),X9,IF(V9&gt;=75,"D",IF(V9&gt;=60,"I",IF(V9&gt;=48,"II",IF(V9&gt;=36,"III",X9)))))</f>
        <v>III</v>
      </c>
      <c r="Z9" s="147">
        <v>15</v>
      </c>
      <c r="AA9" s="79">
        <v>15</v>
      </c>
      <c r="AB9" s="80">
        <f>SUM(Z9:AA9)</f>
        <v>30</v>
      </c>
      <c r="AC9" s="217">
        <v>40</v>
      </c>
      <c r="AD9" s="438">
        <v>10</v>
      </c>
      <c r="AE9" s="120">
        <f>SUM(AC9,AD9)</f>
        <v>50</v>
      </c>
      <c r="AF9" s="439">
        <v>50</v>
      </c>
      <c r="AG9" s="440">
        <v>10</v>
      </c>
      <c r="AH9" s="158">
        <f>AF9+AG9</f>
        <v>60</v>
      </c>
      <c r="AI9" s="218">
        <f>SUM(AB9,AE9,AH9)</f>
        <v>140</v>
      </c>
      <c r="AJ9" s="522">
        <f>IF(OR(AI9="",AI$7=""),"",AI9/AI$7*100)</f>
        <v>70</v>
      </c>
      <c r="AK9" s="72" t="str">
        <f>IF(AF9="AB","AB",IF(AND(OR(Z9="ab",Z9="ml"),OR(AA9="ab",AA9="ml"),OR(AC9="ab",AC9="ml")),"AB",IF(AND(OR(Z9="ab",Z9="ml"),OR(AC9="ab",AC9="ml")),"AB","")))</f>
        <v/>
      </c>
      <c r="AL9" s="72" t="str">
        <f>IF(OR($G9="NSO",$G9="",AF9=""),"",IF(OR(AK9="AB",AF9="ab"),"AB",IF(AJ9&gt;36,"P",IF(AJ9&gt;34,"G2",IF(AJ9&gt;31,"G1",IF(AJ9&gt;25,"S","F"))))))</f>
        <v>P</v>
      </c>
      <c r="AM9" s="148" t="str">
        <f>IF(OR(AL9="",AL9=0,AL9="S",AL9="F",AL9="AB"),AL9,IF(AJ9&gt;=75,"D",IF(AJ9&gt;=60,"I",IF(AJ9&gt;=48,"II",IF(AJ9&gt;=36,"III",AL9)))))</f>
        <v>I</v>
      </c>
      <c r="AN9" s="140">
        <v>10</v>
      </c>
      <c r="AO9" s="75">
        <v>10</v>
      </c>
      <c r="AP9" s="76">
        <f t="shared" si="0"/>
        <v>20</v>
      </c>
      <c r="AQ9" s="263">
        <v>20</v>
      </c>
      <c r="AR9" s="441">
        <v>10</v>
      </c>
      <c r="AS9" s="264">
        <f>SUM(AQ9,AR9)</f>
        <v>30</v>
      </c>
      <c r="AT9" s="442">
        <v>40</v>
      </c>
      <c r="AU9" s="443">
        <v>20</v>
      </c>
      <c r="AV9" s="65">
        <f>AT9+AU9</f>
        <v>60</v>
      </c>
      <c r="AW9" s="265">
        <f>SUM(AP9,AS9,AV9)</f>
        <v>110</v>
      </c>
      <c r="AX9" s="522">
        <f>IF(OR(AW9="",AW$7=""),"",AW9/AW$7*100)</f>
        <v>55.000000000000007</v>
      </c>
      <c r="AY9" s="40" t="str">
        <f>IF(AT9="AB","AB",IF(AND(OR(AN9="ab",AN9="ml"),OR(AO9="ab",AO9="ml"),OR(AQ9="ab",AQ9="ml")),"AB",IF(AND(OR(AN9="ab",AN9="ml"),OR(AQ9="ab",AQ9="ml")),"AB","")))</f>
        <v/>
      </c>
      <c r="AZ9" s="40" t="str">
        <f>IF(OR($G9="NSO",$G9="",AT9=""),"",IF(OR(AY9="AB",AT9="ab"),"AB",IF(AX9&gt;36,"P",IF(AX9&gt;34,"G2",IF(AX9&gt;31,"G1",IF(AX9&gt;25,"S","F"))))))</f>
        <v>P</v>
      </c>
      <c r="BA9" s="141" t="str">
        <f>IF(OR(AZ9="",AZ9=0,AZ9="S",AZ9="F",AZ9="AB"),AZ9,IF(AX9&gt;=75,"D",IF(AX9&gt;=60,"I",IF(AX9&gt;=48,"II",IF(AX9&gt;=36,"III",AZ9)))))</f>
        <v>II</v>
      </c>
      <c r="BB9" s="286">
        <v>15</v>
      </c>
      <c r="BC9" s="85">
        <v>15</v>
      </c>
      <c r="BD9" s="287">
        <f t="shared" si="1"/>
        <v>30</v>
      </c>
      <c r="BE9" s="288">
        <v>50</v>
      </c>
      <c r="BF9" s="444">
        <v>10</v>
      </c>
      <c r="BG9" s="289">
        <f>SUM(BE9,BF9)</f>
        <v>60</v>
      </c>
      <c r="BH9" s="445">
        <v>60</v>
      </c>
      <c r="BI9" s="446">
        <v>20</v>
      </c>
      <c r="BJ9" s="121">
        <f>BH9+BI9</f>
        <v>80</v>
      </c>
      <c r="BK9" s="290">
        <f>SUM(BD9,BG9,BJ9)</f>
        <v>170</v>
      </c>
      <c r="BL9" s="522">
        <f>IF(OR(BK9="",BK$7=""),"",BK9/BK$7*100)</f>
        <v>85</v>
      </c>
      <c r="BM9" s="91" t="str">
        <f>IF(BH9="AB","AB",IF(AND(OR(BB9="ab",BB9="ml"),OR(BC9="ab",BC9="ml"),OR(BE9="ab",BE9="ml")),"AB",IF(AND(OR(BB9="ab",BB9="ml"),OR(BE9="ab",BE9="ml")),"AB","")))</f>
        <v/>
      </c>
      <c r="BN9" s="91" t="str">
        <f>IF(OR($G9="NSO",$G9="",BH9=""),"",IF(OR(BM9="AB",BH9="ab"),"AB",IF(BL9&gt;36,"P",IF(BL9&gt;34,"G2",IF(BL9&gt;31,"G1",IF(BL9&gt;25,"S","F"))))))</f>
        <v>P</v>
      </c>
      <c r="BO9" s="144" t="str">
        <f>IF(OR(BN9="",BN9=0,BN9="S",BN9="F",BN9="AB"),BN9,IF(BL9&gt;=75,"D",IF(BL9&gt;=60,"I",IF(BL9&gt;=48,"II",IF(BL9&gt;=36,"III",BN9)))))</f>
        <v>D</v>
      </c>
      <c r="BP9" s="147">
        <v>20</v>
      </c>
      <c r="BQ9" s="79">
        <v>10</v>
      </c>
      <c r="BR9" s="80">
        <f t="shared" si="2"/>
        <v>30</v>
      </c>
      <c r="BS9" s="217">
        <v>40</v>
      </c>
      <c r="BT9" s="438">
        <v>10</v>
      </c>
      <c r="BU9" s="120">
        <f>SUM(BS9,BT9)</f>
        <v>50</v>
      </c>
      <c r="BV9" s="439">
        <v>70</v>
      </c>
      <c r="BW9" s="440">
        <v>10</v>
      </c>
      <c r="BX9" s="158">
        <f>BV9+BW9</f>
        <v>80</v>
      </c>
      <c r="BY9" s="218">
        <f>SUM(BR9,BU9,BX9)</f>
        <v>160</v>
      </c>
      <c r="BZ9" s="522">
        <f>IF(OR(BY9="",BY$7=""),"",BY9/BY$7*100)</f>
        <v>80</v>
      </c>
      <c r="CA9" s="72" t="str">
        <f>IF(BV9="AB","AB",IF(AND(OR(BP9="ab",BP9="ml"),OR(BQ9="ab",BQ9="ml"),OR(BS9="ab",BS9="ml")),"AB",IF(AND(OR(BP9="ab",BP9="ml"),OR(BS9="ab",BS9="ml")),"AB","")))</f>
        <v/>
      </c>
      <c r="CB9" s="72" t="str">
        <f>IF(OR($G9="NSO",$G9="",BV9=""),"",IF(OR(CA9="AB",BV9="ab"),"AB",IF(BZ9&gt;36,"P",IF(BZ9&gt;34,"G2",IF(BZ9&gt;31,"G1",IF(BZ9&gt;25,"S","F"))))))</f>
        <v>P</v>
      </c>
      <c r="CC9" s="148" t="str">
        <f>IF(OR(CB9="",CB9=0,CB9="S",CB9="F",CB9="AB"),CB9,IF(BZ9&gt;=75,"D",IF(BZ9&gt;=60,"I",IF(BZ9&gt;=48,"II",IF(BZ9&gt;=36,"III",CB9)))))</f>
        <v>D</v>
      </c>
      <c r="CD9" s="155">
        <v>10</v>
      </c>
      <c r="CE9" s="156">
        <v>10</v>
      </c>
      <c r="CF9" s="157">
        <f t="shared" si="3"/>
        <v>20</v>
      </c>
      <c r="CG9" s="311">
        <v>40</v>
      </c>
      <c r="CH9" s="447">
        <v>10</v>
      </c>
      <c r="CI9" s="312">
        <f>SUM(CG9,CH9)</f>
        <v>50</v>
      </c>
      <c r="CJ9" s="448">
        <v>80</v>
      </c>
      <c r="CK9" s="449">
        <v>10</v>
      </c>
      <c r="CL9" s="64">
        <f>CJ9+CK9</f>
        <v>90</v>
      </c>
      <c r="CM9" s="313">
        <f>SUM(CF9,CI9,CL9)</f>
        <v>160</v>
      </c>
      <c r="CN9" s="522">
        <f>IF(OR(CM9="",CM$7=""),"",CM9/CM$7*100)</f>
        <v>80</v>
      </c>
      <c r="CO9" s="39" t="str">
        <f>IF(CJ9="AB","AB",IF(AND(OR(CD9="ab",CD9="ml"),OR(CE9="ab",CE9="ml"),OR(CG9="ab",CG9="ml")),"AB",IF(AND(OR(CD9="ab",CD9="ml"),OR(CG9="ab",CG9="ml")),"AB","")))</f>
        <v/>
      </c>
      <c r="CP9" s="39" t="str">
        <f>IF(OR($G9="NSO",$G9="",CJ9=""),"",IF(OR(CO9="AB",CJ9="ab"),"AB",IF(CN9&gt;36,"P",IF(CN9&gt;34,"G2",IF(CN9&gt;31,"G1",IF(CN9&gt;25,"S","F"))))))</f>
        <v>P</v>
      </c>
      <c r="CQ9" s="58" t="str">
        <f>IF(OR(CP9="",CP9=0,CP9="S",CP9="F",CP9="AB"),CP9,IF(CN9&gt;=75,"D",IF(CN9&gt;=60,"I",IF(CN9&gt;=48,"II",IF(CN9&gt;=36,"III",CP9)))))</f>
        <v>D</v>
      </c>
      <c r="CR9" s="152">
        <v>2</v>
      </c>
      <c r="CS9" s="81">
        <v>10</v>
      </c>
      <c r="CT9" s="82">
        <f t="shared" si="4"/>
        <v>12</v>
      </c>
      <c r="CU9" s="336">
        <v>3</v>
      </c>
      <c r="CV9" s="450">
        <v>10</v>
      </c>
      <c r="CW9" s="337">
        <f>SUM(CU9,CV9)</f>
        <v>13</v>
      </c>
      <c r="CX9" s="451">
        <v>38</v>
      </c>
      <c r="CY9" s="452">
        <v>10</v>
      </c>
      <c r="CZ9" s="66">
        <f>CX9+CY9</f>
        <v>48</v>
      </c>
      <c r="DA9" s="338">
        <f>SUM(CT9,CW9,CZ9)</f>
        <v>73</v>
      </c>
      <c r="DB9" s="522">
        <f>IF(OR(DA9="",DA$7=""),"",DA9/DA$7*100)</f>
        <v>36.5</v>
      </c>
      <c r="DC9" s="153" t="str">
        <f>IF(DB9&gt;91,"A+",IF(DB9&gt;76,"A",IF(DB9&gt;61,"B",IF(DB9&gt;41,"C",IF(DB9=0,0,"D")))))</f>
        <v>D</v>
      </c>
      <c r="DD9" s="286">
        <v>2</v>
      </c>
      <c r="DE9" s="85">
        <v>10</v>
      </c>
      <c r="DF9" s="287">
        <f t="shared" si="5"/>
        <v>12</v>
      </c>
      <c r="DG9" s="288">
        <v>25</v>
      </c>
      <c r="DH9" s="444">
        <v>10</v>
      </c>
      <c r="DI9" s="289">
        <f>SUM(DG9,DH9)</f>
        <v>35</v>
      </c>
      <c r="DJ9" s="445">
        <v>38</v>
      </c>
      <c r="DK9" s="446">
        <v>15</v>
      </c>
      <c r="DL9" s="121">
        <f>DJ9+DK9</f>
        <v>53</v>
      </c>
      <c r="DM9" s="290">
        <f>SUM(DF9,DI9,DL9)</f>
        <v>100</v>
      </c>
      <c r="DN9" s="522">
        <f>IF(OR(DM9="",DM$7=""),"",DM9/DM$7*100)</f>
        <v>50</v>
      </c>
      <c r="DO9" s="154" t="str">
        <f>IF(DN9&gt;91,"A+",IF(DN9&gt;76,"A",IF(DN9&gt;61,"B",IF(DN9&gt;41,"C",IF(DN9=0,0,"D")))))</f>
        <v>C</v>
      </c>
      <c r="DP9" s="11">
        <v>14</v>
      </c>
      <c r="DQ9" s="5">
        <v>21</v>
      </c>
      <c r="DR9" s="86">
        <v>17</v>
      </c>
      <c r="DS9" s="87">
        <f>SUM(DP9:DR9)</f>
        <v>52</v>
      </c>
      <c r="DT9" s="522">
        <f>IF(OR(DS9="",DS$7=""),"",DS9/DS$7*100)</f>
        <v>52</v>
      </c>
      <c r="DU9" s="88" t="str">
        <f>IF(DT9&gt;91,"A+",IF(DT9&gt;76,"A",IF(DT9&gt;61,"B",IF(DT9&gt;41,"C",IF(DT9=0,0,"D")))))</f>
        <v>C</v>
      </c>
      <c r="DV9" s="9">
        <v>15</v>
      </c>
      <c r="DW9" s="3">
        <v>40</v>
      </c>
      <c r="DX9" s="3">
        <v>11</v>
      </c>
      <c r="DY9" s="39">
        <f>SUM(DV9:DX9)</f>
        <v>66</v>
      </c>
      <c r="DZ9" s="522">
        <f>IF(OR(DY9="",DY$7=""),"",DY9/DY$7*100)</f>
        <v>66</v>
      </c>
      <c r="EA9" s="54" t="str">
        <f>IF(DZ9&gt;91,"A+",IF(DZ9&gt;76,"A",IF(DZ9&gt;61,"B",IF(DZ9&gt;41,"C",IF(DZ9=0,0,"D")))))</f>
        <v>B</v>
      </c>
      <c r="EB9" s="286">
        <v>2</v>
      </c>
      <c r="EC9" s="85">
        <v>10</v>
      </c>
      <c r="ED9" s="287">
        <f t="shared" si="6"/>
        <v>12</v>
      </c>
      <c r="EE9" s="288">
        <v>3</v>
      </c>
      <c r="EF9" s="444">
        <v>10</v>
      </c>
      <c r="EG9" s="289">
        <f>SUM(EE9,EF9)</f>
        <v>13</v>
      </c>
      <c r="EH9" s="445">
        <v>38</v>
      </c>
      <c r="EI9" s="446">
        <f>IF($S$7="NA","NA",0)</f>
        <v>0</v>
      </c>
      <c r="EJ9" s="121">
        <f>EH9+EI9</f>
        <v>38</v>
      </c>
      <c r="EK9" s="290">
        <f>SUM(ED9,EG9,EJ9)</f>
        <v>63</v>
      </c>
      <c r="EL9" s="91">
        <f t="shared" ref="EL9:EL72" si="7">IF(OR(EK9="",$U$7=""),"",ROUNDUP(EK9/$U$7*100,0))</f>
        <v>32</v>
      </c>
      <c r="EM9" s="154" t="str">
        <f>IF(EL9&gt;91,"A+",IF(EL9&gt;76,"A",IF(EL9&gt;61,"B",IF(EL9&gt;41,"C",IF(EL9=0,0,"D")))))</f>
        <v>D</v>
      </c>
      <c r="EN9" s="13">
        <v>362</v>
      </c>
      <c r="EO9" s="7">
        <v>274</v>
      </c>
      <c r="EP9" s="55">
        <f>IF(OR(EN9="",EO9=""),"",EO9/EN9*100)</f>
        <v>75.690607734806619</v>
      </c>
      <c r="EQ9" s="56">
        <f t="shared" ref="EQ9:EQ40" si="8">IF(G9=0,0,SUM($U$7,$AI$7,$AW$7,$BK$7,$BY$7,$CM$7))</f>
        <v>1200</v>
      </c>
      <c r="ER9" s="41">
        <f t="shared" ref="ER9:ER40" si="9">SUM(U9,AI9,AW9,BK9,BY9,CM9)</f>
        <v>813</v>
      </c>
      <c r="ES9" s="190">
        <f>IF(EQ9&gt;0,ER9/EQ9*100,0)</f>
        <v>67.75</v>
      </c>
      <c r="ET9" s="99" t="str">
        <f>IF(AND(ES9&gt;=60,EU9="Passed"),"First",IF(AND(ES9&gt;=60,EU9="Passed with G"),"First",IF(AND(ES9&gt;=48,EU9="Passed"),"Second",IF(AND(ES9&gt;=48,EU9="Passed With G"),"Second",IF(OR(EU9="Passed",EU9="Passed With G"),"Third",EU9)))))</f>
        <v>First</v>
      </c>
      <c r="EU9" s="99" t="str">
        <f>IF($G9="NSO","NSO",IF(OR($G9="",$G9=0,O9="",AC9="",AQ9="",BE9="",BS9="",CG9=""),"",IF(OR(FE9&gt;0,(FF9+FG9+FH9)&gt;2),"FAILED",IF(OR(FF9&gt;0,FG9&gt;1),"SUPP.",IF(AND(FG9&gt;0,FH9&gt;0),"SUPP.",IF((FG9+FH9),"Passed With G","Passed"))))))</f>
        <v>Passed</v>
      </c>
      <c r="EV9" s="83">
        <f>IF(EU9="Passed",ES9,"")</f>
        <v>67.75</v>
      </c>
      <c r="EW9" s="57">
        <f>IF(EV9="","",SUMPRODUCT((EV9&lt;EV$9:EV$108)/COUNTIF(EV$9:EV$108,EV$9:EV$108)))</f>
        <v>1.9999999999999902</v>
      </c>
      <c r="EX9" s="126" t="str">
        <f>IF(ES9&gt;81,"Excellent",IF(ES9&gt;60,"Very Good",IF(ES9&gt;48,"Good",IF(ES9&gt;36,"Average",IF(ES9=0,0,"Need Improvement")))))</f>
        <v>Very Good</v>
      </c>
      <c r="EY9" s="93" t="str">
        <f t="shared" ref="EY9" si="10">Y9</f>
        <v>III</v>
      </c>
      <c r="EZ9" s="92" t="str">
        <f t="shared" ref="EZ9" si="11">AM9</f>
        <v>I</v>
      </c>
      <c r="FA9" s="92" t="str">
        <f t="shared" ref="FA9" si="12">BA9</f>
        <v>II</v>
      </c>
      <c r="FB9" s="92" t="str">
        <f t="shared" ref="FB9" si="13">BO9</f>
        <v>D</v>
      </c>
      <c r="FC9" s="92" t="str">
        <f t="shared" ref="FC9" si="14">CC9</f>
        <v>D</v>
      </c>
      <c r="FD9" s="94" t="str">
        <f t="shared" ref="FD9" si="15">CQ9</f>
        <v>D</v>
      </c>
      <c r="FE9" s="93">
        <f>COUNTIF(EY9:FD9,"F")+COUNTIF(EY9:FD9,"AB")</f>
        <v>0</v>
      </c>
      <c r="FF9" s="92">
        <f>COUNTIF(EY9:FD9,"S")</f>
        <v>0</v>
      </c>
      <c r="FG9" s="92">
        <f>COUNTIF(EY9:FD9,"G1")</f>
        <v>0</v>
      </c>
      <c r="FH9" s="92">
        <f>COUNTIF(EY9:FD9,"G2")</f>
        <v>0</v>
      </c>
      <c r="FI9" s="94"/>
      <c r="FJ9" s="735"/>
      <c r="FK9" s="735"/>
      <c r="FL9" s="173">
        <f>DA9</f>
        <v>73</v>
      </c>
      <c r="FM9" s="173" t="s">
        <v>198</v>
      </c>
      <c r="FN9" s="173">
        <f>$DA$7</f>
        <v>200</v>
      </c>
      <c r="FO9" s="173" t="str">
        <f t="shared" ref="FO9" si="16">CONCATENATE(FL9,FM9,FN9)</f>
        <v>73/200</v>
      </c>
      <c r="FP9" s="173">
        <f>DM9</f>
        <v>100</v>
      </c>
      <c r="FQ9" s="173" t="s">
        <v>198</v>
      </c>
      <c r="FR9" s="173">
        <f>$DM$7</f>
        <v>200</v>
      </c>
      <c r="FS9" s="173" t="str">
        <f t="shared" ref="FS9" si="17">CONCATENATE(FP9,FQ9,FR9)</f>
        <v>100/200</v>
      </c>
      <c r="FT9" s="173">
        <f>DS9</f>
        <v>52</v>
      </c>
      <c r="FU9" s="173" t="s">
        <v>198</v>
      </c>
      <c r="FV9" s="173">
        <f>$DS$7</f>
        <v>100</v>
      </c>
      <c r="FW9" s="173" t="str">
        <f t="shared" ref="FW9" si="18">CONCATENATE(FT9,FU9,FV9)</f>
        <v>52/100</v>
      </c>
      <c r="FX9" s="173">
        <f>DY9</f>
        <v>66</v>
      </c>
      <c r="FY9" s="173" t="s">
        <v>198</v>
      </c>
      <c r="FZ9" s="173">
        <f>$DY$7</f>
        <v>100</v>
      </c>
      <c r="GA9" s="173" t="str">
        <f t="shared" ref="GA9" si="19">CONCATENATE(FX9,FY9,FZ9)</f>
        <v>66/100</v>
      </c>
      <c r="GB9" s="173">
        <f>EK9</f>
        <v>63</v>
      </c>
      <c r="GC9" s="173" t="s">
        <v>198</v>
      </c>
      <c r="GD9" s="173">
        <f>$EK$7</f>
        <v>200</v>
      </c>
      <c r="GE9" s="173" t="str">
        <f t="shared" ref="GE9:GE72" si="20">CONCATENATE(GB9,GC9,GD9)</f>
        <v>63/200</v>
      </c>
    </row>
    <row r="10" spans="1:187" ht="38.25" customHeight="1">
      <c r="A10" s="165">
        <f t="shared" ref="A10:A73" si="21">G10</f>
        <v>902</v>
      </c>
      <c r="B10" s="429">
        <v>2</v>
      </c>
      <c r="C10" s="42">
        <v>2</v>
      </c>
      <c r="D10" s="37">
        <f t="shared" ref="D10:D73" si="22">IF(E10&gt;0,$G$4,0)</f>
        <v>9</v>
      </c>
      <c r="E10" s="2">
        <v>123</v>
      </c>
      <c r="F10" s="176">
        <v>41123</v>
      </c>
      <c r="G10" s="2">
        <v>902</v>
      </c>
      <c r="H10" s="2" t="s">
        <v>201</v>
      </c>
      <c r="I10" s="2" t="s">
        <v>202</v>
      </c>
      <c r="J10" s="2" t="s">
        <v>202</v>
      </c>
      <c r="K10" s="178">
        <v>38464</v>
      </c>
      <c r="L10" s="15">
        <v>10</v>
      </c>
      <c r="M10" s="67">
        <v>10</v>
      </c>
      <c r="N10" s="68">
        <f>SUM(L10:M10)</f>
        <v>20</v>
      </c>
      <c r="O10" s="207">
        <v>35</v>
      </c>
      <c r="P10" s="432">
        <v>10</v>
      </c>
      <c r="Q10" s="119">
        <f>SUM(O10,P10)</f>
        <v>45</v>
      </c>
      <c r="R10" s="433">
        <v>50</v>
      </c>
      <c r="S10" s="434">
        <v>10</v>
      </c>
      <c r="T10" s="223">
        <f>R10+S10</f>
        <v>60</v>
      </c>
      <c r="U10" s="69">
        <f>SUM(N10,Q10,T10)</f>
        <v>125</v>
      </c>
      <c r="V10" s="522">
        <f t="shared" ref="V10:V73" si="23">IF(OR(U10="",U$7=""),"",U10/U$7*100)</f>
        <v>62.5</v>
      </c>
      <c r="W10" s="38" t="str">
        <f>IF(R10="AB","AB",IF(AND(OR(L10="ab",L10="ml"),OR(M10="ab",M10="ml"),OR(O10="ab",O10="ml")),"AB",IF(AND(OR(L10="ab",L10="ml"),OR(O10="ab",O10="ml")),"AB","")))</f>
        <v/>
      </c>
      <c r="X10" s="38" t="str">
        <f>IF(OR($G10="NSO",$G10="",R10=""),"",IF(OR(W10="AB",R10="ab"),"AB",IF(V10&gt;36,"P",IF(V10&gt;34,"G2",IF(V10&gt;31,"G1",IF(V10&gt;25,"S","F"))))))</f>
        <v>P</v>
      </c>
      <c r="Y10" s="137" t="str">
        <f>IF(OR(X10="",X10=0,X10="S",X10="F",X10="AB"),X10,IF(V10&gt;=75,"D",IF(V10&gt;=60,"I",IF(V10&gt;=48,"II",IF(V10&gt;=36,"III",X10)))))</f>
        <v>I</v>
      </c>
      <c r="Z10" s="147">
        <v>15</v>
      </c>
      <c r="AA10" s="79">
        <v>20</v>
      </c>
      <c r="AB10" s="80">
        <f>SUM(Z10:AA10)</f>
        <v>35</v>
      </c>
      <c r="AC10" s="217">
        <v>40</v>
      </c>
      <c r="AD10" s="438">
        <v>10</v>
      </c>
      <c r="AE10" s="120">
        <f>SUM(AC10,AD10)</f>
        <v>50</v>
      </c>
      <c r="AF10" s="439">
        <v>55</v>
      </c>
      <c r="AG10" s="440">
        <v>10</v>
      </c>
      <c r="AH10" s="158">
        <f>AF10+AG10</f>
        <v>65</v>
      </c>
      <c r="AI10" s="218">
        <f>SUM(AB10,AE10,AH10)</f>
        <v>150</v>
      </c>
      <c r="AJ10" s="522">
        <f t="shared" ref="AJ10:AJ73" si="24">IF(OR(AI10="",AI$7=""),"",AI10/AI$7*100)</f>
        <v>75</v>
      </c>
      <c r="AK10" s="72" t="str">
        <f>IF(AF10="AB","AB",IF(AND(OR(Z10="ab",Z10="ml"),OR(AA10="ab",AA10="ml"),OR(AC10="ab",AC10="ml")),"AB",IF(AND(OR(Z10="ab",Z10="ml"),OR(AC10="ab",AC10="ml")),"AB","")))</f>
        <v/>
      </c>
      <c r="AL10" s="72" t="str">
        <f>IF(OR($G10="NSO",$G10="",AF10=""),"",IF(OR(AK10="AB",AF10="ab"),"AB",IF(AJ10&gt;36,"P",IF(AJ10&gt;34,"G2",IF(AJ10&gt;31,"G1",IF(AJ10&gt;25,"S","F"))))))</f>
        <v>P</v>
      </c>
      <c r="AM10" s="148" t="str">
        <f>IF(OR(AL10="",AL10=0,AL10="S",AL10="F",AL10="AB"),AL10,IF(AJ10&gt;=75,"D",IF(AJ10&gt;=60,"I",IF(AJ10&gt;=48,"II",IF(AJ10&gt;=36,"III",AL10)))))</f>
        <v>D</v>
      </c>
      <c r="AN10" s="140">
        <v>20</v>
      </c>
      <c r="AO10" s="75">
        <v>20</v>
      </c>
      <c r="AP10" s="76">
        <f t="shared" si="0"/>
        <v>40</v>
      </c>
      <c r="AQ10" s="263">
        <v>35</v>
      </c>
      <c r="AR10" s="441">
        <v>10</v>
      </c>
      <c r="AS10" s="264">
        <f>SUM(AQ10,AR10)</f>
        <v>45</v>
      </c>
      <c r="AT10" s="442">
        <v>55</v>
      </c>
      <c r="AU10" s="443">
        <v>15</v>
      </c>
      <c r="AV10" s="65">
        <f>AT10+AU10</f>
        <v>70</v>
      </c>
      <c r="AW10" s="265">
        <f>SUM(AP10,AS10,AV10)</f>
        <v>155</v>
      </c>
      <c r="AX10" s="522">
        <f t="shared" ref="AX10:AX73" si="25">IF(OR(AW10="",AW$7=""),"",AW10/AW$7*100)</f>
        <v>77.5</v>
      </c>
      <c r="AY10" s="40" t="str">
        <f>IF(AT10="AB","AB",IF(AND(OR(AN10="ab",AN10="ml"),OR(AO10="ab",AO10="ml"),OR(AQ10="ab",AQ10="ml")),"AB",IF(AND(OR(AN10="ab",AN10="ml"),OR(AQ10="ab",AQ10="ml")),"AB","")))</f>
        <v/>
      </c>
      <c r="AZ10" s="40" t="str">
        <f>IF(OR($G10="NSO",$G10="",AT10=""),"",IF(OR(AY10="AB",AT10="ab"),"AB",IF(AX10&gt;36,"P",IF(AX10&gt;34,"G2",IF(AX10&gt;31,"G1",IF(AX10&gt;25,"S","F"))))))</f>
        <v>P</v>
      </c>
      <c r="BA10" s="141" t="str">
        <f>IF(OR(AZ10="",AZ10=0,AZ10="S",AZ10="F",AZ10="AB"),AZ10,IF(AX10&gt;=75,"D",IF(AX10&gt;=60,"I",IF(AX10&gt;=48,"II",IF(AX10&gt;=36,"III",AZ10)))))</f>
        <v>D</v>
      </c>
      <c r="BB10" s="286">
        <v>10</v>
      </c>
      <c r="BC10" s="85">
        <v>10</v>
      </c>
      <c r="BD10" s="287">
        <f t="shared" si="1"/>
        <v>20</v>
      </c>
      <c r="BE10" s="288">
        <v>40</v>
      </c>
      <c r="BF10" s="444">
        <v>10</v>
      </c>
      <c r="BG10" s="289">
        <f>SUM(BE10,BF10)</f>
        <v>50</v>
      </c>
      <c r="BH10" s="445">
        <v>55</v>
      </c>
      <c r="BI10" s="446">
        <v>10</v>
      </c>
      <c r="BJ10" s="121">
        <f>BH10+BI10</f>
        <v>65</v>
      </c>
      <c r="BK10" s="290">
        <f>SUM(BD10,BG10,BJ10)</f>
        <v>135</v>
      </c>
      <c r="BL10" s="522">
        <f t="shared" ref="BL10:BL73" si="26">IF(OR(BK10="",BK$7=""),"",BK10/BK$7*100)</f>
        <v>67.5</v>
      </c>
      <c r="BM10" s="91" t="str">
        <f>IF(BH10="AB","AB",IF(AND(OR(BB10="ab",BB10="ml"),OR(BC10="ab",BC10="ml"),OR(BE10="ab",BE10="ml")),"AB",IF(AND(OR(BB10="ab",BB10="ml"),OR(BE10="ab",BE10="ml")),"AB","")))</f>
        <v/>
      </c>
      <c r="BN10" s="91" t="str">
        <f>IF(OR($G10="NSO",$G10="",BH10=""),"",IF(OR(BM10="AB",BH10="ab"),"AB",IF(BL10&gt;36,"P",IF(BL10&gt;34,"G2",IF(BL10&gt;31,"G1",IF(BL10&gt;25,"S","F"))))))</f>
        <v>P</v>
      </c>
      <c r="BO10" s="144" t="str">
        <f>IF(OR(BN10="",BN10=0,BN10="S",BN10="F",BN10="AB"),BN10,IF(BL10&gt;=75,"D",IF(BL10&gt;=60,"I",IF(BL10&gt;=48,"II",IF(BL10&gt;=36,"III",BN10)))))</f>
        <v>I</v>
      </c>
      <c r="BP10" s="147">
        <v>10</v>
      </c>
      <c r="BQ10" s="79">
        <v>10</v>
      </c>
      <c r="BR10" s="80">
        <f t="shared" si="2"/>
        <v>20</v>
      </c>
      <c r="BS10" s="217">
        <v>40</v>
      </c>
      <c r="BT10" s="438">
        <v>10</v>
      </c>
      <c r="BU10" s="120">
        <f>SUM(BS10,BT10)</f>
        <v>50</v>
      </c>
      <c r="BV10" s="439">
        <v>55</v>
      </c>
      <c r="BW10" s="440">
        <v>10</v>
      </c>
      <c r="BX10" s="158">
        <f>BV10+BW10</f>
        <v>65</v>
      </c>
      <c r="BY10" s="218">
        <f>SUM(BR10,BU10,BX10)</f>
        <v>135</v>
      </c>
      <c r="BZ10" s="522">
        <f t="shared" ref="BZ10:BZ73" si="27">IF(OR(BY10="",BY$7=""),"",BY10/BY$7*100)</f>
        <v>67.5</v>
      </c>
      <c r="CA10" s="72" t="str">
        <f>IF(BV10="AB","AB",IF(AND(OR(BP10="ab",BP10="ml"),OR(BQ10="ab",BQ10="ml"),OR(BS10="ab",BS10="ml")),"AB",IF(AND(OR(BP10="ab",BP10="ml"),OR(BS10="ab",BS10="ml")),"AB","")))</f>
        <v/>
      </c>
      <c r="CB10" s="72" t="str">
        <f>IF(OR($G10="NSO",$G10="",BV10=""),"",IF(OR(CA10="AB",BV10="ab"),"AB",IF(BZ10&gt;36,"P",IF(BZ10&gt;34,"G2",IF(BZ10&gt;31,"G1",IF(BZ10&gt;25,"S","F"))))))</f>
        <v>P</v>
      </c>
      <c r="CC10" s="148" t="str">
        <f>IF(OR(CB10="",CB10=0,CB10="S",CB10="F",CB10="AB"),CB10,IF(BZ10&gt;=75,"D",IF(BZ10&gt;=60,"I",IF(BZ10&gt;=48,"II",IF(BZ10&gt;=36,"III",CB10)))))</f>
        <v>I</v>
      </c>
      <c r="CD10" s="155">
        <v>10</v>
      </c>
      <c r="CE10" s="156">
        <v>10</v>
      </c>
      <c r="CF10" s="157">
        <f t="shared" si="3"/>
        <v>20</v>
      </c>
      <c r="CG10" s="311">
        <v>40</v>
      </c>
      <c r="CH10" s="447">
        <v>10</v>
      </c>
      <c r="CI10" s="312">
        <f>SUM(CG10,CH10)</f>
        <v>50</v>
      </c>
      <c r="CJ10" s="448">
        <v>60</v>
      </c>
      <c r="CK10" s="449">
        <v>10</v>
      </c>
      <c r="CL10" s="64">
        <f>CJ10+CK10</f>
        <v>70</v>
      </c>
      <c r="CM10" s="313">
        <f>SUM(CF10,CI10,CL10)</f>
        <v>140</v>
      </c>
      <c r="CN10" s="522">
        <f t="shared" ref="CN10:CN73" si="28">IF(OR(CM10="",CM$7=""),"",CM10/CM$7*100)</f>
        <v>70</v>
      </c>
      <c r="CO10" s="39" t="str">
        <f>IF(CJ10="AB","AB",IF(AND(OR(CD10="ab",CD10="ml"),OR(CE10="ab",CE10="ml"),OR(CG10="ab",CG10="ml")),"AB",IF(AND(OR(CD10="ab",CD10="ml"),OR(CG10="ab",CG10="ml")),"AB","")))</f>
        <v/>
      </c>
      <c r="CP10" s="39" t="str">
        <f>IF(OR($G10="NSO",$G10="",CJ10=""),"",IF(OR(CO10="AB",CJ10="ab"),"AB",IF(CN10&gt;36,"P",IF(CN10&gt;34,"G2",IF(CN10&gt;31,"G1",IF(CN10&gt;25,"S","F"))))))</f>
        <v>P</v>
      </c>
      <c r="CQ10" s="58" t="str">
        <f>IF(OR(CP10="",CP10=0,CP10="S",CP10="F",CP10="AB"),CP10,IF(CN10&gt;=75,"D",IF(CN10&gt;=60,"I",IF(CN10&gt;=48,"II",IF(CN10&gt;=36,"III",CP10)))))</f>
        <v>I</v>
      </c>
      <c r="CR10" s="152">
        <v>20</v>
      </c>
      <c r="CS10" s="81">
        <v>10</v>
      </c>
      <c r="CT10" s="82">
        <f t="shared" si="4"/>
        <v>30</v>
      </c>
      <c r="CU10" s="336">
        <v>30</v>
      </c>
      <c r="CV10" s="450">
        <v>10</v>
      </c>
      <c r="CW10" s="337">
        <f>SUM(CU10,CV10)</f>
        <v>40</v>
      </c>
      <c r="CX10" s="451">
        <v>60</v>
      </c>
      <c r="CY10" s="452">
        <v>10</v>
      </c>
      <c r="CZ10" s="66">
        <f>CX10+CY10</f>
        <v>70</v>
      </c>
      <c r="DA10" s="338">
        <f>SUM(CT10,CW10,CZ10)</f>
        <v>140</v>
      </c>
      <c r="DB10" s="522">
        <f t="shared" ref="DB10:DB73" si="29">IF(OR(DA10="",DA$7=""),"",DA10/DA$7*100)</f>
        <v>70</v>
      </c>
      <c r="DC10" s="153" t="str">
        <f t="shared" ref="DC10:DC73" si="30">IF(DB10&gt;91,"A+",IF(DB10&gt;76,"A",IF(DB10&gt;61,"B",IF(DB10&gt;41,"C",IF(DB10=0,0,"D")))))</f>
        <v>B</v>
      </c>
      <c r="DD10" s="286">
        <v>20</v>
      </c>
      <c r="DE10" s="85">
        <v>10</v>
      </c>
      <c r="DF10" s="287">
        <f t="shared" si="5"/>
        <v>30</v>
      </c>
      <c r="DG10" s="288">
        <v>30</v>
      </c>
      <c r="DH10" s="444">
        <v>10</v>
      </c>
      <c r="DI10" s="289">
        <f>SUM(DG10,DH10)</f>
        <v>40</v>
      </c>
      <c r="DJ10" s="445">
        <v>60</v>
      </c>
      <c r="DK10" s="446">
        <v>15</v>
      </c>
      <c r="DL10" s="121">
        <f>DJ10+DK10</f>
        <v>75</v>
      </c>
      <c r="DM10" s="290">
        <f>SUM(DF10,DI10,DL10)</f>
        <v>145</v>
      </c>
      <c r="DN10" s="522">
        <f t="shared" ref="DN10:DN73" si="31">IF(OR(DM10="",DM$7=""),"",DM10/DM$7*100)</f>
        <v>72.5</v>
      </c>
      <c r="DO10" s="154" t="str">
        <f t="shared" ref="DO10:DO73" si="32">IF(DN10&gt;91,"A+",IF(DN10&gt;76,"A",IF(DN10&gt;61,"B",IF(DN10&gt;41,"C",IF(DN10=0,0,"D")))))</f>
        <v>B</v>
      </c>
      <c r="DP10" s="12">
        <v>14</v>
      </c>
      <c r="DQ10" s="6">
        <v>20</v>
      </c>
      <c r="DR10" s="6">
        <v>14</v>
      </c>
      <c r="DS10" s="87">
        <f t="shared" ref="DS10" si="33">SUM(DP10:DR10)</f>
        <v>48</v>
      </c>
      <c r="DT10" s="522">
        <f t="shared" ref="DT10:DT73" si="34">IF(OR(DS10="",DS$7=""),"",DS10/DS$7*100)</f>
        <v>48</v>
      </c>
      <c r="DU10" s="88" t="str">
        <f t="shared" ref="DU10:DU73" si="35">IF(DT10&gt;91,"A+",IF(DT10&gt;76,"A",IF(DT10&gt;61,"B",IF(DT10&gt;41,"C",IF(DT10=0,0,"D")))))</f>
        <v>C</v>
      </c>
      <c r="DV10" s="10">
        <v>15</v>
      </c>
      <c r="DW10" s="4">
        <v>40</v>
      </c>
      <c r="DX10" s="4">
        <v>10</v>
      </c>
      <c r="DY10" s="39">
        <f t="shared" ref="DY10" si="36">SUM(DV10:DX10)</f>
        <v>65</v>
      </c>
      <c r="DZ10" s="522">
        <f t="shared" ref="DZ10:DZ73" si="37">IF(OR(DY10="",DY$7=""),"",DY10/DY$7*100)</f>
        <v>65</v>
      </c>
      <c r="EA10" s="54" t="str">
        <f t="shared" ref="EA10:EA73" si="38">IF(DZ10&gt;91,"A+",IF(DZ10&gt;76,"A",IF(DZ10&gt;61,"B",IF(DZ10&gt;41,"C",IF(DZ10=0,0,"D")))))</f>
        <v>B</v>
      </c>
      <c r="EB10" s="286">
        <v>20</v>
      </c>
      <c r="EC10" s="85">
        <v>10</v>
      </c>
      <c r="ED10" s="287">
        <f t="shared" si="6"/>
        <v>30</v>
      </c>
      <c r="EE10" s="288">
        <v>35</v>
      </c>
      <c r="EF10" s="444">
        <v>10</v>
      </c>
      <c r="EG10" s="289">
        <f>SUM(EE10,EF10)</f>
        <v>45</v>
      </c>
      <c r="EH10" s="445">
        <v>15</v>
      </c>
      <c r="EI10" s="446">
        <f>IF($S$7="NA","NA",0)</f>
        <v>0</v>
      </c>
      <c r="EJ10" s="121">
        <f>EH10+EI10</f>
        <v>15</v>
      </c>
      <c r="EK10" s="290">
        <f>SUM(ED10,EG10,EJ10)</f>
        <v>90</v>
      </c>
      <c r="EL10" s="91">
        <f t="shared" si="7"/>
        <v>45</v>
      </c>
      <c r="EM10" s="154" t="str">
        <f t="shared" ref="EM10:EM73" si="39">IF(EL10&gt;91,"A+",IF(EL10&gt;76,"A",IF(EL10&gt;61,"B",IF(EL10&gt;41,"C",IF(EL10=0,0,"D")))))</f>
        <v>C</v>
      </c>
      <c r="EN10" s="14">
        <v>362</v>
      </c>
      <c r="EO10" s="8">
        <v>210</v>
      </c>
      <c r="EP10" s="59">
        <f t="shared" ref="EP10:EP11" si="40">IF(OR(EN10="",EO10=""),"",EO10/EN10*100)</f>
        <v>58.011049723756905</v>
      </c>
      <c r="EQ10" s="56">
        <f t="shared" si="8"/>
        <v>1200</v>
      </c>
      <c r="ER10" s="41">
        <f t="shared" si="9"/>
        <v>840</v>
      </c>
      <c r="ES10" s="190">
        <f t="shared" ref="ES10:ES73" si="41">IF(EQ10&gt;0,ER10/EQ10*100,0)</f>
        <v>70</v>
      </c>
      <c r="ET10" s="99" t="str">
        <f t="shared" ref="ET10:ET73" si="42">IF(AND(ES10&gt;=60,EU10="Passed"),"First",IF(AND(ES10&gt;=60,EU10="Passed with G"),"First",IF(AND(ES10&gt;=48,EU10="Passed"),"Second",IF(AND(ES10&gt;=48,EU10="Passed With G"),"Second",IF(OR(EU10="Passed",EU10="Passed With G"),"Third",EU10)))))</f>
        <v>First</v>
      </c>
      <c r="EU10" s="99" t="str">
        <f t="shared" ref="EU10:EU73" si="43">IF($G10="NSO","NSO",IF(OR($G10="",$G10=0,O10="",AC10="",AQ10="",BE10="",BS10="",CG10=""),"",IF(OR(FE10&gt;0,(FF10+FG10+FH10)&gt;2),"FAILED",IF(OR(FF10&gt;0,FG10&gt;1),"SUPP.",IF(AND(FG10&gt;0,FH10&gt;0),"SUPP.",IF((FG10+FH10),"Passed With G","Passed"))))))</f>
        <v>Passed</v>
      </c>
      <c r="EV10" s="83">
        <f t="shared" ref="EV10:EV73" si="44">IF(EU10="Passed",ES10,"")</f>
        <v>70</v>
      </c>
      <c r="EW10" s="57">
        <f t="shared" ref="EW10:EW73" si="45">IF(EV10="","",SUMPRODUCT((EV10&lt;EV$9:EV$108)/COUNTIF(EV$9:EV$108,EV$9:EV$108)))</f>
        <v>1.0000000000000009</v>
      </c>
      <c r="EX10" s="126" t="str">
        <f t="shared" ref="EX10:EX73" si="46">IF(ES10&gt;81,"Excellent",IF(ES10&gt;60,"Very Good",IF(ES10&gt;48,"Good",IF(ES10&gt;36,"Average",IF(ES10=0,0,"Need Improvement")))))</f>
        <v>Very Good</v>
      </c>
      <c r="EY10" s="93" t="str">
        <f t="shared" ref="EY10:EY73" si="47">Y10</f>
        <v>I</v>
      </c>
      <c r="EZ10" s="92" t="str">
        <f t="shared" ref="EZ10:EZ73" si="48">AM10</f>
        <v>D</v>
      </c>
      <c r="FA10" s="92" t="str">
        <f t="shared" ref="FA10:FA73" si="49">BA10</f>
        <v>D</v>
      </c>
      <c r="FB10" s="92" t="str">
        <f t="shared" ref="FB10:FB73" si="50">BO10</f>
        <v>I</v>
      </c>
      <c r="FC10" s="92" t="str">
        <f t="shared" ref="FC10:FC73" si="51">CC10</f>
        <v>I</v>
      </c>
      <c r="FD10" s="94" t="str">
        <f t="shared" ref="FD10:FD73" si="52">CQ10</f>
        <v>I</v>
      </c>
      <c r="FE10" s="93">
        <f t="shared" ref="FE10:FE73" si="53">COUNTIF(EY10:FD10,"F")+COUNTIF(EY10:FD10,"AB")</f>
        <v>0</v>
      </c>
      <c r="FF10" s="92">
        <f t="shared" ref="FF10:FF73" si="54">COUNTIF(EY10:FD10,"S")</f>
        <v>0</v>
      </c>
      <c r="FG10" s="92">
        <f t="shared" ref="FG10:FG73" si="55">COUNTIF(EY10:FD10,"G1")</f>
        <v>0</v>
      </c>
      <c r="FH10" s="92">
        <f t="shared" ref="FH10:FH73" si="56">COUNTIF(EY10:FD10,"G2")</f>
        <v>0</v>
      </c>
      <c r="FI10" s="94"/>
      <c r="FJ10" s="735"/>
      <c r="FK10" s="735"/>
      <c r="FL10" s="173">
        <f t="shared" ref="FL10:FL73" si="57">DA10</f>
        <v>140</v>
      </c>
      <c r="FM10" s="173" t="s">
        <v>198</v>
      </c>
      <c r="FN10" s="173">
        <f t="shared" ref="FN10:FN73" si="58">$DA$7</f>
        <v>200</v>
      </c>
      <c r="FO10" s="173" t="str">
        <f t="shared" ref="FO10:FO73" si="59">CONCATENATE(FL10,FM10,FN10)</f>
        <v>140/200</v>
      </c>
      <c r="FP10" s="173">
        <f t="shared" ref="FP10:FP73" si="60">DM10</f>
        <v>145</v>
      </c>
      <c r="FQ10" s="173" t="s">
        <v>198</v>
      </c>
      <c r="FR10" s="173">
        <f t="shared" ref="FR10:FR73" si="61">$DM$7</f>
        <v>200</v>
      </c>
      <c r="FS10" s="173" t="str">
        <f t="shared" ref="FS10:FS73" si="62">CONCATENATE(FP10,FQ10,FR10)</f>
        <v>145/200</v>
      </c>
      <c r="FT10" s="173">
        <f t="shared" ref="FT10:FT73" si="63">DS10</f>
        <v>48</v>
      </c>
      <c r="FU10" s="173" t="s">
        <v>198</v>
      </c>
      <c r="FV10" s="173">
        <f t="shared" ref="FV10:FV73" si="64">$DS$7</f>
        <v>100</v>
      </c>
      <c r="FW10" s="173" t="str">
        <f t="shared" ref="FW10:FW73" si="65">CONCATENATE(FT10,FU10,FV10)</f>
        <v>48/100</v>
      </c>
      <c r="FX10" s="173">
        <f t="shared" ref="FX10:FX73" si="66">DY10</f>
        <v>65</v>
      </c>
      <c r="FY10" s="173" t="s">
        <v>198</v>
      </c>
      <c r="FZ10" s="173">
        <f t="shared" ref="FZ10:FZ73" si="67">$DY$7</f>
        <v>100</v>
      </c>
      <c r="GA10" s="173" t="str">
        <f t="shared" ref="GA10:GA73" si="68">CONCATENATE(FX10,FY10,FZ10)</f>
        <v>65/100</v>
      </c>
      <c r="GB10" s="173">
        <f t="shared" ref="GB10:GB73" si="69">EK10</f>
        <v>90</v>
      </c>
      <c r="GC10" s="173" t="s">
        <v>198</v>
      </c>
      <c r="GD10" s="173">
        <f t="shared" ref="GD10:GD73" si="70">$EK$7</f>
        <v>200</v>
      </c>
      <c r="GE10" s="173" t="str">
        <f t="shared" si="20"/>
        <v>90/200</v>
      </c>
    </row>
    <row r="11" spans="1:187" ht="38.25" customHeight="1">
      <c r="A11" s="165">
        <f t="shared" si="21"/>
        <v>0</v>
      </c>
      <c r="B11" s="429">
        <v>3</v>
      </c>
      <c r="C11" s="36">
        <v>3</v>
      </c>
      <c r="D11" s="37">
        <f t="shared" si="22"/>
        <v>0</v>
      </c>
      <c r="E11" s="2"/>
      <c r="F11" s="176"/>
      <c r="G11" s="1"/>
      <c r="H11" s="2"/>
      <c r="I11" s="2"/>
      <c r="J11" s="2"/>
      <c r="K11" s="178"/>
      <c r="L11" s="15">
        <v>0</v>
      </c>
      <c r="M11" s="67">
        <v>0</v>
      </c>
      <c r="N11" s="68">
        <f t="shared" ref="N11:N14" si="71">SUM(L11:M11)</f>
        <v>0</v>
      </c>
      <c r="O11" s="207">
        <v>0</v>
      </c>
      <c r="P11" s="432">
        <v>0</v>
      </c>
      <c r="Q11" s="119">
        <f t="shared" ref="Q11:Q14" si="72">SUM(O11,P11)</f>
        <v>0</v>
      </c>
      <c r="R11" s="433">
        <v>0</v>
      </c>
      <c r="S11" s="434">
        <f t="shared" ref="S11:S74" si="73">IF($S$7="NA","NA",0)</f>
        <v>0</v>
      </c>
      <c r="T11" s="223">
        <f t="shared" ref="T11:T14" si="74">R11+S11</f>
        <v>0</v>
      </c>
      <c r="U11" s="69">
        <f t="shared" ref="U11:U14" si="75">SUM(N11,Q11,T11)</f>
        <v>0</v>
      </c>
      <c r="V11" s="522">
        <f t="shared" si="23"/>
        <v>0</v>
      </c>
      <c r="W11" s="38" t="str">
        <f t="shared" ref="W11:W14" si="76">IF(R11="AB","AB",IF(AND(OR(L11="ab",L11="ml"),OR(M11="ab",M11="ml"),OR(O11="ab",O11="ml")),"AB",IF(AND(OR(L11="ab",L11="ml"),OR(O11="ab",O11="ml")),"AB","")))</f>
        <v/>
      </c>
      <c r="X11" s="38" t="str">
        <f t="shared" ref="X11:X14" si="77">IF(OR($G11="NSO",$G11="",R11=""),"",IF(OR(W11="AB",R11="ab"),"AB",IF(V11&gt;36,"P",IF(V11&gt;34,"G2",IF(V11&gt;31,"G1",IF(V11&gt;25,"S","F"))))))</f>
        <v/>
      </c>
      <c r="Y11" s="137" t="str">
        <f t="shared" ref="Y11:Y14" si="78">IF(OR(X11="",X11=0,X11="S",X11="F",X11="AB"),X11,IF(V11&gt;=75,"D",IF(V11&gt;=60,"I",IF(V11&gt;=48,"II",IF(V11&gt;=36,"III",X11)))))</f>
        <v/>
      </c>
      <c r="Z11" s="147">
        <v>0</v>
      </c>
      <c r="AA11" s="79">
        <v>0</v>
      </c>
      <c r="AB11" s="80">
        <f>SUM(Z11:AA11)</f>
        <v>0</v>
      </c>
      <c r="AC11" s="217">
        <v>0</v>
      </c>
      <c r="AD11" s="438">
        <v>0</v>
      </c>
      <c r="AE11" s="120">
        <f>SUM(AC11,AD11)</f>
        <v>0</v>
      </c>
      <c r="AF11" s="439">
        <v>0</v>
      </c>
      <c r="AG11" s="440">
        <f>IF($S$7="NA","NA",0)</f>
        <v>0</v>
      </c>
      <c r="AH11" s="158">
        <f>AF11+AG11</f>
        <v>0</v>
      </c>
      <c r="AI11" s="218">
        <f>SUM(AB11,AE11,AH11)</f>
        <v>0</v>
      </c>
      <c r="AJ11" s="522">
        <f t="shared" si="24"/>
        <v>0</v>
      </c>
      <c r="AK11" s="72" t="str">
        <f>IF(AF11="AB","AB",IF(AND(OR(Z11="ab",Z11="ml"),OR(AA11="ab",AA11="ml"),OR(AC11="ab",AC11="ml")),"AB",IF(AND(OR(Z11="ab",Z11="ml"),OR(AC11="ab",AC11="ml")),"AB","")))</f>
        <v/>
      </c>
      <c r="AL11" s="72" t="str">
        <f>IF(OR($G11="NSO",$G11="",AF11=""),"",IF(OR(AK11="AB",AF11="ab"),"AB",IF(AJ11&gt;36,"P",IF(AJ11&gt;34,"G2",IF(AJ11&gt;31,"G1",IF(AJ11&gt;25,"S","F"))))))</f>
        <v/>
      </c>
      <c r="AM11" s="148" t="str">
        <f>IF(OR(AL11="",AL11=0,AL11="S",AL11="F",AL11="AB"),AL11,IF(AJ11&gt;=75,"D",IF(AJ11&gt;=60,"I",IF(AJ11&gt;=48,"II",IF(AJ11&gt;=36,"III",AL11)))))</f>
        <v/>
      </c>
      <c r="AN11" s="140">
        <v>0</v>
      </c>
      <c r="AO11" s="75">
        <v>0</v>
      </c>
      <c r="AP11" s="76">
        <f t="shared" ref="AP11:AP12" si="79">SUM(AN11:AO11)</f>
        <v>0</v>
      </c>
      <c r="AQ11" s="263">
        <v>0</v>
      </c>
      <c r="AR11" s="441">
        <v>0</v>
      </c>
      <c r="AS11" s="264">
        <f>SUM(AQ11,AR11)</f>
        <v>0</v>
      </c>
      <c r="AT11" s="442">
        <v>0</v>
      </c>
      <c r="AU11" s="443">
        <f>IF($S$7="NA","NA",0)</f>
        <v>0</v>
      </c>
      <c r="AV11" s="65">
        <f>AT11+AU11</f>
        <v>0</v>
      </c>
      <c r="AW11" s="265">
        <f>SUM(AP11,AS11,AV11)</f>
        <v>0</v>
      </c>
      <c r="AX11" s="522">
        <f t="shared" si="25"/>
        <v>0</v>
      </c>
      <c r="AY11" s="40" t="str">
        <f>IF(AT11="AB","AB",IF(AND(OR(AN11="ab",AN11="ml"),OR(AO11="ab",AO11="ml"),OR(AQ11="ab",AQ11="ml")),"AB",IF(AND(OR(AN11="ab",AN11="ml"),OR(AQ11="ab",AQ11="ml")),"AB","")))</f>
        <v/>
      </c>
      <c r="AZ11" s="40" t="str">
        <f>IF(OR($G11="NSO",$G11="",AT11=""),"",IF(OR(AY11="AB",AT11="ab"),"AB",IF(AX11&gt;36,"P",IF(AX11&gt;34,"G2",IF(AX11&gt;31,"G1",IF(AX11&gt;25,"S","F"))))))</f>
        <v/>
      </c>
      <c r="BA11" s="141" t="str">
        <f>IF(OR(AZ11="",AZ11=0,AZ11="S",AZ11="F",AZ11="AB"),AZ11,IF(AX11&gt;=75,"D",IF(AX11&gt;=60,"I",IF(AX11&gt;=48,"II",IF(AX11&gt;=36,"III",AZ11)))))</f>
        <v/>
      </c>
      <c r="BB11" s="286">
        <v>0</v>
      </c>
      <c r="BC11" s="85">
        <v>0</v>
      </c>
      <c r="BD11" s="287">
        <f t="shared" ref="BD11:BD12" si="80">SUM(BB11:BC11)</f>
        <v>0</v>
      </c>
      <c r="BE11" s="288">
        <v>0</v>
      </c>
      <c r="BF11" s="444">
        <v>0</v>
      </c>
      <c r="BG11" s="289">
        <f>SUM(BE11,BF11)</f>
        <v>0</v>
      </c>
      <c r="BH11" s="445">
        <v>0</v>
      </c>
      <c r="BI11" s="446">
        <f>IF($S$7="NA","NA",0)</f>
        <v>0</v>
      </c>
      <c r="BJ11" s="121">
        <f>BH11+BI11</f>
        <v>0</v>
      </c>
      <c r="BK11" s="290">
        <f>SUM(BD11,BG11,BJ11)</f>
        <v>0</v>
      </c>
      <c r="BL11" s="522">
        <f t="shared" si="26"/>
        <v>0</v>
      </c>
      <c r="BM11" s="91" t="str">
        <f>IF(BH11="AB","AB",IF(AND(OR(BB11="ab",BB11="ml"),OR(BC11="ab",BC11="ml"),OR(BE11="ab",BE11="ml")),"AB",IF(AND(OR(BB11="ab",BB11="ml"),OR(BE11="ab",BE11="ml")),"AB","")))</f>
        <v/>
      </c>
      <c r="BN11" s="91" t="str">
        <f>IF(OR($G11="NSO",$G11="",BH11=""),"",IF(OR(BM11="AB",BH11="ab"),"AB",IF(BL11&gt;36,"P",IF(BL11&gt;34,"G2",IF(BL11&gt;31,"G1",IF(BL11&gt;25,"S","F"))))))</f>
        <v/>
      </c>
      <c r="BO11" s="144" t="str">
        <f>IF(OR(BN11="",BN11=0,BN11="S",BN11="F",BN11="AB"),BN11,IF(BL11&gt;=75,"D",IF(BL11&gt;=60,"I",IF(BL11&gt;=48,"II",IF(BL11&gt;=36,"III",BN11)))))</f>
        <v/>
      </c>
      <c r="BP11" s="147">
        <v>0</v>
      </c>
      <c r="BQ11" s="79">
        <v>0</v>
      </c>
      <c r="BR11" s="80">
        <f t="shared" ref="BR11:BR12" si="81">SUM(BP11:BQ11)</f>
        <v>0</v>
      </c>
      <c r="BS11" s="217">
        <v>0</v>
      </c>
      <c r="BT11" s="438">
        <v>0</v>
      </c>
      <c r="BU11" s="120">
        <f>SUM(BS11,BT11)</f>
        <v>0</v>
      </c>
      <c r="BV11" s="439">
        <v>0</v>
      </c>
      <c r="BW11" s="440">
        <f>IF($S$7="NA","NA",0)</f>
        <v>0</v>
      </c>
      <c r="BX11" s="158">
        <f>BV11+BW11</f>
        <v>0</v>
      </c>
      <c r="BY11" s="218">
        <f>SUM(BR11,BU11,BX11)</f>
        <v>0</v>
      </c>
      <c r="BZ11" s="522">
        <f t="shared" si="27"/>
        <v>0</v>
      </c>
      <c r="CA11" s="72" t="str">
        <f>IF(BV11="AB","AB",IF(AND(OR(BP11="ab",BP11="ml"),OR(BQ11="ab",BQ11="ml"),OR(BS11="ab",BS11="ml")),"AB",IF(AND(OR(BP11="ab",BP11="ml"),OR(BS11="ab",BS11="ml")),"AB","")))</f>
        <v/>
      </c>
      <c r="CB11" s="72" t="str">
        <f>IF(OR($G11="NSO",$G11="",BV11=""),"",IF(OR(CA11="AB",BV11="ab"),"AB",IF(BZ11&gt;36,"P",IF(BZ11&gt;34,"G2",IF(BZ11&gt;31,"G1",IF(BZ11&gt;25,"S","F"))))))</f>
        <v/>
      </c>
      <c r="CC11" s="148" t="str">
        <f>IF(OR(CB11="",CB11=0,CB11="S",CB11="F",CB11="AB"),CB11,IF(BZ11&gt;=75,"D",IF(BZ11&gt;=60,"I",IF(BZ11&gt;=48,"II",IF(BZ11&gt;=36,"III",CB11)))))</f>
        <v/>
      </c>
      <c r="CD11" s="155">
        <v>0</v>
      </c>
      <c r="CE11" s="156">
        <v>0</v>
      </c>
      <c r="CF11" s="157">
        <f t="shared" ref="CF11:CF12" si="82">SUM(CD11:CE11)</f>
        <v>0</v>
      </c>
      <c r="CG11" s="311">
        <v>0</v>
      </c>
      <c r="CH11" s="447">
        <v>0</v>
      </c>
      <c r="CI11" s="312">
        <f>SUM(CG11,CH11)</f>
        <v>0</v>
      </c>
      <c r="CJ11" s="448">
        <v>0</v>
      </c>
      <c r="CK11" s="449">
        <f>IF($S$7="NA","NA",0)</f>
        <v>0</v>
      </c>
      <c r="CL11" s="64">
        <f>CJ11+CK11</f>
        <v>0</v>
      </c>
      <c r="CM11" s="313">
        <f>SUM(CF11,CI11,CL11)</f>
        <v>0</v>
      </c>
      <c r="CN11" s="522">
        <f t="shared" si="28"/>
        <v>0</v>
      </c>
      <c r="CO11" s="39" t="str">
        <f>IF(CJ11="AB","AB",IF(AND(OR(CD11="ab",CD11="ml"),OR(CE11="ab",CE11="ml"),OR(CG11="ab",CG11="ml")),"AB",IF(AND(OR(CD11="ab",CD11="ml"),OR(CG11="ab",CG11="ml")),"AB","")))</f>
        <v/>
      </c>
      <c r="CP11" s="39" t="str">
        <f>IF(OR($G11="NSO",$G11="",CJ11=""),"",IF(OR(CO11="AB",CJ11="ab"),"AB",IF(CN11&gt;36,"P",IF(CN11&gt;34,"G2",IF(CN11&gt;31,"G1",IF(CN11&gt;25,"S","F"))))))</f>
        <v/>
      </c>
      <c r="CQ11" s="58" t="str">
        <f>IF(OR(CP11="",CP11=0,CP11="S",CP11="F",CP11="AB"),CP11,IF(CN11&gt;=75,"D",IF(CN11&gt;=60,"I",IF(CN11&gt;=48,"II",IF(CN11&gt;=36,"III",CP11)))))</f>
        <v/>
      </c>
      <c r="CR11" s="152">
        <v>0</v>
      </c>
      <c r="CS11" s="81">
        <v>0</v>
      </c>
      <c r="CT11" s="82">
        <f t="shared" ref="CT11:CT12" si="83">SUM(CR11:CS11)</f>
        <v>0</v>
      </c>
      <c r="CU11" s="336">
        <v>0</v>
      </c>
      <c r="CV11" s="450">
        <v>0</v>
      </c>
      <c r="CW11" s="337">
        <f>SUM(CU11,CV11)</f>
        <v>0</v>
      </c>
      <c r="CX11" s="451">
        <v>0</v>
      </c>
      <c r="CY11" s="452">
        <f>IF($S$7="NA","NA",0)</f>
        <v>0</v>
      </c>
      <c r="CZ11" s="66">
        <f>CX11+CY11</f>
        <v>0</v>
      </c>
      <c r="DA11" s="338">
        <f>SUM(CT11,CW11,CZ11)</f>
        <v>0</v>
      </c>
      <c r="DB11" s="522">
        <f t="shared" si="29"/>
        <v>0</v>
      </c>
      <c r="DC11" s="153">
        <f t="shared" si="30"/>
        <v>0</v>
      </c>
      <c r="DD11" s="286">
        <v>0</v>
      </c>
      <c r="DE11" s="85">
        <v>0</v>
      </c>
      <c r="DF11" s="287">
        <f t="shared" ref="DF11:DF12" si="84">SUM(DD11:DE11)</f>
        <v>0</v>
      </c>
      <c r="DG11" s="288">
        <v>0</v>
      </c>
      <c r="DH11" s="444">
        <v>0</v>
      </c>
      <c r="DI11" s="289">
        <f>SUM(DG11,DH11)</f>
        <v>0</v>
      </c>
      <c r="DJ11" s="445">
        <v>0</v>
      </c>
      <c r="DK11" s="446">
        <f>IF($S$7="NA","NA",0)</f>
        <v>0</v>
      </c>
      <c r="DL11" s="121">
        <f>DJ11+DK11</f>
        <v>0</v>
      </c>
      <c r="DM11" s="290">
        <f>SUM(DF11,DI11,DL11)</f>
        <v>0</v>
      </c>
      <c r="DN11" s="522">
        <f t="shared" si="31"/>
        <v>0</v>
      </c>
      <c r="DO11" s="154">
        <f t="shared" si="32"/>
        <v>0</v>
      </c>
      <c r="DP11" s="12">
        <v>0</v>
      </c>
      <c r="DQ11" s="6">
        <v>0</v>
      </c>
      <c r="DR11" s="6">
        <v>0</v>
      </c>
      <c r="DS11" s="87">
        <f t="shared" ref="DS11:DS12" si="85">SUM(DP11:DR11)</f>
        <v>0</v>
      </c>
      <c r="DT11" s="522">
        <f t="shared" si="34"/>
        <v>0</v>
      </c>
      <c r="DU11" s="88">
        <f t="shared" si="35"/>
        <v>0</v>
      </c>
      <c r="DV11" s="10">
        <v>0</v>
      </c>
      <c r="DW11" s="4">
        <v>0</v>
      </c>
      <c r="DX11" s="4">
        <v>0</v>
      </c>
      <c r="DY11" s="39">
        <f t="shared" ref="DY11:DY12" si="86">SUM(DV11:DX11)</f>
        <v>0</v>
      </c>
      <c r="DZ11" s="522">
        <f t="shared" si="37"/>
        <v>0</v>
      </c>
      <c r="EA11" s="54">
        <f t="shared" si="38"/>
        <v>0</v>
      </c>
      <c r="EB11" s="286">
        <v>0</v>
      </c>
      <c r="EC11" s="85">
        <v>0</v>
      </c>
      <c r="ED11" s="287">
        <f t="shared" ref="ED11:ED74" si="87">SUM(EB11:EC11)</f>
        <v>0</v>
      </c>
      <c r="EE11" s="288">
        <v>0</v>
      </c>
      <c r="EF11" s="444">
        <v>0</v>
      </c>
      <c r="EG11" s="289">
        <f>SUM(EE11,EF11)</f>
        <v>0</v>
      </c>
      <c r="EH11" s="445">
        <v>0</v>
      </c>
      <c r="EI11" s="446">
        <f>IF($S$7="NA","NA",0)</f>
        <v>0</v>
      </c>
      <c r="EJ11" s="121">
        <f>EH11+EI11</f>
        <v>0</v>
      </c>
      <c r="EK11" s="290">
        <f>SUM(ED11,EG11,EJ11)</f>
        <v>0</v>
      </c>
      <c r="EL11" s="91">
        <f t="shared" si="7"/>
        <v>0</v>
      </c>
      <c r="EM11" s="154">
        <f t="shared" si="39"/>
        <v>0</v>
      </c>
      <c r="EN11" s="14"/>
      <c r="EO11" s="8"/>
      <c r="EP11" s="59" t="str">
        <f t="shared" si="40"/>
        <v/>
      </c>
      <c r="EQ11" s="56">
        <f t="shared" si="8"/>
        <v>0</v>
      </c>
      <c r="ER11" s="41">
        <f t="shared" si="9"/>
        <v>0</v>
      </c>
      <c r="ES11" s="190">
        <f t="shared" si="41"/>
        <v>0</v>
      </c>
      <c r="ET11" s="99" t="str">
        <f t="shared" si="42"/>
        <v/>
      </c>
      <c r="EU11" s="99" t="str">
        <f t="shared" si="43"/>
        <v/>
      </c>
      <c r="EV11" s="83" t="str">
        <f t="shared" si="44"/>
        <v/>
      </c>
      <c r="EW11" s="57" t="str">
        <f t="shared" si="45"/>
        <v/>
      </c>
      <c r="EX11" s="126">
        <f t="shared" si="46"/>
        <v>0</v>
      </c>
      <c r="EY11" s="93" t="str">
        <f t="shared" si="47"/>
        <v/>
      </c>
      <c r="EZ11" s="92" t="str">
        <f t="shared" si="48"/>
        <v/>
      </c>
      <c r="FA11" s="92" t="str">
        <f t="shared" si="49"/>
        <v/>
      </c>
      <c r="FB11" s="92" t="str">
        <f t="shared" si="50"/>
        <v/>
      </c>
      <c r="FC11" s="92" t="str">
        <f t="shared" si="51"/>
        <v/>
      </c>
      <c r="FD11" s="94" t="str">
        <f t="shared" si="52"/>
        <v/>
      </c>
      <c r="FE11" s="93">
        <f t="shared" si="53"/>
        <v>0</v>
      </c>
      <c r="FF11" s="92">
        <f t="shared" si="54"/>
        <v>0</v>
      </c>
      <c r="FG11" s="92">
        <f t="shared" si="55"/>
        <v>0</v>
      </c>
      <c r="FH11" s="92">
        <f t="shared" si="56"/>
        <v>0</v>
      </c>
      <c r="FI11" s="94"/>
      <c r="FJ11" s="735"/>
      <c r="FK11" s="735"/>
      <c r="FL11" s="173">
        <f t="shared" si="57"/>
        <v>0</v>
      </c>
      <c r="FM11" s="173" t="s">
        <v>198</v>
      </c>
      <c r="FN11" s="173">
        <f t="shared" si="58"/>
        <v>200</v>
      </c>
      <c r="FO11" s="173" t="str">
        <f t="shared" si="59"/>
        <v>0/200</v>
      </c>
      <c r="FP11" s="173">
        <f t="shared" si="60"/>
        <v>0</v>
      </c>
      <c r="FQ11" s="173" t="s">
        <v>198</v>
      </c>
      <c r="FR11" s="173">
        <f t="shared" si="61"/>
        <v>200</v>
      </c>
      <c r="FS11" s="173" t="str">
        <f t="shared" si="62"/>
        <v>0/200</v>
      </c>
      <c r="FT11" s="173">
        <f t="shared" si="63"/>
        <v>0</v>
      </c>
      <c r="FU11" s="173" t="s">
        <v>198</v>
      </c>
      <c r="FV11" s="173">
        <f t="shared" si="64"/>
        <v>100</v>
      </c>
      <c r="FW11" s="173" t="str">
        <f t="shared" si="65"/>
        <v>0/100</v>
      </c>
      <c r="FX11" s="173">
        <f t="shared" si="66"/>
        <v>0</v>
      </c>
      <c r="FY11" s="173" t="s">
        <v>198</v>
      </c>
      <c r="FZ11" s="173">
        <f t="shared" si="67"/>
        <v>100</v>
      </c>
      <c r="GA11" s="173" t="str">
        <f t="shared" si="68"/>
        <v>0/100</v>
      </c>
      <c r="GB11" s="173">
        <f t="shared" si="69"/>
        <v>0</v>
      </c>
      <c r="GC11" s="173" t="s">
        <v>198</v>
      </c>
      <c r="GD11" s="173">
        <f t="shared" si="70"/>
        <v>200</v>
      </c>
      <c r="GE11" s="173" t="str">
        <f t="shared" si="20"/>
        <v>0/200</v>
      </c>
    </row>
    <row r="12" spans="1:187" ht="38.25" customHeight="1">
      <c r="A12" s="165">
        <f t="shared" si="21"/>
        <v>0</v>
      </c>
      <c r="B12" s="429">
        <v>4</v>
      </c>
      <c r="C12" s="42">
        <v>4</v>
      </c>
      <c r="D12" s="37">
        <f t="shared" si="22"/>
        <v>0</v>
      </c>
      <c r="E12" s="2"/>
      <c r="F12" s="176"/>
      <c r="G12" s="2"/>
      <c r="H12" s="2"/>
      <c r="I12" s="2"/>
      <c r="J12" s="2"/>
      <c r="K12" s="178"/>
      <c r="L12" s="15">
        <v>0</v>
      </c>
      <c r="M12" s="67">
        <v>0</v>
      </c>
      <c r="N12" s="68">
        <f t="shared" si="71"/>
        <v>0</v>
      </c>
      <c r="O12" s="207">
        <v>0</v>
      </c>
      <c r="P12" s="432">
        <v>0</v>
      </c>
      <c r="Q12" s="119">
        <f t="shared" si="72"/>
        <v>0</v>
      </c>
      <c r="R12" s="433">
        <v>0</v>
      </c>
      <c r="S12" s="434">
        <f t="shared" si="73"/>
        <v>0</v>
      </c>
      <c r="T12" s="223">
        <f t="shared" si="74"/>
        <v>0</v>
      </c>
      <c r="U12" s="69">
        <f t="shared" si="75"/>
        <v>0</v>
      </c>
      <c r="V12" s="522">
        <f t="shared" si="23"/>
        <v>0</v>
      </c>
      <c r="W12" s="38" t="str">
        <f t="shared" si="76"/>
        <v/>
      </c>
      <c r="X12" s="38" t="str">
        <f t="shared" si="77"/>
        <v/>
      </c>
      <c r="Y12" s="137" t="str">
        <f t="shared" si="78"/>
        <v/>
      </c>
      <c r="Z12" s="147">
        <v>0</v>
      </c>
      <c r="AA12" s="79">
        <v>0</v>
      </c>
      <c r="AB12" s="80">
        <f t="shared" ref="AB12:AB47" si="88">SUM(Z12:AA12)</f>
        <v>0</v>
      </c>
      <c r="AC12" s="217">
        <v>0</v>
      </c>
      <c r="AD12" s="438">
        <v>0</v>
      </c>
      <c r="AE12" s="120">
        <f t="shared" ref="AE12:AE47" si="89">SUM(AC12,AD12)</f>
        <v>0</v>
      </c>
      <c r="AF12" s="439">
        <v>0</v>
      </c>
      <c r="AG12" s="440">
        <f t="shared" ref="AG12:AG47" si="90">IF($S$7="NA","NA",0)</f>
        <v>0</v>
      </c>
      <c r="AH12" s="158">
        <f t="shared" ref="AH12:AH47" si="91">AF12+AG12</f>
        <v>0</v>
      </c>
      <c r="AI12" s="218">
        <f t="shared" ref="AI12:AI47" si="92">SUM(AB12,AE12,AH12)</f>
        <v>0</v>
      </c>
      <c r="AJ12" s="522">
        <f t="shared" si="24"/>
        <v>0</v>
      </c>
      <c r="AK12" s="72" t="str">
        <f t="shared" ref="AK12:AK47" si="93">IF(AF12="AB","AB",IF(AND(OR(Z12="ab",Z12="ml"),OR(AA12="ab",AA12="ml"),OR(AC12="ab",AC12="ml")),"AB",IF(AND(OR(Z12="ab",Z12="ml"),OR(AC12="ab",AC12="ml")),"AB","")))</f>
        <v/>
      </c>
      <c r="AL12" s="72" t="str">
        <f t="shared" ref="AL12:AL47" si="94">IF(OR($G12="NSO",$G12="",AF12=""),"",IF(OR(AK12="AB",AF12="ab"),"AB",IF(AJ12&gt;36,"P",IF(AJ12&gt;34,"G2",IF(AJ12&gt;31,"G1",IF(AJ12&gt;25,"S","F"))))))</f>
        <v/>
      </c>
      <c r="AM12" s="148" t="str">
        <f t="shared" ref="AM12:AM47" si="95">IF(OR(AL12="",AL12=0,AL12="S",AL12="F",AL12="AB"),AL12,IF(AJ12&gt;=75,"D",IF(AJ12&gt;=60,"I",IF(AJ12&gt;=48,"II",IF(AJ12&gt;=36,"III",AL12)))))</f>
        <v/>
      </c>
      <c r="AN12" s="140">
        <v>0</v>
      </c>
      <c r="AO12" s="75">
        <v>0</v>
      </c>
      <c r="AP12" s="76">
        <f t="shared" si="79"/>
        <v>0</v>
      </c>
      <c r="AQ12" s="263">
        <v>0</v>
      </c>
      <c r="AR12" s="441">
        <v>0</v>
      </c>
      <c r="AS12" s="264">
        <f t="shared" ref="AS12:AS47" si="96">SUM(AQ12,AR12)</f>
        <v>0</v>
      </c>
      <c r="AT12" s="442">
        <v>0</v>
      </c>
      <c r="AU12" s="443">
        <f t="shared" ref="AU12:AU47" si="97">IF($S$7="NA","NA",0)</f>
        <v>0</v>
      </c>
      <c r="AV12" s="65">
        <f t="shared" ref="AV12:AV47" si="98">AT12+AU12</f>
        <v>0</v>
      </c>
      <c r="AW12" s="265">
        <f t="shared" ref="AW12:AW47" si="99">SUM(AP12,AS12,AV12)</f>
        <v>0</v>
      </c>
      <c r="AX12" s="522">
        <f t="shared" si="25"/>
        <v>0</v>
      </c>
      <c r="AY12" s="40" t="str">
        <f t="shared" ref="AY12:AY47" si="100">IF(AT12="AB","AB",IF(AND(OR(AN12="ab",AN12="ml"),OR(AO12="ab",AO12="ml"),OR(AQ12="ab",AQ12="ml")),"AB",IF(AND(OR(AN12="ab",AN12="ml"),OR(AQ12="ab",AQ12="ml")),"AB","")))</f>
        <v/>
      </c>
      <c r="AZ12" s="40" t="str">
        <f t="shared" ref="AZ12:AZ47" si="101">IF(OR($G12="NSO",$G12="",AT12=""),"",IF(OR(AY12="AB",AT12="ab"),"AB",IF(AX12&gt;36,"P",IF(AX12&gt;34,"G2",IF(AX12&gt;31,"G1",IF(AX12&gt;25,"S","F"))))))</f>
        <v/>
      </c>
      <c r="BA12" s="141" t="str">
        <f t="shared" ref="BA12:BA47" si="102">IF(OR(AZ12="",AZ12=0,AZ12="S",AZ12="F",AZ12="AB"),AZ12,IF(AX12&gt;=75,"D",IF(AX12&gt;=60,"I",IF(AX12&gt;=48,"II",IF(AX12&gt;=36,"III",AZ12)))))</f>
        <v/>
      </c>
      <c r="BB12" s="286">
        <v>0</v>
      </c>
      <c r="BC12" s="85">
        <v>0</v>
      </c>
      <c r="BD12" s="287">
        <f t="shared" si="80"/>
        <v>0</v>
      </c>
      <c r="BE12" s="288">
        <v>0</v>
      </c>
      <c r="BF12" s="444">
        <v>0</v>
      </c>
      <c r="BG12" s="289">
        <f t="shared" ref="BG12:BG47" si="103">SUM(BE12,BF12)</f>
        <v>0</v>
      </c>
      <c r="BH12" s="445">
        <v>0</v>
      </c>
      <c r="BI12" s="446">
        <f t="shared" ref="BI12:BI47" si="104">IF($S$7="NA","NA",0)</f>
        <v>0</v>
      </c>
      <c r="BJ12" s="121">
        <f t="shared" ref="BJ12:BJ47" si="105">BH12+BI12</f>
        <v>0</v>
      </c>
      <c r="BK12" s="290">
        <f t="shared" ref="BK12:BK47" si="106">SUM(BD12,BG12,BJ12)</f>
        <v>0</v>
      </c>
      <c r="BL12" s="522">
        <f t="shared" si="26"/>
        <v>0</v>
      </c>
      <c r="BM12" s="91" t="str">
        <f t="shared" ref="BM12:BM47" si="107">IF(BH12="AB","AB",IF(AND(OR(BB12="ab",BB12="ml"),OR(BC12="ab",BC12="ml"),OR(BE12="ab",BE12="ml")),"AB",IF(AND(OR(BB12="ab",BB12="ml"),OR(BE12="ab",BE12="ml")),"AB","")))</f>
        <v/>
      </c>
      <c r="BN12" s="91" t="str">
        <f t="shared" ref="BN12:BN47" si="108">IF(OR($G12="NSO",$G12="",BH12=""),"",IF(OR(BM12="AB",BH12="ab"),"AB",IF(BL12&gt;36,"P",IF(BL12&gt;34,"G2",IF(BL12&gt;31,"G1",IF(BL12&gt;25,"S","F"))))))</f>
        <v/>
      </c>
      <c r="BO12" s="144" t="str">
        <f t="shared" ref="BO12:BO47" si="109">IF(OR(BN12="",BN12=0,BN12="S",BN12="F",BN12="AB"),BN12,IF(BL12&gt;=75,"D",IF(BL12&gt;=60,"I",IF(BL12&gt;=48,"II",IF(BL12&gt;=36,"III",BN12)))))</f>
        <v/>
      </c>
      <c r="BP12" s="147">
        <v>0</v>
      </c>
      <c r="BQ12" s="79">
        <v>0</v>
      </c>
      <c r="BR12" s="80">
        <f t="shared" si="81"/>
        <v>0</v>
      </c>
      <c r="BS12" s="217">
        <v>0</v>
      </c>
      <c r="BT12" s="438">
        <v>0</v>
      </c>
      <c r="BU12" s="120">
        <f t="shared" ref="BU12:BU47" si="110">SUM(BS12,BT12)</f>
        <v>0</v>
      </c>
      <c r="BV12" s="439">
        <v>0</v>
      </c>
      <c r="BW12" s="440">
        <f t="shared" ref="BW12:BW47" si="111">IF($S$7="NA","NA",0)</f>
        <v>0</v>
      </c>
      <c r="BX12" s="158">
        <f t="shared" ref="BX12:BX47" si="112">BV12+BW12</f>
        <v>0</v>
      </c>
      <c r="BY12" s="218">
        <f t="shared" ref="BY12:BY47" si="113">SUM(BR12,BU12,BX12)</f>
        <v>0</v>
      </c>
      <c r="BZ12" s="522">
        <f t="shared" si="27"/>
        <v>0</v>
      </c>
      <c r="CA12" s="72" t="str">
        <f t="shared" ref="CA12:CA47" si="114">IF(BV12="AB","AB",IF(AND(OR(BP12="ab",BP12="ml"),OR(BQ12="ab",BQ12="ml"),OR(BS12="ab",BS12="ml")),"AB",IF(AND(OR(BP12="ab",BP12="ml"),OR(BS12="ab",BS12="ml")),"AB","")))</f>
        <v/>
      </c>
      <c r="CB12" s="72" t="str">
        <f t="shared" ref="CB12:CB47" si="115">IF(OR($G12="NSO",$G12="",BV12=""),"",IF(OR(CA12="AB",BV12="ab"),"AB",IF(BZ12&gt;36,"P",IF(BZ12&gt;34,"G2",IF(BZ12&gt;31,"G1",IF(BZ12&gt;25,"S","F"))))))</f>
        <v/>
      </c>
      <c r="CC12" s="148" t="str">
        <f t="shared" ref="CC12:CC47" si="116">IF(OR(CB12="",CB12=0,CB12="S",CB12="F",CB12="AB"),CB12,IF(BZ12&gt;=75,"D",IF(BZ12&gt;=60,"I",IF(BZ12&gt;=48,"II",IF(BZ12&gt;=36,"III",CB12)))))</f>
        <v/>
      </c>
      <c r="CD12" s="155">
        <v>0</v>
      </c>
      <c r="CE12" s="156">
        <v>0</v>
      </c>
      <c r="CF12" s="157">
        <f t="shared" si="82"/>
        <v>0</v>
      </c>
      <c r="CG12" s="311">
        <v>0</v>
      </c>
      <c r="CH12" s="447">
        <v>0</v>
      </c>
      <c r="CI12" s="312">
        <f t="shared" ref="CI12:CI47" si="117">SUM(CG12,CH12)</f>
        <v>0</v>
      </c>
      <c r="CJ12" s="448">
        <v>0</v>
      </c>
      <c r="CK12" s="449">
        <f t="shared" ref="CK12:CK47" si="118">IF($S$7="NA","NA",0)</f>
        <v>0</v>
      </c>
      <c r="CL12" s="64">
        <f t="shared" ref="CL12:CL47" si="119">CJ12+CK12</f>
        <v>0</v>
      </c>
      <c r="CM12" s="313">
        <f t="shared" ref="CM12:CM47" si="120">SUM(CF12,CI12,CL12)</f>
        <v>0</v>
      </c>
      <c r="CN12" s="522">
        <f t="shared" si="28"/>
        <v>0</v>
      </c>
      <c r="CO12" s="39" t="str">
        <f t="shared" ref="CO12:CO47" si="121">IF(CJ12="AB","AB",IF(AND(OR(CD12="ab",CD12="ml"),OR(CE12="ab",CE12="ml"),OR(CG12="ab",CG12="ml")),"AB",IF(AND(OR(CD12="ab",CD12="ml"),OR(CG12="ab",CG12="ml")),"AB","")))</f>
        <v/>
      </c>
      <c r="CP12" s="39" t="str">
        <f t="shared" ref="CP12:CP47" si="122">IF(OR($G12="NSO",$G12="",CJ12=""),"",IF(OR(CO12="AB",CJ12="ab"),"AB",IF(CN12&gt;36,"P",IF(CN12&gt;34,"G2",IF(CN12&gt;31,"G1",IF(CN12&gt;25,"S","F"))))))</f>
        <v/>
      </c>
      <c r="CQ12" s="58" t="str">
        <f t="shared" ref="CQ12:CQ47" si="123">IF(OR(CP12="",CP12=0,CP12="S",CP12="F",CP12="AB"),CP12,IF(CN12&gt;=75,"D",IF(CN12&gt;=60,"I",IF(CN12&gt;=48,"II",IF(CN12&gt;=36,"III",CP12)))))</f>
        <v/>
      </c>
      <c r="CR12" s="152">
        <v>0</v>
      </c>
      <c r="CS12" s="81">
        <v>0</v>
      </c>
      <c r="CT12" s="82">
        <f t="shared" si="83"/>
        <v>0</v>
      </c>
      <c r="CU12" s="336">
        <v>0</v>
      </c>
      <c r="CV12" s="450">
        <v>0</v>
      </c>
      <c r="CW12" s="337">
        <f t="shared" ref="CW12:CW47" si="124">SUM(CU12,CV12)</f>
        <v>0</v>
      </c>
      <c r="CX12" s="451">
        <v>0</v>
      </c>
      <c r="CY12" s="452">
        <f t="shared" ref="CY12:CY47" si="125">IF($S$7="NA","NA",0)</f>
        <v>0</v>
      </c>
      <c r="CZ12" s="66">
        <f t="shared" ref="CZ12:CZ47" si="126">CX12+CY12</f>
        <v>0</v>
      </c>
      <c r="DA12" s="338">
        <f t="shared" ref="DA12:DA47" si="127">SUM(CT12,CW12,CZ12)</f>
        <v>0</v>
      </c>
      <c r="DB12" s="522">
        <f t="shared" si="29"/>
        <v>0</v>
      </c>
      <c r="DC12" s="153">
        <f t="shared" si="30"/>
        <v>0</v>
      </c>
      <c r="DD12" s="286">
        <v>0</v>
      </c>
      <c r="DE12" s="85">
        <v>0</v>
      </c>
      <c r="DF12" s="287">
        <f t="shared" si="84"/>
        <v>0</v>
      </c>
      <c r="DG12" s="288">
        <v>0</v>
      </c>
      <c r="DH12" s="444">
        <v>0</v>
      </c>
      <c r="DI12" s="289">
        <f t="shared" ref="DI12:DI47" si="128">SUM(DG12,DH12)</f>
        <v>0</v>
      </c>
      <c r="DJ12" s="445">
        <v>0</v>
      </c>
      <c r="DK12" s="446">
        <f t="shared" ref="DK12:DK47" si="129">IF($S$7="NA","NA",0)</f>
        <v>0</v>
      </c>
      <c r="DL12" s="121">
        <f t="shared" ref="DL12:DL47" si="130">DJ12+DK12</f>
        <v>0</v>
      </c>
      <c r="DM12" s="290">
        <f t="shared" ref="DM12:DM47" si="131">SUM(DF12,DI12,DL12)</f>
        <v>0</v>
      </c>
      <c r="DN12" s="522">
        <f t="shared" si="31"/>
        <v>0</v>
      </c>
      <c r="DO12" s="154">
        <f t="shared" si="32"/>
        <v>0</v>
      </c>
      <c r="DP12" s="12">
        <v>0</v>
      </c>
      <c r="DQ12" s="6">
        <v>0</v>
      </c>
      <c r="DR12" s="6">
        <v>0</v>
      </c>
      <c r="DS12" s="87">
        <f t="shared" si="85"/>
        <v>0</v>
      </c>
      <c r="DT12" s="522">
        <f t="shared" si="34"/>
        <v>0</v>
      </c>
      <c r="DU12" s="88">
        <f t="shared" si="35"/>
        <v>0</v>
      </c>
      <c r="DV12" s="10">
        <v>0</v>
      </c>
      <c r="DW12" s="4">
        <v>0</v>
      </c>
      <c r="DX12" s="4">
        <v>0</v>
      </c>
      <c r="DY12" s="39">
        <f t="shared" si="86"/>
        <v>0</v>
      </c>
      <c r="DZ12" s="522">
        <f t="shared" si="37"/>
        <v>0</v>
      </c>
      <c r="EA12" s="435">
        <f t="shared" si="38"/>
        <v>0</v>
      </c>
      <c r="EB12" s="286">
        <v>0</v>
      </c>
      <c r="EC12" s="85">
        <v>0</v>
      </c>
      <c r="ED12" s="287">
        <f t="shared" si="87"/>
        <v>0</v>
      </c>
      <c r="EE12" s="288">
        <v>0</v>
      </c>
      <c r="EF12" s="444">
        <v>0</v>
      </c>
      <c r="EG12" s="289">
        <f t="shared" ref="EG12:EG47" si="132">SUM(EE12,EF12)</f>
        <v>0</v>
      </c>
      <c r="EH12" s="445">
        <v>0</v>
      </c>
      <c r="EI12" s="446">
        <f t="shared" ref="EI12:EI47" si="133">IF($S$7="NA","NA",0)</f>
        <v>0</v>
      </c>
      <c r="EJ12" s="121">
        <f t="shared" ref="EJ12:EJ47" si="134">EH12+EI12</f>
        <v>0</v>
      </c>
      <c r="EK12" s="290">
        <f t="shared" ref="EK12:EK47" si="135">SUM(ED12,EG12,EJ12)</f>
        <v>0</v>
      </c>
      <c r="EL12" s="91">
        <f t="shared" si="7"/>
        <v>0</v>
      </c>
      <c r="EM12" s="154">
        <f t="shared" si="39"/>
        <v>0</v>
      </c>
      <c r="EN12" s="14"/>
      <c r="EO12" s="8"/>
      <c r="EP12" s="59" t="str">
        <f t="shared" ref="EP12:EP49" si="136">IF(OR(EN12="",EO12=""),"",EO12/EN12*100)</f>
        <v/>
      </c>
      <c r="EQ12" s="56">
        <f t="shared" si="8"/>
        <v>0</v>
      </c>
      <c r="ER12" s="41">
        <f t="shared" si="9"/>
        <v>0</v>
      </c>
      <c r="ES12" s="190">
        <f t="shared" si="41"/>
        <v>0</v>
      </c>
      <c r="ET12" s="99" t="str">
        <f t="shared" si="42"/>
        <v/>
      </c>
      <c r="EU12" s="99" t="str">
        <f t="shared" si="43"/>
        <v/>
      </c>
      <c r="EV12" s="83" t="str">
        <f t="shared" si="44"/>
        <v/>
      </c>
      <c r="EW12" s="57" t="str">
        <f t="shared" si="45"/>
        <v/>
      </c>
      <c r="EX12" s="126">
        <f t="shared" si="46"/>
        <v>0</v>
      </c>
      <c r="EY12" s="93" t="str">
        <f t="shared" si="47"/>
        <v/>
      </c>
      <c r="EZ12" s="92" t="str">
        <f t="shared" si="48"/>
        <v/>
      </c>
      <c r="FA12" s="92" t="str">
        <f t="shared" si="49"/>
        <v/>
      </c>
      <c r="FB12" s="92" t="str">
        <f t="shared" si="50"/>
        <v/>
      </c>
      <c r="FC12" s="92" t="str">
        <f t="shared" si="51"/>
        <v/>
      </c>
      <c r="FD12" s="94" t="str">
        <f t="shared" si="52"/>
        <v/>
      </c>
      <c r="FE12" s="93">
        <f t="shared" si="53"/>
        <v>0</v>
      </c>
      <c r="FF12" s="92">
        <f t="shared" si="54"/>
        <v>0</v>
      </c>
      <c r="FG12" s="92">
        <f t="shared" si="55"/>
        <v>0</v>
      </c>
      <c r="FH12" s="92">
        <f t="shared" si="56"/>
        <v>0</v>
      </c>
      <c r="FI12" s="94"/>
      <c r="FJ12" s="735"/>
      <c r="FK12" s="735"/>
      <c r="FL12" s="173">
        <f t="shared" si="57"/>
        <v>0</v>
      </c>
      <c r="FM12" s="173" t="s">
        <v>198</v>
      </c>
      <c r="FN12" s="173">
        <f t="shared" si="58"/>
        <v>200</v>
      </c>
      <c r="FO12" s="173" t="str">
        <f t="shared" si="59"/>
        <v>0/200</v>
      </c>
      <c r="FP12" s="173">
        <f t="shared" si="60"/>
        <v>0</v>
      </c>
      <c r="FQ12" s="173" t="s">
        <v>198</v>
      </c>
      <c r="FR12" s="173">
        <f t="shared" si="61"/>
        <v>200</v>
      </c>
      <c r="FS12" s="173" t="str">
        <f t="shared" si="62"/>
        <v>0/200</v>
      </c>
      <c r="FT12" s="173">
        <f t="shared" si="63"/>
        <v>0</v>
      </c>
      <c r="FU12" s="173" t="s">
        <v>198</v>
      </c>
      <c r="FV12" s="173">
        <f t="shared" si="64"/>
        <v>100</v>
      </c>
      <c r="FW12" s="173" t="str">
        <f t="shared" si="65"/>
        <v>0/100</v>
      </c>
      <c r="FX12" s="173">
        <f t="shared" si="66"/>
        <v>0</v>
      </c>
      <c r="FY12" s="173" t="s">
        <v>198</v>
      </c>
      <c r="FZ12" s="173">
        <f t="shared" si="67"/>
        <v>100</v>
      </c>
      <c r="GA12" s="173" t="str">
        <f t="shared" si="68"/>
        <v>0/100</v>
      </c>
      <c r="GB12" s="173">
        <f t="shared" si="69"/>
        <v>0</v>
      </c>
      <c r="GC12" s="173" t="s">
        <v>198</v>
      </c>
      <c r="GD12" s="173">
        <f t="shared" si="70"/>
        <v>200</v>
      </c>
      <c r="GE12" s="173" t="str">
        <f t="shared" si="20"/>
        <v>0/200</v>
      </c>
    </row>
    <row r="13" spans="1:187" ht="38.25" customHeight="1">
      <c r="A13" s="165">
        <f t="shared" si="21"/>
        <v>0</v>
      </c>
      <c r="B13" s="429">
        <v>5</v>
      </c>
      <c r="C13" s="36">
        <v>5</v>
      </c>
      <c r="D13" s="37">
        <f>IF(E13&gt;0,$G$4,0)</f>
        <v>0</v>
      </c>
      <c r="E13" s="2"/>
      <c r="F13" s="176"/>
      <c r="G13" s="1"/>
      <c r="H13" s="2"/>
      <c r="I13" s="2"/>
      <c r="J13" s="2"/>
      <c r="K13" s="178"/>
      <c r="L13" s="15">
        <v>0</v>
      </c>
      <c r="M13" s="67">
        <v>0</v>
      </c>
      <c r="N13" s="68">
        <f t="shared" si="71"/>
        <v>0</v>
      </c>
      <c r="O13" s="207">
        <v>0</v>
      </c>
      <c r="P13" s="432">
        <v>0</v>
      </c>
      <c r="Q13" s="119">
        <f t="shared" si="72"/>
        <v>0</v>
      </c>
      <c r="R13" s="433">
        <v>0</v>
      </c>
      <c r="S13" s="434">
        <f t="shared" si="73"/>
        <v>0</v>
      </c>
      <c r="T13" s="223">
        <f t="shared" si="74"/>
        <v>0</v>
      </c>
      <c r="U13" s="69">
        <f t="shared" si="75"/>
        <v>0</v>
      </c>
      <c r="V13" s="522">
        <f t="shared" si="23"/>
        <v>0</v>
      </c>
      <c r="W13" s="38" t="str">
        <f t="shared" si="76"/>
        <v/>
      </c>
      <c r="X13" s="38" t="str">
        <f t="shared" si="77"/>
        <v/>
      </c>
      <c r="Y13" s="137" t="str">
        <f t="shared" si="78"/>
        <v/>
      </c>
      <c r="Z13" s="147">
        <v>0</v>
      </c>
      <c r="AA13" s="79">
        <v>0</v>
      </c>
      <c r="AB13" s="80">
        <f t="shared" si="88"/>
        <v>0</v>
      </c>
      <c r="AC13" s="217">
        <v>0</v>
      </c>
      <c r="AD13" s="438">
        <v>0</v>
      </c>
      <c r="AE13" s="120">
        <f t="shared" si="89"/>
        <v>0</v>
      </c>
      <c r="AF13" s="439">
        <v>0</v>
      </c>
      <c r="AG13" s="440">
        <f t="shared" si="90"/>
        <v>0</v>
      </c>
      <c r="AH13" s="158">
        <f t="shared" si="91"/>
        <v>0</v>
      </c>
      <c r="AI13" s="218">
        <f t="shared" si="92"/>
        <v>0</v>
      </c>
      <c r="AJ13" s="522">
        <f t="shared" si="24"/>
        <v>0</v>
      </c>
      <c r="AK13" s="72" t="str">
        <f t="shared" si="93"/>
        <v/>
      </c>
      <c r="AL13" s="72" t="str">
        <f t="shared" si="94"/>
        <v/>
      </c>
      <c r="AM13" s="148" t="str">
        <f t="shared" si="95"/>
        <v/>
      </c>
      <c r="AN13" s="140">
        <v>0</v>
      </c>
      <c r="AO13" s="75">
        <v>0</v>
      </c>
      <c r="AP13" s="76">
        <f t="shared" ref="AP13:AP50" si="137">SUM(AN13:AO13)</f>
        <v>0</v>
      </c>
      <c r="AQ13" s="263">
        <v>0</v>
      </c>
      <c r="AR13" s="441">
        <v>0</v>
      </c>
      <c r="AS13" s="264">
        <f t="shared" si="96"/>
        <v>0</v>
      </c>
      <c r="AT13" s="442">
        <v>0</v>
      </c>
      <c r="AU13" s="443">
        <f t="shared" si="97"/>
        <v>0</v>
      </c>
      <c r="AV13" s="65">
        <f t="shared" si="98"/>
        <v>0</v>
      </c>
      <c r="AW13" s="265">
        <f t="shared" si="99"/>
        <v>0</v>
      </c>
      <c r="AX13" s="522">
        <f t="shared" si="25"/>
        <v>0</v>
      </c>
      <c r="AY13" s="40" t="str">
        <f t="shared" si="100"/>
        <v/>
      </c>
      <c r="AZ13" s="40" t="str">
        <f t="shared" si="101"/>
        <v/>
      </c>
      <c r="BA13" s="141" t="str">
        <f t="shared" si="102"/>
        <v/>
      </c>
      <c r="BB13" s="286">
        <v>0</v>
      </c>
      <c r="BC13" s="85">
        <v>0</v>
      </c>
      <c r="BD13" s="287">
        <f t="shared" ref="BD13:BD50" si="138">SUM(BB13:BC13)</f>
        <v>0</v>
      </c>
      <c r="BE13" s="288">
        <v>0</v>
      </c>
      <c r="BF13" s="444">
        <v>0</v>
      </c>
      <c r="BG13" s="289">
        <f t="shared" si="103"/>
        <v>0</v>
      </c>
      <c r="BH13" s="445">
        <v>0</v>
      </c>
      <c r="BI13" s="446">
        <f t="shared" si="104"/>
        <v>0</v>
      </c>
      <c r="BJ13" s="121">
        <f t="shared" si="105"/>
        <v>0</v>
      </c>
      <c r="BK13" s="290">
        <f t="shared" si="106"/>
        <v>0</v>
      </c>
      <c r="BL13" s="522">
        <f t="shared" si="26"/>
        <v>0</v>
      </c>
      <c r="BM13" s="91" t="str">
        <f t="shared" si="107"/>
        <v/>
      </c>
      <c r="BN13" s="91" t="str">
        <f t="shared" si="108"/>
        <v/>
      </c>
      <c r="BO13" s="144" t="str">
        <f t="shared" si="109"/>
        <v/>
      </c>
      <c r="BP13" s="147">
        <v>0</v>
      </c>
      <c r="BQ13" s="79">
        <v>0</v>
      </c>
      <c r="BR13" s="80">
        <f t="shared" ref="BR13:BR50" si="139">SUM(BP13:BQ13)</f>
        <v>0</v>
      </c>
      <c r="BS13" s="217">
        <v>0</v>
      </c>
      <c r="BT13" s="438">
        <v>0</v>
      </c>
      <c r="BU13" s="120">
        <f t="shared" si="110"/>
        <v>0</v>
      </c>
      <c r="BV13" s="439">
        <v>0</v>
      </c>
      <c r="BW13" s="440">
        <f t="shared" si="111"/>
        <v>0</v>
      </c>
      <c r="BX13" s="158">
        <f t="shared" si="112"/>
        <v>0</v>
      </c>
      <c r="BY13" s="218">
        <f t="shared" si="113"/>
        <v>0</v>
      </c>
      <c r="BZ13" s="522">
        <f t="shared" si="27"/>
        <v>0</v>
      </c>
      <c r="CA13" s="72" t="str">
        <f t="shared" si="114"/>
        <v/>
      </c>
      <c r="CB13" s="72" t="str">
        <f t="shared" si="115"/>
        <v/>
      </c>
      <c r="CC13" s="148" t="str">
        <f t="shared" si="116"/>
        <v/>
      </c>
      <c r="CD13" s="155">
        <v>0</v>
      </c>
      <c r="CE13" s="156">
        <v>0</v>
      </c>
      <c r="CF13" s="157">
        <f t="shared" ref="CF13:CF50" si="140">SUM(CD13:CE13)</f>
        <v>0</v>
      </c>
      <c r="CG13" s="311">
        <v>0</v>
      </c>
      <c r="CH13" s="447">
        <v>0</v>
      </c>
      <c r="CI13" s="312">
        <f t="shared" si="117"/>
        <v>0</v>
      </c>
      <c r="CJ13" s="448">
        <v>0</v>
      </c>
      <c r="CK13" s="449">
        <f t="shared" si="118"/>
        <v>0</v>
      </c>
      <c r="CL13" s="64">
        <f t="shared" si="119"/>
        <v>0</v>
      </c>
      <c r="CM13" s="313">
        <f t="shared" si="120"/>
        <v>0</v>
      </c>
      <c r="CN13" s="522">
        <f t="shared" si="28"/>
        <v>0</v>
      </c>
      <c r="CO13" s="39" t="str">
        <f t="shared" si="121"/>
        <v/>
      </c>
      <c r="CP13" s="39" t="str">
        <f t="shared" si="122"/>
        <v/>
      </c>
      <c r="CQ13" s="58" t="str">
        <f t="shared" si="123"/>
        <v/>
      </c>
      <c r="CR13" s="152">
        <v>0</v>
      </c>
      <c r="CS13" s="81">
        <v>0</v>
      </c>
      <c r="CT13" s="82">
        <f t="shared" ref="CT13:CT50" si="141">SUM(CR13:CS13)</f>
        <v>0</v>
      </c>
      <c r="CU13" s="336">
        <v>0</v>
      </c>
      <c r="CV13" s="450">
        <v>0</v>
      </c>
      <c r="CW13" s="337">
        <f t="shared" si="124"/>
        <v>0</v>
      </c>
      <c r="CX13" s="451">
        <v>0</v>
      </c>
      <c r="CY13" s="452">
        <f t="shared" si="125"/>
        <v>0</v>
      </c>
      <c r="CZ13" s="66">
        <f t="shared" si="126"/>
        <v>0</v>
      </c>
      <c r="DA13" s="338">
        <f t="shared" si="127"/>
        <v>0</v>
      </c>
      <c r="DB13" s="522">
        <f t="shared" si="29"/>
        <v>0</v>
      </c>
      <c r="DC13" s="153">
        <f t="shared" si="30"/>
        <v>0</v>
      </c>
      <c r="DD13" s="286">
        <v>0</v>
      </c>
      <c r="DE13" s="85">
        <v>0</v>
      </c>
      <c r="DF13" s="287">
        <f t="shared" ref="DF13:DF50" si="142">SUM(DD13:DE13)</f>
        <v>0</v>
      </c>
      <c r="DG13" s="288">
        <v>0</v>
      </c>
      <c r="DH13" s="444">
        <v>0</v>
      </c>
      <c r="DI13" s="289">
        <f t="shared" si="128"/>
        <v>0</v>
      </c>
      <c r="DJ13" s="445">
        <v>0</v>
      </c>
      <c r="DK13" s="446">
        <f t="shared" si="129"/>
        <v>0</v>
      </c>
      <c r="DL13" s="121">
        <f t="shared" si="130"/>
        <v>0</v>
      </c>
      <c r="DM13" s="290">
        <f t="shared" si="131"/>
        <v>0</v>
      </c>
      <c r="DN13" s="522">
        <f t="shared" si="31"/>
        <v>0</v>
      </c>
      <c r="DO13" s="154">
        <f t="shared" si="32"/>
        <v>0</v>
      </c>
      <c r="DP13" s="12">
        <v>0</v>
      </c>
      <c r="DQ13" s="6">
        <v>0</v>
      </c>
      <c r="DR13" s="6">
        <v>0</v>
      </c>
      <c r="DS13" s="87">
        <f t="shared" ref="DS13:DS50" si="143">SUM(DP13:DR13)</f>
        <v>0</v>
      </c>
      <c r="DT13" s="522">
        <f t="shared" si="34"/>
        <v>0</v>
      </c>
      <c r="DU13" s="88">
        <f t="shared" si="35"/>
        <v>0</v>
      </c>
      <c r="DV13" s="10">
        <v>0</v>
      </c>
      <c r="DW13" s="4">
        <v>0</v>
      </c>
      <c r="DX13" s="4">
        <v>0</v>
      </c>
      <c r="DY13" s="39">
        <f t="shared" ref="DY13:DY50" si="144">SUM(DV13:DX13)</f>
        <v>0</v>
      </c>
      <c r="DZ13" s="522">
        <f t="shared" si="37"/>
        <v>0</v>
      </c>
      <c r="EA13" s="54">
        <f t="shared" si="38"/>
        <v>0</v>
      </c>
      <c r="EB13" s="286">
        <v>0</v>
      </c>
      <c r="EC13" s="85">
        <v>0</v>
      </c>
      <c r="ED13" s="287">
        <f t="shared" si="87"/>
        <v>0</v>
      </c>
      <c r="EE13" s="288">
        <v>0</v>
      </c>
      <c r="EF13" s="444">
        <v>0</v>
      </c>
      <c r="EG13" s="289">
        <f t="shared" si="132"/>
        <v>0</v>
      </c>
      <c r="EH13" s="445">
        <v>0</v>
      </c>
      <c r="EI13" s="446">
        <f t="shared" si="133"/>
        <v>0</v>
      </c>
      <c r="EJ13" s="121">
        <f t="shared" si="134"/>
        <v>0</v>
      </c>
      <c r="EK13" s="290">
        <f t="shared" si="135"/>
        <v>0</v>
      </c>
      <c r="EL13" s="91">
        <f t="shared" si="7"/>
        <v>0</v>
      </c>
      <c r="EM13" s="154">
        <f t="shared" si="39"/>
        <v>0</v>
      </c>
      <c r="EN13" s="14"/>
      <c r="EO13" s="8"/>
      <c r="EP13" s="59" t="str">
        <f t="shared" si="136"/>
        <v/>
      </c>
      <c r="EQ13" s="56">
        <f t="shared" si="8"/>
        <v>0</v>
      </c>
      <c r="ER13" s="41">
        <f t="shared" si="9"/>
        <v>0</v>
      </c>
      <c r="ES13" s="190">
        <f t="shared" si="41"/>
        <v>0</v>
      </c>
      <c r="ET13" s="99" t="str">
        <f t="shared" si="42"/>
        <v/>
      </c>
      <c r="EU13" s="99" t="str">
        <f t="shared" si="43"/>
        <v/>
      </c>
      <c r="EV13" s="83" t="str">
        <f t="shared" si="44"/>
        <v/>
      </c>
      <c r="EW13" s="57" t="str">
        <f t="shared" si="45"/>
        <v/>
      </c>
      <c r="EX13" s="126">
        <f t="shared" si="46"/>
        <v>0</v>
      </c>
      <c r="EY13" s="93" t="str">
        <f t="shared" si="47"/>
        <v/>
      </c>
      <c r="EZ13" s="92" t="str">
        <f t="shared" si="48"/>
        <v/>
      </c>
      <c r="FA13" s="92" t="str">
        <f t="shared" si="49"/>
        <v/>
      </c>
      <c r="FB13" s="92" t="str">
        <f t="shared" si="50"/>
        <v/>
      </c>
      <c r="FC13" s="92" t="str">
        <f t="shared" si="51"/>
        <v/>
      </c>
      <c r="FD13" s="94" t="str">
        <f t="shared" si="52"/>
        <v/>
      </c>
      <c r="FE13" s="93">
        <f t="shared" si="53"/>
        <v>0</v>
      </c>
      <c r="FF13" s="92">
        <f t="shared" si="54"/>
        <v>0</v>
      </c>
      <c r="FG13" s="92">
        <f t="shared" si="55"/>
        <v>0</v>
      </c>
      <c r="FH13" s="92">
        <f t="shared" si="56"/>
        <v>0</v>
      </c>
      <c r="FI13" s="94"/>
      <c r="FJ13" s="735"/>
      <c r="FK13" s="735"/>
      <c r="FL13" s="173">
        <f t="shared" si="57"/>
        <v>0</v>
      </c>
      <c r="FM13" s="173" t="s">
        <v>198</v>
      </c>
      <c r="FN13" s="173">
        <f t="shared" si="58"/>
        <v>200</v>
      </c>
      <c r="FO13" s="173" t="str">
        <f t="shared" si="59"/>
        <v>0/200</v>
      </c>
      <c r="FP13" s="173">
        <f t="shared" si="60"/>
        <v>0</v>
      </c>
      <c r="FQ13" s="173" t="s">
        <v>198</v>
      </c>
      <c r="FR13" s="173">
        <f t="shared" si="61"/>
        <v>200</v>
      </c>
      <c r="FS13" s="173" t="str">
        <f t="shared" si="62"/>
        <v>0/200</v>
      </c>
      <c r="FT13" s="173">
        <f t="shared" si="63"/>
        <v>0</v>
      </c>
      <c r="FU13" s="173" t="s">
        <v>198</v>
      </c>
      <c r="FV13" s="173">
        <f t="shared" si="64"/>
        <v>100</v>
      </c>
      <c r="FW13" s="173" t="str">
        <f t="shared" si="65"/>
        <v>0/100</v>
      </c>
      <c r="FX13" s="173">
        <f t="shared" si="66"/>
        <v>0</v>
      </c>
      <c r="FY13" s="173" t="s">
        <v>198</v>
      </c>
      <c r="FZ13" s="173">
        <f t="shared" si="67"/>
        <v>100</v>
      </c>
      <c r="GA13" s="173" t="str">
        <f t="shared" si="68"/>
        <v>0/100</v>
      </c>
      <c r="GB13" s="173">
        <f t="shared" si="69"/>
        <v>0</v>
      </c>
      <c r="GC13" s="173" t="s">
        <v>198</v>
      </c>
      <c r="GD13" s="173">
        <f t="shared" si="70"/>
        <v>200</v>
      </c>
      <c r="GE13" s="173" t="str">
        <f t="shared" si="20"/>
        <v>0/200</v>
      </c>
    </row>
    <row r="14" spans="1:187" ht="38.25" customHeight="1">
      <c r="A14" s="165">
        <f t="shared" si="21"/>
        <v>0</v>
      </c>
      <c r="B14" s="429">
        <v>6</v>
      </c>
      <c r="C14" s="42">
        <v>6</v>
      </c>
      <c r="D14" s="37">
        <f t="shared" si="22"/>
        <v>0</v>
      </c>
      <c r="E14" s="2"/>
      <c r="F14" s="176"/>
      <c r="G14" s="2"/>
      <c r="H14" s="2"/>
      <c r="I14" s="2"/>
      <c r="J14" s="2"/>
      <c r="K14" s="178"/>
      <c r="L14" s="15">
        <v>0</v>
      </c>
      <c r="M14" s="67">
        <v>0</v>
      </c>
      <c r="N14" s="68">
        <f t="shared" si="71"/>
        <v>0</v>
      </c>
      <c r="O14" s="207">
        <v>0</v>
      </c>
      <c r="P14" s="432">
        <v>0</v>
      </c>
      <c r="Q14" s="119">
        <f t="shared" si="72"/>
        <v>0</v>
      </c>
      <c r="R14" s="433">
        <v>0</v>
      </c>
      <c r="S14" s="434">
        <f t="shared" si="73"/>
        <v>0</v>
      </c>
      <c r="T14" s="223">
        <f t="shared" si="74"/>
        <v>0</v>
      </c>
      <c r="U14" s="69">
        <f t="shared" si="75"/>
        <v>0</v>
      </c>
      <c r="V14" s="522">
        <f t="shared" si="23"/>
        <v>0</v>
      </c>
      <c r="W14" s="38" t="str">
        <f t="shared" si="76"/>
        <v/>
      </c>
      <c r="X14" s="38" t="str">
        <f t="shared" si="77"/>
        <v/>
      </c>
      <c r="Y14" s="137" t="str">
        <f t="shared" si="78"/>
        <v/>
      </c>
      <c r="Z14" s="147">
        <v>0</v>
      </c>
      <c r="AA14" s="79">
        <v>0</v>
      </c>
      <c r="AB14" s="80">
        <f t="shared" si="88"/>
        <v>0</v>
      </c>
      <c r="AC14" s="217">
        <v>0</v>
      </c>
      <c r="AD14" s="438">
        <v>0</v>
      </c>
      <c r="AE14" s="120">
        <f t="shared" si="89"/>
        <v>0</v>
      </c>
      <c r="AF14" s="439">
        <v>0</v>
      </c>
      <c r="AG14" s="440">
        <f t="shared" si="90"/>
        <v>0</v>
      </c>
      <c r="AH14" s="158">
        <f t="shared" si="91"/>
        <v>0</v>
      </c>
      <c r="AI14" s="218">
        <f t="shared" si="92"/>
        <v>0</v>
      </c>
      <c r="AJ14" s="522">
        <f t="shared" si="24"/>
        <v>0</v>
      </c>
      <c r="AK14" s="72" t="str">
        <f t="shared" si="93"/>
        <v/>
      </c>
      <c r="AL14" s="72" t="str">
        <f t="shared" si="94"/>
        <v/>
      </c>
      <c r="AM14" s="148" t="str">
        <f t="shared" si="95"/>
        <v/>
      </c>
      <c r="AN14" s="140">
        <v>0</v>
      </c>
      <c r="AO14" s="75">
        <v>0</v>
      </c>
      <c r="AP14" s="76">
        <f t="shared" si="137"/>
        <v>0</v>
      </c>
      <c r="AQ14" s="263">
        <v>0</v>
      </c>
      <c r="AR14" s="441">
        <v>0</v>
      </c>
      <c r="AS14" s="264">
        <f t="shared" si="96"/>
        <v>0</v>
      </c>
      <c r="AT14" s="442">
        <v>0</v>
      </c>
      <c r="AU14" s="443">
        <f t="shared" si="97"/>
        <v>0</v>
      </c>
      <c r="AV14" s="65">
        <f t="shared" si="98"/>
        <v>0</v>
      </c>
      <c r="AW14" s="265">
        <f t="shared" si="99"/>
        <v>0</v>
      </c>
      <c r="AX14" s="522">
        <f t="shared" si="25"/>
        <v>0</v>
      </c>
      <c r="AY14" s="40" t="str">
        <f t="shared" si="100"/>
        <v/>
      </c>
      <c r="AZ14" s="40" t="str">
        <f t="shared" si="101"/>
        <v/>
      </c>
      <c r="BA14" s="141" t="str">
        <f t="shared" si="102"/>
        <v/>
      </c>
      <c r="BB14" s="286">
        <v>0</v>
      </c>
      <c r="BC14" s="85">
        <v>0</v>
      </c>
      <c r="BD14" s="287">
        <f t="shared" si="138"/>
        <v>0</v>
      </c>
      <c r="BE14" s="288">
        <v>0</v>
      </c>
      <c r="BF14" s="444">
        <v>0</v>
      </c>
      <c r="BG14" s="289">
        <f t="shared" si="103"/>
        <v>0</v>
      </c>
      <c r="BH14" s="445">
        <v>0</v>
      </c>
      <c r="BI14" s="446">
        <f t="shared" si="104"/>
        <v>0</v>
      </c>
      <c r="BJ14" s="121">
        <f t="shared" si="105"/>
        <v>0</v>
      </c>
      <c r="BK14" s="290">
        <f t="shared" si="106"/>
        <v>0</v>
      </c>
      <c r="BL14" s="522">
        <f t="shared" si="26"/>
        <v>0</v>
      </c>
      <c r="BM14" s="91" t="str">
        <f t="shared" si="107"/>
        <v/>
      </c>
      <c r="BN14" s="91" t="str">
        <f t="shared" si="108"/>
        <v/>
      </c>
      <c r="BO14" s="144" t="str">
        <f t="shared" si="109"/>
        <v/>
      </c>
      <c r="BP14" s="147">
        <v>0</v>
      </c>
      <c r="BQ14" s="79">
        <v>0</v>
      </c>
      <c r="BR14" s="80">
        <f t="shared" si="139"/>
        <v>0</v>
      </c>
      <c r="BS14" s="217">
        <v>0</v>
      </c>
      <c r="BT14" s="438">
        <v>0</v>
      </c>
      <c r="BU14" s="120">
        <f t="shared" si="110"/>
        <v>0</v>
      </c>
      <c r="BV14" s="439">
        <v>0</v>
      </c>
      <c r="BW14" s="440">
        <f t="shared" si="111"/>
        <v>0</v>
      </c>
      <c r="BX14" s="158">
        <f t="shared" si="112"/>
        <v>0</v>
      </c>
      <c r="BY14" s="218">
        <f t="shared" si="113"/>
        <v>0</v>
      </c>
      <c r="BZ14" s="522">
        <f t="shared" si="27"/>
        <v>0</v>
      </c>
      <c r="CA14" s="72" t="str">
        <f t="shared" si="114"/>
        <v/>
      </c>
      <c r="CB14" s="72" t="str">
        <f t="shared" si="115"/>
        <v/>
      </c>
      <c r="CC14" s="148" t="str">
        <f t="shared" si="116"/>
        <v/>
      </c>
      <c r="CD14" s="155">
        <v>0</v>
      </c>
      <c r="CE14" s="156">
        <v>0</v>
      </c>
      <c r="CF14" s="157">
        <f t="shared" si="140"/>
        <v>0</v>
      </c>
      <c r="CG14" s="311">
        <v>0</v>
      </c>
      <c r="CH14" s="447">
        <v>0</v>
      </c>
      <c r="CI14" s="312">
        <f t="shared" si="117"/>
        <v>0</v>
      </c>
      <c r="CJ14" s="448">
        <v>0</v>
      </c>
      <c r="CK14" s="449">
        <f t="shared" si="118"/>
        <v>0</v>
      </c>
      <c r="CL14" s="64">
        <f t="shared" si="119"/>
        <v>0</v>
      </c>
      <c r="CM14" s="313">
        <f t="shared" si="120"/>
        <v>0</v>
      </c>
      <c r="CN14" s="522">
        <f t="shared" si="28"/>
        <v>0</v>
      </c>
      <c r="CO14" s="39" t="str">
        <f t="shared" si="121"/>
        <v/>
      </c>
      <c r="CP14" s="39" t="str">
        <f t="shared" si="122"/>
        <v/>
      </c>
      <c r="CQ14" s="58" t="str">
        <f t="shared" si="123"/>
        <v/>
      </c>
      <c r="CR14" s="152">
        <v>0</v>
      </c>
      <c r="CS14" s="81">
        <v>0</v>
      </c>
      <c r="CT14" s="82">
        <f t="shared" si="141"/>
        <v>0</v>
      </c>
      <c r="CU14" s="336">
        <v>0</v>
      </c>
      <c r="CV14" s="450">
        <v>0</v>
      </c>
      <c r="CW14" s="337">
        <f t="shared" si="124"/>
        <v>0</v>
      </c>
      <c r="CX14" s="451">
        <v>0</v>
      </c>
      <c r="CY14" s="452">
        <f t="shared" si="125"/>
        <v>0</v>
      </c>
      <c r="CZ14" s="66">
        <f t="shared" si="126"/>
        <v>0</v>
      </c>
      <c r="DA14" s="338">
        <f t="shared" si="127"/>
        <v>0</v>
      </c>
      <c r="DB14" s="522">
        <f t="shared" si="29"/>
        <v>0</v>
      </c>
      <c r="DC14" s="153">
        <f t="shared" si="30"/>
        <v>0</v>
      </c>
      <c r="DD14" s="286">
        <v>0</v>
      </c>
      <c r="DE14" s="85">
        <v>0</v>
      </c>
      <c r="DF14" s="287">
        <f t="shared" si="142"/>
        <v>0</v>
      </c>
      <c r="DG14" s="288">
        <v>0</v>
      </c>
      <c r="DH14" s="444">
        <v>0</v>
      </c>
      <c r="DI14" s="289">
        <f t="shared" si="128"/>
        <v>0</v>
      </c>
      <c r="DJ14" s="445">
        <v>0</v>
      </c>
      <c r="DK14" s="446">
        <f t="shared" si="129"/>
        <v>0</v>
      </c>
      <c r="DL14" s="121">
        <f t="shared" si="130"/>
        <v>0</v>
      </c>
      <c r="DM14" s="290">
        <f t="shared" si="131"/>
        <v>0</v>
      </c>
      <c r="DN14" s="522">
        <f t="shared" si="31"/>
        <v>0</v>
      </c>
      <c r="DO14" s="154">
        <f t="shared" si="32"/>
        <v>0</v>
      </c>
      <c r="DP14" s="12">
        <v>0</v>
      </c>
      <c r="DQ14" s="6">
        <v>0</v>
      </c>
      <c r="DR14" s="6">
        <v>0</v>
      </c>
      <c r="DS14" s="87">
        <f t="shared" si="143"/>
        <v>0</v>
      </c>
      <c r="DT14" s="522">
        <f t="shared" si="34"/>
        <v>0</v>
      </c>
      <c r="DU14" s="88">
        <f t="shared" si="35"/>
        <v>0</v>
      </c>
      <c r="DV14" s="10">
        <v>0</v>
      </c>
      <c r="DW14" s="4">
        <v>0</v>
      </c>
      <c r="DX14" s="4">
        <v>0</v>
      </c>
      <c r="DY14" s="39">
        <f t="shared" si="144"/>
        <v>0</v>
      </c>
      <c r="DZ14" s="522">
        <f t="shared" si="37"/>
        <v>0</v>
      </c>
      <c r="EA14" s="54">
        <f t="shared" si="38"/>
        <v>0</v>
      </c>
      <c r="EB14" s="286">
        <v>0</v>
      </c>
      <c r="EC14" s="85">
        <v>0</v>
      </c>
      <c r="ED14" s="287">
        <f t="shared" si="87"/>
        <v>0</v>
      </c>
      <c r="EE14" s="288">
        <v>0</v>
      </c>
      <c r="EF14" s="444">
        <v>0</v>
      </c>
      <c r="EG14" s="289">
        <f t="shared" si="132"/>
        <v>0</v>
      </c>
      <c r="EH14" s="445">
        <v>0</v>
      </c>
      <c r="EI14" s="446">
        <f t="shared" si="133"/>
        <v>0</v>
      </c>
      <c r="EJ14" s="121">
        <f t="shared" si="134"/>
        <v>0</v>
      </c>
      <c r="EK14" s="290">
        <f t="shared" si="135"/>
        <v>0</v>
      </c>
      <c r="EL14" s="91">
        <f t="shared" si="7"/>
        <v>0</v>
      </c>
      <c r="EM14" s="154">
        <f t="shared" si="39"/>
        <v>0</v>
      </c>
      <c r="EN14" s="14"/>
      <c r="EO14" s="8"/>
      <c r="EP14" s="59" t="str">
        <f t="shared" si="136"/>
        <v/>
      </c>
      <c r="EQ14" s="56">
        <f t="shared" si="8"/>
        <v>0</v>
      </c>
      <c r="ER14" s="41">
        <f t="shared" si="9"/>
        <v>0</v>
      </c>
      <c r="ES14" s="190">
        <f t="shared" si="41"/>
        <v>0</v>
      </c>
      <c r="ET14" s="99" t="str">
        <f t="shared" si="42"/>
        <v/>
      </c>
      <c r="EU14" s="99" t="str">
        <f t="shared" si="43"/>
        <v/>
      </c>
      <c r="EV14" s="83" t="str">
        <f t="shared" si="44"/>
        <v/>
      </c>
      <c r="EW14" s="57" t="str">
        <f t="shared" si="45"/>
        <v/>
      </c>
      <c r="EX14" s="126">
        <f t="shared" si="46"/>
        <v>0</v>
      </c>
      <c r="EY14" s="93" t="str">
        <f t="shared" si="47"/>
        <v/>
      </c>
      <c r="EZ14" s="92" t="str">
        <f t="shared" si="48"/>
        <v/>
      </c>
      <c r="FA14" s="92" t="str">
        <f t="shared" si="49"/>
        <v/>
      </c>
      <c r="FB14" s="92" t="str">
        <f t="shared" si="50"/>
        <v/>
      </c>
      <c r="FC14" s="92" t="str">
        <f t="shared" si="51"/>
        <v/>
      </c>
      <c r="FD14" s="94" t="str">
        <f t="shared" si="52"/>
        <v/>
      </c>
      <c r="FE14" s="93">
        <f t="shared" si="53"/>
        <v>0</v>
      </c>
      <c r="FF14" s="92">
        <f t="shared" si="54"/>
        <v>0</v>
      </c>
      <c r="FG14" s="92">
        <f t="shared" si="55"/>
        <v>0</v>
      </c>
      <c r="FH14" s="92">
        <f t="shared" si="56"/>
        <v>0</v>
      </c>
      <c r="FI14" s="94"/>
      <c r="FJ14" s="735"/>
      <c r="FK14" s="735"/>
      <c r="FL14" s="173">
        <f t="shared" si="57"/>
        <v>0</v>
      </c>
      <c r="FM14" s="173" t="s">
        <v>198</v>
      </c>
      <c r="FN14" s="173">
        <f t="shared" si="58"/>
        <v>200</v>
      </c>
      <c r="FO14" s="173" t="str">
        <f t="shared" si="59"/>
        <v>0/200</v>
      </c>
      <c r="FP14" s="173">
        <f t="shared" si="60"/>
        <v>0</v>
      </c>
      <c r="FQ14" s="173" t="s">
        <v>198</v>
      </c>
      <c r="FR14" s="173">
        <f t="shared" si="61"/>
        <v>200</v>
      </c>
      <c r="FS14" s="173" t="str">
        <f t="shared" si="62"/>
        <v>0/200</v>
      </c>
      <c r="FT14" s="173">
        <f t="shared" si="63"/>
        <v>0</v>
      </c>
      <c r="FU14" s="173" t="s">
        <v>198</v>
      </c>
      <c r="FV14" s="173">
        <f t="shared" si="64"/>
        <v>100</v>
      </c>
      <c r="FW14" s="173" t="str">
        <f t="shared" si="65"/>
        <v>0/100</v>
      </c>
      <c r="FX14" s="173">
        <f t="shared" si="66"/>
        <v>0</v>
      </c>
      <c r="FY14" s="173" t="s">
        <v>198</v>
      </c>
      <c r="FZ14" s="173">
        <f t="shared" si="67"/>
        <v>100</v>
      </c>
      <c r="GA14" s="173" t="str">
        <f t="shared" si="68"/>
        <v>0/100</v>
      </c>
      <c r="GB14" s="173">
        <f t="shared" si="69"/>
        <v>0</v>
      </c>
      <c r="GC14" s="173" t="s">
        <v>198</v>
      </c>
      <c r="GD14" s="173">
        <f t="shared" si="70"/>
        <v>200</v>
      </c>
      <c r="GE14" s="173" t="str">
        <f t="shared" si="20"/>
        <v>0/200</v>
      </c>
    </row>
    <row r="15" spans="1:187" ht="38.25" customHeight="1">
      <c r="A15" s="165">
        <f t="shared" si="21"/>
        <v>0</v>
      </c>
      <c r="B15" s="429">
        <v>7</v>
      </c>
      <c r="C15" s="36">
        <v>7</v>
      </c>
      <c r="D15" s="37">
        <f t="shared" si="22"/>
        <v>0</v>
      </c>
      <c r="E15" s="2"/>
      <c r="F15" s="176"/>
      <c r="G15" s="1"/>
      <c r="H15" s="2"/>
      <c r="I15" s="181"/>
      <c r="J15" s="2"/>
      <c r="K15" s="178"/>
      <c r="L15" s="15">
        <v>0</v>
      </c>
      <c r="M15" s="67">
        <v>0</v>
      </c>
      <c r="N15" s="68">
        <f t="shared" ref="N15:N29" si="145">SUM(L15:M15)</f>
        <v>0</v>
      </c>
      <c r="O15" s="207">
        <v>0</v>
      </c>
      <c r="P15" s="432">
        <v>0</v>
      </c>
      <c r="Q15" s="119">
        <f t="shared" ref="Q15:Q29" si="146">SUM(O15,P15)</f>
        <v>0</v>
      </c>
      <c r="R15" s="433">
        <v>0</v>
      </c>
      <c r="S15" s="434">
        <f t="shared" si="73"/>
        <v>0</v>
      </c>
      <c r="T15" s="223">
        <f t="shared" ref="T15:T29" si="147">R15+S15</f>
        <v>0</v>
      </c>
      <c r="U15" s="69">
        <f t="shared" ref="U15:U29" si="148">SUM(N15,Q15,T15)</f>
        <v>0</v>
      </c>
      <c r="V15" s="522">
        <f t="shared" si="23"/>
        <v>0</v>
      </c>
      <c r="W15" s="38" t="str">
        <f t="shared" ref="W15:W29" si="149">IF(R15="AB","AB",IF(AND(OR(L15="ab",L15="ml"),OR(M15="ab",M15="ml"),OR(O15="ab",O15="ml")),"AB",IF(AND(OR(L15="ab",L15="ml"),OR(O15="ab",O15="ml")),"AB","")))</f>
        <v/>
      </c>
      <c r="X15" s="38" t="str">
        <f t="shared" ref="X15:X29" si="150">IF(OR($G15="NSO",$G15="",R15=""),"",IF(OR(W15="AB",R15="ab"),"AB",IF(V15&gt;36,"P",IF(V15&gt;34,"G2",IF(V15&gt;31,"G1",IF(V15&gt;25,"S","F"))))))</f>
        <v/>
      </c>
      <c r="Y15" s="137" t="str">
        <f t="shared" ref="Y15:Y29" si="151">IF(OR(X15="",X15=0,X15="S",X15="F",X15="AB"),X15,IF(V15&gt;=75,"D",IF(V15&gt;=60,"I",IF(V15&gt;=48,"II",IF(V15&gt;=36,"III",X15)))))</f>
        <v/>
      </c>
      <c r="Z15" s="147">
        <v>0</v>
      </c>
      <c r="AA15" s="79">
        <v>0</v>
      </c>
      <c r="AB15" s="80">
        <f t="shared" si="88"/>
        <v>0</v>
      </c>
      <c r="AC15" s="217">
        <v>0</v>
      </c>
      <c r="AD15" s="438">
        <v>0</v>
      </c>
      <c r="AE15" s="120">
        <f t="shared" si="89"/>
        <v>0</v>
      </c>
      <c r="AF15" s="439">
        <v>0</v>
      </c>
      <c r="AG15" s="440">
        <f t="shared" si="90"/>
        <v>0</v>
      </c>
      <c r="AH15" s="158">
        <f t="shared" si="91"/>
        <v>0</v>
      </c>
      <c r="AI15" s="218">
        <f t="shared" si="92"/>
        <v>0</v>
      </c>
      <c r="AJ15" s="522">
        <f t="shared" si="24"/>
        <v>0</v>
      </c>
      <c r="AK15" s="72" t="str">
        <f t="shared" si="93"/>
        <v/>
      </c>
      <c r="AL15" s="72" t="str">
        <f t="shared" si="94"/>
        <v/>
      </c>
      <c r="AM15" s="148" t="str">
        <f t="shared" si="95"/>
        <v/>
      </c>
      <c r="AN15" s="140">
        <v>0</v>
      </c>
      <c r="AO15" s="75">
        <v>0</v>
      </c>
      <c r="AP15" s="76">
        <f t="shared" si="137"/>
        <v>0</v>
      </c>
      <c r="AQ15" s="263">
        <v>0</v>
      </c>
      <c r="AR15" s="441">
        <v>0</v>
      </c>
      <c r="AS15" s="264">
        <f t="shared" si="96"/>
        <v>0</v>
      </c>
      <c r="AT15" s="442">
        <v>0</v>
      </c>
      <c r="AU15" s="443">
        <f t="shared" si="97"/>
        <v>0</v>
      </c>
      <c r="AV15" s="65">
        <f t="shared" si="98"/>
        <v>0</v>
      </c>
      <c r="AW15" s="265">
        <f t="shared" si="99"/>
        <v>0</v>
      </c>
      <c r="AX15" s="522">
        <f t="shared" si="25"/>
        <v>0</v>
      </c>
      <c r="AY15" s="40" t="str">
        <f t="shared" si="100"/>
        <v/>
      </c>
      <c r="AZ15" s="40" t="str">
        <f t="shared" si="101"/>
        <v/>
      </c>
      <c r="BA15" s="141" t="str">
        <f t="shared" si="102"/>
        <v/>
      </c>
      <c r="BB15" s="286">
        <v>0</v>
      </c>
      <c r="BC15" s="85">
        <v>0</v>
      </c>
      <c r="BD15" s="287">
        <f t="shared" si="138"/>
        <v>0</v>
      </c>
      <c r="BE15" s="288">
        <v>0</v>
      </c>
      <c r="BF15" s="444">
        <v>0</v>
      </c>
      <c r="BG15" s="289">
        <f t="shared" si="103"/>
        <v>0</v>
      </c>
      <c r="BH15" s="445">
        <v>0</v>
      </c>
      <c r="BI15" s="446">
        <f t="shared" si="104"/>
        <v>0</v>
      </c>
      <c r="BJ15" s="121">
        <f t="shared" si="105"/>
        <v>0</v>
      </c>
      <c r="BK15" s="290">
        <f t="shared" si="106"/>
        <v>0</v>
      </c>
      <c r="BL15" s="522">
        <f t="shared" si="26"/>
        <v>0</v>
      </c>
      <c r="BM15" s="91" t="str">
        <f t="shared" si="107"/>
        <v/>
      </c>
      <c r="BN15" s="91" t="str">
        <f t="shared" si="108"/>
        <v/>
      </c>
      <c r="BO15" s="144" t="str">
        <f t="shared" si="109"/>
        <v/>
      </c>
      <c r="BP15" s="147">
        <v>0</v>
      </c>
      <c r="BQ15" s="79">
        <v>0</v>
      </c>
      <c r="BR15" s="80">
        <f t="shared" si="139"/>
        <v>0</v>
      </c>
      <c r="BS15" s="217">
        <v>0</v>
      </c>
      <c r="BT15" s="438">
        <v>0</v>
      </c>
      <c r="BU15" s="120">
        <f t="shared" si="110"/>
        <v>0</v>
      </c>
      <c r="BV15" s="439">
        <v>0</v>
      </c>
      <c r="BW15" s="440">
        <f t="shared" si="111"/>
        <v>0</v>
      </c>
      <c r="BX15" s="158">
        <f t="shared" si="112"/>
        <v>0</v>
      </c>
      <c r="BY15" s="218">
        <f t="shared" si="113"/>
        <v>0</v>
      </c>
      <c r="BZ15" s="522">
        <f t="shared" si="27"/>
        <v>0</v>
      </c>
      <c r="CA15" s="72" t="str">
        <f t="shared" si="114"/>
        <v/>
      </c>
      <c r="CB15" s="72" t="str">
        <f t="shared" si="115"/>
        <v/>
      </c>
      <c r="CC15" s="148" t="str">
        <f t="shared" si="116"/>
        <v/>
      </c>
      <c r="CD15" s="155">
        <v>0</v>
      </c>
      <c r="CE15" s="156">
        <v>0</v>
      </c>
      <c r="CF15" s="157">
        <f t="shared" si="140"/>
        <v>0</v>
      </c>
      <c r="CG15" s="311">
        <v>0</v>
      </c>
      <c r="CH15" s="447">
        <v>0</v>
      </c>
      <c r="CI15" s="312">
        <f t="shared" si="117"/>
        <v>0</v>
      </c>
      <c r="CJ15" s="448">
        <v>0</v>
      </c>
      <c r="CK15" s="449">
        <f t="shared" si="118"/>
        <v>0</v>
      </c>
      <c r="CL15" s="64">
        <f t="shared" si="119"/>
        <v>0</v>
      </c>
      <c r="CM15" s="313">
        <f t="shared" si="120"/>
        <v>0</v>
      </c>
      <c r="CN15" s="522">
        <f t="shared" si="28"/>
        <v>0</v>
      </c>
      <c r="CO15" s="39" t="str">
        <f t="shared" si="121"/>
        <v/>
      </c>
      <c r="CP15" s="39" t="str">
        <f t="shared" si="122"/>
        <v/>
      </c>
      <c r="CQ15" s="58" t="str">
        <f t="shared" si="123"/>
        <v/>
      </c>
      <c r="CR15" s="152">
        <v>0</v>
      </c>
      <c r="CS15" s="81">
        <v>0</v>
      </c>
      <c r="CT15" s="82">
        <f t="shared" si="141"/>
        <v>0</v>
      </c>
      <c r="CU15" s="336">
        <v>0</v>
      </c>
      <c r="CV15" s="450">
        <v>0</v>
      </c>
      <c r="CW15" s="337">
        <f t="shared" si="124"/>
        <v>0</v>
      </c>
      <c r="CX15" s="451">
        <v>0</v>
      </c>
      <c r="CY15" s="452">
        <f t="shared" si="125"/>
        <v>0</v>
      </c>
      <c r="CZ15" s="66">
        <f t="shared" si="126"/>
        <v>0</v>
      </c>
      <c r="DA15" s="338">
        <f t="shared" si="127"/>
        <v>0</v>
      </c>
      <c r="DB15" s="522">
        <f t="shared" si="29"/>
        <v>0</v>
      </c>
      <c r="DC15" s="153">
        <f t="shared" si="30"/>
        <v>0</v>
      </c>
      <c r="DD15" s="286">
        <v>0</v>
      </c>
      <c r="DE15" s="85">
        <v>0</v>
      </c>
      <c r="DF15" s="287">
        <f t="shared" si="142"/>
        <v>0</v>
      </c>
      <c r="DG15" s="288">
        <v>0</v>
      </c>
      <c r="DH15" s="444">
        <v>0</v>
      </c>
      <c r="DI15" s="289">
        <f t="shared" si="128"/>
        <v>0</v>
      </c>
      <c r="DJ15" s="445">
        <v>0</v>
      </c>
      <c r="DK15" s="446">
        <f t="shared" si="129"/>
        <v>0</v>
      </c>
      <c r="DL15" s="121">
        <f t="shared" si="130"/>
        <v>0</v>
      </c>
      <c r="DM15" s="290">
        <f t="shared" si="131"/>
        <v>0</v>
      </c>
      <c r="DN15" s="522">
        <f t="shared" si="31"/>
        <v>0</v>
      </c>
      <c r="DO15" s="154">
        <f t="shared" si="32"/>
        <v>0</v>
      </c>
      <c r="DP15" s="12">
        <v>0</v>
      </c>
      <c r="DQ15" s="6">
        <v>0</v>
      </c>
      <c r="DR15" s="6">
        <v>0</v>
      </c>
      <c r="DS15" s="87">
        <f t="shared" si="143"/>
        <v>0</v>
      </c>
      <c r="DT15" s="522">
        <f t="shared" si="34"/>
        <v>0</v>
      </c>
      <c r="DU15" s="88">
        <f t="shared" si="35"/>
        <v>0</v>
      </c>
      <c r="DV15" s="10">
        <v>0</v>
      </c>
      <c r="DW15" s="4">
        <v>0</v>
      </c>
      <c r="DX15" s="4">
        <v>0</v>
      </c>
      <c r="DY15" s="39">
        <f t="shared" si="144"/>
        <v>0</v>
      </c>
      <c r="DZ15" s="522">
        <f t="shared" si="37"/>
        <v>0</v>
      </c>
      <c r="EA15" s="54">
        <f t="shared" si="38"/>
        <v>0</v>
      </c>
      <c r="EB15" s="286">
        <v>0</v>
      </c>
      <c r="EC15" s="85">
        <v>0</v>
      </c>
      <c r="ED15" s="287">
        <f t="shared" si="87"/>
        <v>0</v>
      </c>
      <c r="EE15" s="288">
        <v>0</v>
      </c>
      <c r="EF15" s="444">
        <v>0</v>
      </c>
      <c r="EG15" s="289">
        <f t="shared" si="132"/>
        <v>0</v>
      </c>
      <c r="EH15" s="445">
        <v>0</v>
      </c>
      <c r="EI15" s="446">
        <f t="shared" si="133"/>
        <v>0</v>
      </c>
      <c r="EJ15" s="121">
        <f t="shared" si="134"/>
        <v>0</v>
      </c>
      <c r="EK15" s="290">
        <f t="shared" si="135"/>
        <v>0</v>
      </c>
      <c r="EL15" s="91">
        <f t="shared" si="7"/>
        <v>0</v>
      </c>
      <c r="EM15" s="154">
        <f t="shared" si="39"/>
        <v>0</v>
      </c>
      <c r="EN15" s="14"/>
      <c r="EO15" s="8"/>
      <c r="EP15" s="59" t="str">
        <f t="shared" si="136"/>
        <v/>
      </c>
      <c r="EQ15" s="56">
        <f t="shared" si="8"/>
        <v>0</v>
      </c>
      <c r="ER15" s="41">
        <f t="shared" si="9"/>
        <v>0</v>
      </c>
      <c r="ES15" s="190">
        <f t="shared" si="41"/>
        <v>0</v>
      </c>
      <c r="ET15" s="99" t="str">
        <f t="shared" si="42"/>
        <v/>
      </c>
      <c r="EU15" s="99" t="str">
        <f t="shared" si="43"/>
        <v/>
      </c>
      <c r="EV15" s="83" t="str">
        <f t="shared" si="44"/>
        <v/>
      </c>
      <c r="EW15" s="57" t="str">
        <f t="shared" si="45"/>
        <v/>
      </c>
      <c r="EX15" s="126">
        <f t="shared" si="46"/>
        <v>0</v>
      </c>
      <c r="EY15" s="93" t="str">
        <f t="shared" si="47"/>
        <v/>
      </c>
      <c r="EZ15" s="92" t="str">
        <f t="shared" si="48"/>
        <v/>
      </c>
      <c r="FA15" s="92" t="str">
        <f t="shared" si="49"/>
        <v/>
      </c>
      <c r="FB15" s="92" t="str">
        <f t="shared" si="50"/>
        <v/>
      </c>
      <c r="FC15" s="92" t="str">
        <f t="shared" si="51"/>
        <v/>
      </c>
      <c r="FD15" s="94" t="str">
        <f t="shared" si="52"/>
        <v/>
      </c>
      <c r="FE15" s="93">
        <f t="shared" si="53"/>
        <v>0</v>
      </c>
      <c r="FF15" s="92">
        <f t="shared" si="54"/>
        <v>0</v>
      </c>
      <c r="FG15" s="92">
        <f t="shared" si="55"/>
        <v>0</v>
      </c>
      <c r="FH15" s="92">
        <f t="shared" si="56"/>
        <v>0</v>
      </c>
      <c r="FI15" s="94"/>
      <c r="FJ15" s="735"/>
      <c r="FK15" s="735"/>
      <c r="FL15" s="173">
        <f t="shared" si="57"/>
        <v>0</v>
      </c>
      <c r="FM15" s="173" t="s">
        <v>198</v>
      </c>
      <c r="FN15" s="173">
        <f t="shared" si="58"/>
        <v>200</v>
      </c>
      <c r="FO15" s="173" t="str">
        <f t="shared" si="59"/>
        <v>0/200</v>
      </c>
      <c r="FP15" s="173">
        <f t="shared" si="60"/>
        <v>0</v>
      </c>
      <c r="FQ15" s="173" t="s">
        <v>198</v>
      </c>
      <c r="FR15" s="173">
        <f t="shared" si="61"/>
        <v>200</v>
      </c>
      <c r="FS15" s="173" t="str">
        <f t="shared" si="62"/>
        <v>0/200</v>
      </c>
      <c r="FT15" s="173">
        <f t="shared" si="63"/>
        <v>0</v>
      </c>
      <c r="FU15" s="173" t="s">
        <v>198</v>
      </c>
      <c r="FV15" s="173">
        <f t="shared" si="64"/>
        <v>100</v>
      </c>
      <c r="FW15" s="173" t="str">
        <f t="shared" si="65"/>
        <v>0/100</v>
      </c>
      <c r="FX15" s="173">
        <f t="shared" si="66"/>
        <v>0</v>
      </c>
      <c r="FY15" s="173" t="s">
        <v>198</v>
      </c>
      <c r="FZ15" s="173">
        <f t="shared" si="67"/>
        <v>100</v>
      </c>
      <c r="GA15" s="173" t="str">
        <f t="shared" si="68"/>
        <v>0/100</v>
      </c>
      <c r="GB15" s="173">
        <f t="shared" si="69"/>
        <v>0</v>
      </c>
      <c r="GC15" s="173" t="s">
        <v>198</v>
      </c>
      <c r="GD15" s="173">
        <f t="shared" si="70"/>
        <v>200</v>
      </c>
      <c r="GE15" s="173" t="str">
        <f t="shared" si="20"/>
        <v>0/200</v>
      </c>
    </row>
    <row r="16" spans="1:187" ht="38.25" customHeight="1">
      <c r="A16" s="165">
        <f t="shared" si="21"/>
        <v>0</v>
      </c>
      <c r="B16" s="429">
        <v>8</v>
      </c>
      <c r="C16" s="42">
        <v>8</v>
      </c>
      <c r="D16" s="37">
        <f t="shared" si="22"/>
        <v>0</v>
      </c>
      <c r="E16" s="2"/>
      <c r="F16" s="176"/>
      <c r="G16" s="2"/>
      <c r="H16" s="2"/>
      <c r="I16" s="2"/>
      <c r="J16" s="2"/>
      <c r="K16" s="178"/>
      <c r="L16" s="15">
        <v>0</v>
      </c>
      <c r="M16" s="67">
        <v>0</v>
      </c>
      <c r="N16" s="68">
        <f t="shared" si="145"/>
        <v>0</v>
      </c>
      <c r="O16" s="207">
        <v>0</v>
      </c>
      <c r="P16" s="432">
        <v>0</v>
      </c>
      <c r="Q16" s="119">
        <f t="shared" si="146"/>
        <v>0</v>
      </c>
      <c r="R16" s="433">
        <v>0</v>
      </c>
      <c r="S16" s="434">
        <f t="shared" si="73"/>
        <v>0</v>
      </c>
      <c r="T16" s="223">
        <f t="shared" si="147"/>
        <v>0</v>
      </c>
      <c r="U16" s="69">
        <f t="shared" si="148"/>
        <v>0</v>
      </c>
      <c r="V16" s="522">
        <f t="shared" si="23"/>
        <v>0</v>
      </c>
      <c r="W16" s="38" t="str">
        <f t="shared" si="149"/>
        <v/>
      </c>
      <c r="X16" s="38" t="str">
        <f t="shared" si="150"/>
        <v/>
      </c>
      <c r="Y16" s="137" t="str">
        <f t="shared" si="151"/>
        <v/>
      </c>
      <c r="Z16" s="147">
        <v>0</v>
      </c>
      <c r="AA16" s="79">
        <v>0</v>
      </c>
      <c r="AB16" s="80">
        <f t="shared" si="88"/>
        <v>0</v>
      </c>
      <c r="AC16" s="217">
        <v>0</v>
      </c>
      <c r="AD16" s="438">
        <v>0</v>
      </c>
      <c r="AE16" s="120">
        <f t="shared" si="89"/>
        <v>0</v>
      </c>
      <c r="AF16" s="439">
        <v>0</v>
      </c>
      <c r="AG16" s="440">
        <f t="shared" si="90"/>
        <v>0</v>
      </c>
      <c r="AH16" s="158">
        <f t="shared" si="91"/>
        <v>0</v>
      </c>
      <c r="AI16" s="218">
        <f t="shared" si="92"/>
        <v>0</v>
      </c>
      <c r="AJ16" s="522">
        <f t="shared" si="24"/>
        <v>0</v>
      </c>
      <c r="AK16" s="72" t="str">
        <f t="shared" si="93"/>
        <v/>
      </c>
      <c r="AL16" s="72" t="str">
        <f t="shared" si="94"/>
        <v/>
      </c>
      <c r="AM16" s="148" t="str">
        <f t="shared" si="95"/>
        <v/>
      </c>
      <c r="AN16" s="140">
        <v>0</v>
      </c>
      <c r="AO16" s="75">
        <v>0</v>
      </c>
      <c r="AP16" s="76">
        <f t="shared" si="137"/>
        <v>0</v>
      </c>
      <c r="AQ16" s="263">
        <v>0</v>
      </c>
      <c r="AR16" s="441">
        <v>0</v>
      </c>
      <c r="AS16" s="264">
        <f t="shared" si="96"/>
        <v>0</v>
      </c>
      <c r="AT16" s="442">
        <v>0</v>
      </c>
      <c r="AU16" s="443">
        <f t="shared" si="97"/>
        <v>0</v>
      </c>
      <c r="AV16" s="65">
        <f t="shared" si="98"/>
        <v>0</v>
      </c>
      <c r="AW16" s="265">
        <f t="shared" si="99"/>
        <v>0</v>
      </c>
      <c r="AX16" s="522">
        <f t="shared" si="25"/>
        <v>0</v>
      </c>
      <c r="AY16" s="40" t="str">
        <f t="shared" si="100"/>
        <v/>
      </c>
      <c r="AZ16" s="40" t="str">
        <f t="shared" si="101"/>
        <v/>
      </c>
      <c r="BA16" s="141" t="str">
        <f t="shared" si="102"/>
        <v/>
      </c>
      <c r="BB16" s="286">
        <v>0</v>
      </c>
      <c r="BC16" s="85">
        <v>0</v>
      </c>
      <c r="BD16" s="287">
        <f t="shared" si="138"/>
        <v>0</v>
      </c>
      <c r="BE16" s="288">
        <v>0</v>
      </c>
      <c r="BF16" s="444">
        <v>0</v>
      </c>
      <c r="BG16" s="289">
        <f t="shared" si="103"/>
        <v>0</v>
      </c>
      <c r="BH16" s="445">
        <v>0</v>
      </c>
      <c r="BI16" s="446">
        <f t="shared" si="104"/>
        <v>0</v>
      </c>
      <c r="BJ16" s="121">
        <f t="shared" si="105"/>
        <v>0</v>
      </c>
      <c r="BK16" s="290">
        <f t="shared" si="106"/>
        <v>0</v>
      </c>
      <c r="BL16" s="522">
        <f t="shared" si="26"/>
        <v>0</v>
      </c>
      <c r="BM16" s="91" t="str">
        <f t="shared" si="107"/>
        <v/>
      </c>
      <c r="BN16" s="91" t="str">
        <f t="shared" si="108"/>
        <v/>
      </c>
      <c r="BO16" s="144" t="str">
        <f t="shared" si="109"/>
        <v/>
      </c>
      <c r="BP16" s="147">
        <v>0</v>
      </c>
      <c r="BQ16" s="79">
        <v>0</v>
      </c>
      <c r="BR16" s="80">
        <f t="shared" si="139"/>
        <v>0</v>
      </c>
      <c r="BS16" s="217">
        <v>0</v>
      </c>
      <c r="BT16" s="438">
        <v>0</v>
      </c>
      <c r="BU16" s="120">
        <f t="shared" si="110"/>
        <v>0</v>
      </c>
      <c r="BV16" s="439">
        <v>0</v>
      </c>
      <c r="BW16" s="440">
        <f t="shared" si="111"/>
        <v>0</v>
      </c>
      <c r="BX16" s="158">
        <f t="shared" si="112"/>
        <v>0</v>
      </c>
      <c r="BY16" s="218">
        <f t="shared" si="113"/>
        <v>0</v>
      </c>
      <c r="BZ16" s="522">
        <f t="shared" si="27"/>
        <v>0</v>
      </c>
      <c r="CA16" s="72" t="str">
        <f t="shared" si="114"/>
        <v/>
      </c>
      <c r="CB16" s="72" t="str">
        <f t="shared" si="115"/>
        <v/>
      </c>
      <c r="CC16" s="148" t="str">
        <f t="shared" si="116"/>
        <v/>
      </c>
      <c r="CD16" s="155">
        <v>0</v>
      </c>
      <c r="CE16" s="156">
        <v>0</v>
      </c>
      <c r="CF16" s="157">
        <f t="shared" si="140"/>
        <v>0</v>
      </c>
      <c r="CG16" s="311">
        <v>0</v>
      </c>
      <c r="CH16" s="447">
        <v>0</v>
      </c>
      <c r="CI16" s="312">
        <f t="shared" si="117"/>
        <v>0</v>
      </c>
      <c r="CJ16" s="448">
        <v>0</v>
      </c>
      <c r="CK16" s="449">
        <f t="shared" si="118"/>
        <v>0</v>
      </c>
      <c r="CL16" s="64">
        <f t="shared" si="119"/>
        <v>0</v>
      </c>
      <c r="CM16" s="313">
        <f t="shared" si="120"/>
        <v>0</v>
      </c>
      <c r="CN16" s="522">
        <f t="shared" si="28"/>
        <v>0</v>
      </c>
      <c r="CO16" s="39" t="str">
        <f t="shared" si="121"/>
        <v/>
      </c>
      <c r="CP16" s="39" t="str">
        <f t="shared" si="122"/>
        <v/>
      </c>
      <c r="CQ16" s="58" t="str">
        <f t="shared" si="123"/>
        <v/>
      </c>
      <c r="CR16" s="152">
        <v>0</v>
      </c>
      <c r="CS16" s="81">
        <v>0</v>
      </c>
      <c r="CT16" s="82">
        <f t="shared" si="141"/>
        <v>0</v>
      </c>
      <c r="CU16" s="336">
        <v>0</v>
      </c>
      <c r="CV16" s="450">
        <v>0</v>
      </c>
      <c r="CW16" s="337">
        <f t="shared" si="124"/>
        <v>0</v>
      </c>
      <c r="CX16" s="451">
        <v>0</v>
      </c>
      <c r="CY16" s="452">
        <f t="shared" si="125"/>
        <v>0</v>
      </c>
      <c r="CZ16" s="66">
        <f t="shared" si="126"/>
        <v>0</v>
      </c>
      <c r="DA16" s="338">
        <f t="shared" si="127"/>
        <v>0</v>
      </c>
      <c r="DB16" s="522">
        <f t="shared" si="29"/>
        <v>0</v>
      </c>
      <c r="DC16" s="153">
        <f t="shared" si="30"/>
        <v>0</v>
      </c>
      <c r="DD16" s="286">
        <v>0</v>
      </c>
      <c r="DE16" s="85">
        <v>0</v>
      </c>
      <c r="DF16" s="287">
        <f t="shared" si="142"/>
        <v>0</v>
      </c>
      <c r="DG16" s="288">
        <v>0</v>
      </c>
      <c r="DH16" s="444">
        <v>0</v>
      </c>
      <c r="DI16" s="289">
        <f t="shared" si="128"/>
        <v>0</v>
      </c>
      <c r="DJ16" s="445">
        <v>0</v>
      </c>
      <c r="DK16" s="446">
        <f t="shared" si="129"/>
        <v>0</v>
      </c>
      <c r="DL16" s="121">
        <f t="shared" si="130"/>
        <v>0</v>
      </c>
      <c r="DM16" s="290">
        <f t="shared" si="131"/>
        <v>0</v>
      </c>
      <c r="DN16" s="522">
        <f t="shared" si="31"/>
        <v>0</v>
      </c>
      <c r="DO16" s="154">
        <f t="shared" si="32"/>
        <v>0</v>
      </c>
      <c r="DP16" s="12">
        <v>0</v>
      </c>
      <c r="DQ16" s="6">
        <v>0</v>
      </c>
      <c r="DR16" s="6">
        <v>0</v>
      </c>
      <c r="DS16" s="87">
        <f t="shared" si="143"/>
        <v>0</v>
      </c>
      <c r="DT16" s="522">
        <f t="shared" si="34"/>
        <v>0</v>
      </c>
      <c r="DU16" s="88">
        <f t="shared" si="35"/>
        <v>0</v>
      </c>
      <c r="DV16" s="10">
        <v>0</v>
      </c>
      <c r="DW16" s="4">
        <v>0</v>
      </c>
      <c r="DX16" s="4">
        <v>0</v>
      </c>
      <c r="DY16" s="39">
        <f t="shared" si="144"/>
        <v>0</v>
      </c>
      <c r="DZ16" s="522">
        <f t="shared" si="37"/>
        <v>0</v>
      </c>
      <c r="EA16" s="54">
        <f t="shared" si="38"/>
        <v>0</v>
      </c>
      <c r="EB16" s="286">
        <v>0</v>
      </c>
      <c r="EC16" s="85">
        <v>0</v>
      </c>
      <c r="ED16" s="287">
        <f t="shared" si="87"/>
        <v>0</v>
      </c>
      <c r="EE16" s="288">
        <v>0</v>
      </c>
      <c r="EF16" s="444">
        <v>0</v>
      </c>
      <c r="EG16" s="289">
        <f t="shared" si="132"/>
        <v>0</v>
      </c>
      <c r="EH16" s="445">
        <v>0</v>
      </c>
      <c r="EI16" s="446">
        <f t="shared" si="133"/>
        <v>0</v>
      </c>
      <c r="EJ16" s="121">
        <f t="shared" si="134"/>
        <v>0</v>
      </c>
      <c r="EK16" s="290">
        <f t="shared" si="135"/>
        <v>0</v>
      </c>
      <c r="EL16" s="91">
        <f t="shared" si="7"/>
        <v>0</v>
      </c>
      <c r="EM16" s="154">
        <f t="shared" si="39"/>
        <v>0</v>
      </c>
      <c r="EN16" s="14"/>
      <c r="EO16" s="8"/>
      <c r="EP16" s="59" t="str">
        <f t="shared" si="136"/>
        <v/>
      </c>
      <c r="EQ16" s="56">
        <f t="shared" si="8"/>
        <v>0</v>
      </c>
      <c r="ER16" s="41">
        <f t="shared" si="9"/>
        <v>0</v>
      </c>
      <c r="ES16" s="190">
        <f t="shared" si="41"/>
        <v>0</v>
      </c>
      <c r="ET16" s="99" t="str">
        <f t="shared" si="42"/>
        <v/>
      </c>
      <c r="EU16" s="99" t="str">
        <f t="shared" si="43"/>
        <v/>
      </c>
      <c r="EV16" s="83" t="str">
        <f t="shared" si="44"/>
        <v/>
      </c>
      <c r="EW16" s="57" t="str">
        <f t="shared" si="45"/>
        <v/>
      </c>
      <c r="EX16" s="126">
        <f t="shared" si="46"/>
        <v>0</v>
      </c>
      <c r="EY16" s="93" t="str">
        <f t="shared" si="47"/>
        <v/>
      </c>
      <c r="EZ16" s="92" t="str">
        <f t="shared" si="48"/>
        <v/>
      </c>
      <c r="FA16" s="92" t="str">
        <f t="shared" si="49"/>
        <v/>
      </c>
      <c r="FB16" s="92" t="str">
        <f t="shared" si="50"/>
        <v/>
      </c>
      <c r="FC16" s="92" t="str">
        <f t="shared" si="51"/>
        <v/>
      </c>
      <c r="FD16" s="94" t="str">
        <f t="shared" si="52"/>
        <v/>
      </c>
      <c r="FE16" s="93">
        <f t="shared" si="53"/>
        <v>0</v>
      </c>
      <c r="FF16" s="92">
        <f t="shared" si="54"/>
        <v>0</v>
      </c>
      <c r="FG16" s="92">
        <f t="shared" si="55"/>
        <v>0</v>
      </c>
      <c r="FH16" s="92">
        <f t="shared" si="56"/>
        <v>0</v>
      </c>
      <c r="FI16" s="94"/>
      <c r="FJ16" s="735"/>
      <c r="FK16" s="735"/>
      <c r="FL16" s="173">
        <f t="shared" si="57"/>
        <v>0</v>
      </c>
      <c r="FM16" s="173" t="s">
        <v>198</v>
      </c>
      <c r="FN16" s="173">
        <f t="shared" si="58"/>
        <v>200</v>
      </c>
      <c r="FO16" s="173" t="str">
        <f t="shared" si="59"/>
        <v>0/200</v>
      </c>
      <c r="FP16" s="173">
        <f t="shared" si="60"/>
        <v>0</v>
      </c>
      <c r="FQ16" s="173" t="s">
        <v>198</v>
      </c>
      <c r="FR16" s="173">
        <f t="shared" si="61"/>
        <v>200</v>
      </c>
      <c r="FS16" s="173" t="str">
        <f t="shared" si="62"/>
        <v>0/200</v>
      </c>
      <c r="FT16" s="173">
        <f t="shared" si="63"/>
        <v>0</v>
      </c>
      <c r="FU16" s="173" t="s">
        <v>198</v>
      </c>
      <c r="FV16" s="173">
        <f t="shared" si="64"/>
        <v>100</v>
      </c>
      <c r="FW16" s="173" t="str">
        <f t="shared" si="65"/>
        <v>0/100</v>
      </c>
      <c r="FX16" s="173">
        <f t="shared" si="66"/>
        <v>0</v>
      </c>
      <c r="FY16" s="173" t="s">
        <v>198</v>
      </c>
      <c r="FZ16" s="173">
        <f t="shared" si="67"/>
        <v>100</v>
      </c>
      <c r="GA16" s="173" t="str">
        <f t="shared" si="68"/>
        <v>0/100</v>
      </c>
      <c r="GB16" s="173">
        <f t="shared" si="69"/>
        <v>0</v>
      </c>
      <c r="GC16" s="173" t="s">
        <v>198</v>
      </c>
      <c r="GD16" s="173">
        <f t="shared" si="70"/>
        <v>200</v>
      </c>
      <c r="GE16" s="173" t="str">
        <f t="shared" si="20"/>
        <v>0/200</v>
      </c>
    </row>
    <row r="17" spans="1:187" ht="38.25" customHeight="1">
      <c r="A17" s="165">
        <f t="shared" si="21"/>
        <v>0</v>
      </c>
      <c r="B17" s="429">
        <v>9</v>
      </c>
      <c r="C17" s="36">
        <v>9</v>
      </c>
      <c r="D17" s="37">
        <f t="shared" si="22"/>
        <v>0</v>
      </c>
      <c r="E17" s="2"/>
      <c r="F17" s="176"/>
      <c r="G17" s="1"/>
      <c r="H17" s="2"/>
      <c r="I17" s="2"/>
      <c r="J17" s="2"/>
      <c r="K17" s="178"/>
      <c r="L17" s="15">
        <v>0</v>
      </c>
      <c r="M17" s="67">
        <v>0</v>
      </c>
      <c r="N17" s="68">
        <f t="shared" si="145"/>
        <v>0</v>
      </c>
      <c r="O17" s="207">
        <v>0</v>
      </c>
      <c r="P17" s="432">
        <v>0</v>
      </c>
      <c r="Q17" s="119">
        <f t="shared" si="146"/>
        <v>0</v>
      </c>
      <c r="R17" s="433">
        <v>0</v>
      </c>
      <c r="S17" s="434">
        <f t="shared" si="73"/>
        <v>0</v>
      </c>
      <c r="T17" s="223">
        <f t="shared" si="147"/>
        <v>0</v>
      </c>
      <c r="U17" s="69">
        <f t="shared" si="148"/>
        <v>0</v>
      </c>
      <c r="V17" s="522">
        <f t="shared" si="23"/>
        <v>0</v>
      </c>
      <c r="W17" s="38" t="str">
        <f t="shared" si="149"/>
        <v/>
      </c>
      <c r="X17" s="38" t="str">
        <f t="shared" si="150"/>
        <v/>
      </c>
      <c r="Y17" s="137" t="str">
        <f t="shared" si="151"/>
        <v/>
      </c>
      <c r="Z17" s="147">
        <v>0</v>
      </c>
      <c r="AA17" s="79">
        <v>0</v>
      </c>
      <c r="AB17" s="80">
        <f t="shared" si="88"/>
        <v>0</v>
      </c>
      <c r="AC17" s="217">
        <v>0</v>
      </c>
      <c r="AD17" s="438">
        <v>0</v>
      </c>
      <c r="AE17" s="120">
        <f t="shared" si="89"/>
        <v>0</v>
      </c>
      <c r="AF17" s="439">
        <v>0</v>
      </c>
      <c r="AG17" s="440">
        <f t="shared" si="90"/>
        <v>0</v>
      </c>
      <c r="AH17" s="158">
        <f t="shared" si="91"/>
        <v>0</v>
      </c>
      <c r="AI17" s="218">
        <f t="shared" si="92"/>
        <v>0</v>
      </c>
      <c r="AJ17" s="522">
        <f t="shared" si="24"/>
        <v>0</v>
      </c>
      <c r="AK17" s="72" t="str">
        <f t="shared" si="93"/>
        <v/>
      </c>
      <c r="AL17" s="72" t="str">
        <f t="shared" si="94"/>
        <v/>
      </c>
      <c r="AM17" s="148" t="str">
        <f t="shared" si="95"/>
        <v/>
      </c>
      <c r="AN17" s="140">
        <v>0</v>
      </c>
      <c r="AO17" s="75">
        <v>0</v>
      </c>
      <c r="AP17" s="76">
        <f t="shared" si="137"/>
        <v>0</v>
      </c>
      <c r="AQ17" s="263">
        <v>0</v>
      </c>
      <c r="AR17" s="441">
        <v>0</v>
      </c>
      <c r="AS17" s="264">
        <f t="shared" si="96"/>
        <v>0</v>
      </c>
      <c r="AT17" s="442">
        <v>0</v>
      </c>
      <c r="AU17" s="443">
        <f t="shared" si="97"/>
        <v>0</v>
      </c>
      <c r="AV17" s="65">
        <f t="shared" si="98"/>
        <v>0</v>
      </c>
      <c r="AW17" s="265">
        <f t="shared" si="99"/>
        <v>0</v>
      </c>
      <c r="AX17" s="522">
        <f t="shared" si="25"/>
        <v>0</v>
      </c>
      <c r="AY17" s="40" t="str">
        <f t="shared" si="100"/>
        <v/>
      </c>
      <c r="AZ17" s="40" t="str">
        <f t="shared" si="101"/>
        <v/>
      </c>
      <c r="BA17" s="141" t="str">
        <f t="shared" si="102"/>
        <v/>
      </c>
      <c r="BB17" s="286">
        <v>0</v>
      </c>
      <c r="BC17" s="85">
        <v>0</v>
      </c>
      <c r="BD17" s="287">
        <f t="shared" si="138"/>
        <v>0</v>
      </c>
      <c r="BE17" s="288">
        <v>0</v>
      </c>
      <c r="BF17" s="444">
        <v>0</v>
      </c>
      <c r="BG17" s="289">
        <f t="shared" si="103"/>
        <v>0</v>
      </c>
      <c r="BH17" s="445">
        <v>0</v>
      </c>
      <c r="BI17" s="446">
        <f t="shared" si="104"/>
        <v>0</v>
      </c>
      <c r="BJ17" s="121">
        <f t="shared" si="105"/>
        <v>0</v>
      </c>
      <c r="BK17" s="290">
        <f t="shared" si="106"/>
        <v>0</v>
      </c>
      <c r="BL17" s="522">
        <f t="shared" si="26"/>
        <v>0</v>
      </c>
      <c r="BM17" s="91" t="str">
        <f t="shared" si="107"/>
        <v/>
      </c>
      <c r="BN17" s="91" t="str">
        <f t="shared" si="108"/>
        <v/>
      </c>
      <c r="BO17" s="144" t="str">
        <f t="shared" si="109"/>
        <v/>
      </c>
      <c r="BP17" s="147">
        <v>0</v>
      </c>
      <c r="BQ17" s="79">
        <v>0</v>
      </c>
      <c r="BR17" s="80">
        <f t="shared" si="139"/>
        <v>0</v>
      </c>
      <c r="BS17" s="217">
        <v>0</v>
      </c>
      <c r="BT17" s="438">
        <v>0</v>
      </c>
      <c r="BU17" s="120">
        <f t="shared" si="110"/>
        <v>0</v>
      </c>
      <c r="BV17" s="439">
        <v>0</v>
      </c>
      <c r="BW17" s="440">
        <f t="shared" si="111"/>
        <v>0</v>
      </c>
      <c r="BX17" s="158">
        <f t="shared" si="112"/>
        <v>0</v>
      </c>
      <c r="BY17" s="218">
        <f t="shared" si="113"/>
        <v>0</v>
      </c>
      <c r="BZ17" s="522">
        <f t="shared" si="27"/>
        <v>0</v>
      </c>
      <c r="CA17" s="72" t="str">
        <f t="shared" si="114"/>
        <v/>
      </c>
      <c r="CB17" s="72" t="str">
        <f t="shared" si="115"/>
        <v/>
      </c>
      <c r="CC17" s="148" t="str">
        <f t="shared" si="116"/>
        <v/>
      </c>
      <c r="CD17" s="155">
        <v>0</v>
      </c>
      <c r="CE17" s="156">
        <v>0</v>
      </c>
      <c r="CF17" s="157">
        <f t="shared" si="140"/>
        <v>0</v>
      </c>
      <c r="CG17" s="311">
        <v>0</v>
      </c>
      <c r="CH17" s="447">
        <v>0</v>
      </c>
      <c r="CI17" s="312">
        <f t="shared" si="117"/>
        <v>0</v>
      </c>
      <c r="CJ17" s="448">
        <v>0</v>
      </c>
      <c r="CK17" s="449">
        <f t="shared" si="118"/>
        <v>0</v>
      </c>
      <c r="CL17" s="64">
        <f t="shared" si="119"/>
        <v>0</v>
      </c>
      <c r="CM17" s="313">
        <f t="shared" si="120"/>
        <v>0</v>
      </c>
      <c r="CN17" s="522">
        <f t="shared" si="28"/>
        <v>0</v>
      </c>
      <c r="CO17" s="39" t="str">
        <f t="shared" si="121"/>
        <v/>
      </c>
      <c r="CP17" s="39" t="str">
        <f t="shared" si="122"/>
        <v/>
      </c>
      <c r="CQ17" s="58" t="str">
        <f t="shared" si="123"/>
        <v/>
      </c>
      <c r="CR17" s="152">
        <v>0</v>
      </c>
      <c r="CS17" s="81">
        <v>0</v>
      </c>
      <c r="CT17" s="82">
        <f t="shared" si="141"/>
        <v>0</v>
      </c>
      <c r="CU17" s="336">
        <v>0</v>
      </c>
      <c r="CV17" s="450">
        <v>0</v>
      </c>
      <c r="CW17" s="337">
        <f t="shared" si="124"/>
        <v>0</v>
      </c>
      <c r="CX17" s="451">
        <v>0</v>
      </c>
      <c r="CY17" s="452">
        <f t="shared" si="125"/>
        <v>0</v>
      </c>
      <c r="CZ17" s="66">
        <f t="shared" si="126"/>
        <v>0</v>
      </c>
      <c r="DA17" s="338">
        <f t="shared" si="127"/>
        <v>0</v>
      </c>
      <c r="DB17" s="522">
        <f t="shared" si="29"/>
        <v>0</v>
      </c>
      <c r="DC17" s="153">
        <f t="shared" si="30"/>
        <v>0</v>
      </c>
      <c r="DD17" s="286">
        <v>0</v>
      </c>
      <c r="DE17" s="85">
        <v>0</v>
      </c>
      <c r="DF17" s="287">
        <f t="shared" si="142"/>
        <v>0</v>
      </c>
      <c r="DG17" s="288">
        <v>0</v>
      </c>
      <c r="DH17" s="444">
        <v>0</v>
      </c>
      <c r="DI17" s="289">
        <f t="shared" si="128"/>
        <v>0</v>
      </c>
      <c r="DJ17" s="445">
        <v>0</v>
      </c>
      <c r="DK17" s="446">
        <f t="shared" si="129"/>
        <v>0</v>
      </c>
      <c r="DL17" s="121">
        <f t="shared" si="130"/>
        <v>0</v>
      </c>
      <c r="DM17" s="290">
        <f t="shared" si="131"/>
        <v>0</v>
      </c>
      <c r="DN17" s="522">
        <f t="shared" si="31"/>
        <v>0</v>
      </c>
      <c r="DO17" s="154">
        <f t="shared" si="32"/>
        <v>0</v>
      </c>
      <c r="DP17" s="12">
        <v>0</v>
      </c>
      <c r="DQ17" s="6">
        <v>0</v>
      </c>
      <c r="DR17" s="6">
        <v>0</v>
      </c>
      <c r="DS17" s="87">
        <f t="shared" si="143"/>
        <v>0</v>
      </c>
      <c r="DT17" s="522">
        <f t="shared" si="34"/>
        <v>0</v>
      </c>
      <c r="DU17" s="88">
        <f t="shared" si="35"/>
        <v>0</v>
      </c>
      <c r="DV17" s="10">
        <v>0</v>
      </c>
      <c r="DW17" s="4">
        <v>0</v>
      </c>
      <c r="DX17" s="4">
        <v>0</v>
      </c>
      <c r="DY17" s="39">
        <f t="shared" si="144"/>
        <v>0</v>
      </c>
      <c r="DZ17" s="522">
        <f t="shared" si="37"/>
        <v>0</v>
      </c>
      <c r="EA17" s="54">
        <f t="shared" si="38"/>
        <v>0</v>
      </c>
      <c r="EB17" s="286">
        <v>0</v>
      </c>
      <c r="EC17" s="85">
        <v>0</v>
      </c>
      <c r="ED17" s="287">
        <f t="shared" si="87"/>
        <v>0</v>
      </c>
      <c r="EE17" s="288">
        <v>0</v>
      </c>
      <c r="EF17" s="444">
        <v>0</v>
      </c>
      <c r="EG17" s="289">
        <f t="shared" si="132"/>
        <v>0</v>
      </c>
      <c r="EH17" s="445">
        <v>0</v>
      </c>
      <c r="EI17" s="446">
        <f t="shared" si="133"/>
        <v>0</v>
      </c>
      <c r="EJ17" s="121">
        <f t="shared" si="134"/>
        <v>0</v>
      </c>
      <c r="EK17" s="290">
        <f t="shared" si="135"/>
        <v>0</v>
      </c>
      <c r="EL17" s="91">
        <f t="shared" si="7"/>
        <v>0</v>
      </c>
      <c r="EM17" s="154">
        <f t="shared" si="39"/>
        <v>0</v>
      </c>
      <c r="EN17" s="14"/>
      <c r="EO17" s="8"/>
      <c r="EP17" s="59" t="str">
        <f t="shared" si="136"/>
        <v/>
      </c>
      <c r="EQ17" s="56">
        <f t="shared" si="8"/>
        <v>0</v>
      </c>
      <c r="ER17" s="41">
        <f t="shared" si="9"/>
        <v>0</v>
      </c>
      <c r="ES17" s="190">
        <f t="shared" si="41"/>
        <v>0</v>
      </c>
      <c r="ET17" s="99" t="str">
        <f t="shared" si="42"/>
        <v/>
      </c>
      <c r="EU17" s="99" t="str">
        <f t="shared" si="43"/>
        <v/>
      </c>
      <c r="EV17" s="83" t="str">
        <f t="shared" si="44"/>
        <v/>
      </c>
      <c r="EW17" s="57" t="str">
        <f t="shared" si="45"/>
        <v/>
      </c>
      <c r="EX17" s="126">
        <f t="shared" si="46"/>
        <v>0</v>
      </c>
      <c r="EY17" s="93" t="str">
        <f t="shared" si="47"/>
        <v/>
      </c>
      <c r="EZ17" s="92" t="str">
        <f t="shared" si="48"/>
        <v/>
      </c>
      <c r="FA17" s="92" t="str">
        <f t="shared" si="49"/>
        <v/>
      </c>
      <c r="FB17" s="92" t="str">
        <f t="shared" si="50"/>
        <v/>
      </c>
      <c r="FC17" s="92" t="str">
        <f t="shared" si="51"/>
        <v/>
      </c>
      <c r="FD17" s="94" t="str">
        <f t="shared" si="52"/>
        <v/>
      </c>
      <c r="FE17" s="93">
        <f t="shared" si="53"/>
        <v>0</v>
      </c>
      <c r="FF17" s="92">
        <f t="shared" si="54"/>
        <v>0</v>
      </c>
      <c r="FG17" s="92">
        <f t="shared" si="55"/>
        <v>0</v>
      </c>
      <c r="FH17" s="92">
        <f t="shared" si="56"/>
        <v>0</v>
      </c>
      <c r="FI17" s="94"/>
      <c r="FJ17" s="735"/>
      <c r="FK17" s="735"/>
      <c r="FL17" s="173">
        <f t="shared" si="57"/>
        <v>0</v>
      </c>
      <c r="FM17" s="173" t="s">
        <v>198</v>
      </c>
      <c r="FN17" s="173">
        <f t="shared" si="58"/>
        <v>200</v>
      </c>
      <c r="FO17" s="173" t="str">
        <f t="shared" si="59"/>
        <v>0/200</v>
      </c>
      <c r="FP17" s="173">
        <f t="shared" si="60"/>
        <v>0</v>
      </c>
      <c r="FQ17" s="173" t="s">
        <v>198</v>
      </c>
      <c r="FR17" s="173">
        <f t="shared" si="61"/>
        <v>200</v>
      </c>
      <c r="FS17" s="173" t="str">
        <f t="shared" si="62"/>
        <v>0/200</v>
      </c>
      <c r="FT17" s="173">
        <f t="shared" si="63"/>
        <v>0</v>
      </c>
      <c r="FU17" s="173" t="s">
        <v>198</v>
      </c>
      <c r="FV17" s="173">
        <f t="shared" si="64"/>
        <v>100</v>
      </c>
      <c r="FW17" s="173" t="str">
        <f t="shared" si="65"/>
        <v>0/100</v>
      </c>
      <c r="FX17" s="173">
        <f t="shared" si="66"/>
        <v>0</v>
      </c>
      <c r="FY17" s="173" t="s">
        <v>198</v>
      </c>
      <c r="FZ17" s="173">
        <f t="shared" si="67"/>
        <v>100</v>
      </c>
      <c r="GA17" s="173" t="str">
        <f t="shared" si="68"/>
        <v>0/100</v>
      </c>
      <c r="GB17" s="173">
        <f t="shared" si="69"/>
        <v>0</v>
      </c>
      <c r="GC17" s="173" t="s">
        <v>198</v>
      </c>
      <c r="GD17" s="173">
        <f t="shared" si="70"/>
        <v>200</v>
      </c>
      <c r="GE17" s="173" t="str">
        <f t="shared" si="20"/>
        <v>0/200</v>
      </c>
    </row>
    <row r="18" spans="1:187" ht="38.25" customHeight="1">
      <c r="A18" s="165">
        <f t="shared" si="21"/>
        <v>0</v>
      </c>
      <c r="B18" s="429">
        <v>10</v>
      </c>
      <c r="C18" s="42">
        <v>10</v>
      </c>
      <c r="D18" s="37">
        <f t="shared" si="22"/>
        <v>0</v>
      </c>
      <c r="E18" s="2"/>
      <c r="F18" s="176"/>
      <c r="G18" s="2"/>
      <c r="H18" s="2"/>
      <c r="I18" s="2"/>
      <c r="J18" s="2"/>
      <c r="K18" s="178"/>
      <c r="L18" s="15">
        <v>0</v>
      </c>
      <c r="M18" s="67">
        <v>0</v>
      </c>
      <c r="N18" s="68">
        <f t="shared" si="145"/>
        <v>0</v>
      </c>
      <c r="O18" s="207">
        <v>0</v>
      </c>
      <c r="P18" s="432">
        <v>0</v>
      </c>
      <c r="Q18" s="119">
        <f t="shared" si="146"/>
        <v>0</v>
      </c>
      <c r="R18" s="433">
        <v>0</v>
      </c>
      <c r="S18" s="434">
        <f t="shared" si="73"/>
        <v>0</v>
      </c>
      <c r="T18" s="223">
        <f t="shared" si="147"/>
        <v>0</v>
      </c>
      <c r="U18" s="69">
        <f t="shared" si="148"/>
        <v>0</v>
      </c>
      <c r="V18" s="522">
        <f t="shared" si="23"/>
        <v>0</v>
      </c>
      <c r="W18" s="38" t="str">
        <f t="shared" si="149"/>
        <v/>
      </c>
      <c r="X18" s="38" t="str">
        <f t="shared" si="150"/>
        <v/>
      </c>
      <c r="Y18" s="137" t="str">
        <f t="shared" si="151"/>
        <v/>
      </c>
      <c r="Z18" s="147">
        <v>0</v>
      </c>
      <c r="AA18" s="79">
        <v>0</v>
      </c>
      <c r="AB18" s="80">
        <f t="shared" si="88"/>
        <v>0</v>
      </c>
      <c r="AC18" s="217">
        <v>0</v>
      </c>
      <c r="AD18" s="438">
        <v>0</v>
      </c>
      <c r="AE18" s="120">
        <f t="shared" si="89"/>
        <v>0</v>
      </c>
      <c r="AF18" s="439">
        <v>0</v>
      </c>
      <c r="AG18" s="440">
        <f t="shared" si="90"/>
        <v>0</v>
      </c>
      <c r="AH18" s="158">
        <f t="shared" si="91"/>
        <v>0</v>
      </c>
      <c r="AI18" s="218">
        <f t="shared" si="92"/>
        <v>0</v>
      </c>
      <c r="AJ18" s="522">
        <f t="shared" si="24"/>
        <v>0</v>
      </c>
      <c r="AK18" s="72" t="str">
        <f t="shared" si="93"/>
        <v/>
      </c>
      <c r="AL18" s="72" t="str">
        <f t="shared" si="94"/>
        <v/>
      </c>
      <c r="AM18" s="148" t="str">
        <f t="shared" si="95"/>
        <v/>
      </c>
      <c r="AN18" s="140">
        <v>0</v>
      </c>
      <c r="AO18" s="75">
        <v>0</v>
      </c>
      <c r="AP18" s="76">
        <f t="shared" si="137"/>
        <v>0</v>
      </c>
      <c r="AQ18" s="263">
        <v>0</v>
      </c>
      <c r="AR18" s="441">
        <v>0</v>
      </c>
      <c r="AS18" s="264">
        <f t="shared" si="96"/>
        <v>0</v>
      </c>
      <c r="AT18" s="442">
        <v>0</v>
      </c>
      <c r="AU18" s="443">
        <f t="shared" si="97"/>
        <v>0</v>
      </c>
      <c r="AV18" s="65">
        <f t="shared" si="98"/>
        <v>0</v>
      </c>
      <c r="AW18" s="265">
        <f t="shared" si="99"/>
        <v>0</v>
      </c>
      <c r="AX18" s="522">
        <f t="shared" si="25"/>
        <v>0</v>
      </c>
      <c r="AY18" s="40" t="str">
        <f t="shared" si="100"/>
        <v/>
      </c>
      <c r="AZ18" s="40" t="str">
        <f t="shared" si="101"/>
        <v/>
      </c>
      <c r="BA18" s="141" t="str">
        <f t="shared" si="102"/>
        <v/>
      </c>
      <c r="BB18" s="286">
        <v>0</v>
      </c>
      <c r="BC18" s="85">
        <v>0</v>
      </c>
      <c r="BD18" s="287">
        <f t="shared" si="138"/>
        <v>0</v>
      </c>
      <c r="BE18" s="288">
        <v>0</v>
      </c>
      <c r="BF18" s="444">
        <v>0</v>
      </c>
      <c r="BG18" s="289">
        <f t="shared" si="103"/>
        <v>0</v>
      </c>
      <c r="BH18" s="445">
        <v>0</v>
      </c>
      <c r="BI18" s="446">
        <f t="shared" si="104"/>
        <v>0</v>
      </c>
      <c r="BJ18" s="121">
        <f t="shared" si="105"/>
        <v>0</v>
      </c>
      <c r="BK18" s="290">
        <f t="shared" si="106"/>
        <v>0</v>
      </c>
      <c r="BL18" s="522">
        <f t="shared" si="26"/>
        <v>0</v>
      </c>
      <c r="BM18" s="91" t="str">
        <f t="shared" si="107"/>
        <v/>
      </c>
      <c r="BN18" s="91" t="str">
        <f t="shared" si="108"/>
        <v/>
      </c>
      <c r="BO18" s="144" t="str">
        <f t="shared" si="109"/>
        <v/>
      </c>
      <c r="BP18" s="147">
        <v>0</v>
      </c>
      <c r="BQ18" s="79">
        <v>0</v>
      </c>
      <c r="BR18" s="80">
        <f t="shared" si="139"/>
        <v>0</v>
      </c>
      <c r="BS18" s="217">
        <v>0</v>
      </c>
      <c r="BT18" s="438">
        <v>0</v>
      </c>
      <c r="BU18" s="120">
        <f t="shared" si="110"/>
        <v>0</v>
      </c>
      <c r="BV18" s="439">
        <v>0</v>
      </c>
      <c r="BW18" s="440">
        <f t="shared" si="111"/>
        <v>0</v>
      </c>
      <c r="BX18" s="158">
        <f t="shared" si="112"/>
        <v>0</v>
      </c>
      <c r="BY18" s="218">
        <f t="shared" si="113"/>
        <v>0</v>
      </c>
      <c r="BZ18" s="522">
        <f t="shared" si="27"/>
        <v>0</v>
      </c>
      <c r="CA18" s="72" t="str">
        <f t="shared" si="114"/>
        <v/>
      </c>
      <c r="CB18" s="72" t="str">
        <f t="shared" si="115"/>
        <v/>
      </c>
      <c r="CC18" s="148" t="str">
        <f t="shared" si="116"/>
        <v/>
      </c>
      <c r="CD18" s="155">
        <v>0</v>
      </c>
      <c r="CE18" s="156">
        <v>0</v>
      </c>
      <c r="CF18" s="157">
        <f t="shared" si="140"/>
        <v>0</v>
      </c>
      <c r="CG18" s="311">
        <v>0</v>
      </c>
      <c r="CH18" s="447">
        <v>0</v>
      </c>
      <c r="CI18" s="312">
        <f t="shared" si="117"/>
        <v>0</v>
      </c>
      <c r="CJ18" s="448">
        <v>0</v>
      </c>
      <c r="CK18" s="449">
        <f t="shared" si="118"/>
        <v>0</v>
      </c>
      <c r="CL18" s="64">
        <f t="shared" si="119"/>
        <v>0</v>
      </c>
      <c r="CM18" s="313">
        <f t="shared" si="120"/>
        <v>0</v>
      </c>
      <c r="CN18" s="522">
        <f t="shared" si="28"/>
        <v>0</v>
      </c>
      <c r="CO18" s="39" t="str">
        <f t="shared" si="121"/>
        <v/>
      </c>
      <c r="CP18" s="39" t="str">
        <f t="shared" si="122"/>
        <v/>
      </c>
      <c r="CQ18" s="58" t="str">
        <f t="shared" si="123"/>
        <v/>
      </c>
      <c r="CR18" s="152">
        <v>0</v>
      </c>
      <c r="CS18" s="81">
        <v>0</v>
      </c>
      <c r="CT18" s="82">
        <f t="shared" si="141"/>
        <v>0</v>
      </c>
      <c r="CU18" s="336">
        <v>0</v>
      </c>
      <c r="CV18" s="450">
        <v>0</v>
      </c>
      <c r="CW18" s="337">
        <f t="shared" si="124"/>
        <v>0</v>
      </c>
      <c r="CX18" s="451">
        <v>0</v>
      </c>
      <c r="CY18" s="452">
        <f t="shared" si="125"/>
        <v>0</v>
      </c>
      <c r="CZ18" s="66">
        <f t="shared" si="126"/>
        <v>0</v>
      </c>
      <c r="DA18" s="338">
        <f t="shared" si="127"/>
        <v>0</v>
      </c>
      <c r="DB18" s="522">
        <f t="shared" si="29"/>
        <v>0</v>
      </c>
      <c r="DC18" s="153">
        <f t="shared" si="30"/>
        <v>0</v>
      </c>
      <c r="DD18" s="286">
        <v>0</v>
      </c>
      <c r="DE18" s="85">
        <v>0</v>
      </c>
      <c r="DF18" s="287">
        <f t="shared" si="142"/>
        <v>0</v>
      </c>
      <c r="DG18" s="288">
        <v>0</v>
      </c>
      <c r="DH18" s="444">
        <v>0</v>
      </c>
      <c r="DI18" s="289">
        <f t="shared" si="128"/>
        <v>0</v>
      </c>
      <c r="DJ18" s="445">
        <v>0</v>
      </c>
      <c r="DK18" s="446">
        <f t="shared" si="129"/>
        <v>0</v>
      </c>
      <c r="DL18" s="121">
        <f t="shared" si="130"/>
        <v>0</v>
      </c>
      <c r="DM18" s="290">
        <f t="shared" si="131"/>
        <v>0</v>
      </c>
      <c r="DN18" s="522">
        <f t="shared" si="31"/>
        <v>0</v>
      </c>
      <c r="DO18" s="154">
        <f t="shared" si="32"/>
        <v>0</v>
      </c>
      <c r="DP18" s="12">
        <v>0</v>
      </c>
      <c r="DQ18" s="6">
        <v>0</v>
      </c>
      <c r="DR18" s="6">
        <v>0</v>
      </c>
      <c r="DS18" s="87">
        <f t="shared" si="143"/>
        <v>0</v>
      </c>
      <c r="DT18" s="522">
        <f t="shared" si="34"/>
        <v>0</v>
      </c>
      <c r="DU18" s="88">
        <f t="shared" si="35"/>
        <v>0</v>
      </c>
      <c r="DV18" s="10">
        <v>0</v>
      </c>
      <c r="DW18" s="4">
        <v>0</v>
      </c>
      <c r="DX18" s="4">
        <v>0</v>
      </c>
      <c r="DY18" s="39">
        <f t="shared" si="144"/>
        <v>0</v>
      </c>
      <c r="DZ18" s="522">
        <f t="shared" si="37"/>
        <v>0</v>
      </c>
      <c r="EA18" s="54">
        <f t="shared" si="38"/>
        <v>0</v>
      </c>
      <c r="EB18" s="286">
        <v>0</v>
      </c>
      <c r="EC18" s="85">
        <v>0</v>
      </c>
      <c r="ED18" s="287">
        <f t="shared" si="87"/>
        <v>0</v>
      </c>
      <c r="EE18" s="288">
        <v>0</v>
      </c>
      <c r="EF18" s="444">
        <v>0</v>
      </c>
      <c r="EG18" s="289">
        <f t="shared" si="132"/>
        <v>0</v>
      </c>
      <c r="EH18" s="445">
        <v>0</v>
      </c>
      <c r="EI18" s="446">
        <f t="shared" si="133"/>
        <v>0</v>
      </c>
      <c r="EJ18" s="121">
        <f t="shared" si="134"/>
        <v>0</v>
      </c>
      <c r="EK18" s="290">
        <f t="shared" si="135"/>
        <v>0</v>
      </c>
      <c r="EL18" s="91">
        <f t="shared" si="7"/>
        <v>0</v>
      </c>
      <c r="EM18" s="154">
        <f t="shared" si="39"/>
        <v>0</v>
      </c>
      <c r="EN18" s="14"/>
      <c r="EO18" s="8"/>
      <c r="EP18" s="59" t="str">
        <f t="shared" si="136"/>
        <v/>
      </c>
      <c r="EQ18" s="56">
        <f t="shared" si="8"/>
        <v>0</v>
      </c>
      <c r="ER18" s="41">
        <f t="shared" si="9"/>
        <v>0</v>
      </c>
      <c r="ES18" s="190">
        <f t="shared" si="41"/>
        <v>0</v>
      </c>
      <c r="ET18" s="99" t="str">
        <f t="shared" si="42"/>
        <v/>
      </c>
      <c r="EU18" s="99" t="str">
        <f t="shared" si="43"/>
        <v/>
      </c>
      <c r="EV18" s="83" t="str">
        <f t="shared" si="44"/>
        <v/>
      </c>
      <c r="EW18" s="57" t="str">
        <f t="shared" si="45"/>
        <v/>
      </c>
      <c r="EX18" s="126">
        <f t="shared" si="46"/>
        <v>0</v>
      </c>
      <c r="EY18" s="93" t="str">
        <f t="shared" si="47"/>
        <v/>
      </c>
      <c r="EZ18" s="92" t="str">
        <f t="shared" si="48"/>
        <v/>
      </c>
      <c r="FA18" s="92" t="str">
        <f t="shared" si="49"/>
        <v/>
      </c>
      <c r="FB18" s="92" t="str">
        <f t="shared" si="50"/>
        <v/>
      </c>
      <c r="FC18" s="92" t="str">
        <f t="shared" si="51"/>
        <v/>
      </c>
      <c r="FD18" s="94" t="str">
        <f t="shared" si="52"/>
        <v/>
      </c>
      <c r="FE18" s="93">
        <f t="shared" si="53"/>
        <v>0</v>
      </c>
      <c r="FF18" s="92">
        <f t="shared" si="54"/>
        <v>0</v>
      </c>
      <c r="FG18" s="92">
        <f t="shared" si="55"/>
        <v>0</v>
      </c>
      <c r="FH18" s="92">
        <f t="shared" si="56"/>
        <v>0</v>
      </c>
      <c r="FI18" s="94"/>
      <c r="FJ18" s="735"/>
      <c r="FK18" s="735"/>
      <c r="FL18" s="173">
        <f t="shared" si="57"/>
        <v>0</v>
      </c>
      <c r="FM18" s="173" t="s">
        <v>198</v>
      </c>
      <c r="FN18" s="173">
        <f t="shared" si="58"/>
        <v>200</v>
      </c>
      <c r="FO18" s="173" t="str">
        <f t="shared" si="59"/>
        <v>0/200</v>
      </c>
      <c r="FP18" s="173">
        <f t="shared" si="60"/>
        <v>0</v>
      </c>
      <c r="FQ18" s="173" t="s">
        <v>198</v>
      </c>
      <c r="FR18" s="173">
        <f t="shared" si="61"/>
        <v>200</v>
      </c>
      <c r="FS18" s="173" t="str">
        <f t="shared" si="62"/>
        <v>0/200</v>
      </c>
      <c r="FT18" s="173">
        <f t="shared" si="63"/>
        <v>0</v>
      </c>
      <c r="FU18" s="173" t="s">
        <v>198</v>
      </c>
      <c r="FV18" s="173">
        <f t="shared" si="64"/>
        <v>100</v>
      </c>
      <c r="FW18" s="173" t="str">
        <f t="shared" si="65"/>
        <v>0/100</v>
      </c>
      <c r="FX18" s="173">
        <f t="shared" si="66"/>
        <v>0</v>
      </c>
      <c r="FY18" s="173" t="s">
        <v>198</v>
      </c>
      <c r="FZ18" s="173">
        <f t="shared" si="67"/>
        <v>100</v>
      </c>
      <c r="GA18" s="173" t="str">
        <f t="shared" si="68"/>
        <v>0/100</v>
      </c>
      <c r="GB18" s="173">
        <f t="shared" si="69"/>
        <v>0</v>
      </c>
      <c r="GC18" s="173" t="s">
        <v>198</v>
      </c>
      <c r="GD18" s="173">
        <f t="shared" si="70"/>
        <v>200</v>
      </c>
      <c r="GE18" s="173" t="str">
        <f t="shared" si="20"/>
        <v>0/200</v>
      </c>
    </row>
    <row r="19" spans="1:187" ht="38.25" customHeight="1">
      <c r="A19" s="165">
        <f t="shared" si="21"/>
        <v>0</v>
      </c>
      <c r="B19" s="429">
        <v>11</v>
      </c>
      <c r="C19" s="36">
        <v>11</v>
      </c>
      <c r="D19" s="37">
        <f t="shared" si="22"/>
        <v>0</v>
      </c>
      <c r="E19" s="2"/>
      <c r="F19" s="176"/>
      <c r="G19" s="1"/>
      <c r="H19" s="2"/>
      <c r="I19" s="2"/>
      <c r="J19" s="2"/>
      <c r="K19" s="178"/>
      <c r="L19" s="15">
        <v>0</v>
      </c>
      <c r="M19" s="67">
        <v>0</v>
      </c>
      <c r="N19" s="68">
        <f t="shared" si="145"/>
        <v>0</v>
      </c>
      <c r="O19" s="207">
        <v>0</v>
      </c>
      <c r="P19" s="432">
        <v>0</v>
      </c>
      <c r="Q19" s="119">
        <f t="shared" si="146"/>
        <v>0</v>
      </c>
      <c r="R19" s="433">
        <v>0</v>
      </c>
      <c r="S19" s="434">
        <f t="shared" si="73"/>
        <v>0</v>
      </c>
      <c r="T19" s="223">
        <f t="shared" si="147"/>
        <v>0</v>
      </c>
      <c r="U19" s="69">
        <f t="shared" si="148"/>
        <v>0</v>
      </c>
      <c r="V19" s="522">
        <f t="shared" si="23"/>
        <v>0</v>
      </c>
      <c r="W19" s="38" t="str">
        <f t="shared" si="149"/>
        <v/>
      </c>
      <c r="X19" s="38" t="str">
        <f t="shared" si="150"/>
        <v/>
      </c>
      <c r="Y19" s="137" t="str">
        <f t="shared" si="151"/>
        <v/>
      </c>
      <c r="Z19" s="147">
        <v>0</v>
      </c>
      <c r="AA19" s="79">
        <v>0</v>
      </c>
      <c r="AB19" s="80">
        <f t="shared" si="88"/>
        <v>0</v>
      </c>
      <c r="AC19" s="217">
        <v>0</v>
      </c>
      <c r="AD19" s="438">
        <v>0</v>
      </c>
      <c r="AE19" s="120">
        <f t="shared" si="89"/>
        <v>0</v>
      </c>
      <c r="AF19" s="439">
        <v>0</v>
      </c>
      <c r="AG19" s="440">
        <f t="shared" si="90"/>
        <v>0</v>
      </c>
      <c r="AH19" s="158">
        <f t="shared" si="91"/>
        <v>0</v>
      </c>
      <c r="AI19" s="218">
        <f t="shared" si="92"/>
        <v>0</v>
      </c>
      <c r="AJ19" s="522">
        <f t="shared" si="24"/>
        <v>0</v>
      </c>
      <c r="AK19" s="72" t="str">
        <f t="shared" si="93"/>
        <v/>
      </c>
      <c r="AL19" s="72" t="str">
        <f t="shared" si="94"/>
        <v/>
      </c>
      <c r="AM19" s="148" t="str">
        <f t="shared" si="95"/>
        <v/>
      </c>
      <c r="AN19" s="140">
        <v>0</v>
      </c>
      <c r="AO19" s="75">
        <v>0</v>
      </c>
      <c r="AP19" s="76">
        <f t="shared" si="137"/>
        <v>0</v>
      </c>
      <c r="AQ19" s="263">
        <v>0</v>
      </c>
      <c r="AR19" s="441">
        <v>0</v>
      </c>
      <c r="AS19" s="264">
        <f t="shared" si="96"/>
        <v>0</v>
      </c>
      <c r="AT19" s="442">
        <v>0</v>
      </c>
      <c r="AU19" s="443">
        <f t="shared" si="97"/>
        <v>0</v>
      </c>
      <c r="AV19" s="65">
        <f t="shared" si="98"/>
        <v>0</v>
      </c>
      <c r="AW19" s="265">
        <f t="shared" si="99"/>
        <v>0</v>
      </c>
      <c r="AX19" s="522">
        <f t="shared" si="25"/>
        <v>0</v>
      </c>
      <c r="AY19" s="40" t="str">
        <f t="shared" si="100"/>
        <v/>
      </c>
      <c r="AZ19" s="40" t="str">
        <f t="shared" si="101"/>
        <v/>
      </c>
      <c r="BA19" s="141" t="str">
        <f t="shared" si="102"/>
        <v/>
      </c>
      <c r="BB19" s="286">
        <v>0</v>
      </c>
      <c r="BC19" s="85">
        <v>0</v>
      </c>
      <c r="BD19" s="287">
        <f t="shared" si="138"/>
        <v>0</v>
      </c>
      <c r="BE19" s="288">
        <v>0</v>
      </c>
      <c r="BF19" s="444">
        <v>0</v>
      </c>
      <c r="BG19" s="289">
        <f t="shared" si="103"/>
        <v>0</v>
      </c>
      <c r="BH19" s="445">
        <v>0</v>
      </c>
      <c r="BI19" s="446">
        <f t="shared" si="104"/>
        <v>0</v>
      </c>
      <c r="BJ19" s="121">
        <f t="shared" si="105"/>
        <v>0</v>
      </c>
      <c r="BK19" s="290">
        <f t="shared" si="106"/>
        <v>0</v>
      </c>
      <c r="BL19" s="522">
        <f t="shared" si="26"/>
        <v>0</v>
      </c>
      <c r="BM19" s="91" t="str">
        <f t="shared" si="107"/>
        <v/>
      </c>
      <c r="BN19" s="91" t="str">
        <f t="shared" si="108"/>
        <v/>
      </c>
      <c r="BO19" s="144" t="str">
        <f t="shared" si="109"/>
        <v/>
      </c>
      <c r="BP19" s="147">
        <v>0</v>
      </c>
      <c r="BQ19" s="79">
        <v>0</v>
      </c>
      <c r="BR19" s="80">
        <f t="shared" si="139"/>
        <v>0</v>
      </c>
      <c r="BS19" s="217">
        <v>0</v>
      </c>
      <c r="BT19" s="438">
        <v>0</v>
      </c>
      <c r="BU19" s="120">
        <f t="shared" si="110"/>
        <v>0</v>
      </c>
      <c r="BV19" s="439">
        <v>0</v>
      </c>
      <c r="BW19" s="440">
        <f t="shared" si="111"/>
        <v>0</v>
      </c>
      <c r="BX19" s="158">
        <f t="shared" si="112"/>
        <v>0</v>
      </c>
      <c r="BY19" s="218">
        <f t="shared" si="113"/>
        <v>0</v>
      </c>
      <c r="BZ19" s="522">
        <f t="shared" si="27"/>
        <v>0</v>
      </c>
      <c r="CA19" s="72" t="str">
        <f t="shared" si="114"/>
        <v/>
      </c>
      <c r="CB19" s="72" t="str">
        <f t="shared" si="115"/>
        <v/>
      </c>
      <c r="CC19" s="148" t="str">
        <f t="shared" si="116"/>
        <v/>
      </c>
      <c r="CD19" s="155">
        <v>0</v>
      </c>
      <c r="CE19" s="156">
        <v>0</v>
      </c>
      <c r="CF19" s="157">
        <f t="shared" si="140"/>
        <v>0</v>
      </c>
      <c r="CG19" s="311">
        <v>0</v>
      </c>
      <c r="CH19" s="447">
        <v>0</v>
      </c>
      <c r="CI19" s="312">
        <f t="shared" si="117"/>
        <v>0</v>
      </c>
      <c r="CJ19" s="448">
        <v>0</v>
      </c>
      <c r="CK19" s="449">
        <f t="shared" si="118"/>
        <v>0</v>
      </c>
      <c r="CL19" s="64">
        <f t="shared" si="119"/>
        <v>0</v>
      </c>
      <c r="CM19" s="313">
        <f t="shared" si="120"/>
        <v>0</v>
      </c>
      <c r="CN19" s="522">
        <f t="shared" si="28"/>
        <v>0</v>
      </c>
      <c r="CO19" s="39" t="str">
        <f t="shared" si="121"/>
        <v/>
      </c>
      <c r="CP19" s="39" t="str">
        <f t="shared" si="122"/>
        <v/>
      </c>
      <c r="CQ19" s="58" t="str">
        <f t="shared" si="123"/>
        <v/>
      </c>
      <c r="CR19" s="152">
        <v>0</v>
      </c>
      <c r="CS19" s="81">
        <v>0</v>
      </c>
      <c r="CT19" s="82">
        <f t="shared" si="141"/>
        <v>0</v>
      </c>
      <c r="CU19" s="336">
        <v>0</v>
      </c>
      <c r="CV19" s="450">
        <v>0</v>
      </c>
      <c r="CW19" s="337">
        <f t="shared" si="124"/>
        <v>0</v>
      </c>
      <c r="CX19" s="451">
        <v>0</v>
      </c>
      <c r="CY19" s="452">
        <f t="shared" si="125"/>
        <v>0</v>
      </c>
      <c r="CZ19" s="66">
        <f t="shared" si="126"/>
        <v>0</v>
      </c>
      <c r="DA19" s="338">
        <f t="shared" si="127"/>
        <v>0</v>
      </c>
      <c r="DB19" s="522">
        <f t="shared" si="29"/>
        <v>0</v>
      </c>
      <c r="DC19" s="153">
        <f t="shared" si="30"/>
        <v>0</v>
      </c>
      <c r="DD19" s="286">
        <v>0</v>
      </c>
      <c r="DE19" s="85">
        <v>0</v>
      </c>
      <c r="DF19" s="287">
        <f t="shared" si="142"/>
        <v>0</v>
      </c>
      <c r="DG19" s="288">
        <v>0</v>
      </c>
      <c r="DH19" s="444">
        <v>0</v>
      </c>
      <c r="DI19" s="289">
        <f t="shared" si="128"/>
        <v>0</v>
      </c>
      <c r="DJ19" s="445">
        <v>0</v>
      </c>
      <c r="DK19" s="446">
        <f t="shared" si="129"/>
        <v>0</v>
      </c>
      <c r="DL19" s="121">
        <f t="shared" si="130"/>
        <v>0</v>
      </c>
      <c r="DM19" s="290">
        <f t="shared" si="131"/>
        <v>0</v>
      </c>
      <c r="DN19" s="522">
        <f t="shared" si="31"/>
        <v>0</v>
      </c>
      <c r="DO19" s="154">
        <f t="shared" si="32"/>
        <v>0</v>
      </c>
      <c r="DP19" s="12">
        <v>0</v>
      </c>
      <c r="DQ19" s="6">
        <v>0</v>
      </c>
      <c r="DR19" s="6">
        <v>0</v>
      </c>
      <c r="DS19" s="87">
        <f t="shared" si="143"/>
        <v>0</v>
      </c>
      <c r="DT19" s="522">
        <f t="shared" si="34"/>
        <v>0</v>
      </c>
      <c r="DU19" s="88">
        <f t="shared" si="35"/>
        <v>0</v>
      </c>
      <c r="DV19" s="10">
        <v>0</v>
      </c>
      <c r="DW19" s="4">
        <v>0</v>
      </c>
      <c r="DX19" s="4">
        <v>0</v>
      </c>
      <c r="DY19" s="39">
        <f t="shared" si="144"/>
        <v>0</v>
      </c>
      <c r="DZ19" s="522">
        <f t="shared" si="37"/>
        <v>0</v>
      </c>
      <c r="EA19" s="54">
        <f t="shared" si="38"/>
        <v>0</v>
      </c>
      <c r="EB19" s="286">
        <v>0</v>
      </c>
      <c r="EC19" s="85">
        <v>0</v>
      </c>
      <c r="ED19" s="287">
        <f t="shared" si="87"/>
        <v>0</v>
      </c>
      <c r="EE19" s="288">
        <v>0</v>
      </c>
      <c r="EF19" s="444">
        <v>0</v>
      </c>
      <c r="EG19" s="289">
        <f t="shared" si="132"/>
        <v>0</v>
      </c>
      <c r="EH19" s="445">
        <v>0</v>
      </c>
      <c r="EI19" s="446">
        <f t="shared" si="133"/>
        <v>0</v>
      </c>
      <c r="EJ19" s="121">
        <f t="shared" si="134"/>
        <v>0</v>
      </c>
      <c r="EK19" s="290">
        <f t="shared" si="135"/>
        <v>0</v>
      </c>
      <c r="EL19" s="91">
        <f t="shared" si="7"/>
        <v>0</v>
      </c>
      <c r="EM19" s="154">
        <f t="shared" si="39"/>
        <v>0</v>
      </c>
      <c r="EN19" s="14"/>
      <c r="EO19" s="8"/>
      <c r="EP19" s="59" t="str">
        <f t="shared" si="136"/>
        <v/>
      </c>
      <c r="EQ19" s="56">
        <f t="shared" si="8"/>
        <v>0</v>
      </c>
      <c r="ER19" s="41">
        <f t="shared" si="9"/>
        <v>0</v>
      </c>
      <c r="ES19" s="190">
        <f t="shared" si="41"/>
        <v>0</v>
      </c>
      <c r="ET19" s="99" t="str">
        <f t="shared" si="42"/>
        <v/>
      </c>
      <c r="EU19" s="99" t="str">
        <f t="shared" si="43"/>
        <v/>
      </c>
      <c r="EV19" s="83" t="str">
        <f t="shared" si="44"/>
        <v/>
      </c>
      <c r="EW19" s="57" t="str">
        <f t="shared" si="45"/>
        <v/>
      </c>
      <c r="EX19" s="126">
        <f t="shared" si="46"/>
        <v>0</v>
      </c>
      <c r="EY19" s="93" t="str">
        <f t="shared" si="47"/>
        <v/>
      </c>
      <c r="EZ19" s="92" t="str">
        <f t="shared" si="48"/>
        <v/>
      </c>
      <c r="FA19" s="92" t="str">
        <f t="shared" si="49"/>
        <v/>
      </c>
      <c r="FB19" s="92" t="str">
        <f t="shared" si="50"/>
        <v/>
      </c>
      <c r="FC19" s="92" t="str">
        <f t="shared" si="51"/>
        <v/>
      </c>
      <c r="FD19" s="94" t="str">
        <f t="shared" si="52"/>
        <v/>
      </c>
      <c r="FE19" s="93">
        <f t="shared" si="53"/>
        <v>0</v>
      </c>
      <c r="FF19" s="92">
        <f t="shared" si="54"/>
        <v>0</v>
      </c>
      <c r="FG19" s="92">
        <f t="shared" si="55"/>
        <v>0</v>
      </c>
      <c r="FH19" s="92">
        <f t="shared" si="56"/>
        <v>0</v>
      </c>
      <c r="FI19" s="94"/>
      <c r="FJ19" s="735"/>
      <c r="FK19" s="735"/>
      <c r="FL19" s="173">
        <f t="shared" si="57"/>
        <v>0</v>
      </c>
      <c r="FM19" s="173" t="s">
        <v>198</v>
      </c>
      <c r="FN19" s="173">
        <f t="shared" si="58"/>
        <v>200</v>
      </c>
      <c r="FO19" s="173" t="str">
        <f t="shared" si="59"/>
        <v>0/200</v>
      </c>
      <c r="FP19" s="173">
        <f t="shared" si="60"/>
        <v>0</v>
      </c>
      <c r="FQ19" s="173" t="s">
        <v>198</v>
      </c>
      <c r="FR19" s="173">
        <f t="shared" si="61"/>
        <v>200</v>
      </c>
      <c r="FS19" s="173" t="str">
        <f t="shared" si="62"/>
        <v>0/200</v>
      </c>
      <c r="FT19" s="173">
        <f t="shared" si="63"/>
        <v>0</v>
      </c>
      <c r="FU19" s="173" t="s">
        <v>198</v>
      </c>
      <c r="FV19" s="173">
        <f t="shared" si="64"/>
        <v>100</v>
      </c>
      <c r="FW19" s="173" t="str">
        <f t="shared" si="65"/>
        <v>0/100</v>
      </c>
      <c r="FX19" s="173">
        <f t="shared" si="66"/>
        <v>0</v>
      </c>
      <c r="FY19" s="173" t="s">
        <v>198</v>
      </c>
      <c r="FZ19" s="173">
        <f t="shared" si="67"/>
        <v>100</v>
      </c>
      <c r="GA19" s="173" t="str">
        <f t="shared" si="68"/>
        <v>0/100</v>
      </c>
      <c r="GB19" s="173">
        <f t="shared" si="69"/>
        <v>0</v>
      </c>
      <c r="GC19" s="173" t="s">
        <v>198</v>
      </c>
      <c r="GD19" s="173">
        <f t="shared" si="70"/>
        <v>200</v>
      </c>
      <c r="GE19" s="173" t="str">
        <f t="shared" si="20"/>
        <v>0/200</v>
      </c>
    </row>
    <row r="20" spans="1:187" ht="38.25" customHeight="1">
      <c r="A20" s="165">
        <f t="shared" si="21"/>
        <v>0</v>
      </c>
      <c r="B20" s="429">
        <v>12</v>
      </c>
      <c r="C20" s="42">
        <v>12</v>
      </c>
      <c r="D20" s="37">
        <f t="shared" si="22"/>
        <v>0</v>
      </c>
      <c r="E20" s="2"/>
      <c r="F20" s="176"/>
      <c r="G20" s="2"/>
      <c r="H20" s="2"/>
      <c r="I20" s="2"/>
      <c r="J20" s="2"/>
      <c r="K20" s="178"/>
      <c r="L20" s="15">
        <v>0</v>
      </c>
      <c r="M20" s="67">
        <v>0</v>
      </c>
      <c r="N20" s="68">
        <f t="shared" si="145"/>
        <v>0</v>
      </c>
      <c r="O20" s="207">
        <v>0</v>
      </c>
      <c r="P20" s="432">
        <v>0</v>
      </c>
      <c r="Q20" s="119">
        <f t="shared" si="146"/>
        <v>0</v>
      </c>
      <c r="R20" s="433">
        <v>0</v>
      </c>
      <c r="S20" s="434">
        <f t="shared" si="73"/>
        <v>0</v>
      </c>
      <c r="T20" s="223">
        <f t="shared" si="147"/>
        <v>0</v>
      </c>
      <c r="U20" s="69">
        <f t="shared" si="148"/>
        <v>0</v>
      </c>
      <c r="V20" s="522">
        <f t="shared" si="23"/>
        <v>0</v>
      </c>
      <c r="W20" s="38" t="str">
        <f t="shared" si="149"/>
        <v/>
      </c>
      <c r="X20" s="38" t="str">
        <f t="shared" si="150"/>
        <v/>
      </c>
      <c r="Y20" s="137" t="str">
        <f t="shared" si="151"/>
        <v/>
      </c>
      <c r="Z20" s="147">
        <v>0</v>
      </c>
      <c r="AA20" s="79">
        <v>0</v>
      </c>
      <c r="AB20" s="80">
        <f t="shared" si="88"/>
        <v>0</v>
      </c>
      <c r="AC20" s="217">
        <v>0</v>
      </c>
      <c r="AD20" s="438">
        <v>0</v>
      </c>
      <c r="AE20" s="120">
        <f t="shared" si="89"/>
        <v>0</v>
      </c>
      <c r="AF20" s="439">
        <v>0</v>
      </c>
      <c r="AG20" s="440">
        <f t="shared" si="90"/>
        <v>0</v>
      </c>
      <c r="AH20" s="158">
        <f t="shared" si="91"/>
        <v>0</v>
      </c>
      <c r="AI20" s="218">
        <f t="shared" si="92"/>
        <v>0</v>
      </c>
      <c r="AJ20" s="522">
        <f t="shared" si="24"/>
        <v>0</v>
      </c>
      <c r="AK20" s="72" t="str">
        <f t="shared" si="93"/>
        <v/>
      </c>
      <c r="AL20" s="72" t="str">
        <f t="shared" si="94"/>
        <v/>
      </c>
      <c r="AM20" s="148" t="str">
        <f t="shared" si="95"/>
        <v/>
      </c>
      <c r="AN20" s="140">
        <v>0</v>
      </c>
      <c r="AO20" s="75">
        <v>0</v>
      </c>
      <c r="AP20" s="76">
        <f t="shared" si="137"/>
        <v>0</v>
      </c>
      <c r="AQ20" s="263">
        <v>0</v>
      </c>
      <c r="AR20" s="441">
        <v>0</v>
      </c>
      <c r="AS20" s="264">
        <f t="shared" si="96"/>
        <v>0</v>
      </c>
      <c r="AT20" s="442">
        <v>0</v>
      </c>
      <c r="AU20" s="443">
        <f t="shared" si="97"/>
        <v>0</v>
      </c>
      <c r="AV20" s="65">
        <f t="shared" si="98"/>
        <v>0</v>
      </c>
      <c r="AW20" s="265">
        <f t="shared" si="99"/>
        <v>0</v>
      </c>
      <c r="AX20" s="522">
        <f t="shared" si="25"/>
        <v>0</v>
      </c>
      <c r="AY20" s="40" t="str">
        <f t="shared" si="100"/>
        <v/>
      </c>
      <c r="AZ20" s="40" t="str">
        <f t="shared" si="101"/>
        <v/>
      </c>
      <c r="BA20" s="141" t="str">
        <f t="shared" si="102"/>
        <v/>
      </c>
      <c r="BB20" s="286">
        <v>0</v>
      </c>
      <c r="BC20" s="85">
        <v>0</v>
      </c>
      <c r="BD20" s="287">
        <f t="shared" si="138"/>
        <v>0</v>
      </c>
      <c r="BE20" s="288">
        <v>0</v>
      </c>
      <c r="BF20" s="444">
        <v>0</v>
      </c>
      <c r="BG20" s="289">
        <f t="shared" si="103"/>
        <v>0</v>
      </c>
      <c r="BH20" s="445">
        <v>0</v>
      </c>
      <c r="BI20" s="446">
        <f t="shared" si="104"/>
        <v>0</v>
      </c>
      <c r="BJ20" s="121">
        <f t="shared" si="105"/>
        <v>0</v>
      </c>
      <c r="BK20" s="290">
        <f t="shared" si="106"/>
        <v>0</v>
      </c>
      <c r="BL20" s="522">
        <f t="shared" si="26"/>
        <v>0</v>
      </c>
      <c r="BM20" s="91" t="str">
        <f t="shared" si="107"/>
        <v/>
      </c>
      <c r="BN20" s="91" t="str">
        <f t="shared" si="108"/>
        <v/>
      </c>
      <c r="BO20" s="144" t="str">
        <f t="shared" si="109"/>
        <v/>
      </c>
      <c r="BP20" s="147">
        <v>0</v>
      </c>
      <c r="BQ20" s="79">
        <v>0</v>
      </c>
      <c r="BR20" s="80">
        <f t="shared" si="139"/>
        <v>0</v>
      </c>
      <c r="BS20" s="217">
        <v>0</v>
      </c>
      <c r="BT20" s="438">
        <v>0</v>
      </c>
      <c r="BU20" s="120">
        <f t="shared" si="110"/>
        <v>0</v>
      </c>
      <c r="BV20" s="439">
        <v>0</v>
      </c>
      <c r="BW20" s="440">
        <f t="shared" si="111"/>
        <v>0</v>
      </c>
      <c r="BX20" s="158">
        <f t="shared" si="112"/>
        <v>0</v>
      </c>
      <c r="BY20" s="218">
        <f t="shared" si="113"/>
        <v>0</v>
      </c>
      <c r="BZ20" s="522">
        <f t="shared" si="27"/>
        <v>0</v>
      </c>
      <c r="CA20" s="72" t="str">
        <f t="shared" si="114"/>
        <v/>
      </c>
      <c r="CB20" s="72" t="str">
        <f t="shared" si="115"/>
        <v/>
      </c>
      <c r="CC20" s="148" t="str">
        <f t="shared" si="116"/>
        <v/>
      </c>
      <c r="CD20" s="155">
        <v>0</v>
      </c>
      <c r="CE20" s="156">
        <v>0</v>
      </c>
      <c r="CF20" s="157">
        <f t="shared" si="140"/>
        <v>0</v>
      </c>
      <c r="CG20" s="311">
        <v>0</v>
      </c>
      <c r="CH20" s="447">
        <v>0</v>
      </c>
      <c r="CI20" s="312">
        <f t="shared" si="117"/>
        <v>0</v>
      </c>
      <c r="CJ20" s="448">
        <v>0</v>
      </c>
      <c r="CK20" s="449">
        <f t="shared" si="118"/>
        <v>0</v>
      </c>
      <c r="CL20" s="64">
        <f t="shared" si="119"/>
        <v>0</v>
      </c>
      <c r="CM20" s="313">
        <f t="shared" si="120"/>
        <v>0</v>
      </c>
      <c r="CN20" s="522">
        <f t="shared" si="28"/>
        <v>0</v>
      </c>
      <c r="CO20" s="39" t="str">
        <f t="shared" si="121"/>
        <v/>
      </c>
      <c r="CP20" s="39" t="str">
        <f t="shared" si="122"/>
        <v/>
      </c>
      <c r="CQ20" s="58" t="str">
        <f t="shared" si="123"/>
        <v/>
      </c>
      <c r="CR20" s="152">
        <v>0</v>
      </c>
      <c r="CS20" s="81">
        <v>0</v>
      </c>
      <c r="CT20" s="82">
        <f t="shared" si="141"/>
        <v>0</v>
      </c>
      <c r="CU20" s="336">
        <v>0</v>
      </c>
      <c r="CV20" s="450">
        <v>0</v>
      </c>
      <c r="CW20" s="337">
        <f t="shared" si="124"/>
        <v>0</v>
      </c>
      <c r="CX20" s="451">
        <v>0</v>
      </c>
      <c r="CY20" s="452">
        <f t="shared" si="125"/>
        <v>0</v>
      </c>
      <c r="CZ20" s="66">
        <f t="shared" si="126"/>
        <v>0</v>
      </c>
      <c r="DA20" s="338">
        <f t="shared" si="127"/>
        <v>0</v>
      </c>
      <c r="DB20" s="522">
        <f t="shared" si="29"/>
        <v>0</v>
      </c>
      <c r="DC20" s="153">
        <f t="shared" si="30"/>
        <v>0</v>
      </c>
      <c r="DD20" s="286">
        <v>0</v>
      </c>
      <c r="DE20" s="85">
        <v>0</v>
      </c>
      <c r="DF20" s="287">
        <f t="shared" si="142"/>
        <v>0</v>
      </c>
      <c r="DG20" s="288">
        <v>0</v>
      </c>
      <c r="DH20" s="444">
        <v>0</v>
      </c>
      <c r="DI20" s="289">
        <f t="shared" si="128"/>
        <v>0</v>
      </c>
      <c r="DJ20" s="445">
        <v>0</v>
      </c>
      <c r="DK20" s="446">
        <f t="shared" si="129"/>
        <v>0</v>
      </c>
      <c r="DL20" s="121">
        <f t="shared" si="130"/>
        <v>0</v>
      </c>
      <c r="DM20" s="290">
        <f t="shared" si="131"/>
        <v>0</v>
      </c>
      <c r="DN20" s="522">
        <f t="shared" si="31"/>
        <v>0</v>
      </c>
      <c r="DO20" s="154">
        <f t="shared" si="32"/>
        <v>0</v>
      </c>
      <c r="DP20" s="12">
        <v>0</v>
      </c>
      <c r="DQ20" s="6">
        <v>0</v>
      </c>
      <c r="DR20" s="6">
        <v>0</v>
      </c>
      <c r="DS20" s="87">
        <f t="shared" si="143"/>
        <v>0</v>
      </c>
      <c r="DT20" s="522">
        <f t="shared" si="34"/>
        <v>0</v>
      </c>
      <c r="DU20" s="88">
        <f t="shared" si="35"/>
        <v>0</v>
      </c>
      <c r="DV20" s="10">
        <v>0</v>
      </c>
      <c r="DW20" s="4">
        <v>0</v>
      </c>
      <c r="DX20" s="4">
        <v>0</v>
      </c>
      <c r="DY20" s="39">
        <f t="shared" si="144"/>
        <v>0</v>
      </c>
      <c r="DZ20" s="522">
        <f t="shared" si="37"/>
        <v>0</v>
      </c>
      <c r="EA20" s="54">
        <f t="shared" si="38"/>
        <v>0</v>
      </c>
      <c r="EB20" s="286">
        <v>0</v>
      </c>
      <c r="EC20" s="85">
        <v>0</v>
      </c>
      <c r="ED20" s="287">
        <f t="shared" si="87"/>
        <v>0</v>
      </c>
      <c r="EE20" s="288">
        <v>0</v>
      </c>
      <c r="EF20" s="444">
        <v>0</v>
      </c>
      <c r="EG20" s="289">
        <f t="shared" si="132"/>
        <v>0</v>
      </c>
      <c r="EH20" s="445">
        <v>0</v>
      </c>
      <c r="EI20" s="446">
        <f t="shared" si="133"/>
        <v>0</v>
      </c>
      <c r="EJ20" s="121">
        <f t="shared" si="134"/>
        <v>0</v>
      </c>
      <c r="EK20" s="290">
        <f t="shared" si="135"/>
        <v>0</v>
      </c>
      <c r="EL20" s="91">
        <f t="shared" si="7"/>
        <v>0</v>
      </c>
      <c r="EM20" s="154">
        <f t="shared" si="39"/>
        <v>0</v>
      </c>
      <c r="EN20" s="14"/>
      <c r="EO20" s="8"/>
      <c r="EP20" s="59" t="str">
        <f t="shared" si="136"/>
        <v/>
      </c>
      <c r="EQ20" s="56">
        <f t="shared" si="8"/>
        <v>0</v>
      </c>
      <c r="ER20" s="41">
        <f t="shared" si="9"/>
        <v>0</v>
      </c>
      <c r="ES20" s="190">
        <f t="shared" si="41"/>
        <v>0</v>
      </c>
      <c r="ET20" s="99" t="str">
        <f t="shared" si="42"/>
        <v/>
      </c>
      <c r="EU20" s="99" t="str">
        <f t="shared" si="43"/>
        <v/>
      </c>
      <c r="EV20" s="83" t="str">
        <f t="shared" si="44"/>
        <v/>
      </c>
      <c r="EW20" s="57" t="str">
        <f t="shared" si="45"/>
        <v/>
      </c>
      <c r="EX20" s="126">
        <f t="shared" si="46"/>
        <v>0</v>
      </c>
      <c r="EY20" s="93" t="str">
        <f t="shared" si="47"/>
        <v/>
      </c>
      <c r="EZ20" s="92" t="str">
        <f t="shared" si="48"/>
        <v/>
      </c>
      <c r="FA20" s="92" t="str">
        <f t="shared" si="49"/>
        <v/>
      </c>
      <c r="FB20" s="92" t="str">
        <f t="shared" si="50"/>
        <v/>
      </c>
      <c r="FC20" s="92" t="str">
        <f t="shared" si="51"/>
        <v/>
      </c>
      <c r="FD20" s="94" t="str">
        <f t="shared" si="52"/>
        <v/>
      </c>
      <c r="FE20" s="93">
        <f t="shared" si="53"/>
        <v>0</v>
      </c>
      <c r="FF20" s="92">
        <f t="shared" si="54"/>
        <v>0</v>
      </c>
      <c r="FG20" s="92">
        <f t="shared" si="55"/>
        <v>0</v>
      </c>
      <c r="FH20" s="92">
        <f t="shared" si="56"/>
        <v>0</v>
      </c>
      <c r="FI20" s="94"/>
      <c r="FJ20" s="735"/>
      <c r="FK20" s="735"/>
      <c r="FL20" s="173">
        <f t="shared" si="57"/>
        <v>0</v>
      </c>
      <c r="FM20" s="173" t="s">
        <v>198</v>
      </c>
      <c r="FN20" s="173">
        <f t="shared" si="58"/>
        <v>200</v>
      </c>
      <c r="FO20" s="173" t="str">
        <f t="shared" si="59"/>
        <v>0/200</v>
      </c>
      <c r="FP20" s="173">
        <f t="shared" si="60"/>
        <v>0</v>
      </c>
      <c r="FQ20" s="173" t="s">
        <v>198</v>
      </c>
      <c r="FR20" s="173">
        <f t="shared" si="61"/>
        <v>200</v>
      </c>
      <c r="FS20" s="173" t="str">
        <f t="shared" si="62"/>
        <v>0/200</v>
      </c>
      <c r="FT20" s="173">
        <f t="shared" si="63"/>
        <v>0</v>
      </c>
      <c r="FU20" s="173" t="s">
        <v>198</v>
      </c>
      <c r="FV20" s="173">
        <f t="shared" si="64"/>
        <v>100</v>
      </c>
      <c r="FW20" s="173" t="str">
        <f t="shared" si="65"/>
        <v>0/100</v>
      </c>
      <c r="FX20" s="173">
        <f t="shared" si="66"/>
        <v>0</v>
      </c>
      <c r="FY20" s="173" t="s">
        <v>198</v>
      </c>
      <c r="FZ20" s="173">
        <f t="shared" si="67"/>
        <v>100</v>
      </c>
      <c r="GA20" s="173" t="str">
        <f t="shared" si="68"/>
        <v>0/100</v>
      </c>
      <c r="GB20" s="173">
        <f t="shared" si="69"/>
        <v>0</v>
      </c>
      <c r="GC20" s="173" t="s">
        <v>198</v>
      </c>
      <c r="GD20" s="173">
        <f t="shared" si="70"/>
        <v>200</v>
      </c>
      <c r="GE20" s="173" t="str">
        <f t="shared" si="20"/>
        <v>0/200</v>
      </c>
    </row>
    <row r="21" spans="1:187" ht="38.25" customHeight="1">
      <c r="A21" s="165">
        <f t="shared" si="21"/>
        <v>0</v>
      </c>
      <c r="B21" s="429">
        <v>13</v>
      </c>
      <c r="C21" s="36">
        <v>13</v>
      </c>
      <c r="D21" s="37">
        <f t="shared" si="22"/>
        <v>0</v>
      </c>
      <c r="E21" s="2"/>
      <c r="F21" s="176"/>
      <c r="G21" s="1"/>
      <c r="H21" s="2"/>
      <c r="I21" s="2"/>
      <c r="J21" s="2"/>
      <c r="K21" s="178"/>
      <c r="L21" s="15">
        <v>0</v>
      </c>
      <c r="M21" s="67">
        <v>0</v>
      </c>
      <c r="N21" s="68">
        <f t="shared" si="145"/>
        <v>0</v>
      </c>
      <c r="O21" s="207">
        <v>0</v>
      </c>
      <c r="P21" s="432">
        <v>0</v>
      </c>
      <c r="Q21" s="119">
        <f t="shared" si="146"/>
        <v>0</v>
      </c>
      <c r="R21" s="433">
        <v>0</v>
      </c>
      <c r="S21" s="434">
        <f t="shared" si="73"/>
        <v>0</v>
      </c>
      <c r="T21" s="223">
        <f t="shared" si="147"/>
        <v>0</v>
      </c>
      <c r="U21" s="69">
        <f t="shared" si="148"/>
        <v>0</v>
      </c>
      <c r="V21" s="522">
        <f t="shared" si="23"/>
        <v>0</v>
      </c>
      <c r="W21" s="38" t="str">
        <f t="shared" si="149"/>
        <v/>
      </c>
      <c r="X21" s="38" t="str">
        <f t="shared" si="150"/>
        <v/>
      </c>
      <c r="Y21" s="137" t="str">
        <f t="shared" si="151"/>
        <v/>
      </c>
      <c r="Z21" s="147">
        <v>0</v>
      </c>
      <c r="AA21" s="79">
        <v>0</v>
      </c>
      <c r="AB21" s="80">
        <f t="shared" si="88"/>
        <v>0</v>
      </c>
      <c r="AC21" s="217">
        <v>0</v>
      </c>
      <c r="AD21" s="438">
        <v>0</v>
      </c>
      <c r="AE21" s="120">
        <f t="shared" si="89"/>
        <v>0</v>
      </c>
      <c r="AF21" s="439">
        <v>0</v>
      </c>
      <c r="AG21" s="440">
        <f t="shared" si="90"/>
        <v>0</v>
      </c>
      <c r="AH21" s="158">
        <f t="shared" si="91"/>
        <v>0</v>
      </c>
      <c r="AI21" s="218">
        <f t="shared" si="92"/>
        <v>0</v>
      </c>
      <c r="AJ21" s="522">
        <f t="shared" si="24"/>
        <v>0</v>
      </c>
      <c r="AK21" s="72" t="str">
        <f t="shared" si="93"/>
        <v/>
      </c>
      <c r="AL21" s="72" t="str">
        <f t="shared" si="94"/>
        <v/>
      </c>
      <c r="AM21" s="148" t="str">
        <f t="shared" si="95"/>
        <v/>
      </c>
      <c r="AN21" s="140">
        <v>0</v>
      </c>
      <c r="AO21" s="75">
        <v>0</v>
      </c>
      <c r="AP21" s="76">
        <f t="shared" si="137"/>
        <v>0</v>
      </c>
      <c r="AQ21" s="263">
        <v>0</v>
      </c>
      <c r="AR21" s="441">
        <v>0</v>
      </c>
      <c r="AS21" s="264">
        <f t="shared" si="96"/>
        <v>0</v>
      </c>
      <c r="AT21" s="442">
        <v>0</v>
      </c>
      <c r="AU21" s="443">
        <f t="shared" si="97"/>
        <v>0</v>
      </c>
      <c r="AV21" s="65">
        <f t="shared" si="98"/>
        <v>0</v>
      </c>
      <c r="AW21" s="265">
        <f t="shared" si="99"/>
        <v>0</v>
      </c>
      <c r="AX21" s="522">
        <f t="shared" si="25"/>
        <v>0</v>
      </c>
      <c r="AY21" s="40" t="str">
        <f t="shared" si="100"/>
        <v/>
      </c>
      <c r="AZ21" s="40" t="str">
        <f t="shared" si="101"/>
        <v/>
      </c>
      <c r="BA21" s="141" t="str">
        <f t="shared" si="102"/>
        <v/>
      </c>
      <c r="BB21" s="286">
        <v>0</v>
      </c>
      <c r="BC21" s="85">
        <v>0</v>
      </c>
      <c r="BD21" s="287">
        <f t="shared" si="138"/>
        <v>0</v>
      </c>
      <c r="BE21" s="288">
        <v>0</v>
      </c>
      <c r="BF21" s="444">
        <v>0</v>
      </c>
      <c r="BG21" s="289">
        <f t="shared" si="103"/>
        <v>0</v>
      </c>
      <c r="BH21" s="445">
        <v>0</v>
      </c>
      <c r="BI21" s="446">
        <f t="shared" si="104"/>
        <v>0</v>
      </c>
      <c r="BJ21" s="121">
        <f t="shared" si="105"/>
        <v>0</v>
      </c>
      <c r="BK21" s="290">
        <f t="shared" si="106"/>
        <v>0</v>
      </c>
      <c r="BL21" s="522">
        <f t="shared" si="26"/>
        <v>0</v>
      </c>
      <c r="BM21" s="91" t="str">
        <f t="shared" si="107"/>
        <v/>
      </c>
      <c r="BN21" s="91" t="str">
        <f t="shared" si="108"/>
        <v/>
      </c>
      <c r="BO21" s="144" t="str">
        <f t="shared" si="109"/>
        <v/>
      </c>
      <c r="BP21" s="147">
        <v>0</v>
      </c>
      <c r="BQ21" s="79">
        <v>0</v>
      </c>
      <c r="BR21" s="80">
        <f t="shared" si="139"/>
        <v>0</v>
      </c>
      <c r="BS21" s="217">
        <v>0</v>
      </c>
      <c r="BT21" s="438">
        <v>0</v>
      </c>
      <c r="BU21" s="120">
        <f t="shared" si="110"/>
        <v>0</v>
      </c>
      <c r="BV21" s="439">
        <v>0</v>
      </c>
      <c r="BW21" s="440">
        <f t="shared" si="111"/>
        <v>0</v>
      </c>
      <c r="BX21" s="158">
        <f t="shared" si="112"/>
        <v>0</v>
      </c>
      <c r="BY21" s="218">
        <f t="shared" si="113"/>
        <v>0</v>
      </c>
      <c r="BZ21" s="522">
        <f t="shared" si="27"/>
        <v>0</v>
      </c>
      <c r="CA21" s="72" t="str">
        <f t="shared" si="114"/>
        <v/>
      </c>
      <c r="CB21" s="72" t="str">
        <f t="shared" si="115"/>
        <v/>
      </c>
      <c r="CC21" s="148" t="str">
        <f t="shared" si="116"/>
        <v/>
      </c>
      <c r="CD21" s="155">
        <v>0</v>
      </c>
      <c r="CE21" s="156">
        <v>0</v>
      </c>
      <c r="CF21" s="157">
        <f t="shared" si="140"/>
        <v>0</v>
      </c>
      <c r="CG21" s="311">
        <v>0</v>
      </c>
      <c r="CH21" s="447">
        <v>0</v>
      </c>
      <c r="CI21" s="312">
        <f t="shared" si="117"/>
        <v>0</v>
      </c>
      <c r="CJ21" s="448">
        <v>0</v>
      </c>
      <c r="CK21" s="449">
        <f t="shared" si="118"/>
        <v>0</v>
      </c>
      <c r="CL21" s="64">
        <f t="shared" si="119"/>
        <v>0</v>
      </c>
      <c r="CM21" s="313">
        <f t="shared" si="120"/>
        <v>0</v>
      </c>
      <c r="CN21" s="522">
        <f t="shared" si="28"/>
        <v>0</v>
      </c>
      <c r="CO21" s="39" t="str">
        <f t="shared" si="121"/>
        <v/>
      </c>
      <c r="CP21" s="39" t="str">
        <f t="shared" si="122"/>
        <v/>
      </c>
      <c r="CQ21" s="58" t="str">
        <f t="shared" si="123"/>
        <v/>
      </c>
      <c r="CR21" s="152">
        <v>0</v>
      </c>
      <c r="CS21" s="81">
        <v>0</v>
      </c>
      <c r="CT21" s="82">
        <f t="shared" si="141"/>
        <v>0</v>
      </c>
      <c r="CU21" s="336">
        <v>0</v>
      </c>
      <c r="CV21" s="450">
        <v>0</v>
      </c>
      <c r="CW21" s="337">
        <f t="shared" si="124"/>
        <v>0</v>
      </c>
      <c r="CX21" s="451">
        <v>0</v>
      </c>
      <c r="CY21" s="452">
        <f t="shared" si="125"/>
        <v>0</v>
      </c>
      <c r="CZ21" s="66">
        <f t="shared" si="126"/>
        <v>0</v>
      </c>
      <c r="DA21" s="338">
        <f t="shared" si="127"/>
        <v>0</v>
      </c>
      <c r="DB21" s="522">
        <f t="shared" si="29"/>
        <v>0</v>
      </c>
      <c r="DC21" s="153">
        <f t="shared" si="30"/>
        <v>0</v>
      </c>
      <c r="DD21" s="286">
        <v>0</v>
      </c>
      <c r="DE21" s="85">
        <v>0</v>
      </c>
      <c r="DF21" s="287">
        <f t="shared" si="142"/>
        <v>0</v>
      </c>
      <c r="DG21" s="288">
        <v>0</v>
      </c>
      <c r="DH21" s="444">
        <v>0</v>
      </c>
      <c r="DI21" s="289">
        <f t="shared" si="128"/>
        <v>0</v>
      </c>
      <c r="DJ21" s="445">
        <v>0</v>
      </c>
      <c r="DK21" s="446">
        <f t="shared" si="129"/>
        <v>0</v>
      </c>
      <c r="DL21" s="121">
        <f t="shared" si="130"/>
        <v>0</v>
      </c>
      <c r="DM21" s="290">
        <f t="shared" si="131"/>
        <v>0</v>
      </c>
      <c r="DN21" s="522">
        <f t="shared" si="31"/>
        <v>0</v>
      </c>
      <c r="DO21" s="154">
        <f t="shared" si="32"/>
        <v>0</v>
      </c>
      <c r="DP21" s="12">
        <v>0</v>
      </c>
      <c r="DQ21" s="6">
        <v>0</v>
      </c>
      <c r="DR21" s="6">
        <v>0</v>
      </c>
      <c r="DS21" s="87">
        <f t="shared" si="143"/>
        <v>0</v>
      </c>
      <c r="DT21" s="522">
        <f t="shared" si="34"/>
        <v>0</v>
      </c>
      <c r="DU21" s="88">
        <f t="shared" si="35"/>
        <v>0</v>
      </c>
      <c r="DV21" s="10">
        <v>0</v>
      </c>
      <c r="DW21" s="4">
        <v>0</v>
      </c>
      <c r="DX21" s="4">
        <v>0</v>
      </c>
      <c r="DY21" s="39">
        <f t="shared" si="144"/>
        <v>0</v>
      </c>
      <c r="DZ21" s="522">
        <f t="shared" si="37"/>
        <v>0</v>
      </c>
      <c r="EA21" s="54">
        <f t="shared" si="38"/>
        <v>0</v>
      </c>
      <c r="EB21" s="286">
        <v>0</v>
      </c>
      <c r="EC21" s="85">
        <v>0</v>
      </c>
      <c r="ED21" s="287">
        <f t="shared" si="87"/>
        <v>0</v>
      </c>
      <c r="EE21" s="288">
        <v>0</v>
      </c>
      <c r="EF21" s="444">
        <v>0</v>
      </c>
      <c r="EG21" s="289">
        <f t="shared" si="132"/>
        <v>0</v>
      </c>
      <c r="EH21" s="445">
        <v>0</v>
      </c>
      <c r="EI21" s="446">
        <f t="shared" si="133"/>
        <v>0</v>
      </c>
      <c r="EJ21" s="121">
        <f t="shared" si="134"/>
        <v>0</v>
      </c>
      <c r="EK21" s="290">
        <f t="shared" si="135"/>
        <v>0</v>
      </c>
      <c r="EL21" s="91">
        <f t="shared" si="7"/>
        <v>0</v>
      </c>
      <c r="EM21" s="154">
        <f t="shared" si="39"/>
        <v>0</v>
      </c>
      <c r="EN21" s="14"/>
      <c r="EO21" s="8"/>
      <c r="EP21" s="59" t="str">
        <f t="shared" si="136"/>
        <v/>
      </c>
      <c r="EQ21" s="56">
        <f t="shared" si="8"/>
        <v>0</v>
      </c>
      <c r="ER21" s="41">
        <f t="shared" si="9"/>
        <v>0</v>
      </c>
      <c r="ES21" s="190">
        <f t="shared" si="41"/>
        <v>0</v>
      </c>
      <c r="ET21" s="99" t="str">
        <f t="shared" si="42"/>
        <v/>
      </c>
      <c r="EU21" s="99" t="str">
        <f t="shared" si="43"/>
        <v/>
      </c>
      <c r="EV21" s="83" t="str">
        <f t="shared" si="44"/>
        <v/>
      </c>
      <c r="EW21" s="57" t="str">
        <f t="shared" si="45"/>
        <v/>
      </c>
      <c r="EX21" s="126">
        <f t="shared" si="46"/>
        <v>0</v>
      </c>
      <c r="EY21" s="93" t="str">
        <f t="shared" si="47"/>
        <v/>
      </c>
      <c r="EZ21" s="92" t="str">
        <f t="shared" si="48"/>
        <v/>
      </c>
      <c r="FA21" s="92" t="str">
        <f t="shared" si="49"/>
        <v/>
      </c>
      <c r="FB21" s="92" t="str">
        <f t="shared" si="50"/>
        <v/>
      </c>
      <c r="FC21" s="92" t="str">
        <f t="shared" si="51"/>
        <v/>
      </c>
      <c r="FD21" s="94" t="str">
        <f t="shared" si="52"/>
        <v/>
      </c>
      <c r="FE21" s="93">
        <f t="shared" si="53"/>
        <v>0</v>
      </c>
      <c r="FF21" s="92">
        <f t="shared" si="54"/>
        <v>0</v>
      </c>
      <c r="FG21" s="92">
        <f t="shared" si="55"/>
        <v>0</v>
      </c>
      <c r="FH21" s="92">
        <f t="shared" si="56"/>
        <v>0</v>
      </c>
      <c r="FI21" s="94"/>
      <c r="FJ21" s="735"/>
      <c r="FK21" s="735"/>
      <c r="FL21" s="173">
        <f t="shared" si="57"/>
        <v>0</v>
      </c>
      <c r="FM21" s="173" t="s">
        <v>198</v>
      </c>
      <c r="FN21" s="173">
        <f t="shared" si="58"/>
        <v>200</v>
      </c>
      <c r="FO21" s="173" t="str">
        <f t="shared" si="59"/>
        <v>0/200</v>
      </c>
      <c r="FP21" s="173">
        <f t="shared" si="60"/>
        <v>0</v>
      </c>
      <c r="FQ21" s="173" t="s">
        <v>198</v>
      </c>
      <c r="FR21" s="173">
        <f t="shared" si="61"/>
        <v>200</v>
      </c>
      <c r="FS21" s="173" t="str">
        <f t="shared" si="62"/>
        <v>0/200</v>
      </c>
      <c r="FT21" s="173">
        <f t="shared" si="63"/>
        <v>0</v>
      </c>
      <c r="FU21" s="173" t="s">
        <v>198</v>
      </c>
      <c r="FV21" s="173">
        <f t="shared" si="64"/>
        <v>100</v>
      </c>
      <c r="FW21" s="173" t="str">
        <f t="shared" si="65"/>
        <v>0/100</v>
      </c>
      <c r="FX21" s="173">
        <f t="shared" si="66"/>
        <v>0</v>
      </c>
      <c r="FY21" s="173" t="s">
        <v>198</v>
      </c>
      <c r="FZ21" s="173">
        <f t="shared" si="67"/>
        <v>100</v>
      </c>
      <c r="GA21" s="173" t="str">
        <f t="shared" si="68"/>
        <v>0/100</v>
      </c>
      <c r="GB21" s="173">
        <f t="shared" si="69"/>
        <v>0</v>
      </c>
      <c r="GC21" s="173" t="s">
        <v>198</v>
      </c>
      <c r="GD21" s="173">
        <f t="shared" si="70"/>
        <v>200</v>
      </c>
      <c r="GE21" s="173" t="str">
        <f t="shared" si="20"/>
        <v>0/200</v>
      </c>
    </row>
    <row r="22" spans="1:187" ht="38.25" customHeight="1">
      <c r="A22" s="165">
        <f t="shared" si="21"/>
        <v>0</v>
      </c>
      <c r="B22" s="429">
        <v>14</v>
      </c>
      <c r="C22" s="42">
        <v>14</v>
      </c>
      <c r="D22" s="37">
        <f t="shared" si="22"/>
        <v>0</v>
      </c>
      <c r="E22" s="2"/>
      <c r="F22" s="176"/>
      <c r="G22" s="2"/>
      <c r="H22" s="2"/>
      <c r="I22" s="2"/>
      <c r="J22" s="2"/>
      <c r="K22" s="178"/>
      <c r="L22" s="15">
        <v>0</v>
      </c>
      <c r="M22" s="67">
        <v>0</v>
      </c>
      <c r="N22" s="68">
        <f t="shared" si="145"/>
        <v>0</v>
      </c>
      <c r="O22" s="207">
        <v>0</v>
      </c>
      <c r="P22" s="432">
        <v>0</v>
      </c>
      <c r="Q22" s="119">
        <f t="shared" si="146"/>
        <v>0</v>
      </c>
      <c r="R22" s="433">
        <v>0</v>
      </c>
      <c r="S22" s="434">
        <f t="shared" si="73"/>
        <v>0</v>
      </c>
      <c r="T22" s="223">
        <f t="shared" si="147"/>
        <v>0</v>
      </c>
      <c r="U22" s="69">
        <f t="shared" si="148"/>
        <v>0</v>
      </c>
      <c r="V22" s="522">
        <f t="shared" si="23"/>
        <v>0</v>
      </c>
      <c r="W22" s="38" t="str">
        <f t="shared" si="149"/>
        <v/>
      </c>
      <c r="X22" s="38" t="str">
        <f t="shared" si="150"/>
        <v/>
      </c>
      <c r="Y22" s="137" t="str">
        <f t="shared" si="151"/>
        <v/>
      </c>
      <c r="Z22" s="147">
        <v>0</v>
      </c>
      <c r="AA22" s="79">
        <v>0</v>
      </c>
      <c r="AB22" s="80">
        <f t="shared" si="88"/>
        <v>0</v>
      </c>
      <c r="AC22" s="217">
        <v>0</v>
      </c>
      <c r="AD22" s="438">
        <v>0</v>
      </c>
      <c r="AE22" s="120">
        <f t="shared" si="89"/>
        <v>0</v>
      </c>
      <c r="AF22" s="439">
        <v>0</v>
      </c>
      <c r="AG22" s="440">
        <f t="shared" si="90"/>
        <v>0</v>
      </c>
      <c r="AH22" s="158">
        <f t="shared" si="91"/>
        <v>0</v>
      </c>
      <c r="AI22" s="218">
        <f t="shared" si="92"/>
        <v>0</v>
      </c>
      <c r="AJ22" s="522">
        <f t="shared" si="24"/>
        <v>0</v>
      </c>
      <c r="AK22" s="72" t="str">
        <f t="shared" si="93"/>
        <v/>
      </c>
      <c r="AL22" s="72" t="str">
        <f t="shared" si="94"/>
        <v/>
      </c>
      <c r="AM22" s="148" t="str">
        <f t="shared" si="95"/>
        <v/>
      </c>
      <c r="AN22" s="140">
        <v>0</v>
      </c>
      <c r="AO22" s="75">
        <v>0</v>
      </c>
      <c r="AP22" s="76">
        <f t="shared" si="137"/>
        <v>0</v>
      </c>
      <c r="AQ22" s="263">
        <v>0</v>
      </c>
      <c r="AR22" s="441">
        <v>0</v>
      </c>
      <c r="AS22" s="264">
        <f t="shared" si="96"/>
        <v>0</v>
      </c>
      <c r="AT22" s="442">
        <v>0</v>
      </c>
      <c r="AU22" s="443">
        <f t="shared" si="97"/>
        <v>0</v>
      </c>
      <c r="AV22" s="65">
        <f t="shared" si="98"/>
        <v>0</v>
      </c>
      <c r="AW22" s="265">
        <f t="shared" si="99"/>
        <v>0</v>
      </c>
      <c r="AX22" s="522">
        <f t="shared" si="25"/>
        <v>0</v>
      </c>
      <c r="AY22" s="40" t="str">
        <f t="shared" si="100"/>
        <v/>
      </c>
      <c r="AZ22" s="40" t="str">
        <f t="shared" si="101"/>
        <v/>
      </c>
      <c r="BA22" s="141" t="str">
        <f t="shared" si="102"/>
        <v/>
      </c>
      <c r="BB22" s="286">
        <v>0</v>
      </c>
      <c r="BC22" s="85">
        <v>0</v>
      </c>
      <c r="BD22" s="287">
        <f t="shared" si="138"/>
        <v>0</v>
      </c>
      <c r="BE22" s="288">
        <v>0</v>
      </c>
      <c r="BF22" s="444">
        <v>0</v>
      </c>
      <c r="BG22" s="289">
        <f t="shared" si="103"/>
        <v>0</v>
      </c>
      <c r="BH22" s="445">
        <v>0</v>
      </c>
      <c r="BI22" s="446">
        <f t="shared" si="104"/>
        <v>0</v>
      </c>
      <c r="BJ22" s="121">
        <f t="shared" si="105"/>
        <v>0</v>
      </c>
      <c r="BK22" s="290">
        <f t="shared" si="106"/>
        <v>0</v>
      </c>
      <c r="BL22" s="522">
        <f t="shared" si="26"/>
        <v>0</v>
      </c>
      <c r="BM22" s="91" t="str">
        <f t="shared" si="107"/>
        <v/>
      </c>
      <c r="BN22" s="91" t="str">
        <f t="shared" si="108"/>
        <v/>
      </c>
      <c r="BO22" s="144" t="str">
        <f t="shared" si="109"/>
        <v/>
      </c>
      <c r="BP22" s="147">
        <v>0</v>
      </c>
      <c r="BQ22" s="79">
        <v>0</v>
      </c>
      <c r="BR22" s="80">
        <f t="shared" si="139"/>
        <v>0</v>
      </c>
      <c r="BS22" s="217">
        <v>0</v>
      </c>
      <c r="BT22" s="438">
        <v>0</v>
      </c>
      <c r="BU22" s="120">
        <f t="shared" si="110"/>
        <v>0</v>
      </c>
      <c r="BV22" s="439">
        <v>0</v>
      </c>
      <c r="BW22" s="440">
        <f t="shared" si="111"/>
        <v>0</v>
      </c>
      <c r="BX22" s="158">
        <f t="shared" si="112"/>
        <v>0</v>
      </c>
      <c r="BY22" s="218">
        <f t="shared" si="113"/>
        <v>0</v>
      </c>
      <c r="BZ22" s="522">
        <f t="shared" si="27"/>
        <v>0</v>
      </c>
      <c r="CA22" s="72" t="str">
        <f t="shared" si="114"/>
        <v/>
      </c>
      <c r="CB22" s="72" t="str">
        <f t="shared" si="115"/>
        <v/>
      </c>
      <c r="CC22" s="148" t="str">
        <f t="shared" si="116"/>
        <v/>
      </c>
      <c r="CD22" s="155">
        <v>0</v>
      </c>
      <c r="CE22" s="156">
        <v>0</v>
      </c>
      <c r="CF22" s="157">
        <f t="shared" si="140"/>
        <v>0</v>
      </c>
      <c r="CG22" s="311">
        <v>0</v>
      </c>
      <c r="CH22" s="447">
        <v>0</v>
      </c>
      <c r="CI22" s="312">
        <f t="shared" si="117"/>
        <v>0</v>
      </c>
      <c r="CJ22" s="448">
        <v>0</v>
      </c>
      <c r="CK22" s="449">
        <f t="shared" si="118"/>
        <v>0</v>
      </c>
      <c r="CL22" s="64">
        <f t="shared" si="119"/>
        <v>0</v>
      </c>
      <c r="CM22" s="313">
        <f t="shared" si="120"/>
        <v>0</v>
      </c>
      <c r="CN22" s="522">
        <f t="shared" si="28"/>
        <v>0</v>
      </c>
      <c r="CO22" s="39" t="str">
        <f t="shared" si="121"/>
        <v/>
      </c>
      <c r="CP22" s="39" t="str">
        <f t="shared" si="122"/>
        <v/>
      </c>
      <c r="CQ22" s="58" t="str">
        <f t="shared" si="123"/>
        <v/>
      </c>
      <c r="CR22" s="152">
        <v>0</v>
      </c>
      <c r="CS22" s="81">
        <v>0</v>
      </c>
      <c r="CT22" s="82">
        <f t="shared" si="141"/>
        <v>0</v>
      </c>
      <c r="CU22" s="336">
        <v>0</v>
      </c>
      <c r="CV22" s="450">
        <v>0</v>
      </c>
      <c r="CW22" s="337">
        <f t="shared" si="124"/>
        <v>0</v>
      </c>
      <c r="CX22" s="451">
        <v>0</v>
      </c>
      <c r="CY22" s="452">
        <f t="shared" si="125"/>
        <v>0</v>
      </c>
      <c r="CZ22" s="66">
        <f t="shared" si="126"/>
        <v>0</v>
      </c>
      <c r="DA22" s="338">
        <f t="shared" si="127"/>
        <v>0</v>
      </c>
      <c r="DB22" s="522">
        <f t="shared" si="29"/>
        <v>0</v>
      </c>
      <c r="DC22" s="153">
        <f t="shared" si="30"/>
        <v>0</v>
      </c>
      <c r="DD22" s="286">
        <v>0</v>
      </c>
      <c r="DE22" s="85">
        <v>0</v>
      </c>
      <c r="DF22" s="287">
        <f t="shared" si="142"/>
        <v>0</v>
      </c>
      <c r="DG22" s="288">
        <v>0</v>
      </c>
      <c r="DH22" s="444">
        <v>0</v>
      </c>
      <c r="DI22" s="289">
        <f t="shared" si="128"/>
        <v>0</v>
      </c>
      <c r="DJ22" s="445">
        <v>0</v>
      </c>
      <c r="DK22" s="446">
        <f t="shared" si="129"/>
        <v>0</v>
      </c>
      <c r="DL22" s="121">
        <f t="shared" si="130"/>
        <v>0</v>
      </c>
      <c r="DM22" s="290">
        <f t="shared" si="131"/>
        <v>0</v>
      </c>
      <c r="DN22" s="522">
        <f t="shared" si="31"/>
        <v>0</v>
      </c>
      <c r="DO22" s="154">
        <f t="shared" si="32"/>
        <v>0</v>
      </c>
      <c r="DP22" s="12">
        <v>0</v>
      </c>
      <c r="DQ22" s="6">
        <v>0</v>
      </c>
      <c r="DR22" s="6">
        <v>0</v>
      </c>
      <c r="DS22" s="87">
        <f t="shared" si="143"/>
        <v>0</v>
      </c>
      <c r="DT22" s="522">
        <f t="shared" si="34"/>
        <v>0</v>
      </c>
      <c r="DU22" s="88">
        <f t="shared" si="35"/>
        <v>0</v>
      </c>
      <c r="DV22" s="10">
        <v>0</v>
      </c>
      <c r="DW22" s="4">
        <v>0</v>
      </c>
      <c r="DX22" s="4">
        <v>0</v>
      </c>
      <c r="DY22" s="39">
        <f t="shared" si="144"/>
        <v>0</v>
      </c>
      <c r="DZ22" s="522">
        <f t="shared" si="37"/>
        <v>0</v>
      </c>
      <c r="EA22" s="54">
        <f t="shared" si="38"/>
        <v>0</v>
      </c>
      <c r="EB22" s="286">
        <v>0</v>
      </c>
      <c r="EC22" s="85">
        <v>0</v>
      </c>
      <c r="ED22" s="287">
        <f t="shared" si="87"/>
        <v>0</v>
      </c>
      <c r="EE22" s="288">
        <v>0</v>
      </c>
      <c r="EF22" s="444">
        <v>0</v>
      </c>
      <c r="EG22" s="289">
        <f t="shared" si="132"/>
        <v>0</v>
      </c>
      <c r="EH22" s="445">
        <v>0</v>
      </c>
      <c r="EI22" s="446">
        <f t="shared" si="133"/>
        <v>0</v>
      </c>
      <c r="EJ22" s="121">
        <f t="shared" si="134"/>
        <v>0</v>
      </c>
      <c r="EK22" s="290">
        <f t="shared" si="135"/>
        <v>0</v>
      </c>
      <c r="EL22" s="91">
        <f t="shared" si="7"/>
        <v>0</v>
      </c>
      <c r="EM22" s="154">
        <f t="shared" si="39"/>
        <v>0</v>
      </c>
      <c r="EN22" s="14"/>
      <c r="EO22" s="8"/>
      <c r="EP22" s="59" t="str">
        <f t="shared" si="136"/>
        <v/>
      </c>
      <c r="EQ22" s="56">
        <f t="shared" si="8"/>
        <v>0</v>
      </c>
      <c r="ER22" s="41">
        <f t="shared" si="9"/>
        <v>0</v>
      </c>
      <c r="ES22" s="190">
        <f t="shared" si="41"/>
        <v>0</v>
      </c>
      <c r="ET22" s="99" t="str">
        <f t="shared" si="42"/>
        <v/>
      </c>
      <c r="EU22" s="99" t="str">
        <f t="shared" si="43"/>
        <v/>
      </c>
      <c r="EV22" s="83" t="str">
        <f t="shared" si="44"/>
        <v/>
      </c>
      <c r="EW22" s="57" t="str">
        <f t="shared" si="45"/>
        <v/>
      </c>
      <c r="EX22" s="126">
        <f t="shared" si="46"/>
        <v>0</v>
      </c>
      <c r="EY22" s="93" t="str">
        <f t="shared" si="47"/>
        <v/>
      </c>
      <c r="EZ22" s="92" t="str">
        <f t="shared" si="48"/>
        <v/>
      </c>
      <c r="FA22" s="92" t="str">
        <f t="shared" si="49"/>
        <v/>
      </c>
      <c r="FB22" s="92" t="str">
        <f t="shared" si="50"/>
        <v/>
      </c>
      <c r="FC22" s="92" t="str">
        <f t="shared" si="51"/>
        <v/>
      </c>
      <c r="FD22" s="94" t="str">
        <f t="shared" si="52"/>
        <v/>
      </c>
      <c r="FE22" s="93">
        <f t="shared" si="53"/>
        <v>0</v>
      </c>
      <c r="FF22" s="92">
        <f t="shared" si="54"/>
        <v>0</v>
      </c>
      <c r="FG22" s="92">
        <f t="shared" si="55"/>
        <v>0</v>
      </c>
      <c r="FH22" s="92">
        <f t="shared" si="56"/>
        <v>0</v>
      </c>
      <c r="FI22" s="94"/>
      <c r="FJ22" s="735"/>
      <c r="FK22" s="735"/>
      <c r="FL22" s="173">
        <f t="shared" si="57"/>
        <v>0</v>
      </c>
      <c r="FM22" s="173" t="s">
        <v>198</v>
      </c>
      <c r="FN22" s="173">
        <f t="shared" si="58"/>
        <v>200</v>
      </c>
      <c r="FO22" s="173" t="str">
        <f t="shared" si="59"/>
        <v>0/200</v>
      </c>
      <c r="FP22" s="173">
        <f t="shared" si="60"/>
        <v>0</v>
      </c>
      <c r="FQ22" s="173" t="s">
        <v>198</v>
      </c>
      <c r="FR22" s="173">
        <f t="shared" si="61"/>
        <v>200</v>
      </c>
      <c r="FS22" s="173" t="str">
        <f t="shared" si="62"/>
        <v>0/200</v>
      </c>
      <c r="FT22" s="173">
        <f t="shared" si="63"/>
        <v>0</v>
      </c>
      <c r="FU22" s="173" t="s">
        <v>198</v>
      </c>
      <c r="FV22" s="173">
        <f t="shared" si="64"/>
        <v>100</v>
      </c>
      <c r="FW22" s="173" t="str">
        <f t="shared" si="65"/>
        <v>0/100</v>
      </c>
      <c r="FX22" s="173">
        <f t="shared" si="66"/>
        <v>0</v>
      </c>
      <c r="FY22" s="173" t="s">
        <v>198</v>
      </c>
      <c r="FZ22" s="173">
        <f t="shared" si="67"/>
        <v>100</v>
      </c>
      <c r="GA22" s="173" t="str">
        <f t="shared" si="68"/>
        <v>0/100</v>
      </c>
      <c r="GB22" s="173">
        <f t="shared" si="69"/>
        <v>0</v>
      </c>
      <c r="GC22" s="173" t="s">
        <v>198</v>
      </c>
      <c r="GD22" s="173">
        <f t="shared" si="70"/>
        <v>200</v>
      </c>
      <c r="GE22" s="173" t="str">
        <f t="shared" si="20"/>
        <v>0/200</v>
      </c>
    </row>
    <row r="23" spans="1:187" ht="38.25" customHeight="1">
      <c r="A23" s="165">
        <f t="shared" si="21"/>
        <v>0</v>
      </c>
      <c r="B23" s="429">
        <v>15</v>
      </c>
      <c r="C23" s="36">
        <v>15</v>
      </c>
      <c r="D23" s="37">
        <f t="shared" si="22"/>
        <v>0</v>
      </c>
      <c r="E23" s="2"/>
      <c r="F23" s="176"/>
      <c r="G23" s="1"/>
      <c r="H23" s="2"/>
      <c r="I23" s="2"/>
      <c r="J23" s="2"/>
      <c r="K23" s="178"/>
      <c r="L23" s="15">
        <v>0</v>
      </c>
      <c r="M23" s="67">
        <v>0</v>
      </c>
      <c r="N23" s="68">
        <f t="shared" si="145"/>
        <v>0</v>
      </c>
      <c r="O23" s="207">
        <v>0</v>
      </c>
      <c r="P23" s="432">
        <v>0</v>
      </c>
      <c r="Q23" s="119">
        <f t="shared" si="146"/>
        <v>0</v>
      </c>
      <c r="R23" s="433">
        <v>0</v>
      </c>
      <c r="S23" s="434">
        <f t="shared" si="73"/>
        <v>0</v>
      </c>
      <c r="T23" s="223">
        <f t="shared" si="147"/>
        <v>0</v>
      </c>
      <c r="U23" s="69">
        <f t="shared" si="148"/>
        <v>0</v>
      </c>
      <c r="V23" s="522">
        <f t="shared" si="23"/>
        <v>0</v>
      </c>
      <c r="W23" s="38" t="str">
        <f t="shared" si="149"/>
        <v/>
      </c>
      <c r="X23" s="38" t="str">
        <f t="shared" si="150"/>
        <v/>
      </c>
      <c r="Y23" s="137" t="str">
        <f t="shared" si="151"/>
        <v/>
      </c>
      <c r="Z23" s="147">
        <v>0</v>
      </c>
      <c r="AA23" s="79">
        <v>0</v>
      </c>
      <c r="AB23" s="80">
        <f t="shared" si="88"/>
        <v>0</v>
      </c>
      <c r="AC23" s="217">
        <v>0</v>
      </c>
      <c r="AD23" s="438">
        <v>0</v>
      </c>
      <c r="AE23" s="120">
        <f t="shared" si="89"/>
        <v>0</v>
      </c>
      <c r="AF23" s="439">
        <v>0</v>
      </c>
      <c r="AG23" s="440">
        <f t="shared" si="90"/>
        <v>0</v>
      </c>
      <c r="AH23" s="158">
        <f t="shared" si="91"/>
        <v>0</v>
      </c>
      <c r="AI23" s="218">
        <f t="shared" si="92"/>
        <v>0</v>
      </c>
      <c r="AJ23" s="522">
        <f t="shared" si="24"/>
        <v>0</v>
      </c>
      <c r="AK23" s="72" t="str">
        <f t="shared" si="93"/>
        <v/>
      </c>
      <c r="AL23" s="72" t="str">
        <f t="shared" si="94"/>
        <v/>
      </c>
      <c r="AM23" s="148" t="str">
        <f t="shared" si="95"/>
        <v/>
      </c>
      <c r="AN23" s="140">
        <v>0</v>
      </c>
      <c r="AO23" s="75">
        <v>0</v>
      </c>
      <c r="AP23" s="76">
        <f t="shared" si="137"/>
        <v>0</v>
      </c>
      <c r="AQ23" s="263">
        <v>0</v>
      </c>
      <c r="AR23" s="441">
        <v>0</v>
      </c>
      <c r="AS23" s="264">
        <f t="shared" si="96"/>
        <v>0</v>
      </c>
      <c r="AT23" s="442">
        <v>0</v>
      </c>
      <c r="AU23" s="443">
        <f t="shared" si="97"/>
        <v>0</v>
      </c>
      <c r="AV23" s="65">
        <f t="shared" si="98"/>
        <v>0</v>
      </c>
      <c r="AW23" s="265">
        <f t="shared" si="99"/>
        <v>0</v>
      </c>
      <c r="AX23" s="522">
        <f t="shared" si="25"/>
        <v>0</v>
      </c>
      <c r="AY23" s="40" t="str">
        <f t="shared" si="100"/>
        <v/>
      </c>
      <c r="AZ23" s="40" t="str">
        <f t="shared" si="101"/>
        <v/>
      </c>
      <c r="BA23" s="141" t="str">
        <f t="shared" si="102"/>
        <v/>
      </c>
      <c r="BB23" s="286">
        <v>0</v>
      </c>
      <c r="BC23" s="85">
        <v>0</v>
      </c>
      <c r="BD23" s="287">
        <f t="shared" si="138"/>
        <v>0</v>
      </c>
      <c r="BE23" s="288">
        <v>0</v>
      </c>
      <c r="BF23" s="444">
        <v>0</v>
      </c>
      <c r="BG23" s="289">
        <f t="shared" si="103"/>
        <v>0</v>
      </c>
      <c r="BH23" s="445">
        <v>0</v>
      </c>
      <c r="BI23" s="446">
        <f t="shared" si="104"/>
        <v>0</v>
      </c>
      <c r="BJ23" s="121">
        <f t="shared" si="105"/>
        <v>0</v>
      </c>
      <c r="BK23" s="290">
        <f t="shared" si="106"/>
        <v>0</v>
      </c>
      <c r="BL23" s="522">
        <f t="shared" si="26"/>
        <v>0</v>
      </c>
      <c r="BM23" s="91" t="str">
        <f t="shared" si="107"/>
        <v/>
      </c>
      <c r="BN23" s="91" t="str">
        <f t="shared" si="108"/>
        <v/>
      </c>
      <c r="BO23" s="144" t="str">
        <f t="shared" si="109"/>
        <v/>
      </c>
      <c r="BP23" s="147">
        <v>0</v>
      </c>
      <c r="BQ23" s="79">
        <v>0</v>
      </c>
      <c r="BR23" s="80">
        <f t="shared" si="139"/>
        <v>0</v>
      </c>
      <c r="BS23" s="217">
        <v>0</v>
      </c>
      <c r="BT23" s="438">
        <v>0</v>
      </c>
      <c r="BU23" s="120">
        <f t="shared" si="110"/>
        <v>0</v>
      </c>
      <c r="BV23" s="439">
        <v>0</v>
      </c>
      <c r="BW23" s="440">
        <f t="shared" si="111"/>
        <v>0</v>
      </c>
      <c r="BX23" s="158">
        <f t="shared" si="112"/>
        <v>0</v>
      </c>
      <c r="BY23" s="218">
        <f t="shared" si="113"/>
        <v>0</v>
      </c>
      <c r="BZ23" s="522">
        <f t="shared" si="27"/>
        <v>0</v>
      </c>
      <c r="CA23" s="72" t="str">
        <f t="shared" si="114"/>
        <v/>
      </c>
      <c r="CB23" s="72" t="str">
        <f t="shared" si="115"/>
        <v/>
      </c>
      <c r="CC23" s="148" t="str">
        <f t="shared" si="116"/>
        <v/>
      </c>
      <c r="CD23" s="155">
        <v>0</v>
      </c>
      <c r="CE23" s="156">
        <v>0</v>
      </c>
      <c r="CF23" s="157">
        <f t="shared" si="140"/>
        <v>0</v>
      </c>
      <c r="CG23" s="311">
        <v>0</v>
      </c>
      <c r="CH23" s="447">
        <v>0</v>
      </c>
      <c r="CI23" s="312">
        <f t="shared" si="117"/>
        <v>0</v>
      </c>
      <c r="CJ23" s="448">
        <v>0</v>
      </c>
      <c r="CK23" s="449">
        <f t="shared" si="118"/>
        <v>0</v>
      </c>
      <c r="CL23" s="64">
        <f t="shared" si="119"/>
        <v>0</v>
      </c>
      <c r="CM23" s="313">
        <f t="shared" si="120"/>
        <v>0</v>
      </c>
      <c r="CN23" s="522">
        <f t="shared" si="28"/>
        <v>0</v>
      </c>
      <c r="CO23" s="39" t="str">
        <f t="shared" si="121"/>
        <v/>
      </c>
      <c r="CP23" s="39" t="str">
        <f t="shared" si="122"/>
        <v/>
      </c>
      <c r="CQ23" s="58" t="str">
        <f t="shared" si="123"/>
        <v/>
      </c>
      <c r="CR23" s="152">
        <v>0</v>
      </c>
      <c r="CS23" s="81">
        <v>0</v>
      </c>
      <c r="CT23" s="82">
        <f t="shared" si="141"/>
        <v>0</v>
      </c>
      <c r="CU23" s="336">
        <v>0</v>
      </c>
      <c r="CV23" s="450">
        <v>0</v>
      </c>
      <c r="CW23" s="337">
        <f t="shared" si="124"/>
        <v>0</v>
      </c>
      <c r="CX23" s="451">
        <v>0</v>
      </c>
      <c r="CY23" s="452">
        <f t="shared" si="125"/>
        <v>0</v>
      </c>
      <c r="CZ23" s="66">
        <f t="shared" si="126"/>
        <v>0</v>
      </c>
      <c r="DA23" s="338">
        <f t="shared" si="127"/>
        <v>0</v>
      </c>
      <c r="DB23" s="522">
        <f t="shared" si="29"/>
        <v>0</v>
      </c>
      <c r="DC23" s="153">
        <f t="shared" si="30"/>
        <v>0</v>
      </c>
      <c r="DD23" s="286">
        <v>0</v>
      </c>
      <c r="DE23" s="85">
        <v>0</v>
      </c>
      <c r="DF23" s="287">
        <f t="shared" si="142"/>
        <v>0</v>
      </c>
      <c r="DG23" s="288">
        <v>0</v>
      </c>
      <c r="DH23" s="444">
        <v>0</v>
      </c>
      <c r="DI23" s="289">
        <f t="shared" si="128"/>
        <v>0</v>
      </c>
      <c r="DJ23" s="445">
        <v>0</v>
      </c>
      <c r="DK23" s="446">
        <f t="shared" si="129"/>
        <v>0</v>
      </c>
      <c r="DL23" s="121">
        <f t="shared" si="130"/>
        <v>0</v>
      </c>
      <c r="DM23" s="290">
        <f t="shared" si="131"/>
        <v>0</v>
      </c>
      <c r="DN23" s="522">
        <f t="shared" si="31"/>
        <v>0</v>
      </c>
      <c r="DO23" s="154">
        <f t="shared" si="32"/>
        <v>0</v>
      </c>
      <c r="DP23" s="12">
        <v>0</v>
      </c>
      <c r="DQ23" s="6">
        <v>0</v>
      </c>
      <c r="DR23" s="6">
        <v>0</v>
      </c>
      <c r="DS23" s="87">
        <f t="shared" si="143"/>
        <v>0</v>
      </c>
      <c r="DT23" s="522">
        <f t="shared" si="34"/>
        <v>0</v>
      </c>
      <c r="DU23" s="88">
        <f t="shared" si="35"/>
        <v>0</v>
      </c>
      <c r="DV23" s="10">
        <v>0</v>
      </c>
      <c r="DW23" s="4">
        <v>0</v>
      </c>
      <c r="DX23" s="4">
        <v>0</v>
      </c>
      <c r="DY23" s="39">
        <f t="shared" si="144"/>
        <v>0</v>
      </c>
      <c r="DZ23" s="522">
        <f t="shared" si="37"/>
        <v>0</v>
      </c>
      <c r="EA23" s="54">
        <f t="shared" si="38"/>
        <v>0</v>
      </c>
      <c r="EB23" s="286">
        <v>0</v>
      </c>
      <c r="EC23" s="85">
        <v>0</v>
      </c>
      <c r="ED23" s="287">
        <f t="shared" si="87"/>
        <v>0</v>
      </c>
      <c r="EE23" s="288">
        <v>0</v>
      </c>
      <c r="EF23" s="444">
        <v>0</v>
      </c>
      <c r="EG23" s="289">
        <f t="shared" si="132"/>
        <v>0</v>
      </c>
      <c r="EH23" s="445">
        <v>0</v>
      </c>
      <c r="EI23" s="446">
        <f t="shared" si="133"/>
        <v>0</v>
      </c>
      <c r="EJ23" s="121">
        <f t="shared" si="134"/>
        <v>0</v>
      </c>
      <c r="EK23" s="290">
        <f t="shared" si="135"/>
        <v>0</v>
      </c>
      <c r="EL23" s="91">
        <f t="shared" si="7"/>
        <v>0</v>
      </c>
      <c r="EM23" s="154">
        <f t="shared" si="39"/>
        <v>0</v>
      </c>
      <c r="EN23" s="14"/>
      <c r="EO23" s="8"/>
      <c r="EP23" s="59" t="str">
        <f t="shared" si="136"/>
        <v/>
      </c>
      <c r="EQ23" s="56">
        <f t="shared" si="8"/>
        <v>0</v>
      </c>
      <c r="ER23" s="41">
        <f t="shared" si="9"/>
        <v>0</v>
      </c>
      <c r="ES23" s="190">
        <f t="shared" si="41"/>
        <v>0</v>
      </c>
      <c r="ET23" s="99" t="str">
        <f t="shared" si="42"/>
        <v/>
      </c>
      <c r="EU23" s="99" t="str">
        <f t="shared" si="43"/>
        <v/>
      </c>
      <c r="EV23" s="83" t="str">
        <f t="shared" si="44"/>
        <v/>
      </c>
      <c r="EW23" s="57" t="str">
        <f t="shared" si="45"/>
        <v/>
      </c>
      <c r="EX23" s="126">
        <f t="shared" si="46"/>
        <v>0</v>
      </c>
      <c r="EY23" s="93" t="str">
        <f t="shared" si="47"/>
        <v/>
      </c>
      <c r="EZ23" s="92" t="str">
        <f t="shared" si="48"/>
        <v/>
      </c>
      <c r="FA23" s="92" t="str">
        <f t="shared" si="49"/>
        <v/>
      </c>
      <c r="FB23" s="92" t="str">
        <f t="shared" si="50"/>
        <v/>
      </c>
      <c r="FC23" s="92" t="str">
        <f t="shared" si="51"/>
        <v/>
      </c>
      <c r="FD23" s="94" t="str">
        <f t="shared" si="52"/>
        <v/>
      </c>
      <c r="FE23" s="93">
        <f t="shared" si="53"/>
        <v>0</v>
      </c>
      <c r="FF23" s="92">
        <f t="shared" si="54"/>
        <v>0</v>
      </c>
      <c r="FG23" s="92">
        <f t="shared" si="55"/>
        <v>0</v>
      </c>
      <c r="FH23" s="92">
        <f t="shared" si="56"/>
        <v>0</v>
      </c>
      <c r="FI23" s="94"/>
      <c r="FJ23" s="735"/>
      <c r="FK23" s="735"/>
      <c r="FL23" s="173">
        <f t="shared" si="57"/>
        <v>0</v>
      </c>
      <c r="FM23" s="173" t="s">
        <v>198</v>
      </c>
      <c r="FN23" s="173">
        <f t="shared" si="58"/>
        <v>200</v>
      </c>
      <c r="FO23" s="173" t="str">
        <f t="shared" si="59"/>
        <v>0/200</v>
      </c>
      <c r="FP23" s="173">
        <f t="shared" si="60"/>
        <v>0</v>
      </c>
      <c r="FQ23" s="173" t="s">
        <v>198</v>
      </c>
      <c r="FR23" s="173">
        <f t="shared" si="61"/>
        <v>200</v>
      </c>
      <c r="FS23" s="173" t="str">
        <f t="shared" si="62"/>
        <v>0/200</v>
      </c>
      <c r="FT23" s="173">
        <f t="shared" si="63"/>
        <v>0</v>
      </c>
      <c r="FU23" s="173" t="s">
        <v>198</v>
      </c>
      <c r="FV23" s="173">
        <f t="shared" si="64"/>
        <v>100</v>
      </c>
      <c r="FW23" s="173" t="str">
        <f t="shared" si="65"/>
        <v>0/100</v>
      </c>
      <c r="FX23" s="173">
        <f t="shared" si="66"/>
        <v>0</v>
      </c>
      <c r="FY23" s="173" t="s">
        <v>198</v>
      </c>
      <c r="FZ23" s="173">
        <f t="shared" si="67"/>
        <v>100</v>
      </c>
      <c r="GA23" s="173" t="str">
        <f t="shared" si="68"/>
        <v>0/100</v>
      </c>
      <c r="GB23" s="173">
        <f t="shared" si="69"/>
        <v>0</v>
      </c>
      <c r="GC23" s="173" t="s">
        <v>198</v>
      </c>
      <c r="GD23" s="173">
        <f t="shared" si="70"/>
        <v>200</v>
      </c>
      <c r="GE23" s="173" t="str">
        <f t="shared" si="20"/>
        <v>0/200</v>
      </c>
    </row>
    <row r="24" spans="1:187" ht="38.25" customHeight="1">
      <c r="A24" s="165">
        <f t="shared" si="21"/>
        <v>0</v>
      </c>
      <c r="B24" s="429">
        <v>16</v>
      </c>
      <c r="C24" s="42">
        <v>16</v>
      </c>
      <c r="D24" s="37">
        <f t="shared" si="22"/>
        <v>0</v>
      </c>
      <c r="E24" s="2"/>
      <c r="F24" s="176"/>
      <c r="G24" s="2"/>
      <c r="H24" s="2"/>
      <c r="I24" s="2"/>
      <c r="J24" s="2"/>
      <c r="K24" s="178"/>
      <c r="L24" s="15">
        <v>0</v>
      </c>
      <c r="M24" s="67">
        <v>0</v>
      </c>
      <c r="N24" s="68">
        <f t="shared" si="145"/>
        <v>0</v>
      </c>
      <c r="O24" s="207">
        <v>0</v>
      </c>
      <c r="P24" s="432">
        <v>0</v>
      </c>
      <c r="Q24" s="119">
        <f t="shared" si="146"/>
        <v>0</v>
      </c>
      <c r="R24" s="433">
        <v>0</v>
      </c>
      <c r="S24" s="434">
        <f t="shared" si="73"/>
        <v>0</v>
      </c>
      <c r="T24" s="223">
        <f t="shared" si="147"/>
        <v>0</v>
      </c>
      <c r="U24" s="69">
        <f t="shared" si="148"/>
        <v>0</v>
      </c>
      <c r="V24" s="522">
        <f t="shared" si="23"/>
        <v>0</v>
      </c>
      <c r="W24" s="38" t="str">
        <f t="shared" si="149"/>
        <v/>
      </c>
      <c r="X24" s="38" t="str">
        <f t="shared" si="150"/>
        <v/>
      </c>
      <c r="Y24" s="137" t="str">
        <f t="shared" si="151"/>
        <v/>
      </c>
      <c r="Z24" s="147">
        <v>0</v>
      </c>
      <c r="AA24" s="79">
        <v>0</v>
      </c>
      <c r="AB24" s="80">
        <f t="shared" si="88"/>
        <v>0</v>
      </c>
      <c r="AC24" s="217">
        <v>0</v>
      </c>
      <c r="AD24" s="438">
        <v>0</v>
      </c>
      <c r="AE24" s="120">
        <f t="shared" si="89"/>
        <v>0</v>
      </c>
      <c r="AF24" s="439">
        <v>0</v>
      </c>
      <c r="AG24" s="440">
        <f t="shared" si="90"/>
        <v>0</v>
      </c>
      <c r="AH24" s="158">
        <f t="shared" si="91"/>
        <v>0</v>
      </c>
      <c r="AI24" s="218">
        <f t="shared" si="92"/>
        <v>0</v>
      </c>
      <c r="AJ24" s="522">
        <f t="shared" si="24"/>
        <v>0</v>
      </c>
      <c r="AK24" s="72" t="str">
        <f t="shared" si="93"/>
        <v/>
      </c>
      <c r="AL24" s="72" t="str">
        <f t="shared" si="94"/>
        <v/>
      </c>
      <c r="AM24" s="148" t="str">
        <f t="shared" si="95"/>
        <v/>
      </c>
      <c r="AN24" s="140">
        <v>0</v>
      </c>
      <c r="AO24" s="75">
        <v>0</v>
      </c>
      <c r="AP24" s="76">
        <f t="shared" si="137"/>
        <v>0</v>
      </c>
      <c r="AQ24" s="263">
        <v>0</v>
      </c>
      <c r="AR24" s="441">
        <v>0</v>
      </c>
      <c r="AS24" s="264">
        <f t="shared" si="96"/>
        <v>0</v>
      </c>
      <c r="AT24" s="442">
        <v>0</v>
      </c>
      <c r="AU24" s="443">
        <f t="shared" si="97"/>
        <v>0</v>
      </c>
      <c r="AV24" s="65">
        <f t="shared" si="98"/>
        <v>0</v>
      </c>
      <c r="AW24" s="265">
        <f t="shared" si="99"/>
        <v>0</v>
      </c>
      <c r="AX24" s="522">
        <f t="shared" si="25"/>
        <v>0</v>
      </c>
      <c r="AY24" s="40" t="str">
        <f t="shared" si="100"/>
        <v/>
      </c>
      <c r="AZ24" s="40" t="str">
        <f t="shared" si="101"/>
        <v/>
      </c>
      <c r="BA24" s="141" t="str">
        <f t="shared" si="102"/>
        <v/>
      </c>
      <c r="BB24" s="286">
        <v>0</v>
      </c>
      <c r="BC24" s="85">
        <v>0</v>
      </c>
      <c r="BD24" s="287">
        <f t="shared" si="138"/>
        <v>0</v>
      </c>
      <c r="BE24" s="288">
        <v>0</v>
      </c>
      <c r="BF24" s="444">
        <v>0</v>
      </c>
      <c r="BG24" s="289">
        <f t="shared" si="103"/>
        <v>0</v>
      </c>
      <c r="BH24" s="445">
        <v>0</v>
      </c>
      <c r="BI24" s="446">
        <f t="shared" si="104"/>
        <v>0</v>
      </c>
      <c r="BJ24" s="121">
        <f t="shared" si="105"/>
        <v>0</v>
      </c>
      <c r="BK24" s="290">
        <f t="shared" si="106"/>
        <v>0</v>
      </c>
      <c r="BL24" s="522">
        <f t="shared" si="26"/>
        <v>0</v>
      </c>
      <c r="BM24" s="91" t="str">
        <f t="shared" si="107"/>
        <v/>
      </c>
      <c r="BN24" s="91" t="str">
        <f t="shared" si="108"/>
        <v/>
      </c>
      <c r="BO24" s="144" t="str">
        <f t="shared" si="109"/>
        <v/>
      </c>
      <c r="BP24" s="147">
        <v>0</v>
      </c>
      <c r="BQ24" s="79">
        <v>0</v>
      </c>
      <c r="BR24" s="80">
        <f t="shared" si="139"/>
        <v>0</v>
      </c>
      <c r="BS24" s="217">
        <v>0</v>
      </c>
      <c r="BT24" s="438">
        <v>0</v>
      </c>
      <c r="BU24" s="120">
        <f t="shared" si="110"/>
        <v>0</v>
      </c>
      <c r="BV24" s="439">
        <v>0</v>
      </c>
      <c r="BW24" s="440">
        <f t="shared" si="111"/>
        <v>0</v>
      </c>
      <c r="BX24" s="158">
        <f t="shared" si="112"/>
        <v>0</v>
      </c>
      <c r="BY24" s="218">
        <f t="shared" si="113"/>
        <v>0</v>
      </c>
      <c r="BZ24" s="522">
        <f t="shared" si="27"/>
        <v>0</v>
      </c>
      <c r="CA24" s="72" t="str">
        <f t="shared" si="114"/>
        <v/>
      </c>
      <c r="CB24" s="72" t="str">
        <f t="shared" si="115"/>
        <v/>
      </c>
      <c r="CC24" s="148" t="str">
        <f t="shared" si="116"/>
        <v/>
      </c>
      <c r="CD24" s="155">
        <v>0</v>
      </c>
      <c r="CE24" s="156">
        <v>0</v>
      </c>
      <c r="CF24" s="157">
        <f t="shared" si="140"/>
        <v>0</v>
      </c>
      <c r="CG24" s="311">
        <v>0</v>
      </c>
      <c r="CH24" s="447">
        <v>0</v>
      </c>
      <c r="CI24" s="312">
        <f t="shared" si="117"/>
        <v>0</v>
      </c>
      <c r="CJ24" s="448">
        <v>0</v>
      </c>
      <c r="CK24" s="449">
        <f t="shared" si="118"/>
        <v>0</v>
      </c>
      <c r="CL24" s="64">
        <f t="shared" si="119"/>
        <v>0</v>
      </c>
      <c r="CM24" s="313">
        <f t="shared" si="120"/>
        <v>0</v>
      </c>
      <c r="CN24" s="522">
        <f t="shared" si="28"/>
        <v>0</v>
      </c>
      <c r="CO24" s="39" t="str">
        <f t="shared" si="121"/>
        <v/>
      </c>
      <c r="CP24" s="39" t="str">
        <f t="shared" si="122"/>
        <v/>
      </c>
      <c r="CQ24" s="58" t="str">
        <f t="shared" si="123"/>
        <v/>
      </c>
      <c r="CR24" s="152">
        <v>0</v>
      </c>
      <c r="CS24" s="81">
        <v>0</v>
      </c>
      <c r="CT24" s="82">
        <f t="shared" si="141"/>
        <v>0</v>
      </c>
      <c r="CU24" s="336">
        <v>0</v>
      </c>
      <c r="CV24" s="450">
        <v>0</v>
      </c>
      <c r="CW24" s="337">
        <f t="shared" si="124"/>
        <v>0</v>
      </c>
      <c r="CX24" s="451">
        <v>0</v>
      </c>
      <c r="CY24" s="452">
        <f t="shared" si="125"/>
        <v>0</v>
      </c>
      <c r="CZ24" s="66">
        <f t="shared" si="126"/>
        <v>0</v>
      </c>
      <c r="DA24" s="338">
        <f t="shared" si="127"/>
        <v>0</v>
      </c>
      <c r="DB24" s="522">
        <f t="shared" si="29"/>
        <v>0</v>
      </c>
      <c r="DC24" s="153">
        <f t="shared" si="30"/>
        <v>0</v>
      </c>
      <c r="DD24" s="286">
        <v>0</v>
      </c>
      <c r="DE24" s="85">
        <v>0</v>
      </c>
      <c r="DF24" s="287">
        <f t="shared" si="142"/>
        <v>0</v>
      </c>
      <c r="DG24" s="288">
        <v>0</v>
      </c>
      <c r="DH24" s="444">
        <v>0</v>
      </c>
      <c r="DI24" s="289">
        <f t="shared" si="128"/>
        <v>0</v>
      </c>
      <c r="DJ24" s="445">
        <v>0</v>
      </c>
      <c r="DK24" s="446">
        <f t="shared" si="129"/>
        <v>0</v>
      </c>
      <c r="DL24" s="121">
        <f t="shared" si="130"/>
        <v>0</v>
      </c>
      <c r="DM24" s="290">
        <f t="shared" si="131"/>
        <v>0</v>
      </c>
      <c r="DN24" s="522">
        <f t="shared" si="31"/>
        <v>0</v>
      </c>
      <c r="DO24" s="154">
        <f t="shared" si="32"/>
        <v>0</v>
      </c>
      <c r="DP24" s="12">
        <v>0</v>
      </c>
      <c r="DQ24" s="6">
        <v>0</v>
      </c>
      <c r="DR24" s="6">
        <v>0</v>
      </c>
      <c r="DS24" s="87">
        <f t="shared" si="143"/>
        <v>0</v>
      </c>
      <c r="DT24" s="522">
        <f t="shared" si="34"/>
        <v>0</v>
      </c>
      <c r="DU24" s="88">
        <f t="shared" si="35"/>
        <v>0</v>
      </c>
      <c r="DV24" s="10">
        <v>0</v>
      </c>
      <c r="DW24" s="4">
        <v>0</v>
      </c>
      <c r="DX24" s="4">
        <v>0</v>
      </c>
      <c r="DY24" s="39">
        <f t="shared" si="144"/>
        <v>0</v>
      </c>
      <c r="DZ24" s="522">
        <f t="shared" si="37"/>
        <v>0</v>
      </c>
      <c r="EA24" s="54">
        <f t="shared" si="38"/>
        <v>0</v>
      </c>
      <c r="EB24" s="286">
        <v>0</v>
      </c>
      <c r="EC24" s="85">
        <v>0</v>
      </c>
      <c r="ED24" s="287">
        <f t="shared" si="87"/>
        <v>0</v>
      </c>
      <c r="EE24" s="288">
        <v>0</v>
      </c>
      <c r="EF24" s="444">
        <v>0</v>
      </c>
      <c r="EG24" s="289">
        <f t="shared" si="132"/>
        <v>0</v>
      </c>
      <c r="EH24" s="445">
        <v>0</v>
      </c>
      <c r="EI24" s="446">
        <f t="shared" si="133"/>
        <v>0</v>
      </c>
      <c r="EJ24" s="121">
        <f t="shared" si="134"/>
        <v>0</v>
      </c>
      <c r="EK24" s="290">
        <f t="shared" si="135"/>
        <v>0</v>
      </c>
      <c r="EL24" s="91">
        <f t="shared" si="7"/>
        <v>0</v>
      </c>
      <c r="EM24" s="154">
        <f t="shared" si="39"/>
        <v>0</v>
      </c>
      <c r="EN24" s="14"/>
      <c r="EO24" s="8"/>
      <c r="EP24" s="59" t="str">
        <f t="shared" si="136"/>
        <v/>
      </c>
      <c r="EQ24" s="56">
        <f t="shared" si="8"/>
        <v>0</v>
      </c>
      <c r="ER24" s="41">
        <f t="shared" si="9"/>
        <v>0</v>
      </c>
      <c r="ES24" s="190">
        <f t="shared" si="41"/>
        <v>0</v>
      </c>
      <c r="ET24" s="99" t="str">
        <f t="shared" si="42"/>
        <v/>
      </c>
      <c r="EU24" s="99" t="str">
        <f t="shared" si="43"/>
        <v/>
      </c>
      <c r="EV24" s="83" t="str">
        <f t="shared" si="44"/>
        <v/>
      </c>
      <c r="EW24" s="57" t="str">
        <f t="shared" si="45"/>
        <v/>
      </c>
      <c r="EX24" s="126">
        <f t="shared" si="46"/>
        <v>0</v>
      </c>
      <c r="EY24" s="93" t="str">
        <f t="shared" si="47"/>
        <v/>
      </c>
      <c r="EZ24" s="92" t="str">
        <f t="shared" si="48"/>
        <v/>
      </c>
      <c r="FA24" s="92" t="str">
        <f t="shared" si="49"/>
        <v/>
      </c>
      <c r="FB24" s="92" t="str">
        <f t="shared" si="50"/>
        <v/>
      </c>
      <c r="FC24" s="92" t="str">
        <f t="shared" si="51"/>
        <v/>
      </c>
      <c r="FD24" s="94" t="str">
        <f t="shared" si="52"/>
        <v/>
      </c>
      <c r="FE24" s="93">
        <f t="shared" si="53"/>
        <v>0</v>
      </c>
      <c r="FF24" s="92">
        <f t="shared" si="54"/>
        <v>0</v>
      </c>
      <c r="FG24" s="92">
        <f t="shared" si="55"/>
        <v>0</v>
      </c>
      <c r="FH24" s="92">
        <f t="shared" si="56"/>
        <v>0</v>
      </c>
      <c r="FI24" s="94"/>
      <c r="FJ24" s="735"/>
      <c r="FK24" s="735"/>
      <c r="FL24" s="173">
        <f t="shared" si="57"/>
        <v>0</v>
      </c>
      <c r="FM24" s="173" t="s">
        <v>198</v>
      </c>
      <c r="FN24" s="173">
        <f t="shared" si="58"/>
        <v>200</v>
      </c>
      <c r="FO24" s="173" t="str">
        <f t="shared" si="59"/>
        <v>0/200</v>
      </c>
      <c r="FP24" s="173">
        <f t="shared" si="60"/>
        <v>0</v>
      </c>
      <c r="FQ24" s="173" t="s">
        <v>198</v>
      </c>
      <c r="FR24" s="173">
        <f t="shared" si="61"/>
        <v>200</v>
      </c>
      <c r="FS24" s="173" t="str">
        <f t="shared" si="62"/>
        <v>0/200</v>
      </c>
      <c r="FT24" s="173">
        <f t="shared" si="63"/>
        <v>0</v>
      </c>
      <c r="FU24" s="173" t="s">
        <v>198</v>
      </c>
      <c r="FV24" s="173">
        <f t="shared" si="64"/>
        <v>100</v>
      </c>
      <c r="FW24" s="173" t="str">
        <f t="shared" si="65"/>
        <v>0/100</v>
      </c>
      <c r="FX24" s="173">
        <f t="shared" si="66"/>
        <v>0</v>
      </c>
      <c r="FY24" s="173" t="s">
        <v>198</v>
      </c>
      <c r="FZ24" s="173">
        <f t="shared" si="67"/>
        <v>100</v>
      </c>
      <c r="GA24" s="173" t="str">
        <f t="shared" si="68"/>
        <v>0/100</v>
      </c>
      <c r="GB24" s="173">
        <f t="shared" si="69"/>
        <v>0</v>
      </c>
      <c r="GC24" s="173" t="s">
        <v>198</v>
      </c>
      <c r="GD24" s="173">
        <f t="shared" si="70"/>
        <v>200</v>
      </c>
      <c r="GE24" s="173" t="str">
        <f t="shared" si="20"/>
        <v>0/200</v>
      </c>
    </row>
    <row r="25" spans="1:187" ht="38.25" customHeight="1">
      <c r="A25" s="165">
        <f t="shared" si="21"/>
        <v>0</v>
      </c>
      <c r="B25" s="429">
        <v>17</v>
      </c>
      <c r="C25" s="36">
        <v>17</v>
      </c>
      <c r="D25" s="37">
        <f t="shared" si="22"/>
        <v>0</v>
      </c>
      <c r="E25" s="2"/>
      <c r="F25" s="176"/>
      <c r="G25" s="1"/>
      <c r="H25" s="2"/>
      <c r="I25" s="2"/>
      <c r="J25" s="2"/>
      <c r="K25" s="178"/>
      <c r="L25" s="15">
        <v>0</v>
      </c>
      <c r="M25" s="67">
        <v>0</v>
      </c>
      <c r="N25" s="68">
        <f t="shared" si="145"/>
        <v>0</v>
      </c>
      <c r="O25" s="207">
        <v>0</v>
      </c>
      <c r="P25" s="432">
        <v>0</v>
      </c>
      <c r="Q25" s="119">
        <f t="shared" si="146"/>
        <v>0</v>
      </c>
      <c r="R25" s="433">
        <v>0</v>
      </c>
      <c r="S25" s="434">
        <f t="shared" si="73"/>
        <v>0</v>
      </c>
      <c r="T25" s="223">
        <f t="shared" si="147"/>
        <v>0</v>
      </c>
      <c r="U25" s="69">
        <f t="shared" si="148"/>
        <v>0</v>
      </c>
      <c r="V25" s="522">
        <f t="shared" si="23"/>
        <v>0</v>
      </c>
      <c r="W25" s="38" t="str">
        <f t="shared" si="149"/>
        <v/>
      </c>
      <c r="X25" s="38" t="str">
        <f t="shared" si="150"/>
        <v/>
      </c>
      <c r="Y25" s="137" t="str">
        <f t="shared" si="151"/>
        <v/>
      </c>
      <c r="Z25" s="147">
        <v>0</v>
      </c>
      <c r="AA25" s="79">
        <v>0</v>
      </c>
      <c r="AB25" s="80">
        <f t="shared" si="88"/>
        <v>0</v>
      </c>
      <c r="AC25" s="217">
        <v>0</v>
      </c>
      <c r="AD25" s="438">
        <v>0</v>
      </c>
      <c r="AE25" s="120">
        <f t="shared" si="89"/>
        <v>0</v>
      </c>
      <c r="AF25" s="439">
        <v>0</v>
      </c>
      <c r="AG25" s="440">
        <f t="shared" si="90"/>
        <v>0</v>
      </c>
      <c r="AH25" s="158">
        <f t="shared" si="91"/>
        <v>0</v>
      </c>
      <c r="AI25" s="218">
        <f t="shared" si="92"/>
        <v>0</v>
      </c>
      <c r="AJ25" s="522">
        <f t="shared" si="24"/>
        <v>0</v>
      </c>
      <c r="AK25" s="72" t="str">
        <f t="shared" si="93"/>
        <v/>
      </c>
      <c r="AL25" s="72" t="str">
        <f t="shared" si="94"/>
        <v/>
      </c>
      <c r="AM25" s="148" t="str">
        <f t="shared" si="95"/>
        <v/>
      </c>
      <c r="AN25" s="140">
        <v>0</v>
      </c>
      <c r="AO25" s="75">
        <v>0</v>
      </c>
      <c r="AP25" s="76">
        <f t="shared" si="137"/>
        <v>0</v>
      </c>
      <c r="AQ25" s="263">
        <v>0</v>
      </c>
      <c r="AR25" s="441">
        <v>0</v>
      </c>
      <c r="AS25" s="264">
        <f t="shared" si="96"/>
        <v>0</v>
      </c>
      <c r="AT25" s="442">
        <v>0</v>
      </c>
      <c r="AU25" s="443">
        <f t="shared" si="97"/>
        <v>0</v>
      </c>
      <c r="AV25" s="65">
        <f t="shared" si="98"/>
        <v>0</v>
      </c>
      <c r="AW25" s="265">
        <f t="shared" si="99"/>
        <v>0</v>
      </c>
      <c r="AX25" s="522">
        <f t="shared" si="25"/>
        <v>0</v>
      </c>
      <c r="AY25" s="40" t="str">
        <f t="shared" si="100"/>
        <v/>
      </c>
      <c r="AZ25" s="40" t="str">
        <f t="shared" si="101"/>
        <v/>
      </c>
      <c r="BA25" s="141" t="str">
        <f t="shared" si="102"/>
        <v/>
      </c>
      <c r="BB25" s="286">
        <v>0</v>
      </c>
      <c r="BC25" s="85">
        <v>0</v>
      </c>
      <c r="BD25" s="287">
        <f t="shared" si="138"/>
        <v>0</v>
      </c>
      <c r="BE25" s="288">
        <v>0</v>
      </c>
      <c r="BF25" s="444">
        <v>0</v>
      </c>
      <c r="BG25" s="289">
        <f t="shared" si="103"/>
        <v>0</v>
      </c>
      <c r="BH25" s="445">
        <v>0</v>
      </c>
      <c r="BI25" s="446">
        <f t="shared" si="104"/>
        <v>0</v>
      </c>
      <c r="BJ25" s="121">
        <f t="shared" si="105"/>
        <v>0</v>
      </c>
      <c r="BK25" s="290">
        <f t="shared" si="106"/>
        <v>0</v>
      </c>
      <c r="BL25" s="522">
        <f t="shared" si="26"/>
        <v>0</v>
      </c>
      <c r="BM25" s="91" t="str">
        <f t="shared" si="107"/>
        <v/>
      </c>
      <c r="BN25" s="91" t="str">
        <f t="shared" si="108"/>
        <v/>
      </c>
      <c r="BO25" s="144" t="str">
        <f t="shared" si="109"/>
        <v/>
      </c>
      <c r="BP25" s="147">
        <v>0</v>
      </c>
      <c r="BQ25" s="79">
        <v>0</v>
      </c>
      <c r="BR25" s="80">
        <f t="shared" si="139"/>
        <v>0</v>
      </c>
      <c r="BS25" s="217">
        <v>0</v>
      </c>
      <c r="BT25" s="438">
        <v>0</v>
      </c>
      <c r="BU25" s="120">
        <f t="shared" si="110"/>
        <v>0</v>
      </c>
      <c r="BV25" s="439">
        <v>0</v>
      </c>
      <c r="BW25" s="440">
        <f t="shared" si="111"/>
        <v>0</v>
      </c>
      <c r="BX25" s="158">
        <f t="shared" si="112"/>
        <v>0</v>
      </c>
      <c r="BY25" s="218">
        <f t="shared" si="113"/>
        <v>0</v>
      </c>
      <c r="BZ25" s="522">
        <f t="shared" si="27"/>
        <v>0</v>
      </c>
      <c r="CA25" s="72" t="str">
        <f t="shared" si="114"/>
        <v/>
      </c>
      <c r="CB25" s="72" t="str">
        <f t="shared" si="115"/>
        <v/>
      </c>
      <c r="CC25" s="148" t="str">
        <f t="shared" si="116"/>
        <v/>
      </c>
      <c r="CD25" s="155">
        <v>0</v>
      </c>
      <c r="CE25" s="156">
        <v>0</v>
      </c>
      <c r="CF25" s="157">
        <f t="shared" si="140"/>
        <v>0</v>
      </c>
      <c r="CG25" s="311">
        <v>0</v>
      </c>
      <c r="CH25" s="447">
        <v>0</v>
      </c>
      <c r="CI25" s="312">
        <f t="shared" si="117"/>
        <v>0</v>
      </c>
      <c r="CJ25" s="448">
        <v>0</v>
      </c>
      <c r="CK25" s="449">
        <f t="shared" si="118"/>
        <v>0</v>
      </c>
      <c r="CL25" s="64">
        <f t="shared" si="119"/>
        <v>0</v>
      </c>
      <c r="CM25" s="313">
        <f t="shared" si="120"/>
        <v>0</v>
      </c>
      <c r="CN25" s="522">
        <f t="shared" si="28"/>
        <v>0</v>
      </c>
      <c r="CO25" s="39" t="str">
        <f t="shared" si="121"/>
        <v/>
      </c>
      <c r="CP25" s="39" t="str">
        <f t="shared" si="122"/>
        <v/>
      </c>
      <c r="CQ25" s="58" t="str">
        <f t="shared" si="123"/>
        <v/>
      </c>
      <c r="CR25" s="152">
        <v>0</v>
      </c>
      <c r="CS25" s="81">
        <v>0</v>
      </c>
      <c r="CT25" s="82">
        <f t="shared" si="141"/>
        <v>0</v>
      </c>
      <c r="CU25" s="336">
        <v>0</v>
      </c>
      <c r="CV25" s="450">
        <v>0</v>
      </c>
      <c r="CW25" s="337">
        <f t="shared" si="124"/>
        <v>0</v>
      </c>
      <c r="CX25" s="451">
        <v>0</v>
      </c>
      <c r="CY25" s="452">
        <f t="shared" si="125"/>
        <v>0</v>
      </c>
      <c r="CZ25" s="66">
        <f t="shared" si="126"/>
        <v>0</v>
      </c>
      <c r="DA25" s="338">
        <f t="shared" si="127"/>
        <v>0</v>
      </c>
      <c r="DB25" s="522">
        <f t="shared" si="29"/>
        <v>0</v>
      </c>
      <c r="DC25" s="153">
        <f t="shared" si="30"/>
        <v>0</v>
      </c>
      <c r="DD25" s="286">
        <v>0</v>
      </c>
      <c r="DE25" s="85">
        <v>0</v>
      </c>
      <c r="DF25" s="287">
        <f t="shared" si="142"/>
        <v>0</v>
      </c>
      <c r="DG25" s="288">
        <v>0</v>
      </c>
      <c r="DH25" s="444">
        <v>0</v>
      </c>
      <c r="DI25" s="289">
        <f t="shared" si="128"/>
        <v>0</v>
      </c>
      <c r="DJ25" s="445">
        <v>0</v>
      </c>
      <c r="DK25" s="446">
        <f t="shared" si="129"/>
        <v>0</v>
      </c>
      <c r="DL25" s="121">
        <f t="shared" si="130"/>
        <v>0</v>
      </c>
      <c r="DM25" s="290">
        <f t="shared" si="131"/>
        <v>0</v>
      </c>
      <c r="DN25" s="522">
        <f t="shared" si="31"/>
        <v>0</v>
      </c>
      <c r="DO25" s="154">
        <f t="shared" si="32"/>
        <v>0</v>
      </c>
      <c r="DP25" s="12">
        <v>0</v>
      </c>
      <c r="DQ25" s="6">
        <v>0</v>
      </c>
      <c r="DR25" s="6">
        <v>0</v>
      </c>
      <c r="DS25" s="87">
        <f t="shared" si="143"/>
        <v>0</v>
      </c>
      <c r="DT25" s="522">
        <f t="shared" si="34"/>
        <v>0</v>
      </c>
      <c r="DU25" s="88">
        <f t="shared" si="35"/>
        <v>0</v>
      </c>
      <c r="DV25" s="10">
        <v>0</v>
      </c>
      <c r="DW25" s="4">
        <v>0</v>
      </c>
      <c r="DX25" s="4">
        <v>0</v>
      </c>
      <c r="DY25" s="39">
        <f t="shared" si="144"/>
        <v>0</v>
      </c>
      <c r="DZ25" s="522">
        <f t="shared" si="37"/>
        <v>0</v>
      </c>
      <c r="EA25" s="54">
        <f t="shared" si="38"/>
        <v>0</v>
      </c>
      <c r="EB25" s="286">
        <v>0</v>
      </c>
      <c r="EC25" s="85">
        <v>0</v>
      </c>
      <c r="ED25" s="287">
        <f t="shared" si="87"/>
        <v>0</v>
      </c>
      <c r="EE25" s="288">
        <v>0</v>
      </c>
      <c r="EF25" s="444">
        <v>0</v>
      </c>
      <c r="EG25" s="289">
        <f t="shared" si="132"/>
        <v>0</v>
      </c>
      <c r="EH25" s="445">
        <v>0</v>
      </c>
      <c r="EI25" s="446">
        <f t="shared" si="133"/>
        <v>0</v>
      </c>
      <c r="EJ25" s="121">
        <f t="shared" si="134"/>
        <v>0</v>
      </c>
      <c r="EK25" s="290">
        <f t="shared" si="135"/>
        <v>0</v>
      </c>
      <c r="EL25" s="91">
        <f t="shared" si="7"/>
        <v>0</v>
      </c>
      <c r="EM25" s="154">
        <f t="shared" si="39"/>
        <v>0</v>
      </c>
      <c r="EN25" s="14"/>
      <c r="EO25" s="8"/>
      <c r="EP25" s="59" t="str">
        <f t="shared" si="136"/>
        <v/>
      </c>
      <c r="EQ25" s="56">
        <f t="shared" si="8"/>
        <v>0</v>
      </c>
      <c r="ER25" s="41">
        <f t="shared" si="9"/>
        <v>0</v>
      </c>
      <c r="ES25" s="190">
        <f t="shared" si="41"/>
        <v>0</v>
      </c>
      <c r="ET25" s="99" t="str">
        <f t="shared" si="42"/>
        <v/>
      </c>
      <c r="EU25" s="99" t="str">
        <f t="shared" si="43"/>
        <v/>
      </c>
      <c r="EV25" s="83" t="str">
        <f t="shared" si="44"/>
        <v/>
      </c>
      <c r="EW25" s="57" t="str">
        <f t="shared" si="45"/>
        <v/>
      </c>
      <c r="EX25" s="126">
        <f t="shared" si="46"/>
        <v>0</v>
      </c>
      <c r="EY25" s="93" t="str">
        <f t="shared" si="47"/>
        <v/>
      </c>
      <c r="EZ25" s="92" t="str">
        <f t="shared" si="48"/>
        <v/>
      </c>
      <c r="FA25" s="92" t="str">
        <f t="shared" si="49"/>
        <v/>
      </c>
      <c r="FB25" s="92" t="str">
        <f t="shared" si="50"/>
        <v/>
      </c>
      <c r="FC25" s="92" t="str">
        <f t="shared" si="51"/>
        <v/>
      </c>
      <c r="FD25" s="94" t="str">
        <f t="shared" si="52"/>
        <v/>
      </c>
      <c r="FE25" s="93">
        <f t="shared" si="53"/>
        <v>0</v>
      </c>
      <c r="FF25" s="92">
        <f t="shared" si="54"/>
        <v>0</v>
      </c>
      <c r="FG25" s="92">
        <f t="shared" si="55"/>
        <v>0</v>
      </c>
      <c r="FH25" s="92">
        <f t="shared" si="56"/>
        <v>0</v>
      </c>
      <c r="FI25" s="94"/>
      <c r="FJ25" s="735"/>
      <c r="FK25" s="735"/>
      <c r="FL25" s="173">
        <f t="shared" si="57"/>
        <v>0</v>
      </c>
      <c r="FM25" s="173" t="s">
        <v>198</v>
      </c>
      <c r="FN25" s="173">
        <f t="shared" si="58"/>
        <v>200</v>
      </c>
      <c r="FO25" s="173" t="str">
        <f t="shared" si="59"/>
        <v>0/200</v>
      </c>
      <c r="FP25" s="173">
        <f t="shared" si="60"/>
        <v>0</v>
      </c>
      <c r="FQ25" s="173" t="s">
        <v>198</v>
      </c>
      <c r="FR25" s="173">
        <f t="shared" si="61"/>
        <v>200</v>
      </c>
      <c r="FS25" s="173" t="str">
        <f t="shared" si="62"/>
        <v>0/200</v>
      </c>
      <c r="FT25" s="173">
        <f t="shared" si="63"/>
        <v>0</v>
      </c>
      <c r="FU25" s="173" t="s">
        <v>198</v>
      </c>
      <c r="FV25" s="173">
        <f t="shared" si="64"/>
        <v>100</v>
      </c>
      <c r="FW25" s="173" t="str">
        <f t="shared" si="65"/>
        <v>0/100</v>
      </c>
      <c r="FX25" s="173">
        <f t="shared" si="66"/>
        <v>0</v>
      </c>
      <c r="FY25" s="173" t="s">
        <v>198</v>
      </c>
      <c r="FZ25" s="173">
        <f t="shared" si="67"/>
        <v>100</v>
      </c>
      <c r="GA25" s="173" t="str">
        <f t="shared" si="68"/>
        <v>0/100</v>
      </c>
      <c r="GB25" s="173">
        <f t="shared" si="69"/>
        <v>0</v>
      </c>
      <c r="GC25" s="173" t="s">
        <v>198</v>
      </c>
      <c r="GD25" s="173">
        <f t="shared" si="70"/>
        <v>200</v>
      </c>
      <c r="GE25" s="173" t="str">
        <f t="shared" si="20"/>
        <v>0/200</v>
      </c>
    </row>
    <row r="26" spans="1:187" ht="38.25" customHeight="1">
      <c r="A26" s="165">
        <f t="shared" si="21"/>
        <v>0</v>
      </c>
      <c r="B26" s="429">
        <v>18</v>
      </c>
      <c r="C26" s="42">
        <v>18</v>
      </c>
      <c r="D26" s="37">
        <f t="shared" si="22"/>
        <v>0</v>
      </c>
      <c r="E26" s="2"/>
      <c r="F26" s="176"/>
      <c r="G26" s="2"/>
      <c r="H26" s="2"/>
      <c r="I26" s="2"/>
      <c r="J26" s="2"/>
      <c r="K26" s="178"/>
      <c r="L26" s="15">
        <v>0</v>
      </c>
      <c r="M26" s="67">
        <v>0</v>
      </c>
      <c r="N26" s="68">
        <f t="shared" si="145"/>
        <v>0</v>
      </c>
      <c r="O26" s="207">
        <v>0</v>
      </c>
      <c r="P26" s="432">
        <v>0</v>
      </c>
      <c r="Q26" s="119">
        <f t="shared" si="146"/>
        <v>0</v>
      </c>
      <c r="R26" s="433">
        <v>0</v>
      </c>
      <c r="S26" s="434">
        <f t="shared" si="73"/>
        <v>0</v>
      </c>
      <c r="T26" s="223">
        <f t="shared" si="147"/>
        <v>0</v>
      </c>
      <c r="U26" s="69">
        <f t="shared" si="148"/>
        <v>0</v>
      </c>
      <c r="V26" s="522">
        <f t="shared" si="23"/>
        <v>0</v>
      </c>
      <c r="W26" s="38" t="str">
        <f t="shared" si="149"/>
        <v/>
      </c>
      <c r="X26" s="38" t="str">
        <f t="shared" si="150"/>
        <v/>
      </c>
      <c r="Y26" s="137" t="str">
        <f t="shared" si="151"/>
        <v/>
      </c>
      <c r="Z26" s="147">
        <v>0</v>
      </c>
      <c r="AA26" s="79">
        <v>0</v>
      </c>
      <c r="AB26" s="80">
        <f t="shared" si="88"/>
        <v>0</v>
      </c>
      <c r="AC26" s="217">
        <v>0</v>
      </c>
      <c r="AD26" s="438">
        <v>0</v>
      </c>
      <c r="AE26" s="120">
        <f t="shared" si="89"/>
        <v>0</v>
      </c>
      <c r="AF26" s="439">
        <v>0</v>
      </c>
      <c r="AG26" s="440">
        <f t="shared" si="90"/>
        <v>0</v>
      </c>
      <c r="AH26" s="158">
        <f t="shared" si="91"/>
        <v>0</v>
      </c>
      <c r="AI26" s="218">
        <f t="shared" si="92"/>
        <v>0</v>
      </c>
      <c r="AJ26" s="522">
        <f t="shared" si="24"/>
        <v>0</v>
      </c>
      <c r="AK26" s="72" t="str">
        <f t="shared" si="93"/>
        <v/>
      </c>
      <c r="AL26" s="72" t="str">
        <f t="shared" si="94"/>
        <v/>
      </c>
      <c r="AM26" s="148" t="str">
        <f t="shared" si="95"/>
        <v/>
      </c>
      <c r="AN26" s="140">
        <v>0</v>
      </c>
      <c r="AO26" s="75">
        <v>0</v>
      </c>
      <c r="AP26" s="76">
        <f t="shared" si="137"/>
        <v>0</v>
      </c>
      <c r="AQ26" s="263">
        <v>0</v>
      </c>
      <c r="AR26" s="441">
        <v>0</v>
      </c>
      <c r="AS26" s="264">
        <f t="shared" si="96"/>
        <v>0</v>
      </c>
      <c r="AT26" s="442">
        <v>0</v>
      </c>
      <c r="AU26" s="443">
        <f t="shared" si="97"/>
        <v>0</v>
      </c>
      <c r="AV26" s="65">
        <f t="shared" si="98"/>
        <v>0</v>
      </c>
      <c r="AW26" s="265">
        <f t="shared" si="99"/>
        <v>0</v>
      </c>
      <c r="AX26" s="522">
        <f t="shared" si="25"/>
        <v>0</v>
      </c>
      <c r="AY26" s="40" t="str">
        <f t="shared" si="100"/>
        <v/>
      </c>
      <c r="AZ26" s="40" t="str">
        <f t="shared" si="101"/>
        <v/>
      </c>
      <c r="BA26" s="141" t="str">
        <f t="shared" si="102"/>
        <v/>
      </c>
      <c r="BB26" s="286">
        <v>0</v>
      </c>
      <c r="BC26" s="85">
        <v>0</v>
      </c>
      <c r="BD26" s="287">
        <f t="shared" si="138"/>
        <v>0</v>
      </c>
      <c r="BE26" s="288">
        <v>0</v>
      </c>
      <c r="BF26" s="444">
        <v>0</v>
      </c>
      <c r="BG26" s="289">
        <f t="shared" si="103"/>
        <v>0</v>
      </c>
      <c r="BH26" s="445">
        <v>0</v>
      </c>
      <c r="BI26" s="446">
        <f t="shared" si="104"/>
        <v>0</v>
      </c>
      <c r="BJ26" s="121">
        <f t="shared" si="105"/>
        <v>0</v>
      </c>
      <c r="BK26" s="290">
        <f t="shared" si="106"/>
        <v>0</v>
      </c>
      <c r="BL26" s="522">
        <f t="shared" si="26"/>
        <v>0</v>
      </c>
      <c r="BM26" s="91" t="str">
        <f t="shared" si="107"/>
        <v/>
      </c>
      <c r="BN26" s="91" t="str">
        <f t="shared" si="108"/>
        <v/>
      </c>
      <c r="BO26" s="144" t="str">
        <f t="shared" si="109"/>
        <v/>
      </c>
      <c r="BP26" s="147">
        <v>0</v>
      </c>
      <c r="BQ26" s="79">
        <v>0</v>
      </c>
      <c r="BR26" s="80">
        <f t="shared" si="139"/>
        <v>0</v>
      </c>
      <c r="BS26" s="217">
        <v>0</v>
      </c>
      <c r="BT26" s="438">
        <v>0</v>
      </c>
      <c r="BU26" s="120">
        <f t="shared" si="110"/>
        <v>0</v>
      </c>
      <c r="BV26" s="439">
        <v>0</v>
      </c>
      <c r="BW26" s="440">
        <f t="shared" si="111"/>
        <v>0</v>
      </c>
      <c r="BX26" s="158">
        <f t="shared" si="112"/>
        <v>0</v>
      </c>
      <c r="BY26" s="218">
        <f t="shared" si="113"/>
        <v>0</v>
      </c>
      <c r="BZ26" s="522">
        <f t="shared" si="27"/>
        <v>0</v>
      </c>
      <c r="CA26" s="72" t="str">
        <f t="shared" si="114"/>
        <v/>
      </c>
      <c r="CB26" s="72" t="str">
        <f t="shared" si="115"/>
        <v/>
      </c>
      <c r="CC26" s="148" t="str">
        <f t="shared" si="116"/>
        <v/>
      </c>
      <c r="CD26" s="155">
        <v>0</v>
      </c>
      <c r="CE26" s="156">
        <v>0</v>
      </c>
      <c r="CF26" s="157">
        <f t="shared" si="140"/>
        <v>0</v>
      </c>
      <c r="CG26" s="311">
        <v>0</v>
      </c>
      <c r="CH26" s="447">
        <v>0</v>
      </c>
      <c r="CI26" s="312">
        <f t="shared" si="117"/>
        <v>0</v>
      </c>
      <c r="CJ26" s="448">
        <v>0</v>
      </c>
      <c r="CK26" s="449">
        <f t="shared" si="118"/>
        <v>0</v>
      </c>
      <c r="CL26" s="64">
        <f t="shared" si="119"/>
        <v>0</v>
      </c>
      <c r="CM26" s="313">
        <f t="shared" si="120"/>
        <v>0</v>
      </c>
      <c r="CN26" s="522">
        <f t="shared" si="28"/>
        <v>0</v>
      </c>
      <c r="CO26" s="39" t="str">
        <f t="shared" si="121"/>
        <v/>
      </c>
      <c r="CP26" s="39" t="str">
        <f t="shared" si="122"/>
        <v/>
      </c>
      <c r="CQ26" s="58" t="str">
        <f t="shared" si="123"/>
        <v/>
      </c>
      <c r="CR26" s="152">
        <v>0</v>
      </c>
      <c r="CS26" s="81">
        <v>0</v>
      </c>
      <c r="CT26" s="82">
        <f t="shared" si="141"/>
        <v>0</v>
      </c>
      <c r="CU26" s="336">
        <v>0</v>
      </c>
      <c r="CV26" s="450">
        <v>0</v>
      </c>
      <c r="CW26" s="337">
        <f t="shared" si="124"/>
        <v>0</v>
      </c>
      <c r="CX26" s="451">
        <v>0</v>
      </c>
      <c r="CY26" s="452">
        <f t="shared" si="125"/>
        <v>0</v>
      </c>
      <c r="CZ26" s="66">
        <f t="shared" si="126"/>
        <v>0</v>
      </c>
      <c r="DA26" s="338">
        <f t="shared" si="127"/>
        <v>0</v>
      </c>
      <c r="DB26" s="522">
        <f t="shared" si="29"/>
        <v>0</v>
      </c>
      <c r="DC26" s="153">
        <f t="shared" si="30"/>
        <v>0</v>
      </c>
      <c r="DD26" s="286">
        <v>0</v>
      </c>
      <c r="DE26" s="85">
        <v>0</v>
      </c>
      <c r="DF26" s="287">
        <f t="shared" si="142"/>
        <v>0</v>
      </c>
      <c r="DG26" s="288">
        <v>0</v>
      </c>
      <c r="DH26" s="444">
        <v>0</v>
      </c>
      <c r="DI26" s="289">
        <f t="shared" si="128"/>
        <v>0</v>
      </c>
      <c r="DJ26" s="445">
        <v>0</v>
      </c>
      <c r="DK26" s="446">
        <f t="shared" si="129"/>
        <v>0</v>
      </c>
      <c r="DL26" s="121">
        <f t="shared" si="130"/>
        <v>0</v>
      </c>
      <c r="DM26" s="290">
        <f t="shared" si="131"/>
        <v>0</v>
      </c>
      <c r="DN26" s="522">
        <f t="shared" si="31"/>
        <v>0</v>
      </c>
      <c r="DO26" s="154">
        <f t="shared" si="32"/>
        <v>0</v>
      </c>
      <c r="DP26" s="12">
        <v>0</v>
      </c>
      <c r="DQ26" s="6">
        <v>0</v>
      </c>
      <c r="DR26" s="6">
        <v>0</v>
      </c>
      <c r="DS26" s="87">
        <f t="shared" si="143"/>
        <v>0</v>
      </c>
      <c r="DT26" s="522">
        <f t="shared" si="34"/>
        <v>0</v>
      </c>
      <c r="DU26" s="88">
        <f t="shared" si="35"/>
        <v>0</v>
      </c>
      <c r="DV26" s="10">
        <v>0</v>
      </c>
      <c r="DW26" s="4">
        <v>0</v>
      </c>
      <c r="DX26" s="4">
        <v>0</v>
      </c>
      <c r="DY26" s="39">
        <f t="shared" si="144"/>
        <v>0</v>
      </c>
      <c r="DZ26" s="522">
        <f t="shared" si="37"/>
        <v>0</v>
      </c>
      <c r="EA26" s="54">
        <f t="shared" si="38"/>
        <v>0</v>
      </c>
      <c r="EB26" s="286">
        <v>0</v>
      </c>
      <c r="EC26" s="85">
        <v>0</v>
      </c>
      <c r="ED26" s="287">
        <f t="shared" si="87"/>
        <v>0</v>
      </c>
      <c r="EE26" s="288">
        <v>0</v>
      </c>
      <c r="EF26" s="444">
        <v>0</v>
      </c>
      <c r="EG26" s="289">
        <f t="shared" si="132"/>
        <v>0</v>
      </c>
      <c r="EH26" s="445">
        <v>0</v>
      </c>
      <c r="EI26" s="446">
        <f t="shared" si="133"/>
        <v>0</v>
      </c>
      <c r="EJ26" s="121">
        <f t="shared" si="134"/>
        <v>0</v>
      </c>
      <c r="EK26" s="290">
        <f t="shared" si="135"/>
        <v>0</v>
      </c>
      <c r="EL26" s="91">
        <f t="shared" si="7"/>
        <v>0</v>
      </c>
      <c r="EM26" s="154">
        <f t="shared" si="39"/>
        <v>0</v>
      </c>
      <c r="EN26" s="14"/>
      <c r="EO26" s="8"/>
      <c r="EP26" s="59" t="str">
        <f t="shared" si="136"/>
        <v/>
      </c>
      <c r="EQ26" s="56">
        <f t="shared" si="8"/>
        <v>0</v>
      </c>
      <c r="ER26" s="41">
        <f t="shared" si="9"/>
        <v>0</v>
      </c>
      <c r="ES26" s="190">
        <f t="shared" si="41"/>
        <v>0</v>
      </c>
      <c r="ET26" s="99" t="str">
        <f t="shared" si="42"/>
        <v/>
      </c>
      <c r="EU26" s="99" t="str">
        <f t="shared" si="43"/>
        <v/>
      </c>
      <c r="EV26" s="83" t="str">
        <f t="shared" si="44"/>
        <v/>
      </c>
      <c r="EW26" s="57" t="str">
        <f t="shared" si="45"/>
        <v/>
      </c>
      <c r="EX26" s="126">
        <f t="shared" si="46"/>
        <v>0</v>
      </c>
      <c r="EY26" s="93" t="str">
        <f t="shared" si="47"/>
        <v/>
      </c>
      <c r="EZ26" s="92" t="str">
        <f t="shared" si="48"/>
        <v/>
      </c>
      <c r="FA26" s="92" t="str">
        <f t="shared" si="49"/>
        <v/>
      </c>
      <c r="FB26" s="92" t="str">
        <f t="shared" si="50"/>
        <v/>
      </c>
      <c r="FC26" s="92" t="str">
        <f t="shared" si="51"/>
        <v/>
      </c>
      <c r="FD26" s="94" t="str">
        <f t="shared" si="52"/>
        <v/>
      </c>
      <c r="FE26" s="93">
        <f t="shared" si="53"/>
        <v>0</v>
      </c>
      <c r="FF26" s="92">
        <f t="shared" si="54"/>
        <v>0</v>
      </c>
      <c r="FG26" s="92">
        <f t="shared" si="55"/>
        <v>0</v>
      </c>
      <c r="FH26" s="92">
        <f t="shared" si="56"/>
        <v>0</v>
      </c>
      <c r="FI26" s="94"/>
      <c r="FJ26" s="735"/>
      <c r="FK26" s="735"/>
      <c r="FL26" s="173">
        <f t="shared" si="57"/>
        <v>0</v>
      </c>
      <c r="FM26" s="173" t="s">
        <v>198</v>
      </c>
      <c r="FN26" s="173">
        <f t="shared" si="58"/>
        <v>200</v>
      </c>
      <c r="FO26" s="173" t="str">
        <f t="shared" si="59"/>
        <v>0/200</v>
      </c>
      <c r="FP26" s="173">
        <f t="shared" si="60"/>
        <v>0</v>
      </c>
      <c r="FQ26" s="173" t="s">
        <v>198</v>
      </c>
      <c r="FR26" s="173">
        <f t="shared" si="61"/>
        <v>200</v>
      </c>
      <c r="FS26" s="173" t="str">
        <f t="shared" si="62"/>
        <v>0/200</v>
      </c>
      <c r="FT26" s="173">
        <f t="shared" si="63"/>
        <v>0</v>
      </c>
      <c r="FU26" s="173" t="s">
        <v>198</v>
      </c>
      <c r="FV26" s="173">
        <f t="shared" si="64"/>
        <v>100</v>
      </c>
      <c r="FW26" s="173" t="str">
        <f t="shared" si="65"/>
        <v>0/100</v>
      </c>
      <c r="FX26" s="173">
        <f t="shared" si="66"/>
        <v>0</v>
      </c>
      <c r="FY26" s="173" t="s">
        <v>198</v>
      </c>
      <c r="FZ26" s="173">
        <f t="shared" si="67"/>
        <v>100</v>
      </c>
      <c r="GA26" s="173" t="str">
        <f t="shared" si="68"/>
        <v>0/100</v>
      </c>
      <c r="GB26" s="173">
        <f t="shared" si="69"/>
        <v>0</v>
      </c>
      <c r="GC26" s="173" t="s">
        <v>198</v>
      </c>
      <c r="GD26" s="173">
        <f t="shared" si="70"/>
        <v>200</v>
      </c>
      <c r="GE26" s="173" t="str">
        <f t="shared" si="20"/>
        <v>0/200</v>
      </c>
    </row>
    <row r="27" spans="1:187" ht="38.25" customHeight="1">
      <c r="A27" s="165">
        <f t="shared" si="21"/>
        <v>0</v>
      </c>
      <c r="B27" s="429">
        <v>19</v>
      </c>
      <c r="C27" s="36">
        <v>19</v>
      </c>
      <c r="D27" s="37">
        <f t="shared" si="22"/>
        <v>0</v>
      </c>
      <c r="E27" s="2"/>
      <c r="F27" s="176"/>
      <c r="G27" s="1"/>
      <c r="H27" s="2"/>
      <c r="I27" s="2"/>
      <c r="J27" s="2"/>
      <c r="K27" s="178"/>
      <c r="L27" s="15">
        <v>0</v>
      </c>
      <c r="M27" s="67">
        <v>0</v>
      </c>
      <c r="N27" s="68">
        <f t="shared" si="145"/>
        <v>0</v>
      </c>
      <c r="O27" s="207">
        <v>0</v>
      </c>
      <c r="P27" s="432">
        <v>0</v>
      </c>
      <c r="Q27" s="119">
        <f t="shared" si="146"/>
        <v>0</v>
      </c>
      <c r="R27" s="433">
        <v>0</v>
      </c>
      <c r="S27" s="434">
        <f t="shared" si="73"/>
        <v>0</v>
      </c>
      <c r="T27" s="223">
        <f t="shared" si="147"/>
        <v>0</v>
      </c>
      <c r="U27" s="69">
        <f t="shared" si="148"/>
        <v>0</v>
      </c>
      <c r="V27" s="522">
        <f t="shared" si="23"/>
        <v>0</v>
      </c>
      <c r="W27" s="38" t="str">
        <f t="shared" si="149"/>
        <v/>
      </c>
      <c r="X27" s="38" t="str">
        <f t="shared" si="150"/>
        <v/>
      </c>
      <c r="Y27" s="137" t="str">
        <f t="shared" si="151"/>
        <v/>
      </c>
      <c r="Z27" s="147">
        <v>0</v>
      </c>
      <c r="AA27" s="79">
        <v>0</v>
      </c>
      <c r="AB27" s="80">
        <f t="shared" si="88"/>
        <v>0</v>
      </c>
      <c r="AC27" s="217">
        <v>0</v>
      </c>
      <c r="AD27" s="438">
        <v>0</v>
      </c>
      <c r="AE27" s="120">
        <f t="shared" si="89"/>
        <v>0</v>
      </c>
      <c r="AF27" s="439">
        <v>0</v>
      </c>
      <c r="AG27" s="440">
        <f t="shared" si="90"/>
        <v>0</v>
      </c>
      <c r="AH27" s="158">
        <f t="shared" si="91"/>
        <v>0</v>
      </c>
      <c r="AI27" s="218">
        <f t="shared" si="92"/>
        <v>0</v>
      </c>
      <c r="AJ27" s="522">
        <f t="shared" si="24"/>
        <v>0</v>
      </c>
      <c r="AK27" s="72" t="str">
        <f t="shared" si="93"/>
        <v/>
      </c>
      <c r="AL27" s="72" t="str">
        <f t="shared" si="94"/>
        <v/>
      </c>
      <c r="AM27" s="148" t="str">
        <f t="shared" si="95"/>
        <v/>
      </c>
      <c r="AN27" s="140">
        <v>0</v>
      </c>
      <c r="AO27" s="75">
        <v>0</v>
      </c>
      <c r="AP27" s="76">
        <f t="shared" si="137"/>
        <v>0</v>
      </c>
      <c r="AQ27" s="263">
        <v>0</v>
      </c>
      <c r="AR27" s="441">
        <v>0</v>
      </c>
      <c r="AS27" s="264">
        <f t="shared" si="96"/>
        <v>0</v>
      </c>
      <c r="AT27" s="442">
        <v>0</v>
      </c>
      <c r="AU27" s="443">
        <f t="shared" si="97"/>
        <v>0</v>
      </c>
      <c r="AV27" s="65">
        <f t="shared" si="98"/>
        <v>0</v>
      </c>
      <c r="AW27" s="265">
        <f t="shared" si="99"/>
        <v>0</v>
      </c>
      <c r="AX27" s="522">
        <f t="shared" si="25"/>
        <v>0</v>
      </c>
      <c r="AY27" s="40" t="str">
        <f t="shared" si="100"/>
        <v/>
      </c>
      <c r="AZ27" s="40" t="str">
        <f t="shared" si="101"/>
        <v/>
      </c>
      <c r="BA27" s="141" t="str">
        <f t="shared" si="102"/>
        <v/>
      </c>
      <c r="BB27" s="286">
        <v>0</v>
      </c>
      <c r="BC27" s="85">
        <v>0</v>
      </c>
      <c r="BD27" s="287">
        <f t="shared" si="138"/>
        <v>0</v>
      </c>
      <c r="BE27" s="288">
        <v>0</v>
      </c>
      <c r="BF27" s="444">
        <v>0</v>
      </c>
      <c r="BG27" s="289">
        <f t="shared" si="103"/>
        <v>0</v>
      </c>
      <c r="BH27" s="445">
        <v>0</v>
      </c>
      <c r="BI27" s="446">
        <f t="shared" si="104"/>
        <v>0</v>
      </c>
      <c r="BJ27" s="121">
        <f t="shared" si="105"/>
        <v>0</v>
      </c>
      <c r="BK27" s="290">
        <f t="shared" si="106"/>
        <v>0</v>
      </c>
      <c r="BL27" s="522">
        <f t="shared" si="26"/>
        <v>0</v>
      </c>
      <c r="BM27" s="91" t="str">
        <f t="shared" si="107"/>
        <v/>
      </c>
      <c r="BN27" s="91" t="str">
        <f t="shared" si="108"/>
        <v/>
      </c>
      <c r="BO27" s="144" t="str">
        <f t="shared" si="109"/>
        <v/>
      </c>
      <c r="BP27" s="147">
        <v>0</v>
      </c>
      <c r="BQ27" s="79">
        <v>0</v>
      </c>
      <c r="BR27" s="80">
        <f t="shared" si="139"/>
        <v>0</v>
      </c>
      <c r="BS27" s="217">
        <v>0</v>
      </c>
      <c r="BT27" s="438">
        <v>0</v>
      </c>
      <c r="BU27" s="120">
        <f t="shared" si="110"/>
        <v>0</v>
      </c>
      <c r="BV27" s="439">
        <v>0</v>
      </c>
      <c r="BW27" s="440">
        <f t="shared" si="111"/>
        <v>0</v>
      </c>
      <c r="BX27" s="158">
        <f t="shared" si="112"/>
        <v>0</v>
      </c>
      <c r="BY27" s="218">
        <f t="shared" si="113"/>
        <v>0</v>
      </c>
      <c r="BZ27" s="522">
        <f t="shared" si="27"/>
        <v>0</v>
      </c>
      <c r="CA27" s="72" t="str">
        <f t="shared" si="114"/>
        <v/>
      </c>
      <c r="CB27" s="72" t="str">
        <f t="shared" si="115"/>
        <v/>
      </c>
      <c r="CC27" s="148" t="str">
        <f t="shared" si="116"/>
        <v/>
      </c>
      <c r="CD27" s="155">
        <v>0</v>
      </c>
      <c r="CE27" s="156">
        <v>0</v>
      </c>
      <c r="CF27" s="157">
        <f t="shared" si="140"/>
        <v>0</v>
      </c>
      <c r="CG27" s="311">
        <v>0</v>
      </c>
      <c r="CH27" s="447">
        <v>0</v>
      </c>
      <c r="CI27" s="312">
        <f t="shared" si="117"/>
        <v>0</v>
      </c>
      <c r="CJ27" s="448">
        <v>0</v>
      </c>
      <c r="CK27" s="449">
        <f t="shared" si="118"/>
        <v>0</v>
      </c>
      <c r="CL27" s="64">
        <f t="shared" si="119"/>
        <v>0</v>
      </c>
      <c r="CM27" s="313">
        <f t="shared" si="120"/>
        <v>0</v>
      </c>
      <c r="CN27" s="522">
        <f t="shared" si="28"/>
        <v>0</v>
      </c>
      <c r="CO27" s="39" t="str">
        <f t="shared" si="121"/>
        <v/>
      </c>
      <c r="CP27" s="39" t="str">
        <f t="shared" si="122"/>
        <v/>
      </c>
      <c r="CQ27" s="58" t="str">
        <f t="shared" si="123"/>
        <v/>
      </c>
      <c r="CR27" s="152">
        <v>0</v>
      </c>
      <c r="CS27" s="81">
        <v>0</v>
      </c>
      <c r="CT27" s="82">
        <f t="shared" si="141"/>
        <v>0</v>
      </c>
      <c r="CU27" s="336">
        <v>0</v>
      </c>
      <c r="CV27" s="450">
        <v>0</v>
      </c>
      <c r="CW27" s="337">
        <f t="shared" si="124"/>
        <v>0</v>
      </c>
      <c r="CX27" s="451">
        <v>0</v>
      </c>
      <c r="CY27" s="452">
        <f t="shared" si="125"/>
        <v>0</v>
      </c>
      <c r="CZ27" s="66">
        <f t="shared" si="126"/>
        <v>0</v>
      </c>
      <c r="DA27" s="338">
        <f t="shared" si="127"/>
        <v>0</v>
      </c>
      <c r="DB27" s="522">
        <f t="shared" si="29"/>
        <v>0</v>
      </c>
      <c r="DC27" s="153">
        <f t="shared" si="30"/>
        <v>0</v>
      </c>
      <c r="DD27" s="286">
        <v>0</v>
      </c>
      <c r="DE27" s="85">
        <v>0</v>
      </c>
      <c r="DF27" s="287">
        <f t="shared" si="142"/>
        <v>0</v>
      </c>
      <c r="DG27" s="288">
        <v>0</v>
      </c>
      <c r="DH27" s="444">
        <v>0</v>
      </c>
      <c r="DI27" s="289">
        <f t="shared" si="128"/>
        <v>0</v>
      </c>
      <c r="DJ27" s="445">
        <v>0</v>
      </c>
      <c r="DK27" s="446">
        <f t="shared" si="129"/>
        <v>0</v>
      </c>
      <c r="DL27" s="121">
        <f t="shared" si="130"/>
        <v>0</v>
      </c>
      <c r="DM27" s="290">
        <f t="shared" si="131"/>
        <v>0</v>
      </c>
      <c r="DN27" s="522">
        <f t="shared" si="31"/>
        <v>0</v>
      </c>
      <c r="DO27" s="154">
        <f t="shared" si="32"/>
        <v>0</v>
      </c>
      <c r="DP27" s="12">
        <v>0</v>
      </c>
      <c r="DQ27" s="6">
        <v>0</v>
      </c>
      <c r="DR27" s="6">
        <v>0</v>
      </c>
      <c r="DS27" s="87">
        <f t="shared" si="143"/>
        <v>0</v>
      </c>
      <c r="DT27" s="522">
        <f t="shared" si="34"/>
        <v>0</v>
      </c>
      <c r="DU27" s="88">
        <f t="shared" si="35"/>
        <v>0</v>
      </c>
      <c r="DV27" s="10">
        <v>0</v>
      </c>
      <c r="DW27" s="4">
        <v>0</v>
      </c>
      <c r="DX27" s="4">
        <v>0</v>
      </c>
      <c r="DY27" s="39">
        <f t="shared" si="144"/>
        <v>0</v>
      </c>
      <c r="DZ27" s="522">
        <f t="shared" si="37"/>
        <v>0</v>
      </c>
      <c r="EA27" s="54">
        <f t="shared" si="38"/>
        <v>0</v>
      </c>
      <c r="EB27" s="286">
        <v>0</v>
      </c>
      <c r="EC27" s="85">
        <v>0</v>
      </c>
      <c r="ED27" s="287">
        <f t="shared" si="87"/>
        <v>0</v>
      </c>
      <c r="EE27" s="288">
        <v>0</v>
      </c>
      <c r="EF27" s="444">
        <v>0</v>
      </c>
      <c r="EG27" s="289">
        <f t="shared" si="132"/>
        <v>0</v>
      </c>
      <c r="EH27" s="445">
        <v>0</v>
      </c>
      <c r="EI27" s="446">
        <f t="shared" si="133"/>
        <v>0</v>
      </c>
      <c r="EJ27" s="121">
        <f t="shared" si="134"/>
        <v>0</v>
      </c>
      <c r="EK27" s="290">
        <f t="shared" si="135"/>
        <v>0</v>
      </c>
      <c r="EL27" s="91">
        <f t="shared" si="7"/>
        <v>0</v>
      </c>
      <c r="EM27" s="154">
        <f t="shared" si="39"/>
        <v>0</v>
      </c>
      <c r="EN27" s="14"/>
      <c r="EO27" s="8"/>
      <c r="EP27" s="59" t="str">
        <f t="shared" si="136"/>
        <v/>
      </c>
      <c r="EQ27" s="56">
        <f t="shared" si="8"/>
        <v>0</v>
      </c>
      <c r="ER27" s="41">
        <f t="shared" si="9"/>
        <v>0</v>
      </c>
      <c r="ES27" s="190">
        <f t="shared" si="41"/>
        <v>0</v>
      </c>
      <c r="ET27" s="99" t="str">
        <f t="shared" si="42"/>
        <v/>
      </c>
      <c r="EU27" s="99" t="str">
        <f t="shared" si="43"/>
        <v/>
      </c>
      <c r="EV27" s="83" t="str">
        <f t="shared" si="44"/>
        <v/>
      </c>
      <c r="EW27" s="57" t="str">
        <f t="shared" si="45"/>
        <v/>
      </c>
      <c r="EX27" s="126">
        <f t="shared" si="46"/>
        <v>0</v>
      </c>
      <c r="EY27" s="93" t="str">
        <f t="shared" si="47"/>
        <v/>
      </c>
      <c r="EZ27" s="92" t="str">
        <f t="shared" si="48"/>
        <v/>
      </c>
      <c r="FA27" s="92" t="str">
        <f t="shared" si="49"/>
        <v/>
      </c>
      <c r="FB27" s="92" t="str">
        <f t="shared" si="50"/>
        <v/>
      </c>
      <c r="FC27" s="92" t="str">
        <f t="shared" si="51"/>
        <v/>
      </c>
      <c r="FD27" s="94" t="str">
        <f t="shared" si="52"/>
        <v/>
      </c>
      <c r="FE27" s="93">
        <f t="shared" si="53"/>
        <v>0</v>
      </c>
      <c r="FF27" s="92">
        <f t="shared" si="54"/>
        <v>0</v>
      </c>
      <c r="FG27" s="92">
        <f t="shared" si="55"/>
        <v>0</v>
      </c>
      <c r="FH27" s="92">
        <f t="shared" si="56"/>
        <v>0</v>
      </c>
      <c r="FI27" s="94"/>
      <c r="FJ27" s="735"/>
      <c r="FK27" s="735"/>
      <c r="FL27" s="173">
        <f t="shared" si="57"/>
        <v>0</v>
      </c>
      <c r="FM27" s="173" t="s">
        <v>198</v>
      </c>
      <c r="FN27" s="173">
        <f t="shared" si="58"/>
        <v>200</v>
      </c>
      <c r="FO27" s="173" t="str">
        <f t="shared" si="59"/>
        <v>0/200</v>
      </c>
      <c r="FP27" s="173">
        <f t="shared" si="60"/>
        <v>0</v>
      </c>
      <c r="FQ27" s="173" t="s">
        <v>198</v>
      </c>
      <c r="FR27" s="173">
        <f t="shared" si="61"/>
        <v>200</v>
      </c>
      <c r="FS27" s="173" t="str">
        <f t="shared" si="62"/>
        <v>0/200</v>
      </c>
      <c r="FT27" s="173">
        <f t="shared" si="63"/>
        <v>0</v>
      </c>
      <c r="FU27" s="173" t="s">
        <v>198</v>
      </c>
      <c r="FV27" s="173">
        <f t="shared" si="64"/>
        <v>100</v>
      </c>
      <c r="FW27" s="173" t="str">
        <f t="shared" si="65"/>
        <v>0/100</v>
      </c>
      <c r="FX27" s="173">
        <f t="shared" si="66"/>
        <v>0</v>
      </c>
      <c r="FY27" s="173" t="s">
        <v>198</v>
      </c>
      <c r="FZ27" s="173">
        <f t="shared" si="67"/>
        <v>100</v>
      </c>
      <c r="GA27" s="173" t="str">
        <f t="shared" si="68"/>
        <v>0/100</v>
      </c>
      <c r="GB27" s="173">
        <f t="shared" si="69"/>
        <v>0</v>
      </c>
      <c r="GC27" s="173" t="s">
        <v>198</v>
      </c>
      <c r="GD27" s="173">
        <f t="shared" si="70"/>
        <v>200</v>
      </c>
      <c r="GE27" s="173" t="str">
        <f t="shared" si="20"/>
        <v>0/200</v>
      </c>
    </row>
    <row r="28" spans="1:187" ht="38.25" customHeight="1">
      <c r="A28" s="165">
        <f t="shared" si="21"/>
        <v>0</v>
      </c>
      <c r="B28" s="429">
        <v>20</v>
      </c>
      <c r="C28" s="42">
        <v>20</v>
      </c>
      <c r="D28" s="37">
        <f t="shared" si="22"/>
        <v>0</v>
      </c>
      <c r="E28" s="2"/>
      <c r="F28" s="176"/>
      <c r="G28" s="2"/>
      <c r="H28" s="2"/>
      <c r="I28" s="2"/>
      <c r="J28" s="2"/>
      <c r="K28" s="178"/>
      <c r="L28" s="15">
        <v>0</v>
      </c>
      <c r="M28" s="67">
        <v>0</v>
      </c>
      <c r="N28" s="68">
        <f t="shared" si="145"/>
        <v>0</v>
      </c>
      <c r="O28" s="207">
        <v>0</v>
      </c>
      <c r="P28" s="432">
        <v>0</v>
      </c>
      <c r="Q28" s="119">
        <f t="shared" si="146"/>
        <v>0</v>
      </c>
      <c r="R28" s="433">
        <v>0</v>
      </c>
      <c r="S28" s="434">
        <f t="shared" si="73"/>
        <v>0</v>
      </c>
      <c r="T28" s="223">
        <f t="shared" si="147"/>
        <v>0</v>
      </c>
      <c r="U28" s="69">
        <f t="shared" si="148"/>
        <v>0</v>
      </c>
      <c r="V28" s="522">
        <f t="shared" si="23"/>
        <v>0</v>
      </c>
      <c r="W28" s="38" t="str">
        <f t="shared" si="149"/>
        <v/>
      </c>
      <c r="X28" s="38" t="str">
        <f t="shared" si="150"/>
        <v/>
      </c>
      <c r="Y28" s="137" t="str">
        <f t="shared" si="151"/>
        <v/>
      </c>
      <c r="Z28" s="147">
        <v>0</v>
      </c>
      <c r="AA28" s="79">
        <v>0</v>
      </c>
      <c r="AB28" s="80">
        <f t="shared" si="88"/>
        <v>0</v>
      </c>
      <c r="AC28" s="217">
        <v>0</v>
      </c>
      <c r="AD28" s="438">
        <v>0</v>
      </c>
      <c r="AE28" s="120">
        <f t="shared" si="89"/>
        <v>0</v>
      </c>
      <c r="AF28" s="439">
        <v>0</v>
      </c>
      <c r="AG28" s="440">
        <f t="shared" si="90"/>
        <v>0</v>
      </c>
      <c r="AH28" s="158">
        <f t="shared" si="91"/>
        <v>0</v>
      </c>
      <c r="AI28" s="218">
        <f t="shared" si="92"/>
        <v>0</v>
      </c>
      <c r="AJ28" s="522">
        <f t="shared" si="24"/>
        <v>0</v>
      </c>
      <c r="AK28" s="72" t="str">
        <f t="shared" si="93"/>
        <v/>
      </c>
      <c r="AL28" s="72" t="str">
        <f t="shared" si="94"/>
        <v/>
      </c>
      <c r="AM28" s="148" t="str">
        <f t="shared" si="95"/>
        <v/>
      </c>
      <c r="AN28" s="140">
        <v>0</v>
      </c>
      <c r="AO28" s="75">
        <v>0</v>
      </c>
      <c r="AP28" s="76">
        <f t="shared" si="137"/>
        <v>0</v>
      </c>
      <c r="AQ28" s="263">
        <v>0</v>
      </c>
      <c r="AR28" s="441">
        <v>0</v>
      </c>
      <c r="AS28" s="264">
        <f t="shared" si="96"/>
        <v>0</v>
      </c>
      <c r="AT28" s="442">
        <v>0</v>
      </c>
      <c r="AU28" s="443">
        <f t="shared" si="97"/>
        <v>0</v>
      </c>
      <c r="AV28" s="65">
        <f t="shared" si="98"/>
        <v>0</v>
      </c>
      <c r="AW28" s="265">
        <f t="shared" si="99"/>
        <v>0</v>
      </c>
      <c r="AX28" s="522">
        <f t="shared" si="25"/>
        <v>0</v>
      </c>
      <c r="AY28" s="40" t="str">
        <f t="shared" si="100"/>
        <v/>
      </c>
      <c r="AZ28" s="40" t="str">
        <f t="shared" si="101"/>
        <v/>
      </c>
      <c r="BA28" s="141" t="str">
        <f t="shared" si="102"/>
        <v/>
      </c>
      <c r="BB28" s="286">
        <v>0</v>
      </c>
      <c r="BC28" s="85">
        <v>0</v>
      </c>
      <c r="BD28" s="287">
        <f t="shared" si="138"/>
        <v>0</v>
      </c>
      <c r="BE28" s="288">
        <v>0</v>
      </c>
      <c r="BF28" s="444">
        <v>0</v>
      </c>
      <c r="BG28" s="289">
        <f t="shared" si="103"/>
        <v>0</v>
      </c>
      <c r="BH28" s="445">
        <v>0</v>
      </c>
      <c r="BI28" s="446">
        <f t="shared" si="104"/>
        <v>0</v>
      </c>
      <c r="BJ28" s="121">
        <f t="shared" si="105"/>
        <v>0</v>
      </c>
      <c r="BK28" s="290">
        <f t="shared" si="106"/>
        <v>0</v>
      </c>
      <c r="BL28" s="522">
        <f t="shared" si="26"/>
        <v>0</v>
      </c>
      <c r="BM28" s="91" t="str">
        <f t="shared" si="107"/>
        <v/>
      </c>
      <c r="BN28" s="91" t="str">
        <f t="shared" si="108"/>
        <v/>
      </c>
      <c r="BO28" s="144" t="str">
        <f t="shared" si="109"/>
        <v/>
      </c>
      <c r="BP28" s="147">
        <v>0</v>
      </c>
      <c r="BQ28" s="79">
        <v>0</v>
      </c>
      <c r="BR28" s="80">
        <f t="shared" si="139"/>
        <v>0</v>
      </c>
      <c r="BS28" s="217">
        <v>0</v>
      </c>
      <c r="BT28" s="438">
        <v>0</v>
      </c>
      <c r="BU28" s="120">
        <f t="shared" si="110"/>
        <v>0</v>
      </c>
      <c r="BV28" s="439">
        <v>0</v>
      </c>
      <c r="BW28" s="440">
        <f t="shared" si="111"/>
        <v>0</v>
      </c>
      <c r="BX28" s="158">
        <f t="shared" si="112"/>
        <v>0</v>
      </c>
      <c r="BY28" s="218">
        <f t="shared" si="113"/>
        <v>0</v>
      </c>
      <c r="BZ28" s="522">
        <f t="shared" si="27"/>
        <v>0</v>
      </c>
      <c r="CA28" s="72" t="str">
        <f t="shared" si="114"/>
        <v/>
      </c>
      <c r="CB28" s="72" t="str">
        <f t="shared" si="115"/>
        <v/>
      </c>
      <c r="CC28" s="148" t="str">
        <f t="shared" si="116"/>
        <v/>
      </c>
      <c r="CD28" s="155">
        <v>0</v>
      </c>
      <c r="CE28" s="156">
        <v>0</v>
      </c>
      <c r="CF28" s="157">
        <f t="shared" si="140"/>
        <v>0</v>
      </c>
      <c r="CG28" s="311">
        <v>0</v>
      </c>
      <c r="CH28" s="447">
        <v>0</v>
      </c>
      <c r="CI28" s="312">
        <f t="shared" si="117"/>
        <v>0</v>
      </c>
      <c r="CJ28" s="448">
        <v>0</v>
      </c>
      <c r="CK28" s="449">
        <f t="shared" si="118"/>
        <v>0</v>
      </c>
      <c r="CL28" s="64">
        <f t="shared" si="119"/>
        <v>0</v>
      </c>
      <c r="CM28" s="313">
        <f t="shared" si="120"/>
        <v>0</v>
      </c>
      <c r="CN28" s="522">
        <f t="shared" si="28"/>
        <v>0</v>
      </c>
      <c r="CO28" s="39" t="str">
        <f t="shared" si="121"/>
        <v/>
      </c>
      <c r="CP28" s="39" t="str">
        <f t="shared" si="122"/>
        <v/>
      </c>
      <c r="CQ28" s="58" t="str">
        <f t="shared" si="123"/>
        <v/>
      </c>
      <c r="CR28" s="152">
        <v>0</v>
      </c>
      <c r="CS28" s="81">
        <v>0</v>
      </c>
      <c r="CT28" s="82">
        <f t="shared" si="141"/>
        <v>0</v>
      </c>
      <c r="CU28" s="336">
        <v>0</v>
      </c>
      <c r="CV28" s="450">
        <v>0</v>
      </c>
      <c r="CW28" s="337">
        <f t="shared" si="124"/>
        <v>0</v>
      </c>
      <c r="CX28" s="451">
        <v>0</v>
      </c>
      <c r="CY28" s="452">
        <f t="shared" si="125"/>
        <v>0</v>
      </c>
      <c r="CZ28" s="66">
        <f t="shared" si="126"/>
        <v>0</v>
      </c>
      <c r="DA28" s="338">
        <f t="shared" si="127"/>
        <v>0</v>
      </c>
      <c r="DB28" s="522">
        <f t="shared" si="29"/>
        <v>0</v>
      </c>
      <c r="DC28" s="153">
        <f t="shared" si="30"/>
        <v>0</v>
      </c>
      <c r="DD28" s="286">
        <v>0</v>
      </c>
      <c r="DE28" s="85">
        <v>0</v>
      </c>
      <c r="DF28" s="287">
        <f t="shared" si="142"/>
        <v>0</v>
      </c>
      <c r="DG28" s="288">
        <v>0</v>
      </c>
      <c r="DH28" s="444">
        <v>0</v>
      </c>
      <c r="DI28" s="289">
        <f t="shared" si="128"/>
        <v>0</v>
      </c>
      <c r="DJ28" s="445">
        <v>0</v>
      </c>
      <c r="DK28" s="446">
        <f t="shared" si="129"/>
        <v>0</v>
      </c>
      <c r="DL28" s="121">
        <f t="shared" si="130"/>
        <v>0</v>
      </c>
      <c r="DM28" s="290">
        <f t="shared" si="131"/>
        <v>0</v>
      </c>
      <c r="DN28" s="522">
        <f t="shared" si="31"/>
        <v>0</v>
      </c>
      <c r="DO28" s="154">
        <f t="shared" si="32"/>
        <v>0</v>
      </c>
      <c r="DP28" s="12">
        <v>0</v>
      </c>
      <c r="DQ28" s="6">
        <v>0</v>
      </c>
      <c r="DR28" s="6">
        <v>0</v>
      </c>
      <c r="DS28" s="87">
        <f t="shared" si="143"/>
        <v>0</v>
      </c>
      <c r="DT28" s="522">
        <f t="shared" si="34"/>
        <v>0</v>
      </c>
      <c r="DU28" s="88">
        <f t="shared" si="35"/>
        <v>0</v>
      </c>
      <c r="DV28" s="10">
        <v>0</v>
      </c>
      <c r="DW28" s="4">
        <v>0</v>
      </c>
      <c r="DX28" s="4">
        <v>0</v>
      </c>
      <c r="DY28" s="39">
        <f t="shared" si="144"/>
        <v>0</v>
      </c>
      <c r="DZ28" s="522">
        <f t="shared" si="37"/>
        <v>0</v>
      </c>
      <c r="EA28" s="54">
        <f t="shared" si="38"/>
        <v>0</v>
      </c>
      <c r="EB28" s="286">
        <v>0</v>
      </c>
      <c r="EC28" s="85">
        <v>0</v>
      </c>
      <c r="ED28" s="287">
        <f t="shared" si="87"/>
        <v>0</v>
      </c>
      <c r="EE28" s="288">
        <v>0</v>
      </c>
      <c r="EF28" s="444">
        <v>0</v>
      </c>
      <c r="EG28" s="289">
        <f t="shared" si="132"/>
        <v>0</v>
      </c>
      <c r="EH28" s="445">
        <v>0</v>
      </c>
      <c r="EI28" s="446">
        <f t="shared" si="133"/>
        <v>0</v>
      </c>
      <c r="EJ28" s="121">
        <f t="shared" si="134"/>
        <v>0</v>
      </c>
      <c r="EK28" s="290">
        <f t="shared" si="135"/>
        <v>0</v>
      </c>
      <c r="EL28" s="91">
        <f t="shared" si="7"/>
        <v>0</v>
      </c>
      <c r="EM28" s="154">
        <f t="shared" si="39"/>
        <v>0</v>
      </c>
      <c r="EN28" s="14"/>
      <c r="EO28" s="8"/>
      <c r="EP28" s="59" t="str">
        <f t="shared" si="136"/>
        <v/>
      </c>
      <c r="EQ28" s="56">
        <f t="shared" si="8"/>
        <v>0</v>
      </c>
      <c r="ER28" s="41">
        <f t="shared" si="9"/>
        <v>0</v>
      </c>
      <c r="ES28" s="190">
        <f t="shared" si="41"/>
        <v>0</v>
      </c>
      <c r="ET28" s="99" t="str">
        <f t="shared" si="42"/>
        <v/>
      </c>
      <c r="EU28" s="99" t="str">
        <f t="shared" si="43"/>
        <v/>
      </c>
      <c r="EV28" s="83" t="str">
        <f t="shared" si="44"/>
        <v/>
      </c>
      <c r="EW28" s="57" t="str">
        <f t="shared" si="45"/>
        <v/>
      </c>
      <c r="EX28" s="126">
        <f t="shared" si="46"/>
        <v>0</v>
      </c>
      <c r="EY28" s="93" t="str">
        <f t="shared" si="47"/>
        <v/>
      </c>
      <c r="EZ28" s="92" t="str">
        <f t="shared" si="48"/>
        <v/>
      </c>
      <c r="FA28" s="92" t="str">
        <f t="shared" si="49"/>
        <v/>
      </c>
      <c r="FB28" s="92" t="str">
        <f t="shared" si="50"/>
        <v/>
      </c>
      <c r="FC28" s="92" t="str">
        <f t="shared" si="51"/>
        <v/>
      </c>
      <c r="FD28" s="94" t="str">
        <f t="shared" si="52"/>
        <v/>
      </c>
      <c r="FE28" s="93">
        <f t="shared" si="53"/>
        <v>0</v>
      </c>
      <c r="FF28" s="92">
        <f t="shared" si="54"/>
        <v>0</v>
      </c>
      <c r="FG28" s="92">
        <f t="shared" si="55"/>
        <v>0</v>
      </c>
      <c r="FH28" s="92">
        <f t="shared" si="56"/>
        <v>0</v>
      </c>
      <c r="FI28" s="94"/>
      <c r="FJ28" s="735"/>
      <c r="FK28" s="735"/>
      <c r="FL28" s="173">
        <f t="shared" si="57"/>
        <v>0</v>
      </c>
      <c r="FM28" s="173" t="s">
        <v>198</v>
      </c>
      <c r="FN28" s="173">
        <f t="shared" si="58"/>
        <v>200</v>
      </c>
      <c r="FO28" s="173" t="str">
        <f t="shared" si="59"/>
        <v>0/200</v>
      </c>
      <c r="FP28" s="173">
        <f t="shared" si="60"/>
        <v>0</v>
      </c>
      <c r="FQ28" s="173" t="s">
        <v>198</v>
      </c>
      <c r="FR28" s="173">
        <f t="shared" si="61"/>
        <v>200</v>
      </c>
      <c r="FS28" s="173" t="str">
        <f t="shared" si="62"/>
        <v>0/200</v>
      </c>
      <c r="FT28" s="173">
        <f t="shared" si="63"/>
        <v>0</v>
      </c>
      <c r="FU28" s="173" t="s">
        <v>198</v>
      </c>
      <c r="FV28" s="173">
        <f t="shared" si="64"/>
        <v>100</v>
      </c>
      <c r="FW28" s="173" t="str">
        <f t="shared" si="65"/>
        <v>0/100</v>
      </c>
      <c r="FX28" s="173">
        <f t="shared" si="66"/>
        <v>0</v>
      </c>
      <c r="FY28" s="173" t="s">
        <v>198</v>
      </c>
      <c r="FZ28" s="173">
        <f t="shared" si="67"/>
        <v>100</v>
      </c>
      <c r="GA28" s="173" t="str">
        <f t="shared" si="68"/>
        <v>0/100</v>
      </c>
      <c r="GB28" s="173">
        <f t="shared" si="69"/>
        <v>0</v>
      </c>
      <c r="GC28" s="173" t="s">
        <v>198</v>
      </c>
      <c r="GD28" s="173">
        <f t="shared" si="70"/>
        <v>200</v>
      </c>
      <c r="GE28" s="173" t="str">
        <f t="shared" si="20"/>
        <v>0/200</v>
      </c>
    </row>
    <row r="29" spans="1:187" ht="38.25" customHeight="1">
      <c r="A29" s="165">
        <f t="shared" si="21"/>
        <v>0</v>
      </c>
      <c r="B29" s="429">
        <v>21</v>
      </c>
      <c r="C29" s="36">
        <v>21</v>
      </c>
      <c r="D29" s="37">
        <f t="shared" si="22"/>
        <v>0</v>
      </c>
      <c r="E29" s="2"/>
      <c r="F29" s="176"/>
      <c r="G29" s="1"/>
      <c r="H29" s="2"/>
      <c r="I29" s="2"/>
      <c r="J29" s="2"/>
      <c r="K29" s="178"/>
      <c r="L29" s="15">
        <v>0</v>
      </c>
      <c r="M29" s="67">
        <v>0</v>
      </c>
      <c r="N29" s="68">
        <f t="shared" si="145"/>
        <v>0</v>
      </c>
      <c r="O29" s="207">
        <v>0</v>
      </c>
      <c r="P29" s="432">
        <v>0</v>
      </c>
      <c r="Q29" s="119">
        <f t="shared" si="146"/>
        <v>0</v>
      </c>
      <c r="R29" s="433">
        <v>0</v>
      </c>
      <c r="S29" s="434">
        <f t="shared" si="73"/>
        <v>0</v>
      </c>
      <c r="T29" s="223">
        <f t="shared" si="147"/>
        <v>0</v>
      </c>
      <c r="U29" s="69">
        <f t="shared" si="148"/>
        <v>0</v>
      </c>
      <c r="V29" s="522">
        <f t="shared" si="23"/>
        <v>0</v>
      </c>
      <c r="W29" s="38" t="str">
        <f t="shared" si="149"/>
        <v/>
      </c>
      <c r="X29" s="38" t="str">
        <f t="shared" si="150"/>
        <v/>
      </c>
      <c r="Y29" s="137" t="str">
        <f t="shared" si="151"/>
        <v/>
      </c>
      <c r="Z29" s="147">
        <v>0</v>
      </c>
      <c r="AA29" s="79">
        <v>0</v>
      </c>
      <c r="AB29" s="80">
        <f t="shared" si="88"/>
        <v>0</v>
      </c>
      <c r="AC29" s="217">
        <v>0</v>
      </c>
      <c r="AD29" s="438">
        <v>0</v>
      </c>
      <c r="AE29" s="120">
        <f t="shared" si="89"/>
        <v>0</v>
      </c>
      <c r="AF29" s="439">
        <v>0</v>
      </c>
      <c r="AG29" s="440">
        <f t="shared" si="90"/>
        <v>0</v>
      </c>
      <c r="AH29" s="158">
        <f t="shared" si="91"/>
        <v>0</v>
      </c>
      <c r="AI29" s="218">
        <f t="shared" si="92"/>
        <v>0</v>
      </c>
      <c r="AJ29" s="522">
        <f t="shared" si="24"/>
        <v>0</v>
      </c>
      <c r="AK29" s="72" t="str">
        <f t="shared" si="93"/>
        <v/>
      </c>
      <c r="AL29" s="72" t="str">
        <f t="shared" si="94"/>
        <v/>
      </c>
      <c r="AM29" s="148" t="str">
        <f t="shared" si="95"/>
        <v/>
      </c>
      <c r="AN29" s="140">
        <v>0</v>
      </c>
      <c r="AO29" s="75">
        <v>0</v>
      </c>
      <c r="AP29" s="76">
        <f t="shared" si="137"/>
        <v>0</v>
      </c>
      <c r="AQ29" s="263">
        <v>0</v>
      </c>
      <c r="AR29" s="441">
        <v>0</v>
      </c>
      <c r="AS29" s="264">
        <f t="shared" si="96"/>
        <v>0</v>
      </c>
      <c r="AT29" s="442">
        <v>0</v>
      </c>
      <c r="AU29" s="443">
        <f t="shared" si="97"/>
        <v>0</v>
      </c>
      <c r="AV29" s="65">
        <f t="shared" si="98"/>
        <v>0</v>
      </c>
      <c r="AW29" s="265">
        <f t="shared" si="99"/>
        <v>0</v>
      </c>
      <c r="AX29" s="522">
        <f t="shared" si="25"/>
        <v>0</v>
      </c>
      <c r="AY29" s="40" t="str">
        <f t="shared" si="100"/>
        <v/>
      </c>
      <c r="AZ29" s="40" t="str">
        <f t="shared" si="101"/>
        <v/>
      </c>
      <c r="BA29" s="141" t="str">
        <f t="shared" si="102"/>
        <v/>
      </c>
      <c r="BB29" s="286">
        <v>0</v>
      </c>
      <c r="BC29" s="85">
        <v>0</v>
      </c>
      <c r="BD29" s="287">
        <f t="shared" si="138"/>
        <v>0</v>
      </c>
      <c r="BE29" s="288">
        <v>0</v>
      </c>
      <c r="BF29" s="444">
        <v>0</v>
      </c>
      <c r="BG29" s="289">
        <f t="shared" si="103"/>
        <v>0</v>
      </c>
      <c r="BH29" s="445">
        <v>0</v>
      </c>
      <c r="BI29" s="446">
        <f t="shared" si="104"/>
        <v>0</v>
      </c>
      <c r="BJ29" s="121">
        <f t="shared" si="105"/>
        <v>0</v>
      </c>
      <c r="BK29" s="290">
        <f t="shared" si="106"/>
        <v>0</v>
      </c>
      <c r="BL29" s="522">
        <f t="shared" si="26"/>
        <v>0</v>
      </c>
      <c r="BM29" s="91" t="str">
        <f t="shared" si="107"/>
        <v/>
      </c>
      <c r="BN29" s="91" t="str">
        <f t="shared" si="108"/>
        <v/>
      </c>
      <c r="BO29" s="144" t="str">
        <f t="shared" si="109"/>
        <v/>
      </c>
      <c r="BP29" s="147">
        <v>0</v>
      </c>
      <c r="BQ29" s="79">
        <v>0</v>
      </c>
      <c r="BR29" s="80">
        <f t="shared" si="139"/>
        <v>0</v>
      </c>
      <c r="BS29" s="217">
        <v>0</v>
      </c>
      <c r="BT29" s="438">
        <v>0</v>
      </c>
      <c r="BU29" s="120">
        <f t="shared" si="110"/>
        <v>0</v>
      </c>
      <c r="BV29" s="439">
        <v>0</v>
      </c>
      <c r="BW29" s="440">
        <f t="shared" si="111"/>
        <v>0</v>
      </c>
      <c r="BX29" s="158">
        <f t="shared" si="112"/>
        <v>0</v>
      </c>
      <c r="BY29" s="218">
        <f t="shared" si="113"/>
        <v>0</v>
      </c>
      <c r="BZ29" s="522">
        <f t="shared" si="27"/>
        <v>0</v>
      </c>
      <c r="CA29" s="72" t="str">
        <f t="shared" si="114"/>
        <v/>
      </c>
      <c r="CB29" s="72" t="str">
        <f t="shared" si="115"/>
        <v/>
      </c>
      <c r="CC29" s="148" t="str">
        <f t="shared" si="116"/>
        <v/>
      </c>
      <c r="CD29" s="155">
        <v>0</v>
      </c>
      <c r="CE29" s="156">
        <v>0</v>
      </c>
      <c r="CF29" s="157">
        <f t="shared" si="140"/>
        <v>0</v>
      </c>
      <c r="CG29" s="311">
        <v>0</v>
      </c>
      <c r="CH29" s="447">
        <v>0</v>
      </c>
      <c r="CI29" s="312">
        <f t="shared" si="117"/>
        <v>0</v>
      </c>
      <c r="CJ29" s="448">
        <v>0</v>
      </c>
      <c r="CK29" s="449">
        <f t="shared" si="118"/>
        <v>0</v>
      </c>
      <c r="CL29" s="64">
        <f t="shared" si="119"/>
        <v>0</v>
      </c>
      <c r="CM29" s="313">
        <f t="shared" si="120"/>
        <v>0</v>
      </c>
      <c r="CN29" s="522">
        <f t="shared" si="28"/>
        <v>0</v>
      </c>
      <c r="CO29" s="39" t="str">
        <f t="shared" si="121"/>
        <v/>
      </c>
      <c r="CP29" s="39" t="str">
        <f t="shared" si="122"/>
        <v/>
      </c>
      <c r="CQ29" s="58" t="str">
        <f t="shared" si="123"/>
        <v/>
      </c>
      <c r="CR29" s="152">
        <v>0</v>
      </c>
      <c r="CS29" s="81">
        <v>0</v>
      </c>
      <c r="CT29" s="82">
        <f t="shared" si="141"/>
        <v>0</v>
      </c>
      <c r="CU29" s="336">
        <v>0</v>
      </c>
      <c r="CV29" s="450">
        <v>0</v>
      </c>
      <c r="CW29" s="337">
        <f t="shared" si="124"/>
        <v>0</v>
      </c>
      <c r="CX29" s="451">
        <v>0</v>
      </c>
      <c r="CY29" s="452">
        <f t="shared" si="125"/>
        <v>0</v>
      </c>
      <c r="CZ29" s="66">
        <f t="shared" si="126"/>
        <v>0</v>
      </c>
      <c r="DA29" s="338">
        <f t="shared" si="127"/>
        <v>0</v>
      </c>
      <c r="DB29" s="522">
        <f t="shared" si="29"/>
        <v>0</v>
      </c>
      <c r="DC29" s="153">
        <f t="shared" si="30"/>
        <v>0</v>
      </c>
      <c r="DD29" s="286">
        <v>0</v>
      </c>
      <c r="DE29" s="85">
        <v>0</v>
      </c>
      <c r="DF29" s="287">
        <f t="shared" si="142"/>
        <v>0</v>
      </c>
      <c r="DG29" s="288">
        <v>0</v>
      </c>
      <c r="DH29" s="444">
        <v>0</v>
      </c>
      <c r="DI29" s="289">
        <f t="shared" si="128"/>
        <v>0</v>
      </c>
      <c r="DJ29" s="445">
        <v>0</v>
      </c>
      <c r="DK29" s="446">
        <f t="shared" si="129"/>
        <v>0</v>
      </c>
      <c r="DL29" s="121">
        <f t="shared" si="130"/>
        <v>0</v>
      </c>
      <c r="DM29" s="290">
        <f t="shared" si="131"/>
        <v>0</v>
      </c>
      <c r="DN29" s="522">
        <f t="shared" si="31"/>
        <v>0</v>
      </c>
      <c r="DO29" s="154">
        <f t="shared" si="32"/>
        <v>0</v>
      </c>
      <c r="DP29" s="12">
        <v>0</v>
      </c>
      <c r="DQ29" s="6">
        <v>0</v>
      </c>
      <c r="DR29" s="6">
        <v>0</v>
      </c>
      <c r="DS29" s="87">
        <f t="shared" si="143"/>
        <v>0</v>
      </c>
      <c r="DT29" s="522">
        <f t="shared" si="34"/>
        <v>0</v>
      </c>
      <c r="DU29" s="88">
        <f t="shared" si="35"/>
        <v>0</v>
      </c>
      <c r="DV29" s="10">
        <v>0</v>
      </c>
      <c r="DW29" s="4">
        <v>0</v>
      </c>
      <c r="DX29" s="4">
        <v>0</v>
      </c>
      <c r="DY29" s="39">
        <f t="shared" si="144"/>
        <v>0</v>
      </c>
      <c r="DZ29" s="522">
        <f t="shared" si="37"/>
        <v>0</v>
      </c>
      <c r="EA29" s="54">
        <f t="shared" si="38"/>
        <v>0</v>
      </c>
      <c r="EB29" s="286">
        <v>0</v>
      </c>
      <c r="EC29" s="85">
        <v>0</v>
      </c>
      <c r="ED29" s="287">
        <f t="shared" si="87"/>
        <v>0</v>
      </c>
      <c r="EE29" s="288">
        <v>0</v>
      </c>
      <c r="EF29" s="444">
        <v>0</v>
      </c>
      <c r="EG29" s="289">
        <f t="shared" si="132"/>
        <v>0</v>
      </c>
      <c r="EH29" s="445">
        <v>0</v>
      </c>
      <c r="EI29" s="446">
        <f t="shared" si="133"/>
        <v>0</v>
      </c>
      <c r="EJ29" s="121">
        <f t="shared" si="134"/>
        <v>0</v>
      </c>
      <c r="EK29" s="290">
        <f t="shared" si="135"/>
        <v>0</v>
      </c>
      <c r="EL29" s="91">
        <f t="shared" si="7"/>
        <v>0</v>
      </c>
      <c r="EM29" s="154">
        <f t="shared" si="39"/>
        <v>0</v>
      </c>
      <c r="EN29" s="14"/>
      <c r="EO29" s="8"/>
      <c r="EP29" s="59" t="str">
        <f t="shared" si="136"/>
        <v/>
      </c>
      <c r="EQ29" s="56">
        <f t="shared" si="8"/>
        <v>0</v>
      </c>
      <c r="ER29" s="41">
        <f t="shared" si="9"/>
        <v>0</v>
      </c>
      <c r="ES29" s="190">
        <f t="shared" si="41"/>
        <v>0</v>
      </c>
      <c r="ET29" s="99" t="str">
        <f t="shared" si="42"/>
        <v/>
      </c>
      <c r="EU29" s="99" t="str">
        <f t="shared" si="43"/>
        <v/>
      </c>
      <c r="EV29" s="83" t="str">
        <f t="shared" si="44"/>
        <v/>
      </c>
      <c r="EW29" s="57" t="str">
        <f t="shared" si="45"/>
        <v/>
      </c>
      <c r="EX29" s="126">
        <f t="shared" si="46"/>
        <v>0</v>
      </c>
      <c r="EY29" s="93" t="str">
        <f t="shared" si="47"/>
        <v/>
      </c>
      <c r="EZ29" s="92" t="str">
        <f t="shared" si="48"/>
        <v/>
      </c>
      <c r="FA29" s="92" t="str">
        <f t="shared" si="49"/>
        <v/>
      </c>
      <c r="FB29" s="92" t="str">
        <f t="shared" si="50"/>
        <v/>
      </c>
      <c r="FC29" s="92" t="str">
        <f t="shared" si="51"/>
        <v/>
      </c>
      <c r="FD29" s="94" t="str">
        <f t="shared" si="52"/>
        <v/>
      </c>
      <c r="FE29" s="93">
        <f t="shared" si="53"/>
        <v>0</v>
      </c>
      <c r="FF29" s="92">
        <f t="shared" si="54"/>
        <v>0</v>
      </c>
      <c r="FG29" s="92">
        <f t="shared" si="55"/>
        <v>0</v>
      </c>
      <c r="FH29" s="92">
        <f t="shared" si="56"/>
        <v>0</v>
      </c>
      <c r="FI29" s="94"/>
      <c r="FJ29" s="735"/>
      <c r="FK29" s="735"/>
      <c r="FL29" s="173">
        <f t="shared" si="57"/>
        <v>0</v>
      </c>
      <c r="FM29" s="173" t="s">
        <v>198</v>
      </c>
      <c r="FN29" s="173">
        <f t="shared" si="58"/>
        <v>200</v>
      </c>
      <c r="FO29" s="173" t="str">
        <f t="shared" si="59"/>
        <v>0/200</v>
      </c>
      <c r="FP29" s="173">
        <f t="shared" si="60"/>
        <v>0</v>
      </c>
      <c r="FQ29" s="173" t="s">
        <v>198</v>
      </c>
      <c r="FR29" s="173">
        <f t="shared" si="61"/>
        <v>200</v>
      </c>
      <c r="FS29" s="173" t="str">
        <f t="shared" si="62"/>
        <v>0/200</v>
      </c>
      <c r="FT29" s="173">
        <f t="shared" si="63"/>
        <v>0</v>
      </c>
      <c r="FU29" s="173" t="s">
        <v>198</v>
      </c>
      <c r="FV29" s="173">
        <f t="shared" si="64"/>
        <v>100</v>
      </c>
      <c r="FW29" s="173" t="str">
        <f t="shared" si="65"/>
        <v>0/100</v>
      </c>
      <c r="FX29" s="173">
        <f t="shared" si="66"/>
        <v>0</v>
      </c>
      <c r="FY29" s="173" t="s">
        <v>198</v>
      </c>
      <c r="FZ29" s="173">
        <f t="shared" si="67"/>
        <v>100</v>
      </c>
      <c r="GA29" s="173" t="str">
        <f t="shared" si="68"/>
        <v>0/100</v>
      </c>
      <c r="GB29" s="173">
        <f t="shared" si="69"/>
        <v>0</v>
      </c>
      <c r="GC29" s="173" t="s">
        <v>198</v>
      </c>
      <c r="GD29" s="173">
        <f t="shared" si="70"/>
        <v>200</v>
      </c>
      <c r="GE29" s="173" t="str">
        <f t="shared" si="20"/>
        <v>0/200</v>
      </c>
    </row>
    <row r="30" spans="1:187" ht="38.25" customHeight="1">
      <c r="A30" s="165">
        <f t="shared" si="21"/>
        <v>0</v>
      </c>
      <c r="B30" s="429">
        <v>22</v>
      </c>
      <c r="C30" s="42">
        <v>22</v>
      </c>
      <c r="D30" s="37">
        <f t="shared" si="22"/>
        <v>0</v>
      </c>
      <c r="E30" s="2"/>
      <c r="F30" s="176"/>
      <c r="G30" s="2"/>
      <c r="H30" s="2"/>
      <c r="I30" s="2"/>
      <c r="J30" s="2"/>
      <c r="K30" s="178"/>
      <c r="L30" s="15">
        <v>0</v>
      </c>
      <c r="M30" s="67">
        <v>0</v>
      </c>
      <c r="N30" s="68">
        <f t="shared" ref="N30:N65" si="152">SUM(L30:M30)</f>
        <v>0</v>
      </c>
      <c r="O30" s="207">
        <v>0</v>
      </c>
      <c r="P30" s="432">
        <v>0</v>
      </c>
      <c r="Q30" s="119">
        <f t="shared" ref="Q30:Q65" si="153">SUM(O30,P30)</f>
        <v>0</v>
      </c>
      <c r="R30" s="433">
        <v>0</v>
      </c>
      <c r="S30" s="434">
        <f t="shared" si="73"/>
        <v>0</v>
      </c>
      <c r="T30" s="223">
        <f t="shared" ref="T30:T65" si="154">R30+S30</f>
        <v>0</v>
      </c>
      <c r="U30" s="69">
        <f t="shared" ref="U30:U65" si="155">SUM(N30,Q30,T30)</f>
        <v>0</v>
      </c>
      <c r="V30" s="522">
        <f t="shared" si="23"/>
        <v>0</v>
      </c>
      <c r="W30" s="38" t="str">
        <f t="shared" ref="W30:W65" si="156">IF(R30="AB","AB",IF(AND(OR(L30="ab",L30="ml"),OR(M30="ab",M30="ml"),OR(O30="ab",O30="ml")),"AB",IF(AND(OR(L30="ab",L30="ml"),OR(O30="ab",O30="ml")),"AB","")))</f>
        <v/>
      </c>
      <c r="X30" s="38" t="str">
        <f t="shared" ref="X30:X65" si="157">IF(OR($G30="NSO",$G30="",R30=""),"",IF(OR(W30="AB",R30="ab"),"AB",IF(V30&gt;36,"P",IF(V30&gt;34,"G2",IF(V30&gt;31,"G1",IF(V30&gt;25,"S","F"))))))</f>
        <v/>
      </c>
      <c r="Y30" s="137" t="str">
        <f t="shared" ref="Y30:Y65" si="158">IF(OR(X30="",X30=0,X30="S",X30="F",X30="AB"),X30,IF(V30&gt;=75,"D",IF(V30&gt;=60,"I",IF(V30&gt;=48,"II",IF(V30&gt;=36,"III",X30)))))</f>
        <v/>
      </c>
      <c r="Z30" s="147">
        <v>0</v>
      </c>
      <c r="AA30" s="79">
        <v>0</v>
      </c>
      <c r="AB30" s="80">
        <f t="shared" si="88"/>
        <v>0</v>
      </c>
      <c r="AC30" s="217">
        <v>0</v>
      </c>
      <c r="AD30" s="438">
        <v>0</v>
      </c>
      <c r="AE30" s="120">
        <f t="shared" si="89"/>
        <v>0</v>
      </c>
      <c r="AF30" s="439">
        <v>0</v>
      </c>
      <c r="AG30" s="440">
        <f t="shared" si="90"/>
        <v>0</v>
      </c>
      <c r="AH30" s="158">
        <f t="shared" si="91"/>
        <v>0</v>
      </c>
      <c r="AI30" s="218">
        <f t="shared" si="92"/>
        <v>0</v>
      </c>
      <c r="AJ30" s="522">
        <f t="shared" si="24"/>
        <v>0</v>
      </c>
      <c r="AK30" s="72" t="str">
        <f t="shared" si="93"/>
        <v/>
      </c>
      <c r="AL30" s="72" t="str">
        <f t="shared" si="94"/>
        <v/>
      </c>
      <c r="AM30" s="148" t="str">
        <f t="shared" si="95"/>
        <v/>
      </c>
      <c r="AN30" s="140">
        <v>0</v>
      </c>
      <c r="AO30" s="75">
        <v>0</v>
      </c>
      <c r="AP30" s="76">
        <f t="shared" si="137"/>
        <v>0</v>
      </c>
      <c r="AQ30" s="263">
        <v>0</v>
      </c>
      <c r="AR30" s="441">
        <v>0</v>
      </c>
      <c r="AS30" s="264">
        <f t="shared" si="96"/>
        <v>0</v>
      </c>
      <c r="AT30" s="442">
        <v>0</v>
      </c>
      <c r="AU30" s="443">
        <f t="shared" si="97"/>
        <v>0</v>
      </c>
      <c r="AV30" s="65">
        <f t="shared" si="98"/>
        <v>0</v>
      </c>
      <c r="AW30" s="265">
        <f t="shared" si="99"/>
        <v>0</v>
      </c>
      <c r="AX30" s="522">
        <f t="shared" si="25"/>
        <v>0</v>
      </c>
      <c r="AY30" s="40" t="str">
        <f t="shared" si="100"/>
        <v/>
      </c>
      <c r="AZ30" s="40" t="str">
        <f t="shared" si="101"/>
        <v/>
      </c>
      <c r="BA30" s="141" t="str">
        <f t="shared" si="102"/>
        <v/>
      </c>
      <c r="BB30" s="286">
        <v>0</v>
      </c>
      <c r="BC30" s="85">
        <v>0</v>
      </c>
      <c r="BD30" s="287">
        <f t="shared" si="138"/>
        <v>0</v>
      </c>
      <c r="BE30" s="288">
        <v>0</v>
      </c>
      <c r="BF30" s="444">
        <v>0</v>
      </c>
      <c r="BG30" s="289">
        <f t="shared" si="103"/>
        <v>0</v>
      </c>
      <c r="BH30" s="445">
        <v>0</v>
      </c>
      <c r="BI30" s="446">
        <f t="shared" si="104"/>
        <v>0</v>
      </c>
      <c r="BJ30" s="121">
        <f t="shared" si="105"/>
        <v>0</v>
      </c>
      <c r="BK30" s="290">
        <f t="shared" si="106"/>
        <v>0</v>
      </c>
      <c r="BL30" s="522">
        <f t="shared" si="26"/>
        <v>0</v>
      </c>
      <c r="BM30" s="91" t="str">
        <f t="shared" si="107"/>
        <v/>
      </c>
      <c r="BN30" s="91" t="str">
        <f t="shared" si="108"/>
        <v/>
      </c>
      <c r="BO30" s="144" t="str">
        <f t="shared" si="109"/>
        <v/>
      </c>
      <c r="BP30" s="147">
        <v>0</v>
      </c>
      <c r="BQ30" s="79">
        <v>0</v>
      </c>
      <c r="BR30" s="80">
        <f t="shared" si="139"/>
        <v>0</v>
      </c>
      <c r="BS30" s="217">
        <v>0</v>
      </c>
      <c r="BT30" s="438">
        <v>0</v>
      </c>
      <c r="BU30" s="120">
        <f t="shared" si="110"/>
        <v>0</v>
      </c>
      <c r="BV30" s="439">
        <v>0</v>
      </c>
      <c r="BW30" s="440">
        <f t="shared" si="111"/>
        <v>0</v>
      </c>
      <c r="BX30" s="158">
        <f t="shared" si="112"/>
        <v>0</v>
      </c>
      <c r="BY30" s="218">
        <f t="shared" si="113"/>
        <v>0</v>
      </c>
      <c r="BZ30" s="522">
        <f t="shared" si="27"/>
        <v>0</v>
      </c>
      <c r="CA30" s="72" t="str">
        <f t="shared" si="114"/>
        <v/>
      </c>
      <c r="CB30" s="72" t="str">
        <f t="shared" si="115"/>
        <v/>
      </c>
      <c r="CC30" s="148" t="str">
        <f t="shared" si="116"/>
        <v/>
      </c>
      <c r="CD30" s="155">
        <v>0</v>
      </c>
      <c r="CE30" s="156">
        <v>0</v>
      </c>
      <c r="CF30" s="157">
        <f t="shared" si="140"/>
        <v>0</v>
      </c>
      <c r="CG30" s="311">
        <v>0</v>
      </c>
      <c r="CH30" s="447">
        <v>0</v>
      </c>
      <c r="CI30" s="312">
        <f t="shared" si="117"/>
        <v>0</v>
      </c>
      <c r="CJ30" s="448">
        <v>0</v>
      </c>
      <c r="CK30" s="449">
        <f t="shared" si="118"/>
        <v>0</v>
      </c>
      <c r="CL30" s="64">
        <f t="shared" si="119"/>
        <v>0</v>
      </c>
      <c r="CM30" s="313">
        <f t="shared" si="120"/>
        <v>0</v>
      </c>
      <c r="CN30" s="522">
        <f t="shared" si="28"/>
        <v>0</v>
      </c>
      <c r="CO30" s="39" t="str">
        <f t="shared" si="121"/>
        <v/>
      </c>
      <c r="CP30" s="39" t="str">
        <f t="shared" si="122"/>
        <v/>
      </c>
      <c r="CQ30" s="58" t="str">
        <f t="shared" si="123"/>
        <v/>
      </c>
      <c r="CR30" s="152">
        <v>0</v>
      </c>
      <c r="CS30" s="81">
        <v>0</v>
      </c>
      <c r="CT30" s="82">
        <f t="shared" si="141"/>
        <v>0</v>
      </c>
      <c r="CU30" s="336">
        <v>0</v>
      </c>
      <c r="CV30" s="450">
        <v>0</v>
      </c>
      <c r="CW30" s="337">
        <f t="shared" si="124"/>
        <v>0</v>
      </c>
      <c r="CX30" s="451">
        <v>0</v>
      </c>
      <c r="CY30" s="452">
        <f t="shared" si="125"/>
        <v>0</v>
      </c>
      <c r="CZ30" s="66">
        <f t="shared" si="126"/>
        <v>0</v>
      </c>
      <c r="DA30" s="338">
        <f t="shared" si="127"/>
        <v>0</v>
      </c>
      <c r="DB30" s="522">
        <f t="shared" si="29"/>
        <v>0</v>
      </c>
      <c r="DC30" s="153">
        <f t="shared" si="30"/>
        <v>0</v>
      </c>
      <c r="DD30" s="286">
        <v>0</v>
      </c>
      <c r="DE30" s="85">
        <v>0</v>
      </c>
      <c r="DF30" s="287">
        <f t="shared" si="142"/>
        <v>0</v>
      </c>
      <c r="DG30" s="288">
        <v>0</v>
      </c>
      <c r="DH30" s="444">
        <v>0</v>
      </c>
      <c r="DI30" s="289">
        <f t="shared" si="128"/>
        <v>0</v>
      </c>
      <c r="DJ30" s="445">
        <v>0</v>
      </c>
      <c r="DK30" s="446">
        <f t="shared" si="129"/>
        <v>0</v>
      </c>
      <c r="DL30" s="121">
        <f t="shared" si="130"/>
        <v>0</v>
      </c>
      <c r="DM30" s="290">
        <f t="shared" si="131"/>
        <v>0</v>
      </c>
      <c r="DN30" s="522">
        <f t="shared" si="31"/>
        <v>0</v>
      </c>
      <c r="DO30" s="154">
        <f t="shared" si="32"/>
        <v>0</v>
      </c>
      <c r="DP30" s="12">
        <v>0</v>
      </c>
      <c r="DQ30" s="6">
        <v>0</v>
      </c>
      <c r="DR30" s="6">
        <v>0</v>
      </c>
      <c r="DS30" s="87">
        <f t="shared" si="143"/>
        <v>0</v>
      </c>
      <c r="DT30" s="522">
        <f t="shared" si="34"/>
        <v>0</v>
      </c>
      <c r="DU30" s="88">
        <f t="shared" si="35"/>
        <v>0</v>
      </c>
      <c r="DV30" s="10">
        <v>0</v>
      </c>
      <c r="DW30" s="4">
        <v>0</v>
      </c>
      <c r="DX30" s="4">
        <v>0</v>
      </c>
      <c r="DY30" s="39">
        <f t="shared" si="144"/>
        <v>0</v>
      </c>
      <c r="DZ30" s="522">
        <f t="shared" si="37"/>
        <v>0</v>
      </c>
      <c r="EA30" s="54">
        <f t="shared" si="38"/>
        <v>0</v>
      </c>
      <c r="EB30" s="286">
        <v>0</v>
      </c>
      <c r="EC30" s="85">
        <v>0</v>
      </c>
      <c r="ED30" s="287">
        <f t="shared" si="87"/>
        <v>0</v>
      </c>
      <c r="EE30" s="288">
        <v>0</v>
      </c>
      <c r="EF30" s="444">
        <v>0</v>
      </c>
      <c r="EG30" s="289">
        <f t="shared" si="132"/>
        <v>0</v>
      </c>
      <c r="EH30" s="445">
        <v>0</v>
      </c>
      <c r="EI30" s="446">
        <f t="shared" si="133"/>
        <v>0</v>
      </c>
      <c r="EJ30" s="121">
        <f t="shared" si="134"/>
        <v>0</v>
      </c>
      <c r="EK30" s="290">
        <f t="shared" si="135"/>
        <v>0</v>
      </c>
      <c r="EL30" s="91">
        <f t="shared" si="7"/>
        <v>0</v>
      </c>
      <c r="EM30" s="154">
        <f t="shared" si="39"/>
        <v>0</v>
      </c>
      <c r="EN30" s="14"/>
      <c r="EO30" s="8"/>
      <c r="EP30" s="59" t="str">
        <f t="shared" si="136"/>
        <v/>
      </c>
      <c r="EQ30" s="56">
        <f t="shared" si="8"/>
        <v>0</v>
      </c>
      <c r="ER30" s="41">
        <f t="shared" si="9"/>
        <v>0</v>
      </c>
      <c r="ES30" s="190">
        <f t="shared" si="41"/>
        <v>0</v>
      </c>
      <c r="ET30" s="99" t="str">
        <f t="shared" si="42"/>
        <v/>
      </c>
      <c r="EU30" s="99" t="str">
        <f t="shared" si="43"/>
        <v/>
      </c>
      <c r="EV30" s="83" t="str">
        <f t="shared" si="44"/>
        <v/>
      </c>
      <c r="EW30" s="57" t="str">
        <f t="shared" si="45"/>
        <v/>
      </c>
      <c r="EX30" s="126">
        <f t="shared" si="46"/>
        <v>0</v>
      </c>
      <c r="EY30" s="93" t="str">
        <f t="shared" si="47"/>
        <v/>
      </c>
      <c r="EZ30" s="92" t="str">
        <f t="shared" si="48"/>
        <v/>
      </c>
      <c r="FA30" s="92" t="str">
        <f t="shared" si="49"/>
        <v/>
      </c>
      <c r="FB30" s="92" t="str">
        <f t="shared" si="50"/>
        <v/>
      </c>
      <c r="FC30" s="92" t="str">
        <f t="shared" si="51"/>
        <v/>
      </c>
      <c r="FD30" s="94" t="str">
        <f t="shared" si="52"/>
        <v/>
      </c>
      <c r="FE30" s="93">
        <f t="shared" si="53"/>
        <v>0</v>
      </c>
      <c r="FF30" s="92">
        <f t="shared" si="54"/>
        <v>0</v>
      </c>
      <c r="FG30" s="92">
        <f t="shared" si="55"/>
        <v>0</v>
      </c>
      <c r="FH30" s="92">
        <f t="shared" si="56"/>
        <v>0</v>
      </c>
      <c r="FI30" s="94"/>
      <c r="FJ30" s="735"/>
      <c r="FK30" s="735"/>
      <c r="FL30" s="173">
        <f t="shared" si="57"/>
        <v>0</v>
      </c>
      <c r="FM30" s="173" t="s">
        <v>198</v>
      </c>
      <c r="FN30" s="173">
        <f t="shared" si="58"/>
        <v>200</v>
      </c>
      <c r="FO30" s="173" t="str">
        <f t="shared" si="59"/>
        <v>0/200</v>
      </c>
      <c r="FP30" s="173">
        <f t="shared" si="60"/>
        <v>0</v>
      </c>
      <c r="FQ30" s="173" t="s">
        <v>198</v>
      </c>
      <c r="FR30" s="173">
        <f t="shared" si="61"/>
        <v>200</v>
      </c>
      <c r="FS30" s="173" t="str">
        <f t="shared" si="62"/>
        <v>0/200</v>
      </c>
      <c r="FT30" s="173">
        <f t="shared" si="63"/>
        <v>0</v>
      </c>
      <c r="FU30" s="173" t="s">
        <v>198</v>
      </c>
      <c r="FV30" s="173">
        <f t="shared" si="64"/>
        <v>100</v>
      </c>
      <c r="FW30" s="173" t="str">
        <f t="shared" si="65"/>
        <v>0/100</v>
      </c>
      <c r="FX30" s="173">
        <f t="shared" si="66"/>
        <v>0</v>
      </c>
      <c r="FY30" s="173" t="s">
        <v>198</v>
      </c>
      <c r="FZ30" s="173">
        <f t="shared" si="67"/>
        <v>100</v>
      </c>
      <c r="GA30" s="173" t="str">
        <f t="shared" si="68"/>
        <v>0/100</v>
      </c>
      <c r="GB30" s="173">
        <f t="shared" si="69"/>
        <v>0</v>
      </c>
      <c r="GC30" s="173" t="s">
        <v>198</v>
      </c>
      <c r="GD30" s="173">
        <f t="shared" si="70"/>
        <v>200</v>
      </c>
      <c r="GE30" s="173" t="str">
        <f t="shared" si="20"/>
        <v>0/200</v>
      </c>
    </row>
    <row r="31" spans="1:187" ht="38.25" customHeight="1">
      <c r="A31" s="165">
        <f t="shared" si="21"/>
        <v>0</v>
      </c>
      <c r="B31" s="429">
        <v>23</v>
      </c>
      <c r="C31" s="36">
        <v>23</v>
      </c>
      <c r="D31" s="37">
        <f t="shared" si="22"/>
        <v>0</v>
      </c>
      <c r="E31" s="2"/>
      <c r="F31" s="176"/>
      <c r="G31" s="1"/>
      <c r="H31" s="2"/>
      <c r="I31" s="2"/>
      <c r="J31" s="2"/>
      <c r="K31" s="178"/>
      <c r="L31" s="15">
        <v>0</v>
      </c>
      <c r="M31" s="67">
        <v>0</v>
      </c>
      <c r="N31" s="68">
        <f t="shared" si="152"/>
        <v>0</v>
      </c>
      <c r="O31" s="207">
        <v>0</v>
      </c>
      <c r="P31" s="432">
        <v>0</v>
      </c>
      <c r="Q31" s="119">
        <f t="shared" si="153"/>
        <v>0</v>
      </c>
      <c r="R31" s="433">
        <v>0</v>
      </c>
      <c r="S31" s="434">
        <f t="shared" si="73"/>
        <v>0</v>
      </c>
      <c r="T31" s="223">
        <f t="shared" si="154"/>
        <v>0</v>
      </c>
      <c r="U31" s="69">
        <f t="shared" si="155"/>
        <v>0</v>
      </c>
      <c r="V31" s="522">
        <f t="shared" si="23"/>
        <v>0</v>
      </c>
      <c r="W31" s="38" t="str">
        <f t="shared" si="156"/>
        <v/>
      </c>
      <c r="X31" s="38" t="str">
        <f t="shared" si="157"/>
        <v/>
      </c>
      <c r="Y31" s="137" t="str">
        <f t="shared" si="158"/>
        <v/>
      </c>
      <c r="Z31" s="147">
        <v>0</v>
      </c>
      <c r="AA31" s="79">
        <v>0</v>
      </c>
      <c r="AB31" s="80">
        <f t="shared" si="88"/>
        <v>0</v>
      </c>
      <c r="AC31" s="217">
        <v>0</v>
      </c>
      <c r="AD31" s="438">
        <v>0</v>
      </c>
      <c r="AE31" s="120">
        <f t="shared" si="89"/>
        <v>0</v>
      </c>
      <c r="AF31" s="439">
        <v>0</v>
      </c>
      <c r="AG31" s="440">
        <f t="shared" si="90"/>
        <v>0</v>
      </c>
      <c r="AH31" s="158">
        <f t="shared" si="91"/>
        <v>0</v>
      </c>
      <c r="AI31" s="218">
        <f t="shared" si="92"/>
        <v>0</v>
      </c>
      <c r="AJ31" s="522">
        <f t="shared" si="24"/>
        <v>0</v>
      </c>
      <c r="AK31" s="72" t="str">
        <f t="shared" si="93"/>
        <v/>
      </c>
      <c r="AL31" s="72" t="str">
        <f t="shared" si="94"/>
        <v/>
      </c>
      <c r="AM31" s="148" t="str">
        <f t="shared" si="95"/>
        <v/>
      </c>
      <c r="AN31" s="140">
        <v>0</v>
      </c>
      <c r="AO31" s="75">
        <v>0</v>
      </c>
      <c r="AP31" s="76">
        <f t="shared" si="137"/>
        <v>0</v>
      </c>
      <c r="AQ31" s="263">
        <v>0</v>
      </c>
      <c r="AR31" s="441">
        <v>0</v>
      </c>
      <c r="AS31" s="264">
        <f t="shared" si="96"/>
        <v>0</v>
      </c>
      <c r="AT31" s="442">
        <v>0</v>
      </c>
      <c r="AU31" s="443">
        <f t="shared" si="97"/>
        <v>0</v>
      </c>
      <c r="AV31" s="65">
        <f t="shared" si="98"/>
        <v>0</v>
      </c>
      <c r="AW31" s="265">
        <f t="shared" si="99"/>
        <v>0</v>
      </c>
      <c r="AX31" s="522">
        <f t="shared" si="25"/>
        <v>0</v>
      </c>
      <c r="AY31" s="40" t="str">
        <f t="shared" si="100"/>
        <v/>
      </c>
      <c r="AZ31" s="40" t="str">
        <f t="shared" si="101"/>
        <v/>
      </c>
      <c r="BA31" s="141" t="str">
        <f t="shared" si="102"/>
        <v/>
      </c>
      <c r="BB31" s="286">
        <v>0</v>
      </c>
      <c r="BC31" s="85">
        <v>0</v>
      </c>
      <c r="BD31" s="287">
        <f t="shared" si="138"/>
        <v>0</v>
      </c>
      <c r="BE31" s="288">
        <v>0</v>
      </c>
      <c r="BF31" s="444">
        <v>0</v>
      </c>
      <c r="BG31" s="289">
        <f t="shared" si="103"/>
        <v>0</v>
      </c>
      <c r="BH31" s="445">
        <v>0</v>
      </c>
      <c r="BI31" s="446">
        <f t="shared" si="104"/>
        <v>0</v>
      </c>
      <c r="BJ31" s="121">
        <f t="shared" si="105"/>
        <v>0</v>
      </c>
      <c r="BK31" s="290">
        <f t="shared" si="106"/>
        <v>0</v>
      </c>
      <c r="BL31" s="522">
        <f t="shared" si="26"/>
        <v>0</v>
      </c>
      <c r="BM31" s="91" t="str">
        <f t="shared" si="107"/>
        <v/>
      </c>
      <c r="BN31" s="91" t="str">
        <f t="shared" si="108"/>
        <v/>
      </c>
      <c r="BO31" s="144" t="str">
        <f t="shared" si="109"/>
        <v/>
      </c>
      <c r="BP31" s="147">
        <v>0</v>
      </c>
      <c r="BQ31" s="79">
        <v>0</v>
      </c>
      <c r="BR31" s="80">
        <f t="shared" si="139"/>
        <v>0</v>
      </c>
      <c r="BS31" s="217">
        <v>0</v>
      </c>
      <c r="BT31" s="438">
        <v>0</v>
      </c>
      <c r="BU31" s="120">
        <f t="shared" si="110"/>
        <v>0</v>
      </c>
      <c r="BV31" s="439">
        <v>0</v>
      </c>
      <c r="BW31" s="440">
        <f t="shared" si="111"/>
        <v>0</v>
      </c>
      <c r="BX31" s="158">
        <f t="shared" si="112"/>
        <v>0</v>
      </c>
      <c r="BY31" s="218">
        <f t="shared" si="113"/>
        <v>0</v>
      </c>
      <c r="BZ31" s="522">
        <f t="shared" si="27"/>
        <v>0</v>
      </c>
      <c r="CA31" s="72" t="str">
        <f t="shared" si="114"/>
        <v/>
      </c>
      <c r="CB31" s="72" t="str">
        <f t="shared" si="115"/>
        <v/>
      </c>
      <c r="CC31" s="148" t="str">
        <f t="shared" si="116"/>
        <v/>
      </c>
      <c r="CD31" s="155">
        <v>0</v>
      </c>
      <c r="CE31" s="156">
        <v>0</v>
      </c>
      <c r="CF31" s="157">
        <f t="shared" si="140"/>
        <v>0</v>
      </c>
      <c r="CG31" s="311">
        <v>0</v>
      </c>
      <c r="CH31" s="447">
        <v>0</v>
      </c>
      <c r="CI31" s="312">
        <f t="shared" si="117"/>
        <v>0</v>
      </c>
      <c r="CJ31" s="448">
        <v>0</v>
      </c>
      <c r="CK31" s="449">
        <f t="shared" si="118"/>
        <v>0</v>
      </c>
      <c r="CL31" s="64">
        <f t="shared" si="119"/>
        <v>0</v>
      </c>
      <c r="CM31" s="313">
        <f t="shared" si="120"/>
        <v>0</v>
      </c>
      <c r="CN31" s="522">
        <f t="shared" si="28"/>
        <v>0</v>
      </c>
      <c r="CO31" s="39" t="str">
        <f t="shared" si="121"/>
        <v/>
      </c>
      <c r="CP31" s="39" t="str">
        <f t="shared" si="122"/>
        <v/>
      </c>
      <c r="CQ31" s="58" t="str">
        <f t="shared" si="123"/>
        <v/>
      </c>
      <c r="CR31" s="152">
        <v>0</v>
      </c>
      <c r="CS31" s="81">
        <v>0</v>
      </c>
      <c r="CT31" s="82">
        <f t="shared" si="141"/>
        <v>0</v>
      </c>
      <c r="CU31" s="336">
        <v>0</v>
      </c>
      <c r="CV31" s="450">
        <v>0</v>
      </c>
      <c r="CW31" s="337">
        <f t="shared" si="124"/>
        <v>0</v>
      </c>
      <c r="CX31" s="451">
        <v>0</v>
      </c>
      <c r="CY31" s="452">
        <f t="shared" si="125"/>
        <v>0</v>
      </c>
      <c r="CZ31" s="66">
        <f t="shared" si="126"/>
        <v>0</v>
      </c>
      <c r="DA31" s="338">
        <f t="shared" si="127"/>
        <v>0</v>
      </c>
      <c r="DB31" s="522">
        <f t="shared" si="29"/>
        <v>0</v>
      </c>
      <c r="DC31" s="153">
        <f t="shared" si="30"/>
        <v>0</v>
      </c>
      <c r="DD31" s="286">
        <v>0</v>
      </c>
      <c r="DE31" s="85">
        <v>0</v>
      </c>
      <c r="DF31" s="287">
        <f t="shared" si="142"/>
        <v>0</v>
      </c>
      <c r="DG31" s="288">
        <v>0</v>
      </c>
      <c r="DH31" s="444">
        <v>0</v>
      </c>
      <c r="DI31" s="289">
        <f t="shared" si="128"/>
        <v>0</v>
      </c>
      <c r="DJ31" s="445">
        <v>0</v>
      </c>
      <c r="DK31" s="446">
        <f t="shared" si="129"/>
        <v>0</v>
      </c>
      <c r="DL31" s="121">
        <f t="shared" si="130"/>
        <v>0</v>
      </c>
      <c r="DM31" s="290">
        <f t="shared" si="131"/>
        <v>0</v>
      </c>
      <c r="DN31" s="522">
        <f t="shared" si="31"/>
        <v>0</v>
      </c>
      <c r="DO31" s="154">
        <f t="shared" si="32"/>
        <v>0</v>
      </c>
      <c r="DP31" s="12">
        <v>0</v>
      </c>
      <c r="DQ31" s="6">
        <v>0</v>
      </c>
      <c r="DR31" s="6">
        <v>0</v>
      </c>
      <c r="DS31" s="87">
        <f t="shared" si="143"/>
        <v>0</v>
      </c>
      <c r="DT31" s="522">
        <f t="shared" si="34"/>
        <v>0</v>
      </c>
      <c r="DU31" s="88">
        <f t="shared" si="35"/>
        <v>0</v>
      </c>
      <c r="DV31" s="10">
        <v>0</v>
      </c>
      <c r="DW31" s="4">
        <v>0</v>
      </c>
      <c r="DX31" s="4">
        <v>0</v>
      </c>
      <c r="DY31" s="39">
        <f t="shared" si="144"/>
        <v>0</v>
      </c>
      <c r="DZ31" s="522">
        <f t="shared" si="37"/>
        <v>0</v>
      </c>
      <c r="EA31" s="54">
        <f t="shared" si="38"/>
        <v>0</v>
      </c>
      <c r="EB31" s="286">
        <v>0</v>
      </c>
      <c r="EC31" s="85">
        <v>0</v>
      </c>
      <c r="ED31" s="287">
        <f t="shared" si="87"/>
        <v>0</v>
      </c>
      <c r="EE31" s="288">
        <v>0</v>
      </c>
      <c r="EF31" s="444">
        <v>0</v>
      </c>
      <c r="EG31" s="289">
        <f t="shared" si="132"/>
        <v>0</v>
      </c>
      <c r="EH31" s="445">
        <v>0</v>
      </c>
      <c r="EI31" s="446">
        <f t="shared" si="133"/>
        <v>0</v>
      </c>
      <c r="EJ31" s="121">
        <f t="shared" si="134"/>
        <v>0</v>
      </c>
      <c r="EK31" s="290">
        <f t="shared" si="135"/>
        <v>0</v>
      </c>
      <c r="EL31" s="91">
        <f t="shared" si="7"/>
        <v>0</v>
      </c>
      <c r="EM31" s="154">
        <f t="shared" si="39"/>
        <v>0</v>
      </c>
      <c r="EN31" s="14"/>
      <c r="EO31" s="8"/>
      <c r="EP31" s="59" t="str">
        <f t="shared" si="136"/>
        <v/>
      </c>
      <c r="EQ31" s="56">
        <f t="shared" si="8"/>
        <v>0</v>
      </c>
      <c r="ER31" s="41">
        <f t="shared" si="9"/>
        <v>0</v>
      </c>
      <c r="ES31" s="190">
        <f t="shared" si="41"/>
        <v>0</v>
      </c>
      <c r="ET31" s="99" t="str">
        <f t="shared" si="42"/>
        <v/>
      </c>
      <c r="EU31" s="99" t="str">
        <f t="shared" si="43"/>
        <v/>
      </c>
      <c r="EV31" s="83" t="str">
        <f t="shared" si="44"/>
        <v/>
      </c>
      <c r="EW31" s="57" t="str">
        <f t="shared" si="45"/>
        <v/>
      </c>
      <c r="EX31" s="126">
        <f t="shared" si="46"/>
        <v>0</v>
      </c>
      <c r="EY31" s="93" t="str">
        <f t="shared" si="47"/>
        <v/>
      </c>
      <c r="EZ31" s="92" t="str">
        <f t="shared" si="48"/>
        <v/>
      </c>
      <c r="FA31" s="92" t="str">
        <f t="shared" si="49"/>
        <v/>
      </c>
      <c r="FB31" s="92" t="str">
        <f t="shared" si="50"/>
        <v/>
      </c>
      <c r="FC31" s="92" t="str">
        <f t="shared" si="51"/>
        <v/>
      </c>
      <c r="FD31" s="94" t="str">
        <f t="shared" si="52"/>
        <v/>
      </c>
      <c r="FE31" s="93">
        <f t="shared" si="53"/>
        <v>0</v>
      </c>
      <c r="FF31" s="92">
        <f t="shared" si="54"/>
        <v>0</v>
      </c>
      <c r="FG31" s="92">
        <f t="shared" si="55"/>
        <v>0</v>
      </c>
      <c r="FH31" s="92">
        <f t="shared" si="56"/>
        <v>0</v>
      </c>
      <c r="FI31" s="94"/>
      <c r="FJ31" s="735"/>
      <c r="FK31" s="735"/>
      <c r="FL31" s="173">
        <f t="shared" si="57"/>
        <v>0</v>
      </c>
      <c r="FM31" s="173" t="s">
        <v>198</v>
      </c>
      <c r="FN31" s="173">
        <f t="shared" si="58"/>
        <v>200</v>
      </c>
      <c r="FO31" s="173" t="str">
        <f t="shared" si="59"/>
        <v>0/200</v>
      </c>
      <c r="FP31" s="173">
        <f t="shared" si="60"/>
        <v>0</v>
      </c>
      <c r="FQ31" s="173" t="s">
        <v>198</v>
      </c>
      <c r="FR31" s="173">
        <f t="shared" si="61"/>
        <v>200</v>
      </c>
      <c r="FS31" s="173" t="str">
        <f t="shared" si="62"/>
        <v>0/200</v>
      </c>
      <c r="FT31" s="173">
        <f t="shared" si="63"/>
        <v>0</v>
      </c>
      <c r="FU31" s="173" t="s">
        <v>198</v>
      </c>
      <c r="FV31" s="173">
        <f t="shared" si="64"/>
        <v>100</v>
      </c>
      <c r="FW31" s="173" t="str">
        <f t="shared" si="65"/>
        <v>0/100</v>
      </c>
      <c r="FX31" s="173">
        <f t="shared" si="66"/>
        <v>0</v>
      </c>
      <c r="FY31" s="173" t="s">
        <v>198</v>
      </c>
      <c r="FZ31" s="173">
        <f t="shared" si="67"/>
        <v>100</v>
      </c>
      <c r="GA31" s="173" t="str">
        <f t="shared" si="68"/>
        <v>0/100</v>
      </c>
      <c r="GB31" s="173">
        <f t="shared" si="69"/>
        <v>0</v>
      </c>
      <c r="GC31" s="173" t="s">
        <v>198</v>
      </c>
      <c r="GD31" s="173">
        <f t="shared" si="70"/>
        <v>200</v>
      </c>
      <c r="GE31" s="173" t="str">
        <f t="shared" si="20"/>
        <v>0/200</v>
      </c>
    </row>
    <row r="32" spans="1:187" ht="38.25" customHeight="1">
      <c r="A32" s="165">
        <f t="shared" si="21"/>
        <v>0</v>
      </c>
      <c r="B32" s="429">
        <v>24</v>
      </c>
      <c r="C32" s="42">
        <v>24</v>
      </c>
      <c r="D32" s="37">
        <f t="shared" si="22"/>
        <v>0</v>
      </c>
      <c r="E32" s="2"/>
      <c r="F32" s="176"/>
      <c r="G32" s="2"/>
      <c r="H32" s="2"/>
      <c r="I32" s="2"/>
      <c r="J32" s="2"/>
      <c r="K32" s="178"/>
      <c r="L32" s="15">
        <v>0</v>
      </c>
      <c r="M32" s="67">
        <v>0</v>
      </c>
      <c r="N32" s="68">
        <f t="shared" si="152"/>
        <v>0</v>
      </c>
      <c r="O32" s="207">
        <v>0</v>
      </c>
      <c r="P32" s="432">
        <v>0</v>
      </c>
      <c r="Q32" s="119">
        <f t="shared" si="153"/>
        <v>0</v>
      </c>
      <c r="R32" s="433">
        <v>0</v>
      </c>
      <c r="S32" s="434">
        <f t="shared" si="73"/>
        <v>0</v>
      </c>
      <c r="T32" s="223">
        <f t="shared" si="154"/>
        <v>0</v>
      </c>
      <c r="U32" s="69">
        <f t="shared" si="155"/>
        <v>0</v>
      </c>
      <c r="V32" s="522">
        <f t="shared" si="23"/>
        <v>0</v>
      </c>
      <c r="W32" s="38" t="str">
        <f t="shared" si="156"/>
        <v/>
      </c>
      <c r="X32" s="38" t="str">
        <f t="shared" si="157"/>
        <v/>
      </c>
      <c r="Y32" s="137" t="str">
        <f t="shared" si="158"/>
        <v/>
      </c>
      <c r="Z32" s="147">
        <v>0</v>
      </c>
      <c r="AA32" s="79">
        <v>0</v>
      </c>
      <c r="AB32" s="80">
        <f t="shared" si="88"/>
        <v>0</v>
      </c>
      <c r="AC32" s="217">
        <v>0</v>
      </c>
      <c r="AD32" s="438">
        <v>0</v>
      </c>
      <c r="AE32" s="120">
        <f t="shared" si="89"/>
        <v>0</v>
      </c>
      <c r="AF32" s="439">
        <v>0</v>
      </c>
      <c r="AG32" s="440">
        <f t="shared" si="90"/>
        <v>0</v>
      </c>
      <c r="AH32" s="158">
        <f t="shared" si="91"/>
        <v>0</v>
      </c>
      <c r="AI32" s="218">
        <f t="shared" si="92"/>
        <v>0</v>
      </c>
      <c r="AJ32" s="522">
        <f t="shared" si="24"/>
        <v>0</v>
      </c>
      <c r="AK32" s="72" t="str">
        <f t="shared" si="93"/>
        <v/>
      </c>
      <c r="AL32" s="72" t="str">
        <f t="shared" si="94"/>
        <v/>
      </c>
      <c r="AM32" s="148" t="str">
        <f t="shared" si="95"/>
        <v/>
      </c>
      <c r="AN32" s="140">
        <v>0</v>
      </c>
      <c r="AO32" s="75">
        <v>0</v>
      </c>
      <c r="AP32" s="76">
        <f t="shared" si="137"/>
        <v>0</v>
      </c>
      <c r="AQ32" s="263">
        <v>0</v>
      </c>
      <c r="AR32" s="441">
        <v>0</v>
      </c>
      <c r="AS32" s="264">
        <f t="shared" si="96"/>
        <v>0</v>
      </c>
      <c r="AT32" s="442">
        <v>0</v>
      </c>
      <c r="AU32" s="443">
        <f t="shared" si="97"/>
        <v>0</v>
      </c>
      <c r="AV32" s="65">
        <f t="shared" si="98"/>
        <v>0</v>
      </c>
      <c r="AW32" s="265">
        <f t="shared" si="99"/>
        <v>0</v>
      </c>
      <c r="AX32" s="522">
        <f t="shared" si="25"/>
        <v>0</v>
      </c>
      <c r="AY32" s="40" t="str">
        <f t="shared" si="100"/>
        <v/>
      </c>
      <c r="AZ32" s="40" t="str">
        <f t="shared" si="101"/>
        <v/>
      </c>
      <c r="BA32" s="141" t="str">
        <f t="shared" si="102"/>
        <v/>
      </c>
      <c r="BB32" s="286">
        <v>0</v>
      </c>
      <c r="BC32" s="85">
        <v>0</v>
      </c>
      <c r="BD32" s="287">
        <f t="shared" si="138"/>
        <v>0</v>
      </c>
      <c r="BE32" s="288">
        <v>0</v>
      </c>
      <c r="BF32" s="444">
        <v>0</v>
      </c>
      <c r="BG32" s="289">
        <f t="shared" si="103"/>
        <v>0</v>
      </c>
      <c r="BH32" s="445">
        <v>0</v>
      </c>
      <c r="BI32" s="446">
        <f t="shared" si="104"/>
        <v>0</v>
      </c>
      <c r="BJ32" s="121">
        <f t="shared" si="105"/>
        <v>0</v>
      </c>
      <c r="BK32" s="290">
        <f t="shared" si="106"/>
        <v>0</v>
      </c>
      <c r="BL32" s="522">
        <f t="shared" si="26"/>
        <v>0</v>
      </c>
      <c r="BM32" s="91" t="str">
        <f t="shared" si="107"/>
        <v/>
      </c>
      <c r="BN32" s="91" t="str">
        <f t="shared" si="108"/>
        <v/>
      </c>
      <c r="BO32" s="144" t="str">
        <f t="shared" si="109"/>
        <v/>
      </c>
      <c r="BP32" s="147">
        <v>0</v>
      </c>
      <c r="BQ32" s="79">
        <v>0</v>
      </c>
      <c r="BR32" s="80">
        <f t="shared" si="139"/>
        <v>0</v>
      </c>
      <c r="BS32" s="217">
        <v>0</v>
      </c>
      <c r="BT32" s="438">
        <v>0</v>
      </c>
      <c r="BU32" s="120">
        <f t="shared" si="110"/>
        <v>0</v>
      </c>
      <c r="BV32" s="439">
        <v>0</v>
      </c>
      <c r="BW32" s="440">
        <f t="shared" si="111"/>
        <v>0</v>
      </c>
      <c r="BX32" s="158">
        <f t="shared" si="112"/>
        <v>0</v>
      </c>
      <c r="BY32" s="218">
        <f t="shared" si="113"/>
        <v>0</v>
      </c>
      <c r="BZ32" s="522">
        <f t="shared" si="27"/>
        <v>0</v>
      </c>
      <c r="CA32" s="72" t="str">
        <f t="shared" si="114"/>
        <v/>
      </c>
      <c r="CB32" s="72" t="str">
        <f t="shared" si="115"/>
        <v/>
      </c>
      <c r="CC32" s="148" t="str">
        <f t="shared" si="116"/>
        <v/>
      </c>
      <c r="CD32" s="155">
        <v>0</v>
      </c>
      <c r="CE32" s="156">
        <v>0</v>
      </c>
      <c r="CF32" s="157">
        <f t="shared" si="140"/>
        <v>0</v>
      </c>
      <c r="CG32" s="311">
        <v>0</v>
      </c>
      <c r="CH32" s="447">
        <v>0</v>
      </c>
      <c r="CI32" s="312">
        <f t="shared" si="117"/>
        <v>0</v>
      </c>
      <c r="CJ32" s="448">
        <v>0</v>
      </c>
      <c r="CK32" s="449">
        <f t="shared" si="118"/>
        <v>0</v>
      </c>
      <c r="CL32" s="64">
        <f t="shared" si="119"/>
        <v>0</v>
      </c>
      <c r="CM32" s="313">
        <f t="shared" si="120"/>
        <v>0</v>
      </c>
      <c r="CN32" s="522">
        <f t="shared" si="28"/>
        <v>0</v>
      </c>
      <c r="CO32" s="39" t="str">
        <f t="shared" si="121"/>
        <v/>
      </c>
      <c r="CP32" s="39" t="str">
        <f t="shared" si="122"/>
        <v/>
      </c>
      <c r="CQ32" s="58" t="str">
        <f t="shared" si="123"/>
        <v/>
      </c>
      <c r="CR32" s="152">
        <v>0</v>
      </c>
      <c r="CS32" s="81">
        <v>0</v>
      </c>
      <c r="CT32" s="82">
        <f t="shared" si="141"/>
        <v>0</v>
      </c>
      <c r="CU32" s="336">
        <v>0</v>
      </c>
      <c r="CV32" s="450">
        <v>0</v>
      </c>
      <c r="CW32" s="337">
        <f t="shared" si="124"/>
        <v>0</v>
      </c>
      <c r="CX32" s="451">
        <v>0</v>
      </c>
      <c r="CY32" s="452">
        <f t="shared" si="125"/>
        <v>0</v>
      </c>
      <c r="CZ32" s="66">
        <f t="shared" si="126"/>
        <v>0</v>
      </c>
      <c r="DA32" s="338">
        <f t="shared" si="127"/>
        <v>0</v>
      </c>
      <c r="DB32" s="522">
        <f t="shared" si="29"/>
        <v>0</v>
      </c>
      <c r="DC32" s="153">
        <f t="shared" si="30"/>
        <v>0</v>
      </c>
      <c r="DD32" s="286">
        <v>0</v>
      </c>
      <c r="DE32" s="85">
        <v>0</v>
      </c>
      <c r="DF32" s="287">
        <f t="shared" si="142"/>
        <v>0</v>
      </c>
      <c r="DG32" s="288">
        <v>0</v>
      </c>
      <c r="DH32" s="444">
        <v>0</v>
      </c>
      <c r="DI32" s="289">
        <f t="shared" si="128"/>
        <v>0</v>
      </c>
      <c r="DJ32" s="445">
        <v>0</v>
      </c>
      <c r="DK32" s="446">
        <f t="shared" si="129"/>
        <v>0</v>
      </c>
      <c r="DL32" s="121">
        <f t="shared" si="130"/>
        <v>0</v>
      </c>
      <c r="DM32" s="290">
        <f t="shared" si="131"/>
        <v>0</v>
      </c>
      <c r="DN32" s="522">
        <f t="shared" si="31"/>
        <v>0</v>
      </c>
      <c r="DO32" s="154">
        <f t="shared" si="32"/>
        <v>0</v>
      </c>
      <c r="DP32" s="12">
        <v>0</v>
      </c>
      <c r="DQ32" s="6">
        <v>0</v>
      </c>
      <c r="DR32" s="6">
        <v>0</v>
      </c>
      <c r="DS32" s="87">
        <f t="shared" si="143"/>
        <v>0</v>
      </c>
      <c r="DT32" s="522">
        <f t="shared" si="34"/>
        <v>0</v>
      </c>
      <c r="DU32" s="88">
        <f t="shared" si="35"/>
        <v>0</v>
      </c>
      <c r="DV32" s="10">
        <v>0</v>
      </c>
      <c r="DW32" s="4">
        <v>0</v>
      </c>
      <c r="DX32" s="4">
        <v>0</v>
      </c>
      <c r="DY32" s="39">
        <f t="shared" si="144"/>
        <v>0</v>
      </c>
      <c r="DZ32" s="522">
        <f t="shared" si="37"/>
        <v>0</v>
      </c>
      <c r="EA32" s="54">
        <f t="shared" si="38"/>
        <v>0</v>
      </c>
      <c r="EB32" s="286">
        <v>0</v>
      </c>
      <c r="EC32" s="85">
        <v>0</v>
      </c>
      <c r="ED32" s="287">
        <f t="shared" si="87"/>
        <v>0</v>
      </c>
      <c r="EE32" s="288">
        <v>0</v>
      </c>
      <c r="EF32" s="444">
        <v>0</v>
      </c>
      <c r="EG32" s="289">
        <f t="shared" si="132"/>
        <v>0</v>
      </c>
      <c r="EH32" s="445">
        <v>0</v>
      </c>
      <c r="EI32" s="446">
        <f t="shared" si="133"/>
        <v>0</v>
      </c>
      <c r="EJ32" s="121">
        <f t="shared" si="134"/>
        <v>0</v>
      </c>
      <c r="EK32" s="290">
        <f t="shared" si="135"/>
        <v>0</v>
      </c>
      <c r="EL32" s="91">
        <f t="shared" si="7"/>
        <v>0</v>
      </c>
      <c r="EM32" s="154">
        <f t="shared" si="39"/>
        <v>0</v>
      </c>
      <c r="EN32" s="14"/>
      <c r="EO32" s="8"/>
      <c r="EP32" s="59" t="str">
        <f t="shared" si="136"/>
        <v/>
      </c>
      <c r="EQ32" s="56">
        <f t="shared" si="8"/>
        <v>0</v>
      </c>
      <c r="ER32" s="41">
        <f t="shared" si="9"/>
        <v>0</v>
      </c>
      <c r="ES32" s="190">
        <f t="shared" si="41"/>
        <v>0</v>
      </c>
      <c r="ET32" s="99" t="str">
        <f t="shared" si="42"/>
        <v/>
      </c>
      <c r="EU32" s="99" t="str">
        <f t="shared" si="43"/>
        <v/>
      </c>
      <c r="EV32" s="83" t="str">
        <f t="shared" si="44"/>
        <v/>
      </c>
      <c r="EW32" s="57" t="str">
        <f t="shared" si="45"/>
        <v/>
      </c>
      <c r="EX32" s="126">
        <f t="shared" si="46"/>
        <v>0</v>
      </c>
      <c r="EY32" s="93" t="str">
        <f t="shared" si="47"/>
        <v/>
      </c>
      <c r="EZ32" s="92" t="str">
        <f t="shared" si="48"/>
        <v/>
      </c>
      <c r="FA32" s="92" t="str">
        <f t="shared" si="49"/>
        <v/>
      </c>
      <c r="FB32" s="92" t="str">
        <f t="shared" si="50"/>
        <v/>
      </c>
      <c r="FC32" s="92" t="str">
        <f t="shared" si="51"/>
        <v/>
      </c>
      <c r="FD32" s="94" t="str">
        <f t="shared" si="52"/>
        <v/>
      </c>
      <c r="FE32" s="93">
        <f t="shared" si="53"/>
        <v>0</v>
      </c>
      <c r="FF32" s="92">
        <f t="shared" si="54"/>
        <v>0</v>
      </c>
      <c r="FG32" s="92">
        <f t="shared" si="55"/>
        <v>0</v>
      </c>
      <c r="FH32" s="92">
        <f t="shared" si="56"/>
        <v>0</v>
      </c>
      <c r="FI32" s="94"/>
      <c r="FJ32" s="735"/>
      <c r="FK32" s="735"/>
      <c r="FL32" s="173">
        <f t="shared" si="57"/>
        <v>0</v>
      </c>
      <c r="FM32" s="173" t="s">
        <v>198</v>
      </c>
      <c r="FN32" s="173">
        <f t="shared" si="58"/>
        <v>200</v>
      </c>
      <c r="FO32" s="173" t="str">
        <f t="shared" si="59"/>
        <v>0/200</v>
      </c>
      <c r="FP32" s="173">
        <f t="shared" si="60"/>
        <v>0</v>
      </c>
      <c r="FQ32" s="173" t="s">
        <v>198</v>
      </c>
      <c r="FR32" s="173">
        <f t="shared" si="61"/>
        <v>200</v>
      </c>
      <c r="FS32" s="173" t="str">
        <f t="shared" si="62"/>
        <v>0/200</v>
      </c>
      <c r="FT32" s="173">
        <f t="shared" si="63"/>
        <v>0</v>
      </c>
      <c r="FU32" s="173" t="s">
        <v>198</v>
      </c>
      <c r="FV32" s="173">
        <f t="shared" si="64"/>
        <v>100</v>
      </c>
      <c r="FW32" s="173" t="str">
        <f t="shared" si="65"/>
        <v>0/100</v>
      </c>
      <c r="FX32" s="173">
        <f t="shared" si="66"/>
        <v>0</v>
      </c>
      <c r="FY32" s="173" t="s">
        <v>198</v>
      </c>
      <c r="FZ32" s="173">
        <f t="shared" si="67"/>
        <v>100</v>
      </c>
      <c r="GA32" s="173" t="str">
        <f t="shared" si="68"/>
        <v>0/100</v>
      </c>
      <c r="GB32" s="173">
        <f t="shared" si="69"/>
        <v>0</v>
      </c>
      <c r="GC32" s="173" t="s">
        <v>198</v>
      </c>
      <c r="GD32" s="173">
        <f t="shared" si="70"/>
        <v>200</v>
      </c>
      <c r="GE32" s="173" t="str">
        <f t="shared" si="20"/>
        <v>0/200</v>
      </c>
    </row>
    <row r="33" spans="1:187" ht="38.25" customHeight="1">
      <c r="A33" s="165">
        <f t="shared" si="21"/>
        <v>0</v>
      </c>
      <c r="B33" s="429">
        <v>25</v>
      </c>
      <c r="C33" s="36">
        <v>25</v>
      </c>
      <c r="D33" s="37">
        <f t="shared" si="22"/>
        <v>0</v>
      </c>
      <c r="E33" s="2"/>
      <c r="F33" s="176"/>
      <c r="G33" s="1"/>
      <c r="H33" s="2"/>
      <c r="I33" s="2"/>
      <c r="J33" s="2"/>
      <c r="K33" s="178"/>
      <c r="L33" s="15">
        <v>0</v>
      </c>
      <c r="M33" s="67">
        <v>0</v>
      </c>
      <c r="N33" s="68">
        <f t="shared" si="152"/>
        <v>0</v>
      </c>
      <c r="O33" s="207">
        <v>0</v>
      </c>
      <c r="P33" s="432">
        <v>0</v>
      </c>
      <c r="Q33" s="119">
        <f t="shared" si="153"/>
        <v>0</v>
      </c>
      <c r="R33" s="433">
        <v>0</v>
      </c>
      <c r="S33" s="434">
        <f t="shared" si="73"/>
        <v>0</v>
      </c>
      <c r="T33" s="223">
        <f t="shared" si="154"/>
        <v>0</v>
      </c>
      <c r="U33" s="69">
        <f t="shared" si="155"/>
        <v>0</v>
      </c>
      <c r="V33" s="522">
        <f t="shared" si="23"/>
        <v>0</v>
      </c>
      <c r="W33" s="38" t="str">
        <f t="shared" si="156"/>
        <v/>
      </c>
      <c r="X33" s="38" t="str">
        <f t="shared" si="157"/>
        <v/>
      </c>
      <c r="Y33" s="137" t="str">
        <f t="shared" si="158"/>
        <v/>
      </c>
      <c r="Z33" s="147">
        <v>0</v>
      </c>
      <c r="AA33" s="79">
        <v>0</v>
      </c>
      <c r="AB33" s="80">
        <f t="shared" si="88"/>
        <v>0</v>
      </c>
      <c r="AC33" s="217">
        <v>0</v>
      </c>
      <c r="AD33" s="438">
        <v>0</v>
      </c>
      <c r="AE33" s="120">
        <f t="shared" si="89"/>
        <v>0</v>
      </c>
      <c r="AF33" s="439">
        <v>0</v>
      </c>
      <c r="AG33" s="440">
        <f t="shared" si="90"/>
        <v>0</v>
      </c>
      <c r="AH33" s="158">
        <f t="shared" si="91"/>
        <v>0</v>
      </c>
      <c r="AI33" s="218">
        <f t="shared" si="92"/>
        <v>0</v>
      </c>
      <c r="AJ33" s="522">
        <f t="shared" si="24"/>
        <v>0</v>
      </c>
      <c r="AK33" s="72" t="str">
        <f t="shared" si="93"/>
        <v/>
      </c>
      <c r="AL33" s="72" t="str">
        <f t="shared" si="94"/>
        <v/>
      </c>
      <c r="AM33" s="148" t="str">
        <f t="shared" si="95"/>
        <v/>
      </c>
      <c r="AN33" s="140">
        <v>0</v>
      </c>
      <c r="AO33" s="75">
        <v>0</v>
      </c>
      <c r="AP33" s="76">
        <f t="shared" si="137"/>
        <v>0</v>
      </c>
      <c r="AQ33" s="263">
        <v>0</v>
      </c>
      <c r="AR33" s="441">
        <v>0</v>
      </c>
      <c r="AS33" s="264">
        <f t="shared" si="96"/>
        <v>0</v>
      </c>
      <c r="AT33" s="442">
        <v>0</v>
      </c>
      <c r="AU33" s="443">
        <f t="shared" si="97"/>
        <v>0</v>
      </c>
      <c r="AV33" s="65">
        <f t="shared" si="98"/>
        <v>0</v>
      </c>
      <c r="AW33" s="265">
        <f t="shared" si="99"/>
        <v>0</v>
      </c>
      <c r="AX33" s="522">
        <f t="shared" si="25"/>
        <v>0</v>
      </c>
      <c r="AY33" s="40" t="str">
        <f t="shared" si="100"/>
        <v/>
      </c>
      <c r="AZ33" s="40" t="str">
        <f t="shared" si="101"/>
        <v/>
      </c>
      <c r="BA33" s="141" t="str">
        <f t="shared" si="102"/>
        <v/>
      </c>
      <c r="BB33" s="286">
        <v>0</v>
      </c>
      <c r="BC33" s="85">
        <v>0</v>
      </c>
      <c r="BD33" s="287">
        <f t="shared" si="138"/>
        <v>0</v>
      </c>
      <c r="BE33" s="288">
        <v>0</v>
      </c>
      <c r="BF33" s="444">
        <v>0</v>
      </c>
      <c r="BG33" s="289">
        <f t="shared" si="103"/>
        <v>0</v>
      </c>
      <c r="BH33" s="445">
        <v>0</v>
      </c>
      <c r="BI33" s="446">
        <f t="shared" si="104"/>
        <v>0</v>
      </c>
      <c r="BJ33" s="121">
        <f t="shared" si="105"/>
        <v>0</v>
      </c>
      <c r="BK33" s="290">
        <f t="shared" si="106"/>
        <v>0</v>
      </c>
      <c r="BL33" s="522">
        <f t="shared" si="26"/>
        <v>0</v>
      </c>
      <c r="BM33" s="91" t="str">
        <f t="shared" si="107"/>
        <v/>
      </c>
      <c r="BN33" s="91" t="str">
        <f t="shared" si="108"/>
        <v/>
      </c>
      <c r="BO33" s="144" t="str">
        <f t="shared" si="109"/>
        <v/>
      </c>
      <c r="BP33" s="147">
        <v>0</v>
      </c>
      <c r="BQ33" s="79">
        <v>0</v>
      </c>
      <c r="BR33" s="80">
        <f t="shared" si="139"/>
        <v>0</v>
      </c>
      <c r="BS33" s="217">
        <v>0</v>
      </c>
      <c r="BT33" s="438">
        <v>0</v>
      </c>
      <c r="BU33" s="120">
        <f t="shared" si="110"/>
        <v>0</v>
      </c>
      <c r="BV33" s="439">
        <v>0</v>
      </c>
      <c r="BW33" s="440">
        <f t="shared" si="111"/>
        <v>0</v>
      </c>
      <c r="BX33" s="158">
        <f t="shared" si="112"/>
        <v>0</v>
      </c>
      <c r="BY33" s="218">
        <f t="shared" si="113"/>
        <v>0</v>
      </c>
      <c r="BZ33" s="522">
        <f t="shared" si="27"/>
        <v>0</v>
      </c>
      <c r="CA33" s="72" t="str">
        <f t="shared" si="114"/>
        <v/>
      </c>
      <c r="CB33" s="72" t="str">
        <f t="shared" si="115"/>
        <v/>
      </c>
      <c r="CC33" s="148" t="str">
        <f t="shared" si="116"/>
        <v/>
      </c>
      <c r="CD33" s="155">
        <v>0</v>
      </c>
      <c r="CE33" s="156">
        <v>0</v>
      </c>
      <c r="CF33" s="157">
        <f t="shared" si="140"/>
        <v>0</v>
      </c>
      <c r="CG33" s="311">
        <v>0</v>
      </c>
      <c r="CH33" s="447">
        <v>0</v>
      </c>
      <c r="CI33" s="312">
        <f t="shared" si="117"/>
        <v>0</v>
      </c>
      <c r="CJ33" s="448">
        <v>0</v>
      </c>
      <c r="CK33" s="449">
        <f t="shared" si="118"/>
        <v>0</v>
      </c>
      <c r="CL33" s="64">
        <f t="shared" si="119"/>
        <v>0</v>
      </c>
      <c r="CM33" s="313">
        <f t="shared" si="120"/>
        <v>0</v>
      </c>
      <c r="CN33" s="522">
        <f t="shared" si="28"/>
        <v>0</v>
      </c>
      <c r="CO33" s="39" t="str">
        <f t="shared" si="121"/>
        <v/>
      </c>
      <c r="CP33" s="39" t="str">
        <f t="shared" si="122"/>
        <v/>
      </c>
      <c r="CQ33" s="58" t="str">
        <f t="shared" si="123"/>
        <v/>
      </c>
      <c r="CR33" s="152">
        <v>0</v>
      </c>
      <c r="CS33" s="81">
        <v>0</v>
      </c>
      <c r="CT33" s="82">
        <f t="shared" si="141"/>
        <v>0</v>
      </c>
      <c r="CU33" s="336">
        <v>0</v>
      </c>
      <c r="CV33" s="450">
        <v>0</v>
      </c>
      <c r="CW33" s="337">
        <f t="shared" si="124"/>
        <v>0</v>
      </c>
      <c r="CX33" s="451">
        <v>0</v>
      </c>
      <c r="CY33" s="452">
        <f t="shared" si="125"/>
        <v>0</v>
      </c>
      <c r="CZ33" s="66">
        <f t="shared" si="126"/>
        <v>0</v>
      </c>
      <c r="DA33" s="338">
        <f t="shared" si="127"/>
        <v>0</v>
      </c>
      <c r="DB33" s="522">
        <f t="shared" si="29"/>
        <v>0</v>
      </c>
      <c r="DC33" s="153">
        <f t="shared" si="30"/>
        <v>0</v>
      </c>
      <c r="DD33" s="286">
        <v>0</v>
      </c>
      <c r="DE33" s="85">
        <v>0</v>
      </c>
      <c r="DF33" s="287">
        <f t="shared" si="142"/>
        <v>0</v>
      </c>
      <c r="DG33" s="288">
        <v>0</v>
      </c>
      <c r="DH33" s="444">
        <v>0</v>
      </c>
      <c r="DI33" s="289">
        <f t="shared" si="128"/>
        <v>0</v>
      </c>
      <c r="DJ33" s="445">
        <v>0</v>
      </c>
      <c r="DK33" s="446">
        <f t="shared" si="129"/>
        <v>0</v>
      </c>
      <c r="DL33" s="121">
        <f t="shared" si="130"/>
        <v>0</v>
      </c>
      <c r="DM33" s="290">
        <f t="shared" si="131"/>
        <v>0</v>
      </c>
      <c r="DN33" s="522">
        <f t="shared" si="31"/>
        <v>0</v>
      </c>
      <c r="DO33" s="154">
        <f t="shared" si="32"/>
        <v>0</v>
      </c>
      <c r="DP33" s="12">
        <v>0</v>
      </c>
      <c r="DQ33" s="6">
        <v>0</v>
      </c>
      <c r="DR33" s="6">
        <v>0</v>
      </c>
      <c r="DS33" s="87">
        <f t="shared" si="143"/>
        <v>0</v>
      </c>
      <c r="DT33" s="522">
        <f t="shared" si="34"/>
        <v>0</v>
      </c>
      <c r="DU33" s="88">
        <f t="shared" si="35"/>
        <v>0</v>
      </c>
      <c r="DV33" s="10">
        <v>0</v>
      </c>
      <c r="DW33" s="4">
        <v>0</v>
      </c>
      <c r="DX33" s="4">
        <v>0</v>
      </c>
      <c r="DY33" s="39">
        <f t="shared" si="144"/>
        <v>0</v>
      </c>
      <c r="DZ33" s="522">
        <f t="shared" si="37"/>
        <v>0</v>
      </c>
      <c r="EA33" s="54">
        <f t="shared" si="38"/>
        <v>0</v>
      </c>
      <c r="EB33" s="286">
        <v>0</v>
      </c>
      <c r="EC33" s="85">
        <v>0</v>
      </c>
      <c r="ED33" s="287">
        <f t="shared" si="87"/>
        <v>0</v>
      </c>
      <c r="EE33" s="288">
        <v>0</v>
      </c>
      <c r="EF33" s="444">
        <v>0</v>
      </c>
      <c r="EG33" s="289">
        <f t="shared" si="132"/>
        <v>0</v>
      </c>
      <c r="EH33" s="445">
        <v>0</v>
      </c>
      <c r="EI33" s="446">
        <f t="shared" si="133"/>
        <v>0</v>
      </c>
      <c r="EJ33" s="121">
        <f t="shared" si="134"/>
        <v>0</v>
      </c>
      <c r="EK33" s="290">
        <f t="shared" si="135"/>
        <v>0</v>
      </c>
      <c r="EL33" s="91">
        <f t="shared" si="7"/>
        <v>0</v>
      </c>
      <c r="EM33" s="154">
        <f t="shared" si="39"/>
        <v>0</v>
      </c>
      <c r="EN33" s="14"/>
      <c r="EO33" s="8"/>
      <c r="EP33" s="59" t="str">
        <f t="shared" si="136"/>
        <v/>
      </c>
      <c r="EQ33" s="56">
        <f t="shared" si="8"/>
        <v>0</v>
      </c>
      <c r="ER33" s="41">
        <f t="shared" si="9"/>
        <v>0</v>
      </c>
      <c r="ES33" s="190">
        <f t="shared" si="41"/>
        <v>0</v>
      </c>
      <c r="ET33" s="99" t="str">
        <f t="shared" si="42"/>
        <v/>
      </c>
      <c r="EU33" s="99" t="str">
        <f t="shared" si="43"/>
        <v/>
      </c>
      <c r="EV33" s="83" t="str">
        <f t="shared" si="44"/>
        <v/>
      </c>
      <c r="EW33" s="57" t="str">
        <f t="shared" si="45"/>
        <v/>
      </c>
      <c r="EX33" s="126">
        <f t="shared" si="46"/>
        <v>0</v>
      </c>
      <c r="EY33" s="93" t="str">
        <f t="shared" si="47"/>
        <v/>
      </c>
      <c r="EZ33" s="92" t="str">
        <f t="shared" si="48"/>
        <v/>
      </c>
      <c r="FA33" s="92" t="str">
        <f t="shared" si="49"/>
        <v/>
      </c>
      <c r="FB33" s="92" t="str">
        <f t="shared" si="50"/>
        <v/>
      </c>
      <c r="FC33" s="92" t="str">
        <f t="shared" si="51"/>
        <v/>
      </c>
      <c r="FD33" s="94" t="str">
        <f t="shared" si="52"/>
        <v/>
      </c>
      <c r="FE33" s="93">
        <f t="shared" si="53"/>
        <v>0</v>
      </c>
      <c r="FF33" s="92">
        <f t="shared" si="54"/>
        <v>0</v>
      </c>
      <c r="FG33" s="92">
        <f t="shared" si="55"/>
        <v>0</v>
      </c>
      <c r="FH33" s="92">
        <f t="shared" si="56"/>
        <v>0</v>
      </c>
      <c r="FI33" s="94"/>
      <c r="FJ33" s="735"/>
      <c r="FK33" s="735"/>
      <c r="FL33" s="173">
        <f t="shared" si="57"/>
        <v>0</v>
      </c>
      <c r="FM33" s="173" t="s">
        <v>198</v>
      </c>
      <c r="FN33" s="173">
        <f t="shared" si="58"/>
        <v>200</v>
      </c>
      <c r="FO33" s="173" t="str">
        <f t="shared" si="59"/>
        <v>0/200</v>
      </c>
      <c r="FP33" s="173">
        <f t="shared" si="60"/>
        <v>0</v>
      </c>
      <c r="FQ33" s="173" t="s">
        <v>198</v>
      </c>
      <c r="FR33" s="173">
        <f t="shared" si="61"/>
        <v>200</v>
      </c>
      <c r="FS33" s="173" t="str">
        <f t="shared" si="62"/>
        <v>0/200</v>
      </c>
      <c r="FT33" s="173">
        <f t="shared" si="63"/>
        <v>0</v>
      </c>
      <c r="FU33" s="173" t="s">
        <v>198</v>
      </c>
      <c r="FV33" s="173">
        <f t="shared" si="64"/>
        <v>100</v>
      </c>
      <c r="FW33" s="173" t="str">
        <f t="shared" si="65"/>
        <v>0/100</v>
      </c>
      <c r="FX33" s="173">
        <f t="shared" si="66"/>
        <v>0</v>
      </c>
      <c r="FY33" s="173" t="s">
        <v>198</v>
      </c>
      <c r="FZ33" s="173">
        <f t="shared" si="67"/>
        <v>100</v>
      </c>
      <c r="GA33" s="173" t="str">
        <f t="shared" si="68"/>
        <v>0/100</v>
      </c>
      <c r="GB33" s="173">
        <f t="shared" si="69"/>
        <v>0</v>
      </c>
      <c r="GC33" s="173" t="s">
        <v>198</v>
      </c>
      <c r="GD33" s="173">
        <f t="shared" si="70"/>
        <v>200</v>
      </c>
      <c r="GE33" s="173" t="str">
        <f t="shared" si="20"/>
        <v>0/200</v>
      </c>
    </row>
    <row r="34" spans="1:187" ht="38.25" customHeight="1">
      <c r="A34" s="165">
        <f t="shared" si="21"/>
        <v>0</v>
      </c>
      <c r="B34" s="429">
        <v>26</v>
      </c>
      <c r="C34" s="42">
        <v>26</v>
      </c>
      <c r="D34" s="37">
        <f t="shared" si="22"/>
        <v>0</v>
      </c>
      <c r="E34" s="2"/>
      <c r="F34" s="176"/>
      <c r="G34" s="2"/>
      <c r="H34" s="2"/>
      <c r="I34" s="2"/>
      <c r="J34" s="2"/>
      <c r="K34" s="178"/>
      <c r="L34" s="15">
        <v>0</v>
      </c>
      <c r="M34" s="67">
        <v>0</v>
      </c>
      <c r="N34" s="68">
        <f t="shared" si="152"/>
        <v>0</v>
      </c>
      <c r="O34" s="207">
        <v>0</v>
      </c>
      <c r="P34" s="432">
        <v>0</v>
      </c>
      <c r="Q34" s="119">
        <f t="shared" si="153"/>
        <v>0</v>
      </c>
      <c r="R34" s="433">
        <v>0</v>
      </c>
      <c r="S34" s="434">
        <f t="shared" si="73"/>
        <v>0</v>
      </c>
      <c r="T34" s="223">
        <f t="shared" si="154"/>
        <v>0</v>
      </c>
      <c r="U34" s="69">
        <f t="shared" si="155"/>
        <v>0</v>
      </c>
      <c r="V34" s="522">
        <f t="shared" si="23"/>
        <v>0</v>
      </c>
      <c r="W34" s="38" t="str">
        <f t="shared" si="156"/>
        <v/>
      </c>
      <c r="X34" s="38" t="str">
        <f t="shared" si="157"/>
        <v/>
      </c>
      <c r="Y34" s="137" t="str">
        <f t="shared" si="158"/>
        <v/>
      </c>
      <c r="Z34" s="147">
        <v>0</v>
      </c>
      <c r="AA34" s="79">
        <v>0</v>
      </c>
      <c r="AB34" s="80">
        <f t="shared" si="88"/>
        <v>0</v>
      </c>
      <c r="AC34" s="217">
        <v>0</v>
      </c>
      <c r="AD34" s="438">
        <v>0</v>
      </c>
      <c r="AE34" s="120">
        <f t="shared" si="89"/>
        <v>0</v>
      </c>
      <c r="AF34" s="439">
        <v>0</v>
      </c>
      <c r="AG34" s="440">
        <f t="shared" si="90"/>
        <v>0</v>
      </c>
      <c r="AH34" s="158">
        <f t="shared" si="91"/>
        <v>0</v>
      </c>
      <c r="AI34" s="218">
        <f t="shared" si="92"/>
        <v>0</v>
      </c>
      <c r="AJ34" s="522">
        <f t="shared" si="24"/>
        <v>0</v>
      </c>
      <c r="AK34" s="72" t="str">
        <f t="shared" si="93"/>
        <v/>
      </c>
      <c r="AL34" s="72" t="str">
        <f t="shared" si="94"/>
        <v/>
      </c>
      <c r="AM34" s="148" t="str">
        <f t="shared" si="95"/>
        <v/>
      </c>
      <c r="AN34" s="140">
        <v>0</v>
      </c>
      <c r="AO34" s="75">
        <v>0</v>
      </c>
      <c r="AP34" s="76">
        <f t="shared" si="137"/>
        <v>0</v>
      </c>
      <c r="AQ34" s="263">
        <v>0</v>
      </c>
      <c r="AR34" s="441">
        <v>0</v>
      </c>
      <c r="AS34" s="264">
        <f t="shared" si="96"/>
        <v>0</v>
      </c>
      <c r="AT34" s="442">
        <v>0</v>
      </c>
      <c r="AU34" s="443">
        <f t="shared" si="97"/>
        <v>0</v>
      </c>
      <c r="AV34" s="65">
        <f t="shared" si="98"/>
        <v>0</v>
      </c>
      <c r="AW34" s="265">
        <f t="shared" si="99"/>
        <v>0</v>
      </c>
      <c r="AX34" s="522">
        <f t="shared" si="25"/>
        <v>0</v>
      </c>
      <c r="AY34" s="40" t="str">
        <f t="shared" si="100"/>
        <v/>
      </c>
      <c r="AZ34" s="40" t="str">
        <f t="shared" si="101"/>
        <v/>
      </c>
      <c r="BA34" s="141" t="str">
        <f t="shared" si="102"/>
        <v/>
      </c>
      <c r="BB34" s="286">
        <v>0</v>
      </c>
      <c r="BC34" s="85">
        <v>0</v>
      </c>
      <c r="BD34" s="287">
        <f t="shared" si="138"/>
        <v>0</v>
      </c>
      <c r="BE34" s="288">
        <v>0</v>
      </c>
      <c r="BF34" s="444">
        <v>0</v>
      </c>
      <c r="BG34" s="289">
        <f t="shared" si="103"/>
        <v>0</v>
      </c>
      <c r="BH34" s="445">
        <v>0</v>
      </c>
      <c r="BI34" s="446">
        <f t="shared" si="104"/>
        <v>0</v>
      </c>
      <c r="BJ34" s="121">
        <f t="shared" si="105"/>
        <v>0</v>
      </c>
      <c r="BK34" s="290">
        <f t="shared" si="106"/>
        <v>0</v>
      </c>
      <c r="BL34" s="522">
        <f t="shared" si="26"/>
        <v>0</v>
      </c>
      <c r="BM34" s="91" t="str">
        <f t="shared" si="107"/>
        <v/>
      </c>
      <c r="BN34" s="91" t="str">
        <f t="shared" si="108"/>
        <v/>
      </c>
      <c r="BO34" s="144" t="str">
        <f t="shared" si="109"/>
        <v/>
      </c>
      <c r="BP34" s="147">
        <v>0</v>
      </c>
      <c r="BQ34" s="79">
        <v>0</v>
      </c>
      <c r="BR34" s="80">
        <f t="shared" si="139"/>
        <v>0</v>
      </c>
      <c r="BS34" s="217">
        <v>0</v>
      </c>
      <c r="BT34" s="438">
        <v>0</v>
      </c>
      <c r="BU34" s="120">
        <f t="shared" si="110"/>
        <v>0</v>
      </c>
      <c r="BV34" s="439">
        <v>0</v>
      </c>
      <c r="BW34" s="440">
        <f t="shared" si="111"/>
        <v>0</v>
      </c>
      <c r="BX34" s="158">
        <f t="shared" si="112"/>
        <v>0</v>
      </c>
      <c r="BY34" s="218">
        <f t="shared" si="113"/>
        <v>0</v>
      </c>
      <c r="BZ34" s="522">
        <f t="shared" si="27"/>
        <v>0</v>
      </c>
      <c r="CA34" s="72" t="str">
        <f t="shared" si="114"/>
        <v/>
      </c>
      <c r="CB34" s="72" t="str">
        <f t="shared" si="115"/>
        <v/>
      </c>
      <c r="CC34" s="148" t="str">
        <f t="shared" si="116"/>
        <v/>
      </c>
      <c r="CD34" s="155">
        <v>0</v>
      </c>
      <c r="CE34" s="156">
        <v>0</v>
      </c>
      <c r="CF34" s="157">
        <f t="shared" si="140"/>
        <v>0</v>
      </c>
      <c r="CG34" s="311">
        <v>0</v>
      </c>
      <c r="CH34" s="447">
        <v>0</v>
      </c>
      <c r="CI34" s="312">
        <f t="shared" si="117"/>
        <v>0</v>
      </c>
      <c r="CJ34" s="448">
        <v>0</v>
      </c>
      <c r="CK34" s="449">
        <f t="shared" si="118"/>
        <v>0</v>
      </c>
      <c r="CL34" s="64">
        <f t="shared" si="119"/>
        <v>0</v>
      </c>
      <c r="CM34" s="313">
        <f t="shared" si="120"/>
        <v>0</v>
      </c>
      <c r="CN34" s="522">
        <f t="shared" si="28"/>
        <v>0</v>
      </c>
      <c r="CO34" s="39" t="str">
        <f t="shared" si="121"/>
        <v/>
      </c>
      <c r="CP34" s="39" t="str">
        <f t="shared" si="122"/>
        <v/>
      </c>
      <c r="CQ34" s="58" t="str">
        <f t="shared" si="123"/>
        <v/>
      </c>
      <c r="CR34" s="152">
        <v>0</v>
      </c>
      <c r="CS34" s="81">
        <v>0</v>
      </c>
      <c r="CT34" s="82">
        <f t="shared" si="141"/>
        <v>0</v>
      </c>
      <c r="CU34" s="336">
        <v>0</v>
      </c>
      <c r="CV34" s="450">
        <v>0</v>
      </c>
      <c r="CW34" s="337">
        <f t="shared" si="124"/>
        <v>0</v>
      </c>
      <c r="CX34" s="451">
        <v>0</v>
      </c>
      <c r="CY34" s="452">
        <f t="shared" si="125"/>
        <v>0</v>
      </c>
      <c r="CZ34" s="66">
        <f t="shared" si="126"/>
        <v>0</v>
      </c>
      <c r="DA34" s="338">
        <f t="shared" si="127"/>
        <v>0</v>
      </c>
      <c r="DB34" s="522">
        <f t="shared" si="29"/>
        <v>0</v>
      </c>
      <c r="DC34" s="153">
        <f t="shared" si="30"/>
        <v>0</v>
      </c>
      <c r="DD34" s="286">
        <v>0</v>
      </c>
      <c r="DE34" s="85">
        <v>0</v>
      </c>
      <c r="DF34" s="287">
        <f t="shared" si="142"/>
        <v>0</v>
      </c>
      <c r="DG34" s="288">
        <v>0</v>
      </c>
      <c r="DH34" s="444">
        <v>0</v>
      </c>
      <c r="DI34" s="289">
        <f t="shared" si="128"/>
        <v>0</v>
      </c>
      <c r="DJ34" s="445">
        <v>0</v>
      </c>
      <c r="DK34" s="446">
        <f t="shared" si="129"/>
        <v>0</v>
      </c>
      <c r="DL34" s="121">
        <f t="shared" si="130"/>
        <v>0</v>
      </c>
      <c r="DM34" s="290">
        <f t="shared" si="131"/>
        <v>0</v>
      </c>
      <c r="DN34" s="522">
        <f t="shared" si="31"/>
        <v>0</v>
      </c>
      <c r="DO34" s="154">
        <f t="shared" si="32"/>
        <v>0</v>
      </c>
      <c r="DP34" s="12">
        <v>0</v>
      </c>
      <c r="DQ34" s="6">
        <v>0</v>
      </c>
      <c r="DR34" s="6">
        <v>0</v>
      </c>
      <c r="DS34" s="87">
        <f t="shared" si="143"/>
        <v>0</v>
      </c>
      <c r="DT34" s="522">
        <f t="shared" si="34"/>
        <v>0</v>
      </c>
      <c r="DU34" s="88">
        <f t="shared" si="35"/>
        <v>0</v>
      </c>
      <c r="DV34" s="10">
        <v>0</v>
      </c>
      <c r="DW34" s="4">
        <v>0</v>
      </c>
      <c r="DX34" s="4">
        <v>0</v>
      </c>
      <c r="DY34" s="39">
        <f t="shared" si="144"/>
        <v>0</v>
      </c>
      <c r="DZ34" s="522">
        <f t="shared" si="37"/>
        <v>0</v>
      </c>
      <c r="EA34" s="54">
        <f t="shared" si="38"/>
        <v>0</v>
      </c>
      <c r="EB34" s="286">
        <v>0</v>
      </c>
      <c r="EC34" s="85">
        <v>0</v>
      </c>
      <c r="ED34" s="287">
        <f t="shared" si="87"/>
        <v>0</v>
      </c>
      <c r="EE34" s="288">
        <v>0</v>
      </c>
      <c r="EF34" s="444">
        <v>0</v>
      </c>
      <c r="EG34" s="289">
        <f t="shared" si="132"/>
        <v>0</v>
      </c>
      <c r="EH34" s="445">
        <v>0</v>
      </c>
      <c r="EI34" s="446">
        <f t="shared" si="133"/>
        <v>0</v>
      </c>
      <c r="EJ34" s="121">
        <f t="shared" si="134"/>
        <v>0</v>
      </c>
      <c r="EK34" s="290">
        <f t="shared" si="135"/>
        <v>0</v>
      </c>
      <c r="EL34" s="91">
        <f t="shared" si="7"/>
        <v>0</v>
      </c>
      <c r="EM34" s="154">
        <f t="shared" si="39"/>
        <v>0</v>
      </c>
      <c r="EN34" s="14"/>
      <c r="EO34" s="8"/>
      <c r="EP34" s="59" t="str">
        <f t="shared" si="136"/>
        <v/>
      </c>
      <c r="EQ34" s="56">
        <f t="shared" si="8"/>
        <v>0</v>
      </c>
      <c r="ER34" s="41">
        <f t="shared" si="9"/>
        <v>0</v>
      </c>
      <c r="ES34" s="190">
        <f t="shared" si="41"/>
        <v>0</v>
      </c>
      <c r="ET34" s="99" t="str">
        <f t="shared" si="42"/>
        <v/>
      </c>
      <c r="EU34" s="99" t="str">
        <f t="shared" si="43"/>
        <v/>
      </c>
      <c r="EV34" s="83" t="str">
        <f t="shared" si="44"/>
        <v/>
      </c>
      <c r="EW34" s="57" t="str">
        <f t="shared" si="45"/>
        <v/>
      </c>
      <c r="EX34" s="126">
        <f t="shared" si="46"/>
        <v>0</v>
      </c>
      <c r="EY34" s="93" t="str">
        <f t="shared" si="47"/>
        <v/>
      </c>
      <c r="EZ34" s="92" t="str">
        <f t="shared" si="48"/>
        <v/>
      </c>
      <c r="FA34" s="92" t="str">
        <f t="shared" si="49"/>
        <v/>
      </c>
      <c r="FB34" s="92" t="str">
        <f t="shared" si="50"/>
        <v/>
      </c>
      <c r="FC34" s="92" t="str">
        <f t="shared" si="51"/>
        <v/>
      </c>
      <c r="FD34" s="94" t="str">
        <f t="shared" si="52"/>
        <v/>
      </c>
      <c r="FE34" s="93">
        <f t="shared" si="53"/>
        <v>0</v>
      </c>
      <c r="FF34" s="92">
        <f t="shared" si="54"/>
        <v>0</v>
      </c>
      <c r="FG34" s="92">
        <f t="shared" si="55"/>
        <v>0</v>
      </c>
      <c r="FH34" s="92">
        <f t="shared" si="56"/>
        <v>0</v>
      </c>
      <c r="FI34" s="94"/>
      <c r="FJ34" s="735"/>
      <c r="FK34" s="735"/>
      <c r="FL34" s="173">
        <f t="shared" si="57"/>
        <v>0</v>
      </c>
      <c r="FM34" s="173" t="s">
        <v>198</v>
      </c>
      <c r="FN34" s="173">
        <f t="shared" si="58"/>
        <v>200</v>
      </c>
      <c r="FO34" s="173" t="str">
        <f t="shared" si="59"/>
        <v>0/200</v>
      </c>
      <c r="FP34" s="173">
        <f t="shared" si="60"/>
        <v>0</v>
      </c>
      <c r="FQ34" s="173" t="s">
        <v>198</v>
      </c>
      <c r="FR34" s="173">
        <f t="shared" si="61"/>
        <v>200</v>
      </c>
      <c r="FS34" s="173" t="str">
        <f t="shared" si="62"/>
        <v>0/200</v>
      </c>
      <c r="FT34" s="173">
        <f t="shared" si="63"/>
        <v>0</v>
      </c>
      <c r="FU34" s="173" t="s">
        <v>198</v>
      </c>
      <c r="FV34" s="173">
        <f t="shared" si="64"/>
        <v>100</v>
      </c>
      <c r="FW34" s="173" t="str">
        <f t="shared" si="65"/>
        <v>0/100</v>
      </c>
      <c r="FX34" s="173">
        <f t="shared" si="66"/>
        <v>0</v>
      </c>
      <c r="FY34" s="173" t="s">
        <v>198</v>
      </c>
      <c r="FZ34" s="173">
        <f t="shared" si="67"/>
        <v>100</v>
      </c>
      <c r="GA34" s="173" t="str">
        <f t="shared" si="68"/>
        <v>0/100</v>
      </c>
      <c r="GB34" s="173">
        <f t="shared" si="69"/>
        <v>0</v>
      </c>
      <c r="GC34" s="173" t="s">
        <v>198</v>
      </c>
      <c r="GD34" s="173">
        <f t="shared" si="70"/>
        <v>200</v>
      </c>
      <c r="GE34" s="173" t="str">
        <f t="shared" si="20"/>
        <v>0/200</v>
      </c>
    </row>
    <row r="35" spans="1:187" ht="38.25" customHeight="1">
      <c r="A35" s="165">
        <f t="shared" si="21"/>
        <v>0</v>
      </c>
      <c r="B35" s="429">
        <v>27</v>
      </c>
      <c r="C35" s="36">
        <v>27</v>
      </c>
      <c r="D35" s="37">
        <f t="shared" si="22"/>
        <v>0</v>
      </c>
      <c r="E35" s="2"/>
      <c r="F35" s="176"/>
      <c r="G35" s="1"/>
      <c r="H35" s="2"/>
      <c r="I35" s="2"/>
      <c r="J35" s="2"/>
      <c r="K35" s="178"/>
      <c r="L35" s="15">
        <v>0</v>
      </c>
      <c r="M35" s="67">
        <v>0</v>
      </c>
      <c r="N35" s="68">
        <f t="shared" si="152"/>
        <v>0</v>
      </c>
      <c r="O35" s="207">
        <v>0</v>
      </c>
      <c r="P35" s="432">
        <v>0</v>
      </c>
      <c r="Q35" s="119">
        <f t="shared" si="153"/>
        <v>0</v>
      </c>
      <c r="R35" s="433">
        <v>0</v>
      </c>
      <c r="S35" s="434">
        <f t="shared" si="73"/>
        <v>0</v>
      </c>
      <c r="T35" s="223">
        <f t="shared" si="154"/>
        <v>0</v>
      </c>
      <c r="U35" s="69">
        <f t="shared" si="155"/>
        <v>0</v>
      </c>
      <c r="V35" s="522">
        <f t="shared" si="23"/>
        <v>0</v>
      </c>
      <c r="W35" s="38" t="str">
        <f t="shared" si="156"/>
        <v/>
      </c>
      <c r="X35" s="38" t="str">
        <f t="shared" si="157"/>
        <v/>
      </c>
      <c r="Y35" s="137" t="str">
        <f t="shared" si="158"/>
        <v/>
      </c>
      <c r="Z35" s="147">
        <v>0</v>
      </c>
      <c r="AA35" s="79">
        <v>0</v>
      </c>
      <c r="AB35" s="80">
        <f t="shared" si="88"/>
        <v>0</v>
      </c>
      <c r="AC35" s="217">
        <v>0</v>
      </c>
      <c r="AD35" s="438">
        <v>0</v>
      </c>
      <c r="AE35" s="120">
        <f t="shared" si="89"/>
        <v>0</v>
      </c>
      <c r="AF35" s="439">
        <v>0</v>
      </c>
      <c r="AG35" s="440">
        <f t="shared" si="90"/>
        <v>0</v>
      </c>
      <c r="AH35" s="158">
        <f t="shared" si="91"/>
        <v>0</v>
      </c>
      <c r="AI35" s="218">
        <f t="shared" si="92"/>
        <v>0</v>
      </c>
      <c r="AJ35" s="522">
        <f t="shared" si="24"/>
        <v>0</v>
      </c>
      <c r="AK35" s="72" t="str">
        <f t="shared" si="93"/>
        <v/>
      </c>
      <c r="AL35" s="72" t="str">
        <f t="shared" si="94"/>
        <v/>
      </c>
      <c r="AM35" s="148" t="str">
        <f t="shared" si="95"/>
        <v/>
      </c>
      <c r="AN35" s="140">
        <v>0</v>
      </c>
      <c r="AO35" s="75">
        <v>0</v>
      </c>
      <c r="AP35" s="76">
        <f t="shared" si="137"/>
        <v>0</v>
      </c>
      <c r="AQ35" s="263">
        <v>0</v>
      </c>
      <c r="AR35" s="441">
        <v>0</v>
      </c>
      <c r="AS35" s="264">
        <f t="shared" si="96"/>
        <v>0</v>
      </c>
      <c r="AT35" s="442">
        <v>0</v>
      </c>
      <c r="AU35" s="443">
        <f t="shared" si="97"/>
        <v>0</v>
      </c>
      <c r="AV35" s="65">
        <f t="shared" si="98"/>
        <v>0</v>
      </c>
      <c r="AW35" s="265">
        <f t="shared" si="99"/>
        <v>0</v>
      </c>
      <c r="AX35" s="522">
        <f t="shared" si="25"/>
        <v>0</v>
      </c>
      <c r="AY35" s="40" t="str">
        <f t="shared" si="100"/>
        <v/>
      </c>
      <c r="AZ35" s="40" t="str">
        <f t="shared" si="101"/>
        <v/>
      </c>
      <c r="BA35" s="141" t="str">
        <f t="shared" si="102"/>
        <v/>
      </c>
      <c r="BB35" s="286">
        <v>0</v>
      </c>
      <c r="BC35" s="85">
        <v>0</v>
      </c>
      <c r="BD35" s="287">
        <f t="shared" si="138"/>
        <v>0</v>
      </c>
      <c r="BE35" s="288">
        <v>0</v>
      </c>
      <c r="BF35" s="444">
        <v>0</v>
      </c>
      <c r="BG35" s="289">
        <f t="shared" si="103"/>
        <v>0</v>
      </c>
      <c r="BH35" s="445">
        <v>0</v>
      </c>
      <c r="BI35" s="446">
        <f t="shared" si="104"/>
        <v>0</v>
      </c>
      <c r="BJ35" s="121">
        <f t="shared" si="105"/>
        <v>0</v>
      </c>
      <c r="BK35" s="290">
        <f t="shared" si="106"/>
        <v>0</v>
      </c>
      <c r="BL35" s="522">
        <f t="shared" si="26"/>
        <v>0</v>
      </c>
      <c r="BM35" s="91" t="str">
        <f t="shared" si="107"/>
        <v/>
      </c>
      <c r="BN35" s="91" t="str">
        <f t="shared" si="108"/>
        <v/>
      </c>
      <c r="BO35" s="144" t="str">
        <f t="shared" si="109"/>
        <v/>
      </c>
      <c r="BP35" s="147">
        <v>0</v>
      </c>
      <c r="BQ35" s="79">
        <v>0</v>
      </c>
      <c r="BR35" s="80">
        <f t="shared" si="139"/>
        <v>0</v>
      </c>
      <c r="BS35" s="217">
        <v>0</v>
      </c>
      <c r="BT35" s="438">
        <v>0</v>
      </c>
      <c r="BU35" s="120">
        <f t="shared" si="110"/>
        <v>0</v>
      </c>
      <c r="BV35" s="439">
        <v>0</v>
      </c>
      <c r="BW35" s="440">
        <f t="shared" si="111"/>
        <v>0</v>
      </c>
      <c r="BX35" s="158">
        <f t="shared" si="112"/>
        <v>0</v>
      </c>
      <c r="BY35" s="218">
        <f t="shared" si="113"/>
        <v>0</v>
      </c>
      <c r="BZ35" s="522">
        <f t="shared" si="27"/>
        <v>0</v>
      </c>
      <c r="CA35" s="72" t="str">
        <f t="shared" si="114"/>
        <v/>
      </c>
      <c r="CB35" s="72" t="str">
        <f t="shared" si="115"/>
        <v/>
      </c>
      <c r="CC35" s="148" t="str">
        <f t="shared" si="116"/>
        <v/>
      </c>
      <c r="CD35" s="155">
        <v>0</v>
      </c>
      <c r="CE35" s="156">
        <v>0</v>
      </c>
      <c r="CF35" s="157">
        <f t="shared" si="140"/>
        <v>0</v>
      </c>
      <c r="CG35" s="311">
        <v>0</v>
      </c>
      <c r="CH35" s="447">
        <v>0</v>
      </c>
      <c r="CI35" s="312">
        <f t="shared" si="117"/>
        <v>0</v>
      </c>
      <c r="CJ35" s="448">
        <v>0</v>
      </c>
      <c r="CK35" s="449">
        <f t="shared" si="118"/>
        <v>0</v>
      </c>
      <c r="CL35" s="64">
        <f t="shared" si="119"/>
        <v>0</v>
      </c>
      <c r="CM35" s="313">
        <f t="shared" si="120"/>
        <v>0</v>
      </c>
      <c r="CN35" s="522">
        <f t="shared" si="28"/>
        <v>0</v>
      </c>
      <c r="CO35" s="39" t="str">
        <f t="shared" si="121"/>
        <v/>
      </c>
      <c r="CP35" s="39" t="str">
        <f t="shared" si="122"/>
        <v/>
      </c>
      <c r="CQ35" s="58" t="str">
        <f t="shared" si="123"/>
        <v/>
      </c>
      <c r="CR35" s="152">
        <v>0</v>
      </c>
      <c r="CS35" s="81">
        <v>0</v>
      </c>
      <c r="CT35" s="82">
        <f t="shared" si="141"/>
        <v>0</v>
      </c>
      <c r="CU35" s="336">
        <v>0</v>
      </c>
      <c r="CV35" s="450">
        <v>0</v>
      </c>
      <c r="CW35" s="337">
        <f t="shared" si="124"/>
        <v>0</v>
      </c>
      <c r="CX35" s="451">
        <v>0</v>
      </c>
      <c r="CY35" s="452">
        <f t="shared" si="125"/>
        <v>0</v>
      </c>
      <c r="CZ35" s="66">
        <f t="shared" si="126"/>
        <v>0</v>
      </c>
      <c r="DA35" s="338">
        <f t="shared" si="127"/>
        <v>0</v>
      </c>
      <c r="DB35" s="522">
        <f t="shared" si="29"/>
        <v>0</v>
      </c>
      <c r="DC35" s="153">
        <f t="shared" si="30"/>
        <v>0</v>
      </c>
      <c r="DD35" s="286">
        <v>0</v>
      </c>
      <c r="DE35" s="85">
        <v>0</v>
      </c>
      <c r="DF35" s="287">
        <f t="shared" si="142"/>
        <v>0</v>
      </c>
      <c r="DG35" s="288">
        <v>0</v>
      </c>
      <c r="DH35" s="444">
        <v>0</v>
      </c>
      <c r="DI35" s="289">
        <f t="shared" si="128"/>
        <v>0</v>
      </c>
      <c r="DJ35" s="445">
        <v>0</v>
      </c>
      <c r="DK35" s="446">
        <f t="shared" si="129"/>
        <v>0</v>
      </c>
      <c r="DL35" s="121">
        <f t="shared" si="130"/>
        <v>0</v>
      </c>
      <c r="DM35" s="290">
        <f t="shared" si="131"/>
        <v>0</v>
      </c>
      <c r="DN35" s="522">
        <f t="shared" si="31"/>
        <v>0</v>
      </c>
      <c r="DO35" s="154">
        <f t="shared" si="32"/>
        <v>0</v>
      </c>
      <c r="DP35" s="12">
        <v>0</v>
      </c>
      <c r="DQ35" s="6">
        <v>0</v>
      </c>
      <c r="DR35" s="6">
        <v>0</v>
      </c>
      <c r="DS35" s="87">
        <f t="shared" si="143"/>
        <v>0</v>
      </c>
      <c r="DT35" s="522">
        <f t="shared" si="34"/>
        <v>0</v>
      </c>
      <c r="DU35" s="88">
        <f t="shared" si="35"/>
        <v>0</v>
      </c>
      <c r="DV35" s="10">
        <v>0</v>
      </c>
      <c r="DW35" s="4">
        <v>0</v>
      </c>
      <c r="DX35" s="4">
        <v>0</v>
      </c>
      <c r="DY35" s="39">
        <f t="shared" si="144"/>
        <v>0</v>
      </c>
      <c r="DZ35" s="522">
        <f t="shared" si="37"/>
        <v>0</v>
      </c>
      <c r="EA35" s="54">
        <f t="shared" si="38"/>
        <v>0</v>
      </c>
      <c r="EB35" s="286">
        <v>0</v>
      </c>
      <c r="EC35" s="85">
        <v>0</v>
      </c>
      <c r="ED35" s="287">
        <f t="shared" si="87"/>
        <v>0</v>
      </c>
      <c r="EE35" s="288">
        <v>0</v>
      </c>
      <c r="EF35" s="444">
        <v>0</v>
      </c>
      <c r="EG35" s="289">
        <f t="shared" si="132"/>
        <v>0</v>
      </c>
      <c r="EH35" s="445">
        <v>0</v>
      </c>
      <c r="EI35" s="446">
        <f t="shared" si="133"/>
        <v>0</v>
      </c>
      <c r="EJ35" s="121">
        <f t="shared" si="134"/>
        <v>0</v>
      </c>
      <c r="EK35" s="290">
        <f t="shared" si="135"/>
        <v>0</v>
      </c>
      <c r="EL35" s="91">
        <f t="shared" si="7"/>
        <v>0</v>
      </c>
      <c r="EM35" s="154">
        <f t="shared" si="39"/>
        <v>0</v>
      </c>
      <c r="EN35" s="14"/>
      <c r="EO35" s="8"/>
      <c r="EP35" s="59" t="str">
        <f t="shared" si="136"/>
        <v/>
      </c>
      <c r="EQ35" s="56">
        <f t="shared" si="8"/>
        <v>0</v>
      </c>
      <c r="ER35" s="41">
        <f t="shared" si="9"/>
        <v>0</v>
      </c>
      <c r="ES35" s="190">
        <f t="shared" si="41"/>
        <v>0</v>
      </c>
      <c r="ET35" s="99" t="str">
        <f t="shared" si="42"/>
        <v/>
      </c>
      <c r="EU35" s="99" t="str">
        <f t="shared" si="43"/>
        <v/>
      </c>
      <c r="EV35" s="83" t="str">
        <f t="shared" si="44"/>
        <v/>
      </c>
      <c r="EW35" s="57" t="str">
        <f t="shared" si="45"/>
        <v/>
      </c>
      <c r="EX35" s="126">
        <f t="shared" si="46"/>
        <v>0</v>
      </c>
      <c r="EY35" s="93" t="str">
        <f t="shared" si="47"/>
        <v/>
      </c>
      <c r="EZ35" s="92" t="str">
        <f t="shared" si="48"/>
        <v/>
      </c>
      <c r="FA35" s="92" t="str">
        <f t="shared" si="49"/>
        <v/>
      </c>
      <c r="FB35" s="92" t="str">
        <f t="shared" si="50"/>
        <v/>
      </c>
      <c r="FC35" s="92" t="str">
        <f t="shared" si="51"/>
        <v/>
      </c>
      <c r="FD35" s="94" t="str">
        <f t="shared" si="52"/>
        <v/>
      </c>
      <c r="FE35" s="93">
        <f t="shared" si="53"/>
        <v>0</v>
      </c>
      <c r="FF35" s="92">
        <f t="shared" si="54"/>
        <v>0</v>
      </c>
      <c r="FG35" s="92">
        <f t="shared" si="55"/>
        <v>0</v>
      </c>
      <c r="FH35" s="92">
        <f t="shared" si="56"/>
        <v>0</v>
      </c>
      <c r="FI35" s="94"/>
      <c r="FJ35" s="735"/>
      <c r="FK35" s="735"/>
      <c r="FL35" s="173">
        <f t="shared" si="57"/>
        <v>0</v>
      </c>
      <c r="FM35" s="173" t="s">
        <v>198</v>
      </c>
      <c r="FN35" s="173">
        <f t="shared" si="58"/>
        <v>200</v>
      </c>
      <c r="FO35" s="173" t="str">
        <f t="shared" si="59"/>
        <v>0/200</v>
      </c>
      <c r="FP35" s="173">
        <f t="shared" si="60"/>
        <v>0</v>
      </c>
      <c r="FQ35" s="173" t="s">
        <v>198</v>
      </c>
      <c r="FR35" s="173">
        <f t="shared" si="61"/>
        <v>200</v>
      </c>
      <c r="FS35" s="173" t="str">
        <f t="shared" si="62"/>
        <v>0/200</v>
      </c>
      <c r="FT35" s="173">
        <f t="shared" si="63"/>
        <v>0</v>
      </c>
      <c r="FU35" s="173" t="s">
        <v>198</v>
      </c>
      <c r="FV35" s="173">
        <f t="shared" si="64"/>
        <v>100</v>
      </c>
      <c r="FW35" s="173" t="str">
        <f t="shared" si="65"/>
        <v>0/100</v>
      </c>
      <c r="FX35" s="173">
        <f t="shared" si="66"/>
        <v>0</v>
      </c>
      <c r="FY35" s="173" t="s">
        <v>198</v>
      </c>
      <c r="FZ35" s="173">
        <f t="shared" si="67"/>
        <v>100</v>
      </c>
      <c r="GA35" s="173" t="str">
        <f t="shared" si="68"/>
        <v>0/100</v>
      </c>
      <c r="GB35" s="173">
        <f t="shared" si="69"/>
        <v>0</v>
      </c>
      <c r="GC35" s="173" t="s">
        <v>198</v>
      </c>
      <c r="GD35" s="173">
        <f t="shared" si="70"/>
        <v>200</v>
      </c>
      <c r="GE35" s="173" t="str">
        <f t="shared" si="20"/>
        <v>0/200</v>
      </c>
    </row>
    <row r="36" spans="1:187" ht="38.25" customHeight="1">
      <c r="A36" s="165">
        <f t="shared" si="21"/>
        <v>0</v>
      </c>
      <c r="B36" s="429">
        <v>28</v>
      </c>
      <c r="C36" s="42">
        <v>28</v>
      </c>
      <c r="D36" s="37">
        <f t="shared" si="22"/>
        <v>0</v>
      </c>
      <c r="E36" s="2"/>
      <c r="F36" s="176"/>
      <c r="G36" s="2"/>
      <c r="H36" s="2"/>
      <c r="I36" s="2"/>
      <c r="J36" s="2"/>
      <c r="K36" s="178"/>
      <c r="L36" s="15">
        <v>0</v>
      </c>
      <c r="M36" s="67">
        <v>0</v>
      </c>
      <c r="N36" s="68">
        <f t="shared" si="152"/>
        <v>0</v>
      </c>
      <c r="O36" s="207">
        <v>0</v>
      </c>
      <c r="P36" s="432">
        <v>0</v>
      </c>
      <c r="Q36" s="119">
        <f t="shared" si="153"/>
        <v>0</v>
      </c>
      <c r="R36" s="433">
        <v>0</v>
      </c>
      <c r="S36" s="434">
        <f t="shared" si="73"/>
        <v>0</v>
      </c>
      <c r="T36" s="223">
        <f t="shared" si="154"/>
        <v>0</v>
      </c>
      <c r="U36" s="69">
        <f t="shared" si="155"/>
        <v>0</v>
      </c>
      <c r="V36" s="522">
        <f t="shared" si="23"/>
        <v>0</v>
      </c>
      <c r="W36" s="38" t="str">
        <f t="shared" si="156"/>
        <v/>
      </c>
      <c r="X36" s="38" t="str">
        <f t="shared" si="157"/>
        <v/>
      </c>
      <c r="Y36" s="137" t="str">
        <f t="shared" si="158"/>
        <v/>
      </c>
      <c r="Z36" s="147">
        <v>0</v>
      </c>
      <c r="AA36" s="79">
        <v>0</v>
      </c>
      <c r="AB36" s="80">
        <f t="shared" si="88"/>
        <v>0</v>
      </c>
      <c r="AC36" s="217">
        <v>0</v>
      </c>
      <c r="AD36" s="438">
        <v>0</v>
      </c>
      <c r="AE36" s="120">
        <f t="shared" si="89"/>
        <v>0</v>
      </c>
      <c r="AF36" s="439">
        <v>0</v>
      </c>
      <c r="AG36" s="440">
        <f t="shared" si="90"/>
        <v>0</v>
      </c>
      <c r="AH36" s="158">
        <f t="shared" si="91"/>
        <v>0</v>
      </c>
      <c r="AI36" s="218">
        <f t="shared" si="92"/>
        <v>0</v>
      </c>
      <c r="AJ36" s="522">
        <f t="shared" si="24"/>
        <v>0</v>
      </c>
      <c r="AK36" s="72" t="str">
        <f t="shared" si="93"/>
        <v/>
      </c>
      <c r="AL36" s="72" t="str">
        <f t="shared" si="94"/>
        <v/>
      </c>
      <c r="AM36" s="148" t="str">
        <f t="shared" si="95"/>
        <v/>
      </c>
      <c r="AN36" s="140">
        <v>0</v>
      </c>
      <c r="AO36" s="75">
        <v>0</v>
      </c>
      <c r="AP36" s="76">
        <f t="shared" si="137"/>
        <v>0</v>
      </c>
      <c r="AQ36" s="263">
        <v>0</v>
      </c>
      <c r="AR36" s="441">
        <v>0</v>
      </c>
      <c r="AS36" s="264">
        <f t="shared" si="96"/>
        <v>0</v>
      </c>
      <c r="AT36" s="442">
        <v>0</v>
      </c>
      <c r="AU36" s="443">
        <f t="shared" si="97"/>
        <v>0</v>
      </c>
      <c r="AV36" s="65">
        <f t="shared" si="98"/>
        <v>0</v>
      </c>
      <c r="AW36" s="265">
        <f t="shared" si="99"/>
        <v>0</v>
      </c>
      <c r="AX36" s="522">
        <f t="shared" si="25"/>
        <v>0</v>
      </c>
      <c r="AY36" s="40" t="str">
        <f t="shared" si="100"/>
        <v/>
      </c>
      <c r="AZ36" s="40" t="str">
        <f t="shared" si="101"/>
        <v/>
      </c>
      <c r="BA36" s="141" t="str">
        <f t="shared" si="102"/>
        <v/>
      </c>
      <c r="BB36" s="286">
        <v>0</v>
      </c>
      <c r="BC36" s="85">
        <v>0</v>
      </c>
      <c r="BD36" s="287">
        <f t="shared" si="138"/>
        <v>0</v>
      </c>
      <c r="BE36" s="288">
        <v>0</v>
      </c>
      <c r="BF36" s="444">
        <v>0</v>
      </c>
      <c r="BG36" s="289">
        <f t="shared" si="103"/>
        <v>0</v>
      </c>
      <c r="BH36" s="445">
        <v>0</v>
      </c>
      <c r="BI36" s="446">
        <f t="shared" si="104"/>
        <v>0</v>
      </c>
      <c r="BJ36" s="121">
        <f t="shared" si="105"/>
        <v>0</v>
      </c>
      <c r="BK36" s="290">
        <f t="shared" si="106"/>
        <v>0</v>
      </c>
      <c r="BL36" s="522">
        <f t="shared" si="26"/>
        <v>0</v>
      </c>
      <c r="BM36" s="91" t="str">
        <f t="shared" si="107"/>
        <v/>
      </c>
      <c r="BN36" s="91" t="str">
        <f t="shared" si="108"/>
        <v/>
      </c>
      <c r="BO36" s="144" t="str">
        <f t="shared" si="109"/>
        <v/>
      </c>
      <c r="BP36" s="147">
        <v>0</v>
      </c>
      <c r="BQ36" s="79">
        <v>0</v>
      </c>
      <c r="BR36" s="80">
        <f t="shared" si="139"/>
        <v>0</v>
      </c>
      <c r="BS36" s="217">
        <v>0</v>
      </c>
      <c r="BT36" s="438">
        <v>0</v>
      </c>
      <c r="BU36" s="120">
        <f t="shared" si="110"/>
        <v>0</v>
      </c>
      <c r="BV36" s="439">
        <v>0</v>
      </c>
      <c r="BW36" s="440">
        <f t="shared" si="111"/>
        <v>0</v>
      </c>
      <c r="BX36" s="158">
        <f t="shared" si="112"/>
        <v>0</v>
      </c>
      <c r="BY36" s="218">
        <f t="shared" si="113"/>
        <v>0</v>
      </c>
      <c r="BZ36" s="522">
        <f t="shared" si="27"/>
        <v>0</v>
      </c>
      <c r="CA36" s="72" t="str">
        <f t="shared" si="114"/>
        <v/>
      </c>
      <c r="CB36" s="72" t="str">
        <f t="shared" si="115"/>
        <v/>
      </c>
      <c r="CC36" s="148" t="str">
        <f t="shared" si="116"/>
        <v/>
      </c>
      <c r="CD36" s="155">
        <v>0</v>
      </c>
      <c r="CE36" s="156">
        <v>0</v>
      </c>
      <c r="CF36" s="157">
        <f t="shared" si="140"/>
        <v>0</v>
      </c>
      <c r="CG36" s="311">
        <v>0</v>
      </c>
      <c r="CH36" s="447">
        <v>0</v>
      </c>
      <c r="CI36" s="312">
        <f t="shared" si="117"/>
        <v>0</v>
      </c>
      <c r="CJ36" s="448">
        <v>0</v>
      </c>
      <c r="CK36" s="449">
        <f t="shared" si="118"/>
        <v>0</v>
      </c>
      <c r="CL36" s="64">
        <f t="shared" si="119"/>
        <v>0</v>
      </c>
      <c r="CM36" s="313">
        <f t="shared" si="120"/>
        <v>0</v>
      </c>
      <c r="CN36" s="522">
        <f t="shared" si="28"/>
        <v>0</v>
      </c>
      <c r="CO36" s="39" t="str">
        <f t="shared" si="121"/>
        <v/>
      </c>
      <c r="CP36" s="39" t="str">
        <f t="shared" si="122"/>
        <v/>
      </c>
      <c r="CQ36" s="58" t="str">
        <f t="shared" si="123"/>
        <v/>
      </c>
      <c r="CR36" s="152">
        <v>0</v>
      </c>
      <c r="CS36" s="81">
        <v>0</v>
      </c>
      <c r="CT36" s="82">
        <f t="shared" si="141"/>
        <v>0</v>
      </c>
      <c r="CU36" s="336">
        <v>0</v>
      </c>
      <c r="CV36" s="450">
        <v>0</v>
      </c>
      <c r="CW36" s="337">
        <f t="shared" si="124"/>
        <v>0</v>
      </c>
      <c r="CX36" s="451">
        <v>0</v>
      </c>
      <c r="CY36" s="452">
        <f t="shared" si="125"/>
        <v>0</v>
      </c>
      <c r="CZ36" s="66">
        <f t="shared" si="126"/>
        <v>0</v>
      </c>
      <c r="DA36" s="338">
        <f t="shared" si="127"/>
        <v>0</v>
      </c>
      <c r="DB36" s="522">
        <f t="shared" si="29"/>
        <v>0</v>
      </c>
      <c r="DC36" s="153">
        <f t="shared" si="30"/>
        <v>0</v>
      </c>
      <c r="DD36" s="286">
        <v>0</v>
      </c>
      <c r="DE36" s="85">
        <v>0</v>
      </c>
      <c r="DF36" s="287">
        <f t="shared" si="142"/>
        <v>0</v>
      </c>
      <c r="DG36" s="288">
        <v>0</v>
      </c>
      <c r="DH36" s="444">
        <v>0</v>
      </c>
      <c r="DI36" s="289">
        <f t="shared" si="128"/>
        <v>0</v>
      </c>
      <c r="DJ36" s="445">
        <v>0</v>
      </c>
      <c r="DK36" s="446">
        <f t="shared" si="129"/>
        <v>0</v>
      </c>
      <c r="DL36" s="121">
        <f t="shared" si="130"/>
        <v>0</v>
      </c>
      <c r="DM36" s="290">
        <f t="shared" si="131"/>
        <v>0</v>
      </c>
      <c r="DN36" s="522">
        <f t="shared" si="31"/>
        <v>0</v>
      </c>
      <c r="DO36" s="154">
        <f t="shared" si="32"/>
        <v>0</v>
      </c>
      <c r="DP36" s="12">
        <v>0</v>
      </c>
      <c r="DQ36" s="6">
        <v>0</v>
      </c>
      <c r="DR36" s="6">
        <v>0</v>
      </c>
      <c r="DS36" s="87">
        <f t="shared" si="143"/>
        <v>0</v>
      </c>
      <c r="DT36" s="522">
        <f t="shared" si="34"/>
        <v>0</v>
      </c>
      <c r="DU36" s="88">
        <f t="shared" si="35"/>
        <v>0</v>
      </c>
      <c r="DV36" s="10">
        <v>0</v>
      </c>
      <c r="DW36" s="4">
        <v>0</v>
      </c>
      <c r="DX36" s="4">
        <v>0</v>
      </c>
      <c r="DY36" s="39">
        <f t="shared" si="144"/>
        <v>0</v>
      </c>
      <c r="DZ36" s="522">
        <f t="shared" si="37"/>
        <v>0</v>
      </c>
      <c r="EA36" s="54">
        <f t="shared" si="38"/>
        <v>0</v>
      </c>
      <c r="EB36" s="286">
        <v>0</v>
      </c>
      <c r="EC36" s="85">
        <v>0</v>
      </c>
      <c r="ED36" s="287">
        <f t="shared" si="87"/>
        <v>0</v>
      </c>
      <c r="EE36" s="288">
        <v>0</v>
      </c>
      <c r="EF36" s="444">
        <v>0</v>
      </c>
      <c r="EG36" s="289">
        <f t="shared" si="132"/>
        <v>0</v>
      </c>
      <c r="EH36" s="445">
        <v>0</v>
      </c>
      <c r="EI36" s="446">
        <f t="shared" si="133"/>
        <v>0</v>
      </c>
      <c r="EJ36" s="121">
        <f t="shared" si="134"/>
        <v>0</v>
      </c>
      <c r="EK36" s="290">
        <f t="shared" si="135"/>
        <v>0</v>
      </c>
      <c r="EL36" s="91">
        <f t="shared" si="7"/>
        <v>0</v>
      </c>
      <c r="EM36" s="154">
        <f t="shared" si="39"/>
        <v>0</v>
      </c>
      <c r="EN36" s="14"/>
      <c r="EO36" s="8"/>
      <c r="EP36" s="59" t="str">
        <f t="shared" si="136"/>
        <v/>
      </c>
      <c r="EQ36" s="56">
        <f t="shared" si="8"/>
        <v>0</v>
      </c>
      <c r="ER36" s="41">
        <f t="shared" si="9"/>
        <v>0</v>
      </c>
      <c r="ES36" s="190">
        <f t="shared" si="41"/>
        <v>0</v>
      </c>
      <c r="ET36" s="99" t="str">
        <f t="shared" si="42"/>
        <v/>
      </c>
      <c r="EU36" s="99" t="str">
        <f t="shared" si="43"/>
        <v/>
      </c>
      <c r="EV36" s="83" t="str">
        <f t="shared" si="44"/>
        <v/>
      </c>
      <c r="EW36" s="57" t="str">
        <f t="shared" si="45"/>
        <v/>
      </c>
      <c r="EX36" s="126">
        <f t="shared" si="46"/>
        <v>0</v>
      </c>
      <c r="EY36" s="93" t="str">
        <f t="shared" si="47"/>
        <v/>
      </c>
      <c r="EZ36" s="92" t="str">
        <f t="shared" si="48"/>
        <v/>
      </c>
      <c r="FA36" s="92" t="str">
        <f t="shared" si="49"/>
        <v/>
      </c>
      <c r="FB36" s="92" t="str">
        <f t="shared" si="50"/>
        <v/>
      </c>
      <c r="FC36" s="92" t="str">
        <f t="shared" si="51"/>
        <v/>
      </c>
      <c r="FD36" s="94" t="str">
        <f t="shared" si="52"/>
        <v/>
      </c>
      <c r="FE36" s="93">
        <f t="shared" si="53"/>
        <v>0</v>
      </c>
      <c r="FF36" s="92">
        <f t="shared" si="54"/>
        <v>0</v>
      </c>
      <c r="FG36" s="92">
        <f t="shared" si="55"/>
        <v>0</v>
      </c>
      <c r="FH36" s="92">
        <f t="shared" si="56"/>
        <v>0</v>
      </c>
      <c r="FI36" s="94"/>
      <c r="FJ36" s="735"/>
      <c r="FK36" s="735"/>
      <c r="FL36" s="173">
        <f t="shared" si="57"/>
        <v>0</v>
      </c>
      <c r="FM36" s="173" t="s">
        <v>198</v>
      </c>
      <c r="FN36" s="173">
        <f t="shared" si="58"/>
        <v>200</v>
      </c>
      <c r="FO36" s="173" t="str">
        <f t="shared" si="59"/>
        <v>0/200</v>
      </c>
      <c r="FP36" s="173">
        <f t="shared" si="60"/>
        <v>0</v>
      </c>
      <c r="FQ36" s="173" t="s">
        <v>198</v>
      </c>
      <c r="FR36" s="173">
        <f t="shared" si="61"/>
        <v>200</v>
      </c>
      <c r="FS36" s="173" t="str">
        <f t="shared" si="62"/>
        <v>0/200</v>
      </c>
      <c r="FT36" s="173">
        <f t="shared" si="63"/>
        <v>0</v>
      </c>
      <c r="FU36" s="173" t="s">
        <v>198</v>
      </c>
      <c r="FV36" s="173">
        <f t="shared" si="64"/>
        <v>100</v>
      </c>
      <c r="FW36" s="173" t="str">
        <f t="shared" si="65"/>
        <v>0/100</v>
      </c>
      <c r="FX36" s="173">
        <f t="shared" si="66"/>
        <v>0</v>
      </c>
      <c r="FY36" s="173" t="s">
        <v>198</v>
      </c>
      <c r="FZ36" s="173">
        <f t="shared" si="67"/>
        <v>100</v>
      </c>
      <c r="GA36" s="173" t="str">
        <f t="shared" si="68"/>
        <v>0/100</v>
      </c>
      <c r="GB36" s="173">
        <f t="shared" si="69"/>
        <v>0</v>
      </c>
      <c r="GC36" s="173" t="s">
        <v>198</v>
      </c>
      <c r="GD36" s="173">
        <f t="shared" si="70"/>
        <v>200</v>
      </c>
      <c r="GE36" s="173" t="str">
        <f t="shared" si="20"/>
        <v>0/200</v>
      </c>
    </row>
    <row r="37" spans="1:187" ht="21.75" customHeight="1">
      <c r="A37" s="165">
        <f t="shared" si="21"/>
        <v>0</v>
      </c>
      <c r="B37" s="429">
        <v>29</v>
      </c>
      <c r="C37" s="36">
        <v>29</v>
      </c>
      <c r="D37" s="37">
        <f t="shared" si="22"/>
        <v>0</v>
      </c>
      <c r="E37" s="2"/>
      <c r="F37" s="176"/>
      <c r="G37" s="1"/>
      <c r="H37" s="2"/>
      <c r="I37" s="2"/>
      <c r="J37" s="2"/>
      <c r="K37" s="178"/>
      <c r="L37" s="15">
        <v>0</v>
      </c>
      <c r="M37" s="67">
        <v>0</v>
      </c>
      <c r="N37" s="68">
        <f t="shared" si="152"/>
        <v>0</v>
      </c>
      <c r="O37" s="207">
        <v>0</v>
      </c>
      <c r="P37" s="432">
        <v>0</v>
      </c>
      <c r="Q37" s="119">
        <f t="shared" si="153"/>
        <v>0</v>
      </c>
      <c r="R37" s="433">
        <v>0</v>
      </c>
      <c r="S37" s="434">
        <f t="shared" si="73"/>
        <v>0</v>
      </c>
      <c r="T37" s="223">
        <f t="shared" si="154"/>
        <v>0</v>
      </c>
      <c r="U37" s="69">
        <f t="shared" si="155"/>
        <v>0</v>
      </c>
      <c r="V37" s="522">
        <f t="shared" si="23"/>
        <v>0</v>
      </c>
      <c r="W37" s="38" t="str">
        <f t="shared" si="156"/>
        <v/>
      </c>
      <c r="X37" s="38" t="str">
        <f t="shared" si="157"/>
        <v/>
      </c>
      <c r="Y37" s="137" t="str">
        <f t="shared" si="158"/>
        <v/>
      </c>
      <c r="Z37" s="147">
        <v>0</v>
      </c>
      <c r="AA37" s="79">
        <v>0</v>
      </c>
      <c r="AB37" s="80">
        <f t="shared" si="88"/>
        <v>0</v>
      </c>
      <c r="AC37" s="217">
        <v>0</v>
      </c>
      <c r="AD37" s="438">
        <v>0</v>
      </c>
      <c r="AE37" s="120">
        <f t="shared" si="89"/>
        <v>0</v>
      </c>
      <c r="AF37" s="439">
        <v>0</v>
      </c>
      <c r="AG37" s="440">
        <f t="shared" si="90"/>
        <v>0</v>
      </c>
      <c r="AH37" s="158">
        <f t="shared" si="91"/>
        <v>0</v>
      </c>
      <c r="AI37" s="218">
        <f t="shared" si="92"/>
        <v>0</v>
      </c>
      <c r="AJ37" s="522">
        <f t="shared" si="24"/>
        <v>0</v>
      </c>
      <c r="AK37" s="72" t="str">
        <f t="shared" si="93"/>
        <v/>
      </c>
      <c r="AL37" s="72" t="str">
        <f t="shared" si="94"/>
        <v/>
      </c>
      <c r="AM37" s="148" t="str">
        <f t="shared" si="95"/>
        <v/>
      </c>
      <c r="AN37" s="140">
        <v>0</v>
      </c>
      <c r="AO37" s="75">
        <v>0</v>
      </c>
      <c r="AP37" s="76">
        <f t="shared" si="137"/>
        <v>0</v>
      </c>
      <c r="AQ37" s="263">
        <v>0</v>
      </c>
      <c r="AR37" s="441">
        <v>0</v>
      </c>
      <c r="AS37" s="264">
        <f t="shared" si="96"/>
        <v>0</v>
      </c>
      <c r="AT37" s="442">
        <v>0</v>
      </c>
      <c r="AU37" s="443">
        <f t="shared" si="97"/>
        <v>0</v>
      </c>
      <c r="AV37" s="65">
        <f t="shared" si="98"/>
        <v>0</v>
      </c>
      <c r="AW37" s="265">
        <f t="shared" si="99"/>
        <v>0</v>
      </c>
      <c r="AX37" s="522">
        <f t="shared" si="25"/>
        <v>0</v>
      </c>
      <c r="AY37" s="40" t="str">
        <f t="shared" si="100"/>
        <v/>
      </c>
      <c r="AZ37" s="40" t="str">
        <f t="shared" si="101"/>
        <v/>
      </c>
      <c r="BA37" s="141" t="str">
        <f t="shared" si="102"/>
        <v/>
      </c>
      <c r="BB37" s="286">
        <v>0</v>
      </c>
      <c r="BC37" s="85">
        <v>0</v>
      </c>
      <c r="BD37" s="287">
        <f t="shared" si="138"/>
        <v>0</v>
      </c>
      <c r="BE37" s="288">
        <v>0</v>
      </c>
      <c r="BF37" s="444">
        <v>0</v>
      </c>
      <c r="BG37" s="289">
        <f t="shared" si="103"/>
        <v>0</v>
      </c>
      <c r="BH37" s="445">
        <v>0</v>
      </c>
      <c r="BI37" s="446">
        <f t="shared" si="104"/>
        <v>0</v>
      </c>
      <c r="BJ37" s="121">
        <f t="shared" si="105"/>
        <v>0</v>
      </c>
      <c r="BK37" s="290">
        <f t="shared" si="106"/>
        <v>0</v>
      </c>
      <c r="BL37" s="522">
        <f t="shared" si="26"/>
        <v>0</v>
      </c>
      <c r="BM37" s="91" t="str">
        <f t="shared" si="107"/>
        <v/>
      </c>
      <c r="BN37" s="91" t="str">
        <f t="shared" si="108"/>
        <v/>
      </c>
      <c r="BO37" s="144" t="str">
        <f t="shared" si="109"/>
        <v/>
      </c>
      <c r="BP37" s="147">
        <v>0</v>
      </c>
      <c r="BQ37" s="79">
        <v>0</v>
      </c>
      <c r="BR37" s="80">
        <f t="shared" si="139"/>
        <v>0</v>
      </c>
      <c r="BS37" s="217">
        <v>0</v>
      </c>
      <c r="BT37" s="438">
        <v>0</v>
      </c>
      <c r="BU37" s="120">
        <f t="shared" si="110"/>
        <v>0</v>
      </c>
      <c r="BV37" s="439">
        <v>0</v>
      </c>
      <c r="BW37" s="440">
        <f t="shared" si="111"/>
        <v>0</v>
      </c>
      <c r="BX37" s="158">
        <f t="shared" si="112"/>
        <v>0</v>
      </c>
      <c r="BY37" s="218">
        <f t="shared" si="113"/>
        <v>0</v>
      </c>
      <c r="BZ37" s="522">
        <f t="shared" si="27"/>
        <v>0</v>
      </c>
      <c r="CA37" s="72" t="str">
        <f t="shared" si="114"/>
        <v/>
      </c>
      <c r="CB37" s="72" t="str">
        <f t="shared" si="115"/>
        <v/>
      </c>
      <c r="CC37" s="148" t="str">
        <f t="shared" si="116"/>
        <v/>
      </c>
      <c r="CD37" s="155">
        <v>0</v>
      </c>
      <c r="CE37" s="156">
        <v>0</v>
      </c>
      <c r="CF37" s="157">
        <f t="shared" si="140"/>
        <v>0</v>
      </c>
      <c r="CG37" s="311">
        <v>0</v>
      </c>
      <c r="CH37" s="447">
        <v>0</v>
      </c>
      <c r="CI37" s="312">
        <f t="shared" si="117"/>
        <v>0</v>
      </c>
      <c r="CJ37" s="448">
        <v>0</v>
      </c>
      <c r="CK37" s="449">
        <f t="shared" si="118"/>
        <v>0</v>
      </c>
      <c r="CL37" s="64">
        <f t="shared" si="119"/>
        <v>0</v>
      </c>
      <c r="CM37" s="313">
        <f t="shared" si="120"/>
        <v>0</v>
      </c>
      <c r="CN37" s="522">
        <f t="shared" si="28"/>
        <v>0</v>
      </c>
      <c r="CO37" s="39" t="str">
        <f t="shared" si="121"/>
        <v/>
      </c>
      <c r="CP37" s="39" t="str">
        <f t="shared" si="122"/>
        <v/>
      </c>
      <c r="CQ37" s="58" t="str">
        <f t="shared" si="123"/>
        <v/>
      </c>
      <c r="CR37" s="152">
        <v>0</v>
      </c>
      <c r="CS37" s="81">
        <v>0</v>
      </c>
      <c r="CT37" s="82">
        <f t="shared" si="141"/>
        <v>0</v>
      </c>
      <c r="CU37" s="336">
        <v>0</v>
      </c>
      <c r="CV37" s="450">
        <v>0</v>
      </c>
      <c r="CW37" s="337">
        <f t="shared" si="124"/>
        <v>0</v>
      </c>
      <c r="CX37" s="451">
        <v>0</v>
      </c>
      <c r="CY37" s="452">
        <f t="shared" si="125"/>
        <v>0</v>
      </c>
      <c r="CZ37" s="66">
        <f t="shared" si="126"/>
        <v>0</v>
      </c>
      <c r="DA37" s="338">
        <f t="shared" si="127"/>
        <v>0</v>
      </c>
      <c r="DB37" s="522">
        <f t="shared" si="29"/>
        <v>0</v>
      </c>
      <c r="DC37" s="153">
        <f t="shared" si="30"/>
        <v>0</v>
      </c>
      <c r="DD37" s="286">
        <v>0</v>
      </c>
      <c r="DE37" s="85">
        <v>0</v>
      </c>
      <c r="DF37" s="287">
        <f t="shared" si="142"/>
        <v>0</v>
      </c>
      <c r="DG37" s="288">
        <v>0</v>
      </c>
      <c r="DH37" s="444">
        <v>0</v>
      </c>
      <c r="DI37" s="289">
        <f t="shared" si="128"/>
        <v>0</v>
      </c>
      <c r="DJ37" s="445">
        <v>0</v>
      </c>
      <c r="DK37" s="446">
        <f t="shared" si="129"/>
        <v>0</v>
      </c>
      <c r="DL37" s="121">
        <f t="shared" si="130"/>
        <v>0</v>
      </c>
      <c r="DM37" s="290">
        <f t="shared" si="131"/>
        <v>0</v>
      </c>
      <c r="DN37" s="522">
        <f t="shared" si="31"/>
        <v>0</v>
      </c>
      <c r="DO37" s="154">
        <f t="shared" si="32"/>
        <v>0</v>
      </c>
      <c r="DP37" s="12">
        <v>0</v>
      </c>
      <c r="DQ37" s="6">
        <v>0</v>
      </c>
      <c r="DR37" s="6">
        <v>0</v>
      </c>
      <c r="DS37" s="87">
        <f t="shared" si="143"/>
        <v>0</v>
      </c>
      <c r="DT37" s="522">
        <f t="shared" si="34"/>
        <v>0</v>
      </c>
      <c r="DU37" s="88">
        <f t="shared" si="35"/>
        <v>0</v>
      </c>
      <c r="DV37" s="10">
        <v>0</v>
      </c>
      <c r="DW37" s="4">
        <v>0</v>
      </c>
      <c r="DX37" s="4">
        <v>0</v>
      </c>
      <c r="DY37" s="39">
        <f t="shared" si="144"/>
        <v>0</v>
      </c>
      <c r="DZ37" s="522">
        <f t="shared" si="37"/>
        <v>0</v>
      </c>
      <c r="EA37" s="54">
        <f t="shared" si="38"/>
        <v>0</v>
      </c>
      <c r="EB37" s="286">
        <v>0</v>
      </c>
      <c r="EC37" s="85">
        <v>0</v>
      </c>
      <c r="ED37" s="287">
        <f t="shared" si="87"/>
        <v>0</v>
      </c>
      <c r="EE37" s="288">
        <v>0</v>
      </c>
      <c r="EF37" s="444">
        <v>0</v>
      </c>
      <c r="EG37" s="289">
        <f t="shared" si="132"/>
        <v>0</v>
      </c>
      <c r="EH37" s="445">
        <v>0</v>
      </c>
      <c r="EI37" s="446">
        <f t="shared" si="133"/>
        <v>0</v>
      </c>
      <c r="EJ37" s="121">
        <f t="shared" si="134"/>
        <v>0</v>
      </c>
      <c r="EK37" s="290">
        <f t="shared" si="135"/>
        <v>0</v>
      </c>
      <c r="EL37" s="91">
        <f t="shared" si="7"/>
        <v>0</v>
      </c>
      <c r="EM37" s="154">
        <f t="shared" si="39"/>
        <v>0</v>
      </c>
      <c r="EN37" s="14"/>
      <c r="EO37" s="8"/>
      <c r="EP37" s="59" t="str">
        <f t="shared" si="136"/>
        <v/>
      </c>
      <c r="EQ37" s="56">
        <f t="shared" si="8"/>
        <v>0</v>
      </c>
      <c r="ER37" s="41">
        <f t="shared" si="9"/>
        <v>0</v>
      </c>
      <c r="ES37" s="190">
        <f t="shared" si="41"/>
        <v>0</v>
      </c>
      <c r="ET37" s="99" t="str">
        <f t="shared" si="42"/>
        <v/>
      </c>
      <c r="EU37" s="99" t="str">
        <f t="shared" si="43"/>
        <v/>
      </c>
      <c r="EV37" s="83" t="str">
        <f t="shared" si="44"/>
        <v/>
      </c>
      <c r="EW37" s="57" t="str">
        <f t="shared" si="45"/>
        <v/>
      </c>
      <c r="EX37" s="126">
        <f t="shared" si="46"/>
        <v>0</v>
      </c>
      <c r="EY37" s="93" t="str">
        <f t="shared" si="47"/>
        <v/>
      </c>
      <c r="EZ37" s="92" t="str">
        <f t="shared" si="48"/>
        <v/>
      </c>
      <c r="FA37" s="92" t="str">
        <f t="shared" si="49"/>
        <v/>
      </c>
      <c r="FB37" s="92" t="str">
        <f t="shared" si="50"/>
        <v/>
      </c>
      <c r="FC37" s="92" t="str">
        <f t="shared" si="51"/>
        <v/>
      </c>
      <c r="FD37" s="94" t="str">
        <f t="shared" si="52"/>
        <v/>
      </c>
      <c r="FE37" s="93">
        <f t="shared" si="53"/>
        <v>0</v>
      </c>
      <c r="FF37" s="92">
        <f t="shared" si="54"/>
        <v>0</v>
      </c>
      <c r="FG37" s="92">
        <f t="shared" si="55"/>
        <v>0</v>
      </c>
      <c r="FH37" s="92">
        <f t="shared" si="56"/>
        <v>0</v>
      </c>
      <c r="FI37" s="94"/>
      <c r="FJ37" s="735"/>
      <c r="FK37" s="735"/>
      <c r="FL37" s="173">
        <f t="shared" si="57"/>
        <v>0</v>
      </c>
      <c r="FM37" s="173" t="s">
        <v>198</v>
      </c>
      <c r="FN37" s="173">
        <f t="shared" si="58"/>
        <v>200</v>
      </c>
      <c r="FO37" s="173" t="str">
        <f t="shared" si="59"/>
        <v>0/200</v>
      </c>
      <c r="FP37" s="173">
        <f t="shared" si="60"/>
        <v>0</v>
      </c>
      <c r="FQ37" s="173" t="s">
        <v>198</v>
      </c>
      <c r="FR37" s="173">
        <f t="shared" si="61"/>
        <v>200</v>
      </c>
      <c r="FS37" s="173" t="str">
        <f t="shared" si="62"/>
        <v>0/200</v>
      </c>
      <c r="FT37" s="173">
        <f t="shared" si="63"/>
        <v>0</v>
      </c>
      <c r="FU37" s="173" t="s">
        <v>198</v>
      </c>
      <c r="FV37" s="173">
        <f t="shared" si="64"/>
        <v>100</v>
      </c>
      <c r="FW37" s="173" t="str">
        <f t="shared" si="65"/>
        <v>0/100</v>
      </c>
      <c r="FX37" s="173">
        <f t="shared" si="66"/>
        <v>0</v>
      </c>
      <c r="FY37" s="173" t="s">
        <v>198</v>
      </c>
      <c r="FZ37" s="173">
        <f t="shared" si="67"/>
        <v>100</v>
      </c>
      <c r="GA37" s="173" t="str">
        <f t="shared" si="68"/>
        <v>0/100</v>
      </c>
      <c r="GB37" s="173">
        <f t="shared" si="69"/>
        <v>0</v>
      </c>
      <c r="GC37" s="173" t="s">
        <v>198</v>
      </c>
      <c r="GD37" s="173">
        <f t="shared" si="70"/>
        <v>200</v>
      </c>
      <c r="GE37" s="173" t="str">
        <f t="shared" si="20"/>
        <v>0/200</v>
      </c>
    </row>
    <row r="38" spans="1:187" ht="21.75" customHeight="1">
      <c r="A38" s="165">
        <f t="shared" si="21"/>
        <v>0</v>
      </c>
      <c r="B38" s="429">
        <v>30</v>
      </c>
      <c r="C38" s="42">
        <v>30</v>
      </c>
      <c r="D38" s="37">
        <f t="shared" si="22"/>
        <v>0</v>
      </c>
      <c r="E38" s="2"/>
      <c r="F38" s="176"/>
      <c r="G38" s="2"/>
      <c r="H38" s="2"/>
      <c r="I38" s="2"/>
      <c r="J38" s="2"/>
      <c r="K38" s="178"/>
      <c r="L38" s="15">
        <v>0</v>
      </c>
      <c r="M38" s="67">
        <v>0</v>
      </c>
      <c r="N38" s="68">
        <f t="shared" si="152"/>
        <v>0</v>
      </c>
      <c r="O38" s="207">
        <v>0</v>
      </c>
      <c r="P38" s="432">
        <v>0</v>
      </c>
      <c r="Q38" s="119">
        <f t="shared" si="153"/>
        <v>0</v>
      </c>
      <c r="R38" s="433">
        <v>0</v>
      </c>
      <c r="S38" s="434">
        <f t="shared" si="73"/>
        <v>0</v>
      </c>
      <c r="T38" s="223">
        <f t="shared" si="154"/>
        <v>0</v>
      </c>
      <c r="U38" s="69">
        <f t="shared" si="155"/>
        <v>0</v>
      </c>
      <c r="V38" s="522">
        <f t="shared" si="23"/>
        <v>0</v>
      </c>
      <c r="W38" s="38" t="str">
        <f t="shared" si="156"/>
        <v/>
      </c>
      <c r="X38" s="38" t="str">
        <f t="shared" si="157"/>
        <v/>
      </c>
      <c r="Y38" s="137" t="str">
        <f t="shared" si="158"/>
        <v/>
      </c>
      <c r="Z38" s="147">
        <v>0</v>
      </c>
      <c r="AA38" s="79">
        <v>0</v>
      </c>
      <c r="AB38" s="80">
        <f t="shared" si="88"/>
        <v>0</v>
      </c>
      <c r="AC38" s="217">
        <v>0</v>
      </c>
      <c r="AD38" s="438">
        <v>0</v>
      </c>
      <c r="AE38" s="120">
        <f t="shared" si="89"/>
        <v>0</v>
      </c>
      <c r="AF38" s="439">
        <v>0</v>
      </c>
      <c r="AG38" s="440">
        <f t="shared" si="90"/>
        <v>0</v>
      </c>
      <c r="AH38" s="158">
        <f t="shared" si="91"/>
        <v>0</v>
      </c>
      <c r="AI38" s="218">
        <f t="shared" si="92"/>
        <v>0</v>
      </c>
      <c r="AJ38" s="522">
        <f t="shared" si="24"/>
        <v>0</v>
      </c>
      <c r="AK38" s="72" t="str">
        <f t="shared" si="93"/>
        <v/>
      </c>
      <c r="AL38" s="72" t="str">
        <f t="shared" si="94"/>
        <v/>
      </c>
      <c r="AM38" s="148" t="str">
        <f t="shared" si="95"/>
        <v/>
      </c>
      <c r="AN38" s="140">
        <v>0</v>
      </c>
      <c r="AO38" s="75">
        <v>0</v>
      </c>
      <c r="AP38" s="76">
        <f t="shared" si="137"/>
        <v>0</v>
      </c>
      <c r="AQ38" s="263">
        <v>0</v>
      </c>
      <c r="AR38" s="441">
        <v>0</v>
      </c>
      <c r="AS38" s="264">
        <f t="shared" si="96"/>
        <v>0</v>
      </c>
      <c r="AT38" s="442">
        <v>0</v>
      </c>
      <c r="AU38" s="443">
        <f t="shared" si="97"/>
        <v>0</v>
      </c>
      <c r="AV38" s="65">
        <f t="shared" si="98"/>
        <v>0</v>
      </c>
      <c r="AW38" s="265">
        <f t="shared" si="99"/>
        <v>0</v>
      </c>
      <c r="AX38" s="522">
        <f t="shared" si="25"/>
        <v>0</v>
      </c>
      <c r="AY38" s="40" t="str">
        <f t="shared" si="100"/>
        <v/>
      </c>
      <c r="AZ38" s="40" t="str">
        <f t="shared" si="101"/>
        <v/>
      </c>
      <c r="BA38" s="141" t="str">
        <f t="shared" si="102"/>
        <v/>
      </c>
      <c r="BB38" s="286">
        <v>0</v>
      </c>
      <c r="BC38" s="85">
        <v>0</v>
      </c>
      <c r="BD38" s="287">
        <f t="shared" si="138"/>
        <v>0</v>
      </c>
      <c r="BE38" s="288">
        <v>0</v>
      </c>
      <c r="BF38" s="444">
        <v>0</v>
      </c>
      <c r="BG38" s="289">
        <f t="shared" si="103"/>
        <v>0</v>
      </c>
      <c r="BH38" s="445">
        <v>0</v>
      </c>
      <c r="BI38" s="446">
        <f t="shared" si="104"/>
        <v>0</v>
      </c>
      <c r="BJ38" s="121">
        <f t="shared" si="105"/>
        <v>0</v>
      </c>
      <c r="BK38" s="290">
        <f t="shared" si="106"/>
        <v>0</v>
      </c>
      <c r="BL38" s="522">
        <f t="shared" si="26"/>
        <v>0</v>
      </c>
      <c r="BM38" s="91" t="str">
        <f t="shared" si="107"/>
        <v/>
      </c>
      <c r="BN38" s="91" t="str">
        <f t="shared" si="108"/>
        <v/>
      </c>
      <c r="BO38" s="144" t="str">
        <f t="shared" si="109"/>
        <v/>
      </c>
      <c r="BP38" s="147">
        <v>0</v>
      </c>
      <c r="BQ38" s="79">
        <v>0</v>
      </c>
      <c r="BR38" s="80">
        <f t="shared" si="139"/>
        <v>0</v>
      </c>
      <c r="BS38" s="217">
        <v>0</v>
      </c>
      <c r="BT38" s="438">
        <v>0</v>
      </c>
      <c r="BU38" s="120">
        <f t="shared" si="110"/>
        <v>0</v>
      </c>
      <c r="BV38" s="439">
        <v>0</v>
      </c>
      <c r="BW38" s="440">
        <f t="shared" si="111"/>
        <v>0</v>
      </c>
      <c r="BX38" s="158">
        <f t="shared" si="112"/>
        <v>0</v>
      </c>
      <c r="BY38" s="218">
        <f t="shared" si="113"/>
        <v>0</v>
      </c>
      <c r="BZ38" s="522">
        <f t="shared" si="27"/>
        <v>0</v>
      </c>
      <c r="CA38" s="72" t="str">
        <f t="shared" si="114"/>
        <v/>
      </c>
      <c r="CB38" s="72" t="str">
        <f t="shared" si="115"/>
        <v/>
      </c>
      <c r="CC38" s="148" t="str">
        <f t="shared" si="116"/>
        <v/>
      </c>
      <c r="CD38" s="155">
        <v>0</v>
      </c>
      <c r="CE38" s="156">
        <v>0</v>
      </c>
      <c r="CF38" s="157">
        <f t="shared" si="140"/>
        <v>0</v>
      </c>
      <c r="CG38" s="311">
        <v>0</v>
      </c>
      <c r="CH38" s="447">
        <v>0</v>
      </c>
      <c r="CI38" s="312">
        <f t="shared" si="117"/>
        <v>0</v>
      </c>
      <c r="CJ38" s="448">
        <v>0</v>
      </c>
      <c r="CK38" s="449">
        <f t="shared" si="118"/>
        <v>0</v>
      </c>
      <c r="CL38" s="64">
        <f t="shared" si="119"/>
        <v>0</v>
      </c>
      <c r="CM38" s="313">
        <f t="shared" si="120"/>
        <v>0</v>
      </c>
      <c r="CN38" s="522">
        <f t="shared" si="28"/>
        <v>0</v>
      </c>
      <c r="CO38" s="39" t="str">
        <f t="shared" si="121"/>
        <v/>
      </c>
      <c r="CP38" s="39" t="str">
        <f t="shared" si="122"/>
        <v/>
      </c>
      <c r="CQ38" s="58" t="str">
        <f t="shared" si="123"/>
        <v/>
      </c>
      <c r="CR38" s="152">
        <v>0</v>
      </c>
      <c r="CS38" s="81">
        <v>0</v>
      </c>
      <c r="CT38" s="82">
        <f t="shared" si="141"/>
        <v>0</v>
      </c>
      <c r="CU38" s="336">
        <v>0</v>
      </c>
      <c r="CV38" s="450">
        <v>0</v>
      </c>
      <c r="CW38" s="337">
        <f t="shared" si="124"/>
        <v>0</v>
      </c>
      <c r="CX38" s="451">
        <v>0</v>
      </c>
      <c r="CY38" s="452">
        <f t="shared" si="125"/>
        <v>0</v>
      </c>
      <c r="CZ38" s="66">
        <f t="shared" si="126"/>
        <v>0</v>
      </c>
      <c r="DA38" s="338">
        <f t="shared" si="127"/>
        <v>0</v>
      </c>
      <c r="DB38" s="522">
        <f t="shared" si="29"/>
        <v>0</v>
      </c>
      <c r="DC38" s="153">
        <f t="shared" si="30"/>
        <v>0</v>
      </c>
      <c r="DD38" s="286">
        <v>0</v>
      </c>
      <c r="DE38" s="85">
        <v>0</v>
      </c>
      <c r="DF38" s="287">
        <f t="shared" si="142"/>
        <v>0</v>
      </c>
      <c r="DG38" s="288">
        <v>0</v>
      </c>
      <c r="DH38" s="444">
        <v>0</v>
      </c>
      <c r="DI38" s="289">
        <f t="shared" si="128"/>
        <v>0</v>
      </c>
      <c r="DJ38" s="445">
        <v>0</v>
      </c>
      <c r="DK38" s="446">
        <f t="shared" si="129"/>
        <v>0</v>
      </c>
      <c r="DL38" s="121">
        <f t="shared" si="130"/>
        <v>0</v>
      </c>
      <c r="DM38" s="290">
        <f t="shared" si="131"/>
        <v>0</v>
      </c>
      <c r="DN38" s="522">
        <f t="shared" si="31"/>
        <v>0</v>
      </c>
      <c r="DO38" s="154">
        <f t="shared" si="32"/>
        <v>0</v>
      </c>
      <c r="DP38" s="12">
        <v>0</v>
      </c>
      <c r="DQ38" s="6">
        <v>0</v>
      </c>
      <c r="DR38" s="6">
        <v>0</v>
      </c>
      <c r="DS38" s="87">
        <f t="shared" si="143"/>
        <v>0</v>
      </c>
      <c r="DT38" s="522">
        <f t="shared" si="34"/>
        <v>0</v>
      </c>
      <c r="DU38" s="88">
        <f t="shared" si="35"/>
        <v>0</v>
      </c>
      <c r="DV38" s="10">
        <v>0</v>
      </c>
      <c r="DW38" s="4">
        <v>0</v>
      </c>
      <c r="DX38" s="4">
        <v>0</v>
      </c>
      <c r="DY38" s="39">
        <f t="shared" si="144"/>
        <v>0</v>
      </c>
      <c r="DZ38" s="522">
        <f t="shared" si="37"/>
        <v>0</v>
      </c>
      <c r="EA38" s="54">
        <f t="shared" si="38"/>
        <v>0</v>
      </c>
      <c r="EB38" s="286">
        <v>0</v>
      </c>
      <c r="EC38" s="85">
        <v>0</v>
      </c>
      <c r="ED38" s="287">
        <f t="shared" si="87"/>
        <v>0</v>
      </c>
      <c r="EE38" s="288">
        <v>0</v>
      </c>
      <c r="EF38" s="444">
        <v>0</v>
      </c>
      <c r="EG38" s="289">
        <f t="shared" si="132"/>
        <v>0</v>
      </c>
      <c r="EH38" s="445">
        <v>0</v>
      </c>
      <c r="EI38" s="446">
        <f t="shared" si="133"/>
        <v>0</v>
      </c>
      <c r="EJ38" s="121">
        <f t="shared" si="134"/>
        <v>0</v>
      </c>
      <c r="EK38" s="290">
        <f t="shared" si="135"/>
        <v>0</v>
      </c>
      <c r="EL38" s="91">
        <f t="shared" si="7"/>
        <v>0</v>
      </c>
      <c r="EM38" s="154">
        <f t="shared" si="39"/>
        <v>0</v>
      </c>
      <c r="EN38" s="14"/>
      <c r="EO38" s="8"/>
      <c r="EP38" s="59" t="str">
        <f t="shared" si="136"/>
        <v/>
      </c>
      <c r="EQ38" s="56">
        <f t="shared" si="8"/>
        <v>0</v>
      </c>
      <c r="ER38" s="41">
        <f t="shared" si="9"/>
        <v>0</v>
      </c>
      <c r="ES38" s="190">
        <f t="shared" si="41"/>
        <v>0</v>
      </c>
      <c r="ET38" s="99" t="str">
        <f t="shared" si="42"/>
        <v/>
      </c>
      <c r="EU38" s="99" t="str">
        <f t="shared" si="43"/>
        <v/>
      </c>
      <c r="EV38" s="83" t="str">
        <f t="shared" si="44"/>
        <v/>
      </c>
      <c r="EW38" s="57" t="str">
        <f t="shared" si="45"/>
        <v/>
      </c>
      <c r="EX38" s="126">
        <f t="shared" si="46"/>
        <v>0</v>
      </c>
      <c r="EY38" s="93" t="str">
        <f t="shared" si="47"/>
        <v/>
      </c>
      <c r="EZ38" s="92" t="str">
        <f t="shared" si="48"/>
        <v/>
      </c>
      <c r="FA38" s="92" t="str">
        <f t="shared" si="49"/>
        <v/>
      </c>
      <c r="FB38" s="92" t="str">
        <f t="shared" si="50"/>
        <v/>
      </c>
      <c r="FC38" s="92" t="str">
        <f t="shared" si="51"/>
        <v/>
      </c>
      <c r="FD38" s="94" t="str">
        <f t="shared" si="52"/>
        <v/>
      </c>
      <c r="FE38" s="93">
        <f t="shared" si="53"/>
        <v>0</v>
      </c>
      <c r="FF38" s="92">
        <f t="shared" si="54"/>
        <v>0</v>
      </c>
      <c r="FG38" s="92">
        <f t="shared" si="55"/>
        <v>0</v>
      </c>
      <c r="FH38" s="92">
        <f t="shared" si="56"/>
        <v>0</v>
      </c>
      <c r="FI38" s="94"/>
      <c r="FJ38" s="735"/>
      <c r="FK38" s="735"/>
      <c r="FL38" s="173">
        <f t="shared" si="57"/>
        <v>0</v>
      </c>
      <c r="FM38" s="173" t="s">
        <v>198</v>
      </c>
      <c r="FN38" s="173">
        <f t="shared" si="58"/>
        <v>200</v>
      </c>
      <c r="FO38" s="173" t="str">
        <f t="shared" si="59"/>
        <v>0/200</v>
      </c>
      <c r="FP38" s="173">
        <f t="shared" si="60"/>
        <v>0</v>
      </c>
      <c r="FQ38" s="173" t="s">
        <v>198</v>
      </c>
      <c r="FR38" s="173">
        <f t="shared" si="61"/>
        <v>200</v>
      </c>
      <c r="FS38" s="173" t="str">
        <f t="shared" si="62"/>
        <v>0/200</v>
      </c>
      <c r="FT38" s="173">
        <f t="shared" si="63"/>
        <v>0</v>
      </c>
      <c r="FU38" s="173" t="s">
        <v>198</v>
      </c>
      <c r="FV38" s="173">
        <f t="shared" si="64"/>
        <v>100</v>
      </c>
      <c r="FW38" s="173" t="str">
        <f t="shared" si="65"/>
        <v>0/100</v>
      </c>
      <c r="FX38" s="173">
        <f t="shared" si="66"/>
        <v>0</v>
      </c>
      <c r="FY38" s="173" t="s">
        <v>198</v>
      </c>
      <c r="FZ38" s="173">
        <f t="shared" si="67"/>
        <v>100</v>
      </c>
      <c r="GA38" s="173" t="str">
        <f t="shared" si="68"/>
        <v>0/100</v>
      </c>
      <c r="GB38" s="173">
        <f t="shared" si="69"/>
        <v>0</v>
      </c>
      <c r="GC38" s="173" t="s">
        <v>198</v>
      </c>
      <c r="GD38" s="173">
        <f t="shared" si="70"/>
        <v>200</v>
      </c>
      <c r="GE38" s="173" t="str">
        <f t="shared" si="20"/>
        <v>0/200</v>
      </c>
    </row>
    <row r="39" spans="1:187" ht="21.75" customHeight="1">
      <c r="A39" s="165">
        <f t="shared" si="21"/>
        <v>0</v>
      </c>
      <c r="B39" s="429">
        <v>31</v>
      </c>
      <c r="C39" s="36">
        <v>31</v>
      </c>
      <c r="D39" s="37">
        <f t="shared" si="22"/>
        <v>0</v>
      </c>
      <c r="E39" s="2"/>
      <c r="F39" s="176"/>
      <c r="G39" s="1"/>
      <c r="H39" s="2"/>
      <c r="I39" s="2"/>
      <c r="J39" s="2"/>
      <c r="K39" s="178"/>
      <c r="L39" s="15">
        <v>0</v>
      </c>
      <c r="M39" s="67">
        <v>0</v>
      </c>
      <c r="N39" s="68">
        <f t="shared" si="152"/>
        <v>0</v>
      </c>
      <c r="O39" s="207">
        <v>0</v>
      </c>
      <c r="P39" s="432">
        <v>0</v>
      </c>
      <c r="Q39" s="119">
        <f t="shared" si="153"/>
        <v>0</v>
      </c>
      <c r="R39" s="433">
        <v>0</v>
      </c>
      <c r="S39" s="434">
        <f t="shared" si="73"/>
        <v>0</v>
      </c>
      <c r="T39" s="223">
        <f t="shared" si="154"/>
        <v>0</v>
      </c>
      <c r="U39" s="69">
        <f t="shared" si="155"/>
        <v>0</v>
      </c>
      <c r="V39" s="522">
        <f t="shared" si="23"/>
        <v>0</v>
      </c>
      <c r="W39" s="38" t="str">
        <f t="shared" si="156"/>
        <v/>
      </c>
      <c r="X39" s="38" t="str">
        <f t="shared" si="157"/>
        <v/>
      </c>
      <c r="Y39" s="137" t="str">
        <f t="shared" si="158"/>
        <v/>
      </c>
      <c r="Z39" s="147">
        <v>0</v>
      </c>
      <c r="AA39" s="79">
        <v>0</v>
      </c>
      <c r="AB39" s="80">
        <f t="shared" si="88"/>
        <v>0</v>
      </c>
      <c r="AC39" s="217">
        <v>0</v>
      </c>
      <c r="AD39" s="438">
        <v>0</v>
      </c>
      <c r="AE39" s="120">
        <f t="shared" si="89"/>
        <v>0</v>
      </c>
      <c r="AF39" s="439">
        <v>0</v>
      </c>
      <c r="AG39" s="440">
        <f t="shared" si="90"/>
        <v>0</v>
      </c>
      <c r="AH39" s="158">
        <f t="shared" si="91"/>
        <v>0</v>
      </c>
      <c r="AI39" s="218">
        <f t="shared" si="92"/>
        <v>0</v>
      </c>
      <c r="AJ39" s="522">
        <f t="shared" si="24"/>
        <v>0</v>
      </c>
      <c r="AK39" s="72" t="str">
        <f t="shared" si="93"/>
        <v/>
      </c>
      <c r="AL39" s="72" t="str">
        <f t="shared" si="94"/>
        <v/>
      </c>
      <c r="AM39" s="148" t="str">
        <f t="shared" si="95"/>
        <v/>
      </c>
      <c r="AN39" s="140">
        <v>0</v>
      </c>
      <c r="AO39" s="75">
        <v>0</v>
      </c>
      <c r="AP39" s="76">
        <f t="shared" si="137"/>
        <v>0</v>
      </c>
      <c r="AQ39" s="263">
        <v>0</v>
      </c>
      <c r="AR39" s="441">
        <v>0</v>
      </c>
      <c r="AS39" s="264">
        <f t="shared" si="96"/>
        <v>0</v>
      </c>
      <c r="AT39" s="442">
        <v>0</v>
      </c>
      <c r="AU39" s="443">
        <f t="shared" si="97"/>
        <v>0</v>
      </c>
      <c r="AV39" s="65">
        <f t="shared" si="98"/>
        <v>0</v>
      </c>
      <c r="AW39" s="265">
        <f t="shared" si="99"/>
        <v>0</v>
      </c>
      <c r="AX39" s="522">
        <f t="shared" si="25"/>
        <v>0</v>
      </c>
      <c r="AY39" s="40" t="str">
        <f t="shared" si="100"/>
        <v/>
      </c>
      <c r="AZ39" s="40" t="str">
        <f t="shared" si="101"/>
        <v/>
      </c>
      <c r="BA39" s="141" t="str">
        <f t="shared" si="102"/>
        <v/>
      </c>
      <c r="BB39" s="286">
        <v>0</v>
      </c>
      <c r="BC39" s="85">
        <v>0</v>
      </c>
      <c r="BD39" s="287">
        <f t="shared" si="138"/>
        <v>0</v>
      </c>
      <c r="BE39" s="288">
        <v>0</v>
      </c>
      <c r="BF39" s="444">
        <v>0</v>
      </c>
      <c r="BG39" s="289">
        <f t="shared" si="103"/>
        <v>0</v>
      </c>
      <c r="BH39" s="445">
        <v>0</v>
      </c>
      <c r="BI39" s="446">
        <f t="shared" si="104"/>
        <v>0</v>
      </c>
      <c r="BJ39" s="121">
        <f t="shared" si="105"/>
        <v>0</v>
      </c>
      <c r="BK39" s="290">
        <f t="shared" si="106"/>
        <v>0</v>
      </c>
      <c r="BL39" s="522">
        <f t="shared" si="26"/>
        <v>0</v>
      </c>
      <c r="BM39" s="91" t="str">
        <f t="shared" si="107"/>
        <v/>
      </c>
      <c r="BN39" s="91" t="str">
        <f t="shared" si="108"/>
        <v/>
      </c>
      <c r="BO39" s="144" t="str">
        <f t="shared" si="109"/>
        <v/>
      </c>
      <c r="BP39" s="147">
        <v>0</v>
      </c>
      <c r="BQ39" s="79">
        <v>0</v>
      </c>
      <c r="BR39" s="80">
        <f t="shared" si="139"/>
        <v>0</v>
      </c>
      <c r="BS39" s="217">
        <v>0</v>
      </c>
      <c r="BT39" s="438">
        <v>0</v>
      </c>
      <c r="BU39" s="120">
        <f t="shared" si="110"/>
        <v>0</v>
      </c>
      <c r="BV39" s="439">
        <v>0</v>
      </c>
      <c r="BW39" s="440">
        <f t="shared" si="111"/>
        <v>0</v>
      </c>
      <c r="BX39" s="158">
        <f t="shared" si="112"/>
        <v>0</v>
      </c>
      <c r="BY39" s="218">
        <f t="shared" si="113"/>
        <v>0</v>
      </c>
      <c r="BZ39" s="522">
        <f t="shared" si="27"/>
        <v>0</v>
      </c>
      <c r="CA39" s="72" t="str">
        <f t="shared" si="114"/>
        <v/>
      </c>
      <c r="CB39" s="72" t="str">
        <f t="shared" si="115"/>
        <v/>
      </c>
      <c r="CC39" s="148" t="str">
        <f t="shared" si="116"/>
        <v/>
      </c>
      <c r="CD39" s="155">
        <v>0</v>
      </c>
      <c r="CE39" s="156">
        <v>0</v>
      </c>
      <c r="CF39" s="157">
        <f t="shared" si="140"/>
        <v>0</v>
      </c>
      <c r="CG39" s="311">
        <v>0</v>
      </c>
      <c r="CH39" s="447">
        <v>0</v>
      </c>
      <c r="CI39" s="312">
        <f t="shared" si="117"/>
        <v>0</v>
      </c>
      <c r="CJ39" s="448">
        <v>0</v>
      </c>
      <c r="CK39" s="449">
        <f t="shared" si="118"/>
        <v>0</v>
      </c>
      <c r="CL39" s="64">
        <f t="shared" si="119"/>
        <v>0</v>
      </c>
      <c r="CM39" s="313">
        <f t="shared" si="120"/>
        <v>0</v>
      </c>
      <c r="CN39" s="522">
        <f t="shared" si="28"/>
        <v>0</v>
      </c>
      <c r="CO39" s="39" t="str">
        <f t="shared" si="121"/>
        <v/>
      </c>
      <c r="CP39" s="39" t="str">
        <f t="shared" si="122"/>
        <v/>
      </c>
      <c r="CQ39" s="58" t="str">
        <f t="shared" si="123"/>
        <v/>
      </c>
      <c r="CR39" s="152">
        <v>0</v>
      </c>
      <c r="CS39" s="81">
        <v>0</v>
      </c>
      <c r="CT39" s="82">
        <f t="shared" si="141"/>
        <v>0</v>
      </c>
      <c r="CU39" s="336">
        <v>0</v>
      </c>
      <c r="CV39" s="450">
        <v>0</v>
      </c>
      <c r="CW39" s="337">
        <f t="shared" si="124"/>
        <v>0</v>
      </c>
      <c r="CX39" s="451">
        <v>0</v>
      </c>
      <c r="CY39" s="452">
        <f t="shared" si="125"/>
        <v>0</v>
      </c>
      <c r="CZ39" s="66">
        <f t="shared" si="126"/>
        <v>0</v>
      </c>
      <c r="DA39" s="338">
        <f t="shared" si="127"/>
        <v>0</v>
      </c>
      <c r="DB39" s="522">
        <f t="shared" si="29"/>
        <v>0</v>
      </c>
      <c r="DC39" s="153">
        <f t="shared" si="30"/>
        <v>0</v>
      </c>
      <c r="DD39" s="286">
        <v>0</v>
      </c>
      <c r="DE39" s="85">
        <v>0</v>
      </c>
      <c r="DF39" s="287">
        <f t="shared" si="142"/>
        <v>0</v>
      </c>
      <c r="DG39" s="288">
        <v>0</v>
      </c>
      <c r="DH39" s="444">
        <v>0</v>
      </c>
      <c r="DI39" s="289">
        <f t="shared" si="128"/>
        <v>0</v>
      </c>
      <c r="DJ39" s="445">
        <v>0</v>
      </c>
      <c r="DK39" s="446">
        <f t="shared" si="129"/>
        <v>0</v>
      </c>
      <c r="DL39" s="121">
        <f t="shared" si="130"/>
        <v>0</v>
      </c>
      <c r="DM39" s="290">
        <f t="shared" si="131"/>
        <v>0</v>
      </c>
      <c r="DN39" s="522">
        <f t="shared" si="31"/>
        <v>0</v>
      </c>
      <c r="DO39" s="154">
        <f t="shared" si="32"/>
        <v>0</v>
      </c>
      <c r="DP39" s="12">
        <v>0</v>
      </c>
      <c r="DQ39" s="6">
        <v>0</v>
      </c>
      <c r="DR39" s="6">
        <v>0</v>
      </c>
      <c r="DS39" s="87">
        <f t="shared" si="143"/>
        <v>0</v>
      </c>
      <c r="DT39" s="522">
        <f t="shared" si="34"/>
        <v>0</v>
      </c>
      <c r="DU39" s="88">
        <f t="shared" si="35"/>
        <v>0</v>
      </c>
      <c r="DV39" s="10">
        <v>0</v>
      </c>
      <c r="DW39" s="4">
        <v>0</v>
      </c>
      <c r="DX39" s="4">
        <v>0</v>
      </c>
      <c r="DY39" s="39">
        <f t="shared" si="144"/>
        <v>0</v>
      </c>
      <c r="DZ39" s="522">
        <f t="shared" si="37"/>
        <v>0</v>
      </c>
      <c r="EA39" s="54">
        <f t="shared" si="38"/>
        <v>0</v>
      </c>
      <c r="EB39" s="286">
        <v>0</v>
      </c>
      <c r="EC39" s="85">
        <v>0</v>
      </c>
      <c r="ED39" s="287">
        <f t="shared" si="87"/>
        <v>0</v>
      </c>
      <c r="EE39" s="288">
        <v>0</v>
      </c>
      <c r="EF39" s="444">
        <v>0</v>
      </c>
      <c r="EG39" s="289">
        <f t="shared" si="132"/>
        <v>0</v>
      </c>
      <c r="EH39" s="445">
        <v>0</v>
      </c>
      <c r="EI39" s="446">
        <f t="shared" si="133"/>
        <v>0</v>
      </c>
      <c r="EJ39" s="121">
        <f t="shared" si="134"/>
        <v>0</v>
      </c>
      <c r="EK39" s="290">
        <f t="shared" si="135"/>
        <v>0</v>
      </c>
      <c r="EL39" s="91">
        <f t="shared" si="7"/>
        <v>0</v>
      </c>
      <c r="EM39" s="154">
        <f t="shared" si="39"/>
        <v>0</v>
      </c>
      <c r="EN39" s="14"/>
      <c r="EO39" s="8"/>
      <c r="EP39" s="59" t="str">
        <f t="shared" si="136"/>
        <v/>
      </c>
      <c r="EQ39" s="56">
        <f t="shared" si="8"/>
        <v>0</v>
      </c>
      <c r="ER39" s="41">
        <f t="shared" si="9"/>
        <v>0</v>
      </c>
      <c r="ES39" s="190">
        <f t="shared" si="41"/>
        <v>0</v>
      </c>
      <c r="ET39" s="99" t="str">
        <f t="shared" si="42"/>
        <v/>
      </c>
      <c r="EU39" s="99" t="str">
        <f t="shared" si="43"/>
        <v/>
      </c>
      <c r="EV39" s="83" t="str">
        <f t="shared" si="44"/>
        <v/>
      </c>
      <c r="EW39" s="57" t="str">
        <f t="shared" si="45"/>
        <v/>
      </c>
      <c r="EX39" s="126">
        <f t="shared" si="46"/>
        <v>0</v>
      </c>
      <c r="EY39" s="93" t="str">
        <f t="shared" si="47"/>
        <v/>
      </c>
      <c r="EZ39" s="92" t="str">
        <f t="shared" si="48"/>
        <v/>
      </c>
      <c r="FA39" s="92" t="str">
        <f t="shared" si="49"/>
        <v/>
      </c>
      <c r="FB39" s="92" t="str">
        <f t="shared" si="50"/>
        <v/>
      </c>
      <c r="FC39" s="92" t="str">
        <f t="shared" si="51"/>
        <v/>
      </c>
      <c r="FD39" s="94" t="str">
        <f t="shared" si="52"/>
        <v/>
      </c>
      <c r="FE39" s="93">
        <f t="shared" si="53"/>
        <v>0</v>
      </c>
      <c r="FF39" s="92">
        <f t="shared" si="54"/>
        <v>0</v>
      </c>
      <c r="FG39" s="92">
        <f t="shared" si="55"/>
        <v>0</v>
      </c>
      <c r="FH39" s="92">
        <f t="shared" si="56"/>
        <v>0</v>
      </c>
      <c r="FI39" s="94"/>
      <c r="FJ39" s="735"/>
      <c r="FK39" s="735"/>
      <c r="FL39" s="173">
        <f t="shared" si="57"/>
        <v>0</v>
      </c>
      <c r="FM39" s="173" t="s">
        <v>198</v>
      </c>
      <c r="FN39" s="173">
        <f t="shared" si="58"/>
        <v>200</v>
      </c>
      <c r="FO39" s="173" t="str">
        <f t="shared" si="59"/>
        <v>0/200</v>
      </c>
      <c r="FP39" s="173">
        <f t="shared" si="60"/>
        <v>0</v>
      </c>
      <c r="FQ39" s="173" t="s">
        <v>198</v>
      </c>
      <c r="FR39" s="173">
        <f t="shared" si="61"/>
        <v>200</v>
      </c>
      <c r="FS39" s="173" t="str">
        <f t="shared" si="62"/>
        <v>0/200</v>
      </c>
      <c r="FT39" s="173">
        <f t="shared" si="63"/>
        <v>0</v>
      </c>
      <c r="FU39" s="173" t="s">
        <v>198</v>
      </c>
      <c r="FV39" s="173">
        <f t="shared" si="64"/>
        <v>100</v>
      </c>
      <c r="FW39" s="173" t="str">
        <f t="shared" si="65"/>
        <v>0/100</v>
      </c>
      <c r="FX39" s="173">
        <f t="shared" si="66"/>
        <v>0</v>
      </c>
      <c r="FY39" s="173" t="s">
        <v>198</v>
      </c>
      <c r="FZ39" s="173">
        <f t="shared" si="67"/>
        <v>100</v>
      </c>
      <c r="GA39" s="173" t="str">
        <f t="shared" si="68"/>
        <v>0/100</v>
      </c>
      <c r="GB39" s="173">
        <f t="shared" si="69"/>
        <v>0</v>
      </c>
      <c r="GC39" s="173" t="s">
        <v>198</v>
      </c>
      <c r="GD39" s="173">
        <f t="shared" si="70"/>
        <v>200</v>
      </c>
      <c r="GE39" s="173" t="str">
        <f t="shared" si="20"/>
        <v>0/200</v>
      </c>
    </row>
    <row r="40" spans="1:187" ht="21.75" customHeight="1">
      <c r="A40" s="165">
        <f t="shared" si="21"/>
        <v>0</v>
      </c>
      <c r="B40" s="429">
        <v>32</v>
      </c>
      <c r="C40" s="42">
        <v>32</v>
      </c>
      <c r="D40" s="37">
        <f t="shared" si="22"/>
        <v>0</v>
      </c>
      <c r="E40" s="2"/>
      <c r="F40" s="176"/>
      <c r="G40" s="2"/>
      <c r="H40" s="2"/>
      <c r="I40" s="2"/>
      <c r="J40" s="2"/>
      <c r="K40" s="178"/>
      <c r="L40" s="15">
        <v>0</v>
      </c>
      <c r="M40" s="67">
        <v>0</v>
      </c>
      <c r="N40" s="68">
        <f t="shared" si="152"/>
        <v>0</v>
      </c>
      <c r="O40" s="207">
        <v>0</v>
      </c>
      <c r="P40" s="432">
        <v>0</v>
      </c>
      <c r="Q40" s="119">
        <f t="shared" si="153"/>
        <v>0</v>
      </c>
      <c r="R40" s="433">
        <v>0</v>
      </c>
      <c r="S40" s="434">
        <f t="shared" si="73"/>
        <v>0</v>
      </c>
      <c r="T40" s="223">
        <f t="shared" si="154"/>
        <v>0</v>
      </c>
      <c r="U40" s="69">
        <f t="shared" si="155"/>
        <v>0</v>
      </c>
      <c r="V40" s="522">
        <f t="shared" si="23"/>
        <v>0</v>
      </c>
      <c r="W40" s="38" t="str">
        <f t="shared" si="156"/>
        <v/>
      </c>
      <c r="X40" s="38" t="str">
        <f t="shared" si="157"/>
        <v/>
      </c>
      <c r="Y40" s="137" t="str">
        <f t="shared" si="158"/>
        <v/>
      </c>
      <c r="Z40" s="147">
        <v>0</v>
      </c>
      <c r="AA40" s="79">
        <v>0</v>
      </c>
      <c r="AB40" s="80">
        <f t="shared" si="88"/>
        <v>0</v>
      </c>
      <c r="AC40" s="217">
        <v>0</v>
      </c>
      <c r="AD40" s="438">
        <v>0</v>
      </c>
      <c r="AE40" s="120">
        <f t="shared" si="89"/>
        <v>0</v>
      </c>
      <c r="AF40" s="439">
        <v>0</v>
      </c>
      <c r="AG40" s="440">
        <f t="shared" si="90"/>
        <v>0</v>
      </c>
      <c r="AH40" s="158">
        <f t="shared" si="91"/>
        <v>0</v>
      </c>
      <c r="AI40" s="218">
        <f t="shared" si="92"/>
        <v>0</v>
      </c>
      <c r="AJ40" s="522">
        <f t="shared" si="24"/>
        <v>0</v>
      </c>
      <c r="AK40" s="72" t="str">
        <f t="shared" si="93"/>
        <v/>
      </c>
      <c r="AL40" s="72" t="str">
        <f t="shared" si="94"/>
        <v/>
      </c>
      <c r="AM40" s="148" t="str">
        <f t="shared" si="95"/>
        <v/>
      </c>
      <c r="AN40" s="140">
        <v>0</v>
      </c>
      <c r="AO40" s="75">
        <v>0</v>
      </c>
      <c r="AP40" s="76">
        <f t="shared" si="137"/>
        <v>0</v>
      </c>
      <c r="AQ40" s="263">
        <v>0</v>
      </c>
      <c r="AR40" s="441">
        <v>0</v>
      </c>
      <c r="AS40" s="264">
        <f t="shared" si="96"/>
        <v>0</v>
      </c>
      <c r="AT40" s="442">
        <v>0</v>
      </c>
      <c r="AU40" s="443">
        <f t="shared" si="97"/>
        <v>0</v>
      </c>
      <c r="AV40" s="65">
        <f t="shared" si="98"/>
        <v>0</v>
      </c>
      <c r="AW40" s="265">
        <f t="shared" si="99"/>
        <v>0</v>
      </c>
      <c r="AX40" s="522">
        <f t="shared" si="25"/>
        <v>0</v>
      </c>
      <c r="AY40" s="40" t="str">
        <f t="shared" si="100"/>
        <v/>
      </c>
      <c r="AZ40" s="40" t="str">
        <f t="shared" si="101"/>
        <v/>
      </c>
      <c r="BA40" s="141" t="str">
        <f t="shared" si="102"/>
        <v/>
      </c>
      <c r="BB40" s="286">
        <v>0</v>
      </c>
      <c r="BC40" s="85">
        <v>0</v>
      </c>
      <c r="BD40" s="287">
        <f t="shared" si="138"/>
        <v>0</v>
      </c>
      <c r="BE40" s="288">
        <v>0</v>
      </c>
      <c r="BF40" s="444">
        <v>0</v>
      </c>
      <c r="BG40" s="289">
        <f t="shared" si="103"/>
        <v>0</v>
      </c>
      <c r="BH40" s="445">
        <v>0</v>
      </c>
      <c r="BI40" s="446">
        <f t="shared" si="104"/>
        <v>0</v>
      </c>
      <c r="BJ40" s="121">
        <f t="shared" si="105"/>
        <v>0</v>
      </c>
      <c r="BK40" s="290">
        <f t="shared" si="106"/>
        <v>0</v>
      </c>
      <c r="BL40" s="522">
        <f t="shared" si="26"/>
        <v>0</v>
      </c>
      <c r="BM40" s="91" t="str">
        <f t="shared" si="107"/>
        <v/>
      </c>
      <c r="BN40" s="91" t="str">
        <f t="shared" si="108"/>
        <v/>
      </c>
      <c r="BO40" s="144" t="str">
        <f t="shared" si="109"/>
        <v/>
      </c>
      <c r="BP40" s="147">
        <v>0</v>
      </c>
      <c r="BQ40" s="79">
        <v>0</v>
      </c>
      <c r="BR40" s="80">
        <f t="shared" si="139"/>
        <v>0</v>
      </c>
      <c r="BS40" s="217">
        <v>0</v>
      </c>
      <c r="BT40" s="438">
        <v>0</v>
      </c>
      <c r="BU40" s="120">
        <f t="shared" si="110"/>
        <v>0</v>
      </c>
      <c r="BV40" s="439">
        <v>0</v>
      </c>
      <c r="BW40" s="440">
        <f t="shared" si="111"/>
        <v>0</v>
      </c>
      <c r="BX40" s="158">
        <f t="shared" si="112"/>
        <v>0</v>
      </c>
      <c r="BY40" s="218">
        <f t="shared" si="113"/>
        <v>0</v>
      </c>
      <c r="BZ40" s="522">
        <f t="shared" si="27"/>
        <v>0</v>
      </c>
      <c r="CA40" s="72" t="str">
        <f t="shared" si="114"/>
        <v/>
      </c>
      <c r="CB40" s="72" t="str">
        <f t="shared" si="115"/>
        <v/>
      </c>
      <c r="CC40" s="148" t="str">
        <f t="shared" si="116"/>
        <v/>
      </c>
      <c r="CD40" s="155">
        <v>0</v>
      </c>
      <c r="CE40" s="156">
        <v>0</v>
      </c>
      <c r="CF40" s="157">
        <f t="shared" si="140"/>
        <v>0</v>
      </c>
      <c r="CG40" s="311">
        <v>0</v>
      </c>
      <c r="CH40" s="447">
        <v>0</v>
      </c>
      <c r="CI40" s="312">
        <f t="shared" si="117"/>
        <v>0</v>
      </c>
      <c r="CJ40" s="448">
        <v>0</v>
      </c>
      <c r="CK40" s="449">
        <f t="shared" si="118"/>
        <v>0</v>
      </c>
      <c r="CL40" s="64">
        <f t="shared" si="119"/>
        <v>0</v>
      </c>
      <c r="CM40" s="313">
        <f t="shared" si="120"/>
        <v>0</v>
      </c>
      <c r="CN40" s="522">
        <f t="shared" si="28"/>
        <v>0</v>
      </c>
      <c r="CO40" s="39" t="str">
        <f t="shared" si="121"/>
        <v/>
      </c>
      <c r="CP40" s="39" t="str">
        <f t="shared" si="122"/>
        <v/>
      </c>
      <c r="CQ40" s="58" t="str">
        <f t="shared" si="123"/>
        <v/>
      </c>
      <c r="CR40" s="152">
        <v>0</v>
      </c>
      <c r="CS40" s="81">
        <v>0</v>
      </c>
      <c r="CT40" s="82">
        <f t="shared" si="141"/>
        <v>0</v>
      </c>
      <c r="CU40" s="336">
        <v>0</v>
      </c>
      <c r="CV40" s="450">
        <v>0</v>
      </c>
      <c r="CW40" s="337">
        <f t="shared" si="124"/>
        <v>0</v>
      </c>
      <c r="CX40" s="451">
        <v>0</v>
      </c>
      <c r="CY40" s="452">
        <f t="shared" si="125"/>
        <v>0</v>
      </c>
      <c r="CZ40" s="66">
        <f t="shared" si="126"/>
        <v>0</v>
      </c>
      <c r="DA40" s="338">
        <f t="shared" si="127"/>
        <v>0</v>
      </c>
      <c r="DB40" s="522">
        <f t="shared" si="29"/>
        <v>0</v>
      </c>
      <c r="DC40" s="153">
        <f t="shared" si="30"/>
        <v>0</v>
      </c>
      <c r="DD40" s="286">
        <v>0</v>
      </c>
      <c r="DE40" s="85">
        <v>0</v>
      </c>
      <c r="DF40" s="287">
        <f t="shared" si="142"/>
        <v>0</v>
      </c>
      <c r="DG40" s="288">
        <v>0</v>
      </c>
      <c r="DH40" s="444">
        <v>0</v>
      </c>
      <c r="DI40" s="289">
        <f t="shared" si="128"/>
        <v>0</v>
      </c>
      <c r="DJ40" s="445">
        <v>0</v>
      </c>
      <c r="DK40" s="446">
        <f t="shared" si="129"/>
        <v>0</v>
      </c>
      <c r="DL40" s="121">
        <f t="shared" si="130"/>
        <v>0</v>
      </c>
      <c r="DM40" s="290">
        <f t="shared" si="131"/>
        <v>0</v>
      </c>
      <c r="DN40" s="522">
        <f t="shared" si="31"/>
        <v>0</v>
      </c>
      <c r="DO40" s="154">
        <f t="shared" si="32"/>
        <v>0</v>
      </c>
      <c r="DP40" s="12">
        <v>0</v>
      </c>
      <c r="DQ40" s="6">
        <v>0</v>
      </c>
      <c r="DR40" s="6">
        <v>0</v>
      </c>
      <c r="DS40" s="87">
        <f t="shared" si="143"/>
        <v>0</v>
      </c>
      <c r="DT40" s="522">
        <f t="shared" si="34"/>
        <v>0</v>
      </c>
      <c r="DU40" s="88">
        <f t="shared" si="35"/>
        <v>0</v>
      </c>
      <c r="DV40" s="10">
        <v>0</v>
      </c>
      <c r="DW40" s="4">
        <v>0</v>
      </c>
      <c r="DX40" s="4">
        <v>0</v>
      </c>
      <c r="DY40" s="39">
        <f t="shared" si="144"/>
        <v>0</v>
      </c>
      <c r="DZ40" s="522">
        <f t="shared" si="37"/>
        <v>0</v>
      </c>
      <c r="EA40" s="54">
        <f t="shared" si="38"/>
        <v>0</v>
      </c>
      <c r="EB40" s="286">
        <v>0</v>
      </c>
      <c r="EC40" s="85">
        <v>0</v>
      </c>
      <c r="ED40" s="287">
        <f t="shared" si="87"/>
        <v>0</v>
      </c>
      <c r="EE40" s="288">
        <v>0</v>
      </c>
      <c r="EF40" s="444">
        <v>0</v>
      </c>
      <c r="EG40" s="289">
        <f t="shared" si="132"/>
        <v>0</v>
      </c>
      <c r="EH40" s="445">
        <v>0</v>
      </c>
      <c r="EI40" s="446">
        <f t="shared" si="133"/>
        <v>0</v>
      </c>
      <c r="EJ40" s="121">
        <f t="shared" si="134"/>
        <v>0</v>
      </c>
      <c r="EK40" s="290">
        <f t="shared" si="135"/>
        <v>0</v>
      </c>
      <c r="EL40" s="91">
        <f t="shared" si="7"/>
        <v>0</v>
      </c>
      <c r="EM40" s="154">
        <f t="shared" si="39"/>
        <v>0</v>
      </c>
      <c r="EN40" s="14"/>
      <c r="EO40" s="8"/>
      <c r="EP40" s="59" t="str">
        <f t="shared" si="136"/>
        <v/>
      </c>
      <c r="EQ40" s="56">
        <f t="shared" si="8"/>
        <v>0</v>
      </c>
      <c r="ER40" s="41">
        <f t="shared" si="9"/>
        <v>0</v>
      </c>
      <c r="ES40" s="190">
        <f t="shared" si="41"/>
        <v>0</v>
      </c>
      <c r="ET40" s="99" t="str">
        <f t="shared" si="42"/>
        <v/>
      </c>
      <c r="EU40" s="99" t="str">
        <f t="shared" si="43"/>
        <v/>
      </c>
      <c r="EV40" s="83" t="str">
        <f t="shared" si="44"/>
        <v/>
      </c>
      <c r="EW40" s="57" t="str">
        <f t="shared" si="45"/>
        <v/>
      </c>
      <c r="EX40" s="126">
        <f t="shared" si="46"/>
        <v>0</v>
      </c>
      <c r="EY40" s="93" t="str">
        <f t="shared" si="47"/>
        <v/>
      </c>
      <c r="EZ40" s="92" t="str">
        <f t="shared" si="48"/>
        <v/>
      </c>
      <c r="FA40" s="92" t="str">
        <f t="shared" si="49"/>
        <v/>
      </c>
      <c r="FB40" s="92" t="str">
        <f t="shared" si="50"/>
        <v/>
      </c>
      <c r="FC40" s="92" t="str">
        <f t="shared" si="51"/>
        <v/>
      </c>
      <c r="FD40" s="94" t="str">
        <f t="shared" si="52"/>
        <v/>
      </c>
      <c r="FE40" s="93">
        <f t="shared" si="53"/>
        <v>0</v>
      </c>
      <c r="FF40" s="92">
        <f t="shared" si="54"/>
        <v>0</v>
      </c>
      <c r="FG40" s="92">
        <f t="shared" si="55"/>
        <v>0</v>
      </c>
      <c r="FH40" s="92">
        <f t="shared" si="56"/>
        <v>0</v>
      </c>
      <c r="FI40" s="94"/>
      <c r="FJ40" s="735"/>
      <c r="FK40" s="735"/>
      <c r="FL40" s="173">
        <f t="shared" si="57"/>
        <v>0</v>
      </c>
      <c r="FM40" s="173" t="s">
        <v>198</v>
      </c>
      <c r="FN40" s="173">
        <f t="shared" si="58"/>
        <v>200</v>
      </c>
      <c r="FO40" s="173" t="str">
        <f t="shared" si="59"/>
        <v>0/200</v>
      </c>
      <c r="FP40" s="173">
        <f t="shared" si="60"/>
        <v>0</v>
      </c>
      <c r="FQ40" s="173" t="s">
        <v>198</v>
      </c>
      <c r="FR40" s="173">
        <f t="shared" si="61"/>
        <v>200</v>
      </c>
      <c r="FS40" s="173" t="str">
        <f t="shared" si="62"/>
        <v>0/200</v>
      </c>
      <c r="FT40" s="173">
        <f t="shared" si="63"/>
        <v>0</v>
      </c>
      <c r="FU40" s="173" t="s">
        <v>198</v>
      </c>
      <c r="FV40" s="173">
        <f t="shared" si="64"/>
        <v>100</v>
      </c>
      <c r="FW40" s="173" t="str">
        <f t="shared" si="65"/>
        <v>0/100</v>
      </c>
      <c r="FX40" s="173">
        <f t="shared" si="66"/>
        <v>0</v>
      </c>
      <c r="FY40" s="173" t="s">
        <v>198</v>
      </c>
      <c r="FZ40" s="173">
        <f t="shared" si="67"/>
        <v>100</v>
      </c>
      <c r="GA40" s="173" t="str">
        <f t="shared" si="68"/>
        <v>0/100</v>
      </c>
      <c r="GB40" s="173">
        <f t="shared" si="69"/>
        <v>0</v>
      </c>
      <c r="GC40" s="173" t="s">
        <v>198</v>
      </c>
      <c r="GD40" s="173">
        <f t="shared" si="70"/>
        <v>200</v>
      </c>
      <c r="GE40" s="173" t="str">
        <f t="shared" si="20"/>
        <v>0/200</v>
      </c>
    </row>
    <row r="41" spans="1:187" ht="21.75" customHeight="1">
      <c r="A41" s="165">
        <f t="shared" si="21"/>
        <v>0</v>
      </c>
      <c r="B41" s="429">
        <v>33</v>
      </c>
      <c r="C41" s="36">
        <v>33</v>
      </c>
      <c r="D41" s="37">
        <f t="shared" si="22"/>
        <v>0</v>
      </c>
      <c r="E41" s="2"/>
      <c r="F41" s="176"/>
      <c r="G41" s="1"/>
      <c r="H41" s="2"/>
      <c r="I41" s="2"/>
      <c r="J41" s="2"/>
      <c r="K41" s="178"/>
      <c r="L41" s="15">
        <v>0</v>
      </c>
      <c r="M41" s="67">
        <v>0</v>
      </c>
      <c r="N41" s="68">
        <f t="shared" si="152"/>
        <v>0</v>
      </c>
      <c r="O41" s="207">
        <v>0</v>
      </c>
      <c r="P41" s="432">
        <v>0</v>
      </c>
      <c r="Q41" s="119">
        <f t="shared" si="153"/>
        <v>0</v>
      </c>
      <c r="R41" s="433">
        <v>0</v>
      </c>
      <c r="S41" s="434">
        <f t="shared" si="73"/>
        <v>0</v>
      </c>
      <c r="T41" s="223">
        <f t="shared" si="154"/>
        <v>0</v>
      </c>
      <c r="U41" s="69">
        <f t="shared" si="155"/>
        <v>0</v>
      </c>
      <c r="V41" s="522">
        <f t="shared" si="23"/>
        <v>0</v>
      </c>
      <c r="W41" s="38" t="str">
        <f t="shared" si="156"/>
        <v/>
      </c>
      <c r="X41" s="38" t="str">
        <f t="shared" si="157"/>
        <v/>
      </c>
      <c r="Y41" s="137" t="str">
        <f t="shared" si="158"/>
        <v/>
      </c>
      <c r="Z41" s="147">
        <v>0</v>
      </c>
      <c r="AA41" s="79">
        <v>0</v>
      </c>
      <c r="AB41" s="80">
        <f t="shared" si="88"/>
        <v>0</v>
      </c>
      <c r="AC41" s="217">
        <v>0</v>
      </c>
      <c r="AD41" s="438">
        <v>0</v>
      </c>
      <c r="AE41" s="120">
        <f t="shared" si="89"/>
        <v>0</v>
      </c>
      <c r="AF41" s="439">
        <v>0</v>
      </c>
      <c r="AG41" s="440">
        <f t="shared" si="90"/>
        <v>0</v>
      </c>
      <c r="AH41" s="158">
        <f t="shared" si="91"/>
        <v>0</v>
      </c>
      <c r="AI41" s="218">
        <f t="shared" si="92"/>
        <v>0</v>
      </c>
      <c r="AJ41" s="522">
        <f t="shared" si="24"/>
        <v>0</v>
      </c>
      <c r="AK41" s="72" t="str">
        <f t="shared" si="93"/>
        <v/>
      </c>
      <c r="AL41" s="72" t="str">
        <f t="shared" si="94"/>
        <v/>
      </c>
      <c r="AM41" s="148" t="str">
        <f t="shared" si="95"/>
        <v/>
      </c>
      <c r="AN41" s="140">
        <v>0</v>
      </c>
      <c r="AO41" s="75">
        <v>0</v>
      </c>
      <c r="AP41" s="76">
        <f t="shared" si="137"/>
        <v>0</v>
      </c>
      <c r="AQ41" s="263">
        <v>0</v>
      </c>
      <c r="AR41" s="441">
        <v>0</v>
      </c>
      <c r="AS41" s="264">
        <f t="shared" si="96"/>
        <v>0</v>
      </c>
      <c r="AT41" s="442">
        <v>0</v>
      </c>
      <c r="AU41" s="443">
        <f t="shared" si="97"/>
        <v>0</v>
      </c>
      <c r="AV41" s="65">
        <f t="shared" si="98"/>
        <v>0</v>
      </c>
      <c r="AW41" s="265">
        <f t="shared" si="99"/>
        <v>0</v>
      </c>
      <c r="AX41" s="522">
        <f t="shared" si="25"/>
        <v>0</v>
      </c>
      <c r="AY41" s="40" t="str">
        <f t="shared" si="100"/>
        <v/>
      </c>
      <c r="AZ41" s="40" t="str">
        <f t="shared" si="101"/>
        <v/>
      </c>
      <c r="BA41" s="141" t="str">
        <f t="shared" si="102"/>
        <v/>
      </c>
      <c r="BB41" s="286">
        <v>0</v>
      </c>
      <c r="BC41" s="85">
        <v>0</v>
      </c>
      <c r="BD41" s="287">
        <f t="shared" si="138"/>
        <v>0</v>
      </c>
      <c r="BE41" s="288">
        <v>0</v>
      </c>
      <c r="BF41" s="444">
        <v>0</v>
      </c>
      <c r="BG41" s="289">
        <f t="shared" si="103"/>
        <v>0</v>
      </c>
      <c r="BH41" s="445">
        <v>0</v>
      </c>
      <c r="BI41" s="446">
        <f t="shared" si="104"/>
        <v>0</v>
      </c>
      <c r="BJ41" s="121">
        <f t="shared" si="105"/>
        <v>0</v>
      </c>
      <c r="BK41" s="290">
        <f t="shared" si="106"/>
        <v>0</v>
      </c>
      <c r="BL41" s="522">
        <f t="shared" si="26"/>
        <v>0</v>
      </c>
      <c r="BM41" s="91" t="str">
        <f t="shared" si="107"/>
        <v/>
      </c>
      <c r="BN41" s="91" t="str">
        <f t="shared" si="108"/>
        <v/>
      </c>
      <c r="BO41" s="144" t="str">
        <f t="shared" si="109"/>
        <v/>
      </c>
      <c r="BP41" s="147">
        <v>0</v>
      </c>
      <c r="BQ41" s="79">
        <v>0</v>
      </c>
      <c r="BR41" s="80">
        <f t="shared" si="139"/>
        <v>0</v>
      </c>
      <c r="BS41" s="217">
        <v>0</v>
      </c>
      <c r="BT41" s="438">
        <v>0</v>
      </c>
      <c r="BU41" s="120">
        <f t="shared" si="110"/>
        <v>0</v>
      </c>
      <c r="BV41" s="439">
        <v>0</v>
      </c>
      <c r="BW41" s="440">
        <f t="shared" si="111"/>
        <v>0</v>
      </c>
      <c r="BX41" s="158">
        <f t="shared" si="112"/>
        <v>0</v>
      </c>
      <c r="BY41" s="218">
        <f t="shared" si="113"/>
        <v>0</v>
      </c>
      <c r="BZ41" s="522">
        <f t="shared" si="27"/>
        <v>0</v>
      </c>
      <c r="CA41" s="72" t="str">
        <f t="shared" si="114"/>
        <v/>
      </c>
      <c r="CB41" s="72" t="str">
        <f t="shared" si="115"/>
        <v/>
      </c>
      <c r="CC41" s="148" t="str">
        <f t="shared" si="116"/>
        <v/>
      </c>
      <c r="CD41" s="155">
        <v>0</v>
      </c>
      <c r="CE41" s="156">
        <v>0</v>
      </c>
      <c r="CF41" s="157">
        <f t="shared" si="140"/>
        <v>0</v>
      </c>
      <c r="CG41" s="311">
        <v>0</v>
      </c>
      <c r="CH41" s="447">
        <v>0</v>
      </c>
      <c r="CI41" s="312">
        <f t="shared" si="117"/>
        <v>0</v>
      </c>
      <c r="CJ41" s="448">
        <v>0</v>
      </c>
      <c r="CK41" s="449">
        <f t="shared" si="118"/>
        <v>0</v>
      </c>
      <c r="CL41" s="64">
        <f t="shared" si="119"/>
        <v>0</v>
      </c>
      <c r="CM41" s="313">
        <f t="shared" si="120"/>
        <v>0</v>
      </c>
      <c r="CN41" s="522">
        <f t="shared" si="28"/>
        <v>0</v>
      </c>
      <c r="CO41" s="39" t="str">
        <f t="shared" si="121"/>
        <v/>
      </c>
      <c r="CP41" s="39" t="str">
        <f t="shared" si="122"/>
        <v/>
      </c>
      <c r="CQ41" s="58" t="str">
        <f t="shared" si="123"/>
        <v/>
      </c>
      <c r="CR41" s="152">
        <v>0</v>
      </c>
      <c r="CS41" s="81">
        <v>0</v>
      </c>
      <c r="CT41" s="82">
        <f t="shared" si="141"/>
        <v>0</v>
      </c>
      <c r="CU41" s="336">
        <v>0</v>
      </c>
      <c r="CV41" s="450">
        <v>0</v>
      </c>
      <c r="CW41" s="337">
        <f t="shared" si="124"/>
        <v>0</v>
      </c>
      <c r="CX41" s="451">
        <v>0</v>
      </c>
      <c r="CY41" s="452">
        <f t="shared" si="125"/>
        <v>0</v>
      </c>
      <c r="CZ41" s="66">
        <f t="shared" si="126"/>
        <v>0</v>
      </c>
      <c r="DA41" s="338">
        <f t="shared" si="127"/>
        <v>0</v>
      </c>
      <c r="DB41" s="522">
        <f t="shared" si="29"/>
        <v>0</v>
      </c>
      <c r="DC41" s="153">
        <f t="shared" si="30"/>
        <v>0</v>
      </c>
      <c r="DD41" s="286">
        <v>0</v>
      </c>
      <c r="DE41" s="85">
        <v>0</v>
      </c>
      <c r="DF41" s="287">
        <f t="shared" si="142"/>
        <v>0</v>
      </c>
      <c r="DG41" s="288">
        <v>0</v>
      </c>
      <c r="DH41" s="444">
        <v>0</v>
      </c>
      <c r="DI41" s="289">
        <f t="shared" si="128"/>
        <v>0</v>
      </c>
      <c r="DJ41" s="445">
        <v>0</v>
      </c>
      <c r="DK41" s="446">
        <f t="shared" si="129"/>
        <v>0</v>
      </c>
      <c r="DL41" s="121">
        <f t="shared" si="130"/>
        <v>0</v>
      </c>
      <c r="DM41" s="290">
        <f t="shared" si="131"/>
        <v>0</v>
      </c>
      <c r="DN41" s="522">
        <f t="shared" si="31"/>
        <v>0</v>
      </c>
      <c r="DO41" s="154">
        <f t="shared" si="32"/>
        <v>0</v>
      </c>
      <c r="DP41" s="12">
        <v>0</v>
      </c>
      <c r="DQ41" s="6">
        <v>0</v>
      </c>
      <c r="DR41" s="6">
        <v>0</v>
      </c>
      <c r="DS41" s="87">
        <f t="shared" si="143"/>
        <v>0</v>
      </c>
      <c r="DT41" s="522">
        <f t="shared" si="34"/>
        <v>0</v>
      </c>
      <c r="DU41" s="88">
        <f t="shared" si="35"/>
        <v>0</v>
      </c>
      <c r="DV41" s="10">
        <v>0</v>
      </c>
      <c r="DW41" s="4">
        <v>0</v>
      </c>
      <c r="DX41" s="4">
        <v>0</v>
      </c>
      <c r="DY41" s="39">
        <f t="shared" si="144"/>
        <v>0</v>
      </c>
      <c r="DZ41" s="522">
        <f t="shared" si="37"/>
        <v>0</v>
      </c>
      <c r="EA41" s="54">
        <f t="shared" si="38"/>
        <v>0</v>
      </c>
      <c r="EB41" s="286">
        <v>0</v>
      </c>
      <c r="EC41" s="85">
        <v>0</v>
      </c>
      <c r="ED41" s="287">
        <f t="shared" si="87"/>
        <v>0</v>
      </c>
      <c r="EE41" s="288">
        <v>0</v>
      </c>
      <c r="EF41" s="444">
        <v>0</v>
      </c>
      <c r="EG41" s="289">
        <f t="shared" si="132"/>
        <v>0</v>
      </c>
      <c r="EH41" s="445">
        <v>0</v>
      </c>
      <c r="EI41" s="446">
        <f t="shared" si="133"/>
        <v>0</v>
      </c>
      <c r="EJ41" s="121">
        <f t="shared" si="134"/>
        <v>0</v>
      </c>
      <c r="EK41" s="290">
        <f t="shared" si="135"/>
        <v>0</v>
      </c>
      <c r="EL41" s="91">
        <f t="shared" si="7"/>
        <v>0</v>
      </c>
      <c r="EM41" s="154">
        <f t="shared" si="39"/>
        <v>0</v>
      </c>
      <c r="EN41" s="14"/>
      <c r="EO41" s="8"/>
      <c r="EP41" s="59" t="str">
        <f t="shared" si="136"/>
        <v/>
      </c>
      <c r="EQ41" s="56">
        <f t="shared" ref="EQ41:EQ72" si="159">IF(G41=0,0,SUM($U$7,$AI$7,$AW$7,$BK$7,$BY$7,$CM$7))</f>
        <v>0</v>
      </c>
      <c r="ER41" s="41">
        <f t="shared" ref="ER41:ER72" si="160">SUM(U41,AI41,AW41,BK41,BY41,CM41)</f>
        <v>0</v>
      </c>
      <c r="ES41" s="190">
        <f t="shared" si="41"/>
        <v>0</v>
      </c>
      <c r="ET41" s="99" t="str">
        <f t="shared" si="42"/>
        <v/>
      </c>
      <c r="EU41" s="99" t="str">
        <f t="shared" si="43"/>
        <v/>
      </c>
      <c r="EV41" s="83" t="str">
        <f t="shared" si="44"/>
        <v/>
      </c>
      <c r="EW41" s="57" t="str">
        <f t="shared" si="45"/>
        <v/>
      </c>
      <c r="EX41" s="126">
        <f t="shared" si="46"/>
        <v>0</v>
      </c>
      <c r="EY41" s="93" t="str">
        <f t="shared" si="47"/>
        <v/>
      </c>
      <c r="EZ41" s="92" t="str">
        <f t="shared" si="48"/>
        <v/>
      </c>
      <c r="FA41" s="92" t="str">
        <f t="shared" si="49"/>
        <v/>
      </c>
      <c r="FB41" s="92" t="str">
        <f t="shared" si="50"/>
        <v/>
      </c>
      <c r="FC41" s="92" t="str">
        <f t="shared" si="51"/>
        <v/>
      </c>
      <c r="FD41" s="94" t="str">
        <f t="shared" si="52"/>
        <v/>
      </c>
      <c r="FE41" s="93">
        <f t="shared" si="53"/>
        <v>0</v>
      </c>
      <c r="FF41" s="92">
        <f t="shared" si="54"/>
        <v>0</v>
      </c>
      <c r="FG41" s="92">
        <f t="shared" si="55"/>
        <v>0</v>
      </c>
      <c r="FH41" s="92">
        <f t="shared" si="56"/>
        <v>0</v>
      </c>
      <c r="FI41" s="94"/>
      <c r="FJ41" s="735"/>
      <c r="FK41" s="735"/>
      <c r="FL41" s="173">
        <f t="shared" si="57"/>
        <v>0</v>
      </c>
      <c r="FM41" s="173" t="s">
        <v>198</v>
      </c>
      <c r="FN41" s="173">
        <f t="shared" si="58"/>
        <v>200</v>
      </c>
      <c r="FO41" s="173" t="str">
        <f t="shared" si="59"/>
        <v>0/200</v>
      </c>
      <c r="FP41" s="173">
        <f t="shared" si="60"/>
        <v>0</v>
      </c>
      <c r="FQ41" s="173" t="s">
        <v>198</v>
      </c>
      <c r="FR41" s="173">
        <f t="shared" si="61"/>
        <v>200</v>
      </c>
      <c r="FS41" s="173" t="str">
        <f t="shared" si="62"/>
        <v>0/200</v>
      </c>
      <c r="FT41" s="173">
        <f t="shared" si="63"/>
        <v>0</v>
      </c>
      <c r="FU41" s="173" t="s">
        <v>198</v>
      </c>
      <c r="FV41" s="173">
        <f t="shared" si="64"/>
        <v>100</v>
      </c>
      <c r="FW41" s="173" t="str">
        <f t="shared" si="65"/>
        <v>0/100</v>
      </c>
      <c r="FX41" s="173">
        <f t="shared" si="66"/>
        <v>0</v>
      </c>
      <c r="FY41" s="173" t="s">
        <v>198</v>
      </c>
      <c r="FZ41" s="173">
        <f t="shared" si="67"/>
        <v>100</v>
      </c>
      <c r="GA41" s="173" t="str">
        <f t="shared" si="68"/>
        <v>0/100</v>
      </c>
      <c r="GB41" s="173">
        <f t="shared" si="69"/>
        <v>0</v>
      </c>
      <c r="GC41" s="173" t="s">
        <v>198</v>
      </c>
      <c r="GD41" s="173">
        <f t="shared" si="70"/>
        <v>200</v>
      </c>
      <c r="GE41" s="173" t="str">
        <f t="shared" si="20"/>
        <v>0/200</v>
      </c>
    </row>
    <row r="42" spans="1:187" ht="21.75" customHeight="1">
      <c r="A42" s="165">
        <f t="shared" si="21"/>
        <v>0</v>
      </c>
      <c r="B42" s="429">
        <v>34</v>
      </c>
      <c r="C42" s="42">
        <v>34</v>
      </c>
      <c r="D42" s="37">
        <f t="shared" si="22"/>
        <v>0</v>
      </c>
      <c r="E42" s="2"/>
      <c r="F42" s="176"/>
      <c r="G42" s="2"/>
      <c r="H42" s="2"/>
      <c r="I42" s="2"/>
      <c r="J42" s="2"/>
      <c r="K42" s="178"/>
      <c r="L42" s="15">
        <v>0</v>
      </c>
      <c r="M42" s="67">
        <v>0</v>
      </c>
      <c r="N42" s="68">
        <f t="shared" si="152"/>
        <v>0</v>
      </c>
      <c r="O42" s="207">
        <v>0</v>
      </c>
      <c r="P42" s="432">
        <v>0</v>
      </c>
      <c r="Q42" s="119">
        <f t="shared" si="153"/>
        <v>0</v>
      </c>
      <c r="R42" s="433">
        <v>0</v>
      </c>
      <c r="S42" s="434">
        <f t="shared" si="73"/>
        <v>0</v>
      </c>
      <c r="T42" s="223">
        <f t="shared" si="154"/>
        <v>0</v>
      </c>
      <c r="U42" s="69">
        <f t="shared" si="155"/>
        <v>0</v>
      </c>
      <c r="V42" s="522">
        <f t="shared" si="23"/>
        <v>0</v>
      </c>
      <c r="W42" s="38" t="str">
        <f t="shared" si="156"/>
        <v/>
      </c>
      <c r="X42" s="38" t="str">
        <f t="shared" si="157"/>
        <v/>
      </c>
      <c r="Y42" s="137" t="str">
        <f t="shared" si="158"/>
        <v/>
      </c>
      <c r="Z42" s="147">
        <v>0</v>
      </c>
      <c r="AA42" s="79">
        <v>0</v>
      </c>
      <c r="AB42" s="80">
        <f t="shared" si="88"/>
        <v>0</v>
      </c>
      <c r="AC42" s="217">
        <v>0</v>
      </c>
      <c r="AD42" s="438">
        <v>0</v>
      </c>
      <c r="AE42" s="120">
        <f t="shared" si="89"/>
        <v>0</v>
      </c>
      <c r="AF42" s="439">
        <v>0</v>
      </c>
      <c r="AG42" s="440">
        <f t="shared" si="90"/>
        <v>0</v>
      </c>
      <c r="AH42" s="158">
        <f t="shared" si="91"/>
        <v>0</v>
      </c>
      <c r="AI42" s="218">
        <f t="shared" si="92"/>
        <v>0</v>
      </c>
      <c r="AJ42" s="522">
        <f t="shared" si="24"/>
        <v>0</v>
      </c>
      <c r="AK42" s="72" t="str">
        <f t="shared" si="93"/>
        <v/>
      </c>
      <c r="AL42" s="72" t="str">
        <f t="shared" si="94"/>
        <v/>
      </c>
      <c r="AM42" s="148" t="str">
        <f t="shared" si="95"/>
        <v/>
      </c>
      <c r="AN42" s="140">
        <v>0</v>
      </c>
      <c r="AO42" s="75">
        <v>0</v>
      </c>
      <c r="AP42" s="76">
        <f t="shared" si="137"/>
        <v>0</v>
      </c>
      <c r="AQ42" s="263">
        <v>0</v>
      </c>
      <c r="AR42" s="441">
        <v>0</v>
      </c>
      <c r="AS42" s="264">
        <f t="shared" si="96"/>
        <v>0</v>
      </c>
      <c r="AT42" s="442">
        <v>0</v>
      </c>
      <c r="AU42" s="443">
        <f t="shared" si="97"/>
        <v>0</v>
      </c>
      <c r="AV42" s="65">
        <f t="shared" si="98"/>
        <v>0</v>
      </c>
      <c r="AW42" s="265">
        <f t="shared" si="99"/>
        <v>0</v>
      </c>
      <c r="AX42" s="522">
        <f t="shared" si="25"/>
        <v>0</v>
      </c>
      <c r="AY42" s="40" t="str">
        <f t="shared" si="100"/>
        <v/>
      </c>
      <c r="AZ42" s="40" t="str">
        <f t="shared" si="101"/>
        <v/>
      </c>
      <c r="BA42" s="141" t="str">
        <f t="shared" si="102"/>
        <v/>
      </c>
      <c r="BB42" s="286">
        <v>0</v>
      </c>
      <c r="BC42" s="85">
        <v>0</v>
      </c>
      <c r="BD42" s="287">
        <f t="shared" si="138"/>
        <v>0</v>
      </c>
      <c r="BE42" s="288">
        <v>0</v>
      </c>
      <c r="BF42" s="444">
        <v>0</v>
      </c>
      <c r="BG42" s="289">
        <f t="shared" si="103"/>
        <v>0</v>
      </c>
      <c r="BH42" s="445">
        <v>0</v>
      </c>
      <c r="BI42" s="446">
        <f t="shared" si="104"/>
        <v>0</v>
      </c>
      <c r="BJ42" s="121">
        <f t="shared" si="105"/>
        <v>0</v>
      </c>
      <c r="BK42" s="290">
        <f t="shared" si="106"/>
        <v>0</v>
      </c>
      <c r="BL42" s="522">
        <f t="shared" si="26"/>
        <v>0</v>
      </c>
      <c r="BM42" s="91" t="str">
        <f t="shared" si="107"/>
        <v/>
      </c>
      <c r="BN42" s="91" t="str">
        <f t="shared" si="108"/>
        <v/>
      </c>
      <c r="BO42" s="144" t="str">
        <f t="shared" si="109"/>
        <v/>
      </c>
      <c r="BP42" s="147">
        <v>0</v>
      </c>
      <c r="BQ42" s="79">
        <v>0</v>
      </c>
      <c r="BR42" s="80">
        <f t="shared" si="139"/>
        <v>0</v>
      </c>
      <c r="BS42" s="217">
        <v>0</v>
      </c>
      <c r="BT42" s="438">
        <v>0</v>
      </c>
      <c r="BU42" s="120">
        <f t="shared" si="110"/>
        <v>0</v>
      </c>
      <c r="BV42" s="439">
        <v>0</v>
      </c>
      <c r="BW42" s="440">
        <f t="shared" si="111"/>
        <v>0</v>
      </c>
      <c r="BX42" s="158">
        <f t="shared" si="112"/>
        <v>0</v>
      </c>
      <c r="BY42" s="218">
        <f t="shared" si="113"/>
        <v>0</v>
      </c>
      <c r="BZ42" s="522">
        <f t="shared" si="27"/>
        <v>0</v>
      </c>
      <c r="CA42" s="72" t="str">
        <f t="shared" si="114"/>
        <v/>
      </c>
      <c r="CB42" s="72" t="str">
        <f t="shared" si="115"/>
        <v/>
      </c>
      <c r="CC42" s="148" t="str">
        <f t="shared" si="116"/>
        <v/>
      </c>
      <c r="CD42" s="155">
        <v>0</v>
      </c>
      <c r="CE42" s="156">
        <v>0</v>
      </c>
      <c r="CF42" s="157">
        <f t="shared" si="140"/>
        <v>0</v>
      </c>
      <c r="CG42" s="311">
        <v>0</v>
      </c>
      <c r="CH42" s="447">
        <v>0</v>
      </c>
      <c r="CI42" s="312">
        <f t="shared" si="117"/>
        <v>0</v>
      </c>
      <c r="CJ42" s="448">
        <v>0</v>
      </c>
      <c r="CK42" s="449">
        <f t="shared" si="118"/>
        <v>0</v>
      </c>
      <c r="CL42" s="64">
        <f t="shared" si="119"/>
        <v>0</v>
      </c>
      <c r="CM42" s="313">
        <f t="shared" si="120"/>
        <v>0</v>
      </c>
      <c r="CN42" s="522">
        <f t="shared" si="28"/>
        <v>0</v>
      </c>
      <c r="CO42" s="39" t="str">
        <f t="shared" si="121"/>
        <v/>
      </c>
      <c r="CP42" s="39" t="str">
        <f t="shared" si="122"/>
        <v/>
      </c>
      <c r="CQ42" s="58" t="str">
        <f t="shared" si="123"/>
        <v/>
      </c>
      <c r="CR42" s="152">
        <v>0</v>
      </c>
      <c r="CS42" s="81">
        <v>0</v>
      </c>
      <c r="CT42" s="82">
        <f t="shared" si="141"/>
        <v>0</v>
      </c>
      <c r="CU42" s="336">
        <v>0</v>
      </c>
      <c r="CV42" s="450">
        <v>0</v>
      </c>
      <c r="CW42" s="337">
        <f t="shared" si="124"/>
        <v>0</v>
      </c>
      <c r="CX42" s="451">
        <v>0</v>
      </c>
      <c r="CY42" s="452">
        <f t="shared" si="125"/>
        <v>0</v>
      </c>
      <c r="CZ42" s="66">
        <f t="shared" si="126"/>
        <v>0</v>
      </c>
      <c r="DA42" s="338">
        <f t="shared" si="127"/>
        <v>0</v>
      </c>
      <c r="DB42" s="522">
        <f t="shared" si="29"/>
        <v>0</v>
      </c>
      <c r="DC42" s="153">
        <f t="shared" si="30"/>
        <v>0</v>
      </c>
      <c r="DD42" s="286">
        <v>0</v>
      </c>
      <c r="DE42" s="85">
        <v>0</v>
      </c>
      <c r="DF42" s="287">
        <f t="shared" si="142"/>
        <v>0</v>
      </c>
      <c r="DG42" s="288">
        <v>0</v>
      </c>
      <c r="DH42" s="444">
        <v>0</v>
      </c>
      <c r="DI42" s="289">
        <f t="shared" si="128"/>
        <v>0</v>
      </c>
      <c r="DJ42" s="445">
        <v>0</v>
      </c>
      <c r="DK42" s="446">
        <f t="shared" si="129"/>
        <v>0</v>
      </c>
      <c r="DL42" s="121">
        <f t="shared" si="130"/>
        <v>0</v>
      </c>
      <c r="DM42" s="290">
        <f t="shared" si="131"/>
        <v>0</v>
      </c>
      <c r="DN42" s="522">
        <f t="shared" si="31"/>
        <v>0</v>
      </c>
      <c r="DO42" s="154">
        <f t="shared" si="32"/>
        <v>0</v>
      </c>
      <c r="DP42" s="12">
        <v>0</v>
      </c>
      <c r="DQ42" s="6">
        <v>0</v>
      </c>
      <c r="DR42" s="6">
        <v>0</v>
      </c>
      <c r="DS42" s="87">
        <f t="shared" si="143"/>
        <v>0</v>
      </c>
      <c r="DT42" s="522">
        <f t="shared" si="34"/>
        <v>0</v>
      </c>
      <c r="DU42" s="88">
        <f t="shared" si="35"/>
        <v>0</v>
      </c>
      <c r="DV42" s="10">
        <v>0</v>
      </c>
      <c r="DW42" s="4">
        <v>0</v>
      </c>
      <c r="DX42" s="4">
        <v>0</v>
      </c>
      <c r="DY42" s="39">
        <f t="shared" si="144"/>
        <v>0</v>
      </c>
      <c r="DZ42" s="522">
        <f t="shared" si="37"/>
        <v>0</v>
      </c>
      <c r="EA42" s="54">
        <f t="shared" si="38"/>
        <v>0</v>
      </c>
      <c r="EB42" s="286">
        <v>0</v>
      </c>
      <c r="EC42" s="85">
        <v>0</v>
      </c>
      <c r="ED42" s="287">
        <f t="shared" si="87"/>
        <v>0</v>
      </c>
      <c r="EE42" s="288">
        <v>0</v>
      </c>
      <c r="EF42" s="444">
        <v>0</v>
      </c>
      <c r="EG42" s="289">
        <f t="shared" si="132"/>
        <v>0</v>
      </c>
      <c r="EH42" s="445">
        <v>0</v>
      </c>
      <c r="EI42" s="446">
        <f t="shared" si="133"/>
        <v>0</v>
      </c>
      <c r="EJ42" s="121">
        <f t="shared" si="134"/>
        <v>0</v>
      </c>
      <c r="EK42" s="290">
        <f t="shared" si="135"/>
        <v>0</v>
      </c>
      <c r="EL42" s="91">
        <f t="shared" si="7"/>
        <v>0</v>
      </c>
      <c r="EM42" s="154">
        <f t="shared" si="39"/>
        <v>0</v>
      </c>
      <c r="EN42" s="14"/>
      <c r="EO42" s="8"/>
      <c r="EP42" s="59" t="str">
        <f t="shared" si="136"/>
        <v/>
      </c>
      <c r="EQ42" s="56">
        <f t="shared" si="159"/>
        <v>0</v>
      </c>
      <c r="ER42" s="41">
        <f t="shared" si="160"/>
        <v>0</v>
      </c>
      <c r="ES42" s="190">
        <f t="shared" si="41"/>
        <v>0</v>
      </c>
      <c r="ET42" s="99" t="str">
        <f t="shared" si="42"/>
        <v/>
      </c>
      <c r="EU42" s="99" t="str">
        <f t="shared" si="43"/>
        <v/>
      </c>
      <c r="EV42" s="83" t="str">
        <f t="shared" si="44"/>
        <v/>
      </c>
      <c r="EW42" s="57" t="str">
        <f t="shared" si="45"/>
        <v/>
      </c>
      <c r="EX42" s="126">
        <f t="shared" si="46"/>
        <v>0</v>
      </c>
      <c r="EY42" s="93" t="str">
        <f t="shared" si="47"/>
        <v/>
      </c>
      <c r="EZ42" s="92" t="str">
        <f t="shared" si="48"/>
        <v/>
      </c>
      <c r="FA42" s="92" t="str">
        <f t="shared" si="49"/>
        <v/>
      </c>
      <c r="FB42" s="92" t="str">
        <f t="shared" si="50"/>
        <v/>
      </c>
      <c r="FC42" s="92" t="str">
        <f t="shared" si="51"/>
        <v/>
      </c>
      <c r="FD42" s="94" t="str">
        <f t="shared" si="52"/>
        <v/>
      </c>
      <c r="FE42" s="93">
        <f t="shared" si="53"/>
        <v>0</v>
      </c>
      <c r="FF42" s="92">
        <f t="shared" si="54"/>
        <v>0</v>
      </c>
      <c r="FG42" s="92">
        <f t="shared" si="55"/>
        <v>0</v>
      </c>
      <c r="FH42" s="92">
        <f t="shared" si="56"/>
        <v>0</v>
      </c>
      <c r="FI42" s="94"/>
      <c r="FJ42" s="735"/>
      <c r="FK42" s="735"/>
      <c r="FL42" s="173">
        <f t="shared" si="57"/>
        <v>0</v>
      </c>
      <c r="FM42" s="173" t="s">
        <v>198</v>
      </c>
      <c r="FN42" s="173">
        <f t="shared" si="58"/>
        <v>200</v>
      </c>
      <c r="FO42" s="173" t="str">
        <f t="shared" si="59"/>
        <v>0/200</v>
      </c>
      <c r="FP42" s="173">
        <f t="shared" si="60"/>
        <v>0</v>
      </c>
      <c r="FQ42" s="173" t="s">
        <v>198</v>
      </c>
      <c r="FR42" s="173">
        <f t="shared" si="61"/>
        <v>200</v>
      </c>
      <c r="FS42" s="173" t="str">
        <f t="shared" si="62"/>
        <v>0/200</v>
      </c>
      <c r="FT42" s="173">
        <f t="shared" si="63"/>
        <v>0</v>
      </c>
      <c r="FU42" s="173" t="s">
        <v>198</v>
      </c>
      <c r="FV42" s="173">
        <f t="shared" si="64"/>
        <v>100</v>
      </c>
      <c r="FW42" s="173" t="str">
        <f t="shared" si="65"/>
        <v>0/100</v>
      </c>
      <c r="FX42" s="173">
        <f t="shared" si="66"/>
        <v>0</v>
      </c>
      <c r="FY42" s="173" t="s">
        <v>198</v>
      </c>
      <c r="FZ42" s="173">
        <f t="shared" si="67"/>
        <v>100</v>
      </c>
      <c r="GA42" s="173" t="str">
        <f t="shared" si="68"/>
        <v>0/100</v>
      </c>
      <c r="GB42" s="173">
        <f t="shared" si="69"/>
        <v>0</v>
      </c>
      <c r="GC42" s="173" t="s">
        <v>198</v>
      </c>
      <c r="GD42" s="173">
        <f t="shared" si="70"/>
        <v>200</v>
      </c>
      <c r="GE42" s="173" t="str">
        <f t="shared" si="20"/>
        <v>0/200</v>
      </c>
    </row>
    <row r="43" spans="1:187" ht="21.75" customHeight="1">
      <c r="A43" s="165">
        <f t="shared" si="21"/>
        <v>0</v>
      </c>
      <c r="B43" s="429">
        <v>35</v>
      </c>
      <c r="C43" s="36">
        <v>35</v>
      </c>
      <c r="D43" s="37">
        <f t="shared" si="22"/>
        <v>0</v>
      </c>
      <c r="E43" s="2"/>
      <c r="F43" s="176"/>
      <c r="G43" s="1"/>
      <c r="H43" s="2"/>
      <c r="I43" s="2"/>
      <c r="J43" s="2"/>
      <c r="K43" s="178"/>
      <c r="L43" s="15">
        <v>0</v>
      </c>
      <c r="M43" s="67">
        <v>0</v>
      </c>
      <c r="N43" s="68">
        <f t="shared" si="152"/>
        <v>0</v>
      </c>
      <c r="O43" s="207">
        <v>0</v>
      </c>
      <c r="P43" s="432">
        <v>0</v>
      </c>
      <c r="Q43" s="119">
        <f t="shared" si="153"/>
        <v>0</v>
      </c>
      <c r="R43" s="433">
        <v>0</v>
      </c>
      <c r="S43" s="434">
        <f t="shared" si="73"/>
        <v>0</v>
      </c>
      <c r="T43" s="223">
        <f t="shared" si="154"/>
        <v>0</v>
      </c>
      <c r="U43" s="69">
        <f t="shared" si="155"/>
        <v>0</v>
      </c>
      <c r="V43" s="522">
        <f t="shared" si="23"/>
        <v>0</v>
      </c>
      <c r="W43" s="38" t="str">
        <f t="shared" si="156"/>
        <v/>
      </c>
      <c r="X43" s="38" t="str">
        <f t="shared" si="157"/>
        <v/>
      </c>
      <c r="Y43" s="137" t="str">
        <f t="shared" si="158"/>
        <v/>
      </c>
      <c r="Z43" s="147">
        <v>0</v>
      </c>
      <c r="AA43" s="79">
        <v>0</v>
      </c>
      <c r="AB43" s="80">
        <f t="shared" si="88"/>
        <v>0</v>
      </c>
      <c r="AC43" s="217">
        <v>0</v>
      </c>
      <c r="AD43" s="438">
        <v>0</v>
      </c>
      <c r="AE43" s="120">
        <f t="shared" si="89"/>
        <v>0</v>
      </c>
      <c r="AF43" s="439">
        <v>0</v>
      </c>
      <c r="AG43" s="440">
        <f t="shared" si="90"/>
        <v>0</v>
      </c>
      <c r="AH43" s="158">
        <f t="shared" si="91"/>
        <v>0</v>
      </c>
      <c r="AI43" s="218">
        <f t="shared" si="92"/>
        <v>0</v>
      </c>
      <c r="AJ43" s="522">
        <f t="shared" si="24"/>
        <v>0</v>
      </c>
      <c r="AK43" s="72" t="str">
        <f t="shared" si="93"/>
        <v/>
      </c>
      <c r="AL43" s="72" t="str">
        <f t="shared" si="94"/>
        <v/>
      </c>
      <c r="AM43" s="148" t="str">
        <f t="shared" si="95"/>
        <v/>
      </c>
      <c r="AN43" s="140">
        <v>0</v>
      </c>
      <c r="AO43" s="75">
        <v>0</v>
      </c>
      <c r="AP43" s="76">
        <f t="shared" si="137"/>
        <v>0</v>
      </c>
      <c r="AQ43" s="263">
        <v>0</v>
      </c>
      <c r="AR43" s="441">
        <v>0</v>
      </c>
      <c r="AS43" s="264">
        <f t="shared" si="96"/>
        <v>0</v>
      </c>
      <c r="AT43" s="442">
        <v>0</v>
      </c>
      <c r="AU43" s="443">
        <f t="shared" si="97"/>
        <v>0</v>
      </c>
      <c r="AV43" s="65">
        <f t="shared" si="98"/>
        <v>0</v>
      </c>
      <c r="AW43" s="265">
        <f t="shared" si="99"/>
        <v>0</v>
      </c>
      <c r="AX43" s="522">
        <f t="shared" si="25"/>
        <v>0</v>
      </c>
      <c r="AY43" s="40" t="str">
        <f t="shared" si="100"/>
        <v/>
      </c>
      <c r="AZ43" s="40" t="str">
        <f t="shared" si="101"/>
        <v/>
      </c>
      <c r="BA43" s="141" t="str">
        <f t="shared" si="102"/>
        <v/>
      </c>
      <c r="BB43" s="286">
        <v>0</v>
      </c>
      <c r="BC43" s="85">
        <v>0</v>
      </c>
      <c r="BD43" s="287">
        <f t="shared" si="138"/>
        <v>0</v>
      </c>
      <c r="BE43" s="288">
        <v>0</v>
      </c>
      <c r="BF43" s="444">
        <v>0</v>
      </c>
      <c r="BG43" s="289">
        <f t="shared" si="103"/>
        <v>0</v>
      </c>
      <c r="BH43" s="445">
        <v>0</v>
      </c>
      <c r="BI43" s="446">
        <f t="shared" si="104"/>
        <v>0</v>
      </c>
      <c r="BJ43" s="121">
        <f t="shared" si="105"/>
        <v>0</v>
      </c>
      <c r="BK43" s="290">
        <f t="shared" si="106"/>
        <v>0</v>
      </c>
      <c r="BL43" s="522">
        <f t="shared" si="26"/>
        <v>0</v>
      </c>
      <c r="BM43" s="91" t="str">
        <f t="shared" si="107"/>
        <v/>
      </c>
      <c r="BN43" s="91" t="str">
        <f t="shared" si="108"/>
        <v/>
      </c>
      <c r="BO43" s="144" t="str">
        <f t="shared" si="109"/>
        <v/>
      </c>
      <c r="BP43" s="147">
        <v>0</v>
      </c>
      <c r="BQ43" s="79">
        <v>0</v>
      </c>
      <c r="BR43" s="80">
        <f t="shared" si="139"/>
        <v>0</v>
      </c>
      <c r="BS43" s="217">
        <v>0</v>
      </c>
      <c r="BT43" s="438">
        <v>0</v>
      </c>
      <c r="BU43" s="120">
        <f t="shared" si="110"/>
        <v>0</v>
      </c>
      <c r="BV43" s="439">
        <v>0</v>
      </c>
      <c r="BW43" s="440">
        <f t="shared" si="111"/>
        <v>0</v>
      </c>
      <c r="BX43" s="158">
        <f t="shared" si="112"/>
        <v>0</v>
      </c>
      <c r="BY43" s="218">
        <f t="shared" si="113"/>
        <v>0</v>
      </c>
      <c r="BZ43" s="522">
        <f t="shared" si="27"/>
        <v>0</v>
      </c>
      <c r="CA43" s="72" t="str">
        <f t="shared" si="114"/>
        <v/>
      </c>
      <c r="CB43" s="72" t="str">
        <f t="shared" si="115"/>
        <v/>
      </c>
      <c r="CC43" s="148" t="str">
        <f t="shared" si="116"/>
        <v/>
      </c>
      <c r="CD43" s="155">
        <v>0</v>
      </c>
      <c r="CE43" s="156">
        <v>0</v>
      </c>
      <c r="CF43" s="157">
        <f t="shared" si="140"/>
        <v>0</v>
      </c>
      <c r="CG43" s="311">
        <v>0</v>
      </c>
      <c r="CH43" s="447">
        <v>0</v>
      </c>
      <c r="CI43" s="312">
        <f t="shared" si="117"/>
        <v>0</v>
      </c>
      <c r="CJ43" s="448">
        <v>0</v>
      </c>
      <c r="CK43" s="449">
        <f t="shared" si="118"/>
        <v>0</v>
      </c>
      <c r="CL43" s="64">
        <f t="shared" si="119"/>
        <v>0</v>
      </c>
      <c r="CM43" s="313">
        <f t="shared" si="120"/>
        <v>0</v>
      </c>
      <c r="CN43" s="522">
        <f t="shared" si="28"/>
        <v>0</v>
      </c>
      <c r="CO43" s="39" t="str">
        <f t="shared" si="121"/>
        <v/>
      </c>
      <c r="CP43" s="39" t="str">
        <f t="shared" si="122"/>
        <v/>
      </c>
      <c r="CQ43" s="58" t="str">
        <f t="shared" si="123"/>
        <v/>
      </c>
      <c r="CR43" s="152">
        <v>0</v>
      </c>
      <c r="CS43" s="81">
        <v>0</v>
      </c>
      <c r="CT43" s="82">
        <f t="shared" si="141"/>
        <v>0</v>
      </c>
      <c r="CU43" s="336">
        <v>0</v>
      </c>
      <c r="CV43" s="450">
        <v>0</v>
      </c>
      <c r="CW43" s="337">
        <f t="shared" si="124"/>
        <v>0</v>
      </c>
      <c r="CX43" s="451">
        <v>0</v>
      </c>
      <c r="CY43" s="452">
        <f t="shared" si="125"/>
        <v>0</v>
      </c>
      <c r="CZ43" s="66">
        <f t="shared" si="126"/>
        <v>0</v>
      </c>
      <c r="DA43" s="338">
        <f t="shared" si="127"/>
        <v>0</v>
      </c>
      <c r="DB43" s="522">
        <f t="shared" si="29"/>
        <v>0</v>
      </c>
      <c r="DC43" s="153">
        <f t="shared" si="30"/>
        <v>0</v>
      </c>
      <c r="DD43" s="286">
        <v>0</v>
      </c>
      <c r="DE43" s="85">
        <v>0</v>
      </c>
      <c r="DF43" s="287">
        <f t="shared" si="142"/>
        <v>0</v>
      </c>
      <c r="DG43" s="288">
        <v>0</v>
      </c>
      <c r="DH43" s="444">
        <v>0</v>
      </c>
      <c r="DI43" s="289">
        <f t="shared" si="128"/>
        <v>0</v>
      </c>
      <c r="DJ43" s="445">
        <v>0</v>
      </c>
      <c r="DK43" s="446">
        <f t="shared" si="129"/>
        <v>0</v>
      </c>
      <c r="DL43" s="121">
        <f t="shared" si="130"/>
        <v>0</v>
      </c>
      <c r="DM43" s="290">
        <f t="shared" si="131"/>
        <v>0</v>
      </c>
      <c r="DN43" s="522">
        <f t="shared" si="31"/>
        <v>0</v>
      </c>
      <c r="DO43" s="154">
        <f t="shared" si="32"/>
        <v>0</v>
      </c>
      <c r="DP43" s="12">
        <v>0</v>
      </c>
      <c r="DQ43" s="6">
        <v>0</v>
      </c>
      <c r="DR43" s="6">
        <v>0</v>
      </c>
      <c r="DS43" s="87">
        <f t="shared" si="143"/>
        <v>0</v>
      </c>
      <c r="DT43" s="522">
        <f t="shared" si="34"/>
        <v>0</v>
      </c>
      <c r="DU43" s="88">
        <f t="shared" si="35"/>
        <v>0</v>
      </c>
      <c r="DV43" s="10">
        <v>0</v>
      </c>
      <c r="DW43" s="4">
        <v>0</v>
      </c>
      <c r="DX43" s="4">
        <v>0</v>
      </c>
      <c r="DY43" s="39">
        <f t="shared" si="144"/>
        <v>0</v>
      </c>
      <c r="DZ43" s="522">
        <f t="shared" si="37"/>
        <v>0</v>
      </c>
      <c r="EA43" s="54">
        <f t="shared" si="38"/>
        <v>0</v>
      </c>
      <c r="EB43" s="286">
        <v>0</v>
      </c>
      <c r="EC43" s="85">
        <v>0</v>
      </c>
      <c r="ED43" s="287">
        <f t="shared" si="87"/>
        <v>0</v>
      </c>
      <c r="EE43" s="288">
        <v>0</v>
      </c>
      <c r="EF43" s="444">
        <v>0</v>
      </c>
      <c r="EG43" s="289">
        <f t="shared" si="132"/>
        <v>0</v>
      </c>
      <c r="EH43" s="445">
        <v>0</v>
      </c>
      <c r="EI43" s="446">
        <f t="shared" si="133"/>
        <v>0</v>
      </c>
      <c r="EJ43" s="121">
        <f t="shared" si="134"/>
        <v>0</v>
      </c>
      <c r="EK43" s="290">
        <f t="shared" si="135"/>
        <v>0</v>
      </c>
      <c r="EL43" s="91">
        <f t="shared" si="7"/>
        <v>0</v>
      </c>
      <c r="EM43" s="154">
        <f t="shared" si="39"/>
        <v>0</v>
      </c>
      <c r="EN43" s="14"/>
      <c r="EO43" s="8"/>
      <c r="EP43" s="59" t="str">
        <f t="shared" si="136"/>
        <v/>
      </c>
      <c r="EQ43" s="56">
        <f t="shared" si="159"/>
        <v>0</v>
      </c>
      <c r="ER43" s="41">
        <f t="shared" si="160"/>
        <v>0</v>
      </c>
      <c r="ES43" s="190">
        <f t="shared" si="41"/>
        <v>0</v>
      </c>
      <c r="ET43" s="99" t="str">
        <f t="shared" si="42"/>
        <v/>
      </c>
      <c r="EU43" s="99" t="str">
        <f t="shared" si="43"/>
        <v/>
      </c>
      <c r="EV43" s="83" t="str">
        <f t="shared" si="44"/>
        <v/>
      </c>
      <c r="EW43" s="57" t="str">
        <f t="shared" si="45"/>
        <v/>
      </c>
      <c r="EX43" s="126">
        <f t="shared" si="46"/>
        <v>0</v>
      </c>
      <c r="EY43" s="93" t="str">
        <f t="shared" si="47"/>
        <v/>
      </c>
      <c r="EZ43" s="92" t="str">
        <f t="shared" si="48"/>
        <v/>
      </c>
      <c r="FA43" s="92" t="str">
        <f t="shared" si="49"/>
        <v/>
      </c>
      <c r="FB43" s="92" t="str">
        <f t="shared" si="50"/>
        <v/>
      </c>
      <c r="FC43" s="92" t="str">
        <f t="shared" si="51"/>
        <v/>
      </c>
      <c r="FD43" s="94" t="str">
        <f t="shared" si="52"/>
        <v/>
      </c>
      <c r="FE43" s="93">
        <f t="shared" si="53"/>
        <v>0</v>
      </c>
      <c r="FF43" s="92">
        <f t="shared" si="54"/>
        <v>0</v>
      </c>
      <c r="FG43" s="92">
        <f t="shared" si="55"/>
        <v>0</v>
      </c>
      <c r="FH43" s="92">
        <f t="shared" si="56"/>
        <v>0</v>
      </c>
      <c r="FI43" s="94"/>
      <c r="FJ43" s="735"/>
      <c r="FK43" s="735"/>
      <c r="FL43" s="173">
        <f t="shared" si="57"/>
        <v>0</v>
      </c>
      <c r="FM43" s="173" t="s">
        <v>198</v>
      </c>
      <c r="FN43" s="173">
        <f t="shared" si="58"/>
        <v>200</v>
      </c>
      <c r="FO43" s="173" t="str">
        <f t="shared" si="59"/>
        <v>0/200</v>
      </c>
      <c r="FP43" s="173">
        <f t="shared" si="60"/>
        <v>0</v>
      </c>
      <c r="FQ43" s="173" t="s">
        <v>198</v>
      </c>
      <c r="FR43" s="173">
        <f t="shared" si="61"/>
        <v>200</v>
      </c>
      <c r="FS43" s="173" t="str">
        <f t="shared" si="62"/>
        <v>0/200</v>
      </c>
      <c r="FT43" s="173">
        <f t="shared" si="63"/>
        <v>0</v>
      </c>
      <c r="FU43" s="173" t="s">
        <v>198</v>
      </c>
      <c r="FV43" s="173">
        <f t="shared" si="64"/>
        <v>100</v>
      </c>
      <c r="FW43" s="173" t="str">
        <f t="shared" si="65"/>
        <v>0/100</v>
      </c>
      <c r="FX43" s="173">
        <f t="shared" si="66"/>
        <v>0</v>
      </c>
      <c r="FY43" s="173" t="s">
        <v>198</v>
      </c>
      <c r="FZ43" s="173">
        <f t="shared" si="67"/>
        <v>100</v>
      </c>
      <c r="GA43" s="173" t="str">
        <f t="shared" si="68"/>
        <v>0/100</v>
      </c>
      <c r="GB43" s="173">
        <f t="shared" si="69"/>
        <v>0</v>
      </c>
      <c r="GC43" s="173" t="s">
        <v>198</v>
      </c>
      <c r="GD43" s="173">
        <f t="shared" si="70"/>
        <v>200</v>
      </c>
      <c r="GE43" s="173" t="str">
        <f t="shared" si="20"/>
        <v>0/200</v>
      </c>
    </row>
    <row r="44" spans="1:187" ht="21.75" customHeight="1">
      <c r="A44" s="165">
        <f t="shared" si="21"/>
        <v>0</v>
      </c>
      <c r="B44" s="429">
        <v>36</v>
      </c>
      <c r="C44" s="42">
        <v>36</v>
      </c>
      <c r="D44" s="37">
        <f t="shared" si="22"/>
        <v>0</v>
      </c>
      <c r="E44" s="2"/>
      <c r="F44" s="176"/>
      <c r="G44" s="2"/>
      <c r="H44" s="2"/>
      <c r="I44" s="2"/>
      <c r="J44" s="2"/>
      <c r="K44" s="178"/>
      <c r="L44" s="15">
        <v>0</v>
      </c>
      <c r="M44" s="67">
        <v>0</v>
      </c>
      <c r="N44" s="68">
        <f t="shared" si="152"/>
        <v>0</v>
      </c>
      <c r="O44" s="207">
        <v>0</v>
      </c>
      <c r="P44" s="432">
        <v>0</v>
      </c>
      <c r="Q44" s="119">
        <f t="shared" si="153"/>
        <v>0</v>
      </c>
      <c r="R44" s="433">
        <v>0</v>
      </c>
      <c r="S44" s="434">
        <f t="shared" si="73"/>
        <v>0</v>
      </c>
      <c r="T44" s="223">
        <f t="shared" si="154"/>
        <v>0</v>
      </c>
      <c r="U44" s="69">
        <f t="shared" si="155"/>
        <v>0</v>
      </c>
      <c r="V44" s="522">
        <f t="shared" si="23"/>
        <v>0</v>
      </c>
      <c r="W44" s="38" t="str">
        <f t="shared" si="156"/>
        <v/>
      </c>
      <c r="X44" s="38" t="str">
        <f t="shared" si="157"/>
        <v/>
      </c>
      <c r="Y44" s="137" t="str">
        <f t="shared" si="158"/>
        <v/>
      </c>
      <c r="Z44" s="147">
        <v>0</v>
      </c>
      <c r="AA44" s="79">
        <v>0</v>
      </c>
      <c r="AB44" s="80">
        <f t="shared" si="88"/>
        <v>0</v>
      </c>
      <c r="AC44" s="217">
        <v>0</v>
      </c>
      <c r="AD44" s="438">
        <v>0</v>
      </c>
      <c r="AE44" s="120">
        <f t="shared" si="89"/>
        <v>0</v>
      </c>
      <c r="AF44" s="439">
        <v>0</v>
      </c>
      <c r="AG44" s="440">
        <f t="shared" si="90"/>
        <v>0</v>
      </c>
      <c r="AH44" s="158">
        <f t="shared" si="91"/>
        <v>0</v>
      </c>
      <c r="AI44" s="218">
        <f t="shared" si="92"/>
        <v>0</v>
      </c>
      <c r="AJ44" s="522">
        <f t="shared" si="24"/>
        <v>0</v>
      </c>
      <c r="AK44" s="72" t="str">
        <f t="shared" si="93"/>
        <v/>
      </c>
      <c r="AL44" s="72" t="str">
        <f t="shared" si="94"/>
        <v/>
      </c>
      <c r="AM44" s="148" t="str">
        <f t="shared" si="95"/>
        <v/>
      </c>
      <c r="AN44" s="140">
        <v>0</v>
      </c>
      <c r="AO44" s="75">
        <v>0</v>
      </c>
      <c r="AP44" s="76">
        <f t="shared" si="137"/>
        <v>0</v>
      </c>
      <c r="AQ44" s="263">
        <v>0</v>
      </c>
      <c r="AR44" s="441">
        <v>0</v>
      </c>
      <c r="AS44" s="264">
        <f t="shared" si="96"/>
        <v>0</v>
      </c>
      <c r="AT44" s="442">
        <v>0</v>
      </c>
      <c r="AU44" s="443">
        <f t="shared" si="97"/>
        <v>0</v>
      </c>
      <c r="AV44" s="65">
        <f t="shared" si="98"/>
        <v>0</v>
      </c>
      <c r="AW44" s="265">
        <f t="shared" si="99"/>
        <v>0</v>
      </c>
      <c r="AX44" s="522">
        <f t="shared" si="25"/>
        <v>0</v>
      </c>
      <c r="AY44" s="40" t="str">
        <f t="shared" si="100"/>
        <v/>
      </c>
      <c r="AZ44" s="40" t="str">
        <f t="shared" si="101"/>
        <v/>
      </c>
      <c r="BA44" s="141" t="str">
        <f t="shared" si="102"/>
        <v/>
      </c>
      <c r="BB44" s="286">
        <v>0</v>
      </c>
      <c r="BC44" s="85">
        <v>0</v>
      </c>
      <c r="BD44" s="287">
        <f t="shared" si="138"/>
        <v>0</v>
      </c>
      <c r="BE44" s="288">
        <v>0</v>
      </c>
      <c r="BF44" s="444">
        <v>0</v>
      </c>
      <c r="BG44" s="289">
        <f t="shared" si="103"/>
        <v>0</v>
      </c>
      <c r="BH44" s="445">
        <v>0</v>
      </c>
      <c r="BI44" s="446">
        <f t="shared" si="104"/>
        <v>0</v>
      </c>
      <c r="BJ44" s="121">
        <f t="shared" si="105"/>
        <v>0</v>
      </c>
      <c r="BK44" s="290">
        <f t="shared" si="106"/>
        <v>0</v>
      </c>
      <c r="BL44" s="522">
        <f t="shared" si="26"/>
        <v>0</v>
      </c>
      <c r="BM44" s="91" t="str">
        <f t="shared" si="107"/>
        <v/>
      </c>
      <c r="BN44" s="91" t="str">
        <f t="shared" si="108"/>
        <v/>
      </c>
      <c r="BO44" s="144" t="str">
        <f t="shared" si="109"/>
        <v/>
      </c>
      <c r="BP44" s="147">
        <v>0</v>
      </c>
      <c r="BQ44" s="79">
        <v>0</v>
      </c>
      <c r="BR44" s="80">
        <f t="shared" si="139"/>
        <v>0</v>
      </c>
      <c r="BS44" s="217">
        <v>0</v>
      </c>
      <c r="BT44" s="438">
        <v>0</v>
      </c>
      <c r="BU44" s="120">
        <f t="shared" si="110"/>
        <v>0</v>
      </c>
      <c r="BV44" s="439">
        <v>0</v>
      </c>
      <c r="BW44" s="440">
        <f t="shared" si="111"/>
        <v>0</v>
      </c>
      <c r="BX44" s="158">
        <f t="shared" si="112"/>
        <v>0</v>
      </c>
      <c r="BY44" s="218">
        <f t="shared" si="113"/>
        <v>0</v>
      </c>
      <c r="BZ44" s="522">
        <f t="shared" si="27"/>
        <v>0</v>
      </c>
      <c r="CA44" s="72" t="str">
        <f t="shared" si="114"/>
        <v/>
      </c>
      <c r="CB44" s="72" t="str">
        <f t="shared" si="115"/>
        <v/>
      </c>
      <c r="CC44" s="148" t="str">
        <f t="shared" si="116"/>
        <v/>
      </c>
      <c r="CD44" s="155">
        <v>0</v>
      </c>
      <c r="CE44" s="156">
        <v>0</v>
      </c>
      <c r="CF44" s="157">
        <f t="shared" si="140"/>
        <v>0</v>
      </c>
      <c r="CG44" s="311">
        <v>0</v>
      </c>
      <c r="CH44" s="447">
        <v>0</v>
      </c>
      <c r="CI44" s="312">
        <f t="shared" si="117"/>
        <v>0</v>
      </c>
      <c r="CJ44" s="448">
        <v>0</v>
      </c>
      <c r="CK44" s="449">
        <f t="shared" si="118"/>
        <v>0</v>
      </c>
      <c r="CL44" s="64">
        <f t="shared" si="119"/>
        <v>0</v>
      </c>
      <c r="CM44" s="313">
        <f t="shared" si="120"/>
        <v>0</v>
      </c>
      <c r="CN44" s="522">
        <f t="shared" si="28"/>
        <v>0</v>
      </c>
      <c r="CO44" s="39" t="str">
        <f t="shared" si="121"/>
        <v/>
      </c>
      <c r="CP44" s="39" t="str">
        <f t="shared" si="122"/>
        <v/>
      </c>
      <c r="CQ44" s="58" t="str">
        <f t="shared" si="123"/>
        <v/>
      </c>
      <c r="CR44" s="152">
        <v>0</v>
      </c>
      <c r="CS44" s="81">
        <v>0</v>
      </c>
      <c r="CT44" s="82">
        <f t="shared" si="141"/>
        <v>0</v>
      </c>
      <c r="CU44" s="336">
        <v>0</v>
      </c>
      <c r="CV44" s="450">
        <v>0</v>
      </c>
      <c r="CW44" s="337">
        <f t="shared" si="124"/>
        <v>0</v>
      </c>
      <c r="CX44" s="451">
        <v>0</v>
      </c>
      <c r="CY44" s="452">
        <f t="shared" si="125"/>
        <v>0</v>
      </c>
      <c r="CZ44" s="66">
        <f t="shared" si="126"/>
        <v>0</v>
      </c>
      <c r="DA44" s="338">
        <f t="shared" si="127"/>
        <v>0</v>
      </c>
      <c r="DB44" s="522">
        <f t="shared" si="29"/>
        <v>0</v>
      </c>
      <c r="DC44" s="153">
        <f t="shared" si="30"/>
        <v>0</v>
      </c>
      <c r="DD44" s="286">
        <v>0</v>
      </c>
      <c r="DE44" s="85">
        <v>0</v>
      </c>
      <c r="DF44" s="287">
        <f t="shared" si="142"/>
        <v>0</v>
      </c>
      <c r="DG44" s="288">
        <v>0</v>
      </c>
      <c r="DH44" s="444">
        <v>0</v>
      </c>
      <c r="DI44" s="289">
        <f t="shared" si="128"/>
        <v>0</v>
      </c>
      <c r="DJ44" s="445">
        <v>0</v>
      </c>
      <c r="DK44" s="446">
        <f t="shared" si="129"/>
        <v>0</v>
      </c>
      <c r="DL44" s="121">
        <f t="shared" si="130"/>
        <v>0</v>
      </c>
      <c r="DM44" s="290">
        <f t="shared" si="131"/>
        <v>0</v>
      </c>
      <c r="DN44" s="522">
        <f t="shared" si="31"/>
        <v>0</v>
      </c>
      <c r="DO44" s="154">
        <f t="shared" si="32"/>
        <v>0</v>
      </c>
      <c r="DP44" s="12">
        <v>0</v>
      </c>
      <c r="DQ44" s="6">
        <v>0</v>
      </c>
      <c r="DR44" s="6">
        <v>0</v>
      </c>
      <c r="DS44" s="87">
        <f t="shared" si="143"/>
        <v>0</v>
      </c>
      <c r="DT44" s="522">
        <f t="shared" si="34"/>
        <v>0</v>
      </c>
      <c r="DU44" s="88">
        <f t="shared" si="35"/>
        <v>0</v>
      </c>
      <c r="DV44" s="10">
        <v>0</v>
      </c>
      <c r="DW44" s="4">
        <v>0</v>
      </c>
      <c r="DX44" s="4">
        <v>0</v>
      </c>
      <c r="DY44" s="39">
        <f t="shared" si="144"/>
        <v>0</v>
      </c>
      <c r="DZ44" s="522">
        <f t="shared" si="37"/>
        <v>0</v>
      </c>
      <c r="EA44" s="54">
        <f t="shared" si="38"/>
        <v>0</v>
      </c>
      <c r="EB44" s="286">
        <v>0</v>
      </c>
      <c r="EC44" s="85">
        <v>0</v>
      </c>
      <c r="ED44" s="287">
        <f t="shared" si="87"/>
        <v>0</v>
      </c>
      <c r="EE44" s="288">
        <v>0</v>
      </c>
      <c r="EF44" s="444">
        <v>0</v>
      </c>
      <c r="EG44" s="289">
        <f t="shared" si="132"/>
        <v>0</v>
      </c>
      <c r="EH44" s="445">
        <v>0</v>
      </c>
      <c r="EI44" s="446">
        <f t="shared" si="133"/>
        <v>0</v>
      </c>
      <c r="EJ44" s="121">
        <f t="shared" si="134"/>
        <v>0</v>
      </c>
      <c r="EK44" s="290">
        <f t="shared" si="135"/>
        <v>0</v>
      </c>
      <c r="EL44" s="91">
        <f t="shared" si="7"/>
        <v>0</v>
      </c>
      <c r="EM44" s="154">
        <f t="shared" si="39"/>
        <v>0</v>
      </c>
      <c r="EN44" s="14"/>
      <c r="EO44" s="8"/>
      <c r="EP44" s="59" t="str">
        <f t="shared" si="136"/>
        <v/>
      </c>
      <c r="EQ44" s="56">
        <f t="shared" si="159"/>
        <v>0</v>
      </c>
      <c r="ER44" s="41">
        <f t="shared" si="160"/>
        <v>0</v>
      </c>
      <c r="ES44" s="190">
        <f t="shared" si="41"/>
        <v>0</v>
      </c>
      <c r="ET44" s="99" t="str">
        <f t="shared" si="42"/>
        <v/>
      </c>
      <c r="EU44" s="99" t="str">
        <f t="shared" si="43"/>
        <v/>
      </c>
      <c r="EV44" s="83" t="str">
        <f t="shared" si="44"/>
        <v/>
      </c>
      <c r="EW44" s="57" t="str">
        <f t="shared" si="45"/>
        <v/>
      </c>
      <c r="EX44" s="126">
        <f t="shared" si="46"/>
        <v>0</v>
      </c>
      <c r="EY44" s="93" t="str">
        <f t="shared" si="47"/>
        <v/>
      </c>
      <c r="EZ44" s="92" t="str">
        <f t="shared" si="48"/>
        <v/>
      </c>
      <c r="FA44" s="92" t="str">
        <f t="shared" si="49"/>
        <v/>
      </c>
      <c r="FB44" s="92" t="str">
        <f t="shared" si="50"/>
        <v/>
      </c>
      <c r="FC44" s="92" t="str">
        <f t="shared" si="51"/>
        <v/>
      </c>
      <c r="FD44" s="94" t="str">
        <f t="shared" si="52"/>
        <v/>
      </c>
      <c r="FE44" s="93">
        <f t="shared" si="53"/>
        <v>0</v>
      </c>
      <c r="FF44" s="92">
        <f t="shared" si="54"/>
        <v>0</v>
      </c>
      <c r="FG44" s="92">
        <f t="shared" si="55"/>
        <v>0</v>
      </c>
      <c r="FH44" s="92">
        <f t="shared" si="56"/>
        <v>0</v>
      </c>
      <c r="FI44" s="94"/>
      <c r="FJ44" s="735"/>
      <c r="FK44" s="735"/>
      <c r="FL44" s="173">
        <f t="shared" si="57"/>
        <v>0</v>
      </c>
      <c r="FM44" s="173" t="s">
        <v>198</v>
      </c>
      <c r="FN44" s="173">
        <f t="shared" si="58"/>
        <v>200</v>
      </c>
      <c r="FO44" s="173" t="str">
        <f t="shared" si="59"/>
        <v>0/200</v>
      </c>
      <c r="FP44" s="173">
        <f t="shared" si="60"/>
        <v>0</v>
      </c>
      <c r="FQ44" s="173" t="s">
        <v>198</v>
      </c>
      <c r="FR44" s="173">
        <f t="shared" si="61"/>
        <v>200</v>
      </c>
      <c r="FS44" s="173" t="str">
        <f t="shared" si="62"/>
        <v>0/200</v>
      </c>
      <c r="FT44" s="173">
        <f t="shared" si="63"/>
        <v>0</v>
      </c>
      <c r="FU44" s="173" t="s">
        <v>198</v>
      </c>
      <c r="FV44" s="173">
        <f t="shared" si="64"/>
        <v>100</v>
      </c>
      <c r="FW44" s="173" t="str">
        <f t="shared" si="65"/>
        <v>0/100</v>
      </c>
      <c r="FX44" s="173">
        <f t="shared" si="66"/>
        <v>0</v>
      </c>
      <c r="FY44" s="173" t="s">
        <v>198</v>
      </c>
      <c r="FZ44" s="173">
        <f t="shared" si="67"/>
        <v>100</v>
      </c>
      <c r="GA44" s="173" t="str">
        <f t="shared" si="68"/>
        <v>0/100</v>
      </c>
      <c r="GB44" s="173">
        <f t="shared" si="69"/>
        <v>0</v>
      </c>
      <c r="GC44" s="173" t="s">
        <v>198</v>
      </c>
      <c r="GD44" s="173">
        <f t="shared" si="70"/>
        <v>200</v>
      </c>
      <c r="GE44" s="173" t="str">
        <f t="shared" si="20"/>
        <v>0/200</v>
      </c>
    </row>
    <row r="45" spans="1:187" ht="21.75" customHeight="1">
      <c r="A45" s="165">
        <f t="shared" si="21"/>
        <v>0</v>
      </c>
      <c r="B45" s="429">
        <v>37</v>
      </c>
      <c r="C45" s="36">
        <v>37</v>
      </c>
      <c r="D45" s="37">
        <f t="shared" si="22"/>
        <v>0</v>
      </c>
      <c r="E45" s="2"/>
      <c r="F45" s="176"/>
      <c r="G45" s="1"/>
      <c r="H45" s="2"/>
      <c r="I45" s="2"/>
      <c r="J45" s="2"/>
      <c r="K45" s="178"/>
      <c r="L45" s="15">
        <v>0</v>
      </c>
      <c r="M45" s="67">
        <v>0</v>
      </c>
      <c r="N45" s="68">
        <f t="shared" si="152"/>
        <v>0</v>
      </c>
      <c r="O45" s="207">
        <v>0</v>
      </c>
      <c r="P45" s="432">
        <v>0</v>
      </c>
      <c r="Q45" s="119">
        <f t="shared" si="153"/>
        <v>0</v>
      </c>
      <c r="R45" s="433">
        <v>0</v>
      </c>
      <c r="S45" s="434">
        <f t="shared" si="73"/>
        <v>0</v>
      </c>
      <c r="T45" s="223">
        <f t="shared" si="154"/>
        <v>0</v>
      </c>
      <c r="U45" s="69">
        <f t="shared" si="155"/>
        <v>0</v>
      </c>
      <c r="V45" s="522">
        <f t="shared" si="23"/>
        <v>0</v>
      </c>
      <c r="W45" s="38" t="str">
        <f t="shared" si="156"/>
        <v/>
      </c>
      <c r="X45" s="38" t="str">
        <f t="shared" si="157"/>
        <v/>
      </c>
      <c r="Y45" s="137" t="str">
        <f t="shared" si="158"/>
        <v/>
      </c>
      <c r="Z45" s="147">
        <v>0</v>
      </c>
      <c r="AA45" s="79">
        <v>0</v>
      </c>
      <c r="AB45" s="80">
        <f t="shared" si="88"/>
        <v>0</v>
      </c>
      <c r="AC45" s="217">
        <v>0</v>
      </c>
      <c r="AD45" s="438">
        <v>0</v>
      </c>
      <c r="AE45" s="120">
        <f t="shared" si="89"/>
        <v>0</v>
      </c>
      <c r="AF45" s="439">
        <v>0</v>
      </c>
      <c r="AG45" s="440">
        <f t="shared" si="90"/>
        <v>0</v>
      </c>
      <c r="AH45" s="158">
        <f t="shared" si="91"/>
        <v>0</v>
      </c>
      <c r="AI45" s="218">
        <f t="shared" si="92"/>
        <v>0</v>
      </c>
      <c r="AJ45" s="522">
        <f t="shared" si="24"/>
        <v>0</v>
      </c>
      <c r="AK45" s="72" t="str">
        <f t="shared" si="93"/>
        <v/>
      </c>
      <c r="AL45" s="72" t="str">
        <f t="shared" si="94"/>
        <v/>
      </c>
      <c r="AM45" s="148" t="str">
        <f t="shared" si="95"/>
        <v/>
      </c>
      <c r="AN45" s="140">
        <v>0</v>
      </c>
      <c r="AO45" s="75">
        <v>0</v>
      </c>
      <c r="AP45" s="76">
        <f t="shared" si="137"/>
        <v>0</v>
      </c>
      <c r="AQ45" s="263">
        <v>0</v>
      </c>
      <c r="AR45" s="441">
        <v>0</v>
      </c>
      <c r="AS45" s="264">
        <f t="shared" si="96"/>
        <v>0</v>
      </c>
      <c r="AT45" s="442">
        <v>0</v>
      </c>
      <c r="AU45" s="443">
        <f t="shared" si="97"/>
        <v>0</v>
      </c>
      <c r="AV45" s="65">
        <f t="shared" si="98"/>
        <v>0</v>
      </c>
      <c r="AW45" s="265">
        <f t="shared" si="99"/>
        <v>0</v>
      </c>
      <c r="AX45" s="522">
        <f t="shared" si="25"/>
        <v>0</v>
      </c>
      <c r="AY45" s="40" t="str">
        <f t="shared" si="100"/>
        <v/>
      </c>
      <c r="AZ45" s="40" t="str">
        <f t="shared" si="101"/>
        <v/>
      </c>
      <c r="BA45" s="141" t="str">
        <f t="shared" si="102"/>
        <v/>
      </c>
      <c r="BB45" s="286">
        <v>0</v>
      </c>
      <c r="BC45" s="85">
        <v>0</v>
      </c>
      <c r="BD45" s="287">
        <f t="shared" si="138"/>
        <v>0</v>
      </c>
      <c r="BE45" s="288">
        <v>0</v>
      </c>
      <c r="BF45" s="444">
        <v>0</v>
      </c>
      <c r="BG45" s="289">
        <f t="shared" si="103"/>
        <v>0</v>
      </c>
      <c r="BH45" s="445">
        <v>0</v>
      </c>
      <c r="BI45" s="446">
        <f t="shared" si="104"/>
        <v>0</v>
      </c>
      <c r="BJ45" s="121">
        <f t="shared" si="105"/>
        <v>0</v>
      </c>
      <c r="BK45" s="290">
        <f t="shared" si="106"/>
        <v>0</v>
      </c>
      <c r="BL45" s="522">
        <f t="shared" si="26"/>
        <v>0</v>
      </c>
      <c r="BM45" s="91" t="str">
        <f t="shared" si="107"/>
        <v/>
      </c>
      <c r="BN45" s="91" t="str">
        <f t="shared" si="108"/>
        <v/>
      </c>
      <c r="BO45" s="144" t="str">
        <f t="shared" si="109"/>
        <v/>
      </c>
      <c r="BP45" s="147">
        <v>0</v>
      </c>
      <c r="BQ45" s="79">
        <v>0</v>
      </c>
      <c r="BR45" s="80">
        <f t="shared" si="139"/>
        <v>0</v>
      </c>
      <c r="BS45" s="217">
        <v>0</v>
      </c>
      <c r="BT45" s="438">
        <v>0</v>
      </c>
      <c r="BU45" s="120">
        <f t="shared" si="110"/>
        <v>0</v>
      </c>
      <c r="BV45" s="439">
        <v>0</v>
      </c>
      <c r="BW45" s="440">
        <f t="shared" si="111"/>
        <v>0</v>
      </c>
      <c r="BX45" s="158">
        <f t="shared" si="112"/>
        <v>0</v>
      </c>
      <c r="BY45" s="218">
        <f t="shared" si="113"/>
        <v>0</v>
      </c>
      <c r="BZ45" s="522">
        <f t="shared" si="27"/>
        <v>0</v>
      </c>
      <c r="CA45" s="72" t="str">
        <f t="shared" si="114"/>
        <v/>
      </c>
      <c r="CB45" s="72" t="str">
        <f t="shared" si="115"/>
        <v/>
      </c>
      <c r="CC45" s="148" t="str">
        <f t="shared" si="116"/>
        <v/>
      </c>
      <c r="CD45" s="155">
        <v>0</v>
      </c>
      <c r="CE45" s="156">
        <v>0</v>
      </c>
      <c r="CF45" s="157">
        <f t="shared" si="140"/>
        <v>0</v>
      </c>
      <c r="CG45" s="311">
        <v>0</v>
      </c>
      <c r="CH45" s="447">
        <v>0</v>
      </c>
      <c r="CI45" s="312">
        <f t="shared" si="117"/>
        <v>0</v>
      </c>
      <c r="CJ45" s="448">
        <v>0</v>
      </c>
      <c r="CK45" s="449">
        <f t="shared" si="118"/>
        <v>0</v>
      </c>
      <c r="CL45" s="64">
        <f t="shared" si="119"/>
        <v>0</v>
      </c>
      <c r="CM45" s="313">
        <f t="shared" si="120"/>
        <v>0</v>
      </c>
      <c r="CN45" s="522">
        <f t="shared" si="28"/>
        <v>0</v>
      </c>
      <c r="CO45" s="39" t="str">
        <f t="shared" si="121"/>
        <v/>
      </c>
      <c r="CP45" s="39" t="str">
        <f t="shared" si="122"/>
        <v/>
      </c>
      <c r="CQ45" s="58" t="str">
        <f t="shared" si="123"/>
        <v/>
      </c>
      <c r="CR45" s="152">
        <v>0</v>
      </c>
      <c r="CS45" s="81">
        <v>0</v>
      </c>
      <c r="CT45" s="82">
        <f t="shared" si="141"/>
        <v>0</v>
      </c>
      <c r="CU45" s="336">
        <v>0</v>
      </c>
      <c r="CV45" s="450">
        <v>0</v>
      </c>
      <c r="CW45" s="337">
        <f t="shared" si="124"/>
        <v>0</v>
      </c>
      <c r="CX45" s="451">
        <v>0</v>
      </c>
      <c r="CY45" s="452">
        <f t="shared" si="125"/>
        <v>0</v>
      </c>
      <c r="CZ45" s="66">
        <f t="shared" si="126"/>
        <v>0</v>
      </c>
      <c r="DA45" s="338">
        <f t="shared" si="127"/>
        <v>0</v>
      </c>
      <c r="DB45" s="522">
        <f t="shared" si="29"/>
        <v>0</v>
      </c>
      <c r="DC45" s="153">
        <f t="shared" si="30"/>
        <v>0</v>
      </c>
      <c r="DD45" s="286">
        <v>0</v>
      </c>
      <c r="DE45" s="85">
        <v>0</v>
      </c>
      <c r="DF45" s="287">
        <f t="shared" si="142"/>
        <v>0</v>
      </c>
      <c r="DG45" s="288">
        <v>0</v>
      </c>
      <c r="DH45" s="444">
        <v>0</v>
      </c>
      <c r="DI45" s="289">
        <f t="shared" si="128"/>
        <v>0</v>
      </c>
      <c r="DJ45" s="445">
        <v>0</v>
      </c>
      <c r="DK45" s="446">
        <f t="shared" si="129"/>
        <v>0</v>
      </c>
      <c r="DL45" s="121">
        <f t="shared" si="130"/>
        <v>0</v>
      </c>
      <c r="DM45" s="290">
        <f t="shared" si="131"/>
        <v>0</v>
      </c>
      <c r="DN45" s="522">
        <f t="shared" si="31"/>
        <v>0</v>
      </c>
      <c r="DO45" s="154">
        <f t="shared" si="32"/>
        <v>0</v>
      </c>
      <c r="DP45" s="12">
        <v>0</v>
      </c>
      <c r="DQ45" s="6">
        <v>0</v>
      </c>
      <c r="DR45" s="6">
        <v>0</v>
      </c>
      <c r="DS45" s="87">
        <f t="shared" si="143"/>
        <v>0</v>
      </c>
      <c r="DT45" s="522">
        <f t="shared" si="34"/>
        <v>0</v>
      </c>
      <c r="DU45" s="88">
        <f t="shared" si="35"/>
        <v>0</v>
      </c>
      <c r="DV45" s="10">
        <v>0</v>
      </c>
      <c r="DW45" s="4">
        <v>0</v>
      </c>
      <c r="DX45" s="4">
        <v>0</v>
      </c>
      <c r="DY45" s="39">
        <f t="shared" si="144"/>
        <v>0</v>
      </c>
      <c r="DZ45" s="522">
        <f t="shared" si="37"/>
        <v>0</v>
      </c>
      <c r="EA45" s="54">
        <f t="shared" si="38"/>
        <v>0</v>
      </c>
      <c r="EB45" s="286">
        <v>0</v>
      </c>
      <c r="EC45" s="85">
        <v>0</v>
      </c>
      <c r="ED45" s="287">
        <f t="shared" si="87"/>
        <v>0</v>
      </c>
      <c r="EE45" s="288">
        <v>0</v>
      </c>
      <c r="EF45" s="444">
        <v>0</v>
      </c>
      <c r="EG45" s="289">
        <f t="shared" si="132"/>
        <v>0</v>
      </c>
      <c r="EH45" s="445">
        <v>0</v>
      </c>
      <c r="EI45" s="446">
        <f t="shared" si="133"/>
        <v>0</v>
      </c>
      <c r="EJ45" s="121">
        <f t="shared" si="134"/>
        <v>0</v>
      </c>
      <c r="EK45" s="290">
        <f t="shared" si="135"/>
        <v>0</v>
      </c>
      <c r="EL45" s="91">
        <f t="shared" si="7"/>
        <v>0</v>
      </c>
      <c r="EM45" s="154">
        <f t="shared" si="39"/>
        <v>0</v>
      </c>
      <c r="EN45" s="14"/>
      <c r="EO45" s="8"/>
      <c r="EP45" s="59" t="str">
        <f t="shared" si="136"/>
        <v/>
      </c>
      <c r="EQ45" s="56">
        <f t="shared" si="159"/>
        <v>0</v>
      </c>
      <c r="ER45" s="41">
        <f t="shared" si="160"/>
        <v>0</v>
      </c>
      <c r="ES45" s="190">
        <f t="shared" si="41"/>
        <v>0</v>
      </c>
      <c r="ET45" s="99" t="str">
        <f t="shared" si="42"/>
        <v/>
      </c>
      <c r="EU45" s="99" t="str">
        <f t="shared" si="43"/>
        <v/>
      </c>
      <c r="EV45" s="83" t="str">
        <f t="shared" si="44"/>
        <v/>
      </c>
      <c r="EW45" s="57" t="str">
        <f t="shared" si="45"/>
        <v/>
      </c>
      <c r="EX45" s="126">
        <f t="shared" si="46"/>
        <v>0</v>
      </c>
      <c r="EY45" s="93" t="str">
        <f t="shared" si="47"/>
        <v/>
      </c>
      <c r="EZ45" s="92" t="str">
        <f t="shared" si="48"/>
        <v/>
      </c>
      <c r="FA45" s="92" t="str">
        <f t="shared" si="49"/>
        <v/>
      </c>
      <c r="FB45" s="92" t="str">
        <f t="shared" si="50"/>
        <v/>
      </c>
      <c r="FC45" s="92" t="str">
        <f t="shared" si="51"/>
        <v/>
      </c>
      <c r="FD45" s="94" t="str">
        <f t="shared" si="52"/>
        <v/>
      </c>
      <c r="FE45" s="93">
        <f t="shared" si="53"/>
        <v>0</v>
      </c>
      <c r="FF45" s="92">
        <f t="shared" si="54"/>
        <v>0</v>
      </c>
      <c r="FG45" s="92">
        <f t="shared" si="55"/>
        <v>0</v>
      </c>
      <c r="FH45" s="92">
        <f t="shared" si="56"/>
        <v>0</v>
      </c>
      <c r="FI45" s="94"/>
      <c r="FJ45" s="735"/>
      <c r="FK45" s="735"/>
      <c r="FL45" s="173">
        <f t="shared" si="57"/>
        <v>0</v>
      </c>
      <c r="FM45" s="173" t="s">
        <v>198</v>
      </c>
      <c r="FN45" s="173">
        <f t="shared" si="58"/>
        <v>200</v>
      </c>
      <c r="FO45" s="173" t="str">
        <f t="shared" si="59"/>
        <v>0/200</v>
      </c>
      <c r="FP45" s="173">
        <f t="shared" si="60"/>
        <v>0</v>
      </c>
      <c r="FQ45" s="173" t="s">
        <v>198</v>
      </c>
      <c r="FR45" s="173">
        <f t="shared" si="61"/>
        <v>200</v>
      </c>
      <c r="FS45" s="173" t="str">
        <f t="shared" si="62"/>
        <v>0/200</v>
      </c>
      <c r="FT45" s="173">
        <f t="shared" si="63"/>
        <v>0</v>
      </c>
      <c r="FU45" s="173" t="s">
        <v>198</v>
      </c>
      <c r="FV45" s="173">
        <f t="shared" si="64"/>
        <v>100</v>
      </c>
      <c r="FW45" s="173" t="str">
        <f t="shared" si="65"/>
        <v>0/100</v>
      </c>
      <c r="FX45" s="173">
        <f t="shared" si="66"/>
        <v>0</v>
      </c>
      <c r="FY45" s="173" t="s">
        <v>198</v>
      </c>
      <c r="FZ45" s="173">
        <f t="shared" si="67"/>
        <v>100</v>
      </c>
      <c r="GA45" s="173" t="str">
        <f t="shared" si="68"/>
        <v>0/100</v>
      </c>
      <c r="GB45" s="173">
        <f t="shared" si="69"/>
        <v>0</v>
      </c>
      <c r="GC45" s="173" t="s">
        <v>198</v>
      </c>
      <c r="GD45" s="173">
        <f t="shared" si="70"/>
        <v>200</v>
      </c>
      <c r="GE45" s="173" t="str">
        <f t="shared" si="20"/>
        <v>0/200</v>
      </c>
    </row>
    <row r="46" spans="1:187" ht="21.75" customHeight="1">
      <c r="A46" s="165">
        <f t="shared" si="21"/>
        <v>0</v>
      </c>
      <c r="B46" s="429">
        <v>38</v>
      </c>
      <c r="C46" s="42">
        <v>38</v>
      </c>
      <c r="D46" s="37">
        <f t="shared" si="22"/>
        <v>0</v>
      </c>
      <c r="E46" s="2"/>
      <c r="F46" s="176"/>
      <c r="G46" s="2"/>
      <c r="H46" s="2"/>
      <c r="I46" s="2"/>
      <c r="J46" s="2"/>
      <c r="K46" s="178"/>
      <c r="L46" s="15">
        <v>0</v>
      </c>
      <c r="M46" s="67">
        <v>0</v>
      </c>
      <c r="N46" s="68">
        <f t="shared" si="152"/>
        <v>0</v>
      </c>
      <c r="O46" s="207">
        <v>0</v>
      </c>
      <c r="P46" s="432">
        <v>0</v>
      </c>
      <c r="Q46" s="119">
        <f t="shared" si="153"/>
        <v>0</v>
      </c>
      <c r="R46" s="433">
        <v>0</v>
      </c>
      <c r="S46" s="434">
        <f t="shared" si="73"/>
        <v>0</v>
      </c>
      <c r="T46" s="223">
        <f t="shared" si="154"/>
        <v>0</v>
      </c>
      <c r="U46" s="69">
        <f t="shared" si="155"/>
        <v>0</v>
      </c>
      <c r="V46" s="522">
        <f t="shared" si="23"/>
        <v>0</v>
      </c>
      <c r="W46" s="38" t="str">
        <f t="shared" si="156"/>
        <v/>
      </c>
      <c r="X46" s="38" t="str">
        <f t="shared" si="157"/>
        <v/>
      </c>
      <c r="Y46" s="137" t="str">
        <f t="shared" si="158"/>
        <v/>
      </c>
      <c r="Z46" s="147">
        <v>0</v>
      </c>
      <c r="AA46" s="79">
        <v>0</v>
      </c>
      <c r="AB46" s="80">
        <f t="shared" si="88"/>
        <v>0</v>
      </c>
      <c r="AC46" s="217">
        <v>0</v>
      </c>
      <c r="AD46" s="438">
        <v>0</v>
      </c>
      <c r="AE46" s="120">
        <f t="shared" si="89"/>
        <v>0</v>
      </c>
      <c r="AF46" s="439">
        <v>0</v>
      </c>
      <c r="AG46" s="440">
        <f t="shared" si="90"/>
        <v>0</v>
      </c>
      <c r="AH46" s="158">
        <f t="shared" si="91"/>
        <v>0</v>
      </c>
      <c r="AI46" s="218">
        <f t="shared" si="92"/>
        <v>0</v>
      </c>
      <c r="AJ46" s="522">
        <f t="shared" si="24"/>
        <v>0</v>
      </c>
      <c r="AK46" s="72" t="str">
        <f t="shared" si="93"/>
        <v/>
      </c>
      <c r="AL46" s="72" t="str">
        <f t="shared" si="94"/>
        <v/>
      </c>
      <c r="AM46" s="148" t="str">
        <f t="shared" si="95"/>
        <v/>
      </c>
      <c r="AN46" s="140">
        <v>0</v>
      </c>
      <c r="AO46" s="75">
        <v>0</v>
      </c>
      <c r="AP46" s="76">
        <f t="shared" si="137"/>
        <v>0</v>
      </c>
      <c r="AQ46" s="263">
        <v>0</v>
      </c>
      <c r="AR46" s="441">
        <v>0</v>
      </c>
      <c r="AS46" s="264">
        <f t="shared" si="96"/>
        <v>0</v>
      </c>
      <c r="AT46" s="442">
        <v>0</v>
      </c>
      <c r="AU46" s="443">
        <f t="shared" si="97"/>
        <v>0</v>
      </c>
      <c r="AV46" s="65">
        <f t="shared" si="98"/>
        <v>0</v>
      </c>
      <c r="AW46" s="265">
        <f t="shared" si="99"/>
        <v>0</v>
      </c>
      <c r="AX46" s="522">
        <f t="shared" si="25"/>
        <v>0</v>
      </c>
      <c r="AY46" s="40" t="str">
        <f t="shared" si="100"/>
        <v/>
      </c>
      <c r="AZ46" s="40" t="str">
        <f t="shared" si="101"/>
        <v/>
      </c>
      <c r="BA46" s="141" t="str">
        <f t="shared" si="102"/>
        <v/>
      </c>
      <c r="BB46" s="286">
        <v>0</v>
      </c>
      <c r="BC46" s="85">
        <v>0</v>
      </c>
      <c r="BD46" s="287">
        <f t="shared" si="138"/>
        <v>0</v>
      </c>
      <c r="BE46" s="288">
        <v>0</v>
      </c>
      <c r="BF46" s="444">
        <v>0</v>
      </c>
      <c r="BG46" s="289">
        <f t="shared" si="103"/>
        <v>0</v>
      </c>
      <c r="BH46" s="445">
        <v>0</v>
      </c>
      <c r="BI46" s="446">
        <f t="shared" si="104"/>
        <v>0</v>
      </c>
      <c r="BJ46" s="121">
        <f t="shared" si="105"/>
        <v>0</v>
      </c>
      <c r="BK46" s="290">
        <f t="shared" si="106"/>
        <v>0</v>
      </c>
      <c r="BL46" s="522">
        <f t="shared" si="26"/>
        <v>0</v>
      </c>
      <c r="BM46" s="91" t="str">
        <f t="shared" si="107"/>
        <v/>
      </c>
      <c r="BN46" s="91" t="str">
        <f t="shared" si="108"/>
        <v/>
      </c>
      <c r="BO46" s="144" t="str">
        <f t="shared" si="109"/>
        <v/>
      </c>
      <c r="BP46" s="147">
        <v>0</v>
      </c>
      <c r="BQ46" s="79">
        <v>0</v>
      </c>
      <c r="BR46" s="80">
        <f t="shared" si="139"/>
        <v>0</v>
      </c>
      <c r="BS46" s="217">
        <v>0</v>
      </c>
      <c r="BT46" s="438">
        <v>0</v>
      </c>
      <c r="BU46" s="120">
        <f t="shared" si="110"/>
        <v>0</v>
      </c>
      <c r="BV46" s="439">
        <v>0</v>
      </c>
      <c r="BW46" s="440">
        <f t="shared" si="111"/>
        <v>0</v>
      </c>
      <c r="BX46" s="158">
        <f t="shared" si="112"/>
        <v>0</v>
      </c>
      <c r="BY46" s="218">
        <f t="shared" si="113"/>
        <v>0</v>
      </c>
      <c r="BZ46" s="522">
        <f t="shared" si="27"/>
        <v>0</v>
      </c>
      <c r="CA46" s="72" t="str">
        <f t="shared" si="114"/>
        <v/>
      </c>
      <c r="CB46" s="72" t="str">
        <f t="shared" si="115"/>
        <v/>
      </c>
      <c r="CC46" s="148" t="str">
        <f t="shared" si="116"/>
        <v/>
      </c>
      <c r="CD46" s="155">
        <v>0</v>
      </c>
      <c r="CE46" s="156">
        <v>0</v>
      </c>
      <c r="CF46" s="157">
        <f t="shared" si="140"/>
        <v>0</v>
      </c>
      <c r="CG46" s="311">
        <v>0</v>
      </c>
      <c r="CH46" s="447">
        <v>0</v>
      </c>
      <c r="CI46" s="312">
        <f t="shared" si="117"/>
        <v>0</v>
      </c>
      <c r="CJ46" s="448">
        <v>0</v>
      </c>
      <c r="CK46" s="449">
        <f t="shared" si="118"/>
        <v>0</v>
      </c>
      <c r="CL46" s="64">
        <f t="shared" si="119"/>
        <v>0</v>
      </c>
      <c r="CM46" s="313">
        <f t="shared" si="120"/>
        <v>0</v>
      </c>
      <c r="CN46" s="522">
        <f t="shared" si="28"/>
        <v>0</v>
      </c>
      <c r="CO46" s="39" t="str">
        <f t="shared" si="121"/>
        <v/>
      </c>
      <c r="CP46" s="39" t="str">
        <f t="shared" si="122"/>
        <v/>
      </c>
      <c r="CQ46" s="58" t="str">
        <f t="shared" si="123"/>
        <v/>
      </c>
      <c r="CR46" s="152">
        <v>0</v>
      </c>
      <c r="CS46" s="81">
        <v>0</v>
      </c>
      <c r="CT46" s="82">
        <f t="shared" si="141"/>
        <v>0</v>
      </c>
      <c r="CU46" s="336">
        <v>0</v>
      </c>
      <c r="CV46" s="450">
        <v>0</v>
      </c>
      <c r="CW46" s="337">
        <f t="shared" si="124"/>
        <v>0</v>
      </c>
      <c r="CX46" s="451">
        <v>0</v>
      </c>
      <c r="CY46" s="452">
        <f t="shared" si="125"/>
        <v>0</v>
      </c>
      <c r="CZ46" s="66">
        <f t="shared" si="126"/>
        <v>0</v>
      </c>
      <c r="DA46" s="338">
        <f t="shared" si="127"/>
        <v>0</v>
      </c>
      <c r="DB46" s="522">
        <f t="shared" si="29"/>
        <v>0</v>
      </c>
      <c r="DC46" s="153">
        <f t="shared" si="30"/>
        <v>0</v>
      </c>
      <c r="DD46" s="286">
        <v>0</v>
      </c>
      <c r="DE46" s="85">
        <v>0</v>
      </c>
      <c r="DF46" s="287">
        <f t="shared" si="142"/>
        <v>0</v>
      </c>
      <c r="DG46" s="288">
        <v>0</v>
      </c>
      <c r="DH46" s="444">
        <v>0</v>
      </c>
      <c r="DI46" s="289">
        <f t="shared" si="128"/>
        <v>0</v>
      </c>
      <c r="DJ46" s="445">
        <v>0</v>
      </c>
      <c r="DK46" s="446">
        <f t="shared" si="129"/>
        <v>0</v>
      </c>
      <c r="DL46" s="121">
        <f t="shared" si="130"/>
        <v>0</v>
      </c>
      <c r="DM46" s="290">
        <f t="shared" si="131"/>
        <v>0</v>
      </c>
      <c r="DN46" s="522">
        <f t="shared" si="31"/>
        <v>0</v>
      </c>
      <c r="DO46" s="154">
        <f t="shared" si="32"/>
        <v>0</v>
      </c>
      <c r="DP46" s="12">
        <v>0</v>
      </c>
      <c r="DQ46" s="6">
        <v>0</v>
      </c>
      <c r="DR46" s="6">
        <v>0</v>
      </c>
      <c r="DS46" s="87">
        <f t="shared" si="143"/>
        <v>0</v>
      </c>
      <c r="DT46" s="522">
        <f t="shared" si="34"/>
        <v>0</v>
      </c>
      <c r="DU46" s="88">
        <f t="shared" si="35"/>
        <v>0</v>
      </c>
      <c r="DV46" s="10">
        <v>0</v>
      </c>
      <c r="DW46" s="4">
        <v>0</v>
      </c>
      <c r="DX46" s="4">
        <v>0</v>
      </c>
      <c r="DY46" s="39">
        <f t="shared" si="144"/>
        <v>0</v>
      </c>
      <c r="DZ46" s="522">
        <f t="shared" si="37"/>
        <v>0</v>
      </c>
      <c r="EA46" s="54">
        <f t="shared" si="38"/>
        <v>0</v>
      </c>
      <c r="EB46" s="286">
        <v>0</v>
      </c>
      <c r="EC46" s="85">
        <v>0</v>
      </c>
      <c r="ED46" s="287">
        <f t="shared" si="87"/>
        <v>0</v>
      </c>
      <c r="EE46" s="288">
        <v>0</v>
      </c>
      <c r="EF46" s="444">
        <v>0</v>
      </c>
      <c r="EG46" s="289">
        <f t="shared" si="132"/>
        <v>0</v>
      </c>
      <c r="EH46" s="445">
        <v>0</v>
      </c>
      <c r="EI46" s="446">
        <f t="shared" si="133"/>
        <v>0</v>
      </c>
      <c r="EJ46" s="121">
        <f t="shared" si="134"/>
        <v>0</v>
      </c>
      <c r="EK46" s="290">
        <f t="shared" si="135"/>
        <v>0</v>
      </c>
      <c r="EL46" s="91">
        <f t="shared" si="7"/>
        <v>0</v>
      </c>
      <c r="EM46" s="154">
        <f t="shared" si="39"/>
        <v>0</v>
      </c>
      <c r="EN46" s="14"/>
      <c r="EO46" s="8"/>
      <c r="EP46" s="59" t="str">
        <f t="shared" si="136"/>
        <v/>
      </c>
      <c r="EQ46" s="56">
        <f t="shared" si="159"/>
        <v>0</v>
      </c>
      <c r="ER46" s="41">
        <f t="shared" si="160"/>
        <v>0</v>
      </c>
      <c r="ES46" s="190">
        <f t="shared" si="41"/>
        <v>0</v>
      </c>
      <c r="ET46" s="99" t="str">
        <f t="shared" si="42"/>
        <v/>
      </c>
      <c r="EU46" s="99" t="str">
        <f t="shared" si="43"/>
        <v/>
      </c>
      <c r="EV46" s="83" t="str">
        <f t="shared" si="44"/>
        <v/>
      </c>
      <c r="EW46" s="57" t="str">
        <f t="shared" si="45"/>
        <v/>
      </c>
      <c r="EX46" s="126">
        <f t="shared" si="46"/>
        <v>0</v>
      </c>
      <c r="EY46" s="93" t="str">
        <f t="shared" si="47"/>
        <v/>
      </c>
      <c r="EZ46" s="92" t="str">
        <f t="shared" si="48"/>
        <v/>
      </c>
      <c r="FA46" s="92" t="str">
        <f t="shared" si="49"/>
        <v/>
      </c>
      <c r="FB46" s="92" t="str">
        <f t="shared" si="50"/>
        <v/>
      </c>
      <c r="FC46" s="92" t="str">
        <f t="shared" si="51"/>
        <v/>
      </c>
      <c r="FD46" s="94" t="str">
        <f t="shared" si="52"/>
        <v/>
      </c>
      <c r="FE46" s="93">
        <f t="shared" si="53"/>
        <v>0</v>
      </c>
      <c r="FF46" s="92">
        <f t="shared" si="54"/>
        <v>0</v>
      </c>
      <c r="FG46" s="92">
        <f t="shared" si="55"/>
        <v>0</v>
      </c>
      <c r="FH46" s="92">
        <f t="shared" si="56"/>
        <v>0</v>
      </c>
      <c r="FI46" s="94"/>
      <c r="FJ46" s="735"/>
      <c r="FK46" s="735"/>
      <c r="FL46" s="173">
        <f t="shared" si="57"/>
        <v>0</v>
      </c>
      <c r="FM46" s="173" t="s">
        <v>198</v>
      </c>
      <c r="FN46" s="173">
        <f t="shared" si="58"/>
        <v>200</v>
      </c>
      <c r="FO46" s="173" t="str">
        <f t="shared" si="59"/>
        <v>0/200</v>
      </c>
      <c r="FP46" s="173">
        <f t="shared" si="60"/>
        <v>0</v>
      </c>
      <c r="FQ46" s="173" t="s">
        <v>198</v>
      </c>
      <c r="FR46" s="173">
        <f t="shared" si="61"/>
        <v>200</v>
      </c>
      <c r="FS46" s="173" t="str">
        <f t="shared" si="62"/>
        <v>0/200</v>
      </c>
      <c r="FT46" s="173">
        <f t="shared" si="63"/>
        <v>0</v>
      </c>
      <c r="FU46" s="173" t="s">
        <v>198</v>
      </c>
      <c r="FV46" s="173">
        <f t="shared" si="64"/>
        <v>100</v>
      </c>
      <c r="FW46" s="173" t="str">
        <f t="shared" si="65"/>
        <v>0/100</v>
      </c>
      <c r="FX46" s="173">
        <f t="shared" si="66"/>
        <v>0</v>
      </c>
      <c r="FY46" s="173" t="s">
        <v>198</v>
      </c>
      <c r="FZ46" s="173">
        <f t="shared" si="67"/>
        <v>100</v>
      </c>
      <c r="GA46" s="173" t="str">
        <f t="shared" si="68"/>
        <v>0/100</v>
      </c>
      <c r="GB46" s="173">
        <f t="shared" si="69"/>
        <v>0</v>
      </c>
      <c r="GC46" s="173" t="s">
        <v>198</v>
      </c>
      <c r="GD46" s="173">
        <f t="shared" si="70"/>
        <v>200</v>
      </c>
      <c r="GE46" s="173" t="str">
        <f t="shared" si="20"/>
        <v>0/200</v>
      </c>
    </row>
    <row r="47" spans="1:187" ht="21.75" customHeight="1">
      <c r="A47" s="165">
        <f t="shared" si="21"/>
        <v>0</v>
      </c>
      <c r="B47" s="429">
        <v>39</v>
      </c>
      <c r="C47" s="36">
        <v>39</v>
      </c>
      <c r="D47" s="37">
        <f t="shared" si="22"/>
        <v>0</v>
      </c>
      <c r="E47" s="2"/>
      <c r="F47" s="176"/>
      <c r="G47" s="1"/>
      <c r="H47" s="2"/>
      <c r="I47" s="2"/>
      <c r="J47" s="2"/>
      <c r="K47" s="178"/>
      <c r="L47" s="15">
        <v>0</v>
      </c>
      <c r="M47" s="67">
        <v>0</v>
      </c>
      <c r="N47" s="68">
        <f t="shared" si="152"/>
        <v>0</v>
      </c>
      <c r="O47" s="207">
        <v>0</v>
      </c>
      <c r="P47" s="432">
        <v>0</v>
      </c>
      <c r="Q47" s="119">
        <f t="shared" si="153"/>
        <v>0</v>
      </c>
      <c r="R47" s="433">
        <v>0</v>
      </c>
      <c r="S47" s="434">
        <f t="shared" si="73"/>
        <v>0</v>
      </c>
      <c r="T47" s="223">
        <f t="shared" si="154"/>
        <v>0</v>
      </c>
      <c r="U47" s="69">
        <f t="shared" si="155"/>
        <v>0</v>
      </c>
      <c r="V47" s="522">
        <f t="shared" si="23"/>
        <v>0</v>
      </c>
      <c r="W47" s="38" t="str">
        <f t="shared" si="156"/>
        <v/>
      </c>
      <c r="X47" s="38" t="str">
        <f t="shared" si="157"/>
        <v/>
      </c>
      <c r="Y47" s="137" t="str">
        <f t="shared" si="158"/>
        <v/>
      </c>
      <c r="Z47" s="147">
        <v>0</v>
      </c>
      <c r="AA47" s="79">
        <v>0</v>
      </c>
      <c r="AB47" s="80">
        <f t="shared" si="88"/>
        <v>0</v>
      </c>
      <c r="AC47" s="217">
        <v>0</v>
      </c>
      <c r="AD47" s="438">
        <v>0</v>
      </c>
      <c r="AE47" s="120">
        <f t="shared" si="89"/>
        <v>0</v>
      </c>
      <c r="AF47" s="439">
        <v>0</v>
      </c>
      <c r="AG47" s="440">
        <f t="shared" si="90"/>
        <v>0</v>
      </c>
      <c r="AH47" s="158">
        <f t="shared" si="91"/>
        <v>0</v>
      </c>
      <c r="AI47" s="218">
        <f t="shared" si="92"/>
        <v>0</v>
      </c>
      <c r="AJ47" s="522">
        <f t="shared" si="24"/>
        <v>0</v>
      </c>
      <c r="AK47" s="72" t="str">
        <f t="shared" si="93"/>
        <v/>
      </c>
      <c r="AL47" s="72" t="str">
        <f t="shared" si="94"/>
        <v/>
      </c>
      <c r="AM47" s="148" t="str">
        <f t="shared" si="95"/>
        <v/>
      </c>
      <c r="AN47" s="140">
        <v>0</v>
      </c>
      <c r="AO47" s="75">
        <v>0</v>
      </c>
      <c r="AP47" s="76">
        <f t="shared" si="137"/>
        <v>0</v>
      </c>
      <c r="AQ47" s="263">
        <v>0</v>
      </c>
      <c r="AR47" s="441">
        <v>0</v>
      </c>
      <c r="AS47" s="264">
        <f t="shared" si="96"/>
        <v>0</v>
      </c>
      <c r="AT47" s="442">
        <v>0</v>
      </c>
      <c r="AU47" s="443">
        <f t="shared" si="97"/>
        <v>0</v>
      </c>
      <c r="AV47" s="65">
        <f t="shared" si="98"/>
        <v>0</v>
      </c>
      <c r="AW47" s="265">
        <f t="shared" si="99"/>
        <v>0</v>
      </c>
      <c r="AX47" s="522">
        <f t="shared" si="25"/>
        <v>0</v>
      </c>
      <c r="AY47" s="40" t="str">
        <f t="shared" si="100"/>
        <v/>
      </c>
      <c r="AZ47" s="40" t="str">
        <f t="shared" si="101"/>
        <v/>
      </c>
      <c r="BA47" s="141" t="str">
        <f t="shared" si="102"/>
        <v/>
      </c>
      <c r="BB47" s="286">
        <v>0</v>
      </c>
      <c r="BC47" s="85">
        <v>0</v>
      </c>
      <c r="BD47" s="287">
        <f t="shared" si="138"/>
        <v>0</v>
      </c>
      <c r="BE47" s="288">
        <v>0</v>
      </c>
      <c r="BF47" s="444">
        <v>0</v>
      </c>
      <c r="BG47" s="289">
        <f t="shared" si="103"/>
        <v>0</v>
      </c>
      <c r="BH47" s="445">
        <v>0</v>
      </c>
      <c r="BI47" s="446">
        <f t="shared" si="104"/>
        <v>0</v>
      </c>
      <c r="BJ47" s="121">
        <f t="shared" si="105"/>
        <v>0</v>
      </c>
      <c r="BK47" s="290">
        <f t="shared" si="106"/>
        <v>0</v>
      </c>
      <c r="BL47" s="522">
        <f t="shared" si="26"/>
        <v>0</v>
      </c>
      <c r="BM47" s="91" t="str">
        <f t="shared" si="107"/>
        <v/>
      </c>
      <c r="BN47" s="91" t="str">
        <f t="shared" si="108"/>
        <v/>
      </c>
      <c r="BO47" s="144" t="str">
        <f t="shared" si="109"/>
        <v/>
      </c>
      <c r="BP47" s="147">
        <v>0</v>
      </c>
      <c r="BQ47" s="79">
        <v>0</v>
      </c>
      <c r="BR47" s="80">
        <f t="shared" si="139"/>
        <v>0</v>
      </c>
      <c r="BS47" s="217">
        <v>0</v>
      </c>
      <c r="BT47" s="438">
        <v>0</v>
      </c>
      <c r="BU47" s="120">
        <f t="shared" si="110"/>
        <v>0</v>
      </c>
      <c r="BV47" s="439">
        <v>0</v>
      </c>
      <c r="BW47" s="440">
        <f t="shared" si="111"/>
        <v>0</v>
      </c>
      <c r="BX47" s="158">
        <f t="shared" si="112"/>
        <v>0</v>
      </c>
      <c r="BY47" s="218">
        <f t="shared" si="113"/>
        <v>0</v>
      </c>
      <c r="BZ47" s="522">
        <f t="shared" si="27"/>
        <v>0</v>
      </c>
      <c r="CA47" s="72" t="str">
        <f t="shared" si="114"/>
        <v/>
      </c>
      <c r="CB47" s="72" t="str">
        <f t="shared" si="115"/>
        <v/>
      </c>
      <c r="CC47" s="148" t="str">
        <f t="shared" si="116"/>
        <v/>
      </c>
      <c r="CD47" s="155">
        <v>0</v>
      </c>
      <c r="CE47" s="156">
        <v>0</v>
      </c>
      <c r="CF47" s="157">
        <f t="shared" si="140"/>
        <v>0</v>
      </c>
      <c r="CG47" s="311">
        <v>0</v>
      </c>
      <c r="CH47" s="447">
        <v>0</v>
      </c>
      <c r="CI47" s="312">
        <f t="shared" si="117"/>
        <v>0</v>
      </c>
      <c r="CJ47" s="448">
        <v>0</v>
      </c>
      <c r="CK47" s="449">
        <f t="shared" si="118"/>
        <v>0</v>
      </c>
      <c r="CL47" s="64">
        <f t="shared" si="119"/>
        <v>0</v>
      </c>
      <c r="CM47" s="313">
        <f t="shared" si="120"/>
        <v>0</v>
      </c>
      <c r="CN47" s="522">
        <f t="shared" si="28"/>
        <v>0</v>
      </c>
      <c r="CO47" s="39" t="str">
        <f t="shared" si="121"/>
        <v/>
      </c>
      <c r="CP47" s="39" t="str">
        <f t="shared" si="122"/>
        <v/>
      </c>
      <c r="CQ47" s="58" t="str">
        <f t="shared" si="123"/>
        <v/>
      </c>
      <c r="CR47" s="152">
        <v>0</v>
      </c>
      <c r="CS47" s="81">
        <v>0</v>
      </c>
      <c r="CT47" s="82">
        <f t="shared" si="141"/>
        <v>0</v>
      </c>
      <c r="CU47" s="336">
        <v>0</v>
      </c>
      <c r="CV47" s="450">
        <v>0</v>
      </c>
      <c r="CW47" s="337">
        <f t="shared" si="124"/>
        <v>0</v>
      </c>
      <c r="CX47" s="451">
        <v>0</v>
      </c>
      <c r="CY47" s="452">
        <f t="shared" si="125"/>
        <v>0</v>
      </c>
      <c r="CZ47" s="66">
        <f t="shared" si="126"/>
        <v>0</v>
      </c>
      <c r="DA47" s="338">
        <f t="shared" si="127"/>
        <v>0</v>
      </c>
      <c r="DB47" s="522">
        <f t="shared" si="29"/>
        <v>0</v>
      </c>
      <c r="DC47" s="153">
        <f t="shared" si="30"/>
        <v>0</v>
      </c>
      <c r="DD47" s="286">
        <v>0</v>
      </c>
      <c r="DE47" s="85">
        <v>0</v>
      </c>
      <c r="DF47" s="287">
        <f t="shared" si="142"/>
        <v>0</v>
      </c>
      <c r="DG47" s="288">
        <v>0</v>
      </c>
      <c r="DH47" s="444">
        <v>0</v>
      </c>
      <c r="DI47" s="289">
        <f t="shared" si="128"/>
        <v>0</v>
      </c>
      <c r="DJ47" s="445">
        <v>0</v>
      </c>
      <c r="DK47" s="446">
        <f t="shared" si="129"/>
        <v>0</v>
      </c>
      <c r="DL47" s="121">
        <f t="shared" si="130"/>
        <v>0</v>
      </c>
      <c r="DM47" s="290">
        <f t="shared" si="131"/>
        <v>0</v>
      </c>
      <c r="DN47" s="522">
        <f t="shared" si="31"/>
        <v>0</v>
      </c>
      <c r="DO47" s="154">
        <f t="shared" si="32"/>
        <v>0</v>
      </c>
      <c r="DP47" s="12">
        <v>0</v>
      </c>
      <c r="DQ47" s="6">
        <v>0</v>
      </c>
      <c r="DR47" s="6">
        <v>0</v>
      </c>
      <c r="DS47" s="87">
        <f t="shared" si="143"/>
        <v>0</v>
      </c>
      <c r="DT47" s="522">
        <f t="shared" si="34"/>
        <v>0</v>
      </c>
      <c r="DU47" s="88">
        <f t="shared" si="35"/>
        <v>0</v>
      </c>
      <c r="DV47" s="10">
        <v>0</v>
      </c>
      <c r="DW47" s="4">
        <v>0</v>
      </c>
      <c r="DX47" s="4">
        <v>0</v>
      </c>
      <c r="DY47" s="39">
        <f t="shared" si="144"/>
        <v>0</v>
      </c>
      <c r="DZ47" s="522">
        <f t="shared" si="37"/>
        <v>0</v>
      </c>
      <c r="EA47" s="54">
        <f t="shared" si="38"/>
        <v>0</v>
      </c>
      <c r="EB47" s="286">
        <v>0</v>
      </c>
      <c r="EC47" s="85">
        <v>0</v>
      </c>
      <c r="ED47" s="287">
        <f t="shared" si="87"/>
        <v>0</v>
      </c>
      <c r="EE47" s="288">
        <v>0</v>
      </c>
      <c r="EF47" s="444">
        <v>0</v>
      </c>
      <c r="EG47" s="289">
        <f t="shared" si="132"/>
        <v>0</v>
      </c>
      <c r="EH47" s="445">
        <v>0</v>
      </c>
      <c r="EI47" s="446">
        <f t="shared" si="133"/>
        <v>0</v>
      </c>
      <c r="EJ47" s="121">
        <f t="shared" si="134"/>
        <v>0</v>
      </c>
      <c r="EK47" s="290">
        <f t="shared" si="135"/>
        <v>0</v>
      </c>
      <c r="EL47" s="91">
        <f t="shared" si="7"/>
        <v>0</v>
      </c>
      <c r="EM47" s="154">
        <f t="shared" si="39"/>
        <v>0</v>
      </c>
      <c r="EN47" s="14"/>
      <c r="EO47" s="8"/>
      <c r="EP47" s="59" t="str">
        <f t="shared" si="136"/>
        <v/>
      </c>
      <c r="EQ47" s="56">
        <f t="shared" si="159"/>
        <v>0</v>
      </c>
      <c r="ER47" s="41">
        <f t="shared" si="160"/>
        <v>0</v>
      </c>
      <c r="ES47" s="190">
        <f t="shared" si="41"/>
        <v>0</v>
      </c>
      <c r="ET47" s="99" t="str">
        <f t="shared" si="42"/>
        <v/>
      </c>
      <c r="EU47" s="99" t="str">
        <f t="shared" si="43"/>
        <v/>
      </c>
      <c r="EV47" s="83" t="str">
        <f t="shared" si="44"/>
        <v/>
      </c>
      <c r="EW47" s="57" t="str">
        <f t="shared" si="45"/>
        <v/>
      </c>
      <c r="EX47" s="126">
        <f t="shared" si="46"/>
        <v>0</v>
      </c>
      <c r="EY47" s="93" t="str">
        <f t="shared" si="47"/>
        <v/>
      </c>
      <c r="EZ47" s="92" t="str">
        <f t="shared" si="48"/>
        <v/>
      </c>
      <c r="FA47" s="92" t="str">
        <f t="shared" si="49"/>
        <v/>
      </c>
      <c r="FB47" s="92" t="str">
        <f t="shared" si="50"/>
        <v/>
      </c>
      <c r="FC47" s="92" t="str">
        <f t="shared" si="51"/>
        <v/>
      </c>
      <c r="FD47" s="94" t="str">
        <f t="shared" si="52"/>
        <v/>
      </c>
      <c r="FE47" s="93">
        <f t="shared" si="53"/>
        <v>0</v>
      </c>
      <c r="FF47" s="92">
        <f t="shared" si="54"/>
        <v>0</v>
      </c>
      <c r="FG47" s="92">
        <f t="shared" si="55"/>
        <v>0</v>
      </c>
      <c r="FH47" s="92">
        <f t="shared" si="56"/>
        <v>0</v>
      </c>
      <c r="FI47" s="94"/>
      <c r="FJ47" s="735"/>
      <c r="FK47" s="735"/>
      <c r="FL47" s="173">
        <f t="shared" si="57"/>
        <v>0</v>
      </c>
      <c r="FM47" s="173" t="s">
        <v>198</v>
      </c>
      <c r="FN47" s="173">
        <f t="shared" si="58"/>
        <v>200</v>
      </c>
      <c r="FO47" s="173" t="str">
        <f t="shared" si="59"/>
        <v>0/200</v>
      </c>
      <c r="FP47" s="173">
        <f t="shared" si="60"/>
        <v>0</v>
      </c>
      <c r="FQ47" s="173" t="s">
        <v>198</v>
      </c>
      <c r="FR47" s="173">
        <f t="shared" si="61"/>
        <v>200</v>
      </c>
      <c r="FS47" s="173" t="str">
        <f t="shared" si="62"/>
        <v>0/200</v>
      </c>
      <c r="FT47" s="173">
        <f t="shared" si="63"/>
        <v>0</v>
      </c>
      <c r="FU47" s="173" t="s">
        <v>198</v>
      </c>
      <c r="FV47" s="173">
        <f t="shared" si="64"/>
        <v>100</v>
      </c>
      <c r="FW47" s="173" t="str">
        <f t="shared" si="65"/>
        <v>0/100</v>
      </c>
      <c r="FX47" s="173">
        <f t="shared" si="66"/>
        <v>0</v>
      </c>
      <c r="FY47" s="173" t="s">
        <v>198</v>
      </c>
      <c r="FZ47" s="173">
        <f t="shared" si="67"/>
        <v>100</v>
      </c>
      <c r="GA47" s="173" t="str">
        <f t="shared" si="68"/>
        <v>0/100</v>
      </c>
      <c r="GB47" s="173">
        <f t="shared" si="69"/>
        <v>0</v>
      </c>
      <c r="GC47" s="173" t="s">
        <v>198</v>
      </c>
      <c r="GD47" s="173">
        <f t="shared" si="70"/>
        <v>200</v>
      </c>
      <c r="GE47" s="173" t="str">
        <f t="shared" si="20"/>
        <v>0/200</v>
      </c>
    </row>
    <row r="48" spans="1:187" ht="21.75" customHeight="1">
      <c r="A48" s="165">
        <f t="shared" si="21"/>
        <v>0</v>
      </c>
      <c r="B48" s="429">
        <v>40</v>
      </c>
      <c r="C48" s="42">
        <v>40</v>
      </c>
      <c r="D48" s="37">
        <f t="shared" si="22"/>
        <v>0</v>
      </c>
      <c r="E48" s="2"/>
      <c r="F48" s="176"/>
      <c r="G48" s="2"/>
      <c r="H48" s="2"/>
      <c r="I48" s="2"/>
      <c r="J48" s="2"/>
      <c r="K48" s="178"/>
      <c r="L48" s="15">
        <v>0</v>
      </c>
      <c r="M48" s="67">
        <v>0</v>
      </c>
      <c r="N48" s="68">
        <f t="shared" si="152"/>
        <v>0</v>
      </c>
      <c r="O48" s="207">
        <v>0</v>
      </c>
      <c r="P48" s="432">
        <v>0</v>
      </c>
      <c r="Q48" s="119">
        <f t="shared" si="153"/>
        <v>0</v>
      </c>
      <c r="R48" s="433">
        <v>0</v>
      </c>
      <c r="S48" s="434">
        <f t="shared" si="73"/>
        <v>0</v>
      </c>
      <c r="T48" s="223">
        <f t="shared" si="154"/>
        <v>0</v>
      </c>
      <c r="U48" s="69">
        <f t="shared" si="155"/>
        <v>0</v>
      </c>
      <c r="V48" s="522">
        <f t="shared" si="23"/>
        <v>0</v>
      </c>
      <c r="W48" s="38" t="str">
        <f t="shared" si="156"/>
        <v/>
      </c>
      <c r="X48" s="38" t="str">
        <f t="shared" si="157"/>
        <v/>
      </c>
      <c r="Y48" s="137" t="str">
        <f t="shared" si="158"/>
        <v/>
      </c>
      <c r="Z48" s="147">
        <v>0</v>
      </c>
      <c r="AA48" s="79">
        <v>0</v>
      </c>
      <c r="AB48" s="80">
        <f>SUM(Z48:AA48)</f>
        <v>0</v>
      </c>
      <c r="AC48" s="217">
        <v>0</v>
      </c>
      <c r="AD48" s="438">
        <v>0</v>
      </c>
      <c r="AE48" s="120">
        <f>SUM(AC48,AD48)</f>
        <v>0</v>
      </c>
      <c r="AF48" s="439">
        <v>0</v>
      </c>
      <c r="AG48" s="440">
        <f>IF($S$7="NA","NA",0)</f>
        <v>0</v>
      </c>
      <c r="AH48" s="158">
        <f>AF48+AG48</f>
        <v>0</v>
      </c>
      <c r="AI48" s="218">
        <f>SUM(AB48,AE48,AH48)</f>
        <v>0</v>
      </c>
      <c r="AJ48" s="522">
        <f t="shared" si="24"/>
        <v>0</v>
      </c>
      <c r="AK48" s="72" t="str">
        <f>IF(AF48="AB","AB",IF(AND(OR(Z48="ab",Z48="ml"),OR(AA48="ab",AA48="ml"),OR(AC48="ab",AC48="ml")),"AB",IF(AND(OR(Z48="ab",Z48="ml"),OR(AC48="ab",AC48="ml")),"AB","")))</f>
        <v/>
      </c>
      <c r="AL48" s="72" t="str">
        <f>IF(OR($G48="NSO",$G48="",AF48=""),"",IF(OR(AK48="AB",AF48="ab"),"AB",IF(AJ48&gt;36,"P",IF(AJ48&gt;34,"G2",IF(AJ48&gt;31,"G1",IF(AJ48&gt;25,"S","F"))))))</f>
        <v/>
      </c>
      <c r="AM48" s="148" t="str">
        <f>IF(OR(AL48="",AL48=0,AL48="S",AL48="F",AL48="AB"),AL48,IF(AJ48&gt;=75,"D",IF(AJ48&gt;=60,"I",IF(AJ48&gt;=48,"II",IF(AJ48&gt;=36,"III",AL48)))))</f>
        <v/>
      </c>
      <c r="AN48" s="140">
        <v>0</v>
      </c>
      <c r="AO48" s="75">
        <v>0</v>
      </c>
      <c r="AP48" s="76">
        <f t="shared" si="137"/>
        <v>0</v>
      </c>
      <c r="AQ48" s="263">
        <v>0</v>
      </c>
      <c r="AR48" s="441">
        <v>0</v>
      </c>
      <c r="AS48" s="264">
        <f>SUM(AQ48,AR48)</f>
        <v>0</v>
      </c>
      <c r="AT48" s="442">
        <v>0</v>
      </c>
      <c r="AU48" s="443">
        <f>IF($S$7="NA","NA",0)</f>
        <v>0</v>
      </c>
      <c r="AV48" s="65">
        <f>AT48+AU48</f>
        <v>0</v>
      </c>
      <c r="AW48" s="265">
        <f>SUM(AP48,AS48,AV48)</f>
        <v>0</v>
      </c>
      <c r="AX48" s="522">
        <f t="shared" si="25"/>
        <v>0</v>
      </c>
      <c r="AY48" s="40" t="str">
        <f>IF(AT48="AB","AB",IF(AND(OR(AN48="ab",AN48="ml"),OR(AO48="ab",AO48="ml"),OR(AQ48="ab",AQ48="ml")),"AB",IF(AND(OR(AN48="ab",AN48="ml"),OR(AQ48="ab",AQ48="ml")),"AB","")))</f>
        <v/>
      </c>
      <c r="AZ48" s="40" t="str">
        <f>IF(OR($G48="NSO",$G48="",AT48=""),"",IF(OR(AY48="AB",AT48="ab"),"AB",IF(AX48&gt;36,"P",IF(AX48&gt;34,"G2",IF(AX48&gt;31,"G1",IF(AX48&gt;25,"S","F"))))))</f>
        <v/>
      </c>
      <c r="BA48" s="141" t="str">
        <f>IF(OR(AZ48="",AZ48=0,AZ48="S",AZ48="F",AZ48="AB"),AZ48,IF(AX48&gt;=75,"D",IF(AX48&gt;=60,"I",IF(AX48&gt;=48,"II",IF(AX48&gt;=36,"III",AZ48)))))</f>
        <v/>
      </c>
      <c r="BB48" s="286">
        <v>0</v>
      </c>
      <c r="BC48" s="85">
        <v>0</v>
      </c>
      <c r="BD48" s="287">
        <f t="shared" si="138"/>
        <v>0</v>
      </c>
      <c r="BE48" s="288">
        <v>0</v>
      </c>
      <c r="BF48" s="444">
        <v>0</v>
      </c>
      <c r="BG48" s="289">
        <f>SUM(BE48,BF48)</f>
        <v>0</v>
      </c>
      <c r="BH48" s="445">
        <v>0</v>
      </c>
      <c r="BI48" s="446">
        <f>IF($S$7="NA","NA",0)</f>
        <v>0</v>
      </c>
      <c r="BJ48" s="121">
        <f>BH48+BI48</f>
        <v>0</v>
      </c>
      <c r="BK48" s="290">
        <f>SUM(BD48,BG48,BJ48)</f>
        <v>0</v>
      </c>
      <c r="BL48" s="522">
        <f t="shared" si="26"/>
        <v>0</v>
      </c>
      <c r="BM48" s="91" t="str">
        <f>IF(BH48="AB","AB",IF(AND(OR(BB48="ab",BB48="ml"),OR(BC48="ab",BC48="ml"),OR(BE48="ab",BE48="ml")),"AB",IF(AND(OR(BB48="ab",BB48="ml"),OR(BE48="ab",BE48="ml")),"AB","")))</f>
        <v/>
      </c>
      <c r="BN48" s="91" t="str">
        <f>IF(OR($G48="NSO",$G48="",BH48=""),"",IF(OR(BM48="AB",BH48="ab"),"AB",IF(BL48&gt;36,"P",IF(BL48&gt;34,"G2",IF(BL48&gt;31,"G1",IF(BL48&gt;25,"S","F"))))))</f>
        <v/>
      </c>
      <c r="BO48" s="144" t="str">
        <f>IF(OR(BN48="",BN48=0,BN48="S",BN48="F",BN48="AB"),BN48,IF(BL48&gt;=75,"D",IF(BL48&gt;=60,"I",IF(BL48&gt;=48,"II",IF(BL48&gt;=36,"III",BN48)))))</f>
        <v/>
      </c>
      <c r="BP48" s="147">
        <v>0</v>
      </c>
      <c r="BQ48" s="79">
        <v>0</v>
      </c>
      <c r="BR48" s="80">
        <f t="shared" si="139"/>
        <v>0</v>
      </c>
      <c r="BS48" s="217">
        <v>0</v>
      </c>
      <c r="BT48" s="438">
        <v>0</v>
      </c>
      <c r="BU48" s="120">
        <f>SUM(BS48,BT48)</f>
        <v>0</v>
      </c>
      <c r="BV48" s="439">
        <v>0</v>
      </c>
      <c r="BW48" s="440">
        <f>IF($S$7="NA","NA",0)</f>
        <v>0</v>
      </c>
      <c r="BX48" s="158">
        <f>BV48+BW48</f>
        <v>0</v>
      </c>
      <c r="BY48" s="218">
        <f>SUM(BR48,BU48,BX48)</f>
        <v>0</v>
      </c>
      <c r="BZ48" s="522">
        <f t="shared" si="27"/>
        <v>0</v>
      </c>
      <c r="CA48" s="72" t="str">
        <f>IF(BV48="AB","AB",IF(AND(OR(BP48="ab",BP48="ml"),OR(BQ48="ab",BQ48="ml"),OR(BS48="ab",BS48="ml")),"AB",IF(AND(OR(BP48="ab",BP48="ml"),OR(BS48="ab",BS48="ml")),"AB","")))</f>
        <v/>
      </c>
      <c r="CB48" s="72" t="str">
        <f>IF(OR($G48="NSO",$G48="",BV48=""),"",IF(OR(CA48="AB",BV48="ab"),"AB",IF(BZ48&gt;36,"P",IF(BZ48&gt;34,"G2",IF(BZ48&gt;31,"G1",IF(BZ48&gt;25,"S","F"))))))</f>
        <v/>
      </c>
      <c r="CC48" s="148" t="str">
        <f>IF(OR(CB48="",CB48=0,CB48="S",CB48="F",CB48="AB"),CB48,IF(BZ48&gt;=75,"D",IF(BZ48&gt;=60,"I",IF(BZ48&gt;=48,"II",IF(BZ48&gt;=36,"III",CB48)))))</f>
        <v/>
      </c>
      <c r="CD48" s="155">
        <v>0</v>
      </c>
      <c r="CE48" s="156">
        <v>0</v>
      </c>
      <c r="CF48" s="157">
        <f t="shared" si="140"/>
        <v>0</v>
      </c>
      <c r="CG48" s="311">
        <v>0</v>
      </c>
      <c r="CH48" s="447">
        <v>0</v>
      </c>
      <c r="CI48" s="312">
        <f>SUM(CG48,CH48)</f>
        <v>0</v>
      </c>
      <c r="CJ48" s="448">
        <v>0</v>
      </c>
      <c r="CK48" s="449">
        <f>IF($S$7="NA","NA",0)</f>
        <v>0</v>
      </c>
      <c r="CL48" s="64">
        <f>CJ48+CK48</f>
        <v>0</v>
      </c>
      <c r="CM48" s="313">
        <f>SUM(CF48,CI48,CL48)</f>
        <v>0</v>
      </c>
      <c r="CN48" s="522">
        <f t="shared" si="28"/>
        <v>0</v>
      </c>
      <c r="CO48" s="39" t="str">
        <f>IF(CJ48="AB","AB",IF(AND(OR(CD48="ab",CD48="ml"),OR(CE48="ab",CE48="ml"),OR(CG48="ab",CG48="ml")),"AB",IF(AND(OR(CD48="ab",CD48="ml"),OR(CG48="ab",CG48="ml")),"AB","")))</f>
        <v/>
      </c>
      <c r="CP48" s="39" t="str">
        <f>IF(OR($G48="NSO",$G48="",CJ48=""),"",IF(OR(CO48="AB",CJ48="ab"),"AB",IF(CN48&gt;36,"P",IF(CN48&gt;34,"G2",IF(CN48&gt;31,"G1",IF(CN48&gt;25,"S","F"))))))</f>
        <v/>
      </c>
      <c r="CQ48" s="58" t="str">
        <f>IF(OR(CP48="",CP48=0,CP48="S",CP48="F",CP48="AB"),CP48,IF(CN48&gt;=75,"D",IF(CN48&gt;=60,"I",IF(CN48&gt;=48,"II",IF(CN48&gt;=36,"III",CP48)))))</f>
        <v/>
      </c>
      <c r="CR48" s="152">
        <v>0</v>
      </c>
      <c r="CS48" s="81">
        <v>0</v>
      </c>
      <c r="CT48" s="82">
        <f t="shared" si="141"/>
        <v>0</v>
      </c>
      <c r="CU48" s="336">
        <v>0</v>
      </c>
      <c r="CV48" s="450">
        <v>0</v>
      </c>
      <c r="CW48" s="337">
        <f>SUM(CU48,CV48)</f>
        <v>0</v>
      </c>
      <c r="CX48" s="451">
        <v>0</v>
      </c>
      <c r="CY48" s="452">
        <f>IF($S$7="NA","NA",0)</f>
        <v>0</v>
      </c>
      <c r="CZ48" s="66">
        <f>CX48+CY48</f>
        <v>0</v>
      </c>
      <c r="DA48" s="338">
        <f>SUM(CT48,CW48,CZ48)</f>
        <v>0</v>
      </c>
      <c r="DB48" s="522">
        <f t="shared" si="29"/>
        <v>0</v>
      </c>
      <c r="DC48" s="153">
        <f t="shared" si="30"/>
        <v>0</v>
      </c>
      <c r="DD48" s="286">
        <v>0</v>
      </c>
      <c r="DE48" s="85">
        <v>0</v>
      </c>
      <c r="DF48" s="287">
        <f t="shared" si="142"/>
        <v>0</v>
      </c>
      <c r="DG48" s="288">
        <v>0</v>
      </c>
      <c r="DH48" s="444">
        <v>0</v>
      </c>
      <c r="DI48" s="289">
        <f>SUM(DG48,DH48)</f>
        <v>0</v>
      </c>
      <c r="DJ48" s="445">
        <v>0</v>
      </c>
      <c r="DK48" s="446">
        <f>IF($S$7="NA","NA",0)</f>
        <v>0</v>
      </c>
      <c r="DL48" s="121">
        <f>DJ48+DK48</f>
        <v>0</v>
      </c>
      <c r="DM48" s="290">
        <f>SUM(DF48,DI48,DL48)</f>
        <v>0</v>
      </c>
      <c r="DN48" s="522">
        <f t="shared" si="31"/>
        <v>0</v>
      </c>
      <c r="DO48" s="154">
        <f t="shared" si="32"/>
        <v>0</v>
      </c>
      <c r="DP48" s="12">
        <v>0</v>
      </c>
      <c r="DQ48" s="6">
        <v>0</v>
      </c>
      <c r="DR48" s="6">
        <v>0</v>
      </c>
      <c r="DS48" s="87">
        <f t="shared" si="143"/>
        <v>0</v>
      </c>
      <c r="DT48" s="522">
        <f t="shared" si="34"/>
        <v>0</v>
      </c>
      <c r="DU48" s="88">
        <f t="shared" si="35"/>
        <v>0</v>
      </c>
      <c r="DV48" s="10">
        <v>0</v>
      </c>
      <c r="DW48" s="4">
        <v>0</v>
      </c>
      <c r="DX48" s="4">
        <v>0</v>
      </c>
      <c r="DY48" s="39">
        <f t="shared" si="144"/>
        <v>0</v>
      </c>
      <c r="DZ48" s="522">
        <f t="shared" si="37"/>
        <v>0</v>
      </c>
      <c r="EA48" s="54">
        <f t="shared" si="38"/>
        <v>0</v>
      </c>
      <c r="EB48" s="286">
        <v>0</v>
      </c>
      <c r="EC48" s="85">
        <v>0</v>
      </c>
      <c r="ED48" s="287">
        <f t="shared" si="87"/>
        <v>0</v>
      </c>
      <c r="EE48" s="288">
        <v>0</v>
      </c>
      <c r="EF48" s="444">
        <v>0</v>
      </c>
      <c r="EG48" s="289">
        <f>SUM(EE48,EF48)</f>
        <v>0</v>
      </c>
      <c r="EH48" s="445">
        <v>0</v>
      </c>
      <c r="EI48" s="446">
        <f>IF($S$7="NA","NA",0)</f>
        <v>0</v>
      </c>
      <c r="EJ48" s="121">
        <f>EH48+EI48</f>
        <v>0</v>
      </c>
      <c r="EK48" s="290">
        <f>SUM(ED48,EG48,EJ48)</f>
        <v>0</v>
      </c>
      <c r="EL48" s="91">
        <f t="shared" si="7"/>
        <v>0</v>
      </c>
      <c r="EM48" s="154">
        <f t="shared" si="39"/>
        <v>0</v>
      </c>
      <c r="EN48" s="14"/>
      <c r="EO48" s="8"/>
      <c r="EP48" s="59" t="str">
        <f t="shared" si="136"/>
        <v/>
      </c>
      <c r="EQ48" s="56">
        <f t="shared" si="159"/>
        <v>0</v>
      </c>
      <c r="ER48" s="41">
        <f t="shared" si="160"/>
        <v>0</v>
      </c>
      <c r="ES48" s="190">
        <f t="shared" si="41"/>
        <v>0</v>
      </c>
      <c r="ET48" s="99" t="str">
        <f t="shared" si="42"/>
        <v/>
      </c>
      <c r="EU48" s="99" t="str">
        <f t="shared" si="43"/>
        <v/>
      </c>
      <c r="EV48" s="83" t="str">
        <f t="shared" si="44"/>
        <v/>
      </c>
      <c r="EW48" s="57" t="str">
        <f t="shared" si="45"/>
        <v/>
      </c>
      <c r="EX48" s="126">
        <f t="shared" si="46"/>
        <v>0</v>
      </c>
      <c r="EY48" s="93" t="str">
        <f t="shared" si="47"/>
        <v/>
      </c>
      <c r="EZ48" s="92" t="str">
        <f t="shared" si="48"/>
        <v/>
      </c>
      <c r="FA48" s="92" t="str">
        <f t="shared" si="49"/>
        <v/>
      </c>
      <c r="FB48" s="92" t="str">
        <f t="shared" si="50"/>
        <v/>
      </c>
      <c r="FC48" s="92" t="str">
        <f t="shared" si="51"/>
        <v/>
      </c>
      <c r="FD48" s="94" t="str">
        <f t="shared" si="52"/>
        <v/>
      </c>
      <c r="FE48" s="93">
        <f t="shared" si="53"/>
        <v>0</v>
      </c>
      <c r="FF48" s="92">
        <f t="shared" si="54"/>
        <v>0</v>
      </c>
      <c r="FG48" s="92">
        <f t="shared" si="55"/>
        <v>0</v>
      </c>
      <c r="FH48" s="92">
        <f t="shared" si="56"/>
        <v>0</v>
      </c>
      <c r="FI48" s="94"/>
      <c r="FJ48" s="735"/>
      <c r="FK48" s="735"/>
      <c r="FL48" s="173">
        <f t="shared" si="57"/>
        <v>0</v>
      </c>
      <c r="FM48" s="173" t="s">
        <v>198</v>
      </c>
      <c r="FN48" s="173">
        <f t="shared" si="58"/>
        <v>200</v>
      </c>
      <c r="FO48" s="173" t="str">
        <f t="shared" si="59"/>
        <v>0/200</v>
      </c>
      <c r="FP48" s="173">
        <f t="shared" si="60"/>
        <v>0</v>
      </c>
      <c r="FQ48" s="173" t="s">
        <v>198</v>
      </c>
      <c r="FR48" s="173">
        <f t="shared" si="61"/>
        <v>200</v>
      </c>
      <c r="FS48" s="173" t="str">
        <f t="shared" si="62"/>
        <v>0/200</v>
      </c>
      <c r="FT48" s="173">
        <f t="shared" si="63"/>
        <v>0</v>
      </c>
      <c r="FU48" s="173" t="s">
        <v>198</v>
      </c>
      <c r="FV48" s="173">
        <f t="shared" si="64"/>
        <v>100</v>
      </c>
      <c r="FW48" s="173" t="str">
        <f t="shared" si="65"/>
        <v>0/100</v>
      </c>
      <c r="FX48" s="173">
        <f t="shared" si="66"/>
        <v>0</v>
      </c>
      <c r="FY48" s="173" t="s">
        <v>198</v>
      </c>
      <c r="FZ48" s="173">
        <f t="shared" si="67"/>
        <v>100</v>
      </c>
      <c r="GA48" s="173" t="str">
        <f t="shared" si="68"/>
        <v>0/100</v>
      </c>
      <c r="GB48" s="173">
        <f t="shared" si="69"/>
        <v>0</v>
      </c>
      <c r="GC48" s="173" t="s">
        <v>198</v>
      </c>
      <c r="GD48" s="173">
        <f t="shared" si="70"/>
        <v>200</v>
      </c>
      <c r="GE48" s="173" t="str">
        <f t="shared" si="20"/>
        <v>0/200</v>
      </c>
    </row>
    <row r="49" spans="1:187" ht="21.75" customHeight="1">
      <c r="A49" s="165">
        <f t="shared" si="21"/>
        <v>0</v>
      </c>
      <c r="B49" s="429">
        <v>41</v>
      </c>
      <c r="C49" s="36">
        <v>41</v>
      </c>
      <c r="D49" s="37">
        <f t="shared" si="22"/>
        <v>0</v>
      </c>
      <c r="E49" s="2"/>
      <c r="F49" s="176"/>
      <c r="G49" s="1"/>
      <c r="H49" s="2"/>
      <c r="I49" s="2"/>
      <c r="J49" s="2"/>
      <c r="K49" s="178"/>
      <c r="L49" s="15">
        <v>0</v>
      </c>
      <c r="M49" s="67">
        <v>0</v>
      </c>
      <c r="N49" s="68">
        <f t="shared" si="152"/>
        <v>0</v>
      </c>
      <c r="O49" s="207">
        <v>0</v>
      </c>
      <c r="P49" s="432">
        <v>0</v>
      </c>
      <c r="Q49" s="119">
        <f t="shared" si="153"/>
        <v>0</v>
      </c>
      <c r="R49" s="433">
        <v>0</v>
      </c>
      <c r="S49" s="434">
        <f t="shared" si="73"/>
        <v>0</v>
      </c>
      <c r="T49" s="223">
        <f t="shared" si="154"/>
        <v>0</v>
      </c>
      <c r="U49" s="69">
        <f t="shared" si="155"/>
        <v>0</v>
      </c>
      <c r="V49" s="522">
        <f t="shared" si="23"/>
        <v>0</v>
      </c>
      <c r="W49" s="38" t="str">
        <f t="shared" si="156"/>
        <v/>
      </c>
      <c r="X49" s="38" t="str">
        <f t="shared" si="157"/>
        <v/>
      </c>
      <c r="Y49" s="137" t="str">
        <f t="shared" si="158"/>
        <v/>
      </c>
      <c r="Z49" s="147">
        <v>0</v>
      </c>
      <c r="AA49" s="79">
        <v>0</v>
      </c>
      <c r="AB49" s="80">
        <f>SUM(Z49:AA49)</f>
        <v>0</v>
      </c>
      <c r="AC49" s="217">
        <v>0</v>
      </c>
      <c r="AD49" s="438">
        <v>0</v>
      </c>
      <c r="AE49" s="120">
        <f>SUM(AC49,AD49)</f>
        <v>0</v>
      </c>
      <c r="AF49" s="439">
        <v>0</v>
      </c>
      <c r="AG49" s="440">
        <f>IF($S$7="NA","NA",0)</f>
        <v>0</v>
      </c>
      <c r="AH49" s="158">
        <f>AF49+AG49</f>
        <v>0</v>
      </c>
      <c r="AI49" s="218">
        <f>SUM(AB49,AE49,AH49)</f>
        <v>0</v>
      </c>
      <c r="AJ49" s="522">
        <f t="shared" si="24"/>
        <v>0</v>
      </c>
      <c r="AK49" s="72" t="str">
        <f>IF(AF49="AB","AB",IF(AND(OR(Z49="ab",Z49="ml"),OR(AA49="ab",AA49="ml"),OR(AC49="ab",AC49="ml")),"AB",IF(AND(OR(Z49="ab",Z49="ml"),OR(AC49="ab",AC49="ml")),"AB","")))</f>
        <v/>
      </c>
      <c r="AL49" s="72" t="str">
        <f>IF(OR($G49="NSO",$G49="",AF49=""),"",IF(OR(AK49="AB",AF49="ab"),"AB",IF(AJ49&gt;36,"P",IF(AJ49&gt;34,"G2",IF(AJ49&gt;31,"G1",IF(AJ49&gt;25,"S","F"))))))</f>
        <v/>
      </c>
      <c r="AM49" s="148" t="str">
        <f>IF(OR(AL49="",AL49=0,AL49="S",AL49="F",AL49="AB"),AL49,IF(AJ49&gt;=75,"D",IF(AJ49&gt;=60,"I",IF(AJ49&gt;=48,"II",IF(AJ49&gt;=36,"III",AL49)))))</f>
        <v/>
      </c>
      <c r="AN49" s="140">
        <v>0</v>
      </c>
      <c r="AO49" s="75">
        <v>0</v>
      </c>
      <c r="AP49" s="76">
        <f t="shared" si="137"/>
        <v>0</v>
      </c>
      <c r="AQ49" s="263">
        <v>0</v>
      </c>
      <c r="AR49" s="441">
        <v>0</v>
      </c>
      <c r="AS49" s="264">
        <f>SUM(AQ49,AR49)</f>
        <v>0</v>
      </c>
      <c r="AT49" s="442">
        <v>0</v>
      </c>
      <c r="AU49" s="443">
        <f>IF($S$7="NA","NA",0)</f>
        <v>0</v>
      </c>
      <c r="AV49" s="65">
        <f>AT49+AU49</f>
        <v>0</v>
      </c>
      <c r="AW49" s="265">
        <f>SUM(AP49,AS49,AV49)</f>
        <v>0</v>
      </c>
      <c r="AX49" s="522">
        <f t="shared" si="25"/>
        <v>0</v>
      </c>
      <c r="AY49" s="40" t="str">
        <f>IF(AT49="AB","AB",IF(AND(OR(AN49="ab",AN49="ml"),OR(AO49="ab",AO49="ml"),OR(AQ49="ab",AQ49="ml")),"AB",IF(AND(OR(AN49="ab",AN49="ml"),OR(AQ49="ab",AQ49="ml")),"AB","")))</f>
        <v/>
      </c>
      <c r="AZ49" s="40" t="str">
        <f>IF(OR($G49="NSO",$G49="",AT49=""),"",IF(OR(AY49="AB",AT49="ab"),"AB",IF(AX49&gt;36,"P",IF(AX49&gt;34,"G2",IF(AX49&gt;31,"G1",IF(AX49&gt;25,"S","F"))))))</f>
        <v/>
      </c>
      <c r="BA49" s="141" t="str">
        <f>IF(OR(AZ49="",AZ49=0,AZ49="S",AZ49="F",AZ49="AB"),AZ49,IF(AX49&gt;=75,"D",IF(AX49&gt;=60,"I",IF(AX49&gt;=48,"II",IF(AX49&gt;=36,"III",AZ49)))))</f>
        <v/>
      </c>
      <c r="BB49" s="286">
        <v>0</v>
      </c>
      <c r="BC49" s="85">
        <v>0</v>
      </c>
      <c r="BD49" s="287">
        <f t="shared" si="138"/>
        <v>0</v>
      </c>
      <c r="BE49" s="288">
        <v>0</v>
      </c>
      <c r="BF49" s="444">
        <v>0</v>
      </c>
      <c r="BG49" s="289">
        <f>SUM(BE49,BF49)</f>
        <v>0</v>
      </c>
      <c r="BH49" s="445">
        <v>0</v>
      </c>
      <c r="BI49" s="446">
        <f>IF($S$7="NA","NA",0)</f>
        <v>0</v>
      </c>
      <c r="BJ49" s="121">
        <f>BH49+BI49</f>
        <v>0</v>
      </c>
      <c r="BK49" s="290">
        <f>SUM(BD49,BG49,BJ49)</f>
        <v>0</v>
      </c>
      <c r="BL49" s="522">
        <f t="shared" si="26"/>
        <v>0</v>
      </c>
      <c r="BM49" s="91" t="str">
        <f>IF(BH49="AB","AB",IF(AND(OR(BB49="ab",BB49="ml"),OR(BC49="ab",BC49="ml"),OR(BE49="ab",BE49="ml")),"AB",IF(AND(OR(BB49="ab",BB49="ml"),OR(BE49="ab",BE49="ml")),"AB","")))</f>
        <v/>
      </c>
      <c r="BN49" s="91" t="str">
        <f>IF(OR($G49="NSO",$G49="",BH49=""),"",IF(OR(BM49="AB",BH49="ab"),"AB",IF(BL49&gt;36,"P",IF(BL49&gt;34,"G2",IF(BL49&gt;31,"G1",IF(BL49&gt;25,"S","F"))))))</f>
        <v/>
      </c>
      <c r="BO49" s="144" t="str">
        <f>IF(OR(BN49="",BN49=0,BN49="S",BN49="F",BN49="AB"),BN49,IF(BL49&gt;=75,"D",IF(BL49&gt;=60,"I",IF(BL49&gt;=48,"II",IF(BL49&gt;=36,"III",BN49)))))</f>
        <v/>
      </c>
      <c r="BP49" s="147">
        <v>0</v>
      </c>
      <c r="BQ49" s="79">
        <v>0</v>
      </c>
      <c r="BR49" s="80">
        <f t="shared" si="139"/>
        <v>0</v>
      </c>
      <c r="BS49" s="217">
        <v>0</v>
      </c>
      <c r="BT49" s="438">
        <v>0</v>
      </c>
      <c r="BU49" s="120">
        <f>SUM(BS49,BT49)</f>
        <v>0</v>
      </c>
      <c r="BV49" s="439">
        <v>0</v>
      </c>
      <c r="BW49" s="440">
        <f>IF($S$7="NA","NA",0)</f>
        <v>0</v>
      </c>
      <c r="BX49" s="158">
        <f>BV49+BW49</f>
        <v>0</v>
      </c>
      <c r="BY49" s="218">
        <f>SUM(BR49,BU49,BX49)</f>
        <v>0</v>
      </c>
      <c r="BZ49" s="522">
        <f t="shared" si="27"/>
        <v>0</v>
      </c>
      <c r="CA49" s="72" t="str">
        <f>IF(BV49="AB","AB",IF(AND(OR(BP49="ab",BP49="ml"),OR(BQ49="ab",BQ49="ml"),OR(BS49="ab",BS49="ml")),"AB",IF(AND(OR(BP49="ab",BP49="ml"),OR(BS49="ab",BS49="ml")),"AB","")))</f>
        <v/>
      </c>
      <c r="CB49" s="72" t="str">
        <f>IF(OR($G49="NSO",$G49="",BV49=""),"",IF(OR(CA49="AB",BV49="ab"),"AB",IF(BZ49&gt;36,"P",IF(BZ49&gt;34,"G2",IF(BZ49&gt;31,"G1",IF(BZ49&gt;25,"S","F"))))))</f>
        <v/>
      </c>
      <c r="CC49" s="148" t="str">
        <f>IF(OR(CB49="",CB49=0,CB49="S",CB49="F",CB49="AB"),CB49,IF(BZ49&gt;=75,"D",IF(BZ49&gt;=60,"I",IF(BZ49&gt;=48,"II",IF(BZ49&gt;=36,"III",CB49)))))</f>
        <v/>
      </c>
      <c r="CD49" s="155">
        <v>0</v>
      </c>
      <c r="CE49" s="156">
        <v>0</v>
      </c>
      <c r="CF49" s="157">
        <f t="shared" si="140"/>
        <v>0</v>
      </c>
      <c r="CG49" s="311">
        <v>0</v>
      </c>
      <c r="CH49" s="447">
        <v>0</v>
      </c>
      <c r="CI49" s="312">
        <f>SUM(CG49,CH49)</f>
        <v>0</v>
      </c>
      <c r="CJ49" s="448">
        <v>0</v>
      </c>
      <c r="CK49" s="449">
        <f>IF($S$7="NA","NA",0)</f>
        <v>0</v>
      </c>
      <c r="CL49" s="64">
        <f>CJ49+CK49</f>
        <v>0</v>
      </c>
      <c r="CM49" s="313">
        <f>SUM(CF49,CI49,CL49)</f>
        <v>0</v>
      </c>
      <c r="CN49" s="522">
        <f t="shared" si="28"/>
        <v>0</v>
      </c>
      <c r="CO49" s="39" t="str">
        <f>IF(CJ49="AB","AB",IF(AND(OR(CD49="ab",CD49="ml"),OR(CE49="ab",CE49="ml"),OR(CG49="ab",CG49="ml")),"AB",IF(AND(OR(CD49="ab",CD49="ml"),OR(CG49="ab",CG49="ml")),"AB","")))</f>
        <v/>
      </c>
      <c r="CP49" s="39" t="str">
        <f>IF(OR($G49="NSO",$G49="",CJ49=""),"",IF(OR(CO49="AB",CJ49="ab"),"AB",IF(CN49&gt;36,"P",IF(CN49&gt;34,"G2",IF(CN49&gt;31,"G1",IF(CN49&gt;25,"S","F"))))))</f>
        <v/>
      </c>
      <c r="CQ49" s="58" t="str">
        <f>IF(OR(CP49="",CP49=0,CP49="S",CP49="F",CP49="AB"),CP49,IF(CN49&gt;=75,"D",IF(CN49&gt;=60,"I",IF(CN49&gt;=48,"II",IF(CN49&gt;=36,"III",CP49)))))</f>
        <v/>
      </c>
      <c r="CR49" s="152">
        <v>0</v>
      </c>
      <c r="CS49" s="81">
        <v>0</v>
      </c>
      <c r="CT49" s="82">
        <f t="shared" si="141"/>
        <v>0</v>
      </c>
      <c r="CU49" s="336">
        <v>0</v>
      </c>
      <c r="CV49" s="450">
        <v>0</v>
      </c>
      <c r="CW49" s="337">
        <f>SUM(CU49,CV49)</f>
        <v>0</v>
      </c>
      <c r="CX49" s="451">
        <v>0</v>
      </c>
      <c r="CY49" s="452">
        <f>IF($S$7="NA","NA",0)</f>
        <v>0</v>
      </c>
      <c r="CZ49" s="66">
        <f>CX49+CY49</f>
        <v>0</v>
      </c>
      <c r="DA49" s="338">
        <f>SUM(CT49,CW49,CZ49)</f>
        <v>0</v>
      </c>
      <c r="DB49" s="522">
        <f t="shared" si="29"/>
        <v>0</v>
      </c>
      <c r="DC49" s="153">
        <f t="shared" si="30"/>
        <v>0</v>
      </c>
      <c r="DD49" s="286">
        <v>0</v>
      </c>
      <c r="DE49" s="85">
        <v>0</v>
      </c>
      <c r="DF49" s="287">
        <f t="shared" si="142"/>
        <v>0</v>
      </c>
      <c r="DG49" s="288">
        <v>0</v>
      </c>
      <c r="DH49" s="444">
        <v>0</v>
      </c>
      <c r="DI49" s="289">
        <f>SUM(DG49,DH49)</f>
        <v>0</v>
      </c>
      <c r="DJ49" s="445">
        <v>0</v>
      </c>
      <c r="DK49" s="446">
        <f>IF($S$7="NA","NA",0)</f>
        <v>0</v>
      </c>
      <c r="DL49" s="121">
        <f>DJ49+DK49</f>
        <v>0</v>
      </c>
      <c r="DM49" s="290">
        <f>SUM(DF49,DI49,DL49)</f>
        <v>0</v>
      </c>
      <c r="DN49" s="522">
        <f t="shared" si="31"/>
        <v>0</v>
      </c>
      <c r="DO49" s="154">
        <f t="shared" si="32"/>
        <v>0</v>
      </c>
      <c r="DP49" s="12">
        <v>0</v>
      </c>
      <c r="DQ49" s="6">
        <v>0</v>
      </c>
      <c r="DR49" s="6">
        <v>0</v>
      </c>
      <c r="DS49" s="87">
        <f t="shared" si="143"/>
        <v>0</v>
      </c>
      <c r="DT49" s="522">
        <f t="shared" si="34"/>
        <v>0</v>
      </c>
      <c r="DU49" s="88">
        <f t="shared" si="35"/>
        <v>0</v>
      </c>
      <c r="DV49" s="10">
        <v>0</v>
      </c>
      <c r="DW49" s="4">
        <v>0</v>
      </c>
      <c r="DX49" s="4">
        <v>0</v>
      </c>
      <c r="DY49" s="39">
        <f t="shared" si="144"/>
        <v>0</v>
      </c>
      <c r="DZ49" s="522">
        <f t="shared" si="37"/>
        <v>0</v>
      </c>
      <c r="EA49" s="54">
        <f t="shared" si="38"/>
        <v>0</v>
      </c>
      <c r="EB49" s="286">
        <v>0</v>
      </c>
      <c r="EC49" s="85">
        <v>0</v>
      </c>
      <c r="ED49" s="287">
        <f t="shared" si="87"/>
        <v>0</v>
      </c>
      <c r="EE49" s="288">
        <v>0</v>
      </c>
      <c r="EF49" s="444">
        <v>0</v>
      </c>
      <c r="EG49" s="289">
        <f>SUM(EE49,EF49)</f>
        <v>0</v>
      </c>
      <c r="EH49" s="445">
        <v>0</v>
      </c>
      <c r="EI49" s="446">
        <f>IF($S$7="NA","NA",0)</f>
        <v>0</v>
      </c>
      <c r="EJ49" s="121">
        <f>EH49+EI49</f>
        <v>0</v>
      </c>
      <c r="EK49" s="290">
        <f>SUM(ED49,EG49,EJ49)</f>
        <v>0</v>
      </c>
      <c r="EL49" s="91">
        <f t="shared" si="7"/>
        <v>0</v>
      </c>
      <c r="EM49" s="154">
        <f t="shared" si="39"/>
        <v>0</v>
      </c>
      <c r="EN49" s="14"/>
      <c r="EO49" s="8"/>
      <c r="EP49" s="59" t="str">
        <f t="shared" si="136"/>
        <v/>
      </c>
      <c r="EQ49" s="56">
        <f t="shared" si="159"/>
        <v>0</v>
      </c>
      <c r="ER49" s="41">
        <f t="shared" si="160"/>
        <v>0</v>
      </c>
      <c r="ES49" s="190">
        <f t="shared" si="41"/>
        <v>0</v>
      </c>
      <c r="ET49" s="99" t="str">
        <f t="shared" si="42"/>
        <v/>
      </c>
      <c r="EU49" s="99" t="str">
        <f t="shared" si="43"/>
        <v/>
      </c>
      <c r="EV49" s="83" t="str">
        <f t="shared" si="44"/>
        <v/>
      </c>
      <c r="EW49" s="57" t="str">
        <f t="shared" si="45"/>
        <v/>
      </c>
      <c r="EX49" s="126">
        <f t="shared" si="46"/>
        <v>0</v>
      </c>
      <c r="EY49" s="93" t="str">
        <f t="shared" si="47"/>
        <v/>
      </c>
      <c r="EZ49" s="92" t="str">
        <f t="shared" si="48"/>
        <v/>
      </c>
      <c r="FA49" s="92" t="str">
        <f t="shared" si="49"/>
        <v/>
      </c>
      <c r="FB49" s="92" t="str">
        <f t="shared" si="50"/>
        <v/>
      </c>
      <c r="FC49" s="92" t="str">
        <f t="shared" si="51"/>
        <v/>
      </c>
      <c r="FD49" s="94" t="str">
        <f t="shared" si="52"/>
        <v/>
      </c>
      <c r="FE49" s="93">
        <f t="shared" si="53"/>
        <v>0</v>
      </c>
      <c r="FF49" s="92">
        <f t="shared" si="54"/>
        <v>0</v>
      </c>
      <c r="FG49" s="92">
        <f t="shared" si="55"/>
        <v>0</v>
      </c>
      <c r="FH49" s="92">
        <f t="shared" si="56"/>
        <v>0</v>
      </c>
      <c r="FI49" s="94"/>
      <c r="FJ49" s="735"/>
      <c r="FK49" s="735"/>
      <c r="FL49" s="173">
        <f t="shared" si="57"/>
        <v>0</v>
      </c>
      <c r="FM49" s="173" t="s">
        <v>198</v>
      </c>
      <c r="FN49" s="173">
        <f t="shared" si="58"/>
        <v>200</v>
      </c>
      <c r="FO49" s="173" t="str">
        <f t="shared" si="59"/>
        <v>0/200</v>
      </c>
      <c r="FP49" s="173">
        <f t="shared" si="60"/>
        <v>0</v>
      </c>
      <c r="FQ49" s="173" t="s">
        <v>198</v>
      </c>
      <c r="FR49" s="173">
        <f t="shared" si="61"/>
        <v>200</v>
      </c>
      <c r="FS49" s="173" t="str">
        <f t="shared" si="62"/>
        <v>0/200</v>
      </c>
      <c r="FT49" s="173">
        <f t="shared" si="63"/>
        <v>0</v>
      </c>
      <c r="FU49" s="173" t="s">
        <v>198</v>
      </c>
      <c r="FV49" s="173">
        <f t="shared" si="64"/>
        <v>100</v>
      </c>
      <c r="FW49" s="173" t="str">
        <f t="shared" si="65"/>
        <v>0/100</v>
      </c>
      <c r="FX49" s="173">
        <f t="shared" si="66"/>
        <v>0</v>
      </c>
      <c r="FY49" s="173" t="s">
        <v>198</v>
      </c>
      <c r="FZ49" s="173">
        <f t="shared" si="67"/>
        <v>100</v>
      </c>
      <c r="GA49" s="173" t="str">
        <f t="shared" si="68"/>
        <v>0/100</v>
      </c>
      <c r="GB49" s="173">
        <f t="shared" si="69"/>
        <v>0</v>
      </c>
      <c r="GC49" s="173" t="s">
        <v>198</v>
      </c>
      <c r="GD49" s="173">
        <f t="shared" si="70"/>
        <v>200</v>
      </c>
      <c r="GE49" s="173" t="str">
        <f t="shared" si="20"/>
        <v>0/200</v>
      </c>
    </row>
    <row r="50" spans="1:187" ht="21.75" customHeight="1">
      <c r="A50" s="165">
        <f t="shared" si="21"/>
        <v>0</v>
      </c>
      <c r="B50" s="429">
        <v>42</v>
      </c>
      <c r="C50" s="42">
        <v>42</v>
      </c>
      <c r="D50" s="37">
        <f t="shared" si="22"/>
        <v>0</v>
      </c>
      <c r="E50" s="2"/>
      <c r="F50" s="176"/>
      <c r="G50" s="2"/>
      <c r="H50" s="2"/>
      <c r="I50" s="2"/>
      <c r="J50" s="2"/>
      <c r="K50" s="178"/>
      <c r="L50" s="15">
        <v>0</v>
      </c>
      <c r="M50" s="67">
        <v>0</v>
      </c>
      <c r="N50" s="68">
        <f t="shared" si="152"/>
        <v>0</v>
      </c>
      <c r="O50" s="207">
        <v>0</v>
      </c>
      <c r="P50" s="432">
        <v>0</v>
      </c>
      <c r="Q50" s="119">
        <f t="shared" si="153"/>
        <v>0</v>
      </c>
      <c r="R50" s="433">
        <v>0</v>
      </c>
      <c r="S50" s="434">
        <f t="shared" si="73"/>
        <v>0</v>
      </c>
      <c r="T50" s="223">
        <f t="shared" si="154"/>
        <v>0</v>
      </c>
      <c r="U50" s="69">
        <f t="shared" si="155"/>
        <v>0</v>
      </c>
      <c r="V50" s="522">
        <f t="shared" si="23"/>
        <v>0</v>
      </c>
      <c r="W50" s="38" t="str">
        <f t="shared" si="156"/>
        <v/>
      </c>
      <c r="X50" s="38" t="str">
        <f t="shared" si="157"/>
        <v/>
      </c>
      <c r="Y50" s="137" t="str">
        <f t="shared" si="158"/>
        <v/>
      </c>
      <c r="Z50" s="147">
        <v>0</v>
      </c>
      <c r="AA50" s="79">
        <v>0</v>
      </c>
      <c r="AB50" s="80">
        <f t="shared" ref="AB50:AB72" si="161">SUM(Z50:AA50)</f>
        <v>0</v>
      </c>
      <c r="AC50" s="217">
        <v>0</v>
      </c>
      <c r="AD50" s="438">
        <v>0</v>
      </c>
      <c r="AE50" s="120">
        <f t="shared" ref="AE50:AE72" si="162">SUM(AC50,AD50)</f>
        <v>0</v>
      </c>
      <c r="AF50" s="439">
        <v>0</v>
      </c>
      <c r="AG50" s="440">
        <f t="shared" ref="AG50:AG72" si="163">IF($S$7="NA","NA",0)</f>
        <v>0</v>
      </c>
      <c r="AH50" s="158">
        <f t="shared" ref="AH50:AH72" si="164">AF50+AG50</f>
        <v>0</v>
      </c>
      <c r="AI50" s="218">
        <f t="shared" ref="AI50:AI72" si="165">SUM(AB50,AE50,AH50)</f>
        <v>0</v>
      </c>
      <c r="AJ50" s="522">
        <f t="shared" si="24"/>
        <v>0</v>
      </c>
      <c r="AK50" s="72" t="str">
        <f t="shared" ref="AK50:AK72" si="166">IF(AF50="AB","AB",IF(AND(OR(Z50="ab",Z50="ml"),OR(AA50="ab",AA50="ml"),OR(AC50="ab",AC50="ml")),"AB",IF(AND(OR(Z50="ab",Z50="ml"),OR(AC50="ab",AC50="ml")),"AB","")))</f>
        <v/>
      </c>
      <c r="AL50" s="72" t="str">
        <f t="shared" ref="AL50:AL72" si="167">IF(OR($G50="NSO",$G50="",AF50=""),"",IF(OR(AK50="AB",AF50="ab"),"AB",IF(AJ50&gt;36,"P",IF(AJ50&gt;34,"G2",IF(AJ50&gt;31,"G1",IF(AJ50&gt;25,"S","F"))))))</f>
        <v/>
      </c>
      <c r="AM50" s="148" t="str">
        <f t="shared" ref="AM50:AM72" si="168">IF(OR(AL50="",AL50=0,AL50="S",AL50="F",AL50="AB"),AL50,IF(AJ50&gt;=75,"D",IF(AJ50&gt;=60,"I",IF(AJ50&gt;=48,"II",IF(AJ50&gt;=36,"III",AL50)))))</f>
        <v/>
      </c>
      <c r="AN50" s="140">
        <v>0</v>
      </c>
      <c r="AO50" s="75">
        <v>0</v>
      </c>
      <c r="AP50" s="76">
        <f t="shared" si="137"/>
        <v>0</v>
      </c>
      <c r="AQ50" s="263">
        <v>0</v>
      </c>
      <c r="AR50" s="441">
        <v>0</v>
      </c>
      <c r="AS50" s="264">
        <f t="shared" ref="AS50:AS72" si="169">SUM(AQ50,AR50)</f>
        <v>0</v>
      </c>
      <c r="AT50" s="442">
        <v>0</v>
      </c>
      <c r="AU50" s="443">
        <f t="shared" ref="AU50:AU72" si="170">IF($S$7="NA","NA",0)</f>
        <v>0</v>
      </c>
      <c r="AV50" s="65">
        <f t="shared" ref="AV50:AV72" si="171">AT50+AU50</f>
        <v>0</v>
      </c>
      <c r="AW50" s="265">
        <f t="shared" ref="AW50:AW72" si="172">SUM(AP50,AS50,AV50)</f>
        <v>0</v>
      </c>
      <c r="AX50" s="522">
        <f t="shared" si="25"/>
        <v>0</v>
      </c>
      <c r="AY50" s="40" t="str">
        <f t="shared" ref="AY50:AY72" si="173">IF(AT50="AB","AB",IF(AND(OR(AN50="ab",AN50="ml"),OR(AO50="ab",AO50="ml"),OR(AQ50="ab",AQ50="ml")),"AB",IF(AND(OR(AN50="ab",AN50="ml"),OR(AQ50="ab",AQ50="ml")),"AB","")))</f>
        <v/>
      </c>
      <c r="AZ50" s="40" t="str">
        <f t="shared" ref="AZ50:AZ72" si="174">IF(OR($G50="NSO",$G50="",AT50=""),"",IF(OR(AY50="AB",AT50="ab"),"AB",IF(AX50&gt;36,"P",IF(AX50&gt;34,"G2",IF(AX50&gt;31,"G1",IF(AX50&gt;25,"S","F"))))))</f>
        <v/>
      </c>
      <c r="BA50" s="141" t="str">
        <f t="shared" ref="BA50:BA72" si="175">IF(OR(AZ50="",AZ50=0,AZ50="S",AZ50="F",AZ50="AB"),AZ50,IF(AX50&gt;=75,"D",IF(AX50&gt;=60,"I",IF(AX50&gt;=48,"II",IF(AX50&gt;=36,"III",AZ50)))))</f>
        <v/>
      </c>
      <c r="BB50" s="286">
        <v>0</v>
      </c>
      <c r="BC50" s="85">
        <v>0</v>
      </c>
      <c r="BD50" s="287">
        <f t="shared" si="138"/>
        <v>0</v>
      </c>
      <c r="BE50" s="288">
        <v>0</v>
      </c>
      <c r="BF50" s="444">
        <v>0</v>
      </c>
      <c r="BG50" s="289">
        <f t="shared" ref="BG50:BG72" si="176">SUM(BE50,BF50)</f>
        <v>0</v>
      </c>
      <c r="BH50" s="445">
        <v>0</v>
      </c>
      <c r="BI50" s="446">
        <f t="shared" ref="BI50:BI72" si="177">IF($S$7="NA","NA",0)</f>
        <v>0</v>
      </c>
      <c r="BJ50" s="121">
        <f t="shared" ref="BJ50:BJ72" si="178">BH50+BI50</f>
        <v>0</v>
      </c>
      <c r="BK50" s="290">
        <f t="shared" ref="BK50:BK72" si="179">SUM(BD50,BG50,BJ50)</f>
        <v>0</v>
      </c>
      <c r="BL50" s="522">
        <f t="shared" si="26"/>
        <v>0</v>
      </c>
      <c r="BM50" s="91" t="str">
        <f t="shared" ref="BM50:BM72" si="180">IF(BH50="AB","AB",IF(AND(OR(BB50="ab",BB50="ml"),OR(BC50="ab",BC50="ml"),OR(BE50="ab",BE50="ml")),"AB",IF(AND(OR(BB50="ab",BB50="ml"),OR(BE50="ab",BE50="ml")),"AB","")))</f>
        <v/>
      </c>
      <c r="BN50" s="91" t="str">
        <f t="shared" ref="BN50:BN72" si="181">IF(OR($G50="NSO",$G50="",BH50=""),"",IF(OR(BM50="AB",BH50="ab"),"AB",IF(BL50&gt;36,"P",IF(BL50&gt;34,"G2",IF(BL50&gt;31,"G1",IF(BL50&gt;25,"S","F"))))))</f>
        <v/>
      </c>
      <c r="BO50" s="144" t="str">
        <f t="shared" ref="BO50:BO72" si="182">IF(OR(BN50="",BN50=0,BN50="S",BN50="F",BN50="AB"),BN50,IF(BL50&gt;=75,"D",IF(BL50&gt;=60,"I",IF(BL50&gt;=48,"II",IF(BL50&gt;=36,"III",BN50)))))</f>
        <v/>
      </c>
      <c r="BP50" s="147">
        <v>0</v>
      </c>
      <c r="BQ50" s="79">
        <v>0</v>
      </c>
      <c r="BR50" s="80">
        <f t="shared" si="139"/>
        <v>0</v>
      </c>
      <c r="BS50" s="217">
        <v>0</v>
      </c>
      <c r="BT50" s="438">
        <v>0</v>
      </c>
      <c r="BU50" s="120">
        <f t="shared" ref="BU50:BU72" si="183">SUM(BS50,BT50)</f>
        <v>0</v>
      </c>
      <c r="BV50" s="439">
        <v>0</v>
      </c>
      <c r="BW50" s="440">
        <f t="shared" ref="BW50:BW72" si="184">IF($S$7="NA","NA",0)</f>
        <v>0</v>
      </c>
      <c r="BX50" s="158">
        <f t="shared" ref="BX50:BX72" si="185">BV50+BW50</f>
        <v>0</v>
      </c>
      <c r="BY50" s="218">
        <f t="shared" ref="BY50:BY72" si="186">SUM(BR50,BU50,BX50)</f>
        <v>0</v>
      </c>
      <c r="BZ50" s="522">
        <f t="shared" si="27"/>
        <v>0</v>
      </c>
      <c r="CA50" s="72" t="str">
        <f t="shared" ref="CA50:CA72" si="187">IF(BV50="AB","AB",IF(AND(OR(BP50="ab",BP50="ml"),OR(BQ50="ab",BQ50="ml"),OR(BS50="ab",BS50="ml")),"AB",IF(AND(OR(BP50="ab",BP50="ml"),OR(BS50="ab",BS50="ml")),"AB","")))</f>
        <v/>
      </c>
      <c r="CB50" s="72" t="str">
        <f t="shared" ref="CB50:CB72" si="188">IF(OR($G50="NSO",$G50="",BV50=""),"",IF(OR(CA50="AB",BV50="ab"),"AB",IF(BZ50&gt;36,"P",IF(BZ50&gt;34,"G2",IF(BZ50&gt;31,"G1",IF(BZ50&gt;25,"S","F"))))))</f>
        <v/>
      </c>
      <c r="CC50" s="148" t="str">
        <f t="shared" ref="CC50:CC72" si="189">IF(OR(CB50="",CB50=0,CB50="S",CB50="F",CB50="AB"),CB50,IF(BZ50&gt;=75,"D",IF(BZ50&gt;=60,"I",IF(BZ50&gt;=48,"II",IF(BZ50&gt;=36,"III",CB50)))))</f>
        <v/>
      </c>
      <c r="CD50" s="155">
        <v>0</v>
      </c>
      <c r="CE50" s="156">
        <v>0</v>
      </c>
      <c r="CF50" s="157">
        <f t="shared" si="140"/>
        <v>0</v>
      </c>
      <c r="CG50" s="311">
        <v>0</v>
      </c>
      <c r="CH50" s="447">
        <v>0</v>
      </c>
      <c r="CI50" s="312">
        <f t="shared" ref="CI50:CI72" si="190">SUM(CG50,CH50)</f>
        <v>0</v>
      </c>
      <c r="CJ50" s="448">
        <v>0</v>
      </c>
      <c r="CK50" s="449">
        <f t="shared" ref="CK50:CK72" si="191">IF($S$7="NA","NA",0)</f>
        <v>0</v>
      </c>
      <c r="CL50" s="64">
        <f t="shared" ref="CL50:CL72" si="192">CJ50+CK50</f>
        <v>0</v>
      </c>
      <c r="CM50" s="313">
        <f t="shared" ref="CM50:CM72" si="193">SUM(CF50,CI50,CL50)</f>
        <v>0</v>
      </c>
      <c r="CN50" s="522">
        <f t="shared" si="28"/>
        <v>0</v>
      </c>
      <c r="CO50" s="39" t="str">
        <f t="shared" ref="CO50:CO72" si="194">IF(CJ50="AB","AB",IF(AND(OR(CD50="ab",CD50="ml"),OR(CE50="ab",CE50="ml"),OR(CG50="ab",CG50="ml")),"AB",IF(AND(OR(CD50="ab",CD50="ml"),OR(CG50="ab",CG50="ml")),"AB","")))</f>
        <v/>
      </c>
      <c r="CP50" s="39" t="str">
        <f t="shared" ref="CP50:CP72" si="195">IF(OR($G50="NSO",$G50="",CJ50=""),"",IF(OR(CO50="AB",CJ50="ab"),"AB",IF(CN50&gt;36,"P",IF(CN50&gt;34,"G2",IF(CN50&gt;31,"G1",IF(CN50&gt;25,"S","F"))))))</f>
        <v/>
      </c>
      <c r="CQ50" s="58" t="str">
        <f t="shared" ref="CQ50:CQ72" si="196">IF(OR(CP50="",CP50=0,CP50="S",CP50="F",CP50="AB"),CP50,IF(CN50&gt;=75,"D",IF(CN50&gt;=60,"I",IF(CN50&gt;=48,"II",IF(CN50&gt;=36,"III",CP50)))))</f>
        <v/>
      </c>
      <c r="CR50" s="152">
        <v>0</v>
      </c>
      <c r="CS50" s="81">
        <v>0</v>
      </c>
      <c r="CT50" s="82">
        <f t="shared" si="141"/>
        <v>0</v>
      </c>
      <c r="CU50" s="336">
        <v>0</v>
      </c>
      <c r="CV50" s="450">
        <v>0</v>
      </c>
      <c r="CW50" s="337">
        <f t="shared" ref="CW50:CW72" si="197">SUM(CU50,CV50)</f>
        <v>0</v>
      </c>
      <c r="CX50" s="451">
        <v>0</v>
      </c>
      <c r="CY50" s="452">
        <f t="shared" ref="CY50:CY72" si="198">IF($S$7="NA","NA",0)</f>
        <v>0</v>
      </c>
      <c r="CZ50" s="66">
        <f t="shared" ref="CZ50:CZ72" si="199">CX50+CY50</f>
        <v>0</v>
      </c>
      <c r="DA50" s="338">
        <f t="shared" ref="DA50:DA72" si="200">SUM(CT50,CW50,CZ50)</f>
        <v>0</v>
      </c>
      <c r="DB50" s="522">
        <f t="shared" si="29"/>
        <v>0</v>
      </c>
      <c r="DC50" s="153">
        <f t="shared" si="30"/>
        <v>0</v>
      </c>
      <c r="DD50" s="286">
        <v>0</v>
      </c>
      <c r="DE50" s="85">
        <v>0</v>
      </c>
      <c r="DF50" s="287">
        <f t="shared" si="142"/>
        <v>0</v>
      </c>
      <c r="DG50" s="288">
        <v>0</v>
      </c>
      <c r="DH50" s="444">
        <v>0</v>
      </c>
      <c r="DI50" s="289">
        <f t="shared" ref="DI50:DI72" si="201">SUM(DG50,DH50)</f>
        <v>0</v>
      </c>
      <c r="DJ50" s="445">
        <v>0</v>
      </c>
      <c r="DK50" s="446">
        <f t="shared" ref="DK50:DK72" si="202">IF($S$7="NA","NA",0)</f>
        <v>0</v>
      </c>
      <c r="DL50" s="121">
        <f t="shared" ref="DL50:DL72" si="203">DJ50+DK50</f>
        <v>0</v>
      </c>
      <c r="DM50" s="290">
        <f t="shared" ref="DM50:DM72" si="204">SUM(DF50,DI50,DL50)</f>
        <v>0</v>
      </c>
      <c r="DN50" s="522">
        <f t="shared" si="31"/>
        <v>0</v>
      </c>
      <c r="DO50" s="154">
        <f t="shared" si="32"/>
        <v>0</v>
      </c>
      <c r="DP50" s="12">
        <v>0</v>
      </c>
      <c r="DQ50" s="6">
        <v>0</v>
      </c>
      <c r="DR50" s="6">
        <v>0</v>
      </c>
      <c r="DS50" s="87">
        <f t="shared" si="143"/>
        <v>0</v>
      </c>
      <c r="DT50" s="522">
        <f t="shared" si="34"/>
        <v>0</v>
      </c>
      <c r="DU50" s="88">
        <f t="shared" si="35"/>
        <v>0</v>
      </c>
      <c r="DV50" s="10">
        <v>0</v>
      </c>
      <c r="DW50" s="4">
        <v>0</v>
      </c>
      <c r="DX50" s="4">
        <v>0</v>
      </c>
      <c r="DY50" s="39">
        <f t="shared" si="144"/>
        <v>0</v>
      </c>
      <c r="DZ50" s="522">
        <f t="shared" si="37"/>
        <v>0</v>
      </c>
      <c r="EA50" s="54">
        <f t="shared" si="38"/>
        <v>0</v>
      </c>
      <c r="EB50" s="286">
        <v>0</v>
      </c>
      <c r="EC50" s="85">
        <v>0</v>
      </c>
      <c r="ED50" s="287">
        <f t="shared" si="87"/>
        <v>0</v>
      </c>
      <c r="EE50" s="288">
        <v>0</v>
      </c>
      <c r="EF50" s="444">
        <v>0</v>
      </c>
      <c r="EG50" s="289">
        <f t="shared" ref="EG50:EG72" si="205">SUM(EE50,EF50)</f>
        <v>0</v>
      </c>
      <c r="EH50" s="445">
        <v>0</v>
      </c>
      <c r="EI50" s="446">
        <f t="shared" ref="EI50:EI72" si="206">IF($S$7="NA","NA",0)</f>
        <v>0</v>
      </c>
      <c r="EJ50" s="121">
        <f t="shared" ref="EJ50:EJ72" si="207">EH50+EI50</f>
        <v>0</v>
      </c>
      <c r="EK50" s="290">
        <f t="shared" ref="EK50:EK72" si="208">SUM(ED50,EG50,EJ50)</f>
        <v>0</v>
      </c>
      <c r="EL50" s="91">
        <f t="shared" si="7"/>
        <v>0</v>
      </c>
      <c r="EM50" s="154">
        <f t="shared" si="39"/>
        <v>0</v>
      </c>
      <c r="EN50" s="14"/>
      <c r="EO50" s="8"/>
      <c r="EP50" s="59" t="str">
        <f t="shared" ref="EP50:EP108" si="209">IF(OR(EN50="",EO50=""),"",EO50/EN50*100)</f>
        <v/>
      </c>
      <c r="EQ50" s="56">
        <f t="shared" si="159"/>
        <v>0</v>
      </c>
      <c r="ER50" s="41">
        <f t="shared" si="160"/>
        <v>0</v>
      </c>
      <c r="ES50" s="190">
        <f t="shared" si="41"/>
        <v>0</v>
      </c>
      <c r="ET50" s="99" t="str">
        <f t="shared" si="42"/>
        <v/>
      </c>
      <c r="EU50" s="99" t="str">
        <f t="shared" si="43"/>
        <v/>
      </c>
      <c r="EV50" s="83" t="str">
        <f t="shared" si="44"/>
        <v/>
      </c>
      <c r="EW50" s="57" t="str">
        <f t="shared" si="45"/>
        <v/>
      </c>
      <c r="EX50" s="126">
        <f t="shared" si="46"/>
        <v>0</v>
      </c>
      <c r="EY50" s="93" t="str">
        <f t="shared" si="47"/>
        <v/>
      </c>
      <c r="EZ50" s="92" t="str">
        <f t="shared" si="48"/>
        <v/>
      </c>
      <c r="FA50" s="92" t="str">
        <f t="shared" si="49"/>
        <v/>
      </c>
      <c r="FB50" s="92" t="str">
        <f t="shared" si="50"/>
        <v/>
      </c>
      <c r="FC50" s="92" t="str">
        <f t="shared" si="51"/>
        <v/>
      </c>
      <c r="FD50" s="94" t="str">
        <f t="shared" si="52"/>
        <v/>
      </c>
      <c r="FE50" s="93">
        <f t="shared" si="53"/>
        <v>0</v>
      </c>
      <c r="FF50" s="92">
        <f t="shared" si="54"/>
        <v>0</v>
      </c>
      <c r="FG50" s="92">
        <f t="shared" si="55"/>
        <v>0</v>
      </c>
      <c r="FH50" s="92">
        <f t="shared" si="56"/>
        <v>0</v>
      </c>
      <c r="FI50" s="94"/>
      <c r="FJ50" s="735"/>
      <c r="FK50" s="735"/>
      <c r="FL50" s="173">
        <f t="shared" si="57"/>
        <v>0</v>
      </c>
      <c r="FM50" s="173" t="s">
        <v>198</v>
      </c>
      <c r="FN50" s="173">
        <f t="shared" si="58"/>
        <v>200</v>
      </c>
      <c r="FO50" s="173" t="str">
        <f t="shared" si="59"/>
        <v>0/200</v>
      </c>
      <c r="FP50" s="173">
        <f t="shared" si="60"/>
        <v>0</v>
      </c>
      <c r="FQ50" s="173" t="s">
        <v>198</v>
      </c>
      <c r="FR50" s="173">
        <f t="shared" si="61"/>
        <v>200</v>
      </c>
      <c r="FS50" s="173" t="str">
        <f t="shared" si="62"/>
        <v>0/200</v>
      </c>
      <c r="FT50" s="173">
        <f t="shared" si="63"/>
        <v>0</v>
      </c>
      <c r="FU50" s="173" t="s">
        <v>198</v>
      </c>
      <c r="FV50" s="173">
        <f t="shared" si="64"/>
        <v>100</v>
      </c>
      <c r="FW50" s="173" t="str">
        <f t="shared" si="65"/>
        <v>0/100</v>
      </c>
      <c r="FX50" s="173">
        <f t="shared" si="66"/>
        <v>0</v>
      </c>
      <c r="FY50" s="173" t="s">
        <v>198</v>
      </c>
      <c r="FZ50" s="173">
        <f t="shared" si="67"/>
        <v>100</v>
      </c>
      <c r="GA50" s="173" t="str">
        <f t="shared" si="68"/>
        <v>0/100</v>
      </c>
      <c r="GB50" s="173">
        <f t="shared" si="69"/>
        <v>0</v>
      </c>
      <c r="GC50" s="173" t="s">
        <v>198</v>
      </c>
      <c r="GD50" s="173">
        <f t="shared" si="70"/>
        <v>200</v>
      </c>
      <c r="GE50" s="173" t="str">
        <f t="shared" si="20"/>
        <v>0/200</v>
      </c>
    </row>
    <row r="51" spans="1:187" ht="21.75" customHeight="1">
      <c r="A51" s="165">
        <f t="shared" si="21"/>
        <v>0</v>
      </c>
      <c r="B51" s="429">
        <v>43</v>
      </c>
      <c r="C51" s="36">
        <v>43</v>
      </c>
      <c r="D51" s="37">
        <f t="shared" si="22"/>
        <v>0</v>
      </c>
      <c r="E51" s="2"/>
      <c r="F51" s="176"/>
      <c r="G51" s="1"/>
      <c r="H51" s="2"/>
      <c r="I51" s="2"/>
      <c r="J51" s="2"/>
      <c r="K51" s="178"/>
      <c r="L51" s="15">
        <v>0</v>
      </c>
      <c r="M51" s="67">
        <v>0</v>
      </c>
      <c r="N51" s="68">
        <f t="shared" si="152"/>
        <v>0</v>
      </c>
      <c r="O51" s="207">
        <v>0</v>
      </c>
      <c r="P51" s="432">
        <v>0</v>
      </c>
      <c r="Q51" s="119">
        <f t="shared" si="153"/>
        <v>0</v>
      </c>
      <c r="R51" s="433">
        <v>0</v>
      </c>
      <c r="S51" s="434">
        <f t="shared" si="73"/>
        <v>0</v>
      </c>
      <c r="T51" s="223">
        <f t="shared" si="154"/>
        <v>0</v>
      </c>
      <c r="U51" s="69">
        <f t="shared" si="155"/>
        <v>0</v>
      </c>
      <c r="V51" s="522">
        <f t="shared" si="23"/>
        <v>0</v>
      </c>
      <c r="W51" s="38" t="str">
        <f t="shared" si="156"/>
        <v/>
      </c>
      <c r="X51" s="38" t="str">
        <f t="shared" si="157"/>
        <v/>
      </c>
      <c r="Y51" s="137" t="str">
        <f t="shared" si="158"/>
        <v/>
      </c>
      <c r="Z51" s="147">
        <v>0</v>
      </c>
      <c r="AA51" s="79">
        <v>0</v>
      </c>
      <c r="AB51" s="80">
        <f t="shared" si="161"/>
        <v>0</v>
      </c>
      <c r="AC51" s="217">
        <v>0</v>
      </c>
      <c r="AD51" s="438">
        <v>0</v>
      </c>
      <c r="AE51" s="120">
        <f t="shared" si="162"/>
        <v>0</v>
      </c>
      <c r="AF51" s="439">
        <v>0</v>
      </c>
      <c r="AG51" s="440">
        <f t="shared" si="163"/>
        <v>0</v>
      </c>
      <c r="AH51" s="158">
        <f t="shared" si="164"/>
        <v>0</v>
      </c>
      <c r="AI51" s="218">
        <f t="shared" si="165"/>
        <v>0</v>
      </c>
      <c r="AJ51" s="522">
        <f t="shared" si="24"/>
        <v>0</v>
      </c>
      <c r="AK51" s="72" t="str">
        <f t="shared" si="166"/>
        <v/>
      </c>
      <c r="AL51" s="72" t="str">
        <f t="shared" si="167"/>
        <v/>
      </c>
      <c r="AM51" s="148" t="str">
        <f t="shared" si="168"/>
        <v/>
      </c>
      <c r="AN51" s="140">
        <v>0</v>
      </c>
      <c r="AO51" s="75">
        <v>0</v>
      </c>
      <c r="AP51" s="76">
        <f t="shared" ref="AP51:AP108" si="210">SUM(AN51:AO51)</f>
        <v>0</v>
      </c>
      <c r="AQ51" s="263">
        <v>0</v>
      </c>
      <c r="AR51" s="441">
        <v>0</v>
      </c>
      <c r="AS51" s="264">
        <f t="shared" si="169"/>
        <v>0</v>
      </c>
      <c r="AT51" s="442">
        <v>0</v>
      </c>
      <c r="AU51" s="443">
        <f t="shared" si="170"/>
        <v>0</v>
      </c>
      <c r="AV51" s="65">
        <f t="shared" si="171"/>
        <v>0</v>
      </c>
      <c r="AW51" s="265">
        <f t="shared" si="172"/>
        <v>0</v>
      </c>
      <c r="AX51" s="522">
        <f t="shared" si="25"/>
        <v>0</v>
      </c>
      <c r="AY51" s="40" t="str">
        <f t="shared" si="173"/>
        <v/>
      </c>
      <c r="AZ51" s="40" t="str">
        <f t="shared" si="174"/>
        <v/>
      </c>
      <c r="BA51" s="141" t="str">
        <f t="shared" si="175"/>
        <v/>
      </c>
      <c r="BB51" s="286">
        <v>0</v>
      </c>
      <c r="BC51" s="85">
        <v>0</v>
      </c>
      <c r="BD51" s="287">
        <f t="shared" ref="BD51:BD108" si="211">SUM(BB51:BC51)</f>
        <v>0</v>
      </c>
      <c r="BE51" s="288">
        <v>0</v>
      </c>
      <c r="BF51" s="444">
        <v>0</v>
      </c>
      <c r="BG51" s="289">
        <f t="shared" si="176"/>
        <v>0</v>
      </c>
      <c r="BH51" s="445">
        <v>0</v>
      </c>
      <c r="BI51" s="446">
        <f t="shared" si="177"/>
        <v>0</v>
      </c>
      <c r="BJ51" s="121">
        <f t="shared" si="178"/>
        <v>0</v>
      </c>
      <c r="BK51" s="290">
        <f t="shared" si="179"/>
        <v>0</v>
      </c>
      <c r="BL51" s="522">
        <f t="shared" si="26"/>
        <v>0</v>
      </c>
      <c r="BM51" s="91" t="str">
        <f t="shared" si="180"/>
        <v/>
      </c>
      <c r="BN51" s="91" t="str">
        <f t="shared" si="181"/>
        <v/>
      </c>
      <c r="BO51" s="144" t="str">
        <f t="shared" si="182"/>
        <v/>
      </c>
      <c r="BP51" s="147">
        <v>0</v>
      </c>
      <c r="BQ51" s="79">
        <v>0</v>
      </c>
      <c r="BR51" s="80">
        <f t="shared" ref="BR51:BR108" si="212">SUM(BP51:BQ51)</f>
        <v>0</v>
      </c>
      <c r="BS51" s="217">
        <v>0</v>
      </c>
      <c r="BT51" s="438">
        <v>0</v>
      </c>
      <c r="BU51" s="120">
        <f t="shared" si="183"/>
        <v>0</v>
      </c>
      <c r="BV51" s="439">
        <v>0</v>
      </c>
      <c r="BW51" s="440">
        <f t="shared" si="184"/>
        <v>0</v>
      </c>
      <c r="BX51" s="158">
        <f t="shared" si="185"/>
        <v>0</v>
      </c>
      <c r="BY51" s="218">
        <f t="shared" si="186"/>
        <v>0</v>
      </c>
      <c r="BZ51" s="522">
        <f t="shared" si="27"/>
        <v>0</v>
      </c>
      <c r="CA51" s="72" t="str">
        <f t="shared" si="187"/>
        <v/>
      </c>
      <c r="CB51" s="72" t="str">
        <f t="shared" si="188"/>
        <v/>
      </c>
      <c r="CC51" s="148" t="str">
        <f t="shared" si="189"/>
        <v/>
      </c>
      <c r="CD51" s="155">
        <v>0</v>
      </c>
      <c r="CE51" s="156">
        <v>0</v>
      </c>
      <c r="CF51" s="157">
        <f t="shared" ref="CF51:CF108" si="213">SUM(CD51:CE51)</f>
        <v>0</v>
      </c>
      <c r="CG51" s="311">
        <v>0</v>
      </c>
      <c r="CH51" s="447">
        <v>0</v>
      </c>
      <c r="CI51" s="312">
        <f t="shared" si="190"/>
        <v>0</v>
      </c>
      <c r="CJ51" s="448">
        <v>0</v>
      </c>
      <c r="CK51" s="449">
        <f t="shared" si="191"/>
        <v>0</v>
      </c>
      <c r="CL51" s="64">
        <f t="shared" si="192"/>
        <v>0</v>
      </c>
      <c r="CM51" s="313">
        <f t="shared" si="193"/>
        <v>0</v>
      </c>
      <c r="CN51" s="522">
        <f t="shared" si="28"/>
        <v>0</v>
      </c>
      <c r="CO51" s="39" t="str">
        <f t="shared" si="194"/>
        <v/>
      </c>
      <c r="CP51" s="39" t="str">
        <f t="shared" si="195"/>
        <v/>
      </c>
      <c r="CQ51" s="58" t="str">
        <f t="shared" si="196"/>
        <v/>
      </c>
      <c r="CR51" s="152">
        <v>0</v>
      </c>
      <c r="CS51" s="81">
        <v>0</v>
      </c>
      <c r="CT51" s="82">
        <f t="shared" ref="CT51:CT108" si="214">SUM(CR51:CS51)</f>
        <v>0</v>
      </c>
      <c r="CU51" s="336">
        <v>0</v>
      </c>
      <c r="CV51" s="450">
        <v>0</v>
      </c>
      <c r="CW51" s="337">
        <f t="shared" si="197"/>
        <v>0</v>
      </c>
      <c r="CX51" s="451">
        <v>0</v>
      </c>
      <c r="CY51" s="452">
        <f t="shared" si="198"/>
        <v>0</v>
      </c>
      <c r="CZ51" s="66">
        <f t="shared" si="199"/>
        <v>0</v>
      </c>
      <c r="DA51" s="338">
        <f t="shared" si="200"/>
        <v>0</v>
      </c>
      <c r="DB51" s="522">
        <f t="shared" si="29"/>
        <v>0</v>
      </c>
      <c r="DC51" s="153">
        <f t="shared" si="30"/>
        <v>0</v>
      </c>
      <c r="DD51" s="286">
        <v>0</v>
      </c>
      <c r="DE51" s="85">
        <v>0</v>
      </c>
      <c r="DF51" s="287">
        <f t="shared" ref="DF51:DF108" si="215">SUM(DD51:DE51)</f>
        <v>0</v>
      </c>
      <c r="DG51" s="288">
        <v>0</v>
      </c>
      <c r="DH51" s="444">
        <v>0</v>
      </c>
      <c r="DI51" s="289">
        <f t="shared" si="201"/>
        <v>0</v>
      </c>
      <c r="DJ51" s="445">
        <v>0</v>
      </c>
      <c r="DK51" s="446">
        <f t="shared" si="202"/>
        <v>0</v>
      </c>
      <c r="DL51" s="121">
        <f t="shared" si="203"/>
        <v>0</v>
      </c>
      <c r="DM51" s="290">
        <f t="shared" si="204"/>
        <v>0</v>
      </c>
      <c r="DN51" s="522">
        <f t="shared" si="31"/>
        <v>0</v>
      </c>
      <c r="DO51" s="154">
        <f t="shared" si="32"/>
        <v>0</v>
      </c>
      <c r="DP51" s="12">
        <v>0</v>
      </c>
      <c r="DQ51" s="6">
        <v>0</v>
      </c>
      <c r="DR51" s="6">
        <v>0</v>
      </c>
      <c r="DS51" s="87">
        <f t="shared" ref="DS51:DS108" si="216">SUM(DP51:DR51)</f>
        <v>0</v>
      </c>
      <c r="DT51" s="522">
        <f t="shared" si="34"/>
        <v>0</v>
      </c>
      <c r="DU51" s="88">
        <f t="shared" si="35"/>
        <v>0</v>
      </c>
      <c r="DV51" s="10">
        <v>0</v>
      </c>
      <c r="DW51" s="4">
        <v>0</v>
      </c>
      <c r="DX51" s="4">
        <v>0</v>
      </c>
      <c r="DY51" s="39">
        <f t="shared" ref="DY51:DY108" si="217">SUM(DV51:DX51)</f>
        <v>0</v>
      </c>
      <c r="DZ51" s="522">
        <f t="shared" si="37"/>
        <v>0</v>
      </c>
      <c r="EA51" s="54">
        <f t="shared" si="38"/>
        <v>0</v>
      </c>
      <c r="EB51" s="286">
        <v>0</v>
      </c>
      <c r="EC51" s="85">
        <v>0</v>
      </c>
      <c r="ED51" s="287">
        <f t="shared" si="87"/>
        <v>0</v>
      </c>
      <c r="EE51" s="288">
        <v>0</v>
      </c>
      <c r="EF51" s="444">
        <v>0</v>
      </c>
      <c r="EG51" s="289">
        <f t="shared" si="205"/>
        <v>0</v>
      </c>
      <c r="EH51" s="445">
        <v>0</v>
      </c>
      <c r="EI51" s="446">
        <f t="shared" si="206"/>
        <v>0</v>
      </c>
      <c r="EJ51" s="121">
        <f t="shared" si="207"/>
        <v>0</v>
      </c>
      <c r="EK51" s="290">
        <f t="shared" si="208"/>
        <v>0</v>
      </c>
      <c r="EL51" s="91">
        <f t="shared" si="7"/>
        <v>0</v>
      </c>
      <c r="EM51" s="154">
        <f t="shared" si="39"/>
        <v>0</v>
      </c>
      <c r="EN51" s="14"/>
      <c r="EO51" s="8"/>
      <c r="EP51" s="59" t="str">
        <f t="shared" si="209"/>
        <v/>
      </c>
      <c r="EQ51" s="56">
        <f t="shared" si="159"/>
        <v>0</v>
      </c>
      <c r="ER51" s="41">
        <f t="shared" si="160"/>
        <v>0</v>
      </c>
      <c r="ES51" s="190">
        <f t="shared" si="41"/>
        <v>0</v>
      </c>
      <c r="ET51" s="99" t="str">
        <f t="shared" si="42"/>
        <v/>
      </c>
      <c r="EU51" s="99" t="str">
        <f t="shared" si="43"/>
        <v/>
      </c>
      <c r="EV51" s="83" t="str">
        <f t="shared" si="44"/>
        <v/>
      </c>
      <c r="EW51" s="57" t="str">
        <f t="shared" si="45"/>
        <v/>
      </c>
      <c r="EX51" s="126">
        <f t="shared" si="46"/>
        <v>0</v>
      </c>
      <c r="EY51" s="93" t="str">
        <f t="shared" si="47"/>
        <v/>
      </c>
      <c r="EZ51" s="92" t="str">
        <f t="shared" si="48"/>
        <v/>
      </c>
      <c r="FA51" s="92" t="str">
        <f t="shared" si="49"/>
        <v/>
      </c>
      <c r="FB51" s="92" t="str">
        <f t="shared" si="50"/>
        <v/>
      </c>
      <c r="FC51" s="92" t="str">
        <f t="shared" si="51"/>
        <v/>
      </c>
      <c r="FD51" s="94" t="str">
        <f t="shared" si="52"/>
        <v/>
      </c>
      <c r="FE51" s="93">
        <f t="shared" si="53"/>
        <v>0</v>
      </c>
      <c r="FF51" s="92">
        <f t="shared" si="54"/>
        <v>0</v>
      </c>
      <c r="FG51" s="92">
        <f t="shared" si="55"/>
        <v>0</v>
      </c>
      <c r="FH51" s="92">
        <f t="shared" si="56"/>
        <v>0</v>
      </c>
      <c r="FI51" s="94"/>
      <c r="FJ51" s="735"/>
      <c r="FK51" s="735"/>
      <c r="FL51" s="173">
        <f t="shared" si="57"/>
        <v>0</v>
      </c>
      <c r="FM51" s="173" t="s">
        <v>198</v>
      </c>
      <c r="FN51" s="173">
        <f t="shared" si="58"/>
        <v>200</v>
      </c>
      <c r="FO51" s="173" t="str">
        <f t="shared" si="59"/>
        <v>0/200</v>
      </c>
      <c r="FP51" s="173">
        <f t="shared" si="60"/>
        <v>0</v>
      </c>
      <c r="FQ51" s="173" t="s">
        <v>198</v>
      </c>
      <c r="FR51" s="173">
        <f t="shared" si="61"/>
        <v>200</v>
      </c>
      <c r="FS51" s="173" t="str">
        <f t="shared" si="62"/>
        <v>0/200</v>
      </c>
      <c r="FT51" s="173">
        <f t="shared" si="63"/>
        <v>0</v>
      </c>
      <c r="FU51" s="173" t="s">
        <v>198</v>
      </c>
      <c r="FV51" s="173">
        <f t="shared" si="64"/>
        <v>100</v>
      </c>
      <c r="FW51" s="173" t="str">
        <f t="shared" si="65"/>
        <v>0/100</v>
      </c>
      <c r="FX51" s="173">
        <f t="shared" si="66"/>
        <v>0</v>
      </c>
      <c r="FY51" s="173" t="s">
        <v>198</v>
      </c>
      <c r="FZ51" s="173">
        <f t="shared" si="67"/>
        <v>100</v>
      </c>
      <c r="GA51" s="173" t="str">
        <f t="shared" si="68"/>
        <v>0/100</v>
      </c>
      <c r="GB51" s="173">
        <f t="shared" si="69"/>
        <v>0</v>
      </c>
      <c r="GC51" s="173" t="s">
        <v>198</v>
      </c>
      <c r="GD51" s="173">
        <f t="shared" si="70"/>
        <v>200</v>
      </c>
      <c r="GE51" s="173" t="str">
        <f t="shared" si="20"/>
        <v>0/200</v>
      </c>
    </row>
    <row r="52" spans="1:187" ht="21.75" customHeight="1">
      <c r="A52" s="165">
        <f t="shared" si="21"/>
        <v>0</v>
      </c>
      <c r="B52" s="429">
        <v>44</v>
      </c>
      <c r="C52" s="42">
        <v>44</v>
      </c>
      <c r="D52" s="37">
        <f t="shared" si="22"/>
        <v>0</v>
      </c>
      <c r="E52" s="2"/>
      <c r="F52" s="176"/>
      <c r="G52" s="2"/>
      <c r="H52" s="2"/>
      <c r="I52" s="2"/>
      <c r="J52" s="2"/>
      <c r="K52" s="178"/>
      <c r="L52" s="15">
        <v>0</v>
      </c>
      <c r="M52" s="67">
        <v>0</v>
      </c>
      <c r="N52" s="68">
        <f t="shared" si="152"/>
        <v>0</v>
      </c>
      <c r="O52" s="207">
        <v>0</v>
      </c>
      <c r="P52" s="432">
        <v>0</v>
      </c>
      <c r="Q52" s="119">
        <f t="shared" si="153"/>
        <v>0</v>
      </c>
      <c r="R52" s="433">
        <v>0</v>
      </c>
      <c r="S52" s="434">
        <f t="shared" si="73"/>
        <v>0</v>
      </c>
      <c r="T52" s="223">
        <f t="shared" si="154"/>
        <v>0</v>
      </c>
      <c r="U52" s="69">
        <f t="shared" si="155"/>
        <v>0</v>
      </c>
      <c r="V52" s="522">
        <f t="shared" si="23"/>
        <v>0</v>
      </c>
      <c r="W52" s="38" t="str">
        <f t="shared" si="156"/>
        <v/>
      </c>
      <c r="X52" s="38" t="str">
        <f t="shared" si="157"/>
        <v/>
      </c>
      <c r="Y52" s="137" t="str">
        <f t="shared" si="158"/>
        <v/>
      </c>
      <c r="Z52" s="147">
        <v>0</v>
      </c>
      <c r="AA52" s="79">
        <v>0</v>
      </c>
      <c r="AB52" s="80">
        <f t="shared" si="161"/>
        <v>0</v>
      </c>
      <c r="AC52" s="217">
        <v>0</v>
      </c>
      <c r="AD52" s="438">
        <v>0</v>
      </c>
      <c r="AE52" s="120">
        <f t="shared" si="162"/>
        <v>0</v>
      </c>
      <c r="AF52" s="439">
        <v>0</v>
      </c>
      <c r="AG52" s="440">
        <f t="shared" si="163"/>
        <v>0</v>
      </c>
      <c r="AH52" s="158">
        <f t="shared" si="164"/>
        <v>0</v>
      </c>
      <c r="AI52" s="218">
        <f t="shared" si="165"/>
        <v>0</v>
      </c>
      <c r="AJ52" s="522">
        <f t="shared" si="24"/>
        <v>0</v>
      </c>
      <c r="AK52" s="72" t="str">
        <f t="shared" si="166"/>
        <v/>
      </c>
      <c r="AL52" s="72" t="str">
        <f t="shared" si="167"/>
        <v/>
      </c>
      <c r="AM52" s="148" t="str">
        <f t="shared" si="168"/>
        <v/>
      </c>
      <c r="AN52" s="140">
        <v>0</v>
      </c>
      <c r="AO52" s="75">
        <v>0</v>
      </c>
      <c r="AP52" s="76">
        <f t="shared" si="210"/>
        <v>0</v>
      </c>
      <c r="AQ52" s="263">
        <v>0</v>
      </c>
      <c r="AR52" s="441">
        <v>0</v>
      </c>
      <c r="AS52" s="264">
        <f t="shared" si="169"/>
        <v>0</v>
      </c>
      <c r="AT52" s="442">
        <v>0</v>
      </c>
      <c r="AU52" s="443">
        <f t="shared" si="170"/>
        <v>0</v>
      </c>
      <c r="AV52" s="65">
        <f t="shared" si="171"/>
        <v>0</v>
      </c>
      <c r="AW52" s="265">
        <f t="shared" si="172"/>
        <v>0</v>
      </c>
      <c r="AX52" s="522">
        <f t="shared" si="25"/>
        <v>0</v>
      </c>
      <c r="AY52" s="40" t="str">
        <f t="shared" si="173"/>
        <v/>
      </c>
      <c r="AZ52" s="40" t="str">
        <f t="shared" si="174"/>
        <v/>
      </c>
      <c r="BA52" s="141" t="str">
        <f t="shared" si="175"/>
        <v/>
      </c>
      <c r="BB52" s="286">
        <v>0</v>
      </c>
      <c r="BC52" s="85">
        <v>0</v>
      </c>
      <c r="BD52" s="287">
        <f t="shared" si="211"/>
        <v>0</v>
      </c>
      <c r="BE52" s="288">
        <v>0</v>
      </c>
      <c r="BF52" s="444">
        <v>0</v>
      </c>
      <c r="BG52" s="289">
        <f t="shared" si="176"/>
        <v>0</v>
      </c>
      <c r="BH52" s="445">
        <v>0</v>
      </c>
      <c r="BI52" s="446">
        <f t="shared" si="177"/>
        <v>0</v>
      </c>
      <c r="BJ52" s="121">
        <f t="shared" si="178"/>
        <v>0</v>
      </c>
      <c r="BK52" s="290">
        <f t="shared" si="179"/>
        <v>0</v>
      </c>
      <c r="BL52" s="522">
        <f t="shared" si="26"/>
        <v>0</v>
      </c>
      <c r="BM52" s="91" t="str">
        <f t="shared" si="180"/>
        <v/>
      </c>
      <c r="BN52" s="91" t="str">
        <f t="shared" si="181"/>
        <v/>
      </c>
      <c r="BO52" s="144" t="str">
        <f t="shared" si="182"/>
        <v/>
      </c>
      <c r="BP52" s="147">
        <v>0</v>
      </c>
      <c r="BQ52" s="79">
        <v>0</v>
      </c>
      <c r="BR52" s="80">
        <f t="shared" si="212"/>
        <v>0</v>
      </c>
      <c r="BS52" s="217">
        <v>0</v>
      </c>
      <c r="BT52" s="438">
        <v>0</v>
      </c>
      <c r="BU52" s="120">
        <f t="shared" si="183"/>
        <v>0</v>
      </c>
      <c r="BV52" s="439">
        <v>0</v>
      </c>
      <c r="BW52" s="440">
        <f t="shared" si="184"/>
        <v>0</v>
      </c>
      <c r="BX52" s="158">
        <f t="shared" si="185"/>
        <v>0</v>
      </c>
      <c r="BY52" s="218">
        <f t="shared" si="186"/>
        <v>0</v>
      </c>
      <c r="BZ52" s="522">
        <f t="shared" si="27"/>
        <v>0</v>
      </c>
      <c r="CA52" s="72" t="str">
        <f t="shared" si="187"/>
        <v/>
      </c>
      <c r="CB52" s="72" t="str">
        <f t="shared" si="188"/>
        <v/>
      </c>
      <c r="CC52" s="148" t="str">
        <f t="shared" si="189"/>
        <v/>
      </c>
      <c r="CD52" s="155">
        <v>0</v>
      </c>
      <c r="CE52" s="156">
        <v>0</v>
      </c>
      <c r="CF52" s="157">
        <f t="shared" si="213"/>
        <v>0</v>
      </c>
      <c r="CG52" s="311">
        <v>0</v>
      </c>
      <c r="CH52" s="447">
        <v>0</v>
      </c>
      <c r="CI52" s="312">
        <f t="shared" si="190"/>
        <v>0</v>
      </c>
      <c r="CJ52" s="448">
        <v>0</v>
      </c>
      <c r="CK52" s="449">
        <f t="shared" si="191"/>
        <v>0</v>
      </c>
      <c r="CL52" s="64">
        <f t="shared" si="192"/>
        <v>0</v>
      </c>
      <c r="CM52" s="313">
        <f t="shared" si="193"/>
        <v>0</v>
      </c>
      <c r="CN52" s="522">
        <f t="shared" si="28"/>
        <v>0</v>
      </c>
      <c r="CO52" s="39" t="str">
        <f t="shared" si="194"/>
        <v/>
      </c>
      <c r="CP52" s="39" t="str">
        <f t="shared" si="195"/>
        <v/>
      </c>
      <c r="CQ52" s="58" t="str">
        <f t="shared" si="196"/>
        <v/>
      </c>
      <c r="CR52" s="152">
        <v>0</v>
      </c>
      <c r="CS52" s="81">
        <v>0</v>
      </c>
      <c r="CT52" s="82">
        <f t="shared" si="214"/>
        <v>0</v>
      </c>
      <c r="CU52" s="336">
        <v>0</v>
      </c>
      <c r="CV52" s="450">
        <v>0</v>
      </c>
      <c r="CW52" s="337">
        <f t="shared" si="197"/>
        <v>0</v>
      </c>
      <c r="CX52" s="451">
        <v>0</v>
      </c>
      <c r="CY52" s="452">
        <f t="shared" si="198"/>
        <v>0</v>
      </c>
      <c r="CZ52" s="66">
        <f t="shared" si="199"/>
        <v>0</v>
      </c>
      <c r="DA52" s="338">
        <f t="shared" si="200"/>
        <v>0</v>
      </c>
      <c r="DB52" s="522">
        <f t="shared" si="29"/>
        <v>0</v>
      </c>
      <c r="DC52" s="153">
        <f t="shared" si="30"/>
        <v>0</v>
      </c>
      <c r="DD52" s="286">
        <v>0</v>
      </c>
      <c r="DE52" s="85">
        <v>0</v>
      </c>
      <c r="DF52" s="287">
        <f t="shared" si="215"/>
        <v>0</v>
      </c>
      <c r="DG52" s="288">
        <v>0</v>
      </c>
      <c r="DH52" s="444">
        <v>0</v>
      </c>
      <c r="DI52" s="289">
        <f t="shared" si="201"/>
        <v>0</v>
      </c>
      <c r="DJ52" s="445">
        <v>0</v>
      </c>
      <c r="DK52" s="446">
        <f t="shared" si="202"/>
        <v>0</v>
      </c>
      <c r="DL52" s="121">
        <f t="shared" si="203"/>
        <v>0</v>
      </c>
      <c r="DM52" s="290">
        <f t="shared" si="204"/>
        <v>0</v>
      </c>
      <c r="DN52" s="522">
        <f t="shared" si="31"/>
        <v>0</v>
      </c>
      <c r="DO52" s="154">
        <f t="shared" si="32"/>
        <v>0</v>
      </c>
      <c r="DP52" s="12">
        <v>0</v>
      </c>
      <c r="DQ52" s="6">
        <v>0</v>
      </c>
      <c r="DR52" s="6">
        <v>0</v>
      </c>
      <c r="DS52" s="87">
        <f t="shared" si="216"/>
        <v>0</v>
      </c>
      <c r="DT52" s="522">
        <f t="shared" si="34"/>
        <v>0</v>
      </c>
      <c r="DU52" s="88">
        <f t="shared" si="35"/>
        <v>0</v>
      </c>
      <c r="DV52" s="10">
        <v>0</v>
      </c>
      <c r="DW52" s="4">
        <v>0</v>
      </c>
      <c r="DX52" s="4">
        <v>0</v>
      </c>
      <c r="DY52" s="39">
        <f t="shared" si="217"/>
        <v>0</v>
      </c>
      <c r="DZ52" s="522">
        <f t="shared" si="37"/>
        <v>0</v>
      </c>
      <c r="EA52" s="54">
        <f t="shared" si="38"/>
        <v>0</v>
      </c>
      <c r="EB52" s="286">
        <v>0</v>
      </c>
      <c r="EC52" s="85">
        <v>0</v>
      </c>
      <c r="ED52" s="287">
        <f t="shared" si="87"/>
        <v>0</v>
      </c>
      <c r="EE52" s="288">
        <v>0</v>
      </c>
      <c r="EF52" s="444">
        <v>0</v>
      </c>
      <c r="EG52" s="289">
        <f t="shared" si="205"/>
        <v>0</v>
      </c>
      <c r="EH52" s="445">
        <v>0</v>
      </c>
      <c r="EI52" s="446">
        <f t="shared" si="206"/>
        <v>0</v>
      </c>
      <c r="EJ52" s="121">
        <f t="shared" si="207"/>
        <v>0</v>
      </c>
      <c r="EK52" s="290">
        <f t="shared" si="208"/>
        <v>0</v>
      </c>
      <c r="EL52" s="91">
        <f t="shared" si="7"/>
        <v>0</v>
      </c>
      <c r="EM52" s="154">
        <f t="shared" si="39"/>
        <v>0</v>
      </c>
      <c r="EN52" s="14"/>
      <c r="EO52" s="8"/>
      <c r="EP52" s="59" t="str">
        <f t="shared" si="209"/>
        <v/>
      </c>
      <c r="EQ52" s="56">
        <f t="shared" si="159"/>
        <v>0</v>
      </c>
      <c r="ER52" s="41">
        <f t="shared" si="160"/>
        <v>0</v>
      </c>
      <c r="ES52" s="190">
        <f t="shared" si="41"/>
        <v>0</v>
      </c>
      <c r="ET52" s="99" t="str">
        <f t="shared" si="42"/>
        <v/>
      </c>
      <c r="EU52" s="99" t="str">
        <f t="shared" si="43"/>
        <v/>
      </c>
      <c r="EV52" s="83" t="str">
        <f t="shared" si="44"/>
        <v/>
      </c>
      <c r="EW52" s="57" t="str">
        <f t="shared" si="45"/>
        <v/>
      </c>
      <c r="EX52" s="126">
        <f t="shared" si="46"/>
        <v>0</v>
      </c>
      <c r="EY52" s="93" t="str">
        <f t="shared" si="47"/>
        <v/>
      </c>
      <c r="EZ52" s="92" t="str">
        <f t="shared" si="48"/>
        <v/>
      </c>
      <c r="FA52" s="92" t="str">
        <f t="shared" si="49"/>
        <v/>
      </c>
      <c r="FB52" s="92" t="str">
        <f t="shared" si="50"/>
        <v/>
      </c>
      <c r="FC52" s="92" t="str">
        <f t="shared" si="51"/>
        <v/>
      </c>
      <c r="FD52" s="94" t="str">
        <f t="shared" si="52"/>
        <v/>
      </c>
      <c r="FE52" s="93">
        <f t="shared" si="53"/>
        <v>0</v>
      </c>
      <c r="FF52" s="92">
        <f t="shared" si="54"/>
        <v>0</v>
      </c>
      <c r="FG52" s="92">
        <f t="shared" si="55"/>
        <v>0</v>
      </c>
      <c r="FH52" s="92">
        <f t="shared" si="56"/>
        <v>0</v>
      </c>
      <c r="FI52" s="94"/>
      <c r="FJ52" s="735"/>
      <c r="FK52" s="735"/>
      <c r="FL52" s="173">
        <f t="shared" si="57"/>
        <v>0</v>
      </c>
      <c r="FM52" s="173" t="s">
        <v>198</v>
      </c>
      <c r="FN52" s="173">
        <f t="shared" si="58"/>
        <v>200</v>
      </c>
      <c r="FO52" s="173" t="str">
        <f t="shared" si="59"/>
        <v>0/200</v>
      </c>
      <c r="FP52" s="173">
        <f t="shared" si="60"/>
        <v>0</v>
      </c>
      <c r="FQ52" s="173" t="s">
        <v>198</v>
      </c>
      <c r="FR52" s="173">
        <f t="shared" si="61"/>
        <v>200</v>
      </c>
      <c r="FS52" s="173" t="str">
        <f t="shared" si="62"/>
        <v>0/200</v>
      </c>
      <c r="FT52" s="173">
        <f t="shared" si="63"/>
        <v>0</v>
      </c>
      <c r="FU52" s="173" t="s">
        <v>198</v>
      </c>
      <c r="FV52" s="173">
        <f t="shared" si="64"/>
        <v>100</v>
      </c>
      <c r="FW52" s="173" t="str">
        <f t="shared" si="65"/>
        <v>0/100</v>
      </c>
      <c r="FX52" s="173">
        <f t="shared" si="66"/>
        <v>0</v>
      </c>
      <c r="FY52" s="173" t="s">
        <v>198</v>
      </c>
      <c r="FZ52" s="173">
        <f t="shared" si="67"/>
        <v>100</v>
      </c>
      <c r="GA52" s="173" t="str">
        <f t="shared" si="68"/>
        <v>0/100</v>
      </c>
      <c r="GB52" s="173">
        <f t="shared" si="69"/>
        <v>0</v>
      </c>
      <c r="GC52" s="173" t="s">
        <v>198</v>
      </c>
      <c r="GD52" s="173">
        <f t="shared" si="70"/>
        <v>200</v>
      </c>
      <c r="GE52" s="173" t="str">
        <f t="shared" si="20"/>
        <v>0/200</v>
      </c>
    </row>
    <row r="53" spans="1:187" ht="21.75" customHeight="1">
      <c r="A53" s="165">
        <f t="shared" si="21"/>
        <v>0</v>
      </c>
      <c r="B53" s="429">
        <v>45</v>
      </c>
      <c r="C53" s="36">
        <v>45</v>
      </c>
      <c r="D53" s="37">
        <f t="shared" si="22"/>
        <v>0</v>
      </c>
      <c r="E53" s="2"/>
      <c r="F53" s="176"/>
      <c r="G53" s="1"/>
      <c r="H53" s="2"/>
      <c r="I53" s="2"/>
      <c r="J53" s="2"/>
      <c r="K53" s="178"/>
      <c r="L53" s="15">
        <v>0</v>
      </c>
      <c r="M53" s="67">
        <v>0</v>
      </c>
      <c r="N53" s="68">
        <f t="shared" si="152"/>
        <v>0</v>
      </c>
      <c r="O53" s="207">
        <v>0</v>
      </c>
      <c r="P53" s="432">
        <v>0</v>
      </c>
      <c r="Q53" s="119">
        <f t="shared" si="153"/>
        <v>0</v>
      </c>
      <c r="R53" s="433">
        <v>0</v>
      </c>
      <c r="S53" s="434">
        <f t="shared" si="73"/>
        <v>0</v>
      </c>
      <c r="T53" s="223">
        <f t="shared" si="154"/>
        <v>0</v>
      </c>
      <c r="U53" s="69">
        <f t="shared" si="155"/>
        <v>0</v>
      </c>
      <c r="V53" s="522">
        <f t="shared" si="23"/>
        <v>0</v>
      </c>
      <c r="W53" s="38" t="str">
        <f t="shared" si="156"/>
        <v/>
      </c>
      <c r="X53" s="38" t="str">
        <f t="shared" si="157"/>
        <v/>
      </c>
      <c r="Y53" s="137" t="str">
        <f t="shared" si="158"/>
        <v/>
      </c>
      <c r="Z53" s="147">
        <v>0</v>
      </c>
      <c r="AA53" s="79">
        <v>0</v>
      </c>
      <c r="AB53" s="80">
        <f t="shared" si="161"/>
        <v>0</v>
      </c>
      <c r="AC53" s="217">
        <v>0</v>
      </c>
      <c r="AD53" s="438">
        <v>0</v>
      </c>
      <c r="AE53" s="120">
        <f t="shared" si="162"/>
        <v>0</v>
      </c>
      <c r="AF53" s="439">
        <v>0</v>
      </c>
      <c r="AG53" s="440">
        <f t="shared" si="163"/>
        <v>0</v>
      </c>
      <c r="AH53" s="158">
        <f t="shared" si="164"/>
        <v>0</v>
      </c>
      <c r="AI53" s="218">
        <f t="shared" si="165"/>
        <v>0</v>
      </c>
      <c r="AJ53" s="522">
        <f t="shared" si="24"/>
        <v>0</v>
      </c>
      <c r="AK53" s="72" t="str">
        <f t="shared" si="166"/>
        <v/>
      </c>
      <c r="AL53" s="72" t="str">
        <f t="shared" si="167"/>
        <v/>
      </c>
      <c r="AM53" s="148" t="str">
        <f t="shared" si="168"/>
        <v/>
      </c>
      <c r="AN53" s="140">
        <v>0</v>
      </c>
      <c r="AO53" s="75">
        <v>0</v>
      </c>
      <c r="AP53" s="76">
        <f t="shared" si="210"/>
        <v>0</v>
      </c>
      <c r="AQ53" s="263">
        <v>0</v>
      </c>
      <c r="AR53" s="441">
        <v>0</v>
      </c>
      <c r="AS53" s="264">
        <f t="shared" si="169"/>
        <v>0</v>
      </c>
      <c r="AT53" s="442">
        <v>0</v>
      </c>
      <c r="AU53" s="443">
        <f t="shared" si="170"/>
        <v>0</v>
      </c>
      <c r="AV53" s="65">
        <f t="shared" si="171"/>
        <v>0</v>
      </c>
      <c r="AW53" s="265">
        <f t="shared" si="172"/>
        <v>0</v>
      </c>
      <c r="AX53" s="522">
        <f t="shared" si="25"/>
        <v>0</v>
      </c>
      <c r="AY53" s="40" t="str">
        <f t="shared" si="173"/>
        <v/>
      </c>
      <c r="AZ53" s="40" t="str">
        <f t="shared" si="174"/>
        <v/>
      </c>
      <c r="BA53" s="141" t="str">
        <f t="shared" si="175"/>
        <v/>
      </c>
      <c r="BB53" s="286">
        <v>0</v>
      </c>
      <c r="BC53" s="85">
        <v>0</v>
      </c>
      <c r="BD53" s="287">
        <f t="shared" si="211"/>
        <v>0</v>
      </c>
      <c r="BE53" s="288">
        <v>0</v>
      </c>
      <c r="BF53" s="444">
        <v>0</v>
      </c>
      <c r="BG53" s="289">
        <f t="shared" si="176"/>
        <v>0</v>
      </c>
      <c r="BH53" s="445">
        <v>0</v>
      </c>
      <c r="BI53" s="446">
        <f t="shared" si="177"/>
        <v>0</v>
      </c>
      <c r="BJ53" s="121">
        <f t="shared" si="178"/>
        <v>0</v>
      </c>
      <c r="BK53" s="290">
        <f t="shared" si="179"/>
        <v>0</v>
      </c>
      <c r="BL53" s="522">
        <f t="shared" si="26"/>
        <v>0</v>
      </c>
      <c r="BM53" s="91" t="str">
        <f t="shared" si="180"/>
        <v/>
      </c>
      <c r="BN53" s="91" t="str">
        <f t="shared" si="181"/>
        <v/>
      </c>
      <c r="BO53" s="144" t="str">
        <f t="shared" si="182"/>
        <v/>
      </c>
      <c r="BP53" s="147">
        <v>0</v>
      </c>
      <c r="BQ53" s="79">
        <v>0</v>
      </c>
      <c r="BR53" s="80">
        <f t="shared" si="212"/>
        <v>0</v>
      </c>
      <c r="BS53" s="217">
        <v>0</v>
      </c>
      <c r="BT53" s="438">
        <v>0</v>
      </c>
      <c r="BU53" s="120">
        <f t="shared" si="183"/>
        <v>0</v>
      </c>
      <c r="BV53" s="439">
        <v>0</v>
      </c>
      <c r="BW53" s="440">
        <f t="shared" si="184"/>
        <v>0</v>
      </c>
      <c r="BX53" s="158">
        <f t="shared" si="185"/>
        <v>0</v>
      </c>
      <c r="BY53" s="218">
        <f t="shared" si="186"/>
        <v>0</v>
      </c>
      <c r="BZ53" s="522">
        <f t="shared" si="27"/>
        <v>0</v>
      </c>
      <c r="CA53" s="72" t="str">
        <f t="shared" si="187"/>
        <v/>
      </c>
      <c r="CB53" s="72" t="str">
        <f t="shared" si="188"/>
        <v/>
      </c>
      <c r="CC53" s="148" t="str">
        <f t="shared" si="189"/>
        <v/>
      </c>
      <c r="CD53" s="155">
        <v>0</v>
      </c>
      <c r="CE53" s="156">
        <v>0</v>
      </c>
      <c r="CF53" s="157">
        <f t="shared" si="213"/>
        <v>0</v>
      </c>
      <c r="CG53" s="311">
        <v>0</v>
      </c>
      <c r="CH53" s="447">
        <v>0</v>
      </c>
      <c r="CI53" s="312">
        <f t="shared" si="190"/>
        <v>0</v>
      </c>
      <c r="CJ53" s="448">
        <v>0</v>
      </c>
      <c r="CK53" s="449">
        <f t="shared" si="191"/>
        <v>0</v>
      </c>
      <c r="CL53" s="64">
        <f t="shared" si="192"/>
        <v>0</v>
      </c>
      <c r="CM53" s="313">
        <f t="shared" si="193"/>
        <v>0</v>
      </c>
      <c r="CN53" s="522">
        <f t="shared" si="28"/>
        <v>0</v>
      </c>
      <c r="CO53" s="39" t="str">
        <f t="shared" si="194"/>
        <v/>
      </c>
      <c r="CP53" s="39" t="str">
        <f t="shared" si="195"/>
        <v/>
      </c>
      <c r="CQ53" s="58" t="str">
        <f t="shared" si="196"/>
        <v/>
      </c>
      <c r="CR53" s="152">
        <v>0</v>
      </c>
      <c r="CS53" s="81">
        <v>0</v>
      </c>
      <c r="CT53" s="82">
        <f t="shared" si="214"/>
        <v>0</v>
      </c>
      <c r="CU53" s="336">
        <v>0</v>
      </c>
      <c r="CV53" s="450">
        <v>0</v>
      </c>
      <c r="CW53" s="337">
        <f t="shared" si="197"/>
        <v>0</v>
      </c>
      <c r="CX53" s="451">
        <v>0</v>
      </c>
      <c r="CY53" s="452">
        <f t="shared" si="198"/>
        <v>0</v>
      </c>
      <c r="CZ53" s="66">
        <f t="shared" si="199"/>
        <v>0</v>
      </c>
      <c r="DA53" s="338">
        <f t="shared" si="200"/>
        <v>0</v>
      </c>
      <c r="DB53" s="522">
        <f t="shared" si="29"/>
        <v>0</v>
      </c>
      <c r="DC53" s="153">
        <f t="shared" si="30"/>
        <v>0</v>
      </c>
      <c r="DD53" s="286">
        <v>0</v>
      </c>
      <c r="DE53" s="85">
        <v>0</v>
      </c>
      <c r="DF53" s="287">
        <f t="shared" si="215"/>
        <v>0</v>
      </c>
      <c r="DG53" s="288">
        <v>0</v>
      </c>
      <c r="DH53" s="444">
        <v>0</v>
      </c>
      <c r="DI53" s="289">
        <f t="shared" si="201"/>
        <v>0</v>
      </c>
      <c r="DJ53" s="445">
        <v>0</v>
      </c>
      <c r="DK53" s="446">
        <f t="shared" si="202"/>
        <v>0</v>
      </c>
      <c r="DL53" s="121">
        <f t="shared" si="203"/>
        <v>0</v>
      </c>
      <c r="DM53" s="290">
        <f t="shared" si="204"/>
        <v>0</v>
      </c>
      <c r="DN53" s="522">
        <f t="shared" si="31"/>
        <v>0</v>
      </c>
      <c r="DO53" s="154">
        <f t="shared" si="32"/>
        <v>0</v>
      </c>
      <c r="DP53" s="12">
        <v>0</v>
      </c>
      <c r="DQ53" s="6">
        <v>0</v>
      </c>
      <c r="DR53" s="6">
        <v>0</v>
      </c>
      <c r="DS53" s="87">
        <f t="shared" si="216"/>
        <v>0</v>
      </c>
      <c r="DT53" s="522">
        <f t="shared" si="34"/>
        <v>0</v>
      </c>
      <c r="DU53" s="88">
        <f t="shared" si="35"/>
        <v>0</v>
      </c>
      <c r="DV53" s="10">
        <v>0</v>
      </c>
      <c r="DW53" s="4">
        <v>0</v>
      </c>
      <c r="DX53" s="4">
        <v>0</v>
      </c>
      <c r="DY53" s="39">
        <f t="shared" si="217"/>
        <v>0</v>
      </c>
      <c r="DZ53" s="522">
        <f t="shared" si="37"/>
        <v>0</v>
      </c>
      <c r="EA53" s="54">
        <f t="shared" si="38"/>
        <v>0</v>
      </c>
      <c r="EB53" s="286">
        <v>0</v>
      </c>
      <c r="EC53" s="85">
        <v>0</v>
      </c>
      <c r="ED53" s="287">
        <f t="shared" si="87"/>
        <v>0</v>
      </c>
      <c r="EE53" s="288">
        <v>0</v>
      </c>
      <c r="EF53" s="444">
        <v>0</v>
      </c>
      <c r="EG53" s="289">
        <f t="shared" si="205"/>
        <v>0</v>
      </c>
      <c r="EH53" s="445">
        <v>0</v>
      </c>
      <c r="EI53" s="446">
        <f t="shared" si="206"/>
        <v>0</v>
      </c>
      <c r="EJ53" s="121">
        <f t="shared" si="207"/>
        <v>0</v>
      </c>
      <c r="EK53" s="290">
        <f t="shared" si="208"/>
        <v>0</v>
      </c>
      <c r="EL53" s="91">
        <f t="shared" si="7"/>
        <v>0</v>
      </c>
      <c r="EM53" s="154">
        <f t="shared" si="39"/>
        <v>0</v>
      </c>
      <c r="EN53" s="14"/>
      <c r="EO53" s="8"/>
      <c r="EP53" s="59" t="str">
        <f t="shared" si="209"/>
        <v/>
      </c>
      <c r="EQ53" s="56">
        <f t="shared" si="159"/>
        <v>0</v>
      </c>
      <c r="ER53" s="41">
        <f t="shared" si="160"/>
        <v>0</v>
      </c>
      <c r="ES53" s="190">
        <f t="shared" si="41"/>
        <v>0</v>
      </c>
      <c r="ET53" s="99" t="str">
        <f t="shared" si="42"/>
        <v/>
      </c>
      <c r="EU53" s="99" t="str">
        <f t="shared" si="43"/>
        <v/>
      </c>
      <c r="EV53" s="83" t="str">
        <f t="shared" si="44"/>
        <v/>
      </c>
      <c r="EW53" s="57" t="str">
        <f t="shared" si="45"/>
        <v/>
      </c>
      <c r="EX53" s="126">
        <f t="shared" si="46"/>
        <v>0</v>
      </c>
      <c r="EY53" s="93" t="str">
        <f t="shared" si="47"/>
        <v/>
      </c>
      <c r="EZ53" s="92" t="str">
        <f t="shared" si="48"/>
        <v/>
      </c>
      <c r="FA53" s="92" t="str">
        <f t="shared" si="49"/>
        <v/>
      </c>
      <c r="FB53" s="92" t="str">
        <f t="shared" si="50"/>
        <v/>
      </c>
      <c r="FC53" s="92" t="str">
        <f t="shared" si="51"/>
        <v/>
      </c>
      <c r="FD53" s="94" t="str">
        <f t="shared" si="52"/>
        <v/>
      </c>
      <c r="FE53" s="93">
        <f t="shared" si="53"/>
        <v>0</v>
      </c>
      <c r="FF53" s="92">
        <f t="shared" si="54"/>
        <v>0</v>
      </c>
      <c r="FG53" s="92">
        <f t="shared" si="55"/>
        <v>0</v>
      </c>
      <c r="FH53" s="92">
        <f t="shared" si="56"/>
        <v>0</v>
      </c>
      <c r="FI53" s="94"/>
      <c r="FJ53" s="735"/>
      <c r="FK53" s="735"/>
      <c r="FL53" s="173">
        <f t="shared" si="57"/>
        <v>0</v>
      </c>
      <c r="FM53" s="173" t="s">
        <v>198</v>
      </c>
      <c r="FN53" s="173">
        <f t="shared" si="58"/>
        <v>200</v>
      </c>
      <c r="FO53" s="173" t="str">
        <f t="shared" si="59"/>
        <v>0/200</v>
      </c>
      <c r="FP53" s="173">
        <f t="shared" si="60"/>
        <v>0</v>
      </c>
      <c r="FQ53" s="173" t="s">
        <v>198</v>
      </c>
      <c r="FR53" s="173">
        <f t="shared" si="61"/>
        <v>200</v>
      </c>
      <c r="FS53" s="173" t="str">
        <f t="shared" si="62"/>
        <v>0/200</v>
      </c>
      <c r="FT53" s="173">
        <f t="shared" si="63"/>
        <v>0</v>
      </c>
      <c r="FU53" s="173" t="s">
        <v>198</v>
      </c>
      <c r="FV53" s="173">
        <f t="shared" si="64"/>
        <v>100</v>
      </c>
      <c r="FW53" s="173" t="str">
        <f t="shared" si="65"/>
        <v>0/100</v>
      </c>
      <c r="FX53" s="173">
        <f t="shared" si="66"/>
        <v>0</v>
      </c>
      <c r="FY53" s="173" t="s">
        <v>198</v>
      </c>
      <c r="FZ53" s="173">
        <f t="shared" si="67"/>
        <v>100</v>
      </c>
      <c r="GA53" s="173" t="str">
        <f t="shared" si="68"/>
        <v>0/100</v>
      </c>
      <c r="GB53" s="173">
        <f t="shared" si="69"/>
        <v>0</v>
      </c>
      <c r="GC53" s="173" t="s">
        <v>198</v>
      </c>
      <c r="GD53" s="173">
        <f t="shared" si="70"/>
        <v>200</v>
      </c>
      <c r="GE53" s="173" t="str">
        <f t="shared" si="20"/>
        <v>0/200</v>
      </c>
    </row>
    <row r="54" spans="1:187" ht="21.75" customHeight="1">
      <c r="A54" s="165">
        <f t="shared" si="21"/>
        <v>0</v>
      </c>
      <c r="B54" s="429">
        <v>46</v>
      </c>
      <c r="C54" s="42">
        <v>46</v>
      </c>
      <c r="D54" s="37">
        <f t="shared" si="22"/>
        <v>0</v>
      </c>
      <c r="E54" s="2"/>
      <c r="F54" s="176"/>
      <c r="G54" s="2"/>
      <c r="H54" s="2"/>
      <c r="I54" s="2"/>
      <c r="J54" s="2"/>
      <c r="K54" s="178"/>
      <c r="L54" s="15">
        <v>0</v>
      </c>
      <c r="M54" s="67">
        <v>0</v>
      </c>
      <c r="N54" s="68">
        <f t="shared" si="152"/>
        <v>0</v>
      </c>
      <c r="O54" s="207">
        <v>0</v>
      </c>
      <c r="P54" s="432">
        <v>0</v>
      </c>
      <c r="Q54" s="119">
        <f t="shared" si="153"/>
        <v>0</v>
      </c>
      <c r="R54" s="433">
        <v>0</v>
      </c>
      <c r="S54" s="434">
        <f t="shared" si="73"/>
        <v>0</v>
      </c>
      <c r="T54" s="223">
        <f t="shared" si="154"/>
        <v>0</v>
      </c>
      <c r="U54" s="69">
        <f t="shared" si="155"/>
        <v>0</v>
      </c>
      <c r="V54" s="522">
        <f t="shared" si="23"/>
        <v>0</v>
      </c>
      <c r="W54" s="38" t="str">
        <f t="shared" si="156"/>
        <v/>
      </c>
      <c r="X54" s="38" t="str">
        <f t="shared" si="157"/>
        <v/>
      </c>
      <c r="Y54" s="137" t="str">
        <f t="shared" si="158"/>
        <v/>
      </c>
      <c r="Z54" s="147">
        <v>0</v>
      </c>
      <c r="AA54" s="79">
        <v>0</v>
      </c>
      <c r="AB54" s="80">
        <f t="shared" si="161"/>
        <v>0</v>
      </c>
      <c r="AC54" s="217">
        <v>0</v>
      </c>
      <c r="AD54" s="438">
        <v>0</v>
      </c>
      <c r="AE54" s="120">
        <f t="shared" si="162"/>
        <v>0</v>
      </c>
      <c r="AF54" s="439">
        <v>0</v>
      </c>
      <c r="AG54" s="440">
        <f t="shared" si="163"/>
        <v>0</v>
      </c>
      <c r="AH54" s="158">
        <f t="shared" si="164"/>
        <v>0</v>
      </c>
      <c r="AI54" s="218">
        <f t="shared" si="165"/>
        <v>0</v>
      </c>
      <c r="AJ54" s="522">
        <f t="shared" si="24"/>
        <v>0</v>
      </c>
      <c r="AK54" s="72" t="str">
        <f t="shared" si="166"/>
        <v/>
      </c>
      <c r="AL54" s="72" t="str">
        <f t="shared" si="167"/>
        <v/>
      </c>
      <c r="AM54" s="148" t="str">
        <f t="shared" si="168"/>
        <v/>
      </c>
      <c r="AN54" s="140">
        <v>0</v>
      </c>
      <c r="AO54" s="75">
        <v>0</v>
      </c>
      <c r="AP54" s="76">
        <f t="shared" si="210"/>
        <v>0</v>
      </c>
      <c r="AQ54" s="263">
        <v>0</v>
      </c>
      <c r="AR54" s="441">
        <v>0</v>
      </c>
      <c r="AS54" s="264">
        <f t="shared" si="169"/>
        <v>0</v>
      </c>
      <c r="AT54" s="442">
        <v>0</v>
      </c>
      <c r="AU54" s="443">
        <f t="shared" si="170"/>
        <v>0</v>
      </c>
      <c r="AV54" s="65">
        <f t="shared" si="171"/>
        <v>0</v>
      </c>
      <c r="AW54" s="265">
        <f t="shared" si="172"/>
        <v>0</v>
      </c>
      <c r="AX54" s="522">
        <f t="shared" si="25"/>
        <v>0</v>
      </c>
      <c r="AY54" s="40" t="str">
        <f t="shared" si="173"/>
        <v/>
      </c>
      <c r="AZ54" s="40" t="str">
        <f t="shared" si="174"/>
        <v/>
      </c>
      <c r="BA54" s="141" t="str">
        <f t="shared" si="175"/>
        <v/>
      </c>
      <c r="BB54" s="286">
        <v>0</v>
      </c>
      <c r="BC54" s="85">
        <v>0</v>
      </c>
      <c r="BD54" s="287">
        <f t="shared" si="211"/>
        <v>0</v>
      </c>
      <c r="BE54" s="288">
        <v>0</v>
      </c>
      <c r="BF54" s="444">
        <v>0</v>
      </c>
      <c r="BG54" s="289">
        <f t="shared" si="176"/>
        <v>0</v>
      </c>
      <c r="BH54" s="445">
        <v>0</v>
      </c>
      <c r="BI54" s="446">
        <f t="shared" si="177"/>
        <v>0</v>
      </c>
      <c r="BJ54" s="121">
        <f t="shared" si="178"/>
        <v>0</v>
      </c>
      <c r="BK54" s="290">
        <f t="shared" si="179"/>
        <v>0</v>
      </c>
      <c r="BL54" s="522">
        <f t="shared" si="26"/>
        <v>0</v>
      </c>
      <c r="BM54" s="91" t="str">
        <f t="shared" si="180"/>
        <v/>
      </c>
      <c r="BN54" s="91" t="str">
        <f t="shared" si="181"/>
        <v/>
      </c>
      <c r="BO54" s="144" t="str">
        <f t="shared" si="182"/>
        <v/>
      </c>
      <c r="BP54" s="147">
        <v>0</v>
      </c>
      <c r="BQ54" s="79">
        <v>0</v>
      </c>
      <c r="BR54" s="80">
        <f t="shared" si="212"/>
        <v>0</v>
      </c>
      <c r="BS54" s="217">
        <v>0</v>
      </c>
      <c r="BT54" s="438">
        <v>0</v>
      </c>
      <c r="BU54" s="120">
        <f t="shared" si="183"/>
        <v>0</v>
      </c>
      <c r="BV54" s="439">
        <v>0</v>
      </c>
      <c r="BW54" s="440">
        <f t="shared" si="184"/>
        <v>0</v>
      </c>
      <c r="BX54" s="158">
        <f t="shared" si="185"/>
        <v>0</v>
      </c>
      <c r="BY54" s="218">
        <f t="shared" si="186"/>
        <v>0</v>
      </c>
      <c r="BZ54" s="522">
        <f t="shared" si="27"/>
        <v>0</v>
      </c>
      <c r="CA54" s="72" t="str">
        <f t="shared" si="187"/>
        <v/>
      </c>
      <c r="CB54" s="72" t="str">
        <f t="shared" si="188"/>
        <v/>
      </c>
      <c r="CC54" s="148" t="str">
        <f t="shared" si="189"/>
        <v/>
      </c>
      <c r="CD54" s="155">
        <v>0</v>
      </c>
      <c r="CE54" s="156">
        <v>0</v>
      </c>
      <c r="CF54" s="157">
        <f t="shared" si="213"/>
        <v>0</v>
      </c>
      <c r="CG54" s="311">
        <v>0</v>
      </c>
      <c r="CH54" s="447">
        <v>0</v>
      </c>
      <c r="CI54" s="312">
        <f t="shared" si="190"/>
        <v>0</v>
      </c>
      <c r="CJ54" s="448">
        <v>0</v>
      </c>
      <c r="CK54" s="449">
        <f t="shared" si="191"/>
        <v>0</v>
      </c>
      <c r="CL54" s="64">
        <f t="shared" si="192"/>
        <v>0</v>
      </c>
      <c r="CM54" s="313">
        <f t="shared" si="193"/>
        <v>0</v>
      </c>
      <c r="CN54" s="522">
        <f t="shared" si="28"/>
        <v>0</v>
      </c>
      <c r="CO54" s="39" t="str">
        <f t="shared" si="194"/>
        <v/>
      </c>
      <c r="CP54" s="39" t="str">
        <f t="shared" si="195"/>
        <v/>
      </c>
      <c r="CQ54" s="58" t="str">
        <f t="shared" si="196"/>
        <v/>
      </c>
      <c r="CR54" s="152">
        <v>0</v>
      </c>
      <c r="CS54" s="81">
        <v>0</v>
      </c>
      <c r="CT54" s="82">
        <f t="shared" si="214"/>
        <v>0</v>
      </c>
      <c r="CU54" s="336">
        <v>0</v>
      </c>
      <c r="CV54" s="450">
        <v>0</v>
      </c>
      <c r="CW54" s="337">
        <f t="shared" si="197"/>
        <v>0</v>
      </c>
      <c r="CX54" s="451">
        <v>0</v>
      </c>
      <c r="CY54" s="452">
        <f t="shared" si="198"/>
        <v>0</v>
      </c>
      <c r="CZ54" s="66">
        <f t="shared" si="199"/>
        <v>0</v>
      </c>
      <c r="DA54" s="338">
        <f t="shared" si="200"/>
        <v>0</v>
      </c>
      <c r="DB54" s="522">
        <f t="shared" si="29"/>
        <v>0</v>
      </c>
      <c r="DC54" s="153">
        <f t="shared" si="30"/>
        <v>0</v>
      </c>
      <c r="DD54" s="286">
        <v>0</v>
      </c>
      <c r="DE54" s="85">
        <v>0</v>
      </c>
      <c r="DF54" s="287">
        <f t="shared" si="215"/>
        <v>0</v>
      </c>
      <c r="DG54" s="288">
        <v>0</v>
      </c>
      <c r="DH54" s="444">
        <v>0</v>
      </c>
      <c r="DI54" s="289">
        <f t="shared" si="201"/>
        <v>0</v>
      </c>
      <c r="DJ54" s="445">
        <v>0</v>
      </c>
      <c r="DK54" s="446">
        <f t="shared" si="202"/>
        <v>0</v>
      </c>
      <c r="DL54" s="121">
        <f t="shared" si="203"/>
        <v>0</v>
      </c>
      <c r="DM54" s="290">
        <f t="shared" si="204"/>
        <v>0</v>
      </c>
      <c r="DN54" s="522">
        <f t="shared" si="31"/>
        <v>0</v>
      </c>
      <c r="DO54" s="154">
        <f t="shared" si="32"/>
        <v>0</v>
      </c>
      <c r="DP54" s="12">
        <v>0</v>
      </c>
      <c r="DQ54" s="6">
        <v>0</v>
      </c>
      <c r="DR54" s="6">
        <v>0</v>
      </c>
      <c r="DS54" s="87">
        <f t="shared" si="216"/>
        <v>0</v>
      </c>
      <c r="DT54" s="522">
        <f t="shared" si="34"/>
        <v>0</v>
      </c>
      <c r="DU54" s="88">
        <f t="shared" si="35"/>
        <v>0</v>
      </c>
      <c r="DV54" s="10">
        <v>0</v>
      </c>
      <c r="DW54" s="4">
        <v>0</v>
      </c>
      <c r="DX54" s="4">
        <v>0</v>
      </c>
      <c r="DY54" s="39">
        <f t="shared" si="217"/>
        <v>0</v>
      </c>
      <c r="DZ54" s="522">
        <f t="shared" si="37"/>
        <v>0</v>
      </c>
      <c r="EA54" s="54">
        <f t="shared" si="38"/>
        <v>0</v>
      </c>
      <c r="EB54" s="286">
        <v>0</v>
      </c>
      <c r="EC54" s="85">
        <v>0</v>
      </c>
      <c r="ED54" s="287">
        <f t="shared" si="87"/>
        <v>0</v>
      </c>
      <c r="EE54" s="288">
        <v>0</v>
      </c>
      <c r="EF54" s="444">
        <v>0</v>
      </c>
      <c r="EG54" s="289">
        <f t="shared" si="205"/>
        <v>0</v>
      </c>
      <c r="EH54" s="445">
        <v>0</v>
      </c>
      <c r="EI54" s="446">
        <f t="shared" si="206"/>
        <v>0</v>
      </c>
      <c r="EJ54" s="121">
        <f t="shared" si="207"/>
        <v>0</v>
      </c>
      <c r="EK54" s="290">
        <f t="shared" si="208"/>
        <v>0</v>
      </c>
      <c r="EL54" s="91">
        <f t="shared" si="7"/>
        <v>0</v>
      </c>
      <c r="EM54" s="154">
        <f t="shared" si="39"/>
        <v>0</v>
      </c>
      <c r="EN54" s="14"/>
      <c r="EO54" s="8"/>
      <c r="EP54" s="59" t="str">
        <f t="shared" si="209"/>
        <v/>
      </c>
      <c r="EQ54" s="56">
        <f t="shared" si="159"/>
        <v>0</v>
      </c>
      <c r="ER54" s="41">
        <f t="shared" si="160"/>
        <v>0</v>
      </c>
      <c r="ES54" s="190">
        <f t="shared" si="41"/>
        <v>0</v>
      </c>
      <c r="ET54" s="99" t="str">
        <f t="shared" si="42"/>
        <v/>
      </c>
      <c r="EU54" s="99" t="str">
        <f t="shared" si="43"/>
        <v/>
      </c>
      <c r="EV54" s="83" t="str">
        <f t="shared" si="44"/>
        <v/>
      </c>
      <c r="EW54" s="57" t="str">
        <f t="shared" si="45"/>
        <v/>
      </c>
      <c r="EX54" s="126">
        <f t="shared" si="46"/>
        <v>0</v>
      </c>
      <c r="EY54" s="93" t="str">
        <f t="shared" si="47"/>
        <v/>
      </c>
      <c r="EZ54" s="92" t="str">
        <f t="shared" si="48"/>
        <v/>
      </c>
      <c r="FA54" s="92" t="str">
        <f t="shared" si="49"/>
        <v/>
      </c>
      <c r="FB54" s="92" t="str">
        <f t="shared" si="50"/>
        <v/>
      </c>
      <c r="FC54" s="92" t="str">
        <f t="shared" si="51"/>
        <v/>
      </c>
      <c r="FD54" s="94" t="str">
        <f t="shared" si="52"/>
        <v/>
      </c>
      <c r="FE54" s="93">
        <f t="shared" si="53"/>
        <v>0</v>
      </c>
      <c r="FF54" s="92">
        <f t="shared" si="54"/>
        <v>0</v>
      </c>
      <c r="FG54" s="92">
        <f t="shared" si="55"/>
        <v>0</v>
      </c>
      <c r="FH54" s="92">
        <f t="shared" si="56"/>
        <v>0</v>
      </c>
      <c r="FI54" s="94"/>
      <c r="FJ54" s="735"/>
      <c r="FK54" s="735"/>
      <c r="FL54" s="173">
        <f t="shared" si="57"/>
        <v>0</v>
      </c>
      <c r="FM54" s="173" t="s">
        <v>198</v>
      </c>
      <c r="FN54" s="173">
        <f t="shared" si="58"/>
        <v>200</v>
      </c>
      <c r="FO54" s="173" t="str">
        <f t="shared" si="59"/>
        <v>0/200</v>
      </c>
      <c r="FP54" s="173">
        <f t="shared" si="60"/>
        <v>0</v>
      </c>
      <c r="FQ54" s="173" t="s">
        <v>198</v>
      </c>
      <c r="FR54" s="173">
        <f t="shared" si="61"/>
        <v>200</v>
      </c>
      <c r="FS54" s="173" t="str">
        <f t="shared" si="62"/>
        <v>0/200</v>
      </c>
      <c r="FT54" s="173">
        <f t="shared" si="63"/>
        <v>0</v>
      </c>
      <c r="FU54" s="173" t="s">
        <v>198</v>
      </c>
      <c r="FV54" s="173">
        <f t="shared" si="64"/>
        <v>100</v>
      </c>
      <c r="FW54" s="173" t="str">
        <f t="shared" si="65"/>
        <v>0/100</v>
      </c>
      <c r="FX54" s="173">
        <f t="shared" si="66"/>
        <v>0</v>
      </c>
      <c r="FY54" s="173" t="s">
        <v>198</v>
      </c>
      <c r="FZ54" s="173">
        <f t="shared" si="67"/>
        <v>100</v>
      </c>
      <c r="GA54" s="173" t="str">
        <f t="shared" si="68"/>
        <v>0/100</v>
      </c>
      <c r="GB54" s="173">
        <f t="shared" si="69"/>
        <v>0</v>
      </c>
      <c r="GC54" s="173" t="s">
        <v>198</v>
      </c>
      <c r="GD54" s="173">
        <f t="shared" si="70"/>
        <v>200</v>
      </c>
      <c r="GE54" s="173" t="str">
        <f t="shared" si="20"/>
        <v>0/200</v>
      </c>
    </row>
    <row r="55" spans="1:187" ht="21.75" customHeight="1">
      <c r="A55" s="165">
        <f t="shared" si="21"/>
        <v>0</v>
      </c>
      <c r="B55" s="429">
        <v>47</v>
      </c>
      <c r="C55" s="36">
        <v>47</v>
      </c>
      <c r="D55" s="37">
        <f t="shared" si="22"/>
        <v>0</v>
      </c>
      <c r="E55" s="2"/>
      <c r="F55" s="176"/>
      <c r="G55" s="1"/>
      <c r="H55" s="2"/>
      <c r="I55" s="2"/>
      <c r="J55" s="2"/>
      <c r="K55" s="178"/>
      <c r="L55" s="15">
        <v>0</v>
      </c>
      <c r="M55" s="67">
        <v>0</v>
      </c>
      <c r="N55" s="68">
        <f t="shared" si="152"/>
        <v>0</v>
      </c>
      <c r="O55" s="207">
        <v>0</v>
      </c>
      <c r="P55" s="432">
        <v>0</v>
      </c>
      <c r="Q55" s="119">
        <f t="shared" si="153"/>
        <v>0</v>
      </c>
      <c r="R55" s="433">
        <v>0</v>
      </c>
      <c r="S55" s="434">
        <f t="shared" si="73"/>
        <v>0</v>
      </c>
      <c r="T55" s="223">
        <f t="shared" si="154"/>
        <v>0</v>
      </c>
      <c r="U55" s="69">
        <f t="shared" si="155"/>
        <v>0</v>
      </c>
      <c r="V55" s="522">
        <f t="shared" si="23"/>
        <v>0</v>
      </c>
      <c r="W55" s="38" t="str">
        <f t="shared" si="156"/>
        <v/>
      </c>
      <c r="X55" s="38" t="str">
        <f t="shared" si="157"/>
        <v/>
      </c>
      <c r="Y55" s="137" t="str">
        <f t="shared" si="158"/>
        <v/>
      </c>
      <c r="Z55" s="147">
        <v>0</v>
      </c>
      <c r="AA55" s="79">
        <v>0</v>
      </c>
      <c r="AB55" s="80">
        <f t="shared" si="161"/>
        <v>0</v>
      </c>
      <c r="AC55" s="217">
        <v>0</v>
      </c>
      <c r="AD55" s="438">
        <v>0</v>
      </c>
      <c r="AE55" s="120">
        <f t="shared" si="162"/>
        <v>0</v>
      </c>
      <c r="AF55" s="439">
        <v>0</v>
      </c>
      <c r="AG55" s="440">
        <f t="shared" si="163"/>
        <v>0</v>
      </c>
      <c r="AH55" s="158">
        <f t="shared" si="164"/>
        <v>0</v>
      </c>
      <c r="AI55" s="218">
        <f t="shared" si="165"/>
        <v>0</v>
      </c>
      <c r="AJ55" s="522">
        <f t="shared" si="24"/>
        <v>0</v>
      </c>
      <c r="AK55" s="72" t="str">
        <f t="shared" si="166"/>
        <v/>
      </c>
      <c r="AL55" s="72" t="str">
        <f t="shared" si="167"/>
        <v/>
      </c>
      <c r="AM55" s="148" t="str">
        <f t="shared" si="168"/>
        <v/>
      </c>
      <c r="AN55" s="140">
        <v>0</v>
      </c>
      <c r="AO55" s="75">
        <v>0</v>
      </c>
      <c r="AP55" s="76">
        <f t="shared" si="210"/>
        <v>0</v>
      </c>
      <c r="AQ55" s="263">
        <v>0</v>
      </c>
      <c r="AR55" s="441">
        <v>0</v>
      </c>
      <c r="AS55" s="264">
        <f t="shared" si="169"/>
        <v>0</v>
      </c>
      <c r="AT55" s="442">
        <v>0</v>
      </c>
      <c r="AU55" s="443">
        <f t="shared" si="170"/>
        <v>0</v>
      </c>
      <c r="AV55" s="65">
        <f t="shared" si="171"/>
        <v>0</v>
      </c>
      <c r="AW55" s="265">
        <f t="shared" si="172"/>
        <v>0</v>
      </c>
      <c r="AX55" s="522">
        <f t="shared" si="25"/>
        <v>0</v>
      </c>
      <c r="AY55" s="40" t="str">
        <f t="shared" si="173"/>
        <v/>
      </c>
      <c r="AZ55" s="40" t="str">
        <f t="shared" si="174"/>
        <v/>
      </c>
      <c r="BA55" s="141" t="str">
        <f t="shared" si="175"/>
        <v/>
      </c>
      <c r="BB55" s="286">
        <v>0</v>
      </c>
      <c r="BC55" s="85">
        <v>0</v>
      </c>
      <c r="BD55" s="287">
        <f t="shared" si="211"/>
        <v>0</v>
      </c>
      <c r="BE55" s="288">
        <v>0</v>
      </c>
      <c r="BF55" s="444">
        <v>0</v>
      </c>
      <c r="BG55" s="289">
        <f t="shared" si="176"/>
        <v>0</v>
      </c>
      <c r="BH55" s="445">
        <v>0</v>
      </c>
      <c r="BI55" s="446">
        <f t="shared" si="177"/>
        <v>0</v>
      </c>
      <c r="BJ55" s="121">
        <f t="shared" si="178"/>
        <v>0</v>
      </c>
      <c r="BK55" s="290">
        <f t="shared" si="179"/>
        <v>0</v>
      </c>
      <c r="BL55" s="522">
        <f t="shared" si="26"/>
        <v>0</v>
      </c>
      <c r="BM55" s="91" t="str">
        <f t="shared" si="180"/>
        <v/>
      </c>
      <c r="BN55" s="91" t="str">
        <f t="shared" si="181"/>
        <v/>
      </c>
      <c r="BO55" s="144" t="str">
        <f t="shared" si="182"/>
        <v/>
      </c>
      <c r="BP55" s="147">
        <v>0</v>
      </c>
      <c r="BQ55" s="79">
        <v>0</v>
      </c>
      <c r="BR55" s="80">
        <f t="shared" si="212"/>
        <v>0</v>
      </c>
      <c r="BS55" s="217">
        <v>0</v>
      </c>
      <c r="BT55" s="438">
        <v>0</v>
      </c>
      <c r="BU55" s="120">
        <f t="shared" si="183"/>
        <v>0</v>
      </c>
      <c r="BV55" s="439">
        <v>0</v>
      </c>
      <c r="BW55" s="440">
        <f t="shared" si="184"/>
        <v>0</v>
      </c>
      <c r="BX55" s="158">
        <f t="shared" si="185"/>
        <v>0</v>
      </c>
      <c r="BY55" s="218">
        <f t="shared" si="186"/>
        <v>0</v>
      </c>
      <c r="BZ55" s="522">
        <f t="shared" si="27"/>
        <v>0</v>
      </c>
      <c r="CA55" s="72" t="str">
        <f t="shared" si="187"/>
        <v/>
      </c>
      <c r="CB55" s="72" t="str">
        <f t="shared" si="188"/>
        <v/>
      </c>
      <c r="CC55" s="148" t="str">
        <f t="shared" si="189"/>
        <v/>
      </c>
      <c r="CD55" s="155">
        <v>0</v>
      </c>
      <c r="CE55" s="156">
        <v>0</v>
      </c>
      <c r="CF55" s="157">
        <f t="shared" si="213"/>
        <v>0</v>
      </c>
      <c r="CG55" s="311">
        <v>0</v>
      </c>
      <c r="CH55" s="447">
        <v>0</v>
      </c>
      <c r="CI55" s="312">
        <f t="shared" si="190"/>
        <v>0</v>
      </c>
      <c r="CJ55" s="448">
        <v>0</v>
      </c>
      <c r="CK55" s="449">
        <f t="shared" si="191"/>
        <v>0</v>
      </c>
      <c r="CL55" s="64">
        <f t="shared" si="192"/>
        <v>0</v>
      </c>
      <c r="CM55" s="313">
        <f t="shared" si="193"/>
        <v>0</v>
      </c>
      <c r="CN55" s="522">
        <f t="shared" si="28"/>
        <v>0</v>
      </c>
      <c r="CO55" s="39" t="str">
        <f t="shared" si="194"/>
        <v/>
      </c>
      <c r="CP55" s="39" t="str">
        <f t="shared" si="195"/>
        <v/>
      </c>
      <c r="CQ55" s="58" t="str">
        <f t="shared" si="196"/>
        <v/>
      </c>
      <c r="CR55" s="152">
        <v>0</v>
      </c>
      <c r="CS55" s="81">
        <v>0</v>
      </c>
      <c r="CT55" s="82">
        <f t="shared" si="214"/>
        <v>0</v>
      </c>
      <c r="CU55" s="336">
        <v>0</v>
      </c>
      <c r="CV55" s="450">
        <v>0</v>
      </c>
      <c r="CW55" s="337">
        <f t="shared" si="197"/>
        <v>0</v>
      </c>
      <c r="CX55" s="451">
        <v>0</v>
      </c>
      <c r="CY55" s="452">
        <f t="shared" si="198"/>
        <v>0</v>
      </c>
      <c r="CZ55" s="66">
        <f t="shared" si="199"/>
        <v>0</v>
      </c>
      <c r="DA55" s="338">
        <f t="shared" si="200"/>
        <v>0</v>
      </c>
      <c r="DB55" s="522">
        <f t="shared" si="29"/>
        <v>0</v>
      </c>
      <c r="DC55" s="153">
        <f t="shared" si="30"/>
        <v>0</v>
      </c>
      <c r="DD55" s="286">
        <v>0</v>
      </c>
      <c r="DE55" s="85">
        <v>0</v>
      </c>
      <c r="DF55" s="287">
        <f t="shared" si="215"/>
        <v>0</v>
      </c>
      <c r="DG55" s="288">
        <v>0</v>
      </c>
      <c r="DH55" s="444">
        <v>0</v>
      </c>
      <c r="DI55" s="289">
        <f t="shared" si="201"/>
        <v>0</v>
      </c>
      <c r="DJ55" s="445">
        <v>0</v>
      </c>
      <c r="DK55" s="446">
        <f t="shared" si="202"/>
        <v>0</v>
      </c>
      <c r="DL55" s="121">
        <f t="shared" si="203"/>
        <v>0</v>
      </c>
      <c r="DM55" s="290">
        <f t="shared" si="204"/>
        <v>0</v>
      </c>
      <c r="DN55" s="522">
        <f t="shared" si="31"/>
        <v>0</v>
      </c>
      <c r="DO55" s="154">
        <f t="shared" si="32"/>
        <v>0</v>
      </c>
      <c r="DP55" s="12">
        <v>0</v>
      </c>
      <c r="DQ55" s="6">
        <v>0</v>
      </c>
      <c r="DR55" s="6">
        <v>0</v>
      </c>
      <c r="DS55" s="87">
        <f t="shared" si="216"/>
        <v>0</v>
      </c>
      <c r="DT55" s="522">
        <f t="shared" si="34"/>
        <v>0</v>
      </c>
      <c r="DU55" s="88">
        <f t="shared" si="35"/>
        <v>0</v>
      </c>
      <c r="DV55" s="10">
        <v>0</v>
      </c>
      <c r="DW55" s="4">
        <v>0</v>
      </c>
      <c r="DX55" s="4">
        <v>0</v>
      </c>
      <c r="DY55" s="39">
        <f t="shared" si="217"/>
        <v>0</v>
      </c>
      <c r="DZ55" s="522">
        <f t="shared" si="37"/>
        <v>0</v>
      </c>
      <c r="EA55" s="54">
        <f t="shared" si="38"/>
        <v>0</v>
      </c>
      <c r="EB55" s="286">
        <v>0</v>
      </c>
      <c r="EC55" s="85">
        <v>0</v>
      </c>
      <c r="ED55" s="287">
        <f t="shared" si="87"/>
        <v>0</v>
      </c>
      <c r="EE55" s="288">
        <v>0</v>
      </c>
      <c r="EF55" s="444">
        <v>0</v>
      </c>
      <c r="EG55" s="289">
        <f t="shared" si="205"/>
        <v>0</v>
      </c>
      <c r="EH55" s="445">
        <v>0</v>
      </c>
      <c r="EI55" s="446">
        <f t="shared" si="206"/>
        <v>0</v>
      </c>
      <c r="EJ55" s="121">
        <f t="shared" si="207"/>
        <v>0</v>
      </c>
      <c r="EK55" s="290">
        <f t="shared" si="208"/>
        <v>0</v>
      </c>
      <c r="EL55" s="91">
        <f t="shared" si="7"/>
        <v>0</v>
      </c>
      <c r="EM55" s="154">
        <f t="shared" si="39"/>
        <v>0</v>
      </c>
      <c r="EN55" s="14"/>
      <c r="EO55" s="8"/>
      <c r="EP55" s="59" t="str">
        <f t="shared" si="209"/>
        <v/>
      </c>
      <c r="EQ55" s="56">
        <f t="shared" si="159"/>
        <v>0</v>
      </c>
      <c r="ER55" s="41">
        <f t="shared" si="160"/>
        <v>0</v>
      </c>
      <c r="ES55" s="190">
        <f t="shared" si="41"/>
        <v>0</v>
      </c>
      <c r="ET55" s="99" t="str">
        <f t="shared" si="42"/>
        <v/>
      </c>
      <c r="EU55" s="99" t="str">
        <f t="shared" si="43"/>
        <v/>
      </c>
      <c r="EV55" s="83" t="str">
        <f t="shared" si="44"/>
        <v/>
      </c>
      <c r="EW55" s="57" t="str">
        <f t="shared" si="45"/>
        <v/>
      </c>
      <c r="EX55" s="126">
        <f t="shared" si="46"/>
        <v>0</v>
      </c>
      <c r="EY55" s="93" t="str">
        <f t="shared" si="47"/>
        <v/>
      </c>
      <c r="EZ55" s="92" t="str">
        <f t="shared" si="48"/>
        <v/>
      </c>
      <c r="FA55" s="92" t="str">
        <f t="shared" si="49"/>
        <v/>
      </c>
      <c r="FB55" s="92" t="str">
        <f t="shared" si="50"/>
        <v/>
      </c>
      <c r="FC55" s="92" t="str">
        <f t="shared" si="51"/>
        <v/>
      </c>
      <c r="FD55" s="94" t="str">
        <f t="shared" si="52"/>
        <v/>
      </c>
      <c r="FE55" s="93">
        <f t="shared" si="53"/>
        <v>0</v>
      </c>
      <c r="FF55" s="92">
        <f t="shared" si="54"/>
        <v>0</v>
      </c>
      <c r="FG55" s="92">
        <f t="shared" si="55"/>
        <v>0</v>
      </c>
      <c r="FH55" s="92">
        <f t="shared" si="56"/>
        <v>0</v>
      </c>
      <c r="FI55" s="94"/>
      <c r="FJ55" s="735"/>
      <c r="FK55" s="735"/>
      <c r="FL55" s="173">
        <f t="shared" si="57"/>
        <v>0</v>
      </c>
      <c r="FM55" s="173" t="s">
        <v>198</v>
      </c>
      <c r="FN55" s="173">
        <f t="shared" si="58"/>
        <v>200</v>
      </c>
      <c r="FO55" s="173" t="str">
        <f t="shared" si="59"/>
        <v>0/200</v>
      </c>
      <c r="FP55" s="173">
        <f t="shared" si="60"/>
        <v>0</v>
      </c>
      <c r="FQ55" s="173" t="s">
        <v>198</v>
      </c>
      <c r="FR55" s="173">
        <f t="shared" si="61"/>
        <v>200</v>
      </c>
      <c r="FS55" s="173" t="str">
        <f t="shared" si="62"/>
        <v>0/200</v>
      </c>
      <c r="FT55" s="173">
        <f t="shared" si="63"/>
        <v>0</v>
      </c>
      <c r="FU55" s="173" t="s">
        <v>198</v>
      </c>
      <c r="FV55" s="173">
        <f t="shared" si="64"/>
        <v>100</v>
      </c>
      <c r="FW55" s="173" t="str">
        <f t="shared" si="65"/>
        <v>0/100</v>
      </c>
      <c r="FX55" s="173">
        <f t="shared" si="66"/>
        <v>0</v>
      </c>
      <c r="FY55" s="173" t="s">
        <v>198</v>
      </c>
      <c r="FZ55" s="173">
        <f t="shared" si="67"/>
        <v>100</v>
      </c>
      <c r="GA55" s="173" t="str">
        <f t="shared" si="68"/>
        <v>0/100</v>
      </c>
      <c r="GB55" s="173">
        <f t="shared" si="69"/>
        <v>0</v>
      </c>
      <c r="GC55" s="173" t="s">
        <v>198</v>
      </c>
      <c r="GD55" s="173">
        <f t="shared" si="70"/>
        <v>200</v>
      </c>
      <c r="GE55" s="173" t="str">
        <f t="shared" si="20"/>
        <v>0/200</v>
      </c>
    </row>
    <row r="56" spans="1:187" ht="21.75" customHeight="1">
      <c r="A56" s="165">
        <f t="shared" si="21"/>
        <v>0</v>
      </c>
      <c r="B56" s="429">
        <v>48</v>
      </c>
      <c r="C56" s="42">
        <v>48</v>
      </c>
      <c r="D56" s="37">
        <f t="shared" si="22"/>
        <v>0</v>
      </c>
      <c r="E56" s="2"/>
      <c r="F56" s="176"/>
      <c r="G56" s="2"/>
      <c r="H56" s="2"/>
      <c r="I56" s="2"/>
      <c r="J56" s="2"/>
      <c r="K56" s="178"/>
      <c r="L56" s="15">
        <v>0</v>
      </c>
      <c r="M56" s="67">
        <v>0</v>
      </c>
      <c r="N56" s="68">
        <f t="shared" si="152"/>
        <v>0</v>
      </c>
      <c r="O56" s="207">
        <v>0</v>
      </c>
      <c r="P56" s="432">
        <v>0</v>
      </c>
      <c r="Q56" s="119">
        <f t="shared" si="153"/>
        <v>0</v>
      </c>
      <c r="R56" s="433">
        <v>0</v>
      </c>
      <c r="S56" s="434">
        <f t="shared" si="73"/>
        <v>0</v>
      </c>
      <c r="T56" s="223">
        <f t="shared" si="154"/>
        <v>0</v>
      </c>
      <c r="U56" s="69">
        <f t="shared" si="155"/>
        <v>0</v>
      </c>
      <c r="V56" s="522">
        <f t="shared" si="23"/>
        <v>0</v>
      </c>
      <c r="W56" s="38" t="str">
        <f t="shared" si="156"/>
        <v/>
      </c>
      <c r="X56" s="38" t="str">
        <f t="shared" si="157"/>
        <v/>
      </c>
      <c r="Y56" s="137" t="str">
        <f t="shared" si="158"/>
        <v/>
      </c>
      <c r="Z56" s="147">
        <v>0</v>
      </c>
      <c r="AA56" s="79">
        <v>0</v>
      </c>
      <c r="AB56" s="80">
        <f t="shared" si="161"/>
        <v>0</v>
      </c>
      <c r="AC56" s="217">
        <v>0</v>
      </c>
      <c r="AD56" s="438">
        <v>0</v>
      </c>
      <c r="AE56" s="120">
        <f t="shared" si="162"/>
        <v>0</v>
      </c>
      <c r="AF56" s="439">
        <v>0</v>
      </c>
      <c r="AG56" s="440">
        <f t="shared" si="163"/>
        <v>0</v>
      </c>
      <c r="AH56" s="158">
        <f t="shared" si="164"/>
        <v>0</v>
      </c>
      <c r="AI56" s="218">
        <f t="shared" si="165"/>
        <v>0</v>
      </c>
      <c r="AJ56" s="522">
        <f t="shared" si="24"/>
        <v>0</v>
      </c>
      <c r="AK56" s="72" t="str">
        <f t="shared" si="166"/>
        <v/>
      </c>
      <c r="AL56" s="72" t="str">
        <f t="shared" si="167"/>
        <v/>
      </c>
      <c r="AM56" s="148" t="str">
        <f t="shared" si="168"/>
        <v/>
      </c>
      <c r="AN56" s="140">
        <v>0</v>
      </c>
      <c r="AO56" s="75">
        <v>0</v>
      </c>
      <c r="AP56" s="76">
        <f t="shared" si="210"/>
        <v>0</v>
      </c>
      <c r="AQ56" s="263">
        <v>0</v>
      </c>
      <c r="AR56" s="441">
        <v>0</v>
      </c>
      <c r="AS56" s="264">
        <f t="shared" si="169"/>
        <v>0</v>
      </c>
      <c r="AT56" s="442">
        <v>0</v>
      </c>
      <c r="AU56" s="443">
        <f t="shared" si="170"/>
        <v>0</v>
      </c>
      <c r="AV56" s="65">
        <f t="shared" si="171"/>
        <v>0</v>
      </c>
      <c r="AW56" s="265">
        <f t="shared" si="172"/>
        <v>0</v>
      </c>
      <c r="AX56" s="522">
        <f t="shared" si="25"/>
        <v>0</v>
      </c>
      <c r="AY56" s="40" t="str">
        <f t="shared" si="173"/>
        <v/>
      </c>
      <c r="AZ56" s="40" t="str">
        <f t="shared" si="174"/>
        <v/>
      </c>
      <c r="BA56" s="141" t="str">
        <f t="shared" si="175"/>
        <v/>
      </c>
      <c r="BB56" s="286">
        <v>0</v>
      </c>
      <c r="BC56" s="85">
        <v>0</v>
      </c>
      <c r="BD56" s="287">
        <f t="shared" si="211"/>
        <v>0</v>
      </c>
      <c r="BE56" s="288">
        <v>0</v>
      </c>
      <c r="BF56" s="444">
        <v>0</v>
      </c>
      <c r="BG56" s="289">
        <f t="shared" si="176"/>
        <v>0</v>
      </c>
      <c r="BH56" s="445">
        <v>0</v>
      </c>
      <c r="BI56" s="446">
        <f t="shared" si="177"/>
        <v>0</v>
      </c>
      <c r="BJ56" s="121">
        <f t="shared" si="178"/>
        <v>0</v>
      </c>
      <c r="BK56" s="290">
        <f t="shared" si="179"/>
        <v>0</v>
      </c>
      <c r="BL56" s="522">
        <f t="shared" si="26"/>
        <v>0</v>
      </c>
      <c r="BM56" s="91" t="str">
        <f t="shared" si="180"/>
        <v/>
      </c>
      <c r="BN56" s="91" t="str">
        <f t="shared" si="181"/>
        <v/>
      </c>
      <c r="BO56" s="144" t="str">
        <f t="shared" si="182"/>
        <v/>
      </c>
      <c r="BP56" s="147">
        <v>0</v>
      </c>
      <c r="BQ56" s="79">
        <v>0</v>
      </c>
      <c r="BR56" s="80">
        <f t="shared" si="212"/>
        <v>0</v>
      </c>
      <c r="BS56" s="217">
        <v>0</v>
      </c>
      <c r="BT56" s="438">
        <v>0</v>
      </c>
      <c r="BU56" s="120">
        <f t="shared" si="183"/>
        <v>0</v>
      </c>
      <c r="BV56" s="439">
        <v>0</v>
      </c>
      <c r="BW56" s="440">
        <f t="shared" si="184"/>
        <v>0</v>
      </c>
      <c r="BX56" s="158">
        <f t="shared" si="185"/>
        <v>0</v>
      </c>
      <c r="BY56" s="218">
        <f t="shared" si="186"/>
        <v>0</v>
      </c>
      <c r="BZ56" s="522">
        <f t="shared" si="27"/>
        <v>0</v>
      </c>
      <c r="CA56" s="72" t="str">
        <f t="shared" si="187"/>
        <v/>
      </c>
      <c r="CB56" s="72" t="str">
        <f t="shared" si="188"/>
        <v/>
      </c>
      <c r="CC56" s="148" t="str">
        <f t="shared" si="189"/>
        <v/>
      </c>
      <c r="CD56" s="155">
        <v>0</v>
      </c>
      <c r="CE56" s="156">
        <v>0</v>
      </c>
      <c r="CF56" s="157">
        <f t="shared" si="213"/>
        <v>0</v>
      </c>
      <c r="CG56" s="311">
        <v>0</v>
      </c>
      <c r="CH56" s="447">
        <v>0</v>
      </c>
      <c r="CI56" s="312">
        <f t="shared" si="190"/>
        <v>0</v>
      </c>
      <c r="CJ56" s="448">
        <v>0</v>
      </c>
      <c r="CK56" s="449">
        <f t="shared" si="191"/>
        <v>0</v>
      </c>
      <c r="CL56" s="64">
        <f t="shared" si="192"/>
        <v>0</v>
      </c>
      <c r="CM56" s="313">
        <f t="shared" si="193"/>
        <v>0</v>
      </c>
      <c r="CN56" s="522">
        <f t="shared" si="28"/>
        <v>0</v>
      </c>
      <c r="CO56" s="39" t="str">
        <f t="shared" si="194"/>
        <v/>
      </c>
      <c r="CP56" s="39" t="str">
        <f t="shared" si="195"/>
        <v/>
      </c>
      <c r="CQ56" s="58" t="str">
        <f t="shared" si="196"/>
        <v/>
      </c>
      <c r="CR56" s="152">
        <v>0</v>
      </c>
      <c r="CS56" s="81">
        <v>0</v>
      </c>
      <c r="CT56" s="82">
        <f t="shared" si="214"/>
        <v>0</v>
      </c>
      <c r="CU56" s="336">
        <v>0</v>
      </c>
      <c r="CV56" s="450">
        <v>0</v>
      </c>
      <c r="CW56" s="337">
        <f t="shared" si="197"/>
        <v>0</v>
      </c>
      <c r="CX56" s="451">
        <v>0</v>
      </c>
      <c r="CY56" s="452">
        <f t="shared" si="198"/>
        <v>0</v>
      </c>
      <c r="CZ56" s="66">
        <f t="shared" si="199"/>
        <v>0</v>
      </c>
      <c r="DA56" s="338">
        <f t="shared" si="200"/>
        <v>0</v>
      </c>
      <c r="DB56" s="522">
        <f t="shared" si="29"/>
        <v>0</v>
      </c>
      <c r="DC56" s="153">
        <f t="shared" si="30"/>
        <v>0</v>
      </c>
      <c r="DD56" s="286">
        <v>0</v>
      </c>
      <c r="DE56" s="85">
        <v>0</v>
      </c>
      <c r="DF56" s="287">
        <f t="shared" si="215"/>
        <v>0</v>
      </c>
      <c r="DG56" s="288">
        <v>0</v>
      </c>
      <c r="DH56" s="444">
        <v>0</v>
      </c>
      <c r="DI56" s="289">
        <f t="shared" si="201"/>
        <v>0</v>
      </c>
      <c r="DJ56" s="445">
        <v>0</v>
      </c>
      <c r="DK56" s="446">
        <f t="shared" si="202"/>
        <v>0</v>
      </c>
      <c r="DL56" s="121">
        <f t="shared" si="203"/>
        <v>0</v>
      </c>
      <c r="DM56" s="290">
        <f t="shared" si="204"/>
        <v>0</v>
      </c>
      <c r="DN56" s="522">
        <f t="shared" si="31"/>
        <v>0</v>
      </c>
      <c r="DO56" s="154">
        <f t="shared" si="32"/>
        <v>0</v>
      </c>
      <c r="DP56" s="12">
        <v>0</v>
      </c>
      <c r="DQ56" s="6">
        <v>0</v>
      </c>
      <c r="DR56" s="6">
        <v>0</v>
      </c>
      <c r="DS56" s="87">
        <f t="shared" si="216"/>
        <v>0</v>
      </c>
      <c r="DT56" s="522">
        <f t="shared" si="34"/>
        <v>0</v>
      </c>
      <c r="DU56" s="88">
        <f t="shared" si="35"/>
        <v>0</v>
      </c>
      <c r="DV56" s="10">
        <v>0</v>
      </c>
      <c r="DW56" s="4">
        <v>0</v>
      </c>
      <c r="DX56" s="4">
        <v>0</v>
      </c>
      <c r="DY56" s="39">
        <f t="shared" si="217"/>
        <v>0</v>
      </c>
      <c r="DZ56" s="522">
        <f t="shared" si="37"/>
        <v>0</v>
      </c>
      <c r="EA56" s="54">
        <f t="shared" si="38"/>
        <v>0</v>
      </c>
      <c r="EB56" s="286">
        <v>0</v>
      </c>
      <c r="EC56" s="85">
        <v>0</v>
      </c>
      <c r="ED56" s="287">
        <f t="shared" si="87"/>
        <v>0</v>
      </c>
      <c r="EE56" s="288">
        <v>0</v>
      </c>
      <c r="EF56" s="444">
        <v>0</v>
      </c>
      <c r="EG56" s="289">
        <f t="shared" si="205"/>
        <v>0</v>
      </c>
      <c r="EH56" s="445">
        <v>0</v>
      </c>
      <c r="EI56" s="446">
        <f t="shared" si="206"/>
        <v>0</v>
      </c>
      <c r="EJ56" s="121">
        <f t="shared" si="207"/>
        <v>0</v>
      </c>
      <c r="EK56" s="290">
        <f t="shared" si="208"/>
        <v>0</v>
      </c>
      <c r="EL56" s="91">
        <f t="shared" si="7"/>
        <v>0</v>
      </c>
      <c r="EM56" s="154">
        <f t="shared" si="39"/>
        <v>0</v>
      </c>
      <c r="EN56" s="14"/>
      <c r="EO56" s="8"/>
      <c r="EP56" s="59" t="str">
        <f t="shared" si="209"/>
        <v/>
      </c>
      <c r="EQ56" s="56">
        <f t="shared" si="159"/>
        <v>0</v>
      </c>
      <c r="ER56" s="41">
        <f t="shared" si="160"/>
        <v>0</v>
      </c>
      <c r="ES56" s="190">
        <f t="shared" si="41"/>
        <v>0</v>
      </c>
      <c r="ET56" s="99" t="str">
        <f t="shared" si="42"/>
        <v/>
      </c>
      <c r="EU56" s="99" t="str">
        <f t="shared" si="43"/>
        <v/>
      </c>
      <c r="EV56" s="83" t="str">
        <f t="shared" si="44"/>
        <v/>
      </c>
      <c r="EW56" s="57" t="str">
        <f t="shared" si="45"/>
        <v/>
      </c>
      <c r="EX56" s="126">
        <f t="shared" si="46"/>
        <v>0</v>
      </c>
      <c r="EY56" s="93" t="str">
        <f t="shared" si="47"/>
        <v/>
      </c>
      <c r="EZ56" s="92" t="str">
        <f t="shared" si="48"/>
        <v/>
      </c>
      <c r="FA56" s="92" t="str">
        <f t="shared" si="49"/>
        <v/>
      </c>
      <c r="FB56" s="92" t="str">
        <f t="shared" si="50"/>
        <v/>
      </c>
      <c r="FC56" s="92" t="str">
        <f t="shared" si="51"/>
        <v/>
      </c>
      <c r="FD56" s="94" t="str">
        <f t="shared" si="52"/>
        <v/>
      </c>
      <c r="FE56" s="93">
        <f t="shared" si="53"/>
        <v>0</v>
      </c>
      <c r="FF56" s="92">
        <f t="shared" si="54"/>
        <v>0</v>
      </c>
      <c r="FG56" s="92">
        <f t="shared" si="55"/>
        <v>0</v>
      </c>
      <c r="FH56" s="92">
        <f t="shared" si="56"/>
        <v>0</v>
      </c>
      <c r="FI56" s="94"/>
      <c r="FJ56" s="735"/>
      <c r="FK56" s="735"/>
      <c r="FL56" s="173">
        <f t="shared" si="57"/>
        <v>0</v>
      </c>
      <c r="FM56" s="173" t="s">
        <v>198</v>
      </c>
      <c r="FN56" s="173">
        <f t="shared" si="58"/>
        <v>200</v>
      </c>
      <c r="FO56" s="173" t="str">
        <f t="shared" si="59"/>
        <v>0/200</v>
      </c>
      <c r="FP56" s="173">
        <f t="shared" si="60"/>
        <v>0</v>
      </c>
      <c r="FQ56" s="173" t="s">
        <v>198</v>
      </c>
      <c r="FR56" s="173">
        <f t="shared" si="61"/>
        <v>200</v>
      </c>
      <c r="FS56" s="173" t="str">
        <f t="shared" si="62"/>
        <v>0/200</v>
      </c>
      <c r="FT56" s="173">
        <f t="shared" si="63"/>
        <v>0</v>
      </c>
      <c r="FU56" s="173" t="s">
        <v>198</v>
      </c>
      <c r="FV56" s="173">
        <f t="shared" si="64"/>
        <v>100</v>
      </c>
      <c r="FW56" s="173" t="str">
        <f t="shared" si="65"/>
        <v>0/100</v>
      </c>
      <c r="FX56" s="173">
        <f t="shared" si="66"/>
        <v>0</v>
      </c>
      <c r="FY56" s="173" t="s">
        <v>198</v>
      </c>
      <c r="FZ56" s="173">
        <f t="shared" si="67"/>
        <v>100</v>
      </c>
      <c r="GA56" s="173" t="str">
        <f t="shared" si="68"/>
        <v>0/100</v>
      </c>
      <c r="GB56" s="173">
        <f t="shared" si="69"/>
        <v>0</v>
      </c>
      <c r="GC56" s="173" t="s">
        <v>198</v>
      </c>
      <c r="GD56" s="173">
        <f t="shared" si="70"/>
        <v>200</v>
      </c>
      <c r="GE56" s="173" t="str">
        <f t="shared" si="20"/>
        <v>0/200</v>
      </c>
    </row>
    <row r="57" spans="1:187" ht="21.75" customHeight="1">
      <c r="A57" s="165">
        <f t="shared" si="21"/>
        <v>0</v>
      </c>
      <c r="B57" s="429">
        <v>49</v>
      </c>
      <c r="C57" s="36">
        <v>49</v>
      </c>
      <c r="D57" s="37">
        <f t="shared" si="22"/>
        <v>0</v>
      </c>
      <c r="E57" s="2"/>
      <c r="F57" s="176"/>
      <c r="G57" s="1"/>
      <c r="H57" s="2"/>
      <c r="I57" s="2"/>
      <c r="J57" s="2"/>
      <c r="K57" s="178"/>
      <c r="L57" s="15">
        <v>0</v>
      </c>
      <c r="M57" s="67">
        <v>0</v>
      </c>
      <c r="N57" s="68">
        <f t="shared" si="152"/>
        <v>0</v>
      </c>
      <c r="O57" s="207">
        <v>0</v>
      </c>
      <c r="P57" s="432">
        <v>0</v>
      </c>
      <c r="Q57" s="119">
        <f t="shared" si="153"/>
        <v>0</v>
      </c>
      <c r="R57" s="433">
        <v>0</v>
      </c>
      <c r="S57" s="434">
        <f t="shared" si="73"/>
        <v>0</v>
      </c>
      <c r="T57" s="223">
        <f t="shared" si="154"/>
        <v>0</v>
      </c>
      <c r="U57" s="69">
        <f t="shared" si="155"/>
        <v>0</v>
      </c>
      <c r="V57" s="522">
        <f t="shared" si="23"/>
        <v>0</v>
      </c>
      <c r="W57" s="38" t="str">
        <f t="shared" si="156"/>
        <v/>
      </c>
      <c r="X57" s="38" t="str">
        <f t="shared" si="157"/>
        <v/>
      </c>
      <c r="Y57" s="137" t="str">
        <f t="shared" si="158"/>
        <v/>
      </c>
      <c r="Z57" s="147">
        <v>0</v>
      </c>
      <c r="AA57" s="79">
        <v>0</v>
      </c>
      <c r="AB57" s="80">
        <f t="shared" si="161"/>
        <v>0</v>
      </c>
      <c r="AC57" s="217">
        <v>0</v>
      </c>
      <c r="AD57" s="438">
        <v>0</v>
      </c>
      <c r="AE57" s="120">
        <f t="shared" si="162"/>
        <v>0</v>
      </c>
      <c r="AF57" s="439">
        <v>0</v>
      </c>
      <c r="AG57" s="440">
        <f t="shared" si="163"/>
        <v>0</v>
      </c>
      <c r="AH57" s="158">
        <f t="shared" si="164"/>
        <v>0</v>
      </c>
      <c r="AI57" s="218">
        <f t="shared" si="165"/>
        <v>0</v>
      </c>
      <c r="AJ57" s="522">
        <f t="shared" si="24"/>
        <v>0</v>
      </c>
      <c r="AK57" s="72" t="str">
        <f t="shared" si="166"/>
        <v/>
      </c>
      <c r="AL57" s="72" t="str">
        <f t="shared" si="167"/>
        <v/>
      </c>
      <c r="AM57" s="148" t="str">
        <f t="shared" si="168"/>
        <v/>
      </c>
      <c r="AN57" s="140">
        <v>0</v>
      </c>
      <c r="AO57" s="75">
        <v>0</v>
      </c>
      <c r="AP57" s="76">
        <f t="shared" si="210"/>
        <v>0</v>
      </c>
      <c r="AQ57" s="263">
        <v>0</v>
      </c>
      <c r="AR57" s="441">
        <v>0</v>
      </c>
      <c r="AS57" s="264">
        <f t="shared" si="169"/>
        <v>0</v>
      </c>
      <c r="AT57" s="442">
        <v>0</v>
      </c>
      <c r="AU57" s="443">
        <f t="shared" si="170"/>
        <v>0</v>
      </c>
      <c r="AV57" s="65">
        <f t="shared" si="171"/>
        <v>0</v>
      </c>
      <c r="AW57" s="265">
        <f t="shared" si="172"/>
        <v>0</v>
      </c>
      <c r="AX57" s="522">
        <f t="shared" si="25"/>
        <v>0</v>
      </c>
      <c r="AY57" s="40" t="str">
        <f t="shared" si="173"/>
        <v/>
      </c>
      <c r="AZ57" s="40" t="str">
        <f t="shared" si="174"/>
        <v/>
      </c>
      <c r="BA57" s="141" t="str">
        <f t="shared" si="175"/>
        <v/>
      </c>
      <c r="BB57" s="286">
        <v>0</v>
      </c>
      <c r="BC57" s="85">
        <v>0</v>
      </c>
      <c r="BD57" s="287">
        <f t="shared" si="211"/>
        <v>0</v>
      </c>
      <c r="BE57" s="288">
        <v>0</v>
      </c>
      <c r="BF57" s="444">
        <v>0</v>
      </c>
      <c r="BG57" s="289">
        <f t="shared" si="176"/>
        <v>0</v>
      </c>
      <c r="BH57" s="445">
        <v>0</v>
      </c>
      <c r="BI57" s="446">
        <f t="shared" si="177"/>
        <v>0</v>
      </c>
      <c r="BJ57" s="121">
        <f t="shared" si="178"/>
        <v>0</v>
      </c>
      <c r="BK57" s="290">
        <f t="shared" si="179"/>
        <v>0</v>
      </c>
      <c r="BL57" s="522">
        <f t="shared" si="26"/>
        <v>0</v>
      </c>
      <c r="BM57" s="91" t="str">
        <f t="shared" si="180"/>
        <v/>
      </c>
      <c r="BN57" s="91" t="str">
        <f t="shared" si="181"/>
        <v/>
      </c>
      <c r="BO57" s="144" t="str">
        <f t="shared" si="182"/>
        <v/>
      </c>
      <c r="BP57" s="147">
        <v>0</v>
      </c>
      <c r="BQ57" s="79">
        <v>0</v>
      </c>
      <c r="BR57" s="80">
        <f t="shared" si="212"/>
        <v>0</v>
      </c>
      <c r="BS57" s="217">
        <v>0</v>
      </c>
      <c r="BT57" s="438">
        <v>0</v>
      </c>
      <c r="BU57" s="120">
        <f t="shared" si="183"/>
        <v>0</v>
      </c>
      <c r="BV57" s="439">
        <v>0</v>
      </c>
      <c r="BW57" s="440">
        <f t="shared" si="184"/>
        <v>0</v>
      </c>
      <c r="BX57" s="158">
        <f t="shared" si="185"/>
        <v>0</v>
      </c>
      <c r="BY57" s="218">
        <f t="shared" si="186"/>
        <v>0</v>
      </c>
      <c r="BZ57" s="522">
        <f t="shared" si="27"/>
        <v>0</v>
      </c>
      <c r="CA57" s="72" t="str">
        <f t="shared" si="187"/>
        <v/>
      </c>
      <c r="CB57" s="72" t="str">
        <f t="shared" si="188"/>
        <v/>
      </c>
      <c r="CC57" s="148" t="str">
        <f t="shared" si="189"/>
        <v/>
      </c>
      <c r="CD57" s="155">
        <v>0</v>
      </c>
      <c r="CE57" s="156">
        <v>0</v>
      </c>
      <c r="CF57" s="157">
        <f t="shared" si="213"/>
        <v>0</v>
      </c>
      <c r="CG57" s="311">
        <v>0</v>
      </c>
      <c r="CH57" s="447">
        <v>0</v>
      </c>
      <c r="CI57" s="312">
        <f t="shared" si="190"/>
        <v>0</v>
      </c>
      <c r="CJ57" s="448">
        <v>0</v>
      </c>
      <c r="CK57" s="449">
        <f t="shared" si="191"/>
        <v>0</v>
      </c>
      <c r="CL57" s="64">
        <f t="shared" si="192"/>
        <v>0</v>
      </c>
      <c r="CM57" s="313">
        <f t="shared" si="193"/>
        <v>0</v>
      </c>
      <c r="CN57" s="522">
        <f t="shared" si="28"/>
        <v>0</v>
      </c>
      <c r="CO57" s="39" t="str">
        <f t="shared" si="194"/>
        <v/>
      </c>
      <c r="CP57" s="39" t="str">
        <f t="shared" si="195"/>
        <v/>
      </c>
      <c r="CQ57" s="58" t="str">
        <f t="shared" si="196"/>
        <v/>
      </c>
      <c r="CR57" s="152">
        <v>0</v>
      </c>
      <c r="CS57" s="81">
        <v>0</v>
      </c>
      <c r="CT57" s="82">
        <f t="shared" si="214"/>
        <v>0</v>
      </c>
      <c r="CU57" s="336">
        <v>0</v>
      </c>
      <c r="CV57" s="450">
        <v>0</v>
      </c>
      <c r="CW57" s="337">
        <f t="shared" si="197"/>
        <v>0</v>
      </c>
      <c r="CX57" s="451">
        <v>0</v>
      </c>
      <c r="CY57" s="452">
        <f t="shared" si="198"/>
        <v>0</v>
      </c>
      <c r="CZ57" s="66">
        <f t="shared" si="199"/>
        <v>0</v>
      </c>
      <c r="DA57" s="338">
        <f t="shared" si="200"/>
        <v>0</v>
      </c>
      <c r="DB57" s="522">
        <f t="shared" si="29"/>
        <v>0</v>
      </c>
      <c r="DC57" s="153">
        <f t="shared" si="30"/>
        <v>0</v>
      </c>
      <c r="DD57" s="286">
        <v>0</v>
      </c>
      <c r="DE57" s="85">
        <v>0</v>
      </c>
      <c r="DF57" s="287">
        <f t="shared" si="215"/>
        <v>0</v>
      </c>
      <c r="DG57" s="288">
        <v>0</v>
      </c>
      <c r="DH57" s="444">
        <v>0</v>
      </c>
      <c r="DI57" s="289">
        <f t="shared" si="201"/>
        <v>0</v>
      </c>
      <c r="DJ57" s="445">
        <v>0</v>
      </c>
      <c r="DK57" s="446">
        <f t="shared" si="202"/>
        <v>0</v>
      </c>
      <c r="DL57" s="121">
        <f t="shared" si="203"/>
        <v>0</v>
      </c>
      <c r="DM57" s="290">
        <f t="shared" si="204"/>
        <v>0</v>
      </c>
      <c r="DN57" s="522">
        <f t="shared" si="31"/>
        <v>0</v>
      </c>
      <c r="DO57" s="154">
        <f t="shared" si="32"/>
        <v>0</v>
      </c>
      <c r="DP57" s="12">
        <v>0</v>
      </c>
      <c r="DQ57" s="6">
        <v>0</v>
      </c>
      <c r="DR57" s="6">
        <v>0</v>
      </c>
      <c r="DS57" s="87">
        <f t="shared" si="216"/>
        <v>0</v>
      </c>
      <c r="DT57" s="522">
        <f t="shared" si="34"/>
        <v>0</v>
      </c>
      <c r="DU57" s="88">
        <f t="shared" si="35"/>
        <v>0</v>
      </c>
      <c r="DV57" s="10">
        <v>0</v>
      </c>
      <c r="DW57" s="4">
        <v>0</v>
      </c>
      <c r="DX57" s="4">
        <v>0</v>
      </c>
      <c r="DY57" s="39">
        <f t="shared" si="217"/>
        <v>0</v>
      </c>
      <c r="DZ57" s="522">
        <f t="shared" si="37"/>
        <v>0</v>
      </c>
      <c r="EA57" s="54">
        <f t="shared" si="38"/>
        <v>0</v>
      </c>
      <c r="EB57" s="286">
        <v>0</v>
      </c>
      <c r="EC57" s="85">
        <v>0</v>
      </c>
      <c r="ED57" s="287">
        <f t="shared" si="87"/>
        <v>0</v>
      </c>
      <c r="EE57" s="288">
        <v>0</v>
      </c>
      <c r="EF57" s="444">
        <v>0</v>
      </c>
      <c r="EG57" s="289">
        <f t="shared" si="205"/>
        <v>0</v>
      </c>
      <c r="EH57" s="445">
        <v>0</v>
      </c>
      <c r="EI57" s="446">
        <f t="shared" si="206"/>
        <v>0</v>
      </c>
      <c r="EJ57" s="121">
        <f t="shared" si="207"/>
        <v>0</v>
      </c>
      <c r="EK57" s="290">
        <f t="shared" si="208"/>
        <v>0</v>
      </c>
      <c r="EL57" s="91">
        <f t="shared" si="7"/>
        <v>0</v>
      </c>
      <c r="EM57" s="154">
        <f t="shared" si="39"/>
        <v>0</v>
      </c>
      <c r="EN57" s="14"/>
      <c r="EO57" s="8"/>
      <c r="EP57" s="59" t="str">
        <f t="shared" si="209"/>
        <v/>
      </c>
      <c r="EQ57" s="56">
        <f t="shared" si="159"/>
        <v>0</v>
      </c>
      <c r="ER57" s="41">
        <f t="shared" si="160"/>
        <v>0</v>
      </c>
      <c r="ES57" s="190">
        <f t="shared" si="41"/>
        <v>0</v>
      </c>
      <c r="ET57" s="99" t="str">
        <f t="shared" si="42"/>
        <v/>
      </c>
      <c r="EU57" s="99" t="str">
        <f t="shared" si="43"/>
        <v/>
      </c>
      <c r="EV57" s="83" t="str">
        <f t="shared" si="44"/>
        <v/>
      </c>
      <c r="EW57" s="57" t="str">
        <f t="shared" si="45"/>
        <v/>
      </c>
      <c r="EX57" s="126">
        <f t="shared" si="46"/>
        <v>0</v>
      </c>
      <c r="EY57" s="93" t="str">
        <f t="shared" si="47"/>
        <v/>
      </c>
      <c r="EZ57" s="92" t="str">
        <f t="shared" si="48"/>
        <v/>
      </c>
      <c r="FA57" s="92" t="str">
        <f t="shared" si="49"/>
        <v/>
      </c>
      <c r="FB57" s="92" t="str">
        <f t="shared" si="50"/>
        <v/>
      </c>
      <c r="FC57" s="92" t="str">
        <f t="shared" si="51"/>
        <v/>
      </c>
      <c r="FD57" s="94" t="str">
        <f t="shared" si="52"/>
        <v/>
      </c>
      <c r="FE57" s="93">
        <f t="shared" si="53"/>
        <v>0</v>
      </c>
      <c r="FF57" s="92">
        <f t="shared" si="54"/>
        <v>0</v>
      </c>
      <c r="FG57" s="92">
        <f t="shared" si="55"/>
        <v>0</v>
      </c>
      <c r="FH57" s="92">
        <f t="shared" si="56"/>
        <v>0</v>
      </c>
      <c r="FI57" s="94"/>
      <c r="FJ57" s="735"/>
      <c r="FK57" s="735"/>
      <c r="FL57" s="173">
        <f t="shared" si="57"/>
        <v>0</v>
      </c>
      <c r="FM57" s="173" t="s">
        <v>198</v>
      </c>
      <c r="FN57" s="173">
        <f t="shared" si="58"/>
        <v>200</v>
      </c>
      <c r="FO57" s="173" t="str">
        <f t="shared" si="59"/>
        <v>0/200</v>
      </c>
      <c r="FP57" s="173">
        <f t="shared" si="60"/>
        <v>0</v>
      </c>
      <c r="FQ57" s="173" t="s">
        <v>198</v>
      </c>
      <c r="FR57" s="173">
        <f t="shared" si="61"/>
        <v>200</v>
      </c>
      <c r="FS57" s="173" t="str">
        <f t="shared" si="62"/>
        <v>0/200</v>
      </c>
      <c r="FT57" s="173">
        <f t="shared" si="63"/>
        <v>0</v>
      </c>
      <c r="FU57" s="173" t="s">
        <v>198</v>
      </c>
      <c r="FV57" s="173">
        <f t="shared" si="64"/>
        <v>100</v>
      </c>
      <c r="FW57" s="173" t="str">
        <f t="shared" si="65"/>
        <v>0/100</v>
      </c>
      <c r="FX57" s="173">
        <f t="shared" si="66"/>
        <v>0</v>
      </c>
      <c r="FY57" s="173" t="s">
        <v>198</v>
      </c>
      <c r="FZ57" s="173">
        <f t="shared" si="67"/>
        <v>100</v>
      </c>
      <c r="GA57" s="173" t="str">
        <f t="shared" si="68"/>
        <v>0/100</v>
      </c>
      <c r="GB57" s="173">
        <f t="shared" si="69"/>
        <v>0</v>
      </c>
      <c r="GC57" s="173" t="s">
        <v>198</v>
      </c>
      <c r="GD57" s="173">
        <f t="shared" si="70"/>
        <v>200</v>
      </c>
      <c r="GE57" s="173" t="str">
        <f t="shared" si="20"/>
        <v>0/200</v>
      </c>
    </row>
    <row r="58" spans="1:187" ht="21.75" customHeight="1">
      <c r="A58" s="165">
        <f t="shared" si="21"/>
        <v>0</v>
      </c>
      <c r="B58" s="429">
        <v>50</v>
      </c>
      <c r="C58" s="42">
        <v>50</v>
      </c>
      <c r="D58" s="37">
        <f t="shared" si="22"/>
        <v>0</v>
      </c>
      <c r="E58" s="2"/>
      <c r="F58" s="176"/>
      <c r="G58" s="2"/>
      <c r="H58" s="2"/>
      <c r="I58" s="2"/>
      <c r="J58" s="2"/>
      <c r="K58" s="178"/>
      <c r="L58" s="15">
        <v>0</v>
      </c>
      <c r="M58" s="67">
        <v>0</v>
      </c>
      <c r="N58" s="68">
        <f t="shared" si="152"/>
        <v>0</v>
      </c>
      <c r="O58" s="207">
        <v>0</v>
      </c>
      <c r="P58" s="432">
        <v>0</v>
      </c>
      <c r="Q58" s="119">
        <f t="shared" si="153"/>
        <v>0</v>
      </c>
      <c r="R58" s="433">
        <v>0</v>
      </c>
      <c r="S58" s="434">
        <f t="shared" si="73"/>
        <v>0</v>
      </c>
      <c r="T58" s="223">
        <f t="shared" si="154"/>
        <v>0</v>
      </c>
      <c r="U58" s="69">
        <f t="shared" si="155"/>
        <v>0</v>
      </c>
      <c r="V58" s="522">
        <f t="shared" si="23"/>
        <v>0</v>
      </c>
      <c r="W58" s="38" t="str">
        <f t="shared" si="156"/>
        <v/>
      </c>
      <c r="X58" s="38" t="str">
        <f t="shared" si="157"/>
        <v/>
      </c>
      <c r="Y58" s="137" t="str">
        <f t="shared" si="158"/>
        <v/>
      </c>
      <c r="Z58" s="147">
        <v>0</v>
      </c>
      <c r="AA58" s="79">
        <v>0</v>
      </c>
      <c r="AB58" s="80">
        <f t="shared" si="161"/>
        <v>0</v>
      </c>
      <c r="AC58" s="217">
        <v>0</v>
      </c>
      <c r="AD58" s="438">
        <v>0</v>
      </c>
      <c r="AE58" s="120">
        <f t="shared" si="162"/>
        <v>0</v>
      </c>
      <c r="AF58" s="439">
        <v>0</v>
      </c>
      <c r="AG58" s="440">
        <f t="shared" si="163"/>
        <v>0</v>
      </c>
      <c r="AH58" s="158">
        <f t="shared" si="164"/>
        <v>0</v>
      </c>
      <c r="AI58" s="218">
        <f t="shared" si="165"/>
        <v>0</v>
      </c>
      <c r="AJ58" s="522">
        <f t="shared" si="24"/>
        <v>0</v>
      </c>
      <c r="AK58" s="72" t="str">
        <f t="shared" si="166"/>
        <v/>
      </c>
      <c r="AL58" s="72" t="str">
        <f t="shared" si="167"/>
        <v/>
      </c>
      <c r="AM58" s="148" t="str">
        <f t="shared" si="168"/>
        <v/>
      </c>
      <c r="AN58" s="140">
        <v>0</v>
      </c>
      <c r="AO58" s="75">
        <v>0</v>
      </c>
      <c r="AP58" s="76">
        <f t="shared" si="210"/>
        <v>0</v>
      </c>
      <c r="AQ58" s="263">
        <v>0</v>
      </c>
      <c r="AR58" s="441">
        <v>0</v>
      </c>
      <c r="AS58" s="264">
        <f t="shared" si="169"/>
        <v>0</v>
      </c>
      <c r="AT58" s="442">
        <v>0</v>
      </c>
      <c r="AU58" s="443">
        <f t="shared" si="170"/>
        <v>0</v>
      </c>
      <c r="AV58" s="65">
        <f t="shared" si="171"/>
        <v>0</v>
      </c>
      <c r="AW58" s="265">
        <f t="shared" si="172"/>
        <v>0</v>
      </c>
      <c r="AX58" s="522">
        <f t="shared" si="25"/>
        <v>0</v>
      </c>
      <c r="AY58" s="40" t="str">
        <f t="shared" si="173"/>
        <v/>
      </c>
      <c r="AZ58" s="40" t="str">
        <f t="shared" si="174"/>
        <v/>
      </c>
      <c r="BA58" s="141" t="str">
        <f t="shared" si="175"/>
        <v/>
      </c>
      <c r="BB58" s="286">
        <v>0</v>
      </c>
      <c r="BC58" s="85">
        <v>0</v>
      </c>
      <c r="BD58" s="287">
        <f t="shared" si="211"/>
        <v>0</v>
      </c>
      <c r="BE58" s="288">
        <v>0</v>
      </c>
      <c r="BF58" s="444">
        <v>0</v>
      </c>
      <c r="BG58" s="289">
        <f t="shared" si="176"/>
        <v>0</v>
      </c>
      <c r="BH58" s="445">
        <v>0</v>
      </c>
      <c r="BI58" s="446">
        <f t="shared" si="177"/>
        <v>0</v>
      </c>
      <c r="BJ58" s="121">
        <f t="shared" si="178"/>
        <v>0</v>
      </c>
      <c r="BK58" s="290">
        <f t="shared" si="179"/>
        <v>0</v>
      </c>
      <c r="BL58" s="522">
        <f t="shared" si="26"/>
        <v>0</v>
      </c>
      <c r="BM58" s="91" t="str">
        <f t="shared" si="180"/>
        <v/>
      </c>
      <c r="BN58" s="91" t="str">
        <f t="shared" si="181"/>
        <v/>
      </c>
      <c r="BO58" s="144" t="str">
        <f t="shared" si="182"/>
        <v/>
      </c>
      <c r="BP58" s="147">
        <v>0</v>
      </c>
      <c r="BQ58" s="79">
        <v>0</v>
      </c>
      <c r="BR58" s="80">
        <f t="shared" si="212"/>
        <v>0</v>
      </c>
      <c r="BS58" s="217">
        <v>0</v>
      </c>
      <c r="BT58" s="438">
        <v>0</v>
      </c>
      <c r="BU58" s="120">
        <f t="shared" si="183"/>
        <v>0</v>
      </c>
      <c r="BV58" s="439">
        <v>0</v>
      </c>
      <c r="BW58" s="440">
        <f t="shared" si="184"/>
        <v>0</v>
      </c>
      <c r="BX58" s="158">
        <f t="shared" si="185"/>
        <v>0</v>
      </c>
      <c r="BY58" s="218">
        <f t="shared" si="186"/>
        <v>0</v>
      </c>
      <c r="BZ58" s="522">
        <f t="shared" si="27"/>
        <v>0</v>
      </c>
      <c r="CA58" s="72" t="str">
        <f t="shared" si="187"/>
        <v/>
      </c>
      <c r="CB58" s="72" t="str">
        <f t="shared" si="188"/>
        <v/>
      </c>
      <c r="CC58" s="148" t="str">
        <f t="shared" si="189"/>
        <v/>
      </c>
      <c r="CD58" s="155">
        <v>0</v>
      </c>
      <c r="CE58" s="156">
        <v>0</v>
      </c>
      <c r="CF58" s="157">
        <f t="shared" si="213"/>
        <v>0</v>
      </c>
      <c r="CG58" s="311">
        <v>0</v>
      </c>
      <c r="CH58" s="447">
        <v>0</v>
      </c>
      <c r="CI58" s="312">
        <f t="shared" si="190"/>
        <v>0</v>
      </c>
      <c r="CJ58" s="448">
        <v>0</v>
      </c>
      <c r="CK58" s="449">
        <f t="shared" si="191"/>
        <v>0</v>
      </c>
      <c r="CL58" s="64">
        <f t="shared" si="192"/>
        <v>0</v>
      </c>
      <c r="CM58" s="313">
        <f t="shared" si="193"/>
        <v>0</v>
      </c>
      <c r="CN58" s="522">
        <f t="shared" si="28"/>
        <v>0</v>
      </c>
      <c r="CO58" s="39" t="str">
        <f t="shared" si="194"/>
        <v/>
      </c>
      <c r="CP58" s="39" t="str">
        <f t="shared" si="195"/>
        <v/>
      </c>
      <c r="CQ58" s="58" t="str">
        <f t="shared" si="196"/>
        <v/>
      </c>
      <c r="CR58" s="152">
        <v>0</v>
      </c>
      <c r="CS58" s="81">
        <v>0</v>
      </c>
      <c r="CT58" s="82">
        <f t="shared" si="214"/>
        <v>0</v>
      </c>
      <c r="CU58" s="336">
        <v>0</v>
      </c>
      <c r="CV58" s="450">
        <v>0</v>
      </c>
      <c r="CW58" s="337">
        <f t="shared" si="197"/>
        <v>0</v>
      </c>
      <c r="CX58" s="451">
        <v>0</v>
      </c>
      <c r="CY58" s="452">
        <f t="shared" si="198"/>
        <v>0</v>
      </c>
      <c r="CZ58" s="66">
        <f t="shared" si="199"/>
        <v>0</v>
      </c>
      <c r="DA58" s="338">
        <f t="shared" si="200"/>
        <v>0</v>
      </c>
      <c r="DB58" s="522">
        <f t="shared" si="29"/>
        <v>0</v>
      </c>
      <c r="DC58" s="153">
        <f t="shared" si="30"/>
        <v>0</v>
      </c>
      <c r="DD58" s="286">
        <v>0</v>
      </c>
      <c r="DE58" s="85">
        <v>0</v>
      </c>
      <c r="DF58" s="287">
        <f t="shared" si="215"/>
        <v>0</v>
      </c>
      <c r="DG58" s="288">
        <v>0</v>
      </c>
      <c r="DH58" s="444">
        <v>0</v>
      </c>
      <c r="DI58" s="289">
        <f t="shared" si="201"/>
        <v>0</v>
      </c>
      <c r="DJ58" s="445">
        <v>0</v>
      </c>
      <c r="DK58" s="446">
        <f t="shared" si="202"/>
        <v>0</v>
      </c>
      <c r="DL58" s="121">
        <f t="shared" si="203"/>
        <v>0</v>
      </c>
      <c r="DM58" s="290">
        <f t="shared" si="204"/>
        <v>0</v>
      </c>
      <c r="DN58" s="522">
        <f t="shared" si="31"/>
        <v>0</v>
      </c>
      <c r="DO58" s="154">
        <f t="shared" si="32"/>
        <v>0</v>
      </c>
      <c r="DP58" s="12">
        <v>0</v>
      </c>
      <c r="DQ58" s="6">
        <v>0</v>
      </c>
      <c r="DR58" s="6">
        <v>0</v>
      </c>
      <c r="DS58" s="87">
        <f t="shared" si="216"/>
        <v>0</v>
      </c>
      <c r="DT58" s="522">
        <f t="shared" si="34"/>
        <v>0</v>
      </c>
      <c r="DU58" s="88">
        <f t="shared" si="35"/>
        <v>0</v>
      </c>
      <c r="DV58" s="10">
        <v>0</v>
      </c>
      <c r="DW58" s="4">
        <v>0</v>
      </c>
      <c r="DX58" s="4">
        <v>0</v>
      </c>
      <c r="DY58" s="39">
        <f t="shared" si="217"/>
        <v>0</v>
      </c>
      <c r="DZ58" s="522">
        <f t="shared" si="37"/>
        <v>0</v>
      </c>
      <c r="EA58" s="54">
        <f t="shared" si="38"/>
        <v>0</v>
      </c>
      <c r="EB58" s="286">
        <v>0</v>
      </c>
      <c r="EC58" s="85">
        <v>0</v>
      </c>
      <c r="ED58" s="287">
        <f t="shared" si="87"/>
        <v>0</v>
      </c>
      <c r="EE58" s="288">
        <v>0</v>
      </c>
      <c r="EF58" s="444">
        <v>0</v>
      </c>
      <c r="EG58" s="289">
        <f t="shared" si="205"/>
        <v>0</v>
      </c>
      <c r="EH58" s="445">
        <v>0</v>
      </c>
      <c r="EI58" s="446">
        <f t="shared" si="206"/>
        <v>0</v>
      </c>
      <c r="EJ58" s="121">
        <f t="shared" si="207"/>
        <v>0</v>
      </c>
      <c r="EK58" s="290">
        <f t="shared" si="208"/>
        <v>0</v>
      </c>
      <c r="EL58" s="91">
        <f t="shared" si="7"/>
        <v>0</v>
      </c>
      <c r="EM58" s="154">
        <f t="shared" si="39"/>
        <v>0</v>
      </c>
      <c r="EN58" s="14"/>
      <c r="EO58" s="8"/>
      <c r="EP58" s="59" t="str">
        <f t="shared" si="209"/>
        <v/>
      </c>
      <c r="EQ58" s="56">
        <f t="shared" si="159"/>
        <v>0</v>
      </c>
      <c r="ER58" s="41">
        <f t="shared" si="160"/>
        <v>0</v>
      </c>
      <c r="ES58" s="190">
        <f t="shared" si="41"/>
        <v>0</v>
      </c>
      <c r="ET58" s="99" t="str">
        <f t="shared" si="42"/>
        <v/>
      </c>
      <c r="EU58" s="99" t="str">
        <f t="shared" si="43"/>
        <v/>
      </c>
      <c r="EV58" s="83" t="str">
        <f t="shared" si="44"/>
        <v/>
      </c>
      <c r="EW58" s="57" t="str">
        <f t="shared" si="45"/>
        <v/>
      </c>
      <c r="EX58" s="126">
        <f t="shared" si="46"/>
        <v>0</v>
      </c>
      <c r="EY58" s="93" t="str">
        <f t="shared" si="47"/>
        <v/>
      </c>
      <c r="EZ58" s="92" t="str">
        <f t="shared" si="48"/>
        <v/>
      </c>
      <c r="FA58" s="92" t="str">
        <f t="shared" si="49"/>
        <v/>
      </c>
      <c r="FB58" s="92" t="str">
        <f t="shared" si="50"/>
        <v/>
      </c>
      <c r="FC58" s="92" t="str">
        <f t="shared" si="51"/>
        <v/>
      </c>
      <c r="FD58" s="94" t="str">
        <f t="shared" si="52"/>
        <v/>
      </c>
      <c r="FE58" s="93">
        <f t="shared" si="53"/>
        <v>0</v>
      </c>
      <c r="FF58" s="92">
        <f t="shared" si="54"/>
        <v>0</v>
      </c>
      <c r="FG58" s="92">
        <f t="shared" si="55"/>
        <v>0</v>
      </c>
      <c r="FH58" s="92">
        <f t="shared" si="56"/>
        <v>0</v>
      </c>
      <c r="FI58" s="94"/>
      <c r="FJ58" s="735"/>
      <c r="FK58" s="735"/>
      <c r="FL58" s="173">
        <f t="shared" si="57"/>
        <v>0</v>
      </c>
      <c r="FM58" s="173" t="s">
        <v>198</v>
      </c>
      <c r="FN58" s="173">
        <f t="shared" si="58"/>
        <v>200</v>
      </c>
      <c r="FO58" s="173" t="str">
        <f t="shared" si="59"/>
        <v>0/200</v>
      </c>
      <c r="FP58" s="173">
        <f t="shared" si="60"/>
        <v>0</v>
      </c>
      <c r="FQ58" s="173" t="s">
        <v>198</v>
      </c>
      <c r="FR58" s="173">
        <f t="shared" si="61"/>
        <v>200</v>
      </c>
      <c r="FS58" s="173" t="str">
        <f t="shared" si="62"/>
        <v>0/200</v>
      </c>
      <c r="FT58" s="173">
        <f t="shared" si="63"/>
        <v>0</v>
      </c>
      <c r="FU58" s="173" t="s">
        <v>198</v>
      </c>
      <c r="FV58" s="173">
        <f t="shared" si="64"/>
        <v>100</v>
      </c>
      <c r="FW58" s="173" t="str">
        <f t="shared" si="65"/>
        <v>0/100</v>
      </c>
      <c r="FX58" s="173">
        <f t="shared" si="66"/>
        <v>0</v>
      </c>
      <c r="FY58" s="173" t="s">
        <v>198</v>
      </c>
      <c r="FZ58" s="173">
        <f t="shared" si="67"/>
        <v>100</v>
      </c>
      <c r="GA58" s="173" t="str">
        <f t="shared" si="68"/>
        <v>0/100</v>
      </c>
      <c r="GB58" s="173">
        <f t="shared" si="69"/>
        <v>0</v>
      </c>
      <c r="GC58" s="173" t="s">
        <v>198</v>
      </c>
      <c r="GD58" s="173">
        <f t="shared" si="70"/>
        <v>200</v>
      </c>
      <c r="GE58" s="173" t="str">
        <f t="shared" si="20"/>
        <v>0/200</v>
      </c>
    </row>
    <row r="59" spans="1:187" ht="21.75" customHeight="1">
      <c r="A59" s="165">
        <f t="shared" si="21"/>
        <v>0</v>
      </c>
      <c r="B59" s="429">
        <v>51</v>
      </c>
      <c r="C59" s="36">
        <v>51</v>
      </c>
      <c r="D59" s="37">
        <f t="shared" si="22"/>
        <v>0</v>
      </c>
      <c r="E59" s="2"/>
      <c r="F59" s="176"/>
      <c r="G59" s="1"/>
      <c r="H59" s="2"/>
      <c r="I59" s="2"/>
      <c r="J59" s="2"/>
      <c r="K59" s="178"/>
      <c r="L59" s="15">
        <v>0</v>
      </c>
      <c r="M59" s="67">
        <v>0</v>
      </c>
      <c r="N59" s="68">
        <f t="shared" si="152"/>
        <v>0</v>
      </c>
      <c r="O59" s="207">
        <v>0</v>
      </c>
      <c r="P59" s="432">
        <v>0</v>
      </c>
      <c r="Q59" s="119">
        <f t="shared" si="153"/>
        <v>0</v>
      </c>
      <c r="R59" s="433">
        <v>0</v>
      </c>
      <c r="S59" s="434">
        <f t="shared" si="73"/>
        <v>0</v>
      </c>
      <c r="T59" s="223">
        <f t="shared" si="154"/>
        <v>0</v>
      </c>
      <c r="U59" s="69">
        <f t="shared" si="155"/>
        <v>0</v>
      </c>
      <c r="V59" s="522">
        <f t="shared" si="23"/>
        <v>0</v>
      </c>
      <c r="W59" s="38" t="str">
        <f t="shared" si="156"/>
        <v/>
      </c>
      <c r="X59" s="38" t="str">
        <f t="shared" si="157"/>
        <v/>
      </c>
      <c r="Y59" s="137" t="str">
        <f t="shared" si="158"/>
        <v/>
      </c>
      <c r="Z59" s="147">
        <v>0</v>
      </c>
      <c r="AA59" s="79">
        <v>0</v>
      </c>
      <c r="AB59" s="80">
        <f t="shared" si="161"/>
        <v>0</v>
      </c>
      <c r="AC59" s="217">
        <v>0</v>
      </c>
      <c r="AD59" s="438">
        <v>0</v>
      </c>
      <c r="AE59" s="120">
        <f t="shared" si="162"/>
        <v>0</v>
      </c>
      <c r="AF59" s="439">
        <v>0</v>
      </c>
      <c r="AG59" s="440">
        <f t="shared" si="163"/>
        <v>0</v>
      </c>
      <c r="AH59" s="158">
        <f t="shared" si="164"/>
        <v>0</v>
      </c>
      <c r="AI59" s="218">
        <f t="shared" si="165"/>
        <v>0</v>
      </c>
      <c r="AJ59" s="522">
        <f t="shared" si="24"/>
        <v>0</v>
      </c>
      <c r="AK59" s="72" t="str">
        <f t="shared" si="166"/>
        <v/>
      </c>
      <c r="AL59" s="72" t="str">
        <f t="shared" si="167"/>
        <v/>
      </c>
      <c r="AM59" s="148" t="str">
        <f t="shared" si="168"/>
        <v/>
      </c>
      <c r="AN59" s="140">
        <v>0</v>
      </c>
      <c r="AO59" s="75">
        <v>0</v>
      </c>
      <c r="AP59" s="76">
        <f t="shared" si="210"/>
        <v>0</v>
      </c>
      <c r="AQ59" s="263">
        <v>0</v>
      </c>
      <c r="AR59" s="441">
        <v>0</v>
      </c>
      <c r="AS59" s="264">
        <f t="shared" si="169"/>
        <v>0</v>
      </c>
      <c r="AT59" s="442">
        <v>0</v>
      </c>
      <c r="AU59" s="443">
        <f t="shared" si="170"/>
        <v>0</v>
      </c>
      <c r="AV59" s="65">
        <f t="shared" si="171"/>
        <v>0</v>
      </c>
      <c r="AW59" s="265">
        <f t="shared" si="172"/>
        <v>0</v>
      </c>
      <c r="AX59" s="522">
        <f t="shared" si="25"/>
        <v>0</v>
      </c>
      <c r="AY59" s="40" t="str">
        <f t="shared" si="173"/>
        <v/>
      </c>
      <c r="AZ59" s="40" t="str">
        <f t="shared" si="174"/>
        <v/>
      </c>
      <c r="BA59" s="141" t="str">
        <f t="shared" si="175"/>
        <v/>
      </c>
      <c r="BB59" s="286">
        <v>0</v>
      </c>
      <c r="BC59" s="85">
        <v>0</v>
      </c>
      <c r="BD59" s="287">
        <f t="shared" si="211"/>
        <v>0</v>
      </c>
      <c r="BE59" s="288">
        <v>0</v>
      </c>
      <c r="BF59" s="444">
        <v>0</v>
      </c>
      <c r="BG59" s="289">
        <f t="shared" si="176"/>
        <v>0</v>
      </c>
      <c r="BH59" s="445">
        <v>0</v>
      </c>
      <c r="BI59" s="446">
        <f t="shared" si="177"/>
        <v>0</v>
      </c>
      <c r="BJ59" s="121">
        <f t="shared" si="178"/>
        <v>0</v>
      </c>
      <c r="BK59" s="290">
        <f t="shared" si="179"/>
        <v>0</v>
      </c>
      <c r="BL59" s="522">
        <f t="shared" si="26"/>
        <v>0</v>
      </c>
      <c r="BM59" s="91" t="str">
        <f t="shared" si="180"/>
        <v/>
      </c>
      <c r="BN59" s="91" t="str">
        <f t="shared" si="181"/>
        <v/>
      </c>
      <c r="BO59" s="144" t="str">
        <f t="shared" si="182"/>
        <v/>
      </c>
      <c r="BP59" s="147">
        <v>0</v>
      </c>
      <c r="BQ59" s="79">
        <v>0</v>
      </c>
      <c r="BR59" s="80">
        <f t="shared" si="212"/>
        <v>0</v>
      </c>
      <c r="BS59" s="217">
        <v>0</v>
      </c>
      <c r="BT59" s="438">
        <v>0</v>
      </c>
      <c r="BU59" s="120">
        <f t="shared" si="183"/>
        <v>0</v>
      </c>
      <c r="BV59" s="439">
        <v>0</v>
      </c>
      <c r="BW59" s="440">
        <f t="shared" si="184"/>
        <v>0</v>
      </c>
      <c r="BX59" s="158">
        <f t="shared" si="185"/>
        <v>0</v>
      </c>
      <c r="BY59" s="218">
        <f t="shared" si="186"/>
        <v>0</v>
      </c>
      <c r="BZ59" s="522">
        <f t="shared" si="27"/>
        <v>0</v>
      </c>
      <c r="CA59" s="72" t="str">
        <f t="shared" si="187"/>
        <v/>
      </c>
      <c r="CB59" s="72" t="str">
        <f t="shared" si="188"/>
        <v/>
      </c>
      <c r="CC59" s="148" t="str">
        <f t="shared" si="189"/>
        <v/>
      </c>
      <c r="CD59" s="155">
        <v>0</v>
      </c>
      <c r="CE59" s="156">
        <v>0</v>
      </c>
      <c r="CF59" s="157">
        <f t="shared" si="213"/>
        <v>0</v>
      </c>
      <c r="CG59" s="311">
        <v>0</v>
      </c>
      <c r="CH59" s="447">
        <v>0</v>
      </c>
      <c r="CI59" s="312">
        <f t="shared" si="190"/>
        <v>0</v>
      </c>
      <c r="CJ59" s="448">
        <v>0</v>
      </c>
      <c r="CK59" s="449">
        <f t="shared" si="191"/>
        <v>0</v>
      </c>
      <c r="CL59" s="64">
        <f t="shared" si="192"/>
        <v>0</v>
      </c>
      <c r="CM59" s="313">
        <f t="shared" si="193"/>
        <v>0</v>
      </c>
      <c r="CN59" s="522">
        <f t="shared" si="28"/>
        <v>0</v>
      </c>
      <c r="CO59" s="39" t="str">
        <f t="shared" si="194"/>
        <v/>
      </c>
      <c r="CP59" s="39" t="str">
        <f t="shared" si="195"/>
        <v/>
      </c>
      <c r="CQ59" s="58" t="str">
        <f t="shared" si="196"/>
        <v/>
      </c>
      <c r="CR59" s="152">
        <v>0</v>
      </c>
      <c r="CS59" s="81">
        <v>0</v>
      </c>
      <c r="CT59" s="82">
        <f t="shared" si="214"/>
        <v>0</v>
      </c>
      <c r="CU59" s="336">
        <v>0</v>
      </c>
      <c r="CV59" s="450">
        <v>0</v>
      </c>
      <c r="CW59" s="337">
        <f t="shared" si="197"/>
        <v>0</v>
      </c>
      <c r="CX59" s="451">
        <v>0</v>
      </c>
      <c r="CY59" s="452">
        <f t="shared" si="198"/>
        <v>0</v>
      </c>
      <c r="CZ59" s="66">
        <f t="shared" si="199"/>
        <v>0</v>
      </c>
      <c r="DA59" s="338">
        <f t="shared" si="200"/>
        <v>0</v>
      </c>
      <c r="DB59" s="522">
        <f t="shared" si="29"/>
        <v>0</v>
      </c>
      <c r="DC59" s="153">
        <f t="shared" si="30"/>
        <v>0</v>
      </c>
      <c r="DD59" s="286">
        <v>0</v>
      </c>
      <c r="DE59" s="85">
        <v>0</v>
      </c>
      <c r="DF59" s="287">
        <f t="shared" si="215"/>
        <v>0</v>
      </c>
      <c r="DG59" s="288">
        <v>0</v>
      </c>
      <c r="DH59" s="444">
        <v>0</v>
      </c>
      <c r="DI59" s="289">
        <f t="shared" si="201"/>
        <v>0</v>
      </c>
      <c r="DJ59" s="445">
        <v>0</v>
      </c>
      <c r="DK59" s="446">
        <f t="shared" si="202"/>
        <v>0</v>
      </c>
      <c r="DL59" s="121">
        <f t="shared" si="203"/>
        <v>0</v>
      </c>
      <c r="DM59" s="290">
        <f t="shared" si="204"/>
        <v>0</v>
      </c>
      <c r="DN59" s="522">
        <f t="shared" si="31"/>
        <v>0</v>
      </c>
      <c r="DO59" s="154">
        <f t="shared" si="32"/>
        <v>0</v>
      </c>
      <c r="DP59" s="12">
        <v>0</v>
      </c>
      <c r="DQ59" s="6">
        <v>0</v>
      </c>
      <c r="DR59" s="6">
        <v>0</v>
      </c>
      <c r="DS59" s="87">
        <f t="shared" si="216"/>
        <v>0</v>
      </c>
      <c r="DT59" s="522">
        <f t="shared" si="34"/>
        <v>0</v>
      </c>
      <c r="DU59" s="88">
        <f t="shared" si="35"/>
        <v>0</v>
      </c>
      <c r="DV59" s="10">
        <v>0</v>
      </c>
      <c r="DW59" s="4">
        <v>0</v>
      </c>
      <c r="DX59" s="4">
        <v>0</v>
      </c>
      <c r="DY59" s="39">
        <f t="shared" si="217"/>
        <v>0</v>
      </c>
      <c r="DZ59" s="522">
        <f t="shared" si="37"/>
        <v>0</v>
      </c>
      <c r="EA59" s="54">
        <f t="shared" si="38"/>
        <v>0</v>
      </c>
      <c r="EB59" s="286">
        <v>0</v>
      </c>
      <c r="EC59" s="85">
        <v>0</v>
      </c>
      <c r="ED59" s="287">
        <f t="shared" si="87"/>
        <v>0</v>
      </c>
      <c r="EE59" s="288">
        <v>0</v>
      </c>
      <c r="EF59" s="444">
        <v>0</v>
      </c>
      <c r="EG59" s="289">
        <f t="shared" si="205"/>
        <v>0</v>
      </c>
      <c r="EH59" s="445">
        <v>0</v>
      </c>
      <c r="EI59" s="446">
        <f t="shared" si="206"/>
        <v>0</v>
      </c>
      <c r="EJ59" s="121">
        <f t="shared" si="207"/>
        <v>0</v>
      </c>
      <c r="EK59" s="290">
        <f t="shared" si="208"/>
        <v>0</v>
      </c>
      <c r="EL59" s="91">
        <f t="shared" si="7"/>
        <v>0</v>
      </c>
      <c r="EM59" s="154">
        <f t="shared" si="39"/>
        <v>0</v>
      </c>
      <c r="EN59" s="14"/>
      <c r="EO59" s="8"/>
      <c r="EP59" s="59" t="str">
        <f t="shared" si="209"/>
        <v/>
      </c>
      <c r="EQ59" s="56">
        <f t="shared" si="159"/>
        <v>0</v>
      </c>
      <c r="ER59" s="41">
        <f t="shared" si="160"/>
        <v>0</v>
      </c>
      <c r="ES59" s="190">
        <f t="shared" si="41"/>
        <v>0</v>
      </c>
      <c r="ET59" s="99" t="str">
        <f t="shared" si="42"/>
        <v/>
      </c>
      <c r="EU59" s="99" t="str">
        <f t="shared" si="43"/>
        <v/>
      </c>
      <c r="EV59" s="83" t="str">
        <f t="shared" si="44"/>
        <v/>
      </c>
      <c r="EW59" s="57" t="str">
        <f t="shared" si="45"/>
        <v/>
      </c>
      <c r="EX59" s="126">
        <f t="shared" si="46"/>
        <v>0</v>
      </c>
      <c r="EY59" s="93" t="str">
        <f t="shared" si="47"/>
        <v/>
      </c>
      <c r="EZ59" s="92" t="str">
        <f t="shared" si="48"/>
        <v/>
      </c>
      <c r="FA59" s="92" t="str">
        <f t="shared" si="49"/>
        <v/>
      </c>
      <c r="FB59" s="92" t="str">
        <f t="shared" si="50"/>
        <v/>
      </c>
      <c r="FC59" s="92" t="str">
        <f t="shared" si="51"/>
        <v/>
      </c>
      <c r="FD59" s="94" t="str">
        <f t="shared" si="52"/>
        <v/>
      </c>
      <c r="FE59" s="93">
        <f t="shared" si="53"/>
        <v>0</v>
      </c>
      <c r="FF59" s="92">
        <f t="shared" si="54"/>
        <v>0</v>
      </c>
      <c r="FG59" s="92">
        <f t="shared" si="55"/>
        <v>0</v>
      </c>
      <c r="FH59" s="92">
        <f t="shared" si="56"/>
        <v>0</v>
      </c>
      <c r="FI59" s="94"/>
      <c r="FJ59" s="735"/>
      <c r="FK59" s="735"/>
      <c r="FL59" s="173">
        <f t="shared" si="57"/>
        <v>0</v>
      </c>
      <c r="FM59" s="173" t="s">
        <v>198</v>
      </c>
      <c r="FN59" s="173">
        <f t="shared" si="58"/>
        <v>200</v>
      </c>
      <c r="FO59" s="173" t="str">
        <f t="shared" si="59"/>
        <v>0/200</v>
      </c>
      <c r="FP59" s="173">
        <f t="shared" si="60"/>
        <v>0</v>
      </c>
      <c r="FQ59" s="173" t="s">
        <v>198</v>
      </c>
      <c r="FR59" s="173">
        <f t="shared" si="61"/>
        <v>200</v>
      </c>
      <c r="FS59" s="173" t="str">
        <f t="shared" si="62"/>
        <v>0/200</v>
      </c>
      <c r="FT59" s="173">
        <f t="shared" si="63"/>
        <v>0</v>
      </c>
      <c r="FU59" s="173" t="s">
        <v>198</v>
      </c>
      <c r="FV59" s="173">
        <f t="shared" si="64"/>
        <v>100</v>
      </c>
      <c r="FW59" s="173" t="str">
        <f t="shared" si="65"/>
        <v>0/100</v>
      </c>
      <c r="FX59" s="173">
        <f t="shared" si="66"/>
        <v>0</v>
      </c>
      <c r="FY59" s="173" t="s">
        <v>198</v>
      </c>
      <c r="FZ59" s="173">
        <f t="shared" si="67"/>
        <v>100</v>
      </c>
      <c r="GA59" s="173" t="str">
        <f t="shared" si="68"/>
        <v>0/100</v>
      </c>
      <c r="GB59" s="173">
        <f t="shared" si="69"/>
        <v>0</v>
      </c>
      <c r="GC59" s="173" t="s">
        <v>198</v>
      </c>
      <c r="GD59" s="173">
        <f t="shared" si="70"/>
        <v>200</v>
      </c>
      <c r="GE59" s="173" t="str">
        <f t="shared" si="20"/>
        <v>0/200</v>
      </c>
    </row>
    <row r="60" spans="1:187" ht="21.75" customHeight="1">
      <c r="A60" s="165">
        <f t="shared" si="21"/>
        <v>0</v>
      </c>
      <c r="B60" s="429">
        <v>52</v>
      </c>
      <c r="C60" s="42">
        <v>52</v>
      </c>
      <c r="D60" s="37">
        <f t="shared" si="22"/>
        <v>0</v>
      </c>
      <c r="E60" s="2"/>
      <c r="F60" s="176"/>
      <c r="G60" s="2"/>
      <c r="H60" s="2"/>
      <c r="I60" s="2"/>
      <c r="J60" s="2"/>
      <c r="K60" s="178"/>
      <c r="L60" s="15">
        <v>0</v>
      </c>
      <c r="M60" s="67">
        <v>0</v>
      </c>
      <c r="N60" s="68">
        <f t="shared" si="152"/>
        <v>0</v>
      </c>
      <c r="O60" s="207">
        <v>0</v>
      </c>
      <c r="P60" s="432">
        <v>0</v>
      </c>
      <c r="Q60" s="119">
        <f t="shared" si="153"/>
        <v>0</v>
      </c>
      <c r="R60" s="433">
        <v>0</v>
      </c>
      <c r="S60" s="434">
        <f t="shared" si="73"/>
        <v>0</v>
      </c>
      <c r="T60" s="223">
        <f t="shared" si="154"/>
        <v>0</v>
      </c>
      <c r="U60" s="69">
        <f t="shared" si="155"/>
        <v>0</v>
      </c>
      <c r="V60" s="522">
        <f t="shared" si="23"/>
        <v>0</v>
      </c>
      <c r="W60" s="38" t="str">
        <f t="shared" si="156"/>
        <v/>
      </c>
      <c r="X60" s="38" t="str">
        <f t="shared" si="157"/>
        <v/>
      </c>
      <c r="Y60" s="137" t="str">
        <f t="shared" si="158"/>
        <v/>
      </c>
      <c r="Z60" s="147">
        <v>0</v>
      </c>
      <c r="AA60" s="79">
        <v>0</v>
      </c>
      <c r="AB60" s="80">
        <f t="shared" si="161"/>
        <v>0</v>
      </c>
      <c r="AC60" s="217">
        <v>0</v>
      </c>
      <c r="AD60" s="438">
        <v>0</v>
      </c>
      <c r="AE60" s="120">
        <f t="shared" si="162"/>
        <v>0</v>
      </c>
      <c r="AF60" s="439">
        <v>0</v>
      </c>
      <c r="AG60" s="440">
        <f t="shared" si="163"/>
        <v>0</v>
      </c>
      <c r="AH60" s="158">
        <f t="shared" si="164"/>
        <v>0</v>
      </c>
      <c r="AI60" s="218">
        <f t="shared" si="165"/>
        <v>0</v>
      </c>
      <c r="AJ60" s="522">
        <f t="shared" si="24"/>
        <v>0</v>
      </c>
      <c r="AK60" s="72" t="str">
        <f t="shared" si="166"/>
        <v/>
      </c>
      <c r="AL60" s="72" t="str">
        <f t="shared" si="167"/>
        <v/>
      </c>
      <c r="AM60" s="148" t="str">
        <f t="shared" si="168"/>
        <v/>
      </c>
      <c r="AN60" s="140">
        <v>0</v>
      </c>
      <c r="AO60" s="75">
        <v>0</v>
      </c>
      <c r="AP60" s="76">
        <f t="shared" si="210"/>
        <v>0</v>
      </c>
      <c r="AQ60" s="263">
        <v>0</v>
      </c>
      <c r="AR60" s="441">
        <v>0</v>
      </c>
      <c r="AS60" s="264">
        <f t="shared" si="169"/>
        <v>0</v>
      </c>
      <c r="AT60" s="442">
        <v>0</v>
      </c>
      <c r="AU60" s="443">
        <f t="shared" si="170"/>
        <v>0</v>
      </c>
      <c r="AV60" s="65">
        <f t="shared" si="171"/>
        <v>0</v>
      </c>
      <c r="AW60" s="265">
        <f t="shared" si="172"/>
        <v>0</v>
      </c>
      <c r="AX60" s="522">
        <f t="shared" si="25"/>
        <v>0</v>
      </c>
      <c r="AY60" s="40" t="str">
        <f t="shared" si="173"/>
        <v/>
      </c>
      <c r="AZ60" s="40" t="str">
        <f t="shared" si="174"/>
        <v/>
      </c>
      <c r="BA60" s="141" t="str">
        <f t="shared" si="175"/>
        <v/>
      </c>
      <c r="BB60" s="286">
        <v>0</v>
      </c>
      <c r="BC60" s="85">
        <v>0</v>
      </c>
      <c r="BD60" s="287">
        <f t="shared" si="211"/>
        <v>0</v>
      </c>
      <c r="BE60" s="288">
        <v>0</v>
      </c>
      <c r="BF60" s="444">
        <v>0</v>
      </c>
      <c r="BG60" s="289">
        <f t="shared" si="176"/>
        <v>0</v>
      </c>
      <c r="BH60" s="445">
        <v>0</v>
      </c>
      <c r="BI60" s="446">
        <f t="shared" si="177"/>
        <v>0</v>
      </c>
      <c r="BJ60" s="121">
        <f t="shared" si="178"/>
        <v>0</v>
      </c>
      <c r="BK60" s="290">
        <f t="shared" si="179"/>
        <v>0</v>
      </c>
      <c r="BL60" s="522">
        <f t="shared" si="26"/>
        <v>0</v>
      </c>
      <c r="BM60" s="91" t="str">
        <f t="shared" si="180"/>
        <v/>
      </c>
      <c r="BN60" s="91" t="str">
        <f t="shared" si="181"/>
        <v/>
      </c>
      <c r="BO60" s="144" t="str">
        <f t="shared" si="182"/>
        <v/>
      </c>
      <c r="BP60" s="147">
        <v>0</v>
      </c>
      <c r="BQ60" s="79">
        <v>0</v>
      </c>
      <c r="BR60" s="80">
        <f t="shared" si="212"/>
        <v>0</v>
      </c>
      <c r="BS60" s="217">
        <v>0</v>
      </c>
      <c r="BT60" s="438">
        <v>0</v>
      </c>
      <c r="BU60" s="120">
        <f t="shared" si="183"/>
        <v>0</v>
      </c>
      <c r="BV60" s="439">
        <v>0</v>
      </c>
      <c r="BW60" s="440">
        <f t="shared" si="184"/>
        <v>0</v>
      </c>
      <c r="BX60" s="158">
        <f t="shared" si="185"/>
        <v>0</v>
      </c>
      <c r="BY60" s="218">
        <f t="shared" si="186"/>
        <v>0</v>
      </c>
      <c r="BZ60" s="522">
        <f t="shared" si="27"/>
        <v>0</v>
      </c>
      <c r="CA60" s="72" t="str">
        <f t="shared" si="187"/>
        <v/>
      </c>
      <c r="CB60" s="72" t="str">
        <f t="shared" si="188"/>
        <v/>
      </c>
      <c r="CC60" s="148" t="str">
        <f t="shared" si="189"/>
        <v/>
      </c>
      <c r="CD60" s="155">
        <v>0</v>
      </c>
      <c r="CE60" s="156">
        <v>0</v>
      </c>
      <c r="CF60" s="157">
        <f t="shared" si="213"/>
        <v>0</v>
      </c>
      <c r="CG60" s="311">
        <v>0</v>
      </c>
      <c r="CH60" s="447">
        <v>0</v>
      </c>
      <c r="CI60" s="312">
        <f t="shared" si="190"/>
        <v>0</v>
      </c>
      <c r="CJ60" s="448">
        <v>0</v>
      </c>
      <c r="CK60" s="449">
        <f t="shared" si="191"/>
        <v>0</v>
      </c>
      <c r="CL60" s="64">
        <f t="shared" si="192"/>
        <v>0</v>
      </c>
      <c r="CM60" s="313">
        <f t="shared" si="193"/>
        <v>0</v>
      </c>
      <c r="CN60" s="522">
        <f t="shared" si="28"/>
        <v>0</v>
      </c>
      <c r="CO60" s="39" t="str">
        <f t="shared" si="194"/>
        <v/>
      </c>
      <c r="CP60" s="39" t="str">
        <f t="shared" si="195"/>
        <v/>
      </c>
      <c r="CQ60" s="58" t="str">
        <f t="shared" si="196"/>
        <v/>
      </c>
      <c r="CR60" s="152">
        <v>0</v>
      </c>
      <c r="CS60" s="81">
        <v>0</v>
      </c>
      <c r="CT60" s="82">
        <f t="shared" si="214"/>
        <v>0</v>
      </c>
      <c r="CU60" s="336">
        <v>0</v>
      </c>
      <c r="CV60" s="450">
        <v>0</v>
      </c>
      <c r="CW60" s="337">
        <f t="shared" si="197"/>
        <v>0</v>
      </c>
      <c r="CX60" s="451">
        <v>0</v>
      </c>
      <c r="CY60" s="452">
        <f t="shared" si="198"/>
        <v>0</v>
      </c>
      <c r="CZ60" s="66">
        <f t="shared" si="199"/>
        <v>0</v>
      </c>
      <c r="DA60" s="338">
        <f t="shared" si="200"/>
        <v>0</v>
      </c>
      <c r="DB60" s="522">
        <f t="shared" si="29"/>
        <v>0</v>
      </c>
      <c r="DC60" s="153">
        <f t="shared" si="30"/>
        <v>0</v>
      </c>
      <c r="DD60" s="286">
        <v>0</v>
      </c>
      <c r="DE60" s="85">
        <v>0</v>
      </c>
      <c r="DF60" s="287">
        <f t="shared" si="215"/>
        <v>0</v>
      </c>
      <c r="DG60" s="288">
        <v>0</v>
      </c>
      <c r="DH60" s="444">
        <v>0</v>
      </c>
      <c r="DI60" s="289">
        <f t="shared" si="201"/>
        <v>0</v>
      </c>
      <c r="DJ60" s="445">
        <v>0</v>
      </c>
      <c r="DK60" s="446">
        <f t="shared" si="202"/>
        <v>0</v>
      </c>
      <c r="DL60" s="121">
        <f t="shared" si="203"/>
        <v>0</v>
      </c>
      <c r="DM60" s="290">
        <f t="shared" si="204"/>
        <v>0</v>
      </c>
      <c r="DN60" s="522">
        <f t="shared" si="31"/>
        <v>0</v>
      </c>
      <c r="DO60" s="154">
        <f t="shared" si="32"/>
        <v>0</v>
      </c>
      <c r="DP60" s="12">
        <v>0</v>
      </c>
      <c r="DQ60" s="6">
        <v>0</v>
      </c>
      <c r="DR60" s="6">
        <v>0</v>
      </c>
      <c r="DS60" s="87">
        <f t="shared" si="216"/>
        <v>0</v>
      </c>
      <c r="DT60" s="522">
        <f t="shared" si="34"/>
        <v>0</v>
      </c>
      <c r="DU60" s="88">
        <f t="shared" si="35"/>
        <v>0</v>
      </c>
      <c r="DV60" s="10">
        <v>0</v>
      </c>
      <c r="DW60" s="4">
        <v>0</v>
      </c>
      <c r="DX60" s="4">
        <v>0</v>
      </c>
      <c r="DY60" s="39">
        <f t="shared" si="217"/>
        <v>0</v>
      </c>
      <c r="DZ60" s="522">
        <f t="shared" si="37"/>
        <v>0</v>
      </c>
      <c r="EA60" s="54">
        <f t="shared" si="38"/>
        <v>0</v>
      </c>
      <c r="EB60" s="286">
        <v>0</v>
      </c>
      <c r="EC60" s="85">
        <v>0</v>
      </c>
      <c r="ED60" s="287">
        <f t="shared" si="87"/>
        <v>0</v>
      </c>
      <c r="EE60" s="288">
        <v>0</v>
      </c>
      <c r="EF60" s="444">
        <v>0</v>
      </c>
      <c r="EG60" s="289">
        <f t="shared" si="205"/>
        <v>0</v>
      </c>
      <c r="EH60" s="445">
        <v>0</v>
      </c>
      <c r="EI60" s="446">
        <f t="shared" si="206"/>
        <v>0</v>
      </c>
      <c r="EJ60" s="121">
        <f t="shared" si="207"/>
        <v>0</v>
      </c>
      <c r="EK60" s="290">
        <f t="shared" si="208"/>
        <v>0</v>
      </c>
      <c r="EL60" s="91">
        <f t="shared" si="7"/>
        <v>0</v>
      </c>
      <c r="EM60" s="154">
        <f t="shared" si="39"/>
        <v>0</v>
      </c>
      <c r="EN60" s="14"/>
      <c r="EO60" s="8"/>
      <c r="EP60" s="59" t="str">
        <f t="shared" si="209"/>
        <v/>
      </c>
      <c r="EQ60" s="56">
        <f t="shared" si="159"/>
        <v>0</v>
      </c>
      <c r="ER60" s="41">
        <f t="shared" si="160"/>
        <v>0</v>
      </c>
      <c r="ES60" s="190">
        <f t="shared" si="41"/>
        <v>0</v>
      </c>
      <c r="ET60" s="99" t="str">
        <f t="shared" si="42"/>
        <v/>
      </c>
      <c r="EU60" s="99" t="str">
        <f t="shared" si="43"/>
        <v/>
      </c>
      <c r="EV60" s="83" t="str">
        <f t="shared" si="44"/>
        <v/>
      </c>
      <c r="EW60" s="57" t="str">
        <f t="shared" si="45"/>
        <v/>
      </c>
      <c r="EX60" s="126">
        <f t="shared" si="46"/>
        <v>0</v>
      </c>
      <c r="EY60" s="93" t="str">
        <f t="shared" si="47"/>
        <v/>
      </c>
      <c r="EZ60" s="92" t="str">
        <f t="shared" si="48"/>
        <v/>
      </c>
      <c r="FA60" s="92" t="str">
        <f t="shared" si="49"/>
        <v/>
      </c>
      <c r="FB60" s="92" t="str">
        <f t="shared" si="50"/>
        <v/>
      </c>
      <c r="FC60" s="92" t="str">
        <f t="shared" si="51"/>
        <v/>
      </c>
      <c r="FD60" s="94" t="str">
        <f t="shared" si="52"/>
        <v/>
      </c>
      <c r="FE60" s="93">
        <f t="shared" si="53"/>
        <v>0</v>
      </c>
      <c r="FF60" s="92">
        <f t="shared" si="54"/>
        <v>0</v>
      </c>
      <c r="FG60" s="92">
        <f t="shared" si="55"/>
        <v>0</v>
      </c>
      <c r="FH60" s="92">
        <f t="shared" si="56"/>
        <v>0</v>
      </c>
      <c r="FI60" s="94"/>
      <c r="FJ60" s="735"/>
      <c r="FK60" s="735"/>
      <c r="FL60" s="173">
        <f t="shared" si="57"/>
        <v>0</v>
      </c>
      <c r="FM60" s="173" t="s">
        <v>198</v>
      </c>
      <c r="FN60" s="173">
        <f t="shared" si="58"/>
        <v>200</v>
      </c>
      <c r="FO60" s="173" t="str">
        <f t="shared" si="59"/>
        <v>0/200</v>
      </c>
      <c r="FP60" s="173">
        <f t="shared" si="60"/>
        <v>0</v>
      </c>
      <c r="FQ60" s="173" t="s">
        <v>198</v>
      </c>
      <c r="FR60" s="173">
        <f t="shared" si="61"/>
        <v>200</v>
      </c>
      <c r="FS60" s="173" t="str">
        <f t="shared" si="62"/>
        <v>0/200</v>
      </c>
      <c r="FT60" s="173">
        <f t="shared" si="63"/>
        <v>0</v>
      </c>
      <c r="FU60" s="173" t="s">
        <v>198</v>
      </c>
      <c r="FV60" s="173">
        <f t="shared" si="64"/>
        <v>100</v>
      </c>
      <c r="FW60" s="173" t="str">
        <f t="shared" si="65"/>
        <v>0/100</v>
      </c>
      <c r="FX60" s="173">
        <f t="shared" si="66"/>
        <v>0</v>
      </c>
      <c r="FY60" s="173" t="s">
        <v>198</v>
      </c>
      <c r="FZ60" s="173">
        <f t="shared" si="67"/>
        <v>100</v>
      </c>
      <c r="GA60" s="173" t="str">
        <f t="shared" si="68"/>
        <v>0/100</v>
      </c>
      <c r="GB60" s="173">
        <f t="shared" si="69"/>
        <v>0</v>
      </c>
      <c r="GC60" s="173" t="s">
        <v>198</v>
      </c>
      <c r="GD60" s="173">
        <f t="shared" si="70"/>
        <v>200</v>
      </c>
      <c r="GE60" s="173" t="str">
        <f t="shared" si="20"/>
        <v>0/200</v>
      </c>
    </row>
    <row r="61" spans="1:187" ht="21.75" customHeight="1">
      <c r="A61" s="165">
        <f t="shared" si="21"/>
        <v>0</v>
      </c>
      <c r="B61" s="429">
        <v>53</v>
      </c>
      <c r="C61" s="36">
        <v>53</v>
      </c>
      <c r="D61" s="37">
        <f t="shared" si="22"/>
        <v>0</v>
      </c>
      <c r="E61" s="2"/>
      <c r="F61" s="176"/>
      <c r="G61" s="1"/>
      <c r="H61" s="2"/>
      <c r="I61" s="2"/>
      <c r="J61" s="2"/>
      <c r="K61" s="178"/>
      <c r="L61" s="15">
        <v>0</v>
      </c>
      <c r="M61" s="67">
        <v>0</v>
      </c>
      <c r="N61" s="68">
        <f t="shared" si="152"/>
        <v>0</v>
      </c>
      <c r="O61" s="207">
        <v>0</v>
      </c>
      <c r="P61" s="432">
        <v>0</v>
      </c>
      <c r="Q61" s="119">
        <f t="shared" si="153"/>
        <v>0</v>
      </c>
      <c r="R61" s="433">
        <v>0</v>
      </c>
      <c r="S61" s="434">
        <f t="shared" si="73"/>
        <v>0</v>
      </c>
      <c r="T61" s="223">
        <f t="shared" si="154"/>
        <v>0</v>
      </c>
      <c r="U61" s="69">
        <f t="shared" si="155"/>
        <v>0</v>
      </c>
      <c r="V61" s="522">
        <f t="shared" si="23"/>
        <v>0</v>
      </c>
      <c r="W61" s="38" t="str">
        <f t="shared" si="156"/>
        <v/>
      </c>
      <c r="X61" s="38" t="str">
        <f t="shared" si="157"/>
        <v/>
      </c>
      <c r="Y61" s="137" t="str">
        <f t="shared" si="158"/>
        <v/>
      </c>
      <c r="Z61" s="147">
        <v>0</v>
      </c>
      <c r="AA61" s="79">
        <v>0</v>
      </c>
      <c r="AB61" s="80">
        <f t="shared" si="161"/>
        <v>0</v>
      </c>
      <c r="AC61" s="217">
        <v>0</v>
      </c>
      <c r="AD61" s="438">
        <v>0</v>
      </c>
      <c r="AE61" s="120">
        <f t="shared" si="162"/>
        <v>0</v>
      </c>
      <c r="AF61" s="439">
        <v>0</v>
      </c>
      <c r="AG61" s="440">
        <f t="shared" si="163"/>
        <v>0</v>
      </c>
      <c r="AH61" s="158">
        <f t="shared" si="164"/>
        <v>0</v>
      </c>
      <c r="AI61" s="218">
        <f t="shared" si="165"/>
        <v>0</v>
      </c>
      <c r="AJ61" s="522">
        <f t="shared" si="24"/>
        <v>0</v>
      </c>
      <c r="AK61" s="72" t="str">
        <f t="shared" si="166"/>
        <v/>
      </c>
      <c r="AL61" s="72" t="str">
        <f t="shared" si="167"/>
        <v/>
      </c>
      <c r="AM61" s="148" t="str">
        <f t="shared" si="168"/>
        <v/>
      </c>
      <c r="AN61" s="140">
        <v>0</v>
      </c>
      <c r="AO61" s="75">
        <v>0</v>
      </c>
      <c r="AP61" s="76">
        <f t="shared" si="210"/>
        <v>0</v>
      </c>
      <c r="AQ61" s="263">
        <v>0</v>
      </c>
      <c r="AR61" s="441">
        <v>0</v>
      </c>
      <c r="AS61" s="264">
        <f t="shared" si="169"/>
        <v>0</v>
      </c>
      <c r="AT61" s="442">
        <v>0</v>
      </c>
      <c r="AU61" s="443">
        <f t="shared" si="170"/>
        <v>0</v>
      </c>
      <c r="AV61" s="65">
        <f t="shared" si="171"/>
        <v>0</v>
      </c>
      <c r="AW61" s="265">
        <f t="shared" si="172"/>
        <v>0</v>
      </c>
      <c r="AX61" s="522">
        <f t="shared" si="25"/>
        <v>0</v>
      </c>
      <c r="AY61" s="40" t="str">
        <f t="shared" si="173"/>
        <v/>
      </c>
      <c r="AZ61" s="40" t="str">
        <f t="shared" si="174"/>
        <v/>
      </c>
      <c r="BA61" s="141" t="str">
        <f t="shared" si="175"/>
        <v/>
      </c>
      <c r="BB61" s="286">
        <v>0</v>
      </c>
      <c r="BC61" s="85">
        <v>0</v>
      </c>
      <c r="BD61" s="287">
        <f t="shared" si="211"/>
        <v>0</v>
      </c>
      <c r="BE61" s="288">
        <v>0</v>
      </c>
      <c r="BF61" s="444">
        <v>0</v>
      </c>
      <c r="BG61" s="289">
        <f t="shared" si="176"/>
        <v>0</v>
      </c>
      <c r="BH61" s="445">
        <v>0</v>
      </c>
      <c r="BI61" s="446">
        <f t="shared" si="177"/>
        <v>0</v>
      </c>
      <c r="BJ61" s="121">
        <f t="shared" si="178"/>
        <v>0</v>
      </c>
      <c r="BK61" s="290">
        <f t="shared" si="179"/>
        <v>0</v>
      </c>
      <c r="BL61" s="522">
        <f t="shared" si="26"/>
        <v>0</v>
      </c>
      <c r="BM61" s="91" t="str">
        <f t="shared" si="180"/>
        <v/>
      </c>
      <c r="BN61" s="91" t="str">
        <f t="shared" si="181"/>
        <v/>
      </c>
      <c r="BO61" s="144" t="str">
        <f t="shared" si="182"/>
        <v/>
      </c>
      <c r="BP61" s="147">
        <v>0</v>
      </c>
      <c r="BQ61" s="79">
        <v>0</v>
      </c>
      <c r="BR61" s="80">
        <f t="shared" si="212"/>
        <v>0</v>
      </c>
      <c r="BS61" s="217">
        <v>0</v>
      </c>
      <c r="BT61" s="438">
        <v>0</v>
      </c>
      <c r="BU61" s="120">
        <f t="shared" si="183"/>
        <v>0</v>
      </c>
      <c r="BV61" s="439">
        <v>0</v>
      </c>
      <c r="BW61" s="440">
        <f t="shared" si="184"/>
        <v>0</v>
      </c>
      <c r="BX61" s="158">
        <f t="shared" si="185"/>
        <v>0</v>
      </c>
      <c r="BY61" s="218">
        <f t="shared" si="186"/>
        <v>0</v>
      </c>
      <c r="BZ61" s="522">
        <f t="shared" si="27"/>
        <v>0</v>
      </c>
      <c r="CA61" s="72" t="str">
        <f t="shared" si="187"/>
        <v/>
      </c>
      <c r="CB61" s="72" t="str">
        <f t="shared" si="188"/>
        <v/>
      </c>
      <c r="CC61" s="148" t="str">
        <f t="shared" si="189"/>
        <v/>
      </c>
      <c r="CD61" s="155">
        <v>0</v>
      </c>
      <c r="CE61" s="156">
        <v>0</v>
      </c>
      <c r="CF61" s="157">
        <f t="shared" si="213"/>
        <v>0</v>
      </c>
      <c r="CG61" s="311">
        <v>0</v>
      </c>
      <c r="CH61" s="447">
        <v>0</v>
      </c>
      <c r="CI61" s="312">
        <f t="shared" si="190"/>
        <v>0</v>
      </c>
      <c r="CJ61" s="448">
        <v>0</v>
      </c>
      <c r="CK61" s="449">
        <f t="shared" si="191"/>
        <v>0</v>
      </c>
      <c r="CL61" s="64">
        <f t="shared" si="192"/>
        <v>0</v>
      </c>
      <c r="CM61" s="313">
        <f t="shared" si="193"/>
        <v>0</v>
      </c>
      <c r="CN61" s="522">
        <f t="shared" si="28"/>
        <v>0</v>
      </c>
      <c r="CO61" s="39" t="str">
        <f t="shared" si="194"/>
        <v/>
      </c>
      <c r="CP61" s="39" t="str">
        <f t="shared" si="195"/>
        <v/>
      </c>
      <c r="CQ61" s="58" t="str">
        <f t="shared" si="196"/>
        <v/>
      </c>
      <c r="CR61" s="152">
        <v>0</v>
      </c>
      <c r="CS61" s="81">
        <v>0</v>
      </c>
      <c r="CT61" s="82">
        <f t="shared" si="214"/>
        <v>0</v>
      </c>
      <c r="CU61" s="336">
        <v>0</v>
      </c>
      <c r="CV61" s="450">
        <v>0</v>
      </c>
      <c r="CW61" s="337">
        <f t="shared" si="197"/>
        <v>0</v>
      </c>
      <c r="CX61" s="451">
        <v>0</v>
      </c>
      <c r="CY61" s="452">
        <f t="shared" si="198"/>
        <v>0</v>
      </c>
      <c r="CZ61" s="66">
        <f t="shared" si="199"/>
        <v>0</v>
      </c>
      <c r="DA61" s="338">
        <f t="shared" si="200"/>
        <v>0</v>
      </c>
      <c r="DB61" s="522">
        <f t="shared" si="29"/>
        <v>0</v>
      </c>
      <c r="DC61" s="153">
        <f t="shared" si="30"/>
        <v>0</v>
      </c>
      <c r="DD61" s="286">
        <v>0</v>
      </c>
      <c r="DE61" s="85">
        <v>0</v>
      </c>
      <c r="DF61" s="287">
        <f t="shared" si="215"/>
        <v>0</v>
      </c>
      <c r="DG61" s="288">
        <v>0</v>
      </c>
      <c r="DH61" s="444">
        <v>0</v>
      </c>
      <c r="DI61" s="289">
        <f t="shared" si="201"/>
        <v>0</v>
      </c>
      <c r="DJ61" s="445">
        <v>0</v>
      </c>
      <c r="DK61" s="446">
        <f t="shared" si="202"/>
        <v>0</v>
      </c>
      <c r="DL61" s="121">
        <f t="shared" si="203"/>
        <v>0</v>
      </c>
      <c r="DM61" s="290">
        <f t="shared" si="204"/>
        <v>0</v>
      </c>
      <c r="DN61" s="522">
        <f t="shared" si="31"/>
        <v>0</v>
      </c>
      <c r="DO61" s="154">
        <f t="shared" si="32"/>
        <v>0</v>
      </c>
      <c r="DP61" s="12">
        <v>0</v>
      </c>
      <c r="DQ61" s="6">
        <v>0</v>
      </c>
      <c r="DR61" s="6">
        <v>0</v>
      </c>
      <c r="DS61" s="87">
        <f t="shared" si="216"/>
        <v>0</v>
      </c>
      <c r="DT61" s="522">
        <f t="shared" si="34"/>
        <v>0</v>
      </c>
      <c r="DU61" s="88">
        <f t="shared" si="35"/>
        <v>0</v>
      </c>
      <c r="DV61" s="10">
        <v>0</v>
      </c>
      <c r="DW61" s="4">
        <v>0</v>
      </c>
      <c r="DX61" s="4">
        <v>0</v>
      </c>
      <c r="DY61" s="39">
        <f t="shared" si="217"/>
        <v>0</v>
      </c>
      <c r="DZ61" s="522">
        <f t="shared" si="37"/>
        <v>0</v>
      </c>
      <c r="EA61" s="54">
        <f t="shared" si="38"/>
        <v>0</v>
      </c>
      <c r="EB61" s="286">
        <v>0</v>
      </c>
      <c r="EC61" s="85">
        <v>0</v>
      </c>
      <c r="ED61" s="287">
        <f t="shared" si="87"/>
        <v>0</v>
      </c>
      <c r="EE61" s="288">
        <v>0</v>
      </c>
      <c r="EF61" s="444">
        <v>0</v>
      </c>
      <c r="EG61" s="289">
        <f t="shared" si="205"/>
        <v>0</v>
      </c>
      <c r="EH61" s="445">
        <v>0</v>
      </c>
      <c r="EI61" s="446">
        <f t="shared" si="206"/>
        <v>0</v>
      </c>
      <c r="EJ61" s="121">
        <f t="shared" si="207"/>
        <v>0</v>
      </c>
      <c r="EK61" s="290">
        <f t="shared" si="208"/>
        <v>0</v>
      </c>
      <c r="EL61" s="91">
        <f t="shared" si="7"/>
        <v>0</v>
      </c>
      <c r="EM61" s="154">
        <f t="shared" si="39"/>
        <v>0</v>
      </c>
      <c r="EN61" s="14"/>
      <c r="EO61" s="8"/>
      <c r="EP61" s="59" t="str">
        <f t="shared" si="209"/>
        <v/>
      </c>
      <c r="EQ61" s="56">
        <f t="shared" si="159"/>
        <v>0</v>
      </c>
      <c r="ER61" s="41">
        <f t="shared" si="160"/>
        <v>0</v>
      </c>
      <c r="ES61" s="190">
        <f t="shared" si="41"/>
        <v>0</v>
      </c>
      <c r="ET61" s="99" t="str">
        <f t="shared" si="42"/>
        <v/>
      </c>
      <c r="EU61" s="99" t="str">
        <f t="shared" si="43"/>
        <v/>
      </c>
      <c r="EV61" s="83" t="str">
        <f t="shared" si="44"/>
        <v/>
      </c>
      <c r="EW61" s="57" t="str">
        <f t="shared" si="45"/>
        <v/>
      </c>
      <c r="EX61" s="126">
        <f t="shared" si="46"/>
        <v>0</v>
      </c>
      <c r="EY61" s="93" t="str">
        <f t="shared" si="47"/>
        <v/>
      </c>
      <c r="EZ61" s="92" t="str">
        <f t="shared" si="48"/>
        <v/>
      </c>
      <c r="FA61" s="92" t="str">
        <f t="shared" si="49"/>
        <v/>
      </c>
      <c r="FB61" s="92" t="str">
        <f t="shared" si="50"/>
        <v/>
      </c>
      <c r="FC61" s="92" t="str">
        <f t="shared" si="51"/>
        <v/>
      </c>
      <c r="FD61" s="94" t="str">
        <f t="shared" si="52"/>
        <v/>
      </c>
      <c r="FE61" s="93">
        <f t="shared" si="53"/>
        <v>0</v>
      </c>
      <c r="FF61" s="92">
        <f t="shared" si="54"/>
        <v>0</v>
      </c>
      <c r="FG61" s="92">
        <f t="shared" si="55"/>
        <v>0</v>
      </c>
      <c r="FH61" s="92">
        <f t="shared" si="56"/>
        <v>0</v>
      </c>
      <c r="FI61" s="94"/>
      <c r="FJ61" s="735"/>
      <c r="FK61" s="735"/>
      <c r="FL61" s="173">
        <f t="shared" si="57"/>
        <v>0</v>
      </c>
      <c r="FM61" s="173" t="s">
        <v>198</v>
      </c>
      <c r="FN61" s="173">
        <f t="shared" si="58"/>
        <v>200</v>
      </c>
      <c r="FO61" s="173" t="str">
        <f t="shared" si="59"/>
        <v>0/200</v>
      </c>
      <c r="FP61" s="173">
        <f t="shared" si="60"/>
        <v>0</v>
      </c>
      <c r="FQ61" s="173" t="s">
        <v>198</v>
      </c>
      <c r="FR61" s="173">
        <f t="shared" si="61"/>
        <v>200</v>
      </c>
      <c r="FS61" s="173" t="str">
        <f t="shared" si="62"/>
        <v>0/200</v>
      </c>
      <c r="FT61" s="173">
        <f t="shared" si="63"/>
        <v>0</v>
      </c>
      <c r="FU61" s="173" t="s">
        <v>198</v>
      </c>
      <c r="FV61" s="173">
        <f t="shared" si="64"/>
        <v>100</v>
      </c>
      <c r="FW61" s="173" t="str">
        <f t="shared" si="65"/>
        <v>0/100</v>
      </c>
      <c r="FX61" s="173">
        <f t="shared" si="66"/>
        <v>0</v>
      </c>
      <c r="FY61" s="173" t="s">
        <v>198</v>
      </c>
      <c r="FZ61" s="173">
        <f t="shared" si="67"/>
        <v>100</v>
      </c>
      <c r="GA61" s="173" t="str">
        <f t="shared" si="68"/>
        <v>0/100</v>
      </c>
      <c r="GB61" s="173">
        <f t="shared" si="69"/>
        <v>0</v>
      </c>
      <c r="GC61" s="173" t="s">
        <v>198</v>
      </c>
      <c r="GD61" s="173">
        <f t="shared" si="70"/>
        <v>200</v>
      </c>
      <c r="GE61" s="173" t="str">
        <f t="shared" si="20"/>
        <v>0/200</v>
      </c>
    </row>
    <row r="62" spans="1:187" ht="21.75" customHeight="1">
      <c r="A62" s="165">
        <f t="shared" si="21"/>
        <v>0</v>
      </c>
      <c r="B62" s="429">
        <v>54</v>
      </c>
      <c r="C62" s="42">
        <v>54</v>
      </c>
      <c r="D62" s="37">
        <f t="shared" si="22"/>
        <v>0</v>
      </c>
      <c r="E62" s="2"/>
      <c r="F62" s="176"/>
      <c r="G62" s="2"/>
      <c r="H62" s="2"/>
      <c r="I62" s="2"/>
      <c r="J62" s="2"/>
      <c r="K62" s="178"/>
      <c r="L62" s="15">
        <v>0</v>
      </c>
      <c r="M62" s="67">
        <v>0</v>
      </c>
      <c r="N62" s="68">
        <f t="shared" si="152"/>
        <v>0</v>
      </c>
      <c r="O62" s="207">
        <v>0</v>
      </c>
      <c r="P62" s="432">
        <v>0</v>
      </c>
      <c r="Q62" s="119">
        <f t="shared" si="153"/>
        <v>0</v>
      </c>
      <c r="R62" s="433">
        <v>0</v>
      </c>
      <c r="S62" s="434">
        <f t="shared" si="73"/>
        <v>0</v>
      </c>
      <c r="T62" s="223">
        <f t="shared" si="154"/>
        <v>0</v>
      </c>
      <c r="U62" s="69">
        <f t="shared" si="155"/>
        <v>0</v>
      </c>
      <c r="V62" s="522">
        <f t="shared" si="23"/>
        <v>0</v>
      </c>
      <c r="W62" s="38" t="str">
        <f t="shared" si="156"/>
        <v/>
      </c>
      <c r="X62" s="38" t="str">
        <f t="shared" si="157"/>
        <v/>
      </c>
      <c r="Y62" s="137" t="str">
        <f t="shared" si="158"/>
        <v/>
      </c>
      <c r="Z62" s="147">
        <v>0</v>
      </c>
      <c r="AA62" s="79">
        <v>0</v>
      </c>
      <c r="AB62" s="80">
        <f t="shared" si="161"/>
        <v>0</v>
      </c>
      <c r="AC62" s="217">
        <v>0</v>
      </c>
      <c r="AD62" s="438">
        <v>0</v>
      </c>
      <c r="AE62" s="120">
        <f t="shared" si="162"/>
        <v>0</v>
      </c>
      <c r="AF62" s="439">
        <v>0</v>
      </c>
      <c r="AG62" s="440">
        <f t="shared" si="163"/>
        <v>0</v>
      </c>
      <c r="AH62" s="158">
        <f t="shared" si="164"/>
        <v>0</v>
      </c>
      <c r="AI62" s="218">
        <f t="shared" si="165"/>
        <v>0</v>
      </c>
      <c r="AJ62" s="522">
        <f t="shared" si="24"/>
        <v>0</v>
      </c>
      <c r="AK62" s="72" t="str">
        <f t="shared" si="166"/>
        <v/>
      </c>
      <c r="AL62" s="72" t="str">
        <f t="shared" si="167"/>
        <v/>
      </c>
      <c r="AM62" s="148" t="str">
        <f t="shared" si="168"/>
        <v/>
      </c>
      <c r="AN62" s="140">
        <v>0</v>
      </c>
      <c r="AO62" s="75">
        <v>0</v>
      </c>
      <c r="AP62" s="76">
        <f t="shared" si="210"/>
        <v>0</v>
      </c>
      <c r="AQ62" s="263">
        <v>0</v>
      </c>
      <c r="AR62" s="441">
        <v>0</v>
      </c>
      <c r="AS62" s="264">
        <f t="shared" si="169"/>
        <v>0</v>
      </c>
      <c r="AT62" s="442">
        <v>0</v>
      </c>
      <c r="AU62" s="443">
        <f t="shared" si="170"/>
        <v>0</v>
      </c>
      <c r="AV62" s="65">
        <f t="shared" si="171"/>
        <v>0</v>
      </c>
      <c r="AW62" s="265">
        <f t="shared" si="172"/>
        <v>0</v>
      </c>
      <c r="AX62" s="522">
        <f t="shared" si="25"/>
        <v>0</v>
      </c>
      <c r="AY62" s="40" t="str">
        <f t="shared" si="173"/>
        <v/>
      </c>
      <c r="AZ62" s="40" t="str">
        <f t="shared" si="174"/>
        <v/>
      </c>
      <c r="BA62" s="141" t="str">
        <f t="shared" si="175"/>
        <v/>
      </c>
      <c r="BB62" s="286">
        <v>0</v>
      </c>
      <c r="BC62" s="85">
        <v>0</v>
      </c>
      <c r="BD62" s="287">
        <f t="shared" si="211"/>
        <v>0</v>
      </c>
      <c r="BE62" s="288">
        <v>0</v>
      </c>
      <c r="BF62" s="444">
        <v>0</v>
      </c>
      <c r="BG62" s="289">
        <f t="shared" si="176"/>
        <v>0</v>
      </c>
      <c r="BH62" s="445">
        <v>0</v>
      </c>
      <c r="BI62" s="446">
        <f t="shared" si="177"/>
        <v>0</v>
      </c>
      <c r="BJ62" s="121">
        <f t="shared" si="178"/>
        <v>0</v>
      </c>
      <c r="BK62" s="290">
        <f t="shared" si="179"/>
        <v>0</v>
      </c>
      <c r="BL62" s="522">
        <f t="shared" si="26"/>
        <v>0</v>
      </c>
      <c r="BM62" s="91" t="str">
        <f t="shared" si="180"/>
        <v/>
      </c>
      <c r="BN62" s="91" t="str">
        <f t="shared" si="181"/>
        <v/>
      </c>
      <c r="BO62" s="144" t="str">
        <f t="shared" si="182"/>
        <v/>
      </c>
      <c r="BP62" s="147">
        <v>0</v>
      </c>
      <c r="BQ62" s="79">
        <v>0</v>
      </c>
      <c r="BR62" s="80">
        <f t="shared" si="212"/>
        <v>0</v>
      </c>
      <c r="BS62" s="217">
        <v>0</v>
      </c>
      <c r="BT62" s="438">
        <v>0</v>
      </c>
      <c r="BU62" s="120">
        <f t="shared" si="183"/>
        <v>0</v>
      </c>
      <c r="BV62" s="439">
        <v>0</v>
      </c>
      <c r="BW62" s="440">
        <f t="shared" si="184"/>
        <v>0</v>
      </c>
      <c r="BX62" s="158">
        <f t="shared" si="185"/>
        <v>0</v>
      </c>
      <c r="BY62" s="218">
        <f t="shared" si="186"/>
        <v>0</v>
      </c>
      <c r="BZ62" s="522">
        <f t="shared" si="27"/>
        <v>0</v>
      </c>
      <c r="CA62" s="72" t="str">
        <f t="shared" si="187"/>
        <v/>
      </c>
      <c r="CB62" s="72" t="str">
        <f t="shared" si="188"/>
        <v/>
      </c>
      <c r="CC62" s="148" t="str">
        <f t="shared" si="189"/>
        <v/>
      </c>
      <c r="CD62" s="155">
        <v>0</v>
      </c>
      <c r="CE62" s="156">
        <v>0</v>
      </c>
      <c r="CF62" s="157">
        <f t="shared" si="213"/>
        <v>0</v>
      </c>
      <c r="CG62" s="311">
        <v>0</v>
      </c>
      <c r="CH62" s="447">
        <v>0</v>
      </c>
      <c r="CI62" s="312">
        <f t="shared" si="190"/>
        <v>0</v>
      </c>
      <c r="CJ62" s="448">
        <v>0</v>
      </c>
      <c r="CK62" s="449">
        <f t="shared" si="191"/>
        <v>0</v>
      </c>
      <c r="CL62" s="64">
        <f t="shared" si="192"/>
        <v>0</v>
      </c>
      <c r="CM62" s="313">
        <f t="shared" si="193"/>
        <v>0</v>
      </c>
      <c r="CN62" s="522">
        <f t="shared" si="28"/>
        <v>0</v>
      </c>
      <c r="CO62" s="39" t="str">
        <f t="shared" si="194"/>
        <v/>
      </c>
      <c r="CP62" s="39" t="str">
        <f t="shared" si="195"/>
        <v/>
      </c>
      <c r="CQ62" s="58" t="str">
        <f t="shared" si="196"/>
        <v/>
      </c>
      <c r="CR62" s="152">
        <v>0</v>
      </c>
      <c r="CS62" s="81">
        <v>0</v>
      </c>
      <c r="CT62" s="82">
        <f t="shared" si="214"/>
        <v>0</v>
      </c>
      <c r="CU62" s="336">
        <v>0</v>
      </c>
      <c r="CV62" s="450">
        <v>0</v>
      </c>
      <c r="CW62" s="337">
        <f t="shared" si="197"/>
        <v>0</v>
      </c>
      <c r="CX62" s="451">
        <v>0</v>
      </c>
      <c r="CY62" s="452">
        <f t="shared" si="198"/>
        <v>0</v>
      </c>
      <c r="CZ62" s="66">
        <f t="shared" si="199"/>
        <v>0</v>
      </c>
      <c r="DA62" s="338">
        <f t="shared" si="200"/>
        <v>0</v>
      </c>
      <c r="DB62" s="522">
        <f t="shared" si="29"/>
        <v>0</v>
      </c>
      <c r="DC62" s="153">
        <f t="shared" si="30"/>
        <v>0</v>
      </c>
      <c r="DD62" s="286">
        <v>0</v>
      </c>
      <c r="DE62" s="85">
        <v>0</v>
      </c>
      <c r="DF62" s="287">
        <f t="shared" si="215"/>
        <v>0</v>
      </c>
      <c r="DG62" s="288">
        <v>0</v>
      </c>
      <c r="DH62" s="444">
        <v>0</v>
      </c>
      <c r="DI62" s="289">
        <f t="shared" si="201"/>
        <v>0</v>
      </c>
      <c r="DJ62" s="445">
        <v>0</v>
      </c>
      <c r="DK62" s="446">
        <f t="shared" si="202"/>
        <v>0</v>
      </c>
      <c r="DL62" s="121">
        <f t="shared" si="203"/>
        <v>0</v>
      </c>
      <c r="DM62" s="290">
        <f t="shared" si="204"/>
        <v>0</v>
      </c>
      <c r="DN62" s="522">
        <f t="shared" si="31"/>
        <v>0</v>
      </c>
      <c r="DO62" s="154">
        <f t="shared" si="32"/>
        <v>0</v>
      </c>
      <c r="DP62" s="12">
        <v>0</v>
      </c>
      <c r="DQ62" s="6">
        <v>0</v>
      </c>
      <c r="DR62" s="6">
        <v>0</v>
      </c>
      <c r="DS62" s="87">
        <f t="shared" si="216"/>
        <v>0</v>
      </c>
      <c r="DT62" s="522">
        <f t="shared" si="34"/>
        <v>0</v>
      </c>
      <c r="DU62" s="88">
        <f t="shared" si="35"/>
        <v>0</v>
      </c>
      <c r="DV62" s="10">
        <v>0</v>
      </c>
      <c r="DW62" s="4">
        <v>0</v>
      </c>
      <c r="DX62" s="4">
        <v>0</v>
      </c>
      <c r="DY62" s="39">
        <f t="shared" si="217"/>
        <v>0</v>
      </c>
      <c r="DZ62" s="522">
        <f t="shared" si="37"/>
        <v>0</v>
      </c>
      <c r="EA62" s="54">
        <f t="shared" si="38"/>
        <v>0</v>
      </c>
      <c r="EB62" s="286">
        <v>0</v>
      </c>
      <c r="EC62" s="85">
        <v>0</v>
      </c>
      <c r="ED62" s="287">
        <f t="shared" si="87"/>
        <v>0</v>
      </c>
      <c r="EE62" s="288">
        <v>0</v>
      </c>
      <c r="EF62" s="444">
        <v>0</v>
      </c>
      <c r="EG62" s="289">
        <f t="shared" si="205"/>
        <v>0</v>
      </c>
      <c r="EH62" s="445">
        <v>0</v>
      </c>
      <c r="EI62" s="446">
        <f t="shared" si="206"/>
        <v>0</v>
      </c>
      <c r="EJ62" s="121">
        <f t="shared" si="207"/>
        <v>0</v>
      </c>
      <c r="EK62" s="290">
        <f t="shared" si="208"/>
        <v>0</v>
      </c>
      <c r="EL62" s="91">
        <f t="shared" si="7"/>
        <v>0</v>
      </c>
      <c r="EM62" s="154">
        <f t="shared" si="39"/>
        <v>0</v>
      </c>
      <c r="EN62" s="14"/>
      <c r="EO62" s="8"/>
      <c r="EP62" s="59" t="str">
        <f t="shared" si="209"/>
        <v/>
      </c>
      <c r="EQ62" s="56">
        <f t="shared" si="159"/>
        <v>0</v>
      </c>
      <c r="ER62" s="41">
        <f t="shared" si="160"/>
        <v>0</v>
      </c>
      <c r="ES62" s="190">
        <f t="shared" si="41"/>
        <v>0</v>
      </c>
      <c r="ET62" s="99" t="str">
        <f t="shared" si="42"/>
        <v/>
      </c>
      <c r="EU62" s="99" t="str">
        <f t="shared" si="43"/>
        <v/>
      </c>
      <c r="EV62" s="83" t="str">
        <f t="shared" si="44"/>
        <v/>
      </c>
      <c r="EW62" s="57" t="str">
        <f t="shared" si="45"/>
        <v/>
      </c>
      <c r="EX62" s="126">
        <f t="shared" si="46"/>
        <v>0</v>
      </c>
      <c r="EY62" s="93" t="str">
        <f t="shared" si="47"/>
        <v/>
      </c>
      <c r="EZ62" s="92" t="str">
        <f t="shared" si="48"/>
        <v/>
      </c>
      <c r="FA62" s="92" t="str">
        <f t="shared" si="49"/>
        <v/>
      </c>
      <c r="FB62" s="92" t="str">
        <f t="shared" si="50"/>
        <v/>
      </c>
      <c r="FC62" s="92" t="str">
        <f t="shared" si="51"/>
        <v/>
      </c>
      <c r="FD62" s="94" t="str">
        <f t="shared" si="52"/>
        <v/>
      </c>
      <c r="FE62" s="93">
        <f t="shared" si="53"/>
        <v>0</v>
      </c>
      <c r="FF62" s="92">
        <f t="shared" si="54"/>
        <v>0</v>
      </c>
      <c r="FG62" s="92">
        <f t="shared" si="55"/>
        <v>0</v>
      </c>
      <c r="FH62" s="92">
        <f t="shared" si="56"/>
        <v>0</v>
      </c>
      <c r="FI62" s="94"/>
      <c r="FJ62" s="735"/>
      <c r="FK62" s="735"/>
      <c r="FL62" s="173">
        <f t="shared" si="57"/>
        <v>0</v>
      </c>
      <c r="FM62" s="173" t="s">
        <v>198</v>
      </c>
      <c r="FN62" s="173">
        <f t="shared" si="58"/>
        <v>200</v>
      </c>
      <c r="FO62" s="173" t="str">
        <f t="shared" si="59"/>
        <v>0/200</v>
      </c>
      <c r="FP62" s="173">
        <f t="shared" si="60"/>
        <v>0</v>
      </c>
      <c r="FQ62" s="173" t="s">
        <v>198</v>
      </c>
      <c r="FR62" s="173">
        <f t="shared" si="61"/>
        <v>200</v>
      </c>
      <c r="FS62" s="173" t="str">
        <f t="shared" si="62"/>
        <v>0/200</v>
      </c>
      <c r="FT62" s="173">
        <f t="shared" si="63"/>
        <v>0</v>
      </c>
      <c r="FU62" s="173" t="s">
        <v>198</v>
      </c>
      <c r="FV62" s="173">
        <f t="shared" si="64"/>
        <v>100</v>
      </c>
      <c r="FW62" s="173" t="str">
        <f t="shared" si="65"/>
        <v>0/100</v>
      </c>
      <c r="FX62" s="173">
        <f t="shared" si="66"/>
        <v>0</v>
      </c>
      <c r="FY62" s="173" t="s">
        <v>198</v>
      </c>
      <c r="FZ62" s="173">
        <f t="shared" si="67"/>
        <v>100</v>
      </c>
      <c r="GA62" s="173" t="str">
        <f t="shared" si="68"/>
        <v>0/100</v>
      </c>
      <c r="GB62" s="173">
        <f t="shared" si="69"/>
        <v>0</v>
      </c>
      <c r="GC62" s="173" t="s">
        <v>198</v>
      </c>
      <c r="GD62" s="173">
        <f t="shared" si="70"/>
        <v>200</v>
      </c>
      <c r="GE62" s="173" t="str">
        <f t="shared" si="20"/>
        <v>0/200</v>
      </c>
    </row>
    <row r="63" spans="1:187" ht="21.75" customHeight="1">
      <c r="A63" s="165">
        <f t="shared" si="21"/>
        <v>0</v>
      </c>
      <c r="B63" s="429">
        <v>55</v>
      </c>
      <c r="C63" s="36">
        <v>55</v>
      </c>
      <c r="D63" s="37">
        <f t="shared" si="22"/>
        <v>0</v>
      </c>
      <c r="E63" s="2"/>
      <c r="F63" s="176"/>
      <c r="G63" s="1"/>
      <c r="H63" s="2"/>
      <c r="I63" s="2"/>
      <c r="J63" s="2"/>
      <c r="K63" s="178"/>
      <c r="L63" s="15">
        <v>0</v>
      </c>
      <c r="M63" s="67">
        <v>0</v>
      </c>
      <c r="N63" s="68">
        <f t="shared" si="152"/>
        <v>0</v>
      </c>
      <c r="O63" s="207">
        <v>0</v>
      </c>
      <c r="P63" s="432">
        <v>0</v>
      </c>
      <c r="Q63" s="119">
        <f t="shared" si="153"/>
        <v>0</v>
      </c>
      <c r="R63" s="433">
        <v>0</v>
      </c>
      <c r="S63" s="434">
        <f t="shared" si="73"/>
        <v>0</v>
      </c>
      <c r="T63" s="223">
        <f t="shared" si="154"/>
        <v>0</v>
      </c>
      <c r="U63" s="69">
        <f t="shared" si="155"/>
        <v>0</v>
      </c>
      <c r="V63" s="522">
        <f t="shared" si="23"/>
        <v>0</v>
      </c>
      <c r="W63" s="38" t="str">
        <f t="shared" si="156"/>
        <v/>
      </c>
      <c r="X63" s="38" t="str">
        <f t="shared" si="157"/>
        <v/>
      </c>
      <c r="Y63" s="137" t="str">
        <f t="shared" si="158"/>
        <v/>
      </c>
      <c r="Z63" s="147">
        <v>0</v>
      </c>
      <c r="AA63" s="79">
        <v>0</v>
      </c>
      <c r="AB63" s="80">
        <f t="shared" si="161"/>
        <v>0</v>
      </c>
      <c r="AC63" s="217">
        <v>0</v>
      </c>
      <c r="AD63" s="438">
        <v>0</v>
      </c>
      <c r="AE63" s="120">
        <f t="shared" si="162"/>
        <v>0</v>
      </c>
      <c r="AF63" s="439">
        <v>0</v>
      </c>
      <c r="AG63" s="440">
        <f t="shared" si="163"/>
        <v>0</v>
      </c>
      <c r="AH63" s="158">
        <f t="shared" si="164"/>
        <v>0</v>
      </c>
      <c r="AI63" s="218">
        <f t="shared" si="165"/>
        <v>0</v>
      </c>
      <c r="AJ63" s="522">
        <f t="shared" si="24"/>
        <v>0</v>
      </c>
      <c r="AK63" s="72" t="str">
        <f t="shared" si="166"/>
        <v/>
      </c>
      <c r="AL63" s="72" t="str">
        <f t="shared" si="167"/>
        <v/>
      </c>
      <c r="AM63" s="148" t="str">
        <f t="shared" si="168"/>
        <v/>
      </c>
      <c r="AN63" s="140">
        <v>0</v>
      </c>
      <c r="AO63" s="75">
        <v>0</v>
      </c>
      <c r="AP63" s="76">
        <f t="shared" si="210"/>
        <v>0</v>
      </c>
      <c r="AQ63" s="263">
        <v>0</v>
      </c>
      <c r="AR63" s="441">
        <v>0</v>
      </c>
      <c r="AS63" s="264">
        <f t="shared" si="169"/>
        <v>0</v>
      </c>
      <c r="AT63" s="442">
        <v>0</v>
      </c>
      <c r="AU63" s="443">
        <f t="shared" si="170"/>
        <v>0</v>
      </c>
      <c r="AV63" s="65">
        <f t="shared" si="171"/>
        <v>0</v>
      </c>
      <c r="AW63" s="265">
        <f t="shared" si="172"/>
        <v>0</v>
      </c>
      <c r="AX63" s="522">
        <f t="shared" si="25"/>
        <v>0</v>
      </c>
      <c r="AY63" s="40" t="str">
        <f t="shared" si="173"/>
        <v/>
      </c>
      <c r="AZ63" s="40" t="str">
        <f t="shared" si="174"/>
        <v/>
      </c>
      <c r="BA63" s="141" t="str">
        <f t="shared" si="175"/>
        <v/>
      </c>
      <c r="BB63" s="286">
        <v>0</v>
      </c>
      <c r="BC63" s="85">
        <v>0</v>
      </c>
      <c r="BD63" s="287">
        <f t="shared" si="211"/>
        <v>0</v>
      </c>
      <c r="BE63" s="288">
        <v>0</v>
      </c>
      <c r="BF63" s="444">
        <v>0</v>
      </c>
      <c r="BG63" s="289">
        <f t="shared" si="176"/>
        <v>0</v>
      </c>
      <c r="BH63" s="445">
        <v>0</v>
      </c>
      <c r="BI63" s="446">
        <f t="shared" si="177"/>
        <v>0</v>
      </c>
      <c r="BJ63" s="121">
        <f t="shared" si="178"/>
        <v>0</v>
      </c>
      <c r="BK63" s="290">
        <f t="shared" si="179"/>
        <v>0</v>
      </c>
      <c r="BL63" s="522">
        <f t="shared" si="26"/>
        <v>0</v>
      </c>
      <c r="BM63" s="91" t="str">
        <f t="shared" si="180"/>
        <v/>
      </c>
      <c r="BN63" s="91" t="str">
        <f t="shared" si="181"/>
        <v/>
      </c>
      <c r="BO63" s="144" t="str">
        <f t="shared" si="182"/>
        <v/>
      </c>
      <c r="BP63" s="147">
        <v>0</v>
      </c>
      <c r="BQ63" s="79">
        <v>0</v>
      </c>
      <c r="BR63" s="80">
        <f t="shared" si="212"/>
        <v>0</v>
      </c>
      <c r="BS63" s="217">
        <v>0</v>
      </c>
      <c r="BT63" s="438">
        <v>0</v>
      </c>
      <c r="BU63" s="120">
        <f t="shared" si="183"/>
        <v>0</v>
      </c>
      <c r="BV63" s="439">
        <v>0</v>
      </c>
      <c r="BW63" s="440">
        <f t="shared" si="184"/>
        <v>0</v>
      </c>
      <c r="BX63" s="158">
        <f t="shared" si="185"/>
        <v>0</v>
      </c>
      <c r="BY63" s="218">
        <f t="shared" si="186"/>
        <v>0</v>
      </c>
      <c r="BZ63" s="522">
        <f t="shared" si="27"/>
        <v>0</v>
      </c>
      <c r="CA63" s="72" t="str">
        <f t="shared" si="187"/>
        <v/>
      </c>
      <c r="CB63" s="72" t="str">
        <f t="shared" si="188"/>
        <v/>
      </c>
      <c r="CC63" s="148" t="str">
        <f t="shared" si="189"/>
        <v/>
      </c>
      <c r="CD63" s="155">
        <v>0</v>
      </c>
      <c r="CE63" s="156">
        <v>0</v>
      </c>
      <c r="CF63" s="157">
        <f t="shared" si="213"/>
        <v>0</v>
      </c>
      <c r="CG63" s="311">
        <v>0</v>
      </c>
      <c r="CH63" s="447">
        <v>0</v>
      </c>
      <c r="CI63" s="312">
        <f t="shared" si="190"/>
        <v>0</v>
      </c>
      <c r="CJ63" s="448">
        <v>0</v>
      </c>
      <c r="CK63" s="449">
        <f t="shared" si="191"/>
        <v>0</v>
      </c>
      <c r="CL63" s="64">
        <f t="shared" si="192"/>
        <v>0</v>
      </c>
      <c r="CM63" s="313">
        <f t="shared" si="193"/>
        <v>0</v>
      </c>
      <c r="CN63" s="522">
        <f t="shared" si="28"/>
        <v>0</v>
      </c>
      <c r="CO63" s="39" t="str">
        <f t="shared" si="194"/>
        <v/>
      </c>
      <c r="CP63" s="39" t="str">
        <f t="shared" si="195"/>
        <v/>
      </c>
      <c r="CQ63" s="58" t="str">
        <f t="shared" si="196"/>
        <v/>
      </c>
      <c r="CR63" s="152">
        <v>0</v>
      </c>
      <c r="CS63" s="81">
        <v>0</v>
      </c>
      <c r="CT63" s="82">
        <f t="shared" si="214"/>
        <v>0</v>
      </c>
      <c r="CU63" s="336">
        <v>0</v>
      </c>
      <c r="CV63" s="450">
        <v>0</v>
      </c>
      <c r="CW63" s="337">
        <f t="shared" si="197"/>
        <v>0</v>
      </c>
      <c r="CX63" s="451">
        <v>0</v>
      </c>
      <c r="CY63" s="452">
        <f t="shared" si="198"/>
        <v>0</v>
      </c>
      <c r="CZ63" s="66">
        <f t="shared" si="199"/>
        <v>0</v>
      </c>
      <c r="DA63" s="338">
        <f t="shared" si="200"/>
        <v>0</v>
      </c>
      <c r="DB63" s="522">
        <f t="shared" si="29"/>
        <v>0</v>
      </c>
      <c r="DC63" s="153">
        <f t="shared" si="30"/>
        <v>0</v>
      </c>
      <c r="DD63" s="286">
        <v>0</v>
      </c>
      <c r="DE63" s="85">
        <v>0</v>
      </c>
      <c r="DF63" s="287">
        <f t="shared" si="215"/>
        <v>0</v>
      </c>
      <c r="DG63" s="288">
        <v>0</v>
      </c>
      <c r="DH63" s="444">
        <v>0</v>
      </c>
      <c r="DI63" s="289">
        <f t="shared" si="201"/>
        <v>0</v>
      </c>
      <c r="DJ63" s="445">
        <v>0</v>
      </c>
      <c r="DK63" s="446">
        <f t="shared" si="202"/>
        <v>0</v>
      </c>
      <c r="DL63" s="121">
        <f t="shared" si="203"/>
        <v>0</v>
      </c>
      <c r="DM63" s="290">
        <f t="shared" si="204"/>
        <v>0</v>
      </c>
      <c r="DN63" s="522">
        <f t="shared" si="31"/>
        <v>0</v>
      </c>
      <c r="DO63" s="154">
        <f t="shared" si="32"/>
        <v>0</v>
      </c>
      <c r="DP63" s="12">
        <v>0</v>
      </c>
      <c r="DQ63" s="6">
        <v>0</v>
      </c>
      <c r="DR63" s="6">
        <v>0</v>
      </c>
      <c r="DS63" s="87">
        <f t="shared" si="216"/>
        <v>0</v>
      </c>
      <c r="DT63" s="522">
        <f t="shared" si="34"/>
        <v>0</v>
      </c>
      <c r="DU63" s="88">
        <f t="shared" si="35"/>
        <v>0</v>
      </c>
      <c r="DV63" s="10">
        <v>0</v>
      </c>
      <c r="DW63" s="4">
        <v>0</v>
      </c>
      <c r="DX63" s="4">
        <v>0</v>
      </c>
      <c r="DY63" s="39">
        <f t="shared" si="217"/>
        <v>0</v>
      </c>
      <c r="DZ63" s="522">
        <f t="shared" si="37"/>
        <v>0</v>
      </c>
      <c r="EA63" s="54">
        <f t="shared" si="38"/>
        <v>0</v>
      </c>
      <c r="EB63" s="286">
        <v>0</v>
      </c>
      <c r="EC63" s="85">
        <v>0</v>
      </c>
      <c r="ED63" s="287">
        <f t="shared" si="87"/>
        <v>0</v>
      </c>
      <c r="EE63" s="288">
        <v>0</v>
      </c>
      <c r="EF63" s="444">
        <v>0</v>
      </c>
      <c r="EG63" s="289">
        <f t="shared" si="205"/>
        <v>0</v>
      </c>
      <c r="EH63" s="445">
        <v>0</v>
      </c>
      <c r="EI63" s="446">
        <f t="shared" si="206"/>
        <v>0</v>
      </c>
      <c r="EJ63" s="121">
        <f t="shared" si="207"/>
        <v>0</v>
      </c>
      <c r="EK63" s="290">
        <f t="shared" si="208"/>
        <v>0</v>
      </c>
      <c r="EL63" s="91">
        <f t="shared" si="7"/>
        <v>0</v>
      </c>
      <c r="EM63" s="154">
        <f t="shared" si="39"/>
        <v>0</v>
      </c>
      <c r="EN63" s="14"/>
      <c r="EO63" s="8"/>
      <c r="EP63" s="59" t="str">
        <f t="shared" si="209"/>
        <v/>
      </c>
      <c r="EQ63" s="56">
        <f t="shared" si="159"/>
        <v>0</v>
      </c>
      <c r="ER63" s="41">
        <f t="shared" si="160"/>
        <v>0</v>
      </c>
      <c r="ES63" s="190">
        <f t="shared" si="41"/>
        <v>0</v>
      </c>
      <c r="ET63" s="99" t="str">
        <f t="shared" si="42"/>
        <v/>
      </c>
      <c r="EU63" s="99" t="str">
        <f t="shared" si="43"/>
        <v/>
      </c>
      <c r="EV63" s="83" t="str">
        <f t="shared" si="44"/>
        <v/>
      </c>
      <c r="EW63" s="57" t="str">
        <f t="shared" si="45"/>
        <v/>
      </c>
      <c r="EX63" s="126">
        <f t="shared" si="46"/>
        <v>0</v>
      </c>
      <c r="EY63" s="93" t="str">
        <f t="shared" si="47"/>
        <v/>
      </c>
      <c r="EZ63" s="92" t="str">
        <f t="shared" si="48"/>
        <v/>
      </c>
      <c r="FA63" s="92" t="str">
        <f t="shared" si="49"/>
        <v/>
      </c>
      <c r="FB63" s="92" t="str">
        <f t="shared" si="50"/>
        <v/>
      </c>
      <c r="FC63" s="92" t="str">
        <f t="shared" si="51"/>
        <v/>
      </c>
      <c r="FD63" s="94" t="str">
        <f t="shared" si="52"/>
        <v/>
      </c>
      <c r="FE63" s="93">
        <f t="shared" si="53"/>
        <v>0</v>
      </c>
      <c r="FF63" s="92">
        <f t="shared" si="54"/>
        <v>0</v>
      </c>
      <c r="FG63" s="92">
        <f t="shared" si="55"/>
        <v>0</v>
      </c>
      <c r="FH63" s="92">
        <f t="shared" si="56"/>
        <v>0</v>
      </c>
      <c r="FI63" s="94"/>
      <c r="FJ63" s="735"/>
      <c r="FK63" s="735"/>
      <c r="FL63" s="173">
        <f t="shared" si="57"/>
        <v>0</v>
      </c>
      <c r="FM63" s="173" t="s">
        <v>198</v>
      </c>
      <c r="FN63" s="173">
        <f t="shared" si="58"/>
        <v>200</v>
      </c>
      <c r="FO63" s="173" t="str">
        <f t="shared" si="59"/>
        <v>0/200</v>
      </c>
      <c r="FP63" s="173">
        <f t="shared" si="60"/>
        <v>0</v>
      </c>
      <c r="FQ63" s="173" t="s">
        <v>198</v>
      </c>
      <c r="FR63" s="173">
        <f t="shared" si="61"/>
        <v>200</v>
      </c>
      <c r="FS63" s="173" t="str">
        <f t="shared" si="62"/>
        <v>0/200</v>
      </c>
      <c r="FT63" s="173">
        <f t="shared" si="63"/>
        <v>0</v>
      </c>
      <c r="FU63" s="173" t="s">
        <v>198</v>
      </c>
      <c r="FV63" s="173">
        <f t="shared" si="64"/>
        <v>100</v>
      </c>
      <c r="FW63" s="173" t="str">
        <f t="shared" si="65"/>
        <v>0/100</v>
      </c>
      <c r="FX63" s="173">
        <f t="shared" si="66"/>
        <v>0</v>
      </c>
      <c r="FY63" s="173" t="s">
        <v>198</v>
      </c>
      <c r="FZ63" s="173">
        <f t="shared" si="67"/>
        <v>100</v>
      </c>
      <c r="GA63" s="173" t="str">
        <f t="shared" si="68"/>
        <v>0/100</v>
      </c>
      <c r="GB63" s="173">
        <f t="shared" si="69"/>
        <v>0</v>
      </c>
      <c r="GC63" s="173" t="s">
        <v>198</v>
      </c>
      <c r="GD63" s="173">
        <f t="shared" si="70"/>
        <v>200</v>
      </c>
      <c r="GE63" s="173" t="str">
        <f t="shared" si="20"/>
        <v>0/200</v>
      </c>
    </row>
    <row r="64" spans="1:187" ht="21.75" customHeight="1">
      <c r="A64" s="165">
        <f t="shared" si="21"/>
        <v>0</v>
      </c>
      <c r="B64" s="429">
        <v>56</v>
      </c>
      <c r="C64" s="42">
        <v>56</v>
      </c>
      <c r="D64" s="37">
        <f t="shared" si="22"/>
        <v>0</v>
      </c>
      <c r="E64" s="2"/>
      <c r="F64" s="176"/>
      <c r="G64" s="2"/>
      <c r="H64" s="2"/>
      <c r="I64" s="2"/>
      <c r="J64" s="2"/>
      <c r="K64" s="178"/>
      <c r="L64" s="15">
        <v>0</v>
      </c>
      <c r="M64" s="67">
        <v>0</v>
      </c>
      <c r="N64" s="68">
        <f t="shared" si="152"/>
        <v>0</v>
      </c>
      <c r="O64" s="207">
        <v>0</v>
      </c>
      <c r="P64" s="432">
        <v>0</v>
      </c>
      <c r="Q64" s="119">
        <f t="shared" si="153"/>
        <v>0</v>
      </c>
      <c r="R64" s="433">
        <v>0</v>
      </c>
      <c r="S64" s="434">
        <f t="shared" si="73"/>
        <v>0</v>
      </c>
      <c r="T64" s="223">
        <f t="shared" si="154"/>
        <v>0</v>
      </c>
      <c r="U64" s="69">
        <f t="shared" si="155"/>
        <v>0</v>
      </c>
      <c r="V64" s="522">
        <f t="shared" si="23"/>
        <v>0</v>
      </c>
      <c r="W64" s="38" t="str">
        <f t="shared" si="156"/>
        <v/>
      </c>
      <c r="X64" s="38" t="str">
        <f t="shared" si="157"/>
        <v/>
      </c>
      <c r="Y64" s="137" t="str">
        <f t="shared" si="158"/>
        <v/>
      </c>
      <c r="Z64" s="147">
        <v>0</v>
      </c>
      <c r="AA64" s="79">
        <v>0</v>
      </c>
      <c r="AB64" s="80">
        <f t="shared" si="161"/>
        <v>0</v>
      </c>
      <c r="AC64" s="217">
        <v>0</v>
      </c>
      <c r="AD64" s="438">
        <v>0</v>
      </c>
      <c r="AE64" s="120">
        <f t="shared" si="162"/>
        <v>0</v>
      </c>
      <c r="AF64" s="439">
        <v>0</v>
      </c>
      <c r="AG64" s="440">
        <f t="shared" si="163"/>
        <v>0</v>
      </c>
      <c r="AH64" s="158">
        <f t="shared" si="164"/>
        <v>0</v>
      </c>
      <c r="AI64" s="218">
        <f t="shared" si="165"/>
        <v>0</v>
      </c>
      <c r="AJ64" s="522">
        <f t="shared" si="24"/>
        <v>0</v>
      </c>
      <c r="AK64" s="72" t="str">
        <f t="shared" si="166"/>
        <v/>
      </c>
      <c r="AL64" s="72" t="str">
        <f t="shared" si="167"/>
        <v/>
      </c>
      <c r="AM64" s="148" t="str">
        <f t="shared" si="168"/>
        <v/>
      </c>
      <c r="AN64" s="140">
        <v>0</v>
      </c>
      <c r="AO64" s="75">
        <v>0</v>
      </c>
      <c r="AP64" s="76">
        <f t="shared" si="210"/>
        <v>0</v>
      </c>
      <c r="AQ64" s="263">
        <v>0</v>
      </c>
      <c r="AR64" s="441">
        <v>0</v>
      </c>
      <c r="AS64" s="264">
        <f t="shared" si="169"/>
        <v>0</v>
      </c>
      <c r="AT64" s="442">
        <v>0</v>
      </c>
      <c r="AU64" s="443">
        <f t="shared" si="170"/>
        <v>0</v>
      </c>
      <c r="AV64" s="65">
        <f t="shared" si="171"/>
        <v>0</v>
      </c>
      <c r="AW64" s="265">
        <f t="shared" si="172"/>
        <v>0</v>
      </c>
      <c r="AX64" s="522">
        <f t="shared" si="25"/>
        <v>0</v>
      </c>
      <c r="AY64" s="40" t="str">
        <f t="shared" si="173"/>
        <v/>
      </c>
      <c r="AZ64" s="40" t="str">
        <f t="shared" si="174"/>
        <v/>
      </c>
      <c r="BA64" s="141" t="str">
        <f t="shared" si="175"/>
        <v/>
      </c>
      <c r="BB64" s="286">
        <v>0</v>
      </c>
      <c r="BC64" s="85">
        <v>0</v>
      </c>
      <c r="BD64" s="287">
        <f t="shared" si="211"/>
        <v>0</v>
      </c>
      <c r="BE64" s="288">
        <v>0</v>
      </c>
      <c r="BF64" s="444">
        <v>0</v>
      </c>
      <c r="BG64" s="289">
        <f t="shared" si="176"/>
        <v>0</v>
      </c>
      <c r="BH64" s="445">
        <v>0</v>
      </c>
      <c r="BI64" s="446">
        <f t="shared" si="177"/>
        <v>0</v>
      </c>
      <c r="BJ64" s="121">
        <f t="shared" si="178"/>
        <v>0</v>
      </c>
      <c r="BK64" s="290">
        <f t="shared" si="179"/>
        <v>0</v>
      </c>
      <c r="BL64" s="522">
        <f t="shared" si="26"/>
        <v>0</v>
      </c>
      <c r="BM64" s="91" t="str">
        <f t="shared" si="180"/>
        <v/>
      </c>
      <c r="BN64" s="91" t="str">
        <f t="shared" si="181"/>
        <v/>
      </c>
      <c r="BO64" s="144" t="str">
        <f t="shared" si="182"/>
        <v/>
      </c>
      <c r="BP64" s="147">
        <v>0</v>
      </c>
      <c r="BQ64" s="79">
        <v>0</v>
      </c>
      <c r="BR64" s="80">
        <f t="shared" si="212"/>
        <v>0</v>
      </c>
      <c r="BS64" s="217">
        <v>0</v>
      </c>
      <c r="BT64" s="438">
        <v>0</v>
      </c>
      <c r="BU64" s="120">
        <f t="shared" si="183"/>
        <v>0</v>
      </c>
      <c r="BV64" s="439">
        <v>0</v>
      </c>
      <c r="BW64" s="440">
        <f t="shared" si="184"/>
        <v>0</v>
      </c>
      <c r="BX64" s="158">
        <f t="shared" si="185"/>
        <v>0</v>
      </c>
      <c r="BY64" s="218">
        <f t="shared" si="186"/>
        <v>0</v>
      </c>
      <c r="BZ64" s="522">
        <f t="shared" si="27"/>
        <v>0</v>
      </c>
      <c r="CA64" s="72" t="str">
        <f t="shared" si="187"/>
        <v/>
      </c>
      <c r="CB64" s="72" t="str">
        <f t="shared" si="188"/>
        <v/>
      </c>
      <c r="CC64" s="148" t="str">
        <f t="shared" si="189"/>
        <v/>
      </c>
      <c r="CD64" s="155">
        <v>0</v>
      </c>
      <c r="CE64" s="156">
        <v>0</v>
      </c>
      <c r="CF64" s="157">
        <f t="shared" si="213"/>
        <v>0</v>
      </c>
      <c r="CG64" s="311">
        <v>0</v>
      </c>
      <c r="CH64" s="447">
        <v>0</v>
      </c>
      <c r="CI64" s="312">
        <f t="shared" si="190"/>
        <v>0</v>
      </c>
      <c r="CJ64" s="448">
        <v>0</v>
      </c>
      <c r="CK64" s="449">
        <f t="shared" si="191"/>
        <v>0</v>
      </c>
      <c r="CL64" s="64">
        <f t="shared" si="192"/>
        <v>0</v>
      </c>
      <c r="CM64" s="313">
        <f t="shared" si="193"/>
        <v>0</v>
      </c>
      <c r="CN64" s="522">
        <f t="shared" si="28"/>
        <v>0</v>
      </c>
      <c r="CO64" s="39" t="str">
        <f t="shared" si="194"/>
        <v/>
      </c>
      <c r="CP64" s="39" t="str">
        <f t="shared" si="195"/>
        <v/>
      </c>
      <c r="CQ64" s="58" t="str">
        <f t="shared" si="196"/>
        <v/>
      </c>
      <c r="CR64" s="152">
        <v>0</v>
      </c>
      <c r="CS64" s="81">
        <v>0</v>
      </c>
      <c r="CT64" s="82">
        <f t="shared" si="214"/>
        <v>0</v>
      </c>
      <c r="CU64" s="336">
        <v>0</v>
      </c>
      <c r="CV64" s="450">
        <v>0</v>
      </c>
      <c r="CW64" s="337">
        <f t="shared" si="197"/>
        <v>0</v>
      </c>
      <c r="CX64" s="451">
        <v>0</v>
      </c>
      <c r="CY64" s="452">
        <f t="shared" si="198"/>
        <v>0</v>
      </c>
      <c r="CZ64" s="66">
        <f t="shared" si="199"/>
        <v>0</v>
      </c>
      <c r="DA64" s="338">
        <f t="shared" si="200"/>
        <v>0</v>
      </c>
      <c r="DB64" s="522">
        <f t="shared" si="29"/>
        <v>0</v>
      </c>
      <c r="DC64" s="153">
        <f t="shared" si="30"/>
        <v>0</v>
      </c>
      <c r="DD64" s="286">
        <v>0</v>
      </c>
      <c r="DE64" s="85">
        <v>0</v>
      </c>
      <c r="DF64" s="287">
        <f t="shared" si="215"/>
        <v>0</v>
      </c>
      <c r="DG64" s="288">
        <v>0</v>
      </c>
      <c r="DH64" s="444">
        <v>0</v>
      </c>
      <c r="DI64" s="289">
        <f t="shared" si="201"/>
        <v>0</v>
      </c>
      <c r="DJ64" s="445">
        <v>0</v>
      </c>
      <c r="DK64" s="446">
        <f t="shared" si="202"/>
        <v>0</v>
      </c>
      <c r="DL64" s="121">
        <f t="shared" si="203"/>
        <v>0</v>
      </c>
      <c r="DM64" s="290">
        <f t="shared" si="204"/>
        <v>0</v>
      </c>
      <c r="DN64" s="522">
        <f t="shared" si="31"/>
        <v>0</v>
      </c>
      <c r="DO64" s="154">
        <f t="shared" si="32"/>
        <v>0</v>
      </c>
      <c r="DP64" s="12">
        <v>0</v>
      </c>
      <c r="DQ64" s="6">
        <v>0</v>
      </c>
      <c r="DR64" s="6">
        <v>0</v>
      </c>
      <c r="DS64" s="87">
        <f t="shared" si="216"/>
        <v>0</v>
      </c>
      <c r="DT64" s="522">
        <f t="shared" si="34"/>
        <v>0</v>
      </c>
      <c r="DU64" s="88">
        <f t="shared" si="35"/>
        <v>0</v>
      </c>
      <c r="DV64" s="10">
        <v>0</v>
      </c>
      <c r="DW64" s="4">
        <v>0</v>
      </c>
      <c r="DX64" s="4">
        <v>0</v>
      </c>
      <c r="DY64" s="39">
        <f t="shared" si="217"/>
        <v>0</v>
      </c>
      <c r="DZ64" s="522">
        <f t="shared" si="37"/>
        <v>0</v>
      </c>
      <c r="EA64" s="54">
        <f t="shared" si="38"/>
        <v>0</v>
      </c>
      <c r="EB64" s="286">
        <v>0</v>
      </c>
      <c r="EC64" s="85">
        <v>0</v>
      </c>
      <c r="ED64" s="287">
        <f t="shared" si="87"/>
        <v>0</v>
      </c>
      <c r="EE64" s="288">
        <v>0</v>
      </c>
      <c r="EF64" s="444">
        <v>0</v>
      </c>
      <c r="EG64" s="289">
        <f t="shared" si="205"/>
        <v>0</v>
      </c>
      <c r="EH64" s="445">
        <v>0</v>
      </c>
      <c r="EI64" s="446">
        <f t="shared" si="206"/>
        <v>0</v>
      </c>
      <c r="EJ64" s="121">
        <f t="shared" si="207"/>
        <v>0</v>
      </c>
      <c r="EK64" s="290">
        <f t="shared" si="208"/>
        <v>0</v>
      </c>
      <c r="EL64" s="91">
        <f t="shared" si="7"/>
        <v>0</v>
      </c>
      <c r="EM64" s="154">
        <f t="shared" si="39"/>
        <v>0</v>
      </c>
      <c r="EN64" s="14"/>
      <c r="EO64" s="8"/>
      <c r="EP64" s="59" t="str">
        <f t="shared" si="209"/>
        <v/>
      </c>
      <c r="EQ64" s="56">
        <f t="shared" si="159"/>
        <v>0</v>
      </c>
      <c r="ER64" s="41">
        <f t="shared" si="160"/>
        <v>0</v>
      </c>
      <c r="ES64" s="190">
        <f t="shared" si="41"/>
        <v>0</v>
      </c>
      <c r="ET64" s="99" t="str">
        <f t="shared" si="42"/>
        <v/>
      </c>
      <c r="EU64" s="99" t="str">
        <f t="shared" si="43"/>
        <v/>
      </c>
      <c r="EV64" s="83" t="str">
        <f t="shared" si="44"/>
        <v/>
      </c>
      <c r="EW64" s="57" t="str">
        <f t="shared" si="45"/>
        <v/>
      </c>
      <c r="EX64" s="126">
        <f t="shared" si="46"/>
        <v>0</v>
      </c>
      <c r="EY64" s="93" t="str">
        <f t="shared" si="47"/>
        <v/>
      </c>
      <c r="EZ64" s="92" t="str">
        <f t="shared" si="48"/>
        <v/>
      </c>
      <c r="FA64" s="92" t="str">
        <f t="shared" si="49"/>
        <v/>
      </c>
      <c r="FB64" s="92" t="str">
        <f t="shared" si="50"/>
        <v/>
      </c>
      <c r="FC64" s="92" t="str">
        <f t="shared" si="51"/>
        <v/>
      </c>
      <c r="FD64" s="94" t="str">
        <f t="shared" si="52"/>
        <v/>
      </c>
      <c r="FE64" s="93">
        <f t="shared" si="53"/>
        <v>0</v>
      </c>
      <c r="FF64" s="92">
        <f t="shared" si="54"/>
        <v>0</v>
      </c>
      <c r="FG64" s="92">
        <f t="shared" si="55"/>
        <v>0</v>
      </c>
      <c r="FH64" s="92">
        <f t="shared" si="56"/>
        <v>0</v>
      </c>
      <c r="FI64" s="94"/>
      <c r="FJ64" s="735"/>
      <c r="FK64" s="735"/>
      <c r="FL64" s="173">
        <f t="shared" si="57"/>
        <v>0</v>
      </c>
      <c r="FM64" s="173" t="s">
        <v>198</v>
      </c>
      <c r="FN64" s="173">
        <f t="shared" si="58"/>
        <v>200</v>
      </c>
      <c r="FO64" s="173" t="str">
        <f t="shared" si="59"/>
        <v>0/200</v>
      </c>
      <c r="FP64" s="173">
        <f t="shared" si="60"/>
        <v>0</v>
      </c>
      <c r="FQ64" s="173" t="s">
        <v>198</v>
      </c>
      <c r="FR64" s="173">
        <f t="shared" si="61"/>
        <v>200</v>
      </c>
      <c r="FS64" s="173" t="str">
        <f t="shared" si="62"/>
        <v>0/200</v>
      </c>
      <c r="FT64" s="173">
        <f t="shared" si="63"/>
        <v>0</v>
      </c>
      <c r="FU64" s="173" t="s">
        <v>198</v>
      </c>
      <c r="FV64" s="173">
        <f t="shared" si="64"/>
        <v>100</v>
      </c>
      <c r="FW64" s="173" t="str">
        <f t="shared" si="65"/>
        <v>0/100</v>
      </c>
      <c r="FX64" s="173">
        <f t="shared" si="66"/>
        <v>0</v>
      </c>
      <c r="FY64" s="173" t="s">
        <v>198</v>
      </c>
      <c r="FZ64" s="173">
        <f t="shared" si="67"/>
        <v>100</v>
      </c>
      <c r="GA64" s="173" t="str">
        <f t="shared" si="68"/>
        <v>0/100</v>
      </c>
      <c r="GB64" s="173">
        <f t="shared" si="69"/>
        <v>0</v>
      </c>
      <c r="GC64" s="173" t="s">
        <v>198</v>
      </c>
      <c r="GD64" s="173">
        <f t="shared" si="70"/>
        <v>200</v>
      </c>
      <c r="GE64" s="173" t="str">
        <f t="shared" si="20"/>
        <v>0/200</v>
      </c>
    </row>
    <row r="65" spans="1:196" ht="21.75" customHeight="1">
      <c r="A65" s="165">
        <f t="shared" si="21"/>
        <v>0</v>
      </c>
      <c r="B65" s="429">
        <v>57</v>
      </c>
      <c r="C65" s="36">
        <v>57</v>
      </c>
      <c r="D65" s="37">
        <f t="shared" si="22"/>
        <v>0</v>
      </c>
      <c r="E65" s="2"/>
      <c r="F65" s="176"/>
      <c r="G65" s="1"/>
      <c r="H65" s="2"/>
      <c r="I65" s="2"/>
      <c r="J65" s="2"/>
      <c r="K65" s="178"/>
      <c r="L65" s="15">
        <v>0</v>
      </c>
      <c r="M65" s="67">
        <v>0</v>
      </c>
      <c r="N65" s="68">
        <f t="shared" si="152"/>
        <v>0</v>
      </c>
      <c r="O65" s="207">
        <v>0</v>
      </c>
      <c r="P65" s="432">
        <v>0</v>
      </c>
      <c r="Q65" s="119">
        <f t="shared" si="153"/>
        <v>0</v>
      </c>
      <c r="R65" s="433">
        <v>0</v>
      </c>
      <c r="S65" s="434">
        <f t="shared" si="73"/>
        <v>0</v>
      </c>
      <c r="T65" s="223">
        <f t="shared" si="154"/>
        <v>0</v>
      </c>
      <c r="U65" s="69">
        <f t="shared" si="155"/>
        <v>0</v>
      </c>
      <c r="V65" s="522">
        <f t="shared" si="23"/>
        <v>0</v>
      </c>
      <c r="W65" s="38" t="str">
        <f t="shared" si="156"/>
        <v/>
      </c>
      <c r="X65" s="38" t="str">
        <f t="shared" si="157"/>
        <v/>
      </c>
      <c r="Y65" s="137" t="str">
        <f t="shared" si="158"/>
        <v/>
      </c>
      <c r="Z65" s="147">
        <v>0</v>
      </c>
      <c r="AA65" s="79">
        <v>0</v>
      </c>
      <c r="AB65" s="80">
        <f t="shared" si="161"/>
        <v>0</v>
      </c>
      <c r="AC65" s="217">
        <v>0</v>
      </c>
      <c r="AD65" s="438">
        <v>0</v>
      </c>
      <c r="AE65" s="120">
        <f t="shared" si="162"/>
        <v>0</v>
      </c>
      <c r="AF65" s="439">
        <v>0</v>
      </c>
      <c r="AG65" s="440">
        <f t="shared" si="163"/>
        <v>0</v>
      </c>
      <c r="AH65" s="158">
        <f t="shared" si="164"/>
        <v>0</v>
      </c>
      <c r="AI65" s="218">
        <f t="shared" si="165"/>
        <v>0</v>
      </c>
      <c r="AJ65" s="522">
        <f t="shared" si="24"/>
        <v>0</v>
      </c>
      <c r="AK65" s="72" t="str">
        <f t="shared" si="166"/>
        <v/>
      </c>
      <c r="AL65" s="72" t="str">
        <f t="shared" si="167"/>
        <v/>
      </c>
      <c r="AM65" s="148" t="str">
        <f t="shared" si="168"/>
        <v/>
      </c>
      <c r="AN65" s="140">
        <v>0</v>
      </c>
      <c r="AO65" s="75">
        <v>0</v>
      </c>
      <c r="AP65" s="76">
        <f t="shared" si="210"/>
        <v>0</v>
      </c>
      <c r="AQ65" s="263">
        <v>0</v>
      </c>
      <c r="AR65" s="441">
        <v>0</v>
      </c>
      <c r="AS65" s="264">
        <f t="shared" si="169"/>
        <v>0</v>
      </c>
      <c r="AT65" s="442">
        <v>0</v>
      </c>
      <c r="AU65" s="443">
        <f t="shared" si="170"/>
        <v>0</v>
      </c>
      <c r="AV65" s="65">
        <f t="shared" si="171"/>
        <v>0</v>
      </c>
      <c r="AW65" s="265">
        <f t="shared" si="172"/>
        <v>0</v>
      </c>
      <c r="AX65" s="522">
        <f t="shared" si="25"/>
        <v>0</v>
      </c>
      <c r="AY65" s="40" t="str">
        <f t="shared" si="173"/>
        <v/>
      </c>
      <c r="AZ65" s="40" t="str">
        <f t="shared" si="174"/>
        <v/>
      </c>
      <c r="BA65" s="141" t="str">
        <f t="shared" si="175"/>
        <v/>
      </c>
      <c r="BB65" s="286">
        <v>0</v>
      </c>
      <c r="BC65" s="85">
        <v>0</v>
      </c>
      <c r="BD65" s="287">
        <f t="shared" si="211"/>
        <v>0</v>
      </c>
      <c r="BE65" s="288">
        <v>0</v>
      </c>
      <c r="BF65" s="444">
        <v>0</v>
      </c>
      <c r="BG65" s="289">
        <f t="shared" si="176"/>
        <v>0</v>
      </c>
      <c r="BH65" s="445">
        <v>0</v>
      </c>
      <c r="BI65" s="446">
        <f t="shared" si="177"/>
        <v>0</v>
      </c>
      <c r="BJ65" s="121">
        <f t="shared" si="178"/>
        <v>0</v>
      </c>
      <c r="BK65" s="290">
        <f t="shared" si="179"/>
        <v>0</v>
      </c>
      <c r="BL65" s="522">
        <f t="shared" si="26"/>
        <v>0</v>
      </c>
      <c r="BM65" s="91" t="str">
        <f t="shared" si="180"/>
        <v/>
      </c>
      <c r="BN65" s="91" t="str">
        <f t="shared" si="181"/>
        <v/>
      </c>
      <c r="BO65" s="144" t="str">
        <f t="shared" si="182"/>
        <v/>
      </c>
      <c r="BP65" s="147">
        <v>0</v>
      </c>
      <c r="BQ65" s="79">
        <v>0</v>
      </c>
      <c r="BR65" s="80">
        <f t="shared" si="212"/>
        <v>0</v>
      </c>
      <c r="BS65" s="217">
        <v>0</v>
      </c>
      <c r="BT65" s="438">
        <v>0</v>
      </c>
      <c r="BU65" s="120">
        <f t="shared" si="183"/>
        <v>0</v>
      </c>
      <c r="BV65" s="439">
        <v>0</v>
      </c>
      <c r="BW65" s="440">
        <f t="shared" si="184"/>
        <v>0</v>
      </c>
      <c r="BX65" s="158">
        <f t="shared" si="185"/>
        <v>0</v>
      </c>
      <c r="BY65" s="218">
        <f t="shared" si="186"/>
        <v>0</v>
      </c>
      <c r="BZ65" s="522">
        <f t="shared" si="27"/>
        <v>0</v>
      </c>
      <c r="CA65" s="72" t="str">
        <f t="shared" si="187"/>
        <v/>
      </c>
      <c r="CB65" s="72" t="str">
        <f t="shared" si="188"/>
        <v/>
      </c>
      <c r="CC65" s="148" t="str">
        <f t="shared" si="189"/>
        <v/>
      </c>
      <c r="CD65" s="155">
        <v>0</v>
      </c>
      <c r="CE65" s="156">
        <v>0</v>
      </c>
      <c r="CF65" s="157">
        <f t="shared" si="213"/>
        <v>0</v>
      </c>
      <c r="CG65" s="311">
        <v>0</v>
      </c>
      <c r="CH65" s="447">
        <v>0</v>
      </c>
      <c r="CI65" s="312">
        <f t="shared" si="190"/>
        <v>0</v>
      </c>
      <c r="CJ65" s="448">
        <v>0</v>
      </c>
      <c r="CK65" s="449">
        <f t="shared" si="191"/>
        <v>0</v>
      </c>
      <c r="CL65" s="64">
        <f t="shared" si="192"/>
        <v>0</v>
      </c>
      <c r="CM65" s="313">
        <f t="shared" si="193"/>
        <v>0</v>
      </c>
      <c r="CN65" s="522">
        <f t="shared" si="28"/>
        <v>0</v>
      </c>
      <c r="CO65" s="39" t="str">
        <f t="shared" si="194"/>
        <v/>
      </c>
      <c r="CP65" s="39" t="str">
        <f t="shared" si="195"/>
        <v/>
      </c>
      <c r="CQ65" s="58" t="str">
        <f t="shared" si="196"/>
        <v/>
      </c>
      <c r="CR65" s="152">
        <v>0</v>
      </c>
      <c r="CS65" s="81">
        <v>0</v>
      </c>
      <c r="CT65" s="82">
        <f t="shared" si="214"/>
        <v>0</v>
      </c>
      <c r="CU65" s="336">
        <v>0</v>
      </c>
      <c r="CV65" s="450">
        <v>0</v>
      </c>
      <c r="CW65" s="337">
        <f t="shared" si="197"/>
        <v>0</v>
      </c>
      <c r="CX65" s="451">
        <v>0</v>
      </c>
      <c r="CY65" s="452">
        <f t="shared" si="198"/>
        <v>0</v>
      </c>
      <c r="CZ65" s="66">
        <f t="shared" si="199"/>
        <v>0</v>
      </c>
      <c r="DA65" s="338">
        <f t="shared" si="200"/>
        <v>0</v>
      </c>
      <c r="DB65" s="522">
        <f t="shared" si="29"/>
        <v>0</v>
      </c>
      <c r="DC65" s="153">
        <f t="shared" si="30"/>
        <v>0</v>
      </c>
      <c r="DD65" s="286">
        <v>0</v>
      </c>
      <c r="DE65" s="85">
        <v>0</v>
      </c>
      <c r="DF65" s="287">
        <f t="shared" si="215"/>
        <v>0</v>
      </c>
      <c r="DG65" s="288">
        <v>0</v>
      </c>
      <c r="DH65" s="444">
        <v>0</v>
      </c>
      <c r="DI65" s="289">
        <f t="shared" si="201"/>
        <v>0</v>
      </c>
      <c r="DJ65" s="445">
        <v>0</v>
      </c>
      <c r="DK65" s="446">
        <f t="shared" si="202"/>
        <v>0</v>
      </c>
      <c r="DL65" s="121">
        <f t="shared" si="203"/>
        <v>0</v>
      </c>
      <c r="DM65" s="290">
        <f t="shared" si="204"/>
        <v>0</v>
      </c>
      <c r="DN65" s="522">
        <f t="shared" si="31"/>
        <v>0</v>
      </c>
      <c r="DO65" s="154">
        <f t="shared" si="32"/>
        <v>0</v>
      </c>
      <c r="DP65" s="12">
        <v>0</v>
      </c>
      <c r="DQ65" s="6">
        <v>0</v>
      </c>
      <c r="DR65" s="6">
        <v>0</v>
      </c>
      <c r="DS65" s="87">
        <f t="shared" si="216"/>
        <v>0</v>
      </c>
      <c r="DT65" s="522">
        <f t="shared" si="34"/>
        <v>0</v>
      </c>
      <c r="DU65" s="88">
        <f t="shared" si="35"/>
        <v>0</v>
      </c>
      <c r="DV65" s="10">
        <v>0</v>
      </c>
      <c r="DW65" s="4">
        <v>0</v>
      </c>
      <c r="DX65" s="4">
        <v>0</v>
      </c>
      <c r="DY65" s="39">
        <f t="shared" si="217"/>
        <v>0</v>
      </c>
      <c r="DZ65" s="522">
        <f t="shared" si="37"/>
        <v>0</v>
      </c>
      <c r="EA65" s="54">
        <f t="shared" si="38"/>
        <v>0</v>
      </c>
      <c r="EB65" s="286">
        <v>0</v>
      </c>
      <c r="EC65" s="85">
        <v>0</v>
      </c>
      <c r="ED65" s="287">
        <f t="shared" si="87"/>
        <v>0</v>
      </c>
      <c r="EE65" s="288">
        <v>0</v>
      </c>
      <c r="EF65" s="444">
        <v>0</v>
      </c>
      <c r="EG65" s="289">
        <f t="shared" si="205"/>
        <v>0</v>
      </c>
      <c r="EH65" s="445">
        <v>0</v>
      </c>
      <c r="EI65" s="446">
        <f t="shared" si="206"/>
        <v>0</v>
      </c>
      <c r="EJ65" s="121">
        <f t="shared" si="207"/>
        <v>0</v>
      </c>
      <c r="EK65" s="290">
        <f t="shared" si="208"/>
        <v>0</v>
      </c>
      <c r="EL65" s="91">
        <f t="shared" si="7"/>
        <v>0</v>
      </c>
      <c r="EM65" s="154">
        <f t="shared" si="39"/>
        <v>0</v>
      </c>
      <c r="EN65" s="14"/>
      <c r="EO65" s="8"/>
      <c r="EP65" s="59" t="str">
        <f t="shared" si="209"/>
        <v/>
      </c>
      <c r="EQ65" s="56">
        <f t="shared" si="159"/>
        <v>0</v>
      </c>
      <c r="ER65" s="41">
        <f t="shared" si="160"/>
        <v>0</v>
      </c>
      <c r="ES65" s="190">
        <f t="shared" si="41"/>
        <v>0</v>
      </c>
      <c r="ET65" s="99" t="str">
        <f t="shared" si="42"/>
        <v/>
      </c>
      <c r="EU65" s="99" t="str">
        <f t="shared" si="43"/>
        <v/>
      </c>
      <c r="EV65" s="83" t="str">
        <f t="shared" si="44"/>
        <v/>
      </c>
      <c r="EW65" s="57" t="str">
        <f t="shared" si="45"/>
        <v/>
      </c>
      <c r="EX65" s="126">
        <f t="shared" si="46"/>
        <v>0</v>
      </c>
      <c r="EY65" s="93" t="str">
        <f t="shared" si="47"/>
        <v/>
      </c>
      <c r="EZ65" s="92" t="str">
        <f t="shared" si="48"/>
        <v/>
      </c>
      <c r="FA65" s="92" t="str">
        <f t="shared" si="49"/>
        <v/>
      </c>
      <c r="FB65" s="92" t="str">
        <f t="shared" si="50"/>
        <v/>
      </c>
      <c r="FC65" s="92" t="str">
        <f t="shared" si="51"/>
        <v/>
      </c>
      <c r="FD65" s="94" t="str">
        <f t="shared" si="52"/>
        <v/>
      </c>
      <c r="FE65" s="93">
        <f t="shared" si="53"/>
        <v>0</v>
      </c>
      <c r="FF65" s="92">
        <f t="shared" si="54"/>
        <v>0</v>
      </c>
      <c r="FG65" s="92">
        <f t="shared" si="55"/>
        <v>0</v>
      </c>
      <c r="FH65" s="92">
        <f t="shared" si="56"/>
        <v>0</v>
      </c>
      <c r="FI65" s="94"/>
      <c r="FJ65" s="735"/>
      <c r="FK65" s="735"/>
      <c r="FL65" s="173">
        <f t="shared" si="57"/>
        <v>0</v>
      </c>
      <c r="FM65" s="173" t="s">
        <v>198</v>
      </c>
      <c r="FN65" s="173">
        <f t="shared" si="58"/>
        <v>200</v>
      </c>
      <c r="FO65" s="173" t="str">
        <f t="shared" si="59"/>
        <v>0/200</v>
      </c>
      <c r="FP65" s="173">
        <f t="shared" si="60"/>
        <v>0</v>
      </c>
      <c r="FQ65" s="173" t="s">
        <v>198</v>
      </c>
      <c r="FR65" s="173">
        <f t="shared" si="61"/>
        <v>200</v>
      </c>
      <c r="FS65" s="173" t="str">
        <f t="shared" si="62"/>
        <v>0/200</v>
      </c>
      <c r="FT65" s="173">
        <f t="shared" si="63"/>
        <v>0</v>
      </c>
      <c r="FU65" s="173" t="s">
        <v>198</v>
      </c>
      <c r="FV65" s="173">
        <f t="shared" si="64"/>
        <v>100</v>
      </c>
      <c r="FW65" s="173" t="str">
        <f t="shared" si="65"/>
        <v>0/100</v>
      </c>
      <c r="FX65" s="173">
        <f t="shared" si="66"/>
        <v>0</v>
      </c>
      <c r="FY65" s="173" t="s">
        <v>198</v>
      </c>
      <c r="FZ65" s="173">
        <f t="shared" si="67"/>
        <v>100</v>
      </c>
      <c r="GA65" s="173" t="str">
        <f t="shared" si="68"/>
        <v>0/100</v>
      </c>
      <c r="GB65" s="173">
        <f t="shared" si="69"/>
        <v>0</v>
      </c>
      <c r="GC65" s="173" t="s">
        <v>198</v>
      </c>
      <c r="GD65" s="173">
        <f t="shared" si="70"/>
        <v>200</v>
      </c>
      <c r="GE65" s="173" t="str">
        <f t="shared" si="20"/>
        <v>0/200</v>
      </c>
    </row>
    <row r="66" spans="1:196" ht="21.75" customHeight="1">
      <c r="A66" s="165">
        <f t="shared" si="21"/>
        <v>0</v>
      </c>
      <c r="B66" s="429">
        <v>58</v>
      </c>
      <c r="C66" s="42">
        <v>58</v>
      </c>
      <c r="D66" s="37">
        <f t="shared" si="22"/>
        <v>0</v>
      </c>
      <c r="E66" s="2"/>
      <c r="F66" s="176"/>
      <c r="G66" s="2"/>
      <c r="H66" s="2"/>
      <c r="I66" s="2"/>
      <c r="J66" s="2"/>
      <c r="K66" s="178"/>
      <c r="L66" s="15">
        <v>0</v>
      </c>
      <c r="M66" s="67">
        <v>0</v>
      </c>
      <c r="N66" s="68">
        <f t="shared" ref="N66:N107" si="218">SUM(L66:M66)</f>
        <v>0</v>
      </c>
      <c r="O66" s="207">
        <v>0</v>
      </c>
      <c r="P66" s="432">
        <v>0</v>
      </c>
      <c r="Q66" s="119">
        <f t="shared" ref="Q66:Q107" si="219">SUM(O66,P66)</f>
        <v>0</v>
      </c>
      <c r="R66" s="433">
        <v>0</v>
      </c>
      <c r="S66" s="434">
        <f t="shared" si="73"/>
        <v>0</v>
      </c>
      <c r="T66" s="223">
        <f t="shared" ref="T66:T107" si="220">R66+S66</f>
        <v>0</v>
      </c>
      <c r="U66" s="69">
        <f t="shared" ref="U66:U107" si="221">SUM(N66,Q66,T66)</f>
        <v>0</v>
      </c>
      <c r="V66" s="522">
        <f t="shared" si="23"/>
        <v>0</v>
      </c>
      <c r="W66" s="38" t="str">
        <f t="shared" ref="W66:W107" si="222">IF(R66="AB","AB",IF(AND(OR(L66="ab",L66="ml"),OR(M66="ab",M66="ml"),OR(O66="ab",O66="ml")),"AB",IF(AND(OR(L66="ab",L66="ml"),OR(O66="ab",O66="ml")),"AB","")))</f>
        <v/>
      </c>
      <c r="X66" s="38" t="str">
        <f t="shared" ref="X66:X107" si="223">IF(OR($G66="NSO",$G66="",R66=""),"",IF(OR(W66="AB",R66="ab"),"AB",IF(V66&gt;36,"P",IF(V66&gt;34,"G2",IF(V66&gt;31,"G1",IF(V66&gt;25,"S","F"))))))</f>
        <v/>
      </c>
      <c r="Y66" s="137" t="str">
        <f t="shared" ref="Y66:Y107" si="224">IF(OR(X66="",X66=0,X66="S",X66="F",X66="AB"),X66,IF(V66&gt;=75,"D",IF(V66&gt;=60,"I",IF(V66&gt;=48,"II",IF(V66&gt;=36,"III",X66)))))</f>
        <v/>
      </c>
      <c r="Z66" s="147">
        <v>0</v>
      </c>
      <c r="AA66" s="79">
        <v>0</v>
      </c>
      <c r="AB66" s="80">
        <f t="shared" si="161"/>
        <v>0</v>
      </c>
      <c r="AC66" s="217">
        <v>0</v>
      </c>
      <c r="AD66" s="438">
        <v>0</v>
      </c>
      <c r="AE66" s="120">
        <f t="shared" si="162"/>
        <v>0</v>
      </c>
      <c r="AF66" s="439">
        <v>0</v>
      </c>
      <c r="AG66" s="440">
        <f t="shared" si="163"/>
        <v>0</v>
      </c>
      <c r="AH66" s="158">
        <f t="shared" si="164"/>
        <v>0</v>
      </c>
      <c r="AI66" s="218">
        <f t="shared" si="165"/>
        <v>0</v>
      </c>
      <c r="AJ66" s="522">
        <f t="shared" si="24"/>
        <v>0</v>
      </c>
      <c r="AK66" s="72" t="str">
        <f t="shared" si="166"/>
        <v/>
      </c>
      <c r="AL66" s="72" t="str">
        <f t="shared" si="167"/>
        <v/>
      </c>
      <c r="AM66" s="148" t="str">
        <f t="shared" si="168"/>
        <v/>
      </c>
      <c r="AN66" s="140">
        <v>0</v>
      </c>
      <c r="AO66" s="75">
        <v>0</v>
      </c>
      <c r="AP66" s="76">
        <f t="shared" si="210"/>
        <v>0</v>
      </c>
      <c r="AQ66" s="263">
        <v>0</v>
      </c>
      <c r="AR66" s="441">
        <v>0</v>
      </c>
      <c r="AS66" s="264">
        <f t="shared" si="169"/>
        <v>0</v>
      </c>
      <c r="AT66" s="442">
        <v>0</v>
      </c>
      <c r="AU66" s="443">
        <f t="shared" si="170"/>
        <v>0</v>
      </c>
      <c r="AV66" s="65">
        <f t="shared" si="171"/>
        <v>0</v>
      </c>
      <c r="AW66" s="265">
        <f t="shared" si="172"/>
        <v>0</v>
      </c>
      <c r="AX66" s="522">
        <f t="shared" si="25"/>
        <v>0</v>
      </c>
      <c r="AY66" s="40" t="str">
        <f t="shared" si="173"/>
        <v/>
      </c>
      <c r="AZ66" s="40" t="str">
        <f t="shared" si="174"/>
        <v/>
      </c>
      <c r="BA66" s="141" t="str">
        <f t="shared" si="175"/>
        <v/>
      </c>
      <c r="BB66" s="286">
        <v>0</v>
      </c>
      <c r="BC66" s="85">
        <v>0</v>
      </c>
      <c r="BD66" s="287">
        <f t="shared" si="211"/>
        <v>0</v>
      </c>
      <c r="BE66" s="288">
        <v>0</v>
      </c>
      <c r="BF66" s="444">
        <v>0</v>
      </c>
      <c r="BG66" s="289">
        <f t="shared" si="176"/>
        <v>0</v>
      </c>
      <c r="BH66" s="445">
        <v>0</v>
      </c>
      <c r="BI66" s="446">
        <f t="shared" si="177"/>
        <v>0</v>
      </c>
      <c r="BJ66" s="121">
        <f t="shared" si="178"/>
        <v>0</v>
      </c>
      <c r="BK66" s="290">
        <f t="shared" si="179"/>
        <v>0</v>
      </c>
      <c r="BL66" s="522">
        <f t="shared" si="26"/>
        <v>0</v>
      </c>
      <c r="BM66" s="91" t="str">
        <f t="shared" si="180"/>
        <v/>
      </c>
      <c r="BN66" s="91" t="str">
        <f t="shared" si="181"/>
        <v/>
      </c>
      <c r="BO66" s="144" t="str">
        <f t="shared" si="182"/>
        <v/>
      </c>
      <c r="BP66" s="147">
        <v>0</v>
      </c>
      <c r="BQ66" s="79">
        <v>0</v>
      </c>
      <c r="BR66" s="80">
        <f t="shared" si="212"/>
        <v>0</v>
      </c>
      <c r="BS66" s="217">
        <v>0</v>
      </c>
      <c r="BT66" s="438">
        <v>0</v>
      </c>
      <c r="BU66" s="120">
        <f t="shared" si="183"/>
        <v>0</v>
      </c>
      <c r="BV66" s="439">
        <v>0</v>
      </c>
      <c r="BW66" s="440">
        <f t="shared" si="184"/>
        <v>0</v>
      </c>
      <c r="BX66" s="158">
        <f t="shared" si="185"/>
        <v>0</v>
      </c>
      <c r="BY66" s="218">
        <f t="shared" si="186"/>
        <v>0</v>
      </c>
      <c r="BZ66" s="522">
        <f t="shared" si="27"/>
        <v>0</v>
      </c>
      <c r="CA66" s="72" t="str">
        <f t="shared" si="187"/>
        <v/>
      </c>
      <c r="CB66" s="72" t="str">
        <f t="shared" si="188"/>
        <v/>
      </c>
      <c r="CC66" s="148" t="str">
        <f t="shared" si="189"/>
        <v/>
      </c>
      <c r="CD66" s="155">
        <v>0</v>
      </c>
      <c r="CE66" s="156">
        <v>0</v>
      </c>
      <c r="CF66" s="157">
        <f t="shared" si="213"/>
        <v>0</v>
      </c>
      <c r="CG66" s="311">
        <v>0</v>
      </c>
      <c r="CH66" s="447">
        <v>0</v>
      </c>
      <c r="CI66" s="312">
        <f t="shared" si="190"/>
        <v>0</v>
      </c>
      <c r="CJ66" s="448">
        <v>0</v>
      </c>
      <c r="CK66" s="449">
        <f t="shared" si="191"/>
        <v>0</v>
      </c>
      <c r="CL66" s="64">
        <f t="shared" si="192"/>
        <v>0</v>
      </c>
      <c r="CM66" s="313">
        <f t="shared" si="193"/>
        <v>0</v>
      </c>
      <c r="CN66" s="522">
        <f t="shared" si="28"/>
        <v>0</v>
      </c>
      <c r="CO66" s="39" t="str">
        <f t="shared" si="194"/>
        <v/>
      </c>
      <c r="CP66" s="39" t="str">
        <f t="shared" si="195"/>
        <v/>
      </c>
      <c r="CQ66" s="58" t="str">
        <f t="shared" si="196"/>
        <v/>
      </c>
      <c r="CR66" s="152">
        <v>0</v>
      </c>
      <c r="CS66" s="81">
        <v>0</v>
      </c>
      <c r="CT66" s="82">
        <f t="shared" si="214"/>
        <v>0</v>
      </c>
      <c r="CU66" s="336">
        <v>0</v>
      </c>
      <c r="CV66" s="450">
        <v>0</v>
      </c>
      <c r="CW66" s="337">
        <f t="shared" si="197"/>
        <v>0</v>
      </c>
      <c r="CX66" s="451">
        <v>0</v>
      </c>
      <c r="CY66" s="452">
        <f t="shared" si="198"/>
        <v>0</v>
      </c>
      <c r="CZ66" s="66">
        <f t="shared" si="199"/>
        <v>0</v>
      </c>
      <c r="DA66" s="338">
        <f t="shared" si="200"/>
        <v>0</v>
      </c>
      <c r="DB66" s="522">
        <f t="shared" si="29"/>
        <v>0</v>
      </c>
      <c r="DC66" s="153">
        <f t="shared" si="30"/>
        <v>0</v>
      </c>
      <c r="DD66" s="286">
        <v>0</v>
      </c>
      <c r="DE66" s="85">
        <v>0</v>
      </c>
      <c r="DF66" s="287">
        <f t="shared" si="215"/>
        <v>0</v>
      </c>
      <c r="DG66" s="288">
        <v>0</v>
      </c>
      <c r="DH66" s="444">
        <v>0</v>
      </c>
      <c r="DI66" s="289">
        <f t="shared" si="201"/>
        <v>0</v>
      </c>
      <c r="DJ66" s="445">
        <v>0</v>
      </c>
      <c r="DK66" s="446">
        <f t="shared" si="202"/>
        <v>0</v>
      </c>
      <c r="DL66" s="121">
        <f t="shared" si="203"/>
        <v>0</v>
      </c>
      <c r="DM66" s="290">
        <f t="shared" si="204"/>
        <v>0</v>
      </c>
      <c r="DN66" s="522">
        <f t="shared" si="31"/>
        <v>0</v>
      </c>
      <c r="DO66" s="154">
        <f t="shared" si="32"/>
        <v>0</v>
      </c>
      <c r="DP66" s="12">
        <v>0</v>
      </c>
      <c r="DQ66" s="6">
        <v>0</v>
      </c>
      <c r="DR66" s="6">
        <v>0</v>
      </c>
      <c r="DS66" s="87">
        <f t="shared" si="216"/>
        <v>0</v>
      </c>
      <c r="DT66" s="522">
        <f t="shared" si="34"/>
        <v>0</v>
      </c>
      <c r="DU66" s="88">
        <f t="shared" si="35"/>
        <v>0</v>
      </c>
      <c r="DV66" s="10">
        <v>0</v>
      </c>
      <c r="DW66" s="4">
        <v>0</v>
      </c>
      <c r="DX66" s="4">
        <v>0</v>
      </c>
      <c r="DY66" s="39">
        <f t="shared" si="217"/>
        <v>0</v>
      </c>
      <c r="DZ66" s="522">
        <f t="shared" si="37"/>
        <v>0</v>
      </c>
      <c r="EA66" s="54">
        <f t="shared" si="38"/>
        <v>0</v>
      </c>
      <c r="EB66" s="286">
        <v>0</v>
      </c>
      <c r="EC66" s="85">
        <v>0</v>
      </c>
      <c r="ED66" s="287">
        <f t="shared" si="87"/>
        <v>0</v>
      </c>
      <c r="EE66" s="288">
        <v>0</v>
      </c>
      <c r="EF66" s="444">
        <v>0</v>
      </c>
      <c r="EG66" s="289">
        <f t="shared" si="205"/>
        <v>0</v>
      </c>
      <c r="EH66" s="445">
        <v>0</v>
      </c>
      <c r="EI66" s="446">
        <f t="shared" si="206"/>
        <v>0</v>
      </c>
      <c r="EJ66" s="121">
        <f t="shared" si="207"/>
        <v>0</v>
      </c>
      <c r="EK66" s="290">
        <f t="shared" si="208"/>
        <v>0</v>
      </c>
      <c r="EL66" s="91">
        <f t="shared" si="7"/>
        <v>0</v>
      </c>
      <c r="EM66" s="154">
        <f t="shared" si="39"/>
        <v>0</v>
      </c>
      <c r="EN66" s="14"/>
      <c r="EO66" s="8"/>
      <c r="EP66" s="59" t="str">
        <f t="shared" si="209"/>
        <v/>
      </c>
      <c r="EQ66" s="56">
        <f t="shared" si="159"/>
        <v>0</v>
      </c>
      <c r="ER66" s="41">
        <f t="shared" si="160"/>
        <v>0</v>
      </c>
      <c r="ES66" s="190">
        <f t="shared" si="41"/>
        <v>0</v>
      </c>
      <c r="ET66" s="99" t="str">
        <f t="shared" si="42"/>
        <v/>
      </c>
      <c r="EU66" s="99" t="str">
        <f t="shared" si="43"/>
        <v/>
      </c>
      <c r="EV66" s="83" t="str">
        <f t="shared" si="44"/>
        <v/>
      </c>
      <c r="EW66" s="57" t="str">
        <f t="shared" si="45"/>
        <v/>
      </c>
      <c r="EX66" s="126">
        <f t="shared" si="46"/>
        <v>0</v>
      </c>
      <c r="EY66" s="93" t="str">
        <f t="shared" si="47"/>
        <v/>
      </c>
      <c r="EZ66" s="92" t="str">
        <f t="shared" si="48"/>
        <v/>
      </c>
      <c r="FA66" s="92" t="str">
        <f t="shared" si="49"/>
        <v/>
      </c>
      <c r="FB66" s="92" t="str">
        <f t="shared" si="50"/>
        <v/>
      </c>
      <c r="FC66" s="92" t="str">
        <f t="shared" si="51"/>
        <v/>
      </c>
      <c r="FD66" s="94" t="str">
        <f t="shared" si="52"/>
        <v/>
      </c>
      <c r="FE66" s="93">
        <f t="shared" si="53"/>
        <v>0</v>
      </c>
      <c r="FF66" s="92">
        <f t="shared" si="54"/>
        <v>0</v>
      </c>
      <c r="FG66" s="92">
        <f t="shared" si="55"/>
        <v>0</v>
      </c>
      <c r="FH66" s="92">
        <f t="shared" si="56"/>
        <v>0</v>
      </c>
      <c r="FI66" s="94"/>
      <c r="FJ66" s="735"/>
      <c r="FK66" s="735"/>
      <c r="FL66" s="173">
        <f t="shared" si="57"/>
        <v>0</v>
      </c>
      <c r="FM66" s="173" t="s">
        <v>198</v>
      </c>
      <c r="FN66" s="173">
        <f t="shared" si="58"/>
        <v>200</v>
      </c>
      <c r="FO66" s="173" t="str">
        <f t="shared" si="59"/>
        <v>0/200</v>
      </c>
      <c r="FP66" s="173">
        <f t="shared" si="60"/>
        <v>0</v>
      </c>
      <c r="FQ66" s="173" t="s">
        <v>198</v>
      </c>
      <c r="FR66" s="173">
        <f t="shared" si="61"/>
        <v>200</v>
      </c>
      <c r="FS66" s="173" t="str">
        <f t="shared" si="62"/>
        <v>0/200</v>
      </c>
      <c r="FT66" s="173">
        <f t="shared" si="63"/>
        <v>0</v>
      </c>
      <c r="FU66" s="173" t="s">
        <v>198</v>
      </c>
      <c r="FV66" s="173">
        <f t="shared" si="64"/>
        <v>100</v>
      </c>
      <c r="FW66" s="173" t="str">
        <f t="shared" si="65"/>
        <v>0/100</v>
      </c>
      <c r="FX66" s="173">
        <f t="shared" si="66"/>
        <v>0</v>
      </c>
      <c r="FY66" s="173" t="s">
        <v>198</v>
      </c>
      <c r="FZ66" s="173">
        <f t="shared" si="67"/>
        <v>100</v>
      </c>
      <c r="GA66" s="173" t="str">
        <f t="shared" si="68"/>
        <v>0/100</v>
      </c>
      <c r="GB66" s="173">
        <f t="shared" si="69"/>
        <v>0</v>
      </c>
      <c r="GC66" s="173" t="s">
        <v>198</v>
      </c>
      <c r="GD66" s="173">
        <f t="shared" si="70"/>
        <v>200</v>
      </c>
      <c r="GE66" s="173" t="str">
        <f t="shared" si="20"/>
        <v>0/200</v>
      </c>
    </row>
    <row r="67" spans="1:196" ht="21.75" customHeight="1">
      <c r="A67" s="165">
        <f t="shared" si="21"/>
        <v>0</v>
      </c>
      <c r="B67" s="429">
        <v>59</v>
      </c>
      <c r="C67" s="36">
        <v>59</v>
      </c>
      <c r="D67" s="37">
        <f t="shared" si="22"/>
        <v>0</v>
      </c>
      <c r="E67" s="2"/>
      <c r="F67" s="176"/>
      <c r="G67" s="1"/>
      <c r="H67" s="2"/>
      <c r="I67" s="2"/>
      <c r="J67" s="2"/>
      <c r="K67" s="178"/>
      <c r="L67" s="15">
        <v>0</v>
      </c>
      <c r="M67" s="67">
        <v>0</v>
      </c>
      <c r="N67" s="68">
        <f t="shared" si="218"/>
        <v>0</v>
      </c>
      <c r="O67" s="207">
        <v>0</v>
      </c>
      <c r="P67" s="432">
        <v>0</v>
      </c>
      <c r="Q67" s="119">
        <f t="shared" si="219"/>
        <v>0</v>
      </c>
      <c r="R67" s="433">
        <v>0</v>
      </c>
      <c r="S67" s="434">
        <f t="shared" si="73"/>
        <v>0</v>
      </c>
      <c r="T67" s="223">
        <f t="shared" si="220"/>
        <v>0</v>
      </c>
      <c r="U67" s="69">
        <f t="shared" si="221"/>
        <v>0</v>
      </c>
      <c r="V67" s="522">
        <f t="shared" si="23"/>
        <v>0</v>
      </c>
      <c r="W67" s="38" t="str">
        <f t="shared" si="222"/>
        <v/>
      </c>
      <c r="X67" s="38" t="str">
        <f t="shared" si="223"/>
        <v/>
      </c>
      <c r="Y67" s="137" t="str">
        <f t="shared" si="224"/>
        <v/>
      </c>
      <c r="Z67" s="147">
        <v>0</v>
      </c>
      <c r="AA67" s="79">
        <v>0</v>
      </c>
      <c r="AB67" s="80">
        <f t="shared" si="161"/>
        <v>0</v>
      </c>
      <c r="AC67" s="217">
        <v>0</v>
      </c>
      <c r="AD67" s="438">
        <v>0</v>
      </c>
      <c r="AE67" s="120">
        <f t="shared" si="162"/>
        <v>0</v>
      </c>
      <c r="AF67" s="439">
        <v>0</v>
      </c>
      <c r="AG67" s="440">
        <f t="shared" si="163"/>
        <v>0</v>
      </c>
      <c r="AH67" s="158">
        <f t="shared" si="164"/>
        <v>0</v>
      </c>
      <c r="AI67" s="218">
        <f t="shared" si="165"/>
        <v>0</v>
      </c>
      <c r="AJ67" s="522">
        <f t="shared" si="24"/>
        <v>0</v>
      </c>
      <c r="AK67" s="72" t="str">
        <f t="shared" si="166"/>
        <v/>
      </c>
      <c r="AL67" s="72" t="str">
        <f t="shared" si="167"/>
        <v/>
      </c>
      <c r="AM67" s="148" t="str">
        <f t="shared" si="168"/>
        <v/>
      </c>
      <c r="AN67" s="140">
        <v>0</v>
      </c>
      <c r="AO67" s="75">
        <v>0</v>
      </c>
      <c r="AP67" s="76">
        <f t="shared" si="210"/>
        <v>0</v>
      </c>
      <c r="AQ67" s="263">
        <v>0</v>
      </c>
      <c r="AR67" s="441">
        <v>0</v>
      </c>
      <c r="AS67" s="264">
        <f t="shared" si="169"/>
        <v>0</v>
      </c>
      <c r="AT67" s="442">
        <v>0</v>
      </c>
      <c r="AU67" s="443">
        <f t="shared" si="170"/>
        <v>0</v>
      </c>
      <c r="AV67" s="65">
        <f t="shared" si="171"/>
        <v>0</v>
      </c>
      <c r="AW67" s="265">
        <f t="shared" si="172"/>
        <v>0</v>
      </c>
      <c r="AX67" s="522">
        <f t="shared" si="25"/>
        <v>0</v>
      </c>
      <c r="AY67" s="40" t="str">
        <f t="shared" si="173"/>
        <v/>
      </c>
      <c r="AZ67" s="40" t="str">
        <f t="shared" si="174"/>
        <v/>
      </c>
      <c r="BA67" s="141" t="str">
        <f t="shared" si="175"/>
        <v/>
      </c>
      <c r="BB67" s="286">
        <v>0</v>
      </c>
      <c r="BC67" s="85">
        <v>0</v>
      </c>
      <c r="BD67" s="287">
        <f t="shared" si="211"/>
        <v>0</v>
      </c>
      <c r="BE67" s="288">
        <v>0</v>
      </c>
      <c r="BF67" s="444">
        <v>0</v>
      </c>
      <c r="BG67" s="289">
        <f t="shared" si="176"/>
        <v>0</v>
      </c>
      <c r="BH67" s="445">
        <v>0</v>
      </c>
      <c r="BI67" s="446">
        <f t="shared" si="177"/>
        <v>0</v>
      </c>
      <c r="BJ67" s="121">
        <f t="shared" si="178"/>
        <v>0</v>
      </c>
      <c r="BK67" s="290">
        <f t="shared" si="179"/>
        <v>0</v>
      </c>
      <c r="BL67" s="522">
        <f t="shared" si="26"/>
        <v>0</v>
      </c>
      <c r="BM67" s="91" t="str">
        <f t="shared" si="180"/>
        <v/>
      </c>
      <c r="BN67" s="91" t="str">
        <f t="shared" si="181"/>
        <v/>
      </c>
      <c r="BO67" s="144" t="str">
        <f t="shared" si="182"/>
        <v/>
      </c>
      <c r="BP67" s="147">
        <v>0</v>
      </c>
      <c r="BQ67" s="79">
        <v>0</v>
      </c>
      <c r="BR67" s="80">
        <f t="shared" si="212"/>
        <v>0</v>
      </c>
      <c r="BS67" s="217">
        <v>0</v>
      </c>
      <c r="BT67" s="438">
        <v>0</v>
      </c>
      <c r="BU67" s="120">
        <f t="shared" si="183"/>
        <v>0</v>
      </c>
      <c r="BV67" s="439">
        <v>0</v>
      </c>
      <c r="BW67" s="440">
        <f t="shared" si="184"/>
        <v>0</v>
      </c>
      <c r="BX67" s="158">
        <f t="shared" si="185"/>
        <v>0</v>
      </c>
      <c r="BY67" s="218">
        <f t="shared" si="186"/>
        <v>0</v>
      </c>
      <c r="BZ67" s="522">
        <f t="shared" si="27"/>
        <v>0</v>
      </c>
      <c r="CA67" s="72" t="str">
        <f t="shared" si="187"/>
        <v/>
      </c>
      <c r="CB67" s="72" t="str">
        <f t="shared" si="188"/>
        <v/>
      </c>
      <c r="CC67" s="148" t="str">
        <f t="shared" si="189"/>
        <v/>
      </c>
      <c r="CD67" s="155">
        <v>0</v>
      </c>
      <c r="CE67" s="156">
        <v>0</v>
      </c>
      <c r="CF67" s="157">
        <f t="shared" si="213"/>
        <v>0</v>
      </c>
      <c r="CG67" s="311">
        <v>0</v>
      </c>
      <c r="CH67" s="447">
        <v>0</v>
      </c>
      <c r="CI67" s="312">
        <f t="shared" si="190"/>
        <v>0</v>
      </c>
      <c r="CJ67" s="448">
        <v>0</v>
      </c>
      <c r="CK67" s="449">
        <f t="shared" si="191"/>
        <v>0</v>
      </c>
      <c r="CL67" s="64">
        <f t="shared" si="192"/>
        <v>0</v>
      </c>
      <c r="CM67" s="313">
        <f t="shared" si="193"/>
        <v>0</v>
      </c>
      <c r="CN67" s="522">
        <f t="shared" si="28"/>
        <v>0</v>
      </c>
      <c r="CO67" s="39" t="str">
        <f t="shared" si="194"/>
        <v/>
      </c>
      <c r="CP67" s="39" t="str">
        <f t="shared" si="195"/>
        <v/>
      </c>
      <c r="CQ67" s="58" t="str">
        <f t="shared" si="196"/>
        <v/>
      </c>
      <c r="CR67" s="152">
        <v>0</v>
      </c>
      <c r="CS67" s="81">
        <v>0</v>
      </c>
      <c r="CT67" s="82">
        <f t="shared" si="214"/>
        <v>0</v>
      </c>
      <c r="CU67" s="336">
        <v>0</v>
      </c>
      <c r="CV67" s="450">
        <v>0</v>
      </c>
      <c r="CW67" s="337">
        <f t="shared" si="197"/>
        <v>0</v>
      </c>
      <c r="CX67" s="451">
        <v>0</v>
      </c>
      <c r="CY67" s="452">
        <f t="shared" si="198"/>
        <v>0</v>
      </c>
      <c r="CZ67" s="66">
        <f t="shared" si="199"/>
        <v>0</v>
      </c>
      <c r="DA67" s="338">
        <f t="shared" si="200"/>
        <v>0</v>
      </c>
      <c r="DB67" s="522">
        <f t="shared" si="29"/>
        <v>0</v>
      </c>
      <c r="DC67" s="153">
        <f t="shared" si="30"/>
        <v>0</v>
      </c>
      <c r="DD67" s="286">
        <v>0</v>
      </c>
      <c r="DE67" s="85">
        <v>0</v>
      </c>
      <c r="DF67" s="287">
        <f t="shared" si="215"/>
        <v>0</v>
      </c>
      <c r="DG67" s="288">
        <v>0</v>
      </c>
      <c r="DH67" s="444">
        <v>0</v>
      </c>
      <c r="DI67" s="289">
        <f t="shared" si="201"/>
        <v>0</v>
      </c>
      <c r="DJ67" s="445">
        <v>0</v>
      </c>
      <c r="DK67" s="446">
        <f t="shared" si="202"/>
        <v>0</v>
      </c>
      <c r="DL67" s="121">
        <f t="shared" si="203"/>
        <v>0</v>
      </c>
      <c r="DM67" s="290">
        <f t="shared" si="204"/>
        <v>0</v>
      </c>
      <c r="DN67" s="522">
        <f t="shared" si="31"/>
        <v>0</v>
      </c>
      <c r="DO67" s="154">
        <f t="shared" si="32"/>
        <v>0</v>
      </c>
      <c r="DP67" s="12">
        <v>0</v>
      </c>
      <c r="DQ67" s="6">
        <v>0</v>
      </c>
      <c r="DR67" s="6">
        <v>0</v>
      </c>
      <c r="DS67" s="87">
        <f t="shared" si="216"/>
        <v>0</v>
      </c>
      <c r="DT67" s="522">
        <f t="shared" si="34"/>
        <v>0</v>
      </c>
      <c r="DU67" s="88">
        <f t="shared" si="35"/>
        <v>0</v>
      </c>
      <c r="DV67" s="10">
        <v>0</v>
      </c>
      <c r="DW67" s="4">
        <v>0</v>
      </c>
      <c r="DX67" s="4">
        <v>0</v>
      </c>
      <c r="DY67" s="39">
        <f t="shared" si="217"/>
        <v>0</v>
      </c>
      <c r="DZ67" s="522">
        <f t="shared" si="37"/>
        <v>0</v>
      </c>
      <c r="EA67" s="54">
        <f t="shared" si="38"/>
        <v>0</v>
      </c>
      <c r="EB67" s="286">
        <v>0</v>
      </c>
      <c r="EC67" s="85">
        <v>0</v>
      </c>
      <c r="ED67" s="287">
        <f t="shared" si="87"/>
        <v>0</v>
      </c>
      <c r="EE67" s="288">
        <v>0</v>
      </c>
      <c r="EF67" s="444">
        <v>0</v>
      </c>
      <c r="EG67" s="289">
        <f t="shared" si="205"/>
        <v>0</v>
      </c>
      <c r="EH67" s="445">
        <v>0</v>
      </c>
      <c r="EI67" s="446">
        <f t="shared" si="206"/>
        <v>0</v>
      </c>
      <c r="EJ67" s="121">
        <f t="shared" si="207"/>
        <v>0</v>
      </c>
      <c r="EK67" s="290">
        <f t="shared" si="208"/>
        <v>0</v>
      </c>
      <c r="EL67" s="91">
        <f t="shared" si="7"/>
        <v>0</v>
      </c>
      <c r="EM67" s="154">
        <f t="shared" si="39"/>
        <v>0</v>
      </c>
      <c r="EN67" s="14"/>
      <c r="EO67" s="8"/>
      <c r="EP67" s="59" t="str">
        <f t="shared" si="209"/>
        <v/>
      </c>
      <c r="EQ67" s="56">
        <f t="shared" si="159"/>
        <v>0</v>
      </c>
      <c r="ER67" s="41">
        <f t="shared" si="160"/>
        <v>0</v>
      </c>
      <c r="ES67" s="190">
        <f t="shared" si="41"/>
        <v>0</v>
      </c>
      <c r="ET67" s="99" t="str">
        <f t="shared" si="42"/>
        <v/>
      </c>
      <c r="EU67" s="99" t="str">
        <f t="shared" si="43"/>
        <v/>
      </c>
      <c r="EV67" s="83" t="str">
        <f t="shared" si="44"/>
        <v/>
      </c>
      <c r="EW67" s="57" t="str">
        <f t="shared" si="45"/>
        <v/>
      </c>
      <c r="EX67" s="126">
        <f t="shared" si="46"/>
        <v>0</v>
      </c>
      <c r="EY67" s="93" t="str">
        <f t="shared" si="47"/>
        <v/>
      </c>
      <c r="EZ67" s="92" t="str">
        <f t="shared" si="48"/>
        <v/>
      </c>
      <c r="FA67" s="92" t="str">
        <f t="shared" si="49"/>
        <v/>
      </c>
      <c r="FB67" s="92" t="str">
        <f t="shared" si="50"/>
        <v/>
      </c>
      <c r="FC67" s="92" t="str">
        <f t="shared" si="51"/>
        <v/>
      </c>
      <c r="FD67" s="94" t="str">
        <f t="shared" si="52"/>
        <v/>
      </c>
      <c r="FE67" s="93">
        <f t="shared" si="53"/>
        <v>0</v>
      </c>
      <c r="FF67" s="92">
        <f t="shared" si="54"/>
        <v>0</v>
      </c>
      <c r="FG67" s="92">
        <f t="shared" si="55"/>
        <v>0</v>
      </c>
      <c r="FH67" s="92">
        <f t="shared" si="56"/>
        <v>0</v>
      </c>
      <c r="FI67" s="94"/>
      <c r="FJ67" s="735"/>
      <c r="FK67" s="735"/>
      <c r="FL67" s="173">
        <f t="shared" si="57"/>
        <v>0</v>
      </c>
      <c r="FM67" s="173" t="s">
        <v>198</v>
      </c>
      <c r="FN67" s="173">
        <f t="shared" si="58"/>
        <v>200</v>
      </c>
      <c r="FO67" s="173" t="str">
        <f t="shared" si="59"/>
        <v>0/200</v>
      </c>
      <c r="FP67" s="173">
        <f t="shared" si="60"/>
        <v>0</v>
      </c>
      <c r="FQ67" s="173" t="s">
        <v>198</v>
      </c>
      <c r="FR67" s="173">
        <f t="shared" si="61"/>
        <v>200</v>
      </c>
      <c r="FS67" s="173" t="str">
        <f t="shared" si="62"/>
        <v>0/200</v>
      </c>
      <c r="FT67" s="173">
        <f t="shared" si="63"/>
        <v>0</v>
      </c>
      <c r="FU67" s="173" t="s">
        <v>198</v>
      </c>
      <c r="FV67" s="173">
        <f t="shared" si="64"/>
        <v>100</v>
      </c>
      <c r="FW67" s="173" t="str">
        <f t="shared" si="65"/>
        <v>0/100</v>
      </c>
      <c r="FX67" s="173">
        <f t="shared" si="66"/>
        <v>0</v>
      </c>
      <c r="FY67" s="173" t="s">
        <v>198</v>
      </c>
      <c r="FZ67" s="173">
        <f t="shared" si="67"/>
        <v>100</v>
      </c>
      <c r="GA67" s="173" t="str">
        <f t="shared" si="68"/>
        <v>0/100</v>
      </c>
      <c r="GB67" s="173">
        <f t="shared" si="69"/>
        <v>0</v>
      </c>
      <c r="GC67" s="173" t="s">
        <v>198</v>
      </c>
      <c r="GD67" s="173">
        <f t="shared" si="70"/>
        <v>200</v>
      </c>
      <c r="GE67" s="173" t="str">
        <f t="shared" si="20"/>
        <v>0/200</v>
      </c>
    </row>
    <row r="68" spans="1:196" ht="21.75" customHeight="1">
      <c r="A68" s="165">
        <f t="shared" si="21"/>
        <v>0</v>
      </c>
      <c r="B68" s="429">
        <v>60</v>
      </c>
      <c r="C68" s="42">
        <v>60</v>
      </c>
      <c r="D68" s="37">
        <f t="shared" si="22"/>
        <v>0</v>
      </c>
      <c r="E68" s="2"/>
      <c r="F68" s="176"/>
      <c r="G68" s="2"/>
      <c r="H68" s="2"/>
      <c r="I68" s="2"/>
      <c r="J68" s="2"/>
      <c r="K68" s="178"/>
      <c r="L68" s="15">
        <v>0</v>
      </c>
      <c r="M68" s="67">
        <v>0</v>
      </c>
      <c r="N68" s="68">
        <f t="shared" si="218"/>
        <v>0</v>
      </c>
      <c r="O68" s="207">
        <v>0</v>
      </c>
      <c r="P68" s="432">
        <v>0</v>
      </c>
      <c r="Q68" s="119">
        <f t="shared" si="219"/>
        <v>0</v>
      </c>
      <c r="R68" s="433">
        <v>0</v>
      </c>
      <c r="S68" s="434">
        <f t="shared" si="73"/>
        <v>0</v>
      </c>
      <c r="T68" s="223">
        <f t="shared" si="220"/>
        <v>0</v>
      </c>
      <c r="U68" s="69">
        <f t="shared" si="221"/>
        <v>0</v>
      </c>
      <c r="V68" s="522">
        <f t="shared" si="23"/>
        <v>0</v>
      </c>
      <c r="W68" s="38" t="str">
        <f t="shared" si="222"/>
        <v/>
      </c>
      <c r="X68" s="38" t="str">
        <f t="shared" si="223"/>
        <v/>
      </c>
      <c r="Y68" s="137" t="str">
        <f t="shared" si="224"/>
        <v/>
      </c>
      <c r="Z68" s="147">
        <v>0</v>
      </c>
      <c r="AA68" s="79">
        <v>0</v>
      </c>
      <c r="AB68" s="80">
        <f t="shared" si="161"/>
        <v>0</v>
      </c>
      <c r="AC68" s="217">
        <v>0</v>
      </c>
      <c r="AD68" s="438">
        <v>0</v>
      </c>
      <c r="AE68" s="120">
        <f t="shared" si="162"/>
        <v>0</v>
      </c>
      <c r="AF68" s="439">
        <v>0</v>
      </c>
      <c r="AG68" s="440">
        <f t="shared" si="163"/>
        <v>0</v>
      </c>
      <c r="AH68" s="158">
        <f t="shared" si="164"/>
        <v>0</v>
      </c>
      <c r="AI68" s="218">
        <f t="shared" si="165"/>
        <v>0</v>
      </c>
      <c r="AJ68" s="522">
        <f t="shared" si="24"/>
        <v>0</v>
      </c>
      <c r="AK68" s="72" t="str">
        <f t="shared" si="166"/>
        <v/>
      </c>
      <c r="AL68" s="72" t="str">
        <f t="shared" si="167"/>
        <v/>
      </c>
      <c r="AM68" s="148" t="str">
        <f t="shared" si="168"/>
        <v/>
      </c>
      <c r="AN68" s="140">
        <v>0</v>
      </c>
      <c r="AO68" s="75">
        <v>0</v>
      </c>
      <c r="AP68" s="76">
        <f t="shared" si="210"/>
        <v>0</v>
      </c>
      <c r="AQ68" s="263">
        <v>0</v>
      </c>
      <c r="AR68" s="441">
        <v>0</v>
      </c>
      <c r="AS68" s="264">
        <f t="shared" si="169"/>
        <v>0</v>
      </c>
      <c r="AT68" s="442">
        <v>0</v>
      </c>
      <c r="AU68" s="443">
        <f t="shared" si="170"/>
        <v>0</v>
      </c>
      <c r="AV68" s="65">
        <f t="shared" si="171"/>
        <v>0</v>
      </c>
      <c r="AW68" s="265">
        <f t="shared" si="172"/>
        <v>0</v>
      </c>
      <c r="AX68" s="522">
        <f t="shared" si="25"/>
        <v>0</v>
      </c>
      <c r="AY68" s="40" t="str">
        <f t="shared" si="173"/>
        <v/>
      </c>
      <c r="AZ68" s="40" t="str">
        <f t="shared" si="174"/>
        <v/>
      </c>
      <c r="BA68" s="141" t="str">
        <f t="shared" si="175"/>
        <v/>
      </c>
      <c r="BB68" s="286">
        <v>0</v>
      </c>
      <c r="BC68" s="85">
        <v>0</v>
      </c>
      <c r="BD68" s="287">
        <f t="shared" si="211"/>
        <v>0</v>
      </c>
      <c r="BE68" s="288">
        <v>0</v>
      </c>
      <c r="BF68" s="444">
        <v>0</v>
      </c>
      <c r="BG68" s="289">
        <f t="shared" si="176"/>
        <v>0</v>
      </c>
      <c r="BH68" s="445">
        <v>0</v>
      </c>
      <c r="BI68" s="446">
        <f t="shared" si="177"/>
        <v>0</v>
      </c>
      <c r="BJ68" s="121">
        <f t="shared" si="178"/>
        <v>0</v>
      </c>
      <c r="BK68" s="290">
        <f t="shared" si="179"/>
        <v>0</v>
      </c>
      <c r="BL68" s="522">
        <f t="shared" si="26"/>
        <v>0</v>
      </c>
      <c r="BM68" s="91" t="str">
        <f t="shared" si="180"/>
        <v/>
      </c>
      <c r="BN68" s="91" t="str">
        <f t="shared" si="181"/>
        <v/>
      </c>
      <c r="BO68" s="144" t="str">
        <f t="shared" si="182"/>
        <v/>
      </c>
      <c r="BP68" s="147">
        <v>0</v>
      </c>
      <c r="BQ68" s="79">
        <v>0</v>
      </c>
      <c r="BR68" s="80">
        <f t="shared" si="212"/>
        <v>0</v>
      </c>
      <c r="BS68" s="217">
        <v>0</v>
      </c>
      <c r="BT68" s="438">
        <v>0</v>
      </c>
      <c r="BU68" s="120">
        <f t="shared" si="183"/>
        <v>0</v>
      </c>
      <c r="BV68" s="439">
        <v>0</v>
      </c>
      <c r="BW68" s="440">
        <f t="shared" si="184"/>
        <v>0</v>
      </c>
      <c r="BX68" s="158">
        <f t="shared" si="185"/>
        <v>0</v>
      </c>
      <c r="BY68" s="218">
        <f t="shared" si="186"/>
        <v>0</v>
      </c>
      <c r="BZ68" s="522">
        <f t="shared" si="27"/>
        <v>0</v>
      </c>
      <c r="CA68" s="72" t="str">
        <f t="shared" si="187"/>
        <v/>
      </c>
      <c r="CB68" s="72" t="str">
        <f t="shared" si="188"/>
        <v/>
      </c>
      <c r="CC68" s="148" t="str">
        <f t="shared" si="189"/>
        <v/>
      </c>
      <c r="CD68" s="155">
        <v>0</v>
      </c>
      <c r="CE68" s="156">
        <v>0</v>
      </c>
      <c r="CF68" s="157">
        <f t="shared" si="213"/>
        <v>0</v>
      </c>
      <c r="CG68" s="311">
        <v>0</v>
      </c>
      <c r="CH68" s="447">
        <v>0</v>
      </c>
      <c r="CI68" s="312">
        <f t="shared" si="190"/>
        <v>0</v>
      </c>
      <c r="CJ68" s="448">
        <v>0</v>
      </c>
      <c r="CK68" s="449">
        <f t="shared" si="191"/>
        <v>0</v>
      </c>
      <c r="CL68" s="64">
        <f t="shared" si="192"/>
        <v>0</v>
      </c>
      <c r="CM68" s="313">
        <f t="shared" si="193"/>
        <v>0</v>
      </c>
      <c r="CN68" s="522">
        <f t="shared" si="28"/>
        <v>0</v>
      </c>
      <c r="CO68" s="39" t="str">
        <f t="shared" si="194"/>
        <v/>
      </c>
      <c r="CP68" s="39" t="str">
        <f t="shared" si="195"/>
        <v/>
      </c>
      <c r="CQ68" s="58" t="str">
        <f t="shared" si="196"/>
        <v/>
      </c>
      <c r="CR68" s="152">
        <v>0</v>
      </c>
      <c r="CS68" s="81">
        <v>0</v>
      </c>
      <c r="CT68" s="82">
        <f t="shared" si="214"/>
        <v>0</v>
      </c>
      <c r="CU68" s="336">
        <v>0</v>
      </c>
      <c r="CV68" s="450">
        <v>0</v>
      </c>
      <c r="CW68" s="337">
        <f t="shared" si="197"/>
        <v>0</v>
      </c>
      <c r="CX68" s="451">
        <v>0</v>
      </c>
      <c r="CY68" s="452">
        <f t="shared" si="198"/>
        <v>0</v>
      </c>
      <c r="CZ68" s="66">
        <f t="shared" si="199"/>
        <v>0</v>
      </c>
      <c r="DA68" s="338">
        <f t="shared" si="200"/>
        <v>0</v>
      </c>
      <c r="DB68" s="522">
        <f t="shared" si="29"/>
        <v>0</v>
      </c>
      <c r="DC68" s="153">
        <f t="shared" si="30"/>
        <v>0</v>
      </c>
      <c r="DD68" s="286">
        <v>0</v>
      </c>
      <c r="DE68" s="85">
        <v>0</v>
      </c>
      <c r="DF68" s="287">
        <f t="shared" si="215"/>
        <v>0</v>
      </c>
      <c r="DG68" s="288">
        <v>0</v>
      </c>
      <c r="DH68" s="444">
        <v>0</v>
      </c>
      <c r="DI68" s="289">
        <f t="shared" si="201"/>
        <v>0</v>
      </c>
      <c r="DJ68" s="445">
        <v>0</v>
      </c>
      <c r="DK68" s="446">
        <f t="shared" si="202"/>
        <v>0</v>
      </c>
      <c r="DL68" s="121">
        <f t="shared" si="203"/>
        <v>0</v>
      </c>
      <c r="DM68" s="290">
        <f t="shared" si="204"/>
        <v>0</v>
      </c>
      <c r="DN68" s="522">
        <f t="shared" si="31"/>
        <v>0</v>
      </c>
      <c r="DO68" s="154">
        <f t="shared" si="32"/>
        <v>0</v>
      </c>
      <c r="DP68" s="12">
        <v>0</v>
      </c>
      <c r="DQ68" s="6">
        <v>0</v>
      </c>
      <c r="DR68" s="6">
        <v>0</v>
      </c>
      <c r="DS68" s="87">
        <f t="shared" si="216"/>
        <v>0</v>
      </c>
      <c r="DT68" s="522">
        <f t="shared" si="34"/>
        <v>0</v>
      </c>
      <c r="DU68" s="88">
        <f t="shared" si="35"/>
        <v>0</v>
      </c>
      <c r="DV68" s="10">
        <v>0</v>
      </c>
      <c r="DW68" s="4">
        <v>0</v>
      </c>
      <c r="DX68" s="4">
        <v>0</v>
      </c>
      <c r="DY68" s="39">
        <f t="shared" si="217"/>
        <v>0</v>
      </c>
      <c r="DZ68" s="522">
        <f t="shared" si="37"/>
        <v>0</v>
      </c>
      <c r="EA68" s="54">
        <f t="shared" si="38"/>
        <v>0</v>
      </c>
      <c r="EB68" s="286">
        <v>0</v>
      </c>
      <c r="EC68" s="85">
        <v>0</v>
      </c>
      <c r="ED68" s="287">
        <f t="shared" si="87"/>
        <v>0</v>
      </c>
      <c r="EE68" s="288">
        <v>0</v>
      </c>
      <c r="EF68" s="444">
        <v>0</v>
      </c>
      <c r="EG68" s="289">
        <f t="shared" si="205"/>
        <v>0</v>
      </c>
      <c r="EH68" s="445">
        <v>0</v>
      </c>
      <c r="EI68" s="446">
        <f t="shared" si="206"/>
        <v>0</v>
      </c>
      <c r="EJ68" s="121">
        <f t="shared" si="207"/>
        <v>0</v>
      </c>
      <c r="EK68" s="290">
        <f t="shared" si="208"/>
        <v>0</v>
      </c>
      <c r="EL68" s="91">
        <f t="shared" si="7"/>
        <v>0</v>
      </c>
      <c r="EM68" s="154">
        <f t="shared" si="39"/>
        <v>0</v>
      </c>
      <c r="EN68" s="14"/>
      <c r="EO68" s="8"/>
      <c r="EP68" s="59" t="str">
        <f t="shared" si="209"/>
        <v/>
      </c>
      <c r="EQ68" s="56">
        <f t="shared" si="159"/>
        <v>0</v>
      </c>
      <c r="ER68" s="41">
        <f t="shared" si="160"/>
        <v>0</v>
      </c>
      <c r="ES68" s="190">
        <f t="shared" si="41"/>
        <v>0</v>
      </c>
      <c r="ET68" s="99" t="str">
        <f t="shared" si="42"/>
        <v/>
      </c>
      <c r="EU68" s="99" t="str">
        <f t="shared" si="43"/>
        <v/>
      </c>
      <c r="EV68" s="83" t="str">
        <f t="shared" si="44"/>
        <v/>
      </c>
      <c r="EW68" s="57" t="str">
        <f t="shared" si="45"/>
        <v/>
      </c>
      <c r="EX68" s="126">
        <f t="shared" si="46"/>
        <v>0</v>
      </c>
      <c r="EY68" s="93" t="str">
        <f t="shared" si="47"/>
        <v/>
      </c>
      <c r="EZ68" s="92" t="str">
        <f t="shared" si="48"/>
        <v/>
      </c>
      <c r="FA68" s="92" t="str">
        <f t="shared" si="49"/>
        <v/>
      </c>
      <c r="FB68" s="92" t="str">
        <f t="shared" si="50"/>
        <v/>
      </c>
      <c r="FC68" s="92" t="str">
        <f t="shared" si="51"/>
        <v/>
      </c>
      <c r="FD68" s="94" t="str">
        <f t="shared" si="52"/>
        <v/>
      </c>
      <c r="FE68" s="93">
        <f t="shared" si="53"/>
        <v>0</v>
      </c>
      <c r="FF68" s="92">
        <f t="shared" si="54"/>
        <v>0</v>
      </c>
      <c r="FG68" s="92">
        <f t="shared" si="55"/>
        <v>0</v>
      </c>
      <c r="FH68" s="92">
        <f t="shared" si="56"/>
        <v>0</v>
      </c>
      <c r="FI68" s="94"/>
      <c r="FJ68" s="735"/>
      <c r="FK68" s="735"/>
      <c r="FL68" s="173">
        <f t="shared" si="57"/>
        <v>0</v>
      </c>
      <c r="FM68" s="173" t="s">
        <v>198</v>
      </c>
      <c r="FN68" s="173">
        <f t="shared" si="58"/>
        <v>200</v>
      </c>
      <c r="FO68" s="173" t="str">
        <f t="shared" si="59"/>
        <v>0/200</v>
      </c>
      <c r="FP68" s="173">
        <f t="shared" si="60"/>
        <v>0</v>
      </c>
      <c r="FQ68" s="173" t="s">
        <v>198</v>
      </c>
      <c r="FR68" s="173">
        <f t="shared" si="61"/>
        <v>200</v>
      </c>
      <c r="FS68" s="173" t="str">
        <f t="shared" si="62"/>
        <v>0/200</v>
      </c>
      <c r="FT68" s="173">
        <f t="shared" si="63"/>
        <v>0</v>
      </c>
      <c r="FU68" s="173" t="s">
        <v>198</v>
      </c>
      <c r="FV68" s="173">
        <f t="shared" si="64"/>
        <v>100</v>
      </c>
      <c r="FW68" s="173" t="str">
        <f t="shared" si="65"/>
        <v>0/100</v>
      </c>
      <c r="FX68" s="173">
        <f t="shared" si="66"/>
        <v>0</v>
      </c>
      <c r="FY68" s="173" t="s">
        <v>198</v>
      </c>
      <c r="FZ68" s="173">
        <f t="shared" si="67"/>
        <v>100</v>
      </c>
      <c r="GA68" s="173" t="str">
        <f t="shared" si="68"/>
        <v>0/100</v>
      </c>
      <c r="GB68" s="173">
        <f t="shared" si="69"/>
        <v>0</v>
      </c>
      <c r="GC68" s="173" t="s">
        <v>198</v>
      </c>
      <c r="GD68" s="173">
        <f t="shared" si="70"/>
        <v>200</v>
      </c>
      <c r="GE68" s="173" t="str">
        <f t="shared" si="20"/>
        <v>0/200</v>
      </c>
    </row>
    <row r="69" spans="1:196" ht="21.75" customHeight="1">
      <c r="A69" s="165">
        <f t="shared" si="21"/>
        <v>0</v>
      </c>
      <c r="B69" s="429">
        <v>61</v>
      </c>
      <c r="C69" s="36">
        <v>61</v>
      </c>
      <c r="D69" s="37">
        <f t="shared" si="22"/>
        <v>0</v>
      </c>
      <c r="E69" s="2"/>
      <c r="F69" s="176"/>
      <c r="G69" s="1"/>
      <c r="H69" s="2"/>
      <c r="I69" s="2"/>
      <c r="J69" s="2"/>
      <c r="K69" s="178"/>
      <c r="L69" s="15">
        <v>0</v>
      </c>
      <c r="M69" s="67">
        <v>0</v>
      </c>
      <c r="N69" s="68">
        <f t="shared" si="218"/>
        <v>0</v>
      </c>
      <c r="O69" s="207">
        <v>0</v>
      </c>
      <c r="P69" s="432">
        <v>0</v>
      </c>
      <c r="Q69" s="119">
        <f t="shared" si="219"/>
        <v>0</v>
      </c>
      <c r="R69" s="433">
        <v>0</v>
      </c>
      <c r="S69" s="434">
        <f t="shared" si="73"/>
        <v>0</v>
      </c>
      <c r="T69" s="223">
        <f t="shared" si="220"/>
        <v>0</v>
      </c>
      <c r="U69" s="69">
        <f t="shared" si="221"/>
        <v>0</v>
      </c>
      <c r="V69" s="522">
        <f t="shared" si="23"/>
        <v>0</v>
      </c>
      <c r="W69" s="38" t="str">
        <f t="shared" si="222"/>
        <v/>
      </c>
      <c r="X69" s="38" t="str">
        <f t="shared" si="223"/>
        <v/>
      </c>
      <c r="Y69" s="137" t="str">
        <f t="shared" si="224"/>
        <v/>
      </c>
      <c r="Z69" s="147">
        <v>0</v>
      </c>
      <c r="AA69" s="79">
        <v>0</v>
      </c>
      <c r="AB69" s="80">
        <f t="shared" si="161"/>
        <v>0</v>
      </c>
      <c r="AC69" s="217">
        <v>0</v>
      </c>
      <c r="AD69" s="438">
        <v>0</v>
      </c>
      <c r="AE69" s="120">
        <f t="shared" si="162"/>
        <v>0</v>
      </c>
      <c r="AF69" s="439">
        <v>0</v>
      </c>
      <c r="AG69" s="440">
        <f t="shared" si="163"/>
        <v>0</v>
      </c>
      <c r="AH69" s="158">
        <f t="shared" si="164"/>
        <v>0</v>
      </c>
      <c r="AI69" s="218">
        <f t="shared" si="165"/>
        <v>0</v>
      </c>
      <c r="AJ69" s="522">
        <f t="shared" si="24"/>
        <v>0</v>
      </c>
      <c r="AK69" s="72" t="str">
        <f t="shared" si="166"/>
        <v/>
      </c>
      <c r="AL69" s="72" t="str">
        <f t="shared" si="167"/>
        <v/>
      </c>
      <c r="AM69" s="148" t="str">
        <f t="shared" si="168"/>
        <v/>
      </c>
      <c r="AN69" s="140">
        <v>0</v>
      </c>
      <c r="AO69" s="75">
        <v>0</v>
      </c>
      <c r="AP69" s="76">
        <f t="shared" si="210"/>
        <v>0</v>
      </c>
      <c r="AQ69" s="263">
        <v>0</v>
      </c>
      <c r="AR69" s="441">
        <v>0</v>
      </c>
      <c r="AS69" s="264">
        <f t="shared" si="169"/>
        <v>0</v>
      </c>
      <c r="AT69" s="442">
        <v>0</v>
      </c>
      <c r="AU69" s="443">
        <f t="shared" si="170"/>
        <v>0</v>
      </c>
      <c r="AV69" s="65">
        <f t="shared" si="171"/>
        <v>0</v>
      </c>
      <c r="AW69" s="265">
        <f t="shared" si="172"/>
        <v>0</v>
      </c>
      <c r="AX69" s="522">
        <f t="shared" si="25"/>
        <v>0</v>
      </c>
      <c r="AY69" s="40" t="str">
        <f t="shared" si="173"/>
        <v/>
      </c>
      <c r="AZ69" s="40" t="str">
        <f t="shared" si="174"/>
        <v/>
      </c>
      <c r="BA69" s="141" t="str">
        <f t="shared" si="175"/>
        <v/>
      </c>
      <c r="BB69" s="286">
        <v>0</v>
      </c>
      <c r="BC69" s="85">
        <v>0</v>
      </c>
      <c r="BD69" s="287">
        <f t="shared" si="211"/>
        <v>0</v>
      </c>
      <c r="BE69" s="288">
        <v>0</v>
      </c>
      <c r="BF69" s="444">
        <v>0</v>
      </c>
      <c r="BG69" s="289">
        <f t="shared" si="176"/>
        <v>0</v>
      </c>
      <c r="BH69" s="445">
        <v>0</v>
      </c>
      <c r="BI69" s="446">
        <f t="shared" si="177"/>
        <v>0</v>
      </c>
      <c r="BJ69" s="121">
        <f t="shared" si="178"/>
        <v>0</v>
      </c>
      <c r="BK69" s="290">
        <f t="shared" si="179"/>
        <v>0</v>
      </c>
      <c r="BL69" s="522">
        <f t="shared" si="26"/>
        <v>0</v>
      </c>
      <c r="BM69" s="91" t="str">
        <f t="shared" si="180"/>
        <v/>
      </c>
      <c r="BN69" s="91" t="str">
        <f t="shared" si="181"/>
        <v/>
      </c>
      <c r="BO69" s="144" t="str">
        <f t="shared" si="182"/>
        <v/>
      </c>
      <c r="BP69" s="147">
        <v>0</v>
      </c>
      <c r="BQ69" s="79">
        <v>0</v>
      </c>
      <c r="BR69" s="80">
        <f t="shared" si="212"/>
        <v>0</v>
      </c>
      <c r="BS69" s="217">
        <v>0</v>
      </c>
      <c r="BT69" s="438">
        <v>0</v>
      </c>
      <c r="BU69" s="120">
        <f t="shared" si="183"/>
        <v>0</v>
      </c>
      <c r="BV69" s="439">
        <v>0</v>
      </c>
      <c r="BW69" s="440">
        <f t="shared" si="184"/>
        <v>0</v>
      </c>
      <c r="BX69" s="158">
        <f t="shared" si="185"/>
        <v>0</v>
      </c>
      <c r="BY69" s="218">
        <f t="shared" si="186"/>
        <v>0</v>
      </c>
      <c r="BZ69" s="522">
        <f t="shared" si="27"/>
        <v>0</v>
      </c>
      <c r="CA69" s="72" t="str">
        <f t="shared" si="187"/>
        <v/>
      </c>
      <c r="CB69" s="72" t="str">
        <f t="shared" si="188"/>
        <v/>
      </c>
      <c r="CC69" s="148" t="str">
        <f t="shared" si="189"/>
        <v/>
      </c>
      <c r="CD69" s="155">
        <v>0</v>
      </c>
      <c r="CE69" s="156">
        <v>0</v>
      </c>
      <c r="CF69" s="157">
        <f t="shared" si="213"/>
        <v>0</v>
      </c>
      <c r="CG69" s="311">
        <v>0</v>
      </c>
      <c r="CH69" s="447">
        <v>0</v>
      </c>
      <c r="CI69" s="312">
        <f t="shared" si="190"/>
        <v>0</v>
      </c>
      <c r="CJ69" s="448">
        <v>0</v>
      </c>
      <c r="CK69" s="449">
        <f t="shared" si="191"/>
        <v>0</v>
      </c>
      <c r="CL69" s="64">
        <f t="shared" si="192"/>
        <v>0</v>
      </c>
      <c r="CM69" s="313">
        <f t="shared" si="193"/>
        <v>0</v>
      </c>
      <c r="CN69" s="522">
        <f t="shared" si="28"/>
        <v>0</v>
      </c>
      <c r="CO69" s="39" t="str">
        <f t="shared" si="194"/>
        <v/>
      </c>
      <c r="CP69" s="39" t="str">
        <f t="shared" si="195"/>
        <v/>
      </c>
      <c r="CQ69" s="58" t="str">
        <f t="shared" si="196"/>
        <v/>
      </c>
      <c r="CR69" s="152">
        <v>0</v>
      </c>
      <c r="CS69" s="81">
        <v>0</v>
      </c>
      <c r="CT69" s="82">
        <f t="shared" si="214"/>
        <v>0</v>
      </c>
      <c r="CU69" s="336">
        <v>0</v>
      </c>
      <c r="CV69" s="450">
        <v>0</v>
      </c>
      <c r="CW69" s="337">
        <f t="shared" si="197"/>
        <v>0</v>
      </c>
      <c r="CX69" s="451">
        <v>0</v>
      </c>
      <c r="CY69" s="452">
        <f t="shared" si="198"/>
        <v>0</v>
      </c>
      <c r="CZ69" s="66">
        <f t="shared" si="199"/>
        <v>0</v>
      </c>
      <c r="DA69" s="338">
        <f t="shared" si="200"/>
        <v>0</v>
      </c>
      <c r="DB69" s="522">
        <f t="shared" si="29"/>
        <v>0</v>
      </c>
      <c r="DC69" s="153">
        <f t="shared" si="30"/>
        <v>0</v>
      </c>
      <c r="DD69" s="286">
        <v>0</v>
      </c>
      <c r="DE69" s="85">
        <v>0</v>
      </c>
      <c r="DF69" s="287">
        <f t="shared" si="215"/>
        <v>0</v>
      </c>
      <c r="DG69" s="288">
        <v>0</v>
      </c>
      <c r="DH69" s="444">
        <v>0</v>
      </c>
      <c r="DI69" s="289">
        <f t="shared" si="201"/>
        <v>0</v>
      </c>
      <c r="DJ69" s="445">
        <v>0</v>
      </c>
      <c r="DK69" s="446">
        <f t="shared" si="202"/>
        <v>0</v>
      </c>
      <c r="DL69" s="121">
        <f t="shared" si="203"/>
        <v>0</v>
      </c>
      <c r="DM69" s="290">
        <f t="shared" si="204"/>
        <v>0</v>
      </c>
      <c r="DN69" s="522">
        <f t="shared" si="31"/>
        <v>0</v>
      </c>
      <c r="DO69" s="154">
        <f t="shared" si="32"/>
        <v>0</v>
      </c>
      <c r="DP69" s="12">
        <v>0</v>
      </c>
      <c r="DQ69" s="6">
        <v>0</v>
      </c>
      <c r="DR69" s="6">
        <v>0</v>
      </c>
      <c r="DS69" s="87">
        <f t="shared" si="216"/>
        <v>0</v>
      </c>
      <c r="DT69" s="522">
        <f t="shared" si="34"/>
        <v>0</v>
      </c>
      <c r="DU69" s="88">
        <f t="shared" si="35"/>
        <v>0</v>
      </c>
      <c r="DV69" s="10">
        <v>0</v>
      </c>
      <c r="DW69" s="4">
        <v>0</v>
      </c>
      <c r="DX69" s="4">
        <v>0</v>
      </c>
      <c r="DY69" s="39">
        <f t="shared" si="217"/>
        <v>0</v>
      </c>
      <c r="DZ69" s="522">
        <f t="shared" si="37"/>
        <v>0</v>
      </c>
      <c r="EA69" s="54">
        <f t="shared" si="38"/>
        <v>0</v>
      </c>
      <c r="EB69" s="286">
        <v>0</v>
      </c>
      <c r="EC69" s="85">
        <v>0</v>
      </c>
      <c r="ED69" s="287">
        <f t="shared" si="87"/>
        <v>0</v>
      </c>
      <c r="EE69" s="288">
        <v>0</v>
      </c>
      <c r="EF69" s="444">
        <v>0</v>
      </c>
      <c r="EG69" s="289">
        <f t="shared" si="205"/>
        <v>0</v>
      </c>
      <c r="EH69" s="445">
        <v>0</v>
      </c>
      <c r="EI69" s="446">
        <f t="shared" si="206"/>
        <v>0</v>
      </c>
      <c r="EJ69" s="121">
        <f t="shared" si="207"/>
        <v>0</v>
      </c>
      <c r="EK69" s="290">
        <f t="shared" si="208"/>
        <v>0</v>
      </c>
      <c r="EL69" s="91">
        <f t="shared" si="7"/>
        <v>0</v>
      </c>
      <c r="EM69" s="154">
        <f t="shared" si="39"/>
        <v>0</v>
      </c>
      <c r="EN69" s="14"/>
      <c r="EO69" s="8"/>
      <c r="EP69" s="59" t="str">
        <f t="shared" si="209"/>
        <v/>
      </c>
      <c r="EQ69" s="56">
        <f t="shared" si="159"/>
        <v>0</v>
      </c>
      <c r="ER69" s="41">
        <f t="shared" si="160"/>
        <v>0</v>
      </c>
      <c r="ES69" s="190">
        <f t="shared" si="41"/>
        <v>0</v>
      </c>
      <c r="ET69" s="99" t="str">
        <f t="shared" si="42"/>
        <v/>
      </c>
      <c r="EU69" s="99" t="str">
        <f t="shared" si="43"/>
        <v/>
      </c>
      <c r="EV69" s="83" t="str">
        <f t="shared" si="44"/>
        <v/>
      </c>
      <c r="EW69" s="57" t="str">
        <f t="shared" si="45"/>
        <v/>
      </c>
      <c r="EX69" s="126">
        <f t="shared" si="46"/>
        <v>0</v>
      </c>
      <c r="EY69" s="93" t="str">
        <f t="shared" si="47"/>
        <v/>
      </c>
      <c r="EZ69" s="92" t="str">
        <f t="shared" si="48"/>
        <v/>
      </c>
      <c r="FA69" s="92" t="str">
        <f t="shared" si="49"/>
        <v/>
      </c>
      <c r="FB69" s="92" t="str">
        <f t="shared" si="50"/>
        <v/>
      </c>
      <c r="FC69" s="92" t="str">
        <f t="shared" si="51"/>
        <v/>
      </c>
      <c r="FD69" s="94" t="str">
        <f t="shared" si="52"/>
        <v/>
      </c>
      <c r="FE69" s="93">
        <f t="shared" si="53"/>
        <v>0</v>
      </c>
      <c r="FF69" s="92">
        <f t="shared" si="54"/>
        <v>0</v>
      </c>
      <c r="FG69" s="92">
        <f t="shared" si="55"/>
        <v>0</v>
      </c>
      <c r="FH69" s="92">
        <f t="shared" si="56"/>
        <v>0</v>
      </c>
      <c r="FI69" s="94"/>
      <c r="FJ69" s="735"/>
      <c r="FK69" s="735"/>
      <c r="FL69" s="173">
        <f t="shared" si="57"/>
        <v>0</v>
      </c>
      <c r="FM69" s="173" t="s">
        <v>198</v>
      </c>
      <c r="FN69" s="173">
        <f t="shared" si="58"/>
        <v>200</v>
      </c>
      <c r="FO69" s="173" t="str">
        <f t="shared" si="59"/>
        <v>0/200</v>
      </c>
      <c r="FP69" s="173">
        <f t="shared" si="60"/>
        <v>0</v>
      </c>
      <c r="FQ69" s="173" t="s">
        <v>198</v>
      </c>
      <c r="FR69" s="173">
        <f t="shared" si="61"/>
        <v>200</v>
      </c>
      <c r="FS69" s="173" t="str">
        <f t="shared" si="62"/>
        <v>0/200</v>
      </c>
      <c r="FT69" s="173">
        <f t="shared" si="63"/>
        <v>0</v>
      </c>
      <c r="FU69" s="173" t="s">
        <v>198</v>
      </c>
      <c r="FV69" s="173">
        <f t="shared" si="64"/>
        <v>100</v>
      </c>
      <c r="FW69" s="173" t="str">
        <f t="shared" si="65"/>
        <v>0/100</v>
      </c>
      <c r="FX69" s="173">
        <f t="shared" si="66"/>
        <v>0</v>
      </c>
      <c r="FY69" s="173" t="s">
        <v>198</v>
      </c>
      <c r="FZ69" s="173">
        <f t="shared" si="67"/>
        <v>100</v>
      </c>
      <c r="GA69" s="173" t="str">
        <f t="shared" si="68"/>
        <v>0/100</v>
      </c>
      <c r="GB69" s="173">
        <f t="shared" si="69"/>
        <v>0</v>
      </c>
      <c r="GC69" s="173" t="s">
        <v>198</v>
      </c>
      <c r="GD69" s="173">
        <f t="shared" si="70"/>
        <v>200</v>
      </c>
      <c r="GE69" s="173" t="str">
        <f t="shared" si="20"/>
        <v>0/200</v>
      </c>
    </row>
    <row r="70" spans="1:196" ht="21.75" customHeight="1">
      <c r="A70" s="165">
        <f t="shared" si="21"/>
        <v>0</v>
      </c>
      <c r="B70" s="429">
        <v>62</v>
      </c>
      <c r="C70" s="42">
        <v>62</v>
      </c>
      <c r="D70" s="37">
        <f t="shared" si="22"/>
        <v>0</v>
      </c>
      <c r="E70" s="2"/>
      <c r="F70" s="176"/>
      <c r="G70" s="2"/>
      <c r="H70" s="2"/>
      <c r="I70" s="2"/>
      <c r="J70" s="2"/>
      <c r="K70" s="178"/>
      <c r="L70" s="15">
        <v>0</v>
      </c>
      <c r="M70" s="67">
        <v>0</v>
      </c>
      <c r="N70" s="68">
        <f t="shared" si="218"/>
        <v>0</v>
      </c>
      <c r="O70" s="207">
        <v>0</v>
      </c>
      <c r="P70" s="432">
        <v>0</v>
      </c>
      <c r="Q70" s="119">
        <f t="shared" si="219"/>
        <v>0</v>
      </c>
      <c r="R70" s="433">
        <v>0</v>
      </c>
      <c r="S70" s="434">
        <f t="shared" si="73"/>
        <v>0</v>
      </c>
      <c r="T70" s="223">
        <f t="shared" si="220"/>
        <v>0</v>
      </c>
      <c r="U70" s="69">
        <f t="shared" si="221"/>
        <v>0</v>
      </c>
      <c r="V70" s="522">
        <f t="shared" si="23"/>
        <v>0</v>
      </c>
      <c r="W70" s="38" t="str">
        <f t="shared" si="222"/>
        <v/>
      </c>
      <c r="X70" s="38" t="str">
        <f t="shared" si="223"/>
        <v/>
      </c>
      <c r="Y70" s="137" t="str">
        <f t="shared" si="224"/>
        <v/>
      </c>
      <c r="Z70" s="147">
        <v>0</v>
      </c>
      <c r="AA70" s="79">
        <v>0</v>
      </c>
      <c r="AB70" s="80">
        <f t="shared" si="161"/>
        <v>0</v>
      </c>
      <c r="AC70" s="217">
        <v>0</v>
      </c>
      <c r="AD70" s="438">
        <v>0</v>
      </c>
      <c r="AE70" s="120">
        <f t="shared" si="162"/>
        <v>0</v>
      </c>
      <c r="AF70" s="439">
        <v>0</v>
      </c>
      <c r="AG70" s="440">
        <f t="shared" si="163"/>
        <v>0</v>
      </c>
      <c r="AH70" s="158">
        <f t="shared" si="164"/>
        <v>0</v>
      </c>
      <c r="AI70" s="218">
        <f t="shared" si="165"/>
        <v>0</v>
      </c>
      <c r="AJ70" s="522">
        <f t="shared" si="24"/>
        <v>0</v>
      </c>
      <c r="AK70" s="72" t="str">
        <f t="shared" si="166"/>
        <v/>
      </c>
      <c r="AL70" s="72" t="str">
        <f t="shared" si="167"/>
        <v/>
      </c>
      <c r="AM70" s="148" t="str">
        <f t="shared" si="168"/>
        <v/>
      </c>
      <c r="AN70" s="140">
        <v>0</v>
      </c>
      <c r="AO70" s="75">
        <v>0</v>
      </c>
      <c r="AP70" s="76">
        <f t="shared" si="210"/>
        <v>0</v>
      </c>
      <c r="AQ70" s="263">
        <v>0</v>
      </c>
      <c r="AR70" s="441">
        <v>0</v>
      </c>
      <c r="AS70" s="264">
        <f t="shared" si="169"/>
        <v>0</v>
      </c>
      <c r="AT70" s="442">
        <v>0</v>
      </c>
      <c r="AU70" s="443">
        <f t="shared" si="170"/>
        <v>0</v>
      </c>
      <c r="AV70" s="65">
        <f t="shared" si="171"/>
        <v>0</v>
      </c>
      <c r="AW70" s="265">
        <f t="shared" si="172"/>
        <v>0</v>
      </c>
      <c r="AX70" s="522">
        <f t="shared" si="25"/>
        <v>0</v>
      </c>
      <c r="AY70" s="40" t="str">
        <f t="shared" si="173"/>
        <v/>
      </c>
      <c r="AZ70" s="40" t="str">
        <f t="shared" si="174"/>
        <v/>
      </c>
      <c r="BA70" s="141" t="str">
        <f t="shared" si="175"/>
        <v/>
      </c>
      <c r="BB70" s="286">
        <v>0</v>
      </c>
      <c r="BC70" s="85">
        <v>0</v>
      </c>
      <c r="BD70" s="287">
        <f t="shared" si="211"/>
        <v>0</v>
      </c>
      <c r="BE70" s="288">
        <v>0</v>
      </c>
      <c r="BF70" s="444">
        <v>0</v>
      </c>
      <c r="BG70" s="289">
        <f t="shared" si="176"/>
        <v>0</v>
      </c>
      <c r="BH70" s="445">
        <v>0</v>
      </c>
      <c r="BI70" s="446">
        <f t="shared" si="177"/>
        <v>0</v>
      </c>
      <c r="BJ70" s="121">
        <f t="shared" si="178"/>
        <v>0</v>
      </c>
      <c r="BK70" s="290">
        <f t="shared" si="179"/>
        <v>0</v>
      </c>
      <c r="BL70" s="522">
        <f t="shared" si="26"/>
        <v>0</v>
      </c>
      <c r="BM70" s="91" t="str">
        <f t="shared" si="180"/>
        <v/>
      </c>
      <c r="BN70" s="91" t="str">
        <f t="shared" si="181"/>
        <v/>
      </c>
      <c r="BO70" s="144" t="str">
        <f t="shared" si="182"/>
        <v/>
      </c>
      <c r="BP70" s="147">
        <v>0</v>
      </c>
      <c r="BQ70" s="79">
        <v>0</v>
      </c>
      <c r="BR70" s="80">
        <f t="shared" si="212"/>
        <v>0</v>
      </c>
      <c r="BS70" s="217">
        <v>0</v>
      </c>
      <c r="BT70" s="438">
        <v>0</v>
      </c>
      <c r="BU70" s="120">
        <f t="shared" si="183"/>
        <v>0</v>
      </c>
      <c r="BV70" s="439">
        <v>0</v>
      </c>
      <c r="BW70" s="440">
        <f t="shared" si="184"/>
        <v>0</v>
      </c>
      <c r="BX70" s="158">
        <f t="shared" si="185"/>
        <v>0</v>
      </c>
      <c r="BY70" s="218">
        <f t="shared" si="186"/>
        <v>0</v>
      </c>
      <c r="BZ70" s="522">
        <f t="shared" si="27"/>
        <v>0</v>
      </c>
      <c r="CA70" s="72" t="str">
        <f t="shared" si="187"/>
        <v/>
      </c>
      <c r="CB70" s="72" t="str">
        <f t="shared" si="188"/>
        <v/>
      </c>
      <c r="CC70" s="148" t="str">
        <f t="shared" si="189"/>
        <v/>
      </c>
      <c r="CD70" s="155">
        <v>0</v>
      </c>
      <c r="CE70" s="156">
        <v>0</v>
      </c>
      <c r="CF70" s="157">
        <f t="shared" si="213"/>
        <v>0</v>
      </c>
      <c r="CG70" s="311">
        <v>0</v>
      </c>
      <c r="CH70" s="447">
        <v>0</v>
      </c>
      <c r="CI70" s="312">
        <f t="shared" si="190"/>
        <v>0</v>
      </c>
      <c r="CJ70" s="448">
        <v>0</v>
      </c>
      <c r="CK70" s="449">
        <f t="shared" si="191"/>
        <v>0</v>
      </c>
      <c r="CL70" s="64">
        <f t="shared" si="192"/>
        <v>0</v>
      </c>
      <c r="CM70" s="313">
        <f t="shared" si="193"/>
        <v>0</v>
      </c>
      <c r="CN70" s="522">
        <f t="shared" si="28"/>
        <v>0</v>
      </c>
      <c r="CO70" s="39" t="str">
        <f t="shared" si="194"/>
        <v/>
      </c>
      <c r="CP70" s="39" t="str">
        <f t="shared" si="195"/>
        <v/>
      </c>
      <c r="CQ70" s="58" t="str">
        <f t="shared" si="196"/>
        <v/>
      </c>
      <c r="CR70" s="152">
        <v>0</v>
      </c>
      <c r="CS70" s="81">
        <v>0</v>
      </c>
      <c r="CT70" s="82">
        <f t="shared" si="214"/>
        <v>0</v>
      </c>
      <c r="CU70" s="336">
        <v>0</v>
      </c>
      <c r="CV70" s="450">
        <v>0</v>
      </c>
      <c r="CW70" s="337">
        <f t="shared" si="197"/>
        <v>0</v>
      </c>
      <c r="CX70" s="451">
        <v>0</v>
      </c>
      <c r="CY70" s="452">
        <f t="shared" si="198"/>
        <v>0</v>
      </c>
      <c r="CZ70" s="66">
        <f t="shared" si="199"/>
        <v>0</v>
      </c>
      <c r="DA70" s="338">
        <f t="shared" si="200"/>
        <v>0</v>
      </c>
      <c r="DB70" s="522">
        <f t="shared" si="29"/>
        <v>0</v>
      </c>
      <c r="DC70" s="153">
        <f t="shared" si="30"/>
        <v>0</v>
      </c>
      <c r="DD70" s="286">
        <v>0</v>
      </c>
      <c r="DE70" s="85">
        <v>0</v>
      </c>
      <c r="DF70" s="287">
        <f t="shared" si="215"/>
        <v>0</v>
      </c>
      <c r="DG70" s="288">
        <v>0</v>
      </c>
      <c r="DH70" s="444">
        <v>0</v>
      </c>
      <c r="DI70" s="289">
        <f t="shared" si="201"/>
        <v>0</v>
      </c>
      <c r="DJ70" s="445">
        <v>0</v>
      </c>
      <c r="DK70" s="446">
        <f t="shared" si="202"/>
        <v>0</v>
      </c>
      <c r="DL70" s="121">
        <f t="shared" si="203"/>
        <v>0</v>
      </c>
      <c r="DM70" s="290">
        <f t="shared" si="204"/>
        <v>0</v>
      </c>
      <c r="DN70" s="522">
        <f t="shared" si="31"/>
        <v>0</v>
      </c>
      <c r="DO70" s="154">
        <f t="shared" si="32"/>
        <v>0</v>
      </c>
      <c r="DP70" s="12">
        <v>0</v>
      </c>
      <c r="DQ70" s="6">
        <v>0</v>
      </c>
      <c r="DR70" s="6">
        <v>0</v>
      </c>
      <c r="DS70" s="87">
        <f t="shared" si="216"/>
        <v>0</v>
      </c>
      <c r="DT70" s="522">
        <f t="shared" si="34"/>
        <v>0</v>
      </c>
      <c r="DU70" s="88">
        <f t="shared" si="35"/>
        <v>0</v>
      </c>
      <c r="DV70" s="10">
        <v>0</v>
      </c>
      <c r="DW70" s="4">
        <v>0</v>
      </c>
      <c r="DX70" s="4">
        <v>0</v>
      </c>
      <c r="DY70" s="39">
        <f t="shared" si="217"/>
        <v>0</v>
      </c>
      <c r="DZ70" s="522">
        <f t="shared" si="37"/>
        <v>0</v>
      </c>
      <c r="EA70" s="54">
        <f t="shared" si="38"/>
        <v>0</v>
      </c>
      <c r="EB70" s="286">
        <v>0</v>
      </c>
      <c r="EC70" s="85">
        <v>0</v>
      </c>
      <c r="ED70" s="287">
        <f t="shared" si="87"/>
        <v>0</v>
      </c>
      <c r="EE70" s="288">
        <v>0</v>
      </c>
      <c r="EF70" s="444">
        <v>0</v>
      </c>
      <c r="EG70" s="289">
        <f t="shared" si="205"/>
        <v>0</v>
      </c>
      <c r="EH70" s="445">
        <v>0</v>
      </c>
      <c r="EI70" s="446">
        <f t="shared" si="206"/>
        <v>0</v>
      </c>
      <c r="EJ70" s="121">
        <f t="shared" si="207"/>
        <v>0</v>
      </c>
      <c r="EK70" s="290">
        <f t="shared" si="208"/>
        <v>0</v>
      </c>
      <c r="EL70" s="91">
        <f t="shared" si="7"/>
        <v>0</v>
      </c>
      <c r="EM70" s="154">
        <f t="shared" si="39"/>
        <v>0</v>
      </c>
      <c r="EN70" s="14"/>
      <c r="EO70" s="8"/>
      <c r="EP70" s="59" t="str">
        <f t="shared" si="209"/>
        <v/>
      </c>
      <c r="EQ70" s="56">
        <f t="shared" si="159"/>
        <v>0</v>
      </c>
      <c r="ER70" s="41">
        <f t="shared" si="160"/>
        <v>0</v>
      </c>
      <c r="ES70" s="190">
        <f t="shared" si="41"/>
        <v>0</v>
      </c>
      <c r="ET70" s="99" t="str">
        <f t="shared" si="42"/>
        <v/>
      </c>
      <c r="EU70" s="99" t="str">
        <f t="shared" si="43"/>
        <v/>
      </c>
      <c r="EV70" s="83" t="str">
        <f t="shared" si="44"/>
        <v/>
      </c>
      <c r="EW70" s="57" t="str">
        <f t="shared" si="45"/>
        <v/>
      </c>
      <c r="EX70" s="126">
        <f t="shared" si="46"/>
        <v>0</v>
      </c>
      <c r="EY70" s="93" t="str">
        <f t="shared" si="47"/>
        <v/>
      </c>
      <c r="EZ70" s="92" t="str">
        <f t="shared" si="48"/>
        <v/>
      </c>
      <c r="FA70" s="92" t="str">
        <f t="shared" si="49"/>
        <v/>
      </c>
      <c r="FB70" s="92" t="str">
        <f t="shared" si="50"/>
        <v/>
      </c>
      <c r="FC70" s="92" t="str">
        <f t="shared" si="51"/>
        <v/>
      </c>
      <c r="FD70" s="94" t="str">
        <f t="shared" si="52"/>
        <v/>
      </c>
      <c r="FE70" s="93">
        <f t="shared" si="53"/>
        <v>0</v>
      </c>
      <c r="FF70" s="92">
        <f t="shared" si="54"/>
        <v>0</v>
      </c>
      <c r="FG70" s="92">
        <f t="shared" si="55"/>
        <v>0</v>
      </c>
      <c r="FH70" s="92">
        <f t="shared" si="56"/>
        <v>0</v>
      </c>
      <c r="FI70" s="94"/>
      <c r="FJ70" s="735"/>
      <c r="FK70" s="735"/>
      <c r="FL70" s="173">
        <f t="shared" si="57"/>
        <v>0</v>
      </c>
      <c r="FM70" s="173" t="s">
        <v>198</v>
      </c>
      <c r="FN70" s="173">
        <f t="shared" si="58"/>
        <v>200</v>
      </c>
      <c r="FO70" s="173" t="str">
        <f t="shared" si="59"/>
        <v>0/200</v>
      </c>
      <c r="FP70" s="173">
        <f t="shared" si="60"/>
        <v>0</v>
      </c>
      <c r="FQ70" s="173" t="s">
        <v>198</v>
      </c>
      <c r="FR70" s="173">
        <f t="shared" si="61"/>
        <v>200</v>
      </c>
      <c r="FS70" s="173" t="str">
        <f t="shared" si="62"/>
        <v>0/200</v>
      </c>
      <c r="FT70" s="173">
        <f t="shared" si="63"/>
        <v>0</v>
      </c>
      <c r="FU70" s="173" t="s">
        <v>198</v>
      </c>
      <c r="FV70" s="173">
        <f t="shared" si="64"/>
        <v>100</v>
      </c>
      <c r="FW70" s="173" t="str">
        <f t="shared" si="65"/>
        <v>0/100</v>
      </c>
      <c r="FX70" s="173">
        <f t="shared" si="66"/>
        <v>0</v>
      </c>
      <c r="FY70" s="173" t="s">
        <v>198</v>
      </c>
      <c r="FZ70" s="173">
        <f t="shared" si="67"/>
        <v>100</v>
      </c>
      <c r="GA70" s="173" t="str">
        <f t="shared" si="68"/>
        <v>0/100</v>
      </c>
      <c r="GB70" s="173">
        <f t="shared" si="69"/>
        <v>0</v>
      </c>
      <c r="GC70" s="173" t="s">
        <v>198</v>
      </c>
      <c r="GD70" s="173">
        <f t="shared" si="70"/>
        <v>200</v>
      </c>
      <c r="GE70" s="173" t="str">
        <f t="shared" si="20"/>
        <v>0/200</v>
      </c>
    </row>
    <row r="71" spans="1:196" ht="21.75" customHeight="1">
      <c r="A71" s="165">
        <f t="shared" si="21"/>
        <v>0</v>
      </c>
      <c r="B71" s="429">
        <v>63</v>
      </c>
      <c r="C71" s="36">
        <v>63</v>
      </c>
      <c r="D71" s="37">
        <f t="shared" si="22"/>
        <v>0</v>
      </c>
      <c r="E71" s="2"/>
      <c r="F71" s="176"/>
      <c r="G71" s="1"/>
      <c r="H71" s="2"/>
      <c r="I71" s="2"/>
      <c r="J71" s="2"/>
      <c r="K71" s="178"/>
      <c r="L71" s="15">
        <v>0</v>
      </c>
      <c r="M71" s="67">
        <v>0</v>
      </c>
      <c r="N71" s="68">
        <f t="shared" si="218"/>
        <v>0</v>
      </c>
      <c r="O71" s="207">
        <v>0</v>
      </c>
      <c r="P71" s="432">
        <v>0</v>
      </c>
      <c r="Q71" s="119">
        <f t="shared" si="219"/>
        <v>0</v>
      </c>
      <c r="R71" s="433">
        <v>0</v>
      </c>
      <c r="S71" s="434">
        <f t="shared" si="73"/>
        <v>0</v>
      </c>
      <c r="T71" s="223">
        <f t="shared" si="220"/>
        <v>0</v>
      </c>
      <c r="U71" s="69">
        <f t="shared" si="221"/>
        <v>0</v>
      </c>
      <c r="V71" s="522">
        <f t="shared" si="23"/>
        <v>0</v>
      </c>
      <c r="W71" s="38" t="str">
        <f t="shared" si="222"/>
        <v/>
      </c>
      <c r="X71" s="38" t="str">
        <f t="shared" si="223"/>
        <v/>
      </c>
      <c r="Y71" s="137" t="str">
        <f t="shared" si="224"/>
        <v/>
      </c>
      <c r="Z71" s="147">
        <v>0</v>
      </c>
      <c r="AA71" s="79">
        <v>0</v>
      </c>
      <c r="AB71" s="80">
        <f t="shared" si="161"/>
        <v>0</v>
      </c>
      <c r="AC71" s="217">
        <v>0</v>
      </c>
      <c r="AD71" s="438">
        <v>0</v>
      </c>
      <c r="AE71" s="120">
        <f t="shared" si="162"/>
        <v>0</v>
      </c>
      <c r="AF71" s="439">
        <v>0</v>
      </c>
      <c r="AG71" s="440">
        <f t="shared" si="163"/>
        <v>0</v>
      </c>
      <c r="AH71" s="158">
        <f t="shared" si="164"/>
        <v>0</v>
      </c>
      <c r="AI71" s="218">
        <f t="shared" si="165"/>
        <v>0</v>
      </c>
      <c r="AJ71" s="522">
        <f t="shared" si="24"/>
        <v>0</v>
      </c>
      <c r="AK71" s="72" t="str">
        <f t="shared" si="166"/>
        <v/>
      </c>
      <c r="AL71" s="72" t="str">
        <f t="shared" si="167"/>
        <v/>
      </c>
      <c r="AM71" s="148" t="str">
        <f t="shared" si="168"/>
        <v/>
      </c>
      <c r="AN71" s="140">
        <v>0</v>
      </c>
      <c r="AO71" s="75">
        <v>0</v>
      </c>
      <c r="AP71" s="76">
        <f t="shared" si="210"/>
        <v>0</v>
      </c>
      <c r="AQ71" s="263">
        <v>0</v>
      </c>
      <c r="AR71" s="441">
        <v>0</v>
      </c>
      <c r="AS71" s="264">
        <f t="shared" si="169"/>
        <v>0</v>
      </c>
      <c r="AT71" s="442">
        <v>0</v>
      </c>
      <c r="AU71" s="443">
        <f t="shared" si="170"/>
        <v>0</v>
      </c>
      <c r="AV71" s="65">
        <f t="shared" si="171"/>
        <v>0</v>
      </c>
      <c r="AW71" s="265">
        <f t="shared" si="172"/>
        <v>0</v>
      </c>
      <c r="AX71" s="522">
        <f t="shared" si="25"/>
        <v>0</v>
      </c>
      <c r="AY71" s="40" t="str">
        <f t="shared" si="173"/>
        <v/>
      </c>
      <c r="AZ71" s="40" t="str">
        <f t="shared" si="174"/>
        <v/>
      </c>
      <c r="BA71" s="141" t="str">
        <f t="shared" si="175"/>
        <v/>
      </c>
      <c r="BB71" s="286">
        <v>0</v>
      </c>
      <c r="BC71" s="85">
        <v>0</v>
      </c>
      <c r="BD71" s="287">
        <f t="shared" si="211"/>
        <v>0</v>
      </c>
      <c r="BE71" s="288">
        <v>0</v>
      </c>
      <c r="BF71" s="444">
        <v>0</v>
      </c>
      <c r="BG71" s="289">
        <f t="shared" si="176"/>
        <v>0</v>
      </c>
      <c r="BH71" s="445">
        <v>0</v>
      </c>
      <c r="BI71" s="446">
        <f t="shared" si="177"/>
        <v>0</v>
      </c>
      <c r="BJ71" s="121">
        <f t="shared" si="178"/>
        <v>0</v>
      </c>
      <c r="BK71" s="290">
        <f t="shared" si="179"/>
        <v>0</v>
      </c>
      <c r="BL71" s="522">
        <f t="shared" si="26"/>
        <v>0</v>
      </c>
      <c r="BM71" s="91" t="str">
        <f t="shared" si="180"/>
        <v/>
      </c>
      <c r="BN71" s="91" t="str">
        <f t="shared" si="181"/>
        <v/>
      </c>
      <c r="BO71" s="144" t="str">
        <f t="shared" si="182"/>
        <v/>
      </c>
      <c r="BP71" s="147">
        <v>0</v>
      </c>
      <c r="BQ71" s="79">
        <v>0</v>
      </c>
      <c r="BR71" s="80">
        <f t="shared" si="212"/>
        <v>0</v>
      </c>
      <c r="BS71" s="217">
        <v>0</v>
      </c>
      <c r="BT71" s="438">
        <v>0</v>
      </c>
      <c r="BU71" s="120">
        <f t="shared" si="183"/>
        <v>0</v>
      </c>
      <c r="BV71" s="439">
        <v>0</v>
      </c>
      <c r="BW71" s="440">
        <f t="shared" si="184"/>
        <v>0</v>
      </c>
      <c r="BX71" s="158">
        <f t="shared" si="185"/>
        <v>0</v>
      </c>
      <c r="BY71" s="218">
        <f t="shared" si="186"/>
        <v>0</v>
      </c>
      <c r="BZ71" s="522">
        <f t="shared" si="27"/>
        <v>0</v>
      </c>
      <c r="CA71" s="72" t="str">
        <f t="shared" si="187"/>
        <v/>
      </c>
      <c r="CB71" s="72" t="str">
        <f t="shared" si="188"/>
        <v/>
      </c>
      <c r="CC71" s="148" t="str">
        <f t="shared" si="189"/>
        <v/>
      </c>
      <c r="CD71" s="155">
        <v>0</v>
      </c>
      <c r="CE71" s="156">
        <v>0</v>
      </c>
      <c r="CF71" s="157">
        <f t="shared" si="213"/>
        <v>0</v>
      </c>
      <c r="CG71" s="311">
        <v>0</v>
      </c>
      <c r="CH71" s="447">
        <v>0</v>
      </c>
      <c r="CI71" s="312">
        <f t="shared" si="190"/>
        <v>0</v>
      </c>
      <c r="CJ71" s="448">
        <v>0</v>
      </c>
      <c r="CK71" s="449">
        <f t="shared" si="191"/>
        <v>0</v>
      </c>
      <c r="CL71" s="64">
        <f t="shared" si="192"/>
        <v>0</v>
      </c>
      <c r="CM71" s="313">
        <f t="shared" si="193"/>
        <v>0</v>
      </c>
      <c r="CN71" s="522">
        <f t="shared" si="28"/>
        <v>0</v>
      </c>
      <c r="CO71" s="39" t="str">
        <f t="shared" si="194"/>
        <v/>
      </c>
      <c r="CP71" s="39" t="str">
        <f t="shared" si="195"/>
        <v/>
      </c>
      <c r="CQ71" s="58" t="str">
        <f t="shared" si="196"/>
        <v/>
      </c>
      <c r="CR71" s="152">
        <v>0</v>
      </c>
      <c r="CS71" s="81">
        <v>0</v>
      </c>
      <c r="CT71" s="82">
        <f t="shared" si="214"/>
        <v>0</v>
      </c>
      <c r="CU71" s="336">
        <v>0</v>
      </c>
      <c r="CV71" s="450">
        <v>0</v>
      </c>
      <c r="CW71" s="337">
        <f t="shared" si="197"/>
        <v>0</v>
      </c>
      <c r="CX71" s="451">
        <v>0</v>
      </c>
      <c r="CY71" s="452">
        <f t="shared" si="198"/>
        <v>0</v>
      </c>
      <c r="CZ71" s="66">
        <f t="shared" si="199"/>
        <v>0</v>
      </c>
      <c r="DA71" s="338">
        <f t="shared" si="200"/>
        <v>0</v>
      </c>
      <c r="DB71" s="522">
        <f t="shared" si="29"/>
        <v>0</v>
      </c>
      <c r="DC71" s="153">
        <f t="shared" si="30"/>
        <v>0</v>
      </c>
      <c r="DD71" s="286">
        <v>0</v>
      </c>
      <c r="DE71" s="85">
        <v>0</v>
      </c>
      <c r="DF71" s="287">
        <f t="shared" si="215"/>
        <v>0</v>
      </c>
      <c r="DG71" s="288">
        <v>0</v>
      </c>
      <c r="DH71" s="444">
        <v>0</v>
      </c>
      <c r="DI71" s="289">
        <f t="shared" si="201"/>
        <v>0</v>
      </c>
      <c r="DJ71" s="445">
        <v>0</v>
      </c>
      <c r="DK71" s="446">
        <f t="shared" si="202"/>
        <v>0</v>
      </c>
      <c r="DL71" s="121">
        <f t="shared" si="203"/>
        <v>0</v>
      </c>
      <c r="DM71" s="290">
        <f t="shared" si="204"/>
        <v>0</v>
      </c>
      <c r="DN71" s="522">
        <f t="shared" si="31"/>
        <v>0</v>
      </c>
      <c r="DO71" s="154">
        <f t="shared" si="32"/>
        <v>0</v>
      </c>
      <c r="DP71" s="12">
        <v>0</v>
      </c>
      <c r="DQ71" s="6">
        <v>0</v>
      </c>
      <c r="DR71" s="6">
        <v>0</v>
      </c>
      <c r="DS71" s="87">
        <f t="shared" si="216"/>
        <v>0</v>
      </c>
      <c r="DT71" s="522">
        <f t="shared" si="34"/>
        <v>0</v>
      </c>
      <c r="DU71" s="88">
        <f t="shared" si="35"/>
        <v>0</v>
      </c>
      <c r="DV71" s="10">
        <v>0</v>
      </c>
      <c r="DW71" s="4">
        <v>0</v>
      </c>
      <c r="DX71" s="4">
        <v>0</v>
      </c>
      <c r="DY71" s="39">
        <f t="shared" si="217"/>
        <v>0</v>
      </c>
      <c r="DZ71" s="522">
        <f t="shared" si="37"/>
        <v>0</v>
      </c>
      <c r="EA71" s="54">
        <f t="shared" si="38"/>
        <v>0</v>
      </c>
      <c r="EB71" s="286">
        <v>0</v>
      </c>
      <c r="EC71" s="85">
        <v>0</v>
      </c>
      <c r="ED71" s="287">
        <f t="shared" si="87"/>
        <v>0</v>
      </c>
      <c r="EE71" s="288">
        <v>0</v>
      </c>
      <c r="EF71" s="444">
        <v>0</v>
      </c>
      <c r="EG71" s="289">
        <f t="shared" si="205"/>
        <v>0</v>
      </c>
      <c r="EH71" s="445">
        <v>0</v>
      </c>
      <c r="EI71" s="446">
        <f t="shared" si="206"/>
        <v>0</v>
      </c>
      <c r="EJ71" s="121">
        <f t="shared" si="207"/>
        <v>0</v>
      </c>
      <c r="EK71" s="290">
        <f t="shared" si="208"/>
        <v>0</v>
      </c>
      <c r="EL71" s="91">
        <f t="shared" si="7"/>
        <v>0</v>
      </c>
      <c r="EM71" s="154">
        <f t="shared" si="39"/>
        <v>0</v>
      </c>
      <c r="EN71" s="14"/>
      <c r="EO71" s="8"/>
      <c r="EP71" s="59" t="str">
        <f t="shared" si="209"/>
        <v/>
      </c>
      <c r="EQ71" s="56">
        <f t="shared" si="159"/>
        <v>0</v>
      </c>
      <c r="ER71" s="41">
        <f t="shared" si="160"/>
        <v>0</v>
      </c>
      <c r="ES71" s="190">
        <f t="shared" si="41"/>
        <v>0</v>
      </c>
      <c r="ET71" s="99" t="str">
        <f t="shared" si="42"/>
        <v/>
      </c>
      <c r="EU71" s="99" t="str">
        <f t="shared" si="43"/>
        <v/>
      </c>
      <c r="EV71" s="83" t="str">
        <f t="shared" si="44"/>
        <v/>
      </c>
      <c r="EW71" s="57" t="str">
        <f t="shared" si="45"/>
        <v/>
      </c>
      <c r="EX71" s="126">
        <f t="shared" si="46"/>
        <v>0</v>
      </c>
      <c r="EY71" s="93" t="str">
        <f t="shared" si="47"/>
        <v/>
      </c>
      <c r="EZ71" s="92" t="str">
        <f t="shared" si="48"/>
        <v/>
      </c>
      <c r="FA71" s="92" t="str">
        <f t="shared" si="49"/>
        <v/>
      </c>
      <c r="FB71" s="92" t="str">
        <f t="shared" si="50"/>
        <v/>
      </c>
      <c r="FC71" s="92" t="str">
        <f t="shared" si="51"/>
        <v/>
      </c>
      <c r="FD71" s="94" t="str">
        <f t="shared" si="52"/>
        <v/>
      </c>
      <c r="FE71" s="93">
        <f t="shared" si="53"/>
        <v>0</v>
      </c>
      <c r="FF71" s="92">
        <f t="shared" si="54"/>
        <v>0</v>
      </c>
      <c r="FG71" s="92">
        <f t="shared" si="55"/>
        <v>0</v>
      </c>
      <c r="FH71" s="92">
        <f t="shared" si="56"/>
        <v>0</v>
      </c>
      <c r="FI71" s="94"/>
      <c r="FJ71" s="735"/>
      <c r="FK71" s="735"/>
      <c r="FL71" s="173">
        <f t="shared" si="57"/>
        <v>0</v>
      </c>
      <c r="FM71" s="173" t="s">
        <v>198</v>
      </c>
      <c r="FN71" s="173">
        <f t="shared" si="58"/>
        <v>200</v>
      </c>
      <c r="FO71" s="173" t="str">
        <f t="shared" si="59"/>
        <v>0/200</v>
      </c>
      <c r="FP71" s="173">
        <f t="shared" si="60"/>
        <v>0</v>
      </c>
      <c r="FQ71" s="173" t="s">
        <v>198</v>
      </c>
      <c r="FR71" s="173">
        <f t="shared" si="61"/>
        <v>200</v>
      </c>
      <c r="FS71" s="173" t="str">
        <f t="shared" si="62"/>
        <v>0/200</v>
      </c>
      <c r="FT71" s="173">
        <f t="shared" si="63"/>
        <v>0</v>
      </c>
      <c r="FU71" s="173" t="s">
        <v>198</v>
      </c>
      <c r="FV71" s="173">
        <f t="shared" si="64"/>
        <v>100</v>
      </c>
      <c r="FW71" s="173" t="str">
        <f t="shared" si="65"/>
        <v>0/100</v>
      </c>
      <c r="FX71" s="173">
        <f t="shared" si="66"/>
        <v>0</v>
      </c>
      <c r="FY71" s="173" t="s">
        <v>198</v>
      </c>
      <c r="FZ71" s="173">
        <f t="shared" si="67"/>
        <v>100</v>
      </c>
      <c r="GA71" s="173" t="str">
        <f t="shared" si="68"/>
        <v>0/100</v>
      </c>
      <c r="GB71" s="173">
        <f t="shared" si="69"/>
        <v>0</v>
      </c>
      <c r="GC71" s="173" t="s">
        <v>198</v>
      </c>
      <c r="GD71" s="173">
        <f t="shared" si="70"/>
        <v>200</v>
      </c>
      <c r="GE71" s="173" t="str">
        <f t="shared" si="20"/>
        <v>0/200</v>
      </c>
    </row>
    <row r="72" spans="1:196" ht="21.75" customHeight="1">
      <c r="A72" s="165">
        <f t="shared" si="21"/>
        <v>0</v>
      </c>
      <c r="B72" s="429">
        <v>64</v>
      </c>
      <c r="C72" s="42">
        <v>64</v>
      </c>
      <c r="D72" s="37">
        <f t="shared" si="22"/>
        <v>0</v>
      </c>
      <c r="E72" s="2"/>
      <c r="F72" s="176"/>
      <c r="G72" s="2"/>
      <c r="H72" s="2"/>
      <c r="I72" s="2"/>
      <c r="J72" s="2"/>
      <c r="K72" s="178"/>
      <c r="L72" s="15">
        <v>0</v>
      </c>
      <c r="M72" s="67">
        <v>0</v>
      </c>
      <c r="N72" s="68">
        <f t="shared" si="218"/>
        <v>0</v>
      </c>
      <c r="O72" s="207">
        <v>0</v>
      </c>
      <c r="P72" s="432">
        <v>0</v>
      </c>
      <c r="Q72" s="119">
        <f t="shared" si="219"/>
        <v>0</v>
      </c>
      <c r="R72" s="433">
        <v>0</v>
      </c>
      <c r="S72" s="434">
        <f t="shared" si="73"/>
        <v>0</v>
      </c>
      <c r="T72" s="223">
        <f t="shared" si="220"/>
        <v>0</v>
      </c>
      <c r="U72" s="69">
        <f t="shared" si="221"/>
        <v>0</v>
      </c>
      <c r="V72" s="522">
        <f t="shared" si="23"/>
        <v>0</v>
      </c>
      <c r="W72" s="38" t="str">
        <f t="shared" si="222"/>
        <v/>
      </c>
      <c r="X72" s="38" t="str">
        <f t="shared" si="223"/>
        <v/>
      </c>
      <c r="Y72" s="137" t="str">
        <f t="shared" si="224"/>
        <v/>
      </c>
      <c r="Z72" s="147">
        <v>0</v>
      </c>
      <c r="AA72" s="79">
        <v>0</v>
      </c>
      <c r="AB72" s="80">
        <f t="shared" si="161"/>
        <v>0</v>
      </c>
      <c r="AC72" s="217">
        <v>0</v>
      </c>
      <c r="AD72" s="438">
        <v>0</v>
      </c>
      <c r="AE72" s="120">
        <f t="shared" si="162"/>
        <v>0</v>
      </c>
      <c r="AF72" s="439">
        <v>0</v>
      </c>
      <c r="AG72" s="440">
        <f t="shared" si="163"/>
        <v>0</v>
      </c>
      <c r="AH72" s="158">
        <f t="shared" si="164"/>
        <v>0</v>
      </c>
      <c r="AI72" s="218">
        <f t="shared" si="165"/>
        <v>0</v>
      </c>
      <c r="AJ72" s="522">
        <f t="shared" si="24"/>
        <v>0</v>
      </c>
      <c r="AK72" s="72" t="str">
        <f t="shared" si="166"/>
        <v/>
      </c>
      <c r="AL72" s="72" t="str">
        <f t="shared" si="167"/>
        <v/>
      </c>
      <c r="AM72" s="148" t="str">
        <f t="shared" si="168"/>
        <v/>
      </c>
      <c r="AN72" s="140">
        <v>0</v>
      </c>
      <c r="AO72" s="75">
        <v>0</v>
      </c>
      <c r="AP72" s="76">
        <f t="shared" si="210"/>
        <v>0</v>
      </c>
      <c r="AQ72" s="263">
        <v>0</v>
      </c>
      <c r="AR72" s="441">
        <v>0</v>
      </c>
      <c r="AS72" s="264">
        <f t="shared" si="169"/>
        <v>0</v>
      </c>
      <c r="AT72" s="442">
        <v>0</v>
      </c>
      <c r="AU72" s="443">
        <f t="shared" si="170"/>
        <v>0</v>
      </c>
      <c r="AV72" s="65">
        <f t="shared" si="171"/>
        <v>0</v>
      </c>
      <c r="AW72" s="265">
        <f t="shared" si="172"/>
        <v>0</v>
      </c>
      <c r="AX72" s="522">
        <f t="shared" si="25"/>
        <v>0</v>
      </c>
      <c r="AY72" s="40" t="str">
        <f t="shared" si="173"/>
        <v/>
      </c>
      <c r="AZ72" s="40" t="str">
        <f t="shared" si="174"/>
        <v/>
      </c>
      <c r="BA72" s="141" t="str">
        <f t="shared" si="175"/>
        <v/>
      </c>
      <c r="BB72" s="286">
        <v>0</v>
      </c>
      <c r="BC72" s="85">
        <v>0</v>
      </c>
      <c r="BD72" s="287">
        <f t="shared" si="211"/>
        <v>0</v>
      </c>
      <c r="BE72" s="288">
        <v>0</v>
      </c>
      <c r="BF72" s="444">
        <v>0</v>
      </c>
      <c r="BG72" s="289">
        <f t="shared" si="176"/>
        <v>0</v>
      </c>
      <c r="BH72" s="445">
        <v>0</v>
      </c>
      <c r="BI72" s="446">
        <f t="shared" si="177"/>
        <v>0</v>
      </c>
      <c r="BJ72" s="121">
        <f t="shared" si="178"/>
        <v>0</v>
      </c>
      <c r="BK72" s="290">
        <f t="shared" si="179"/>
        <v>0</v>
      </c>
      <c r="BL72" s="522">
        <f t="shared" si="26"/>
        <v>0</v>
      </c>
      <c r="BM72" s="91" t="str">
        <f t="shared" si="180"/>
        <v/>
      </c>
      <c r="BN72" s="91" t="str">
        <f t="shared" si="181"/>
        <v/>
      </c>
      <c r="BO72" s="144" t="str">
        <f t="shared" si="182"/>
        <v/>
      </c>
      <c r="BP72" s="147">
        <v>0</v>
      </c>
      <c r="BQ72" s="79">
        <v>0</v>
      </c>
      <c r="BR72" s="80">
        <f t="shared" si="212"/>
        <v>0</v>
      </c>
      <c r="BS72" s="217">
        <v>0</v>
      </c>
      <c r="BT72" s="438">
        <v>0</v>
      </c>
      <c r="BU72" s="120">
        <f t="shared" si="183"/>
        <v>0</v>
      </c>
      <c r="BV72" s="439">
        <v>0</v>
      </c>
      <c r="BW72" s="440">
        <f t="shared" si="184"/>
        <v>0</v>
      </c>
      <c r="BX72" s="158">
        <f t="shared" si="185"/>
        <v>0</v>
      </c>
      <c r="BY72" s="218">
        <f t="shared" si="186"/>
        <v>0</v>
      </c>
      <c r="BZ72" s="522">
        <f t="shared" si="27"/>
        <v>0</v>
      </c>
      <c r="CA72" s="72" t="str">
        <f t="shared" si="187"/>
        <v/>
      </c>
      <c r="CB72" s="72" t="str">
        <f t="shared" si="188"/>
        <v/>
      </c>
      <c r="CC72" s="148" t="str">
        <f t="shared" si="189"/>
        <v/>
      </c>
      <c r="CD72" s="155">
        <v>0</v>
      </c>
      <c r="CE72" s="156">
        <v>0</v>
      </c>
      <c r="CF72" s="157">
        <f t="shared" si="213"/>
        <v>0</v>
      </c>
      <c r="CG72" s="311">
        <v>0</v>
      </c>
      <c r="CH72" s="447">
        <v>0</v>
      </c>
      <c r="CI72" s="312">
        <f t="shared" si="190"/>
        <v>0</v>
      </c>
      <c r="CJ72" s="448">
        <v>0</v>
      </c>
      <c r="CK72" s="449">
        <f t="shared" si="191"/>
        <v>0</v>
      </c>
      <c r="CL72" s="64">
        <f t="shared" si="192"/>
        <v>0</v>
      </c>
      <c r="CM72" s="313">
        <f t="shared" si="193"/>
        <v>0</v>
      </c>
      <c r="CN72" s="522">
        <f t="shared" si="28"/>
        <v>0</v>
      </c>
      <c r="CO72" s="39" t="str">
        <f t="shared" si="194"/>
        <v/>
      </c>
      <c r="CP72" s="39" t="str">
        <f t="shared" si="195"/>
        <v/>
      </c>
      <c r="CQ72" s="58" t="str">
        <f t="shared" si="196"/>
        <v/>
      </c>
      <c r="CR72" s="152">
        <v>0</v>
      </c>
      <c r="CS72" s="81">
        <v>0</v>
      </c>
      <c r="CT72" s="82">
        <f t="shared" si="214"/>
        <v>0</v>
      </c>
      <c r="CU72" s="336">
        <v>0</v>
      </c>
      <c r="CV72" s="450">
        <v>0</v>
      </c>
      <c r="CW72" s="337">
        <f t="shared" si="197"/>
        <v>0</v>
      </c>
      <c r="CX72" s="451">
        <v>0</v>
      </c>
      <c r="CY72" s="452">
        <f t="shared" si="198"/>
        <v>0</v>
      </c>
      <c r="CZ72" s="66">
        <f t="shared" si="199"/>
        <v>0</v>
      </c>
      <c r="DA72" s="338">
        <f t="shared" si="200"/>
        <v>0</v>
      </c>
      <c r="DB72" s="522">
        <f t="shared" si="29"/>
        <v>0</v>
      </c>
      <c r="DC72" s="153">
        <f t="shared" si="30"/>
        <v>0</v>
      </c>
      <c r="DD72" s="286">
        <v>0</v>
      </c>
      <c r="DE72" s="85">
        <v>0</v>
      </c>
      <c r="DF72" s="287">
        <f t="shared" si="215"/>
        <v>0</v>
      </c>
      <c r="DG72" s="288">
        <v>0</v>
      </c>
      <c r="DH72" s="444">
        <v>0</v>
      </c>
      <c r="DI72" s="289">
        <f t="shared" si="201"/>
        <v>0</v>
      </c>
      <c r="DJ72" s="445">
        <v>0</v>
      </c>
      <c r="DK72" s="446">
        <f t="shared" si="202"/>
        <v>0</v>
      </c>
      <c r="DL72" s="121">
        <f t="shared" si="203"/>
        <v>0</v>
      </c>
      <c r="DM72" s="290">
        <f t="shared" si="204"/>
        <v>0</v>
      </c>
      <c r="DN72" s="522">
        <f t="shared" si="31"/>
        <v>0</v>
      </c>
      <c r="DO72" s="154">
        <f t="shared" si="32"/>
        <v>0</v>
      </c>
      <c r="DP72" s="12">
        <v>0</v>
      </c>
      <c r="DQ72" s="6">
        <v>0</v>
      </c>
      <c r="DR72" s="6">
        <v>0</v>
      </c>
      <c r="DS72" s="87">
        <f t="shared" si="216"/>
        <v>0</v>
      </c>
      <c r="DT72" s="522">
        <f t="shared" si="34"/>
        <v>0</v>
      </c>
      <c r="DU72" s="88">
        <f t="shared" si="35"/>
        <v>0</v>
      </c>
      <c r="DV72" s="10">
        <v>0</v>
      </c>
      <c r="DW72" s="4">
        <v>0</v>
      </c>
      <c r="DX72" s="4">
        <v>0</v>
      </c>
      <c r="DY72" s="39">
        <f t="shared" si="217"/>
        <v>0</v>
      </c>
      <c r="DZ72" s="522">
        <f t="shared" si="37"/>
        <v>0</v>
      </c>
      <c r="EA72" s="54">
        <f t="shared" si="38"/>
        <v>0</v>
      </c>
      <c r="EB72" s="286">
        <v>0</v>
      </c>
      <c r="EC72" s="85">
        <v>0</v>
      </c>
      <c r="ED72" s="287">
        <f t="shared" si="87"/>
        <v>0</v>
      </c>
      <c r="EE72" s="288">
        <v>0</v>
      </c>
      <c r="EF72" s="444">
        <v>0</v>
      </c>
      <c r="EG72" s="289">
        <f t="shared" si="205"/>
        <v>0</v>
      </c>
      <c r="EH72" s="445">
        <v>0</v>
      </c>
      <c r="EI72" s="446">
        <f t="shared" si="206"/>
        <v>0</v>
      </c>
      <c r="EJ72" s="121">
        <f t="shared" si="207"/>
        <v>0</v>
      </c>
      <c r="EK72" s="290">
        <f t="shared" si="208"/>
        <v>0</v>
      </c>
      <c r="EL72" s="91">
        <f t="shared" si="7"/>
        <v>0</v>
      </c>
      <c r="EM72" s="154">
        <f t="shared" si="39"/>
        <v>0</v>
      </c>
      <c r="EN72" s="14"/>
      <c r="EO72" s="8"/>
      <c r="EP72" s="59" t="str">
        <f t="shared" si="209"/>
        <v/>
      </c>
      <c r="EQ72" s="56">
        <f t="shared" si="159"/>
        <v>0</v>
      </c>
      <c r="ER72" s="41">
        <f t="shared" si="160"/>
        <v>0</v>
      </c>
      <c r="ES72" s="190">
        <f t="shared" si="41"/>
        <v>0</v>
      </c>
      <c r="ET72" s="99" t="str">
        <f t="shared" si="42"/>
        <v/>
      </c>
      <c r="EU72" s="99" t="str">
        <f t="shared" si="43"/>
        <v/>
      </c>
      <c r="EV72" s="83" t="str">
        <f t="shared" si="44"/>
        <v/>
      </c>
      <c r="EW72" s="57" t="str">
        <f t="shared" si="45"/>
        <v/>
      </c>
      <c r="EX72" s="126">
        <f t="shared" si="46"/>
        <v>0</v>
      </c>
      <c r="EY72" s="93" t="str">
        <f t="shared" si="47"/>
        <v/>
      </c>
      <c r="EZ72" s="92" t="str">
        <f t="shared" si="48"/>
        <v/>
      </c>
      <c r="FA72" s="92" t="str">
        <f t="shared" si="49"/>
        <v/>
      </c>
      <c r="FB72" s="92" t="str">
        <f t="shared" si="50"/>
        <v/>
      </c>
      <c r="FC72" s="92" t="str">
        <f t="shared" si="51"/>
        <v/>
      </c>
      <c r="FD72" s="94" t="str">
        <f t="shared" si="52"/>
        <v/>
      </c>
      <c r="FE72" s="93">
        <f t="shared" si="53"/>
        <v>0</v>
      </c>
      <c r="FF72" s="92">
        <f t="shared" si="54"/>
        <v>0</v>
      </c>
      <c r="FG72" s="92">
        <f t="shared" si="55"/>
        <v>0</v>
      </c>
      <c r="FH72" s="92">
        <f t="shared" si="56"/>
        <v>0</v>
      </c>
      <c r="FI72" s="94"/>
      <c r="FJ72" s="735"/>
      <c r="FK72" s="735"/>
      <c r="FL72" s="173">
        <f t="shared" si="57"/>
        <v>0</v>
      </c>
      <c r="FM72" s="173" t="s">
        <v>198</v>
      </c>
      <c r="FN72" s="173">
        <f t="shared" si="58"/>
        <v>200</v>
      </c>
      <c r="FO72" s="173" t="str">
        <f t="shared" si="59"/>
        <v>0/200</v>
      </c>
      <c r="FP72" s="173">
        <f t="shared" si="60"/>
        <v>0</v>
      </c>
      <c r="FQ72" s="173" t="s">
        <v>198</v>
      </c>
      <c r="FR72" s="173">
        <f t="shared" si="61"/>
        <v>200</v>
      </c>
      <c r="FS72" s="173" t="str">
        <f t="shared" si="62"/>
        <v>0/200</v>
      </c>
      <c r="FT72" s="173">
        <f t="shared" si="63"/>
        <v>0</v>
      </c>
      <c r="FU72" s="173" t="s">
        <v>198</v>
      </c>
      <c r="FV72" s="173">
        <f t="shared" si="64"/>
        <v>100</v>
      </c>
      <c r="FW72" s="173" t="str">
        <f t="shared" si="65"/>
        <v>0/100</v>
      </c>
      <c r="FX72" s="173">
        <f t="shared" si="66"/>
        <v>0</v>
      </c>
      <c r="FY72" s="173" t="s">
        <v>198</v>
      </c>
      <c r="FZ72" s="173">
        <f t="shared" si="67"/>
        <v>100</v>
      </c>
      <c r="GA72" s="173" t="str">
        <f t="shared" si="68"/>
        <v>0/100</v>
      </c>
      <c r="GB72" s="173">
        <f t="shared" si="69"/>
        <v>0</v>
      </c>
      <c r="GC72" s="173" t="s">
        <v>198</v>
      </c>
      <c r="GD72" s="173">
        <f t="shared" si="70"/>
        <v>200</v>
      </c>
      <c r="GE72" s="173" t="str">
        <f t="shared" si="20"/>
        <v>0/200</v>
      </c>
    </row>
    <row r="73" spans="1:196" ht="21.75" customHeight="1">
      <c r="A73" s="165">
        <f t="shared" si="21"/>
        <v>0</v>
      </c>
      <c r="B73" s="429">
        <v>65</v>
      </c>
      <c r="C73" s="36">
        <v>65</v>
      </c>
      <c r="D73" s="37">
        <f t="shared" si="22"/>
        <v>0</v>
      </c>
      <c r="E73" s="2"/>
      <c r="F73" s="176"/>
      <c r="G73" s="1"/>
      <c r="H73" s="2"/>
      <c r="I73" s="2"/>
      <c r="J73" s="2"/>
      <c r="K73" s="178"/>
      <c r="L73" s="15">
        <v>0</v>
      </c>
      <c r="M73" s="67">
        <v>0</v>
      </c>
      <c r="N73" s="68">
        <f t="shared" si="218"/>
        <v>0</v>
      </c>
      <c r="O73" s="207">
        <v>0</v>
      </c>
      <c r="P73" s="432">
        <v>0</v>
      </c>
      <c r="Q73" s="119">
        <f t="shared" si="219"/>
        <v>0</v>
      </c>
      <c r="R73" s="433">
        <v>0</v>
      </c>
      <c r="S73" s="434">
        <f t="shared" si="73"/>
        <v>0</v>
      </c>
      <c r="T73" s="223">
        <f t="shared" si="220"/>
        <v>0</v>
      </c>
      <c r="U73" s="69">
        <f t="shared" si="221"/>
        <v>0</v>
      </c>
      <c r="V73" s="522">
        <f t="shared" si="23"/>
        <v>0</v>
      </c>
      <c r="W73" s="38" t="str">
        <f t="shared" si="222"/>
        <v/>
      </c>
      <c r="X73" s="38" t="str">
        <f t="shared" si="223"/>
        <v/>
      </c>
      <c r="Y73" s="137" t="str">
        <f t="shared" si="224"/>
        <v/>
      </c>
      <c r="Z73" s="147">
        <v>0</v>
      </c>
      <c r="AA73" s="79">
        <v>0</v>
      </c>
      <c r="AB73" s="80">
        <f>SUM(Z73:AA73)</f>
        <v>0</v>
      </c>
      <c r="AC73" s="217">
        <v>0</v>
      </c>
      <c r="AD73" s="438">
        <v>0</v>
      </c>
      <c r="AE73" s="120">
        <f>SUM(AC73,AD73)</f>
        <v>0</v>
      </c>
      <c r="AF73" s="439">
        <v>0</v>
      </c>
      <c r="AG73" s="440">
        <f>IF($S$7="NA","NA",0)</f>
        <v>0</v>
      </c>
      <c r="AH73" s="158">
        <f>AF73+AG73</f>
        <v>0</v>
      </c>
      <c r="AI73" s="218">
        <f>SUM(AB73,AE73,AH73)</f>
        <v>0</v>
      </c>
      <c r="AJ73" s="522">
        <f t="shared" si="24"/>
        <v>0</v>
      </c>
      <c r="AK73" s="72" t="str">
        <f>IF(AF73="AB","AB",IF(AND(OR(Z73="ab",Z73="ml"),OR(AA73="ab",AA73="ml"),OR(AC73="ab",AC73="ml")),"AB",IF(AND(OR(Z73="ab",Z73="ml"),OR(AC73="ab",AC73="ml")),"AB","")))</f>
        <v/>
      </c>
      <c r="AL73" s="72" t="str">
        <f>IF(OR($G73="NSO",$G73="",AF73=""),"",IF(OR(AK73="AB",AF73="ab"),"AB",IF(AJ73&gt;36,"P",IF(AJ73&gt;34,"G2",IF(AJ73&gt;31,"G1",IF(AJ73&gt;25,"S","F"))))))</f>
        <v/>
      </c>
      <c r="AM73" s="148" t="str">
        <f>IF(OR(AL73="",AL73=0,AL73="S",AL73="F",AL73="AB"),AL73,IF(AJ73&gt;=75,"D",IF(AJ73&gt;=60,"I",IF(AJ73&gt;=48,"II",IF(AJ73&gt;=36,"III",AL73)))))</f>
        <v/>
      </c>
      <c r="AN73" s="140">
        <v>0</v>
      </c>
      <c r="AO73" s="75">
        <v>0</v>
      </c>
      <c r="AP73" s="76">
        <f t="shared" si="210"/>
        <v>0</v>
      </c>
      <c r="AQ73" s="263">
        <v>0</v>
      </c>
      <c r="AR73" s="441">
        <v>0</v>
      </c>
      <c r="AS73" s="264">
        <f>SUM(AQ73,AR73)</f>
        <v>0</v>
      </c>
      <c r="AT73" s="442">
        <v>0</v>
      </c>
      <c r="AU73" s="443">
        <f>IF($S$7="NA","NA",0)</f>
        <v>0</v>
      </c>
      <c r="AV73" s="65">
        <f>AT73+AU73</f>
        <v>0</v>
      </c>
      <c r="AW73" s="265">
        <f>SUM(AP73,AS73,AV73)</f>
        <v>0</v>
      </c>
      <c r="AX73" s="522">
        <f t="shared" si="25"/>
        <v>0</v>
      </c>
      <c r="AY73" s="40" t="str">
        <f>IF(AT73="AB","AB",IF(AND(OR(AN73="ab",AN73="ml"),OR(AO73="ab",AO73="ml"),OR(AQ73="ab",AQ73="ml")),"AB",IF(AND(OR(AN73="ab",AN73="ml"),OR(AQ73="ab",AQ73="ml")),"AB","")))</f>
        <v/>
      </c>
      <c r="AZ73" s="40" t="str">
        <f>IF(OR($G73="NSO",$G73="",AT73=""),"",IF(OR(AY73="AB",AT73="ab"),"AB",IF(AX73&gt;36,"P",IF(AX73&gt;34,"G2",IF(AX73&gt;31,"G1",IF(AX73&gt;25,"S","F"))))))</f>
        <v/>
      </c>
      <c r="BA73" s="141" t="str">
        <f>IF(OR(AZ73="",AZ73=0,AZ73="S",AZ73="F",AZ73="AB"),AZ73,IF(AX73&gt;=75,"D",IF(AX73&gt;=60,"I",IF(AX73&gt;=48,"II",IF(AX73&gt;=36,"III",AZ73)))))</f>
        <v/>
      </c>
      <c r="BB73" s="286">
        <v>0</v>
      </c>
      <c r="BC73" s="85">
        <v>0</v>
      </c>
      <c r="BD73" s="287">
        <f t="shared" si="211"/>
        <v>0</v>
      </c>
      <c r="BE73" s="288">
        <v>0</v>
      </c>
      <c r="BF73" s="444">
        <v>0</v>
      </c>
      <c r="BG73" s="289">
        <f>SUM(BE73,BF73)</f>
        <v>0</v>
      </c>
      <c r="BH73" s="445">
        <v>0</v>
      </c>
      <c r="BI73" s="446">
        <f>IF($S$7="NA","NA",0)</f>
        <v>0</v>
      </c>
      <c r="BJ73" s="121">
        <f>BH73+BI73</f>
        <v>0</v>
      </c>
      <c r="BK73" s="290">
        <f>SUM(BD73,BG73,BJ73)</f>
        <v>0</v>
      </c>
      <c r="BL73" s="522">
        <f t="shared" si="26"/>
        <v>0</v>
      </c>
      <c r="BM73" s="91" t="str">
        <f>IF(BH73="AB","AB",IF(AND(OR(BB73="ab",BB73="ml"),OR(BC73="ab",BC73="ml"),OR(BE73="ab",BE73="ml")),"AB",IF(AND(OR(BB73="ab",BB73="ml"),OR(BE73="ab",BE73="ml")),"AB","")))</f>
        <v/>
      </c>
      <c r="BN73" s="91" t="str">
        <f>IF(OR($G73="NSO",$G73="",BH73=""),"",IF(OR(BM73="AB",BH73="ab"),"AB",IF(BL73&gt;36,"P",IF(BL73&gt;34,"G2",IF(BL73&gt;31,"G1",IF(BL73&gt;25,"S","F"))))))</f>
        <v/>
      </c>
      <c r="BO73" s="144" t="str">
        <f>IF(OR(BN73="",BN73=0,BN73="S",BN73="F",BN73="AB"),BN73,IF(BL73&gt;=75,"D",IF(BL73&gt;=60,"I",IF(BL73&gt;=48,"II",IF(BL73&gt;=36,"III",BN73)))))</f>
        <v/>
      </c>
      <c r="BP73" s="147">
        <v>0</v>
      </c>
      <c r="BQ73" s="79">
        <v>0</v>
      </c>
      <c r="BR73" s="80">
        <f t="shared" si="212"/>
        <v>0</v>
      </c>
      <c r="BS73" s="217">
        <v>0</v>
      </c>
      <c r="BT73" s="438">
        <v>0</v>
      </c>
      <c r="BU73" s="120">
        <f>SUM(BS73,BT73)</f>
        <v>0</v>
      </c>
      <c r="BV73" s="439">
        <v>0</v>
      </c>
      <c r="BW73" s="440">
        <f>IF($S$7="NA","NA",0)</f>
        <v>0</v>
      </c>
      <c r="BX73" s="158">
        <f>BV73+BW73</f>
        <v>0</v>
      </c>
      <c r="BY73" s="218">
        <f>SUM(BR73,BU73,BX73)</f>
        <v>0</v>
      </c>
      <c r="BZ73" s="522">
        <f t="shared" si="27"/>
        <v>0</v>
      </c>
      <c r="CA73" s="72" t="str">
        <f>IF(BV73="AB","AB",IF(AND(OR(BP73="ab",BP73="ml"),OR(BQ73="ab",BQ73="ml"),OR(BS73="ab",BS73="ml")),"AB",IF(AND(OR(BP73="ab",BP73="ml"),OR(BS73="ab",BS73="ml")),"AB","")))</f>
        <v/>
      </c>
      <c r="CB73" s="72" t="str">
        <f>IF(OR($G73="NSO",$G73="",BV73=""),"",IF(OR(CA73="AB",BV73="ab"),"AB",IF(BZ73&gt;36,"P",IF(BZ73&gt;34,"G2",IF(BZ73&gt;31,"G1",IF(BZ73&gt;25,"S","F"))))))</f>
        <v/>
      </c>
      <c r="CC73" s="148" t="str">
        <f>IF(OR(CB73="",CB73=0,CB73="S",CB73="F",CB73="AB"),CB73,IF(BZ73&gt;=75,"D",IF(BZ73&gt;=60,"I",IF(BZ73&gt;=48,"II",IF(BZ73&gt;=36,"III",CB73)))))</f>
        <v/>
      </c>
      <c r="CD73" s="155">
        <v>0</v>
      </c>
      <c r="CE73" s="156">
        <v>0</v>
      </c>
      <c r="CF73" s="157">
        <f t="shared" si="213"/>
        <v>0</v>
      </c>
      <c r="CG73" s="311">
        <v>0</v>
      </c>
      <c r="CH73" s="447">
        <v>0</v>
      </c>
      <c r="CI73" s="312">
        <f>SUM(CG73,CH73)</f>
        <v>0</v>
      </c>
      <c r="CJ73" s="448">
        <v>0</v>
      </c>
      <c r="CK73" s="449">
        <f>IF($S$7="NA","NA",0)</f>
        <v>0</v>
      </c>
      <c r="CL73" s="64">
        <f>CJ73+CK73</f>
        <v>0</v>
      </c>
      <c r="CM73" s="313">
        <f>SUM(CF73,CI73,CL73)</f>
        <v>0</v>
      </c>
      <c r="CN73" s="522">
        <f t="shared" si="28"/>
        <v>0</v>
      </c>
      <c r="CO73" s="39" t="str">
        <f>IF(CJ73="AB","AB",IF(AND(OR(CD73="ab",CD73="ml"),OR(CE73="ab",CE73="ml"),OR(CG73="ab",CG73="ml")),"AB",IF(AND(OR(CD73="ab",CD73="ml"),OR(CG73="ab",CG73="ml")),"AB","")))</f>
        <v/>
      </c>
      <c r="CP73" s="39" t="str">
        <f>IF(OR($G73="NSO",$G73="",CJ73=""),"",IF(OR(CO73="AB",CJ73="ab"),"AB",IF(CN73&gt;36,"P",IF(CN73&gt;34,"G2",IF(CN73&gt;31,"G1",IF(CN73&gt;25,"S","F"))))))</f>
        <v/>
      </c>
      <c r="CQ73" s="58" t="str">
        <f>IF(OR(CP73="",CP73=0,CP73="S",CP73="F",CP73="AB"),CP73,IF(CN73&gt;=75,"D",IF(CN73&gt;=60,"I",IF(CN73&gt;=48,"II",IF(CN73&gt;=36,"III",CP73)))))</f>
        <v/>
      </c>
      <c r="CR73" s="152">
        <v>0</v>
      </c>
      <c r="CS73" s="81">
        <v>0</v>
      </c>
      <c r="CT73" s="82">
        <f t="shared" si="214"/>
        <v>0</v>
      </c>
      <c r="CU73" s="336">
        <v>0</v>
      </c>
      <c r="CV73" s="450">
        <v>0</v>
      </c>
      <c r="CW73" s="337">
        <f>SUM(CU73,CV73)</f>
        <v>0</v>
      </c>
      <c r="CX73" s="451">
        <v>0</v>
      </c>
      <c r="CY73" s="452">
        <f>IF($S$7="NA","NA",0)</f>
        <v>0</v>
      </c>
      <c r="CZ73" s="66">
        <f>CX73+CY73</f>
        <v>0</v>
      </c>
      <c r="DA73" s="338">
        <f>SUM(CT73,CW73,CZ73)</f>
        <v>0</v>
      </c>
      <c r="DB73" s="522">
        <f t="shared" si="29"/>
        <v>0</v>
      </c>
      <c r="DC73" s="153">
        <f t="shared" si="30"/>
        <v>0</v>
      </c>
      <c r="DD73" s="286">
        <v>0</v>
      </c>
      <c r="DE73" s="85">
        <v>0</v>
      </c>
      <c r="DF73" s="287">
        <f t="shared" si="215"/>
        <v>0</v>
      </c>
      <c r="DG73" s="288">
        <v>0</v>
      </c>
      <c r="DH73" s="444">
        <v>0</v>
      </c>
      <c r="DI73" s="289">
        <f>SUM(DG73,DH73)</f>
        <v>0</v>
      </c>
      <c r="DJ73" s="445">
        <v>0</v>
      </c>
      <c r="DK73" s="446">
        <f>IF($S$7="NA","NA",0)</f>
        <v>0</v>
      </c>
      <c r="DL73" s="121">
        <f>DJ73+DK73</f>
        <v>0</v>
      </c>
      <c r="DM73" s="290">
        <f>SUM(DF73,DI73,DL73)</f>
        <v>0</v>
      </c>
      <c r="DN73" s="522">
        <f t="shared" si="31"/>
        <v>0</v>
      </c>
      <c r="DO73" s="154">
        <f t="shared" si="32"/>
        <v>0</v>
      </c>
      <c r="DP73" s="12">
        <v>0</v>
      </c>
      <c r="DQ73" s="6">
        <v>0</v>
      </c>
      <c r="DR73" s="6">
        <v>0</v>
      </c>
      <c r="DS73" s="87">
        <f t="shared" si="216"/>
        <v>0</v>
      </c>
      <c r="DT73" s="522">
        <f t="shared" si="34"/>
        <v>0</v>
      </c>
      <c r="DU73" s="88">
        <f t="shared" si="35"/>
        <v>0</v>
      </c>
      <c r="DV73" s="10">
        <v>0</v>
      </c>
      <c r="DW73" s="4">
        <v>0</v>
      </c>
      <c r="DX73" s="4">
        <v>0</v>
      </c>
      <c r="DY73" s="39">
        <f t="shared" si="217"/>
        <v>0</v>
      </c>
      <c r="DZ73" s="522">
        <f t="shared" si="37"/>
        <v>0</v>
      </c>
      <c r="EA73" s="54">
        <f t="shared" si="38"/>
        <v>0</v>
      </c>
      <c r="EB73" s="286">
        <v>0</v>
      </c>
      <c r="EC73" s="85">
        <v>0</v>
      </c>
      <c r="ED73" s="287">
        <f t="shared" si="87"/>
        <v>0</v>
      </c>
      <c r="EE73" s="288">
        <v>0</v>
      </c>
      <c r="EF73" s="444">
        <v>0</v>
      </c>
      <c r="EG73" s="289">
        <f>SUM(EE73,EF73)</f>
        <v>0</v>
      </c>
      <c r="EH73" s="445">
        <v>0</v>
      </c>
      <c r="EI73" s="446">
        <f>IF($S$7="NA","NA",0)</f>
        <v>0</v>
      </c>
      <c r="EJ73" s="121">
        <f>EH73+EI73</f>
        <v>0</v>
      </c>
      <c r="EK73" s="290">
        <f>SUM(ED73,EG73,EJ73)</f>
        <v>0</v>
      </c>
      <c r="EL73" s="91">
        <f t="shared" ref="EL73:EL108" si="225">IF(OR(EK73="",$U$7=""),"",ROUNDUP(EK73/$U$7*100,0))</f>
        <v>0</v>
      </c>
      <c r="EM73" s="154">
        <f t="shared" si="39"/>
        <v>0</v>
      </c>
      <c r="EN73" s="14"/>
      <c r="EO73" s="8"/>
      <c r="EP73" s="59" t="str">
        <f t="shared" si="209"/>
        <v/>
      </c>
      <c r="EQ73" s="56">
        <f t="shared" ref="EQ73:EQ108" si="226">IF(G73=0,0,SUM($U$7,$AI$7,$AW$7,$BK$7,$BY$7,$CM$7))</f>
        <v>0</v>
      </c>
      <c r="ER73" s="41">
        <f t="shared" ref="ER73:ER108" si="227">SUM(U73,AI73,AW73,BK73,BY73,CM73)</f>
        <v>0</v>
      </c>
      <c r="ES73" s="190">
        <f t="shared" si="41"/>
        <v>0</v>
      </c>
      <c r="ET73" s="99" t="str">
        <f t="shared" si="42"/>
        <v/>
      </c>
      <c r="EU73" s="99" t="str">
        <f t="shared" si="43"/>
        <v/>
      </c>
      <c r="EV73" s="83" t="str">
        <f t="shared" si="44"/>
        <v/>
      </c>
      <c r="EW73" s="57" t="str">
        <f t="shared" si="45"/>
        <v/>
      </c>
      <c r="EX73" s="126">
        <f t="shared" si="46"/>
        <v>0</v>
      </c>
      <c r="EY73" s="93" t="str">
        <f t="shared" si="47"/>
        <v/>
      </c>
      <c r="EZ73" s="92" t="str">
        <f t="shared" si="48"/>
        <v/>
      </c>
      <c r="FA73" s="92" t="str">
        <f t="shared" si="49"/>
        <v/>
      </c>
      <c r="FB73" s="92" t="str">
        <f t="shared" si="50"/>
        <v/>
      </c>
      <c r="FC73" s="92" t="str">
        <f t="shared" si="51"/>
        <v/>
      </c>
      <c r="FD73" s="94" t="str">
        <f t="shared" si="52"/>
        <v/>
      </c>
      <c r="FE73" s="93">
        <f t="shared" si="53"/>
        <v>0</v>
      </c>
      <c r="FF73" s="92">
        <f t="shared" si="54"/>
        <v>0</v>
      </c>
      <c r="FG73" s="92">
        <f t="shared" si="55"/>
        <v>0</v>
      </c>
      <c r="FH73" s="92">
        <f t="shared" si="56"/>
        <v>0</v>
      </c>
      <c r="FI73" s="94"/>
      <c r="FJ73" s="735"/>
      <c r="FK73" s="735"/>
      <c r="FL73" s="173">
        <f t="shared" si="57"/>
        <v>0</v>
      </c>
      <c r="FM73" s="173" t="s">
        <v>198</v>
      </c>
      <c r="FN73" s="173">
        <f t="shared" si="58"/>
        <v>200</v>
      </c>
      <c r="FO73" s="173" t="str">
        <f t="shared" si="59"/>
        <v>0/200</v>
      </c>
      <c r="FP73" s="173">
        <f t="shared" si="60"/>
        <v>0</v>
      </c>
      <c r="FQ73" s="173" t="s">
        <v>198</v>
      </c>
      <c r="FR73" s="173">
        <f t="shared" si="61"/>
        <v>200</v>
      </c>
      <c r="FS73" s="173" t="str">
        <f t="shared" si="62"/>
        <v>0/200</v>
      </c>
      <c r="FT73" s="173">
        <f t="shared" si="63"/>
        <v>0</v>
      </c>
      <c r="FU73" s="173" t="s">
        <v>198</v>
      </c>
      <c r="FV73" s="173">
        <f t="shared" si="64"/>
        <v>100</v>
      </c>
      <c r="FW73" s="173" t="str">
        <f t="shared" si="65"/>
        <v>0/100</v>
      </c>
      <c r="FX73" s="173">
        <f t="shared" si="66"/>
        <v>0</v>
      </c>
      <c r="FY73" s="173" t="s">
        <v>198</v>
      </c>
      <c r="FZ73" s="173">
        <f t="shared" si="67"/>
        <v>100</v>
      </c>
      <c r="GA73" s="173" t="str">
        <f t="shared" si="68"/>
        <v>0/100</v>
      </c>
      <c r="GB73" s="173">
        <f t="shared" si="69"/>
        <v>0</v>
      </c>
      <c r="GC73" s="173" t="s">
        <v>198</v>
      </c>
      <c r="GD73" s="173">
        <f t="shared" si="70"/>
        <v>200</v>
      </c>
      <c r="GE73" s="173" t="str">
        <f t="shared" ref="GE73:GE108" si="228">CONCATENATE(GB73,GC73,GD73)</f>
        <v>0/200</v>
      </c>
    </row>
    <row r="74" spans="1:196" ht="18">
      <c r="A74" s="165">
        <f t="shared" ref="A74:A108" si="229">G74</f>
        <v>0</v>
      </c>
      <c r="B74" s="429">
        <v>66</v>
      </c>
      <c r="C74" s="42">
        <v>66</v>
      </c>
      <c r="D74" s="37">
        <f t="shared" ref="D74:D108" si="230">IF(E74&gt;0,$G$4,0)</f>
        <v>0</v>
      </c>
      <c r="E74" s="2"/>
      <c r="F74" s="176"/>
      <c r="G74" s="2"/>
      <c r="H74" s="2"/>
      <c r="I74" s="2"/>
      <c r="J74" s="2"/>
      <c r="K74" s="178"/>
      <c r="L74" s="15">
        <v>0</v>
      </c>
      <c r="M74" s="67">
        <v>0</v>
      </c>
      <c r="N74" s="68">
        <f t="shared" si="218"/>
        <v>0</v>
      </c>
      <c r="O74" s="207">
        <v>0</v>
      </c>
      <c r="P74" s="432">
        <v>0</v>
      </c>
      <c r="Q74" s="119">
        <f t="shared" si="219"/>
        <v>0</v>
      </c>
      <c r="R74" s="433">
        <v>0</v>
      </c>
      <c r="S74" s="434">
        <f t="shared" si="73"/>
        <v>0</v>
      </c>
      <c r="T74" s="223">
        <f t="shared" si="220"/>
        <v>0</v>
      </c>
      <c r="U74" s="69">
        <f t="shared" si="221"/>
        <v>0</v>
      </c>
      <c r="V74" s="522">
        <f t="shared" ref="V74:V109" si="231">IF(OR(U74="",U$7=""),"",U74/U$7*100)</f>
        <v>0</v>
      </c>
      <c r="W74" s="38" t="str">
        <f t="shared" si="222"/>
        <v/>
      </c>
      <c r="X74" s="38" t="str">
        <f t="shared" si="223"/>
        <v/>
      </c>
      <c r="Y74" s="137" t="str">
        <f t="shared" si="224"/>
        <v/>
      </c>
      <c r="Z74" s="147">
        <v>0</v>
      </c>
      <c r="AA74" s="79">
        <v>0</v>
      </c>
      <c r="AB74" s="80">
        <f>SUM(Z74:AA74)</f>
        <v>0</v>
      </c>
      <c r="AC74" s="217">
        <v>0</v>
      </c>
      <c r="AD74" s="438">
        <v>0</v>
      </c>
      <c r="AE74" s="120">
        <f>SUM(AC74,AD74)</f>
        <v>0</v>
      </c>
      <c r="AF74" s="439">
        <v>0</v>
      </c>
      <c r="AG74" s="440">
        <f>IF($S$7="NA","NA",0)</f>
        <v>0</v>
      </c>
      <c r="AH74" s="158">
        <f>AF74+AG74</f>
        <v>0</v>
      </c>
      <c r="AI74" s="218">
        <f>SUM(AB74,AE74,AH74)</f>
        <v>0</v>
      </c>
      <c r="AJ74" s="522">
        <f t="shared" ref="AJ74:AJ109" si="232">IF(OR(AI74="",AI$7=""),"",AI74/AI$7*100)</f>
        <v>0</v>
      </c>
      <c r="AK74" s="72" t="str">
        <f>IF(AF74="AB","AB",IF(AND(OR(Z74="ab",Z74="ml"),OR(AA74="ab",AA74="ml"),OR(AC74="ab",AC74="ml")),"AB",IF(AND(OR(Z74="ab",Z74="ml"),OR(AC74="ab",AC74="ml")),"AB","")))</f>
        <v/>
      </c>
      <c r="AL74" s="72" t="str">
        <f>IF(OR($G74="NSO",$G74="",AF74=""),"",IF(OR(AK74="AB",AF74="ab"),"AB",IF(AJ74&gt;36,"P",IF(AJ74&gt;34,"G2",IF(AJ74&gt;31,"G1",IF(AJ74&gt;25,"S","F"))))))</f>
        <v/>
      </c>
      <c r="AM74" s="148" t="str">
        <f>IF(OR(AL74="",AL74=0,AL74="S",AL74="F",AL74="AB"),AL74,IF(AJ74&gt;=75,"D",IF(AJ74&gt;=60,"I",IF(AJ74&gt;=48,"II",IF(AJ74&gt;=36,"III",AL74)))))</f>
        <v/>
      </c>
      <c r="AN74" s="140">
        <v>0</v>
      </c>
      <c r="AO74" s="75">
        <v>0</v>
      </c>
      <c r="AP74" s="76">
        <f t="shared" si="210"/>
        <v>0</v>
      </c>
      <c r="AQ74" s="263">
        <v>0</v>
      </c>
      <c r="AR74" s="441">
        <v>0</v>
      </c>
      <c r="AS74" s="264">
        <f>SUM(AQ74,AR74)</f>
        <v>0</v>
      </c>
      <c r="AT74" s="442">
        <v>0</v>
      </c>
      <c r="AU74" s="443">
        <f>IF($S$7="NA","NA",0)</f>
        <v>0</v>
      </c>
      <c r="AV74" s="65">
        <f>AT74+AU74</f>
        <v>0</v>
      </c>
      <c r="AW74" s="265">
        <f>SUM(AP74,AS74,AV74)</f>
        <v>0</v>
      </c>
      <c r="AX74" s="522">
        <f t="shared" ref="AX74:AX109" si="233">IF(OR(AW74="",AW$7=""),"",AW74/AW$7*100)</f>
        <v>0</v>
      </c>
      <c r="AY74" s="40" t="str">
        <f>IF(AT74="AB","AB",IF(AND(OR(AN74="ab",AN74="ml"),OR(AO74="ab",AO74="ml"),OR(AQ74="ab",AQ74="ml")),"AB",IF(AND(OR(AN74="ab",AN74="ml"),OR(AQ74="ab",AQ74="ml")),"AB","")))</f>
        <v/>
      </c>
      <c r="AZ74" s="40" t="str">
        <f>IF(OR($G74="NSO",$G74="",AT74=""),"",IF(OR(AY74="AB",AT74="ab"),"AB",IF(AX74&gt;36,"P",IF(AX74&gt;34,"G2",IF(AX74&gt;31,"G1",IF(AX74&gt;25,"S","F"))))))</f>
        <v/>
      </c>
      <c r="BA74" s="141" t="str">
        <f>IF(OR(AZ74="",AZ74=0,AZ74="S",AZ74="F",AZ74="AB"),AZ74,IF(AX74&gt;=75,"D",IF(AX74&gt;=60,"I",IF(AX74&gt;=48,"II",IF(AX74&gt;=36,"III",AZ74)))))</f>
        <v/>
      </c>
      <c r="BB74" s="286">
        <v>0</v>
      </c>
      <c r="BC74" s="85">
        <v>0</v>
      </c>
      <c r="BD74" s="287">
        <f t="shared" si="211"/>
        <v>0</v>
      </c>
      <c r="BE74" s="288">
        <v>0</v>
      </c>
      <c r="BF74" s="444">
        <v>0</v>
      </c>
      <c r="BG74" s="289">
        <f>SUM(BE74,BF74)</f>
        <v>0</v>
      </c>
      <c r="BH74" s="445">
        <v>0</v>
      </c>
      <c r="BI74" s="446">
        <f>IF($S$7="NA","NA",0)</f>
        <v>0</v>
      </c>
      <c r="BJ74" s="121">
        <f>BH74+BI74</f>
        <v>0</v>
      </c>
      <c r="BK74" s="290">
        <f>SUM(BD74,BG74,BJ74)</f>
        <v>0</v>
      </c>
      <c r="BL74" s="522">
        <f t="shared" ref="BL74:BL109" si="234">IF(OR(BK74="",BK$7=""),"",BK74/BK$7*100)</f>
        <v>0</v>
      </c>
      <c r="BM74" s="91" t="str">
        <f>IF(BH74="AB","AB",IF(AND(OR(BB74="ab",BB74="ml"),OR(BC74="ab",BC74="ml"),OR(BE74="ab",BE74="ml")),"AB",IF(AND(OR(BB74="ab",BB74="ml"),OR(BE74="ab",BE74="ml")),"AB","")))</f>
        <v/>
      </c>
      <c r="BN74" s="91" t="str">
        <f>IF(OR($G74="NSO",$G74="",BH74=""),"",IF(OR(BM74="AB",BH74="ab"),"AB",IF(BL74&gt;36,"P",IF(BL74&gt;34,"G2",IF(BL74&gt;31,"G1",IF(BL74&gt;25,"S","F"))))))</f>
        <v/>
      </c>
      <c r="BO74" s="144" t="str">
        <f>IF(OR(BN74="",BN74=0,BN74="S",BN74="F",BN74="AB"),BN74,IF(BL74&gt;=75,"D",IF(BL74&gt;=60,"I",IF(BL74&gt;=48,"II",IF(BL74&gt;=36,"III",BN74)))))</f>
        <v/>
      </c>
      <c r="BP74" s="147">
        <v>0</v>
      </c>
      <c r="BQ74" s="79">
        <v>0</v>
      </c>
      <c r="BR74" s="80">
        <f t="shared" si="212"/>
        <v>0</v>
      </c>
      <c r="BS74" s="217">
        <v>0</v>
      </c>
      <c r="BT74" s="438">
        <v>0</v>
      </c>
      <c r="BU74" s="120">
        <f>SUM(BS74,BT74)</f>
        <v>0</v>
      </c>
      <c r="BV74" s="439">
        <v>0</v>
      </c>
      <c r="BW74" s="440">
        <f>IF($S$7="NA","NA",0)</f>
        <v>0</v>
      </c>
      <c r="BX74" s="158">
        <f>BV74+BW74</f>
        <v>0</v>
      </c>
      <c r="BY74" s="218">
        <f>SUM(BR74,BU74,BX74)</f>
        <v>0</v>
      </c>
      <c r="BZ74" s="522">
        <f t="shared" ref="BZ74:BZ109" si="235">IF(OR(BY74="",BY$7=""),"",BY74/BY$7*100)</f>
        <v>0</v>
      </c>
      <c r="CA74" s="72" t="str">
        <f>IF(BV74="AB","AB",IF(AND(OR(BP74="ab",BP74="ml"),OR(BQ74="ab",BQ74="ml"),OR(BS74="ab",BS74="ml")),"AB",IF(AND(OR(BP74="ab",BP74="ml"),OR(BS74="ab",BS74="ml")),"AB","")))</f>
        <v/>
      </c>
      <c r="CB74" s="72" t="str">
        <f>IF(OR($G74="NSO",$G74="",BV74=""),"",IF(OR(CA74="AB",BV74="ab"),"AB",IF(BZ74&gt;36,"P",IF(BZ74&gt;34,"G2",IF(BZ74&gt;31,"G1",IF(BZ74&gt;25,"S","F"))))))</f>
        <v/>
      </c>
      <c r="CC74" s="148" t="str">
        <f>IF(OR(CB74="",CB74=0,CB74="S",CB74="F",CB74="AB"),CB74,IF(BZ74&gt;=75,"D",IF(BZ74&gt;=60,"I",IF(BZ74&gt;=48,"II",IF(BZ74&gt;=36,"III",CB74)))))</f>
        <v/>
      </c>
      <c r="CD74" s="155">
        <v>0</v>
      </c>
      <c r="CE74" s="156">
        <v>0</v>
      </c>
      <c r="CF74" s="157">
        <f t="shared" si="213"/>
        <v>0</v>
      </c>
      <c r="CG74" s="311">
        <v>0</v>
      </c>
      <c r="CH74" s="447">
        <v>0</v>
      </c>
      <c r="CI74" s="312">
        <f>SUM(CG74,CH74)</f>
        <v>0</v>
      </c>
      <c r="CJ74" s="448">
        <v>0</v>
      </c>
      <c r="CK74" s="449">
        <f>IF($S$7="NA","NA",0)</f>
        <v>0</v>
      </c>
      <c r="CL74" s="64">
        <f>CJ74+CK74</f>
        <v>0</v>
      </c>
      <c r="CM74" s="313">
        <f>SUM(CF74,CI74,CL74)</f>
        <v>0</v>
      </c>
      <c r="CN74" s="522">
        <f t="shared" ref="CN74:CN109" si="236">IF(OR(CM74="",CM$7=""),"",CM74/CM$7*100)</f>
        <v>0</v>
      </c>
      <c r="CO74" s="39" t="str">
        <f>IF(CJ74="AB","AB",IF(AND(OR(CD74="ab",CD74="ml"),OR(CE74="ab",CE74="ml"),OR(CG74="ab",CG74="ml")),"AB",IF(AND(OR(CD74="ab",CD74="ml"),OR(CG74="ab",CG74="ml")),"AB","")))</f>
        <v/>
      </c>
      <c r="CP74" s="39" t="str">
        <f>IF(OR($G74="NSO",$G74="",CJ74=""),"",IF(OR(CO74="AB",CJ74="ab"),"AB",IF(CN74&gt;36,"P",IF(CN74&gt;34,"G2",IF(CN74&gt;31,"G1",IF(CN74&gt;25,"S","F"))))))</f>
        <v/>
      </c>
      <c r="CQ74" s="58" t="str">
        <f>IF(OR(CP74="",CP74=0,CP74="S",CP74="F",CP74="AB"),CP74,IF(CN74&gt;=75,"D",IF(CN74&gt;=60,"I",IF(CN74&gt;=48,"II",IF(CN74&gt;=36,"III",CP74)))))</f>
        <v/>
      </c>
      <c r="CR74" s="152">
        <v>0</v>
      </c>
      <c r="CS74" s="81">
        <v>0</v>
      </c>
      <c r="CT74" s="82">
        <f t="shared" si="214"/>
        <v>0</v>
      </c>
      <c r="CU74" s="336">
        <v>0</v>
      </c>
      <c r="CV74" s="450">
        <v>0</v>
      </c>
      <c r="CW74" s="337">
        <f>SUM(CU74,CV74)</f>
        <v>0</v>
      </c>
      <c r="CX74" s="451">
        <v>0</v>
      </c>
      <c r="CY74" s="452">
        <f>IF($S$7="NA","NA",0)</f>
        <v>0</v>
      </c>
      <c r="CZ74" s="66">
        <f>CX74+CY74</f>
        <v>0</v>
      </c>
      <c r="DA74" s="338">
        <f>SUM(CT74,CW74,CZ74)</f>
        <v>0</v>
      </c>
      <c r="DB74" s="522">
        <f t="shared" ref="DB74:DB109" si="237">IF(OR(DA74="",DA$7=""),"",DA74/DA$7*100)</f>
        <v>0</v>
      </c>
      <c r="DC74" s="153">
        <f t="shared" ref="DC74:DC109" si="238">IF(DB74&gt;91,"A+",IF(DB74&gt;76,"A",IF(DB74&gt;61,"B",IF(DB74&gt;41,"C",IF(DB74=0,0,"D")))))</f>
        <v>0</v>
      </c>
      <c r="DD74" s="286">
        <v>0</v>
      </c>
      <c r="DE74" s="85">
        <v>0</v>
      </c>
      <c r="DF74" s="287">
        <f t="shared" si="215"/>
        <v>0</v>
      </c>
      <c r="DG74" s="288">
        <v>0</v>
      </c>
      <c r="DH74" s="444">
        <v>0</v>
      </c>
      <c r="DI74" s="289">
        <f>SUM(DG74,DH74)</f>
        <v>0</v>
      </c>
      <c r="DJ74" s="445">
        <v>0</v>
      </c>
      <c r="DK74" s="446">
        <f>IF($S$7="NA","NA",0)</f>
        <v>0</v>
      </c>
      <c r="DL74" s="121">
        <f>DJ74+DK74</f>
        <v>0</v>
      </c>
      <c r="DM74" s="290">
        <f>SUM(DF74,DI74,DL74)</f>
        <v>0</v>
      </c>
      <c r="DN74" s="522">
        <f t="shared" ref="DN74:DN109" si="239">IF(OR(DM74="",DM$7=""),"",DM74/DM$7*100)</f>
        <v>0</v>
      </c>
      <c r="DO74" s="154">
        <f t="shared" ref="DO74:DO109" si="240">IF(DN74&gt;91,"A+",IF(DN74&gt;76,"A",IF(DN74&gt;61,"B",IF(DN74&gt;41,"C",IF(DN74=0,0,"D")))))</f>
        <v>0</v>
      </c>
      <c r="DP74" s="12">
        <v>0</v>
      </c>
      <c r="DQ74" s="6">
        <v>0</v>
      </c>
      <c r="DR74" s="6">
        <v>0</v>
      </c>
      <c r="DS74" s="87">
        <f t="shared" si="216"/>
        <v>0</v>
      </c>
      <c r="DT74" s="522">
        <f t="shared" ref="DT74:DT109" si="241">IF(OR(DS74="",DS$7=""),"",DS74/DS$7*100)</f>
        <v>0</v>
      </c>
      <c r="DU74" s="88">
        <f t="shared" ref="DU74:DU109" si="242">IF(DT74&gt;91,"A+",IF(DT74&gt;76,"A",IF(DT74&gt;61,"B",IF(DT74&gt;41,"C",IF(DT74=0,0,"D")))))</f>
        <v>0</v>
      </c>
      <c r="DV74" s="10">
        <v>0</v>
      </c>
      <c r="DW74" s="4">
        <v>0</v>
      </c>
      <c r="DX74" s="4">
        <v>0</v>
      </c>
      <c r="DY74" s="39">
        <f t="shared" si="217"/>
        <v>0</v>
      </c>
      <c r="DZ74" s="522">
        <f t="shared" ref="DZ74:DZ109" si="243">IF(OR(DY74="",DY$7=""),"",DY74/DY$7*100)</f>
        <v>0</v>
      </c>
      <c r="EA74" s="54">
        <f t="shared" ref="EA74:EA109" si="244">IF(DZ74&gt;91,"A+",IF(DZ74&gt;76,"A",IF(DZ74&gt;61,"B",IF(DZ74&gt;41,"C",IF(DZ74=0,0,"D")))))</f>
        <v>0</v>
      </c>
      <c r="EB74" s="286">
        <v>0</v>
      </c>
      <c r="EC74" s="85">
        <v>0</v>
      </c>
      <c r="ED74" s="287">
        <f t="shared" si="87"/>
        <v>0</v>
      </c>
      <c r="EE74" s="288">
        <v>0</v>
      </c>
      <c r="EF74" s="444">
        <v>0</v>
      </c>
      <c r="EG74" s="289">
        <f>SUM(EE74,EF74)</f>
        <v>0</v>
      </c>
      <c r="EH74" s="445">
        <v>0</v>
      </c>
      <c r="EI74" s="446">
        <f>IF($S$7="NA","NA",0)</f>
        <v>0</v>
      </c>
      <c r="EJ74" s="121">
        <f>EH74+EI74</f>
        <v>0</v>
      </c>
      <c r="EK74" s="290">
        <f>SUM(ED74,EG74,EJ74)</f>
        <v>0</v>
      </c>
      <c r="EL74" s="91">
        <f t="shared" si="225"/>
        <v>0</v>
      </c>
      <c r="EM74" s="154">
        <f t="shared" ref="EM74:EM109" si="245">IF(EL74&gt;91,"A+",IF(EL74&gt;76,"A",IF(EL74&gt;61,"B",IF(EL74&gt;41,"C",IF(EL74=0,0,"D")))))</f>
        <v>0</v>
      </c>
      <c r="EN74" s="14"/>
      <c r="EO74" s="8"/>
      <c r="EP74" s="59" t="str">
        <f t="shared" si="209"/>
        <v/>
      </c>
      <c r="EQ74" s="56">
        <f t="shared" si="226"/>
        <v>0</v>
      </c>
      <c r="ER74" s="41">
        <f t="shared" si="227"/>
        <v>0</v>
      </c>
      <c r="ES74" s="190">
        <f t="shared" ref="ES74:ES76" si="246">IF(EQ74&gt;0,ER74/EQ74*100,0)</f>
        <v>0</v>
      </c>
      <c r="ET74" s="99" t="str">
        <f t="shared" ref="ET74:ET108" si="247">IF(AND(ES74&gt;=60,EU74="Passed"),"First",IF(AND(ES74&gt;=60,EU74="Passed with G"),"First",IF(AND(ES74&gt;=48,EU74="Passed"),"Second",IF(AND(ES74&gt;=48,EU74="Passed With G"),"Second",IF(OR(EU74="Passed",EU74="Passed With G"),"Third",EU74)))))</f>
        <v/>
      </c>
      <c r="EU74" s="99" t="str">
        <f t="shared" ref="EU74:EU108" si="248">IF($G74="NSO","NSO",IF(OR($G74="",$G74=0,O74="",AC74="",AQ74="",BE74="",BS74="",CG74=""),"",IF(OR(FE74&gt;0,(FF74+FG74+FH74)&gt;2),"FAILED",IF(OR(FF74&gt;0,FG74&gt;1),"SUPP.",IF(AND(FG74&gt;0,FH74&gt;0),"SUPP.",IF((FG74+FH74),"Passed With G","Passed"))))))</f>
        <v/>
      </c>
      <c r="EV74" s="83" t="str">
        <f t="shared" ref="EV74:EV108" si="249">IF(EU74="Passed",ES74,"")</f>
        <v/>
      </c>
      <c r="EW74" s="57" t="str">
        <f t="shared" ref="EW74:EW108" si="250">IF(EV74="","",SUMPRODUCT((EV74&lt;EV$9:EV$108)/COUNTIF(EV$9:EV$108,EV$9:EV$108)))</f>
        <v/>
      </c>
      <c r="EX74" s="126">
        <f t="shared" ref="EX74:EX108" si="251">IF(ES74&gt;81,"Excellent",IF(ES74&gt;60,"Very Good",IF(ES74&gt;48,"Good",IF(ES74&gt;36,"Average",IF(ES74=0,0,"Need Improvement")))))</f>
        <v>0</v>
      </c>
      <c r="EY74" s="93" t="str">
        <f t="shared" ref="EY74:EY108" si="252">Y74</f>
        <v/>
      </c>
      <c r="EZ74" s="92" t="str">
        <f t="shared" ref="EZ74:EZ108" si="253">AM74</f>
        <v/>
      </c>
      <c r="FA74" s="92" t="str">
        <f t="shared" ref="FA74:FA108" si="254">BA74</f>
        <v/>
      </c>
      <c r="FB74" s="92" t="str">
        <f t="shared" ref="FB74:FB108" si="255">BO74</f>
        <v/>
      </c>
      <c r="FC74" s="92" t="str">
        <f t="shared" ref="FC74:FC108" si="256">CC74</f>
        <v/>
      </c>
      <c r="FD74" s="94" t="str">
        <f t="shared" ref="FD74:FD108" si="257">CQ74</f>
        <v/>
      </c>
      <c r="FE74" s="93">
        <f t="shared" ref="FE74:FE108" si="258">COUNTIF(EY74:FD74,"F")+COUNTIF(EY74:FD74,"AB")</f>
        <v>0</v>
      </c>
      <c r="FF74" s="92">
        <f t="shared" ref="FF74:FF108" si="259">COUNTIF(EY74:FD74,"S")</f>
        <v>0</v>
      </c>
      <c r="FG74" s="92">
        <f t="shared" ref="FG74:FG108" si="260">COUNTIF(EY74:FD74,"G1")</f>
        <v>0</v>
      </c>
      <c r="FH74" s="92">
        <f t="shared" ref="FH74:FH108" si="261">COUNTIF(EY74:FD74,"G2")</f>
        <v>0</v>
      </c>
      <c r="FI74" s="94"/>
      <c r="FJ74" s="735"/>
      <c r="FK74" s="735"/>
      <c r="FL74" s="173">
        <f t="shared" ref="FL74:FL108" si="262">DA74</f>
        <v>0</v>
      </c>
      <c r="FM74" s="173" t="s">
        <v>198</v>
      </c>
      <c r="FN74" s="173">
        <f t="shared" ref="FN74:FN108" si="263">$DA$7</f>
        <v>200</v>
      </c>
      <c r="FO74" s="173" t="str">
        <f t="shared" ref="FO74:FO108" si="264">CONCATENATE(FL74,FM74,FN74)</f>
        <v>0/200</v>
      </c>
      <c r="FP74" s="173">
        <f t="shared" ref="FP74:FP108" si="265">DM74</f>
        <v>0</v>
      </c>
      <c r="FQ74" s="173" t="s">
        <v>198</v>
      </c>
      <c r="FR74" s="173">
        <f t="shared" ref="FR74:FR108" si="266">$DM$7</f>
        <v>200</v>
      </c>
      <c r="FS74" s="173" t="str">
        <f t="shared" ref="FS74:FS108" si="267">CONCATENATE(FP74,FQ74,FR74)</f>
        <v>0/200</v>
      </c>
      <c r="FT74" s="173">
        <f t="shared" ref="FT74:FT108" si="268">DS74</f>
        <v>0</v>
      </c>
      <c r="FU74" s="173" t="s">
        <v>198</v>
      </c>
      <c r="FV74" s="173">
        <f t="shared" ref="FV74:FV108" si="269">$DS$7</f>
        <v>100</v>
      </c>
      <c r="FW74" s="173" t="str">
        <f t="shared" ref="FW74:FW108" si="270">CONCATENATE(FT74,FU74,FV74)</f>
        <v>0/100</v>
      </c>
      <c r="FX74" s="173">
        <f t="shared" ref="FX74:FX108" si="271">DY74</f>
        <v>0</v>
      </c>
      <c r="FY74" s="173" t="s">
        <v>198</v>
      </c>
      <c r="FZ74" s="173">
        <f t="shared" ref="FZ74:FZ108" si="272">$DY$7</f>
        <v>100</v>
      </c>
      <c r="GA74" s="173" t="str">
        <f t="shared" ref="GA74:GA108" si="273">CONCATENATE(FX74,FY74,FZ74)</f>
        <v>0/100</v>
      </c>
      <c r="GB74" s="173">
        <f t="shared" ref="GB74:GB108" si="274">EK74</f>
        <v>0</v>
      </c>
      <c r="GC74" s="173" t="s">
        <v>198</v>
      </c>
      <c r="GD74" s="173">
        <f t="shared" ref="GD74:GD108" si="275">$EK$7</f>
        <v>200</v>
      </c>
      <c r="GE74" s="173" t="str">
        <f t="shared" si="228"/>
        <v>0/200</v>
      </c>
    </row>
    <row r="75" spans="1:196" ht="18">
      <c r="A75" s="165">
        <f t="shared" si="229"/>
        <v>0</v>
      </c>
      <c r="B75" s="429">
        <v>67</v>
      </c>
      <c r="C75" s="36">
        <v>67</v>
      </c>
      <c r="D75" s="37">
        <f t="shared" si="230"/>
        <v>0</v>
      </c>
      <c r="E75" s="2"/>
      <c r="F75" s="176"/>
      <c r="G75" s="1"/>
      <c r="H75" s="2"/>
      <c r="I75" s="2"/>
      <c r="J75" s="2"/>
      <c r="K75" s="178"/>
      <c r="L75" s="15">
        <v>0</v>
      </c>
      <c r="M75" s="67">
        <v>0</v>
      </c>
      <c r="N75" s="68">
        <f t="shared" si="218"/>
        <v>0</v>
      </c>
      <c r="O75" s="207">
        <v>0</v>
      </c>
      <c r="P75" s="432">
        <v>0</v>
      </c>
      <c r="Q75" s="119">
        <f t="shared" si="219"/>
        <v>0</v>
      </c>
      <c r="R75" s="433">
        <v>0</v>
      </c>
      <c r="S75" s="434">
        <f t="shared" ref="S75:S108" si="276">IF($S$7="NA","NA",0)</f>
        <v>0</v>
      </c>
      <c r="T75" s="223">
        <f t="shared" si="220"/>
        <v>0</v>
      </c>
      <c r="U75" s="69">
        <f t="shared" si="221"/>
        <v>0</v>
      </c>
      <c r="V75" s="522">
        <f t="shared" si="231"/>
        <v>0</v>
      </c>
      <c r="W75" s="38" t="str">
        <f t="shared" si="222"/>
        <v/>
      </c>
      <c r="X75" s="38" t="str">
        <f t="shared" si="223"/>
        <v/>
      </c>
      <c r="Y75" s="137" t="str">
        <f t="shared" si="224"/>
        <v/>
      </c>
      <c r="Z75" s="147">
        <v>0</v>
      </c>
      <c r="AA75" s="79">
        <v>0</v>
      </c>
      <c r="AB75" s="80">
        <f t="shared" ref="AB75:AB104" si="277">SUM(Z75:AA75)</f>
        <v>0</v>
      </c>
      <c r="AC75" s="217">
        <v>0</v>
      </c>
      <c r="AD75" s="438">
        <v>0</v>
      </c>
      <c r="AE75" s="120">
        <f t="shared" ref="AE75:AE104" si="278">SUM(AC75,AD75)</f>
        <v>0</v>
      </c>
      <c r="AF75" s="439">
        <v>0</v>
      </c>
      <c r="AG75" s="440">
        <f t="shared" ref="AG75:AG104" si="279">IF($S$7="NA","NA",0)</f>
        <v>0</v>
      </c>
      <c r="AH75" s="158">
        <f t="shared" ref="AH75:AH104" si="280">AF75+AG75</f>
        <v>0</v>
      </c>
      <c r="AI75" s="218">
        <f t="shared" ref="AI75:AI104" si="281">SUM(AB75,AE75,AH75)</f>
        <v>0</v>
      </c>
      <c r="AJ75" s="522">
        <f t="shared" si="232"/>
        <v>0</v>
      </c>
      <c r="AK75" s="72" t="str">
        <f t="shared" ref="AK75:AK104" si="282">IF(AF75="AB","AB",IF(AND(OR(Z75="ab",Z75="ml"),OR(AA75="ab",AA75="ml"),OR(AC75="ab",AC75="ml")),"AB",IF(AND(OR(Z75="ab",Z75="ml"),OR(AC75="ab",AC75="ml")),"AB","")))</f>
        <v/>
      </c>
      <c r="AL75" s="72" t="str">
        <f t="shared" ref="AL75:AL104" si="283">IF(OR($G75="NSO",$G75="",AF75=""),"",IF(OR(AK75="AB",AF75="ab"),"AB",IF(AJ75&gt;36,"P",IF(AJ75&gt;34,"G2",IF(AJ75&gt;31,"G1",IF(AJ75&gt;25,"S","F"))))))</f>
        <v/>
      </c>
      <c r="AM75" s="148" t="str">
        <f t="shared" ref="AM75:AM104" si="284">IF(OR(AL75="",AL75=0,AL75="S",AL75="F",AL75="AB"),AL75,IF(AJ75&gt;=75,"D",IF(AJ75&gt;=60,"I",IF(AJ75&gt;=48,"II",IF(AJ75&gt;=36,"III",AL75)))))</f>
        <v/>
      </c>
      <c r="AN75" s="140">
        <v>0</v>
      </c>
      <c r="AO75" s="75">
        <v>0</v>
      </c>
      <c r="AP75" s="76">
        <f t="shared" si="210"/>
        <v>0</v>
      </c>
      <c r="AQ75" s="263">
        <v>0</v>
      </c>
      <c r="AR75" s="441">
        <v>0</v>
      </c>
      <c r="AS75" s="264">
        <f t="shared" ref="AS75:AS104" si="285">SUM(AQ75,AR75)</f>
        <v>0</v>
      </c>
      <c r="AT75" s="442">
        <v>0</v>
      </c>
      <c r="AU75" s="443">
        <f t="shared" ref="AU75:AU104" si="286">IF($S$7="NA","NA",0)</f>
        <v>0</v>
      </c>
      <c r="AV75" s="65">
        <f t="shared" ref="AV75:AV104" si="287">AT75+AU75</f>
        <v>0</v>
      </c>
      <c r="AW75" s="265">
        <f t="shared" ref="AW75:AW104" si="288">SUM(AP75,AS75,AV75)</f>
        <v>0</v>
      </c>
      <c r="AX75" s="522">
        <f t="shared" si="233"/>
        <v>0</v>
      </c>
      <c r="AY75" s="40" t="str">
        <f t="shared" ref="AY75:AY104" si="289">IF(AT75="AB","AB",IF(AND(OR(AN75="ab",AN75="ml"),OR(AO75="ab",AO75="ml"),OR(AQ75="ab",AQ75="ml")),"AB",IF(AND(OR(AN75="ab",AN75="ml"),OR(AQ75="ab",AQ75="ml")),"AB","")))</f>
        <v/>
      </c>
      <c r="AZ75" s="40" t="str">
        <f t="shared" ref="AZ75:AZ104" si="290">IF(OR($G75="NSO",$G75="",AT75=""),"",IF(OR(AY75="AB",AT75="ab"),"AB",IF(AX75&gt;36,"P",IF(AX75&gt;34,"G2",IF(AX75&gt;31,"G1",IF(AX75&gt;25,"S","F"))))))</f>
        <v/>
      </c>
      <c r="BA75" s="141" t="str">
        <f t="shared" ref="BA75:BA104" si="291">IF(OR(AZ75="",AZ75=0,AZ75="S",AZ75="F",AZ75="AB"),AZ75,IF(AX75&gt;=75,"D",IF(AX75&gt;=60,"I",IF(AX75&gt;=48,"II",IF(AX75&gt;=36,"III",AZ75)))))</f>
        <v/>
      </c>
      <c r="BB75" s="286">
        <v>0</v>
      </c>
      <c r="BC75" s="85">
        <v>0</v>
      </c>
      <c r="BD75" s="287">
        <f t="shared" si="211"/>
        <v>0</v>
      </c>
      <c r="BE75" s="288">
        <v>0</v>
      </c>
      <c r="BF75" s="444">
        <v>0</v>
      </c>
      <c r="BG75" s="289">
        <f t="shared" ref="BG75:BG104" si="292">SUM(BE75,BF75)</f>
        <v>0</v>
      </c>
      <c r="BH75" s="445">
        <v>0</v>
      </c>
      <c r="BI75" s="446">
        <f t="shared" ref="BI75:BI104" si="293">IF($S$7="NA","NA",0)</f>
        <v>0</v>
      </c>
      <c r="BJ75" s="121">
        <f t="shared" ref="BJ75:BJ104" si="294">BH75+BI75</f>
        <v>0</v>
      </c>
      <c r="BK75" s="290">
        <f t="shared" ref="BK75:BK104" si="295">SUM(BD75,BG75,BJ75)</f>
        <v>0</v>
      </c>
      <c r="BL75" s="522">
        <f t="shared" si="234"/>
        <v>0</v>
      </c>
      <c r="BM75" s="91" t="str">
        <f t="shared" ref="BM75:BM104" si="296">IF(BH75="AB","AB",IF(AND(OR(BB75="ab",BB75="ml"),OR(BC75="ab",BC75="ml"),OR(BE75="ab",BE75="ml")),"AB",IF(AND(OR(BB75="ab",BB75="ml"),OR(BE75="ab",BE75="ml")),"AB","")))</f>
        <v/>
      </c>
      <c r="BN75" s="91" t="str">
        <f t="shared" ref="BN75:BN104" si="297">IF(OR($G75="NSO",$G75="",BH75=""),"",IF(OR(BM75="AB",BH75="ab"),"AB",IF(BL75&gt;36,"P",IF(BL75&gt;34,"G2",IF(BL75&gt;31,"G1",IF(BL75&gt;25,"S","F"))))))</f>
        <v/>
      </c>
      <c r="BO75" s="144" t="str">
        <f t="shared" ref="BO75:BO104" si="298">IF(OR(BN75="",BN75=0,BN75="S",BN75="F",BN75="AB"),BN75,IF(BL75&gt;=75,"D",IF(BL75&gt;=60,"I",IF(BL75&gt;=48,"II",IF(BL75&gt;=36,"III",BN75)))))</f>
        <v/>
      </c>
      <c r="BP75" s="147">
        <v>0</v>
      </c>
      <c r="BQ75" s="79">
        <v>0</v>
      </c>
      <c r="BR75" s="80">
        <f t="shared" si="212"/>
        <v>0</v>
      </c>
      <c r="BS75" s="217">
        <v>0</v>
      </c>
      <c r="BT75" s="438">
        <v>0</v>
      </c>
      <c r="BU75" s="120">
        <f t="shared" ref="BU75:BU104" si="299">SUM(BS75,BT75)</f>
        <v>0</v>
      </c>
      <c r="BV75" s="439">
        <v>0</v>
      </c>
      <c r="BW75" s="440">
        <f t="shared" ref="BW75:BW104" si="300">IF($S$7="NA","NA",0)</f>
        <v>0</v>
      </c>
      <c r="BX75" s="158">
        <f t="shared" ref="BX75:BX104" si="301">BV75+BW75</f>
        <v>0</v>
      </c>
      <c r="BY75" s="218">
        <f t="shared" ref="BY75:BY104" si="302">SUM(BR75,BU75,BX75)</f>
        <v>0</v>
      </c>
      <c r="BZ75" s="522">
        <f t="shared" si="235"/>
        <v>0</v>
      </c>
      <c r="CA75" s="72" t="str">
        <f t="shared" ref="CA75:CA104" si="303">IF(BV75="AB","AB",IF(AND(OR(BP75="ab",BP75="ml"),OR(BQ75="ab",BQ75="ml"),OR(BS75="ab",BS75="ml")),"AB",IF(AND(OR(BP75="ab",BP75="ml"),OR(BS75="ab",BS75="ml")),"AB","")))</f>
        <v/>
      </c>
      <c r="CB75" s="72" t="str">
        <f t="shared" ref="CB75:CB104" si="304">IF(OR($G75="NSO",$G75="",BV75=""),"",IF(OR(CA75="AB",BV75="ab"),"AB",IF(BZ75&gt;36,"P",IF(BZ75&gt;34,"G2",IF(BZ75&gt;31,"G1",IF(BZ75&gt;25,"S","F"))))))</f>
        <v/>
      </c>
      <c r="CC75" s="148" t="str">
        <f t="shared" ref="CC75:CC104" si="305">IF(OR(CB75="",CB75=0,CB75="S",CB75="F",CB75="AB"),CB75,IF(BZ75&gt;=75,"D",IF(BZ75&gt;=60,"I",IF(BZ75&gt;=48,"II",IF(BZ75&gt;=36,"III",CB75)))))</f>
        <v/>
      </c>
      <c r="CD75" s="155">
        <v>0</v>
      </c>
      <c r="CE75" s="156">
        <v>0</v>
      </c>
      <c r="CF75" s="157">
        <f t="shared" si="213"/>
        <v>0</v>
      </c>
      <c r="CG75" s="311">
        <v>0</v>
      </c>
      <c r="CH75" s="447">
        <v>0</v>
      </c>
      <c r="CI75" s="312">
        <f t="shared" ref="CI75:CI104" si="306">SUM(CG75,CH75)</f>
        <v>0</v>
      </c>
      <c r="CJ75" s="448">
        <v>0</v>
      </c>
      <c r="CK75" s="449">
        <f t="shared" ref="CK75:CK104" si="307">IF($S$7="NA","NA",0)</f>
        <v>0</v>
      </c>
      <c r="CL75" s="64">
        <f t="shared" ref="CL75:CL104" si="308">CJ75+CK75</f>
        <v>0</v>
      </c>
      <c r="CM75" s="313">
        <f t="shared" ref="CM75:CM104" si="309">SUM(CF75,CI75,CL75)</f>
        <v>0</v>
      </c>
      <c r="CN75" s="522">
        <f t="shared" si="236"/>
        <v>0</v>
      </c>
      <c r="CO75" s="39" t="str">
        <f t="shared" ref="CO75:CO104" si="310">IF(CJ75="AB","AB",IF(AND(OR(CD75="ab",CD75="ml"),OR(CE75="ab",CE75="ml"),OR(CG75="ab",CG75="ml")),"AB",IF(AND(OR(CD75="ab",CD75="ml"),OR(CG75="ab",CG75="ml")),"AB","")))</f>
        <v/>
      </c>
      <c r="CP75" s="39" t="str">
        <f t="shared" ref="CP75:CP104" si="311">IF(OR($G75="NSO",$G75="",CJ75=""),"",IF(OR(CO75="AB",CJ75="ab"),"AB",IF(CN75&gt;36,"P",IF(CN75&gt;34,"G2",IF(CN75&gt;31,"G1",IF(CN75&gt;25,"S","F"))))))</f>
        <v/>
      </c>
      <c r="CQ75" s="58" t="str">
        <f t="shared" ref="CQ75:CQ104" si="312">IF(OR(CP75="",CP75=0,CP75="S",CP75="F",CP75="AB"),CP75,IF(CN75&gt;=75,"D",IF(CN75&gt;=60,"I",IF(CN75&gt;=48,"II",IF(CN75&gt;=36,"III",CP75)))))</f>
        <v/>
      </c>
      <c r="CR75" s="152">
        <v>0</v>
      </c>
      <c r="CS75" s="81">
        <v>0</v>
      </c>
      <c r="CT75" s="82">
        <f t="shared" si="214"/>
        <v>0</v>
      </c>
      <c r="CU75" s="336">
        <v>0</v>
      </c>
      <c r="CV75" s="450">
        <v>0</v>
      </c>
      <c r="CW75" s="337">
        <f t="shared" ref="CW75:CW104" si="313">SUM(CU75,CV75)</f>
        <v>0</v>
      </c>
      <c r="CX75" s="451">
        <v>0</v>
      </c>
      <c r="CY75" s="452">
        <f t="shared" ref="CY75:CY104" si="314">IF($S$7="NA","NA",0)</f>
        <v>0</v>
      </c>
      <c r="CZ75" s="66">
        <f t="shared" ref="CZ75:CZ104" si="315">CX75+CY75</f>
        <v>0</v>
      </c>
      <c r="DA75" s="338">
        <f t="shared" ref="DA75:DA104" si="316">SUM(CT75,CW75,CZ75)</f>
        <v>0</v>
      </c>
      <c r="DB75" s="522">
        <f t="shared" si="237"/>
        <v>0</v>
      </c>
      <c r="DC75" s="153">
        <f t="shared" si="238"/>
        <v>0</v>
      </c>
      <c r="DD75" s="286">
        <v>0</v>
      </c>
      <c r="DE75" s="85">
        <v>0</v>
      </c>
      <c r="DF75" s="287">
        <f t="shared" si="215"/>
        <v>0</v>
      </c>
      <c r="DG75" s="288">
        <v>0</v>
      </c>
      <c r="DH75" s="444">
        <v>0</v>
      </c>
      <c r="DI75" s="289">
        <f t="shared" ref="DI75:DI104" si="317">SUM(DG75,DH75)</f>
        <v>0</v>
      </c>
      <c r="DJ75" s="445">
        <v>0</v>
      </c>
      <c r="DK75" s="446">
        <f t="shared" ref="DK75:DK104" si="318">IF($S$7="NA","NA",0)</f>
        <v>0</v>
      </c>
      <c r="DL75" s="121">
        <f t="shared" ref="DL75:DL104" si="319">DJ75+DK75</f>
        <v>0</v>
      </c>
      <c r="DM75" s="290">
        <f t="shared" ref="DM75:DM104" si="320">SUM(DF75,DI75,DL75)</f>
        <v>0</v>
      </c>
      <c r="DN75" s="522">
        <f t="shared" si="239"/>
        <v>0</v>
      </c>
      <c r="DO75" s="154">
        <f t="shared" si="240"/>
        <v>0</v>
      </c>
      <c r="DP75" s="12">
        <v>0</v>
      </c>
      <c r="DQ75" s="6">
        <v>0</v>
      </c>
      <c r="DR75" s="6">
        <v>0</v>
      </c>
      <c r="DS75" s="87">
        <f t="shared" si="216"/>
        <v>0</v>
      </c>
      <c r="DT75" s="522">
        <f t="shared" si="241"/>
        <v>0</v>
      </c>
      <c r="DU75" s="88">
        <f t="shared" si="242"/>
        <v>0</v>
      </c>
      <c r="DV75" s="10">
        <v>0</v>
      </c>
      <c r="DW75" s="4">
        <v>0</v>
      </c>
      <c r="DX75" s="4">
        <v>0</v>
      </c>
      <c r="DY75" s="39">
        <f t="shared" si="217"/>
        <v>0</v>
      </c>
      <c r="DZ75" s="522">
        <f t="shared" si="243"/>
        <v>0</v>
      </c>
      <c r="EA75" s="54">
        <f t="shared" si="244"/>
        <v>0</v>
      </c>
      <c r="EB75" s="286">
        <v>0</v>
      </c>
      <c r="EC75" s="85">
        <v>0</v>
      </c>
      <c r="ED75" s="287">
        <f t="shared" ref="ED75:ED108" si="321">SUM(EB75:EC75)</f>
        <v>0</v>
      </c>
      <c r="EE75" s="288">
        <v>0</v>
      </c>
      <c r="EF75" s="444">
        <v>0</v>
      </c>
      <c r="EG75" s="289">
        <f t="shared" ref="EG75:EG104" si="322">SUM(EE75,EF75)</f>
        <v>0</v>
      </c>
      <c r="EH75" s="445">
        <v>0</v>
      </c>
      <c r="EI75" s="446">
        <f t="shared" ref="EI75:EI104" si="323">IF($S$7="NA","NA",0)</f>
        <v>0</v>
      </c>
      <c r="EJ75" s="121">
        <f t="shared" ref="EJ75:EJ104" si="324">EH75+EI75</f>
        <v>0</v>
      </c>
      <c r="EK75" s="290">
        <f t="shared" ref="EK75:EK104" si="325">SUM(ED75,EG75,EJ75)</f>
        <v>0</v>
      </c>
      <c r="EL75" s="91">
        <f t="shared" si="225"/>
        <v>0</v>
      </c>
      <c r="EM75" s="154">
        <f t="shared" si="245"/>
        <v>0</v>
      </c>
      <c r="EN75" s="14"/>
      <c r="EO75" s="8"/>
      <c r="EP75" s="59" t="str">
        <f t="shared" si="209"/>
        <v/>
      </c>
      <c r="EQ75" s="56">
        <f t="shared" si="226"/>
        <v>0</v>
      </c>
      <c r="ER75" s="41">
        <f t="shared" si="227"/>
        <v>0</v>
      </c>
      <c r="ES75" s="190">
        <f t="shared" si="246"/>
        <v>0</v>
      </c>
      <c r="ET75" s="99" t="str">
        <f t="shared" si="247"/>
        <v/>
      </c>
      <c r="EU75" s="99" t="str">
        <f t="shared" si="248"/>
        <v/>
      </c>
      <c r="EV75" s="83" t="str">
        <f t="shared" si="249"/>
        <v/>
      </c>
      <c r="EW75" s="57" t="str">
        <f t="shared" si="250"/>
        <v/>
      </c>
      <c r="EX75" s="126">
        <f t="shared" si="251"/>
        <v>0</v>
      </c>
      <c r="EY75" s="93" t="str">
        <f t="shared" si="252"/>
        <v/>
      </c>
      <c r="EZ75" s="92" t="str">
        <f t="shared" si="253"/>
        <v/>
      </c>
      <c r="FA75" s="92" t="str">
        <f t="shared" si="254"/>
        <v/>
      </c>
      <c r="FB75" s="92" t="str">
        <f t="shared" si="255"/>
        <v/>
      </c>
      <c r="FC75" s="92" t="str">
        <f t="shared" si="256"/>
        <v/>
      </c>
      <c r="FD75" s="94" t="str">
        <f t="shared" si="257"/>
        <v/>
      </c>
      <c r="FE75" s="93">
        <f t="shared" si="258"/>
        <v>0</v>
      </c>
      <c r="FF75" s="92">
        <f t="shared" si="259"/>
        <v>0</v>
      </c>
      <c r="FG75" s="92">
        <f t="shared" si="260"/>
        <v>0</v>
      </c>
      <c r="FH75" s="92">
        <f t="shared" si="261"/>
        <v>0</v>
      </c>
      <c r="FI75" s="94"/>
      <c r="FJ75" s="735"/>
      <c r="FK75" s="735"/>
      <c r="FL75" s="173">
        <f t="shared" si="262"/>
        <v>0</v>
      </c>
      <c r="FM75" s="173" t="s">
        <v>198</v>
      </c>
      <c r="FN75" s="173">
        <f t="shared" si="263"/>
        <v>200</v>
      </c>
      <c r="FO75" s="173" t="str">
        <f t="shared" si="264"/>
        <v>0/200</v>
      </c>
      <c r="FP75" s="173">
        <f t="shared" si="265"/>
        <v>0</v>
      </c>
      <c r="FQ75" s="173" t="s">
        <v>198</v>
      </c>
      <c r="FR75" s="173">
        <f t="shared" si="266"/>
        <v>200</v>
      </c>
      <c r="FS75" s="173" t="str">
        <f t="shared" si="267"/>
        <v>0/200</v>
      </c>
      <c r="FT75" s="173">
        <f t="shared" si="268"/>
        <v>0</v>
      </c>
      <c r="FU75" s="173" t="s">
        <v>198</v>
      </c>
      <c r="FV75" s="173">
        <f t="shared" si="269"/>
        <v>100</v>
      </c>
      <c r="FW75" s="173" t="str">
        <f t="shared" si="270"/>
        <v>0/100</v>
      </c>
      <c r="FX75" s="173">
        <f t="shared" si="271"/>
        <v>0</v>
      </c>
      <c r="FY75" s="173" t="s">
        <v>198</v>
      </c>
      <c r="FZ75" s="173">
        <f t="shared" si="272"/>
        <v>100</v>
      </c>
      <c r="GA75" s="173" t="str">
        <f t="shared" si="273"/>
        <v>0/100</v>
      </c>
      <c r="GB75" s="173">
        <f t="shared" si="274"/>
        <v>0</v>
      </c>
      <c r="GC75" s="173" t="s">
        <v>198</v>
      </c>
      <c r="GD75" s="173">
        <f t="shared" si="275"/>
        <v>200</v>
      </c>
      <c r="GE75" s="173" t="str">
        <f t="shared" si="228"/>
        <v>0/200</v>
      </c>
    </row>
    <row r="76" spans="1:196" ht="30.75" customHeight="1">
      <c r="A76" s="165">
        <f t="shared" si="229"/>
        <v>0</v>
      </c>
      <c r="B76" s="429">
        <v>68</v>
      </c>
      <c r="C76" s="42">
        <v>68</v>
      </c>
      <c r="D76" s="37">
        <f t="shared" si="230"/>
        <v>0</v>
      </c>
      <c r="E76" s="2"/>
      <c r="F76" s="176"/>
      <c r="G76" s="2"/>
      <c r="H76" s="2"/>
      <c r="I76" s="2"/>
      <c r="J76" s="2"/>
      <c r="K76" s="178"/>
      <c r="L76" s="15">
        <v>0</v>
      </c>
      <c r="M76" s="67">
        <v>0</v>
      </c>
      <c r="N76" s="68">
        <f t="shared" si="218"/>
        <v>0</v>
      </c>
      <c r="O76" s="207">
        <v>0</v>
      </c>
      <c r="P76" s="432">
        <v>0</v>
      </c>
      <c r="Q76" s="119">
        <f t="shared" si="219"/>
        <v>0</v>
      </c>
      <c r="R76" s="433">
        <v>0</v>
      </c>
      <c r="S76" s="434">
        <f t="shared" si="276"/>
        <v>0</v>
      </c>
      <c r="T76" s="223">
        <f t="shared" si="220"/>
        <v>0</v>
      </c>
      <c r="U76" s="69">
        <f t="shared" si="221"/>
        <v>0</v>
      </c>
      <c r="V76" s="522">
        <f t="shared" si="231"/>
        <v>0</v>
      </c>
      <c r="W76" s="38" t="str">
        <f t="shared" si="222"/>
        <v/>
      </c>
      <c r="X76" s="38" t="str">
        <f t="shared" si="223"/>
        <v/>
      </c>
      <c r="Y76" s="137" t="str">
        <f t="shared" si="224"/>
        <v/>
      </c>
      <c r="Z76" s="147">
        <v>0</v>
      </c>
      <c r="AA76" s="79">
        <v>0</v>
      </c>
      <c r="AB76" s="80">
        <f t="shared" si="277"/>
        <v>0</v>
      </c>
      <c r="AC76" s="217">
        <v>0</v>
      </c>
      <c r="AD76" s="438">
        <v>0</v>
      </c>
      <c r="AE76" s="120">
        <f t="shared" si="278"/>
        <v>0</v>
      </c>
      <c r="AF76" s="439">
        <v>0</v>
      </c>
      <c r="AG76" s="440">
        <f t="shared" si="279"/>
        <v>0</v>
      </c>
      <c r="AH76" s="158">
        <f t="shared" si="280"/>
        <v>0</v>
      </c>
      <c r="AI76" s="218">
        <f t="shared" si="281"/>
        <v>0</v>
      </c>
      <c r="AJ76" s="522">
        <f t="shared" si="232"/>
        <v>0</v>
      </c>
      <c r="AK76" s="72" t="str">
        <f t="shared" si="282"/>
        <v/>
      </c>
      <c r="AL76" s="72" t="str">
        <f t="shared" si="283"/>
        <v/>
      </c>
      <c r="AM76" s="148" t="str">
        <f t="shared" si="284"/>
        <v/>
      </c>
      <c r="AN76" s="140">
        <v>0</v>
      </c>
      <c r="AO76" s="75">
        <v>0</v>
      </c>
      <c r="AP76" s="76">
        <f t="shared" si="210"/>
        <v>0</v>
      </c>
      <c r="AQ76" s="263">
        <v>0</v>
      </c>
      <c r="AR76" s="441">
        <v>0</v>
      </c>
      <c r="AS76" s="264">
        <f t="shared" si="285"/>
        <v>0</v>
      </c>
      <c r="AT76" s="442">
        <v>0</v>
      </c>
      <c r="AU76" s="443">
        <f t="shared" si="286"/>
        <v>0</v>
      </c>
      <c r="AV76" s="65">
        <f t="shared" si="287"/>
        <v>0</v>
      </c>
      <c r="AW76" s="265">
        <f t="shared" si="288"/>
        <v>0</v>
      </c>
      <c r="AX76" s="522">
        <f t="shared" si="233"/>
        <v>0</v>
      </c>
      <c r="AY76" s="40" t="str">
        <f t="shared" si="289"/>
        <v/>
      </c>
      <c r="AZ76" s="40" t="str">
        <f t="shared" si="290"/>
        <v/>
      </c>
      <c r="BA76" s="141" t="str">
        <f t="shared" si="291"/>
        <v/>
      </c>
      <c r="BB76" s="286">
        <v>0</v>
      </c>
      <c r="BC76" s="85">
        <v>0</v>
      </c>
      <c r="BD76" s="287">
        <f t="shared" si="211"/>
        <v>0</v>
      </c>
      <c r="BE76" s="288">
        <v>0</v>
      </c>
      <c r="BF76" s="444">
        <v>0</v>
      </c>
      <c r="BG76" s="289">
        <f t="shared" si="292"/>
        <v>0</v>
      </c>
      <c r="BH76" s="445">
        <v>0</v>
      </c>
      <c r="BI76" s="446">
        <f t="shared" si="293"/>
        <v>0</v>
      </c>
      <c r="BJ76" s="121">
        <f t="shared" si="294"/>
        <v>0</v>
      </c>
      <c r="BK76" s="290">
        <f t="shared" si="295"/>
        <v>0</v>
      </c>
      <c r="BL76" s="522">
        <f t="shared" si="234"/>
        <v>0</v>
      </c>
      <c r="BM76" s="91" t="str">
        <f t="shared" si="296"/>
        <v/>
      </c>
      <c r="BN76" s="91" t="str">
        <f t="shared" si="297"/>
        <v/>
      </c>
      <c r="BO76" s="144" t="str">
        <f t="shared" si="298"/>
        <v/>
      </c>
      <c r="BP76" s="147">
        <v>0</v>
      </c>
      <c r="BQ76" s="79">
        <v>0</v>
      </c>
      <c r="BR76" s="80">
        <f t="shared" si="212"/>
        <v>0</v>
      </c>
      <c r="BS76" s="217">
        <v>0</v>
      </c>
      <c r="BT76" s="438">
        <v>0</v>
      </c>
      <c r="BU76" s="120">
        <f t="shared" si="299"/>
        <v>0</v>
      </c>
      <c r="BV76" s="439">
        <v>0</v>
      </c>
      <c r="BW76" s="440">
        <f t="shared" si="300"/>
        <v>0</v>
      </c>
      <c r="BX76" s="158">
        <f t="shared" si="301"/>
        <v>0</v>
      </c>
      <c r="BY76" s="218">
        <f t="shared" si="302"/>
        <v>0</v>
      </c>
      <c r="BZ76" s="522">
        <f t="shared" si="235"/>
        <v>0</v>
      </c>
      <c r="CA76" s="72" t="str">
        <f t="shared" si="303"/>
        <v/>
      </c>
      <c r="CB76" s="72" t="str">
        <f t="shared" si="304"/>
        <v/>
      </c>
      <c r="CC76" s="148" t="str">
        <f t="shared" si="305"/>
        <v/>
      </c>
      <c r="CD76" s="155">
        <v>0</v>
      </c>
      <c r="CE76" s="156">
        <v>0</v>
      </c>
      <c r="CF76" s="157">
        <f t="shared" si="213"/>
        <v>0</v>
      </c>
      <c r="CG76" s="311">
        <v>0</v>
      </c>
      <c r="CH76" s="447">
        <v>0</v>
      </c>
      <c r="CI76" s="312">
        <f t="shared" si="306"/>
        <v>0</v>
      </c>
      <c r="CJ76" s="448">
        <v>0</v>
      </c>
      <c r="CK76" s="449">
        <f t="shared" si="307"/>
        <v>0</v>
      </c>
      <c r="CL76" s="64">
        <f t="shared" si="308"/>
        <v>0</v>
      </c>
      <c r="CM76" s="313">
        <f t="shared" si="309"/>
        <v>0</v>
      </c>
      <c r="CN76" s="522">
        <f t="shared" si="236"/>
        <v>0</v>
      </c>
      <c r="CO76" s="39" t="str">
        <f t="shared" si="310"/>
        <v/>
      </c>
      <c r="CP76" s="39" t="str">
        <f t="shared" si="311"/>
        <v/>
      </c>
      <c r="CQ76" s="58" t="str">
        <f t="shared" si="312"/>
        <v/>
      </c>
      <c r="CR76" s="152">
        <v>0</v>
      </c>
      <c r="CS76" s="81">
        <v>0</v>
      </c>
      <c r="CT76" s="82">
        <f t="shared" si="214"/>
        <v>0</v>
      </c>
      <c r="CU76" s="336">
        <v>0</v>
      </c>
      <c r="CV76" s="450">
        <v>0</v>
      </c>
      <c r="CW76" s="337">
        <f t="shared" si="313"/>
        <v>0</v>
      </c>
      <c r="CX76" s="451">
        <v>0</v>
      </c>
      <c r="CY76" s="452">
        <f t="shared" si="314"/>
        <v>0</v>
      </c>
      <c r="CZ76" s="66">
        <f t="shared" si="315"/>
        <v>0</v>
      </c>
      <c r="DA76" s="338">
        <f t="shared" si="316"/>
        <v>0</v>
      </c>
      <c r="DB76" s="522">
        <f t="shared" si="237"/>
        <v>0</v>
      </c>
      <c r="DC76" s="153">
        <f t="shared" si="238"/>
        <v>0</v>
      </c>
      <c r="DD76" s="286">
        <v>0</v>
      </c>
      <c r="DE76" s="85">
        <v>0</v>
      </c>
      <c r="DF76" s="287">
        <f t="shared" si="215"/>
        <v>0</v>
      </c>
      <c r="DG76" s="288">
        <v>0</v>
      </c>
      <c r="DH76" s="444">
        <v>0</v>
      </c>
      <c r="DI76" s="289">
        <f t="shared" si="317"/>
        <v>0</v>
      </c>
      <c r="DJ76" s="445">
        <v>0</v>
      </c>
      <c r="DK76" s="446">
        <f t="shared" si="318"/>
        <v>0</v>
      </c>
      <c r="DL76" s="121">
        <f t="shared" si="319"/>
        <v>0</v>
      </c>
      <c r="DM76" s="290">
        <f t="shared" si="320"/>
        <v>0</v>
      </c>
      <c r="DN76" s="522">
        <f t="shared" si="239"/>
        <v>0</v>
      </c>
      <c r="DO76" s="154">
        <f t="shared" si="240"/>
        <v>0</v>
      </c>
      <c r="DP76" s="12">
        <v>0</v>
      </c>
      <c r="DQ76" s="6">
        <v>0</v>
      </c>
      <c r="DR76" s="6">
        <v>0</v>
      </c>
      <c r="DS76" s="87">
        <f t="shared" si="216"/>
        <v>0</v>
      </c>
      <c r="DT76" s="522">
        <f t="shared" si="241"/>
        <v>0</v>
      </c>
      <c r="DU76" s="88">
        <f t="shared" si="242"/>
        <v>0</v>
      </c>
      <c r="DV76" s="10">
        <v>0</v>
      </c>
      <c r="DW76" s="4">
        <v>0</v>
      </c>
      <c r="DX76" s="4">
        <v>0</v>
      </c>
      <c r="DY76" s="39">
        <f t="shared" si="217"/>
        <v>0</v>
      </c>
      <c r="DZ76" s="522">
        <f t="shared" si="243"/>
        <v>0</v>
      </c>
      <c r="EA76" s="54">
        <f t="shared" si="244"/>
        <v>0</v>
      </c>
      <c r="EB76" s="286">
        <v>0</v>
      </c>
      <c r="EC76" s="85">
        <v>0</v>
      </c>
      <c r="ED76" s="287">
        <f t="shared" si="321"/>
        <v>0</v>
      </c>
      <c r="EE76" s="288">
        <v>0</v>
      </c>
      <c r="EF76" s="444">
        <v>0</v>
      </c>
      <c r="EG76" s="289">
        <f t="shared" si="322"/>
        <v>0</v>
      </c>
      <c r="EH76" s="445">
        <v>0</v>
      </c>
      <c r="EI76" s="446">
        <f t="shared" si="323"/>
        <v>0</v>
      </c>
      <c r="EJ76" s="121">
        <f t="shared" si="324"/>
        <v>0</v>
      </c>
      <c r="EK76" s="290">
        <f t="shared" si="325"/>
        <v>0</v>
      </c>
      <c r="EL76" s="91">
        <f t="shared" si="225"/>
        <v>0</v>
      </c>
      <c r="EM76" s="154">
        <f t="shared" si="245"/>
        <v>0</v>
      </c>
      <c r="EN76" s="14"/>
      <c r="EO76" s="8"/>
      <c r="EP76" s="59" t="str">
        <f t="shared" si="209"/>
        <v/>
      </c>
      <c r="EQ76" s="56">
        <f t="shared" si="226"/>
        <v>0</v>
      </c>
      <c r="ER76" s="41">
        <f t="shared" si="227"/>
        <v>0</v>
      </c>
      <c r="ES76" s="190">
        <f t="shared" si="246"/>
        <v>0</v>
      </c>
      <c r="ET76" s="99" t="str">
        <f t="shared" si="247"/>
        <v/>
      </c>
      <c r="EU76" s="99" t="str">
        <f t="shared" si="248"/>
        <v/>
      </c>
      <c r="EV76" s="83" t="str">
        <f t="shared" si="249"/>
        <v/>
      </c>
      <c r="EW76" s="57" t="str">
        <f t="shared" si="250"/>
        <v/>
      </c>
      <c r="EX76" s="126">
        <f t="shared" si="251"/>
        <v>0</v>
      </c>
      <c r="EY76" s="93" t="str">
        <f t="shared" si="252"/>
        <v/>
      </c>
      <c r="EZ76" s="92" t="str">
        <f t="shared" si="253"/>
        <v/>
      </c>
      <c r="FA76" s="92" t="str">
        <f t="shared" si="254"/>
        <v/>
      </c>
      <c r="FB76" s="92" t="str">
        <f t="shared" si="255"/>
        <v/>
      </c>
      <c r="FC76" s="92" t="str">
        <f t="shared" si="256"/>
        <v/>
      </c>
      <c r="FD76" s="94" t="str">
        <f t="shared" si="257"/>
        <v/>
      </c>
      <c r="FE76" s="93">
        <f t="shared" si="258"/>
        <v>0</v>
      </c>
      <c r="FF76" s="92">
        <f t="shared" si="259"/>
        <v>0</v>
      </c>
      <c r="FG76" s="92">
        <f t="shared" si="260"/>
        <v>0</v>
      </c>
      <c r="FH76" s="92">
        <f t="shared" si="261"/>
        <v>0</v>
      </c>
      <c r="FI76" s="94"/>
      <c r="FJ76" s="735"/>
      <c r="FK76" s="735"/>
      <c r="FL76" s="173">
        <f t="shared" si="262"/>
        <v>0</v>
      </c>
      <c r="FM76" s="173" t="s">
        <v>198</v>
      </c>
      <c r="FN76" s="173">
        <f t="shared" si="263"/>
        <v>200</v>
      </c>
      <c r="FO76" s="173" t="str">
        <f t="shared" si="264"/>
        <v>0/200</v>
      </c>
      <c r="FP76" s="173">
        <f t="shared" si="265"/>
        <v>0</v>
      </c>
      <c r="FQ76" s="173" t="s">
        <v>198</v>
      </c>
      <c r="FR76" s="173">
        <f t="shared" si="266"/>
        <v>200</v>
      </c>
      <c r="FS76" s="173" t="str">
        <f t="shared" si="267"/>
        <v>0/200</v>
      </c>
      <c r="FT76" s="173">
        <f t="shared" si="268"/>
        <v>0</v>
      </c>
      <c r="FU76" s="173" t="s">
        <v>198</v>
      </c>
      <c r="FV76" s="173">
        <f t="shared" si="269"/>
        <v>100</v>
      </c>
      <c r="FW76" s="173" t="str">
        <f t="shared" si="270"/>
        <v>0/100</v>
      </c>
      <c r="FX76" s="173">
        <f t="shared" si="271"/>
        <v>0</v>
      </c>
      <c r="FY76" s="173" t="s">
        <v>198</v>
      </c>
      <c r="FZ76" s="173">
        <f t="shared" si="272"/>
        <v>100</v>
      </c>
      <c r="GA76" s="173" t="str">
        <f t="shared" si="273"/>
        <v>0/100</v>
      </c>
      <c r="GB76" s="173">
        <f t="shared" si="274"/>
        <v>0</v>
      </c>
      <c r="GC76" s="173" t="s">
        <v>198</v>
      </c>
      <c r="GD76" s="173">
        <f t="shared" si="275"/>
        <v>200</v>
      </c>
      <c r="GE76" s="173" t="str">
        <f t="shared" si="228"/>
        <v>0/200</v>
      </c>
      <c r="GN76" s="430"/>
    </row>
    <row r="77" spans="1:196" ht="18">
      <c r="A77" s="165">
        <f t="shared" si="229"/>
        <v>0</v>
      </c>
      <c r="B77" s="429">
        <v>69</v>
      </c>
      <c r="C77" s="36">
        <v>69</v>
      </c>
      <c r="D77" s="37">
        <f t="shared" si="230"/>
        <v>0</v>
      </c>
      <c r="E77" s="2"/>
      <c r="F77" s="176"/>
      <c r="G77" s="1"/>
      <c r="H77" s="2"/>
      <c r="I77" s="2"/>
      <c r="J77" s="2"/>
      <c r="K77" s="178"/>
      <c r="L77" s="15">
        <v>0</v>
      </c>
      <c r="M77" s="67">
        <v>0</v>
      </c>
      <c r="N77" s="68">
        <f t="shared" si="218"/>
        <v>0</v>
      </c>
      <c r="O77" s="207">
        <v>0</v>
      </c>
      <c r="P77" s="432">
        <v>0</v>
      </c>
      <c r="Q77" s="119">
        <f t="shared" si="219"/>
        <v>0</v>
      </c>
      <c r="R77" s="433">
        <v>0</v>
      </c>
      <c r="S77" s="434">
        <f t="shared" si="276"/>
        <v>0</v>
      </c>
      <c r="T77" s="223">
        <f t="shared" si="220"/>
        <v>0</v>
      </c>
      <c r="U77" s="69">
        <f t="shared" si="221"/>
        <v>0</v>
      </c>
      <c r="V77" s="522">
        <f t="shared" si="231"/>
        <v>0</v>
      </c>
      <c r="W77" s="38" t="str">
        <f t="shared" si="222"/>
        <v/>
      </c>
      <c r="X77" s="38" t="str">
        <f t="shared" si="223"/>
        <v/>
      </c>
      <c r="Y77" s="137" t="str">
        <f t="shared" si="224"/>
        <v/>
      </c>
      <c r="Z77" s="147">
        <v>0</v>
      </c>
      <c r="AA77" s="79">
        <v>0</v>
      </c>
      <c r="AB77" s="80">
        <f t="shared" si="277"/>
        <v>0</v>
      </c>
      <c r="AC77" s="217">
        <v>0</v>
      </c>
      <c r="AD77" s="438">
        <v>0</v>
      </c>
      <c r="AE77" s="120">
        <f t="shared" si="278"/>
        <v>0</v>
      </c>
      <c r="AF77" s="439">
        <v>0</v>
      </c>
      <c r="AG77" s="440">
        <f t="shared" si="279"/>
        <v>0</v>
      </c>
      <c r="AH77" s="158">
        <f t="shared" si="280"/>
        <v>0</v>
      </c>
      <c r="AI77" s="218">
        <f t="shared" si="281"/>
        <v>0</v>
      </c>
      <c r="AJ77" s="522">
        <f t="shared" si="232"/>
        <v>0</v>
      </c>
      <c r="AK77" s="72" t="str">
        <f t="shared" si="282"/>
        <v/>
      </c>
      <c r="AL77" s="72" t="str">
        <f t="shared" si="283"/>
        <v/>
      </c>
      <c r="AM77" s="148" t="str">
        <f t="shared" si="284"/>
        <v/>
      </c>
      <c r="AN77" s="140">
        <v>0</v>
      </c>
      <c r="AO77" s="75">
        <v>0</v>
      </c>
      <c r="AP77" s="76">
        <f t="shared" si="210"/>
        <v>0</v>
      </c>
      <c r="AQ77" s="263">
        <v>0</v>
      </c>
      <c r="AR77" s="441">
        <v>0</v>
      </c>
      <c r="AS77" s="264">
        <f t="shared" si="285"/>
        <v>0</v>
      </c>
      <c r="AT77" s="442">
        <v>0</v>
      </c>
      <c r="AU77" s="443">
        <f t="shared" si="286"/>
        <v>0</v>
      </c>
      <c r="AV77" s="65">
        <f t="shared" si="287"/>
        <v>0</v>
      </c>
      <c r="AW77" s="265">
        <f t="shared" si="288"/>
        <v>0</v>
      </c>
      <c r="AX77" s="522">
        <f t="shared" si="233"/>
        <v>0</v>
      </c>
      <c r="AY77" s="40" t="str">
        <f t="shared" si="289"/>
        <v/>
      </c>
      <c r="AZ77" s="40" t="str">
        <f t="shared" si="290"/>
        <v/>
      </c>
      <c r="BA77" s="141" t="str">
        <f t="shared" si="291"/>
        <v/>
      </c>
      <c r="BB77" s="286">
        <v>0</v>
      </c>
      <c r="BC77" s="85">
        <v>0</v>
      </c>
      <c r="BD77" s="287">
        <f t="shared" si="211"/>
        <v>0</v>
      </c>
      <c r="BE77" s="288">
        <v>0</v>
      </c>
      <c r="BF77" s="444">
        <v>0</v>
      </c>
      <c r="BG77" s="289">
        <f t="shared" si="292"/>
        <v>0</v>
      </c>
      <c r="BH77" s="445">
        <v>0</v>
      </c>
      <c r="BI77" s="446">
        <f t="shared" si="293"/>
        <v>0</v>
      </c>
      <c r="BJ77" s="121">
        <f t="shared" si="294"/>
        <v>0</v>
      </c>
      <c r="BK77" s="290">
        <f t="shared" si="295"/>
        <v>0</v>
      </c>
      <c r="BL77" s="522">
        <f t="shared" si="234"/>
        <v>0</v>
      </c>
      <c r="BM77" s="91" t="str">
        <f t="shared" si="296"/>
        <v/>
      </c>
      <c r="BN77" s="91" t="str">
        <f t="shared" si="297"/>
        <v/>
      </c>
      <c r="BO77" s="144" t="str">
        <f t="shared" si="298"/>
        <v/>
      </c>
      <c r="BP77" s="147">
        <v>0</v>
      </c>
      <c r="BQ77" s="79">
        <v>0</v>
      </c>
      <c r="BR77" s="80">
        <f t="shared" si="212"/>
        <v>0</v>
      </c>
      <c r="BS77" s="217">
        <v>0</v>
      </c>
      <c r="BT77" s="438">
        <v>0</v>
      </c>
      <c r="BU77" s="120">
        <f t="shared" si="299"/>
        <v>0</v>
      </c>
      <c r="BV77" s="439">
        <v>0</v>
      </c>
      <c r="BW77" s="440">
        <f t="shared" si="300"/>
        <v>0</v>
      </c>
      <c r="BX77" s="158">
        <f t="shared" si="301"/>
        <v>0</v>
      </c>
      <c r="BY77" s="218">
        <f t="shared" si="302"/>
        <v>0</v>
      </c>
      <c r="BZ77" s="522">
        <f t="shared" si="235"/>
        <v>0</v>
      </c>
      <c r="CA77" s="72" t="str">
        <f t="shared" si="303"/>
        <v/>
      </c>
      <c r="CB77" s="72" t="str">
        <f t="shared" si="304"/>
        <v/>
      </c>
      <c r="CC77" s="148" t="str">
        <f t="shared" si="305"/>
        <v/>
      </c>
      <c r="CD77" s="155">
        <v>0</v>
      </c>
      <c r="CE77" s="156">
        <v>0</v>
      </c>
      <c r="CF77" s="157">
        <f t="shared" si="213"/>
        <v>0</v>
      </c>
      <c r="CG77" s="311">
        <v>0</v>
      </c>
      <c r="CH77" s="447">
        <v>0</v>
      </c>
      <c r="CI77" s="312">
        <f t="shared" si="306"/>
        <v>0</v>
      </c>
      <c r="CJ77" s="448">
        <v>0</v>
      </c>
      <c r="CK77" s="449">
        <f t="shared" si="307"/>
        <v>0</v>
      </c>
      <c r="CL77" s="64">
        <f t="shared" si="308"/>
        <v>0</v>
      </c>
      <c r="CM77" s="313">
        <f t="shared" si="309"/>
        <v>0</v>
      </c>
      <c r="CN77" s="522">
        <f t="shared" si="236"/>
        <v>0</v>
      </c>
      <c r="CO77" s="39" t="str">
        <f t="shared" si="310"/>
        <v/>
      </c>
      <c r="CP77" s="39" t="str">
        <f t="shared" si="311"/>
        <v/>
      </c>
      <c r="CQ77" s="58" t="str">
        <f t="shared" si="312"/>
        <v/>
      </c>
      <c r="CR77" s="152">
        <v>0</v>
      </c>
      <c r="CS77" s="81">
        <v>0</v>
      </c>
      <c r="CT77" s="82">
        <f t="shared" si="214"/>
        <v>0</v>
      </c>
      <c r="CU77" s="336">
        <v>0</v>
      </c>
      <c r="CV77" s="450">
        <v>0</v>
      </c>
      <c r="CW77" s="337">
        <f t="shared" si="313"/>
        <v>0</v>
      </c>
      <c r="CX77" s="451">
        <v>0</v>
      </c>
      <c r="CY77" s="452">
        <f t="shared" si="314"/>
        <v>0</v>
      </c>
      <c r="CZ77" s="66">
        <f t="shared" si="315"/>
        <v>0</v>
      </c>
      <c r="DA77" s="338">
        <f t="shared" si="316"/>
        <v>0</v>
      </c>
      <c r="DB77" s="522">
        <f t="shared" si="237"/>
        <v>0</v>
      </c>
      <c r="DC77" s="153">
        <f t="shared" si="238"/>
        <v>0</v>
      </c>
      <c r="DD77" s="286">
        <v>0</v>
      </c>
      <c r="DE77" s="85">
        <v>0</v>
      </c>
      <c r="DF77" s="287">
        <f t="shared" si="215"/>
        <v>0</v>
      </c>
      <c r="DG77" s="288">
        <v>0</v>
      </c>
      <c r="DH77" s="444">
        <v>0</v>
      </c>
      <c r="DI77" s="289">
        <f t="shared" si="317"/>
        <v>0</v>
      </c>
      <c r="DJ77" s="445">
        <v>0</v>
      </c>
      <c r="DK77" s="446">
        <f t="shared" si="318"/>
        <v>0</v>
      </c>
      <c r="DL77" s="121">
        <f t="shared" si="319"/>
        <v>0</v>
      </c>
      <c r="DM77" s="290">
        <f t="shared" si="320"/>
        <v>0</v>
      </c>
      <c r="DN77" s="522">
        <f t="shared" si="239"/>
        <v>0</v>
      </c>
      <c r="DO77" s="154">
        <f t="shared" si="240"/>
        <v>0</v>
      </c>
      <c r="DP77" s="12">
        <v>0</v>
      </c>
      <c r="DQ77" s="6">
        <v>0</v>
      </c>
      <c r="DR77" s="6">
        <v>0</v>
      </c>
      <c r="DS77" s="87">
        <f t="shared" si="216"/>
        <v>0</v>
      </c>
      <c r="DT77" s="522">
        <f t="shared" si="241"/>
        <v>0</v>
      </c>
      <c r="DU77" s="88">
        <f t="shared" si="242"/>
        <v>0</v>
      </c>
      <c r="DV77" s="10">
        <v>0</v>
      </c>
      <c r="DW77" s="4">
        <v>0</v>
      </c>
      <c r="DX77" s="4">
        <v>0</v>
      </c>
      <c r="DY77" s="39">
        <f t="shared" si="217"/>
        <v>0</v>
      </c>
      <c r="DZ77" s="522">
        <f t="shared" si="243"/>
        <v>0</v>
      </c>
      <c r="EA77" s="54">
        <f t="shared" si="244"/>
        <v>0</v>
      </c>
      <c r="EB77" s="286">
        <v>0</v>
      </c>
      <c r="EC77" s="85">
        <v>0</v>
      </c>
      <c r="ED77" s="287">
        <f t="shared" si="321"/>
        <v>0</v>
      </c>
      <c r="EE77" s="288">
        <v>0</v>
      </c>
      <c r="EF77" s="444">
        <v>0</v>
      </c>
      <c r="EG77" s="289">
        <f t="shared" si="322"/>
        <v>0</v>
      </c>
      <c r="EH77" s="445">
        <v>0</v>
      </c>
      <c r="EI77" s="446">
        <f t="shared" si="323"/>
        <v>0</v>
      </c>
      <c r="EJ77" s="121">
        <f t="shared" si="324"/>
        <v>0</v>
      </c>
      <c r="EK77" s="290">
        <f t="shared" si="325"/>
        <v>0</v>
      </c>
      <c r="EL77" s="91">
        <f t="shared" si="225"/>
        <v>0</v>
      </c>
      <c r="EM77" s="154">
        <f t="shared" si="245"/>
        <v>0</v>
      </c>
      <c r="EN77" s="14"/>
      <c r="EO77" s="8"/>
      <c r="EP77" s="59" t="str">
        <f t="shared" si="209"/>
        <v/>
      </c>
      <c r="EQ77" s="56">
        <f t="shared" si="226"/>
        <v>0</v>
      </c>
      <c r="ER77" s="41">
        <f t="shared" si="227"/>
        <v>0</v>
      </c>
      <c r="ES77" s="37">
        <f t="shared" ref="ES77:ES108" si="326">IF(EQ77&gt;0,ROUND(ER77/EQ77*100,0),0)</f>
        <v>0</v>
      </c>
      <c r="ET77" s="99" t="str">
        <f t="shared" si="247"/>
        <v/>
      </c>
      <c r="EU77" s="99" t="str">
        <f t="shared" si="248"/>
        <v/>
      </c>
      <c r="EV77" s="83" t="str">
        <f t="shared" si="249"/>
        <v/>
      </c>
      <c r="EW77" s="57" t="str">
        <f t="shared" si="250"/>
        <v/>
      </c>
      <c r="EX77" s="126">
        <f t="shared" si="251"/>
        <v>0</v>
      </c>
      <c r="EY77" s="93" t="str">
        <f t="shared" si="252"/>
        <v/>
      </c>
      <c r="EZ77" s="92" t="str">
        <f t="shared" si="253"/>
        <v/>
      </c>
      <c r="FA77" s="92" t="str">
        <f t="shared" si="254"/>
        <v/>
      </c>
      <c r="FB77" s="92" t="str">
        <f t="shared" si="255"/>
        <v/>
      </c>
      <c r="FC77" s="92" t="str">
        <f t="shared" si="256"/>
        <v/>
      </c>
      <c r="FD77" s="94" t="str">
        <f t="shared" si="257"/>
        <v/>
      </c>
      <c r="FE77" s="93">
        <f t="shared" si="258"/>
        <v>0</v>
      </c>
      <c r="FF77" s="92">
        <f t="shared" si="259"/>
        <v>0</v>
      </c>
      <c r="FG77" s="92">
        <f t="shared" si="260"/>
        <v>0</v>
      </c>
      <c r="FH77" s="92">
        <f t="shared" si="261"/>
        <v>0</v>
      </c>
      <c r="FI77" s="94"/>
      <c r="FJ77" s="735"/>
      <c r="FK77" s="735"/>
      <c r="FL77" s="173">
        <f t="shared" si="262"/>
        <v>0</v>
      </c>
      <c r="FM77" s="173" t="s">
        <v>198</v>
      </c>
      <c r="FN77" s="173">
        <f t="shared" si="263"/>
        <v>200</v>
      </c>
      <c r="FO77" s="173" t="str">
        <f t="shared" si="264"/>
        <v>0/200</v>
      </c>
      <c r="FP77" s="173">
        <f t="shared" si="265"/>
        <v>0</v>
      </c>
      <c r="FQ77" s="173" t="s">
        <v>198</v>
      </c>
      <c r="FR77" s="173">
        <f t="shared" si="266"/>
        <v>200</v>
      </c>
      <c r="FS77" s="173" t="str">
        <f t="shared" si="267"/>
        <v>0/200</v>
      </c>
      <c r="FT77" s="173">
        <f t="shared" si="268"/>
        <v>0</v>
      </c>
      <c r="FU77" s="173" t="s">
        <v>198</v>
      </c>
      <c r="FV77" s="173">
        <f t="shared" si="269"/>
        <v>100</v>
      </c>
      <c r="FW77" s="173" t="str">
        <f t="shared" si="270"/>
        <v>0/100</v>
      </c>
      <c r="FX77" s="173">
        <f t="shared" si="271"/>
        <v>0</v>
      </c>
      <c r="FY77" s="173" t="s">
        <v>198</v>
      </c>
      <c r="FZ77" s="173">
        <f t="shared" si="272"/>
        <v>100</v>
      </c>
      <c r="GA77" s="173" t="str">
        <f t="shared" si="273"/>
        <v>0/100</v>
      </c>
      <c r="GB77" s="173">
        <f t="shared" si="274"/>
        <v>0</v>
      </c>
      <c r="GC77" s="173" t="s">
        <v>198</v>
      </c>
      <c r="GD77" s="173">
        <f t="shared" si="275"/>
        <v>200</v>
      </c>
      <c r="GE77" s="173" t="str">
        <f t="shared" si="228"/>
        <v>0/200</v>
      </c>
    </row>
    <row r="78" spans="1:196" ht="18">
      <c r="A78" s="165">
        <f t="shared" si="229"/>
        <v>0</v>
      </c>
      <c r="B78" s="429">
        <v>70</v>
      </c>
      <c r="C78" s="42">
        <v>70</v>
      </c>
      <c r="D78" s="37">
        <f t="shared" si="230"/>
        <v>0</v>
      </c>
      <c r="E78" s="2"/>
      <c r="F78" s="176"/>
      <c r="G78" s="2"/>
      <c r="H78" s="2"/>
      <c r="I78" s="2"/>
      <c r="J78" s="2"/>
      <c r="K78" s="178"/>
      <c r="L78" s="15">
        <v>0</v>
      </c>
      <c r="M78" s="67">
        <v>0</v>
      </c>
      <c r="N78" s="68">
        <f t="shared" si="218"/>
        <v>0</v>
      </c>
      <c r="O78" s="207">
        <v>0</v>
      </c>
      <c r="P78" s="432">
        <v>0</v>
      </c>
      <c r="Q78" s="119">
        <f t="shared" si="219"/>
        <v>0</v>
      </c>
      <c r="R78" s="433">
        <v>0</v>
      </c>
      <c r="S78" s="434">
        <f t="shared" si="276"/>
        <v>0</v>
      </c>
      <c r="T78" s="223">
        <f t="shared" si="220"/>
        <v>0</v>
      </c>
      <c r="U78" s="69">
        <f t="shared" si="221"/>
        <v>0</v>
      </c>
      <c r="V78" s="522">
        <f t="shared" si="231"/>
        <v>0</v>
      </c>
      <c r="W78" s="38" t="str">
        <f t="shared" si="222"/>
        <v/>
      </c>
      <c r="X78" s="38" t="str">
        <f t="shared" si="223"/>
        <v/>
      </c>
      <c r="Y78" s="137" t="str">
        <f t="shared" si="224"/>
        <v/>
      </c>
      <c r="Z78" s="147">
        <v>0</v>
      </c>
      <c r="AA78" s="79">
        <v>0</v>
      </c>
      <c r="AB78" s="80">
        <f t="shared" si="277"/>
        <v>0</v>
      </c>
      <c r="AC78" s="217">
        <v>0</v>
      </c>
      <c r="AD78" s="438">
        <v>0</v>
      </c>
      <c r="AE78" s="120">
        <f t="shared" si="278"/>
        <v>0</v>
      </c>
      <c r="AF78" s="439">
        <v>0</v>
      </c>
      <c r="AG78" s="440">
        <f t="shared" si="279"/>
        <v>0</v>
      </c>
      <c r="AH78" s="158">
        <f t="shared" si="280"/>
        <v>0</v>
      </c>
      <c r="AI78" s="218">
        <f t="shared" si="281"/>
        <v>0</v>
      </c>
      <c r="AJ78" s="522">
        <f t="shared" si="232"/>
        <v>0</v>
      </c>
      <c r="AK78" s="72" t="str">
        <f t="shared" si="282"/>
        <v/>
      </c>
      <c r="AL78" s="72" t="str">
        <f t="shared" si="283"/>
        <v/>
      </c>
      <c r="AM78" s="148" t="str">
        <f t="shared" si="284"/>
        <v/>
      </c>
      <c r="AN78" s="140">
        <v>0</v>
      </c>
      <c r="AO78" s="75">
        <v>0</v>
      </c>
      <c r="AP78" s="76">
        <f t="shared" si="210"/>
        <v>0</v>
      </c>
      <c r="AQ78" s="263">
        <v>0</v>
      </c>
      <c r="AR78" s="441">
        <v>0</v>
      </c>
      <c r="AS78" s="264">
        <f t="shared" si="285"/>
        <v>0</v>
      </c>
      <c r="AT78" s="442">
        <v>0</v>
      </c>
      <c r="AU78" s="443">
        <f t="shared" si="286"/>
        <v>0</v>
      </c>
      <c r="AV78" s="65">
        <f t="shared" si="287"/>
        <v>0</v>
      </c>
      <c r="AW78" s="265">
        <f t="shared" si="288"/>
        <v>0</v>
      </c>
      <c r="AX78" s="522">
        <f t="shared" si="233"/>
        <v>0</v>
      </c>
      <c r="AY78" s="40" t="str">
        <f t="shared" si="289"/>
        <v/>
      </c>
      <c r="AZ78" s="40" t="str">
        <f t="shared" si="290"/>
        <v/>
      </c>
      <c r="BA78" s="141" t="str">
        <f t="shared" si="291"/>
        <v/>
      </c>
      <c r="BB78" s="286">
        <v>0</v>
      </c>
      <c r="BC78" s="85">
        <v>0</v>
      </c>
      <c r="BD78" s="287">
        <f t="shared" si="211"/>
        <v>0</v>
      </c>
      <c r="BE78" s="288">
        <v>0</v>
      </c>
      <c r="BF78" s="444">
        <v>0</v>
      </c>
      <c r="BG78" s="289">
        <f t="shared" si="292"/>
        <v>0</v>
      </c>
      <c r="BH78" s="445">
        <v>0</v>
      </c>
      <c r="BI78" s="446">
        <f t="shared" si="293"/>
        <v>0</v>
      </c>
      <c r="BJ78" s="121">
        <f t="shared" si="294"/>
        <v>0</v>
      </c>
      <c r="BK78" s="290">
        <f t="shared" si="295"/>
        <v>0</v>
      </c>
      <c r="BL78" s="522">
        <f t="shared" si="234"/>
        <v>0</v>
      </c>
      <c r="BM78" s="91" t="str">
        <f t="shared" si="296"/>
        <v/>
      </c>
      <c r="BN78" s="91" t="str">
        <f t="shared" si="297"/>
        <v/>
      </c>
      <c r="BO78" s="144" t="str">
        <f t="shared" si="298"/>
        <v/>
      </c>
      <c r="BP78" s="147">
        <v>0</v>
      </c>
      <c r="BQ78" s="79">
        <v>0</v>
      </c>
      <c r="BR78" s="80">
        <f t="shared" si="212"/>
        <v>0</v>
      </c>
      <c r="BS78" s="217">
        <v>0</v>
      </c>
      <c r="BT78" s="438">
        <v>0</v>
      </c>
      <c r="BU78" s="120">
        <f t="shared" si="299"/>
        <v>0</v>
      </c>
      <c r="BV78" s="439">
        <v>0</v>
      </c>
      <c r="BW78" s="440">
        <f t="shared" si="300"/>
        <v>0</v>
      </c>
      <c r="BX78" s="158">
        <f t="shared" si="301"/>
        <v>0</v>
      </c>
      <c r="BY78" s="218">
        <f t="shared" si="302"/>
        <v>0</v>
      </c>
      <c r="BZ78" s="522">
        <f t="shared" si="235"/>
        <v>0</v>
      </c>
      <c r="CA78" s="72" t="str">
        <f t="shared" si="303"/>
        <v/>
      </c>
      <c r="CB78" s="72" t="str">
        <f t="shared" si="304"/>
        <v/>
      </c>
      <c r="CC78" s="148" t="str">
        <f t="shared" si="305"/>
        <v/>
      </c>
      <c r="CD78" s="155">
        <v>0</v>
      </c>
      <c r="CE78" s="156">
        <v>0</v>
      </c>
      <c r="CF78" s="157">
        <f t="shared" si="213"/>
        <v>0</v>
      </c>
      <c r="CG78" s="311">
        <v>0</v>
      </c>
      <c r="CH78" s="447">
        <v>0</v>
      </c>
      <c r="CI78" s="312">
        <f t="shared" si="306"/>
        <v>0</v>
      </c>
      <c r="CJ78" s="448">
        <v>0</v>
      </c>
      <c r="CK78" s="449">
        <f t="shared" si="307"/>
        <v>0</v>
      </c>
      <c r="CL78" s="64">
        <f t="shared" si="308"/>
        <v>0</v>
      </c>
      <c r="CM78" s="313">
        <f t="shared" si="309"/>
        <v>0</v>
      </c>
      <c r="CN78" s="522">
        <f t="shared" si="236"/>
        <v>0</v>
      </c>
      <c r="CO78" s="39" t="str">
        <f t="shared" si="310"/>
        <v/>
      </c>
      <c r="CP78" s="39" t="str">
        <f t="shared" si="311"/>
        <v/>
      </c>
      <c r="CQ78" s="58" t="str">
        <f t="shared" si="312"/>
        <v/>
      </c>
      <c r="CR78" s="152">
        <v>0</v>
      </c>
      <c r="CS78" s="81">
        <v>0</v>
      </c>
      <c r="CT78" s="82">
        <f t="shared" si="214"/>
        <v>0</v>
      </c>
      <c r="CU78" s="336">
        <v>0</v>
      </c>
      <c r="CV78" s="450">
        <v>0</v>
      </c>
      <c r="CW78" s="337">
        <f t="shared" si="313"/>
        <v>0</v>
      </c>
      <c r="CX78" s="451">
        <v>0</v>
      </c>
      <c r="CY78" s="452">
        <f t="shared" si="314"/>
        <v>0</v>
      </c>
      <c r="CZ78" s="66">
        <f t="shared" si="315"/>
        <v>0</v>
      </c>
      <c r="DA78" s="338">
        <f t="shared" si="316"/>
        <v>0</v>
      </c>
      <c r="DB78" s="522">
        <f t="shared" si="237"/>
        <v>0</v>
      </c>
      <c r="DC78" s="153">
        <f t="shared" si="238"/>
        <v>0</v>
      </c>
      <c r="DD78" s="286">
        <v>0</v>
      </c>
      <c r="DE78" s="85">
        <v>0</v>
      </c>
      <c r="DF78" s="287">
        <f t="shared" si="215"/>
        <v>0</v>
      </c>
      <c r="DG78" s="288">
        <v>0</v>
      </c>
      <c r="DH78" s="444">
        <v>0</v>
      </c>
      <c r="DI78" s="289">
        <f t="shared" si="317"/>
        <v>0</v>
      </c>
      <c r="DJ78" s="445">
        <v>0</v>
      </c>
      <c r="DK78" s="446">
        <f t="shared" si="318"/>
        <v>0</v>
      </c>
      <c r="DL78" s="121">
        <f t="shared" si="319"/>
        <v>0</v>
      </c>
      <c r="DM78" s="290">
        <f t="shared" si="320"/>
        <v>0</v>
      </c>
      <c r="DN78" s="522">
        <f t="shared" si="239"/>
        <v>0</v>
      </c>
      <c r="DO78" s="154">
        <f t="shared" si="240"/>
        <v>0</v>
      </c>
      <c r="DP78" s="12">
        <v>0</v>
      </c>
      <c r="DQ78" s="6">
        <v>0</v>
      </c>
      <c r="DR78" s="6">
        <v>0</v>
      </c>
      <c r="DS78" s="87">
        <f t="shared" si="216"/>
        <v>0</v>
      </c>
      <c r="DT78" s="522">
        <f t="shared" si="241"/>
        <v>0</v>
      </c>
      <c r="DU78" s="88">
        <f t="shared" si="242"/>
        <v>0</v>
      </c>
      <c r="DV78" s="10">
        <v>0</v>
      </c>
      <c r="DW78" s="4">
        <v>0</v>
      </c>
      <c r="DX78" s="4">
        <v>0</v>
      </c>
      <c r="DY78" s="39">
        <f t="shared" si="217"/>
        <v>0</v>
      </c>
      <c r="DZ78" s="522">
        <f t="shared" si="243"/>
        <v>0</v>
      </c>
      <c r="EA78" s="54">
        <f t="shared" si="244"/>
        <v>0</v>
      </c>
      <c r="EB78" s="286">
        <v>0</v>
      </c>
      <c r="EC78" s="85">
        <v>0</v>
      </c>
      <c r="ED78" s="287">
        <f t="shared" si="321"/>
        <v>0</v>
      </c>
      <c r="EE78" s="288">
        <v>0</v>
      </c>
      <c r="EF78" s="444">
        <v>0</v>
      </c>
      <c r="EG78" s="289">
        <f t="shared" si="322"/>
        <v>0</v>
      </c>
      <c r="EH78" s="445">
        <v>0</v>
      </c>
      <c r="EI78" s="446">
        <f t="shared" si="323"/>
        <v>0</v>
      </c>
      <c r="EJ78" s="121">
        <f t="shared" si="324"/>
        <v>0</v>
      </c>
      <c r="EK78" s="290">
        <f t="shared" si="325"/>
        <v>0</v>
      </c>
      <c r="EL78" s="91">
        <f t="shared" si="225"/>
        <v>0</v>
      </c>
      <c r="EM78" s="154">
        <f t="shared" si="245"/>
        <v>0</v>
      </c>
      <c r="EN78" s="14"/>
      <c r="EO78" s="8"/>
      <c r="EP78" s="59" t="str">
        <f t="shared" si="209"/>
        <v/>
      </c>
      <c r="EQ78" s="56">
        <f t="shared" si="226"/>
        <v>0</v>
      </c>
      <c r="ER78" s="41">
        <f t="shared" si="227"/>
        <v>0</v>
      </c>
      <c r="ES78" s="37">
        <f t="shared" si="326"/>
        <v>0</v>
      </c>
      <c r="ET78" s="99" t="str">
        <f t="shared" si="247"/>
        <v/>
      </c>
      <c r="EU78" s="99" t="str">
        <f t="shared" si="248"/>
        <v/>
      </c>
      <c r="EV78" s="83" t="str">
        <f t="shared" si="249"/>
        <v/>
      </c>
      <c r="EW78" s="57" t="str">
        <f t="shared" si="250"/>
        <v/>
      </c>
      <c r="EX78" s="126">
        <f t="shared" si="251"/>
        <v>0</v>
      </c>
      <c r="EY78" s="93" t="str">
        <f t="shared" si="252"/>
        <v/>
      </c>
      <c r="EZ78" s="92" t="str">
        <f t="shared" si="253"/>
        <v/>
      </c>
      <c r="FA78" s="92" t="str">
        <f t="shared" si="254"/>
        <v/>
      </c>
      <c r="FB78" s="92" t="str">
        <f t="shared" si="255"/>
        <v/>
      </c>
      <c r="FC78" s="92" t="str">
        <f t="shared" si="256"/>
        <v/>
      </c>
      <c r="FD78" s="94" t="str">
        <f t="shared" si="257"/>
        <v/>
      </c>
      <c r="FE78" s="93">
        <f t="shared" si="258"/>
        <v>0</v>
      </c>
      <c r="FF78" s="92">
        <f t="shared" si="259"/>
        <v>0</v>
      </c>
      <c r="FG78" s="92">
        <f t="shared" si="260"/>
        <v>0</v>
      </c>
      <c r="FH78" s="92">
        <f t="shared" si="261"/>
        <v>0</v>
      </c>
      <c r="FI78" s="94"/>
      <c r="FJ78" s="735"/>
      <c r="FK78" s="735"/>
      <c r="FL78" s="173">
        <f t="shared" si="262"/>
        <v>0</v>
      </c>
      <c r="FM78" s="173" t="s">
        <v>198</v>
      </c>
      <c r="FN78" s="173">
        <f t="shared" si="263"/>
        <v>200</v>
      </c>
      <c r="FO78" s="173" t="str">
        <f t="shared" si="264"/>
        <v>0/200</v>
      </c>
      <c r="FP78" s="173">
        <f t="shared" si="265"/>
        <v>0</v>
      </c>
      <c r="FQ78" s="173" t="s">
        <v>198</v>
      </c>
      <c r="FR78" s="173">
        <f t="shared" si="266"/>
        <v>200</v>
      </c>
      <c r="FS78" s="173" t="str">
        <f t="shared" si="267"/>
        <v>0/200</v>
      </c>
      <c r="FT78" s="173">
        <f t="shared" si="268"/>
        <v>0</v>
      </c>
      <c r="FU78" s="173" t="s">
        <v>198</v>
      </c>
      <c r="FV78" s="173">
        <f t="shared" si="269"/>
        <v>100</v>
      </c>
      <c r="FW78" s="173" t="str">
        <f t="shared" si="270"/>
        <v>0/100</v>
      </c>
      <c r="FX78" s="173">
        <f t="shared" si="271"/>
        <v>0</v>
      </c>
      <c r="FY78" s="173" t="s">
        <v>198</v>
      </c>
      <c r="FZ78" s="173">
        <f t="shared" si="272"/>
        <v>100</v>
      </c>
      <c r="GA78" s="173" t="str">
        <f t="shared" si="273"/>
        <v>0/100</v>
      </c>
      <c r="GB78" s="173">
        <f t="shared" si="274"/>
        <v>0</v>
      </c>
      <c r="GC78" s="173" t="s">
        <v>198</v>
      </c>
      <c r="GD78" s="173">
        <f t="shared" si="275"/>
        <v>200</v>
      </c>
      <c r="GE78" s="173" t="str">
        <f t="shared" si="228"/>
        <v>0/200</v>
      </c>
    </row>
    <row r="79" spans="1:196" ht="18">
      <c r="A79" s="165">
        <f t="shared" si="229"/>
        <v>0</v>
      </c>
      <c r="B79" s="429">
        <v>71</v>
      </c>
      <c r="C79" s="36">
        <v>71</v>
      </c>
      <c r="D79" s="37">
        <f t="shared" si="230"/>
        <v>0</v>
      </c>
      <c r="E79" s="2"/>
      <c r="F79" s="176"/>
      <c r="G79" s="1"/>
      <c r="H79" s="2"/>
      <c r="I79" s="2"/>
      <c r="J79" s="2"/>
      <c r="K79" s="178"/>
      <c r="L79" s="15">
        <v>0</v>
      </c>
      <c r="M79" s="67">
        <v>0</v>
      </c>
      <c r="N79" s="68">
        <f t="shared" si="218"/>
        <v>0</v>
      </c>
      <c r="O79" s="207">
        <v>0</v>
      </c>
      <c r="P79" s="432">
        <v>0</v>
      </c>
      <c r="Q79" s="119">
        <f t="shared" si="219"/>
        <v>0</v>
      </c>
      <c r="R79" s="433">
        <v>0</v>
      </c>
      <c r="S79" s="434">
        <f t="shared" si="276"/>
        <v>0</v>
      </c>
      <c r="T79" s="223">
        <f t="shared" si="220"/>
        <v>0</v>
      </c>
      <c r="U79" s="69">
        <f t="shared" si="221"/>
        <v>0</v>
      </c>
      <c r="V79" s="522">
        <f t="shared" si="231"/>
        <v>0</v>
      </c>
      <c r="W79" s="38" t="str">
        <f t="shared" si="222"/>
        <v/>
      </c>
      <c r="X79" s="38" t="str">
        <f t="shared" si="223"/>
        <v/>
      </c>
      <c r="Y79" s="137" t="str">
        <f t="shared" si="224"/>
        <v/>
      </c>
      <c r="Z79" s="147">
        <v>0</v>
      </c>
      <c r="AA79" s="79">
        <v>0</v>
      </c>
      <c r="AB79" s="80">
        <f t="shared" si="277"/>
        <v>0</v>
      </c>
      <c r="AC79" s="217">
        <v>0</v>
      </c>
      <c r="AD79" s="438">
        <v>0</v>
      </c>
      <c r="AE79" s="120">
        <f t="shared" si="278"/>
        <v>0</v>
      </c>
      <c r="AF79" s="439">
        <v>0</v>
      </c>
      <c r="AG79" s="440">
        <f t="shared" si="279"/>
        <v>0</v>
      </c>
      <c r="AH79" s="158">
        <f t="shared" si="280"/>
        <v>0</v>
      </c>
      <c r="AI79" s="218">
        <f t="shared" si="281"/>
        <v>0</v>
      </c>
      <c r="AJ79" s="522">
        <f t="shared" si="232"/>
        <v>0</v>
      </c>
      <c r="AK79" s="72" t="str">
        <f t="shared" si="282"/>
        <v/>
      </c>
      <c r="AL79" s="72" t="str">
        <f t="shared" si="283"/>
        <v/>
      </c>
      <c r="AM79" s="148" t="str">
        <f t="shared" si="284"/>
        <v/>
      </c>
      <c r="AN79" s="140">
        <v>0</v>
      </c>
      <c r="AO79" s="75">
        <v>0</v>
      </c>
      <c r="AP79" s="76">
        <f t="shared" si="210"/>
        <v>0</v>
      </c>
      <c r="AQ79" s="263">
        <v>0</v>
      </c>
      <c r="AR79" s="441">
        <v>0</v>
      </c>
      <c r="AS79" s="264">
        <f t="shared" si="285"/>
        <v>0</v>
      </c>
      <c r="AT79" s="442">
        <v>0</v>
      </c>
      <c r="AU79" s="443">
        <f t="shared" si="286"/>
        <v>0</v>
      </c>
      <c r="AV79" s="65">
        <f t="shared" si="287"/>
        <v>0</v>
      </c>
      <c r="AW79" s="265">
        <f t="shared" si="288"/>
        <v>0</v>
      </c>
      <c r="AX79" s="522">
        <f t="shared" si="233"/>
        <v>0</v>
      </c>
      <c r="AY79" s="40" t="str">
        <f t="shared" si="289"/>
        <v/>
      </c>
      <c r="AZ79" s="40" t="str">
        <f t="shared" si="290"/>
        <v/>
      </c>
      <c r="BA79" s="141" t="str">
        <f t="shared" si="291"/>
        <v/>
      </c>
      <c r="BB79" s="286">
        <v>0</v>
      </c>
      <c r="BC79" s="85">
        <v>0</v>
      </c>
      <c r="BD79" s="287">
        <f t="shared" si="211"/>
        <v>0</v>
      </c>
      <c r="BE79" s="288">
        <v>0</v>
      </c>
      <c r="BF79" s="444">
        <v>0</v>
      </c>
      <c r="BG79" s="289">
        <f t="shared" si="292"/>
        <v>0</v>
      </c>
      <c r="BH79" s="445">
        <v>0</v>
      </c>
      <c r="BI79" s="446">
        <f t="shared" si="293"/>
        <v>0</v>
      </c>
      <c r="BJ79" s="121">
        <f t="shared" si="294"/>
        <v>0</v>
      </c>
      <c r="BK79" s="290">
        <f t="shared" si="295"/>
        <v>0</v>
      </c>
      <c r="BL79" s="522">
        <f t="shared" si="234"/>
        <v>0</v>
      </c>
      <c r="BM79" s="91" t="str">
        <f t="shared" si="296"/>
        <v/>
      </c>
      <c r="BN79" s="91" t="str">
        <f t="shared" si="297"/>
        <v/>
      </c>
      <c r="BO79" s="144" t="str">
        <f t="shared" si="298"/>
        <v/>
      </c>
      <c r="BP79" s="147">
        <v>0</v>
      </c>
      <c r="BQ79" s="79">
        <v>0</v>
      </c>
      <c r="BR79" s="80">
        <f t="shared" si="212"/>
        <v>0</v>
      </c>
      <c r="BS79" s="217">
        <v>0</v>
      </c>
      <c r="BT79" s="438">
        <v>0</v>
      </c>
      <c r="BU79" s="120">
        <f t="shared" si="299"/>
        <v>0</v>
      </c>
      <c r="BV79" s="439">
        <v>0</v>
      </c>
      <c r="BW79" s="440">
        <f t="shared" si="300"/>
        <v>0</v>
      </c>
      <c r="BX79" s="158">
        <f t="shared" si="301"/>
        <v>0</v>
      </c>
      <c r="BY79" s="218">
        <f t="shared" si="302"/>
        <v>0</v>
      </c>
      <c r="BZ79" s="522">
        <f t="shared" si="235"/>
        <v>0</v>
      </c>
      <c r="CA79" s="72" t="str">
        <f t="shared" si="303"/>
        <v/>
      </c>
      <c r="CB79" s="72" t="str">
        <f t="shared" si="304"/>
        <v/>
      </c>
      <c r="CC79" s="148" t="str">
        <f t="shared" si="305"/>
        <v/>
      </c>
      <c r="CD79" s="155">
        <v>0</v>
      </c>
      <c r="CE79" s="156">
        <v>0</v>
      </c>
      <c r="CF79" s="157">
        <f t="shared" si="213"/>
        <v>0</v>
      </c>
      <c r="CG79" s="311">
        <v>0</v>
      </c>
      <c r="CH79" s="447">
        <v>0</v>
      </c>
      <c r="CI79" s="312">
        <f t="shared" si="306"/>
        <v>0</v>
      </c>
      <c r="CJ79" s="448">
        <v>0</v>
      </c>
      <c r="CK79" s="449">
        <f t="shared" si="307"/>
        <v>0</v>
      </c>
      <c r="CL79" s="64">
        <f t="shared" si="308"/>
        <v>0</v>
      </c>
      <c r="CM79" s="313">
        <f t="shared" si="309"/>
        <v>0</v>
      </c>
      <c r="CN79" s="522">
        <f t="shared" si="236"/>
        <v>0</v>
      </c>
      <c r="CO79" s="39" t="str">
        <f t="shared" si="310"/>
        <v/>
      </c>
      <c r="CP79" s="39" t="str">
        <f t="shared" si="311"/>
        <v/>
      </c>
      <c r="CQ79" s="58" t="str">
        <f t="shared" si="312"/>
        <v/>
      </c>
      <c r="CR79" s="152">
        <v>0</v>
      </c>
      <c r="CS79" s="81">
        <v>0</v>
      </c>
      <c r="CT79" s="82">
        <f t="shared" si="214"/>
        <v>0</v>
      </c>
      <c r="CU79" s="336">
        <v>0</v>
      </c>
      <c r="CV79" s="450">
        <v>0</v>
      </c>
      <c r="CW79" s="337">
        <f t="shared" si="313"/>
        <v>0</v>
      </c>
      <c r="CX79" s="451">
        <v>0</v>
      </c>
      <c r="CY79" s="452">
        <f t="shared" si="314"/>
        <v>0</v>
      </c>
      <c r="CZ79" s="66">
        <f t="shared" si="315"/>
        <v>0</v>
      </c>
      <c r="DA79" s="338">
        <f t="shared" si="316"/>
        <v>0</v>
      </c>
      <c r="DB79" s="522">
        <f t="shared" si="237"/>
        <v>0</v>
      </c>
      <c r="DC79" s="153">
        <f t="shared" si="238"/>
        <v>0</v>
      </c>
      <c r="DD79" s="286">
        <v>0</v>
      </c>
      <c r="DE79" s="85">
        <v>0</v>
      </c>
      <c r="DF79" s="287">
        <f t="shared" si="215"/>
        <v>0</v>
      </c>
      <c r="DG79" s="288">
        <v>0</v>
      </c>
      <c r="DH79" s="444">
        <v>0</v>
      </c>
      <c r="DI79" s="289">
        <f t="shared" si="317"/>
        <v>0</v>
      </c>
      <c r="DJ79" s="445">
        <v>0</v>
      </c>
      <c r="DK79" s="446">
        <f t="shared" si="318"/>
        <v>0</v>
      </c>
      <c r="DL79" s="121">
        <f t="shared" si="319"/>
        <v>0</v>
      </c>
      <c r="DM79" s="290">
        <f t="shared" si="320"/>
        <v>0</v>
      </c>
      <c r="DN79" s="522">
        <f t="shared" si="239"/>
        <v>0</v>
      </c>
      <c r="DO79" s="154">
        <f t="shared" si="240"/>
        <v>0</v>
      </c>
      <c r="DP79" s="12">
        <v>0</v>
      </c>
      <c r="DQ79" s="6">
        <v>0</v>
      </c>
      <c r="DR79" s="6">
        <v>0</v>
      </c>
      <c r="DS79" s="87">
        <f t="shared" si="216"/>
        <v>0</v>
      </c>
      <c r="DT79" s="522">
        <f t="shared" si="241"/>
        <v>0</v>
      </c>
      <c r="DU79" s="88">
        <f t="shared" si="242"/>
        <v>0</v>
      </c>
      <c r="DV79" s="10">
        <v>0</v>
      </c>
      <c r="DW79" s="4">
        <v>0</v>
      </c>
      <c r="DX79" s="4">
        <v>0</v>
      </c>
      <c r="DY79" s="39">
        <f t="shared" si="217"/>
        <v>0</v>
      </c>
      <c r="DZ79" s="522">
        <f t="shared" si="243"/>
        <v>0</v>
      </c>
      <c r="EA79" s="54">
        <f t="shared" si="244"/>
        <v>0</v>
      </c>
      <c r="EB79" s="286">
        <v>0</v>
      </c>
      <c r="EC79" s="85">
        <v>0</v>
      </c>
      <c r="ED79" s="287">
        <f t="shared" si="321"/>
        <v>0</v>
      </c>
      <c r="EE79" s="288">
        <v>0</v>
      </c>
      <c r="EF79" s="444">
        <v>0</v>
      </c>
      <c r="EG79" s="289">
        <f t="shared" si="322"/>
        <v>0</v>
      </c>
      <c r="EH79" s="445">
        <v>0</v>
      </c>
      <c r="EI79" s="446">
        <f t="shared" si="323"/>
        <v>0</v>
      </c>
      <c r="EJ79" s="121">
        <f t="shared" si="324"/>
        <v>0</v>
      </c>
      <c r="EK79" s="290">
        <f t="shared" si="325"/>
        <v>0</v>
      </c>
      <c r="EL79" s="91">
        <f t="shared" si="225"/>
        <v>0</v>
      </c>
      <c r="EM79" s="154">
        <f t="shared" si="245"/>
        <v>0</v>
      </c>
      <c r="EN79" s="14"/>
      <c r="EO79" s="8"/>
      <c r="EP79" s="59" t="str">
        <f t="shared" si="209"/>
        <v/>
      </c>
      <c r="EQ79" s="56">
        <f t="shared" si="226"/>
        <v>0</v>
      </c>
      <c r="ER79" s="41">
        <f t="shared" si="227"/>
        <v>0</v>
      </c>
      <c r="ES79" s="37">
        <f t="shared" si="326"/>
        <v>0</v>
      </c>
      <c r="ET79" s="99" t="str">
        <f t="shared" si="247"/>
        <v/>
      </c>
      <c r="EU79" s="99" t="str">
        <f t="shared" si="248"/>
        <v/>
      </c>
      <c r="EV79" s="83" t="str">
        <f t="shared" si="249"/>
        <v/>
      </c>
      <c r="EW79" s="57" t="str">
        <f t="shared" si="250"/>
        <v/>
      </c>
      <c r="EX79" s="126">
        <f t="shared" si="251"/>
        <v>0</v>
      </c>
      <c r="EY79" s="93" t="str">
        <f t="shared" si="252"/>
        <v/>
      </c>
      <c r="EZ79" s="92" t="str">
        <f t="shared" si="253"/>
        <v/>
      </c>
      <c r="FA79" s="92" t="str">
        <f t="shared" si="254"/>
        <v/>
      </c>
      <c r="FB79" s="92" t="str">
        <f t="shared" si="255"/>
        <v/>
      </c>
      <c r="FC79" s="92" t="str">
        <f t="shared" si="256"/>
        <v/>
      </c>
      <c r="FD79" s="94" t="str">
        <f t="shared" si="257"/>
        <v/>
      </c>
      <c r="FE79" s="93">
        <f t="shared" si="258"/>
        <v>0</v>
      </c>
      <c r="FF79" s="92">
        <f t="shared" si="259"/>
        <v>0</v>
      </c>
      <c r="FG79" s="92">
        <f t="shared" si="260"/>
        <v>0</v>
      </c>
      <c r="FH79" s="92">
        <f t="shared" si="261"/>
        <v>0</v>
      </c>
      <c r="FI79" s="94"/>
      <c r="FJ79" s="735"/>
      <c r="FK79" s="735"/>
      <c r="FL79" s="173">
        <f t="shared" si="262"/>
        <v>0</v>
      </c>
      <c r="FM79" s="173" t="s">
        <v>198</v>
      </c>
      <c r="FN79" s="173">
        <f t="shared" si="263"/>
        <v>200</v>
      </c>
      <c r="FO79" s="173" t="str">
        <f t="shared" si="264"/>
        <v>0/200</v>
      </c>
      <c r="FP79" s="173">
        <f t="shared" si="265"/>
        <v>0</v>
      </c>
      <c r="FQ79" s="173" t="s">
        <v>198</v>
      </c>
      <c r="FR79" s="173">
        <f t="shared" si="266"/>
        <v>200</v>
      </c>
      <c r="FS79" s="173" t="str">
        <f t="shared" si="267"/>
        <v>0/200</v>
      </c>
      <c r="FT79" s="173">
        <f t="shared" si="268"/>
        <v>0</v>
      </c>
      <c r="FU79" s="173" t="s">
        <v>198</v>
      </c>
      <c r="FV79" s="173">
        <f t="shared" si="269"/>
        <v>100</v>
      </c>
      <c r="FW79" s="173" t="str">
        <f t="shared" si="270"/>
        <v>0/100</v>
      </c>
      <c r="FX79" s="173">
        <f t="shared" si="271"/>
        <v>0</v>
      </c>
      <c r="FY79" s="173" t="s">
        <v>198</v>
      </c>
      <c r="FZ79" s="173">
        <f t="shared" si="272"/>
        <v>100</v>
      </c>
      <c r="GA79" s="173" t="str">
        <f t="shared" si="273"/>
        <v>0/100</v>
      </c>
      <c r="GB79" s="173">
        <f t="shared" si="274"/>
        <v>0</v>
      </c>
      <c r="GC79" s="173" t="s">
        <v>198</v>
      </c>
      <c r="GD79" s="173">
        <f t="shared" si="275"/>
        <v>200</v>
      </c>
      <c r="GE79" s="173" t="str">
        <f t="shared" si="228"/>
        <v>0/200</v>
      </c>
    </row>
    <row r="80" spans="1:196" ht="18">
      <c r="A80" s="165">
        <f t="shared" si="229"/>
        <v>0</v>
      </c>
      <c r="B80" s="429">
        <v>72</v>
      </c>
      <c r="C80" s="42">
        <v>72</v>
      </c>
      <c r="D80" s="37">
        <f t="shared" si="230"/>
        <v>0</v>
      </c>
      <c r="E80" s="2"/>
      <c r="F80" s="176"/>
      <c r="G80" s="2"/>
      <c r="H80" s="2"/>
      <c r="I80" s="2"/>
      <c r="J80" s="2"/>
      <c r="K80" s="178"/>
      <c r="L80" s="15">
        <v>0</v>
      </c>
      <c r="M80" s="67">
        <v>0</v>
      </c>
      <c r="N80" s="68">
        <f t="shared" si="218"/>
        <v>0</v>
      </c>
      <c r="O80" s="207">
        <v>0</v>
      </c>
      <c r="P80" s="432">
        <v>0</v>
      </c>
      <c r="Q80" s="119">
        <f t="shared" si="219"/>
        <v>0</v>
      </c>
      <c r="R80" s="433">
        <v>0</v>
      </c>
      <c r="S80" s="434">
        <f t="shared" si="276"/>
        <v>0</v>
      </c>
      <c r="T80" s="223">
        <f t="shared" si="220"/>
        <v>0</v>
      </c>
      <c r="U80" s="69">
        <f t="shared" si="221"/>
        <v>0</v>
      </c>
      <c r="V80" s="522">
        <f t="shared" si="231"/>
        <v>0</v>
      </c>
      <c r="W80" s="38" t="str">
        <f t="shared" si="222"/>
        <v/>
      </c>
      <c r="X80" s="38" t="str">
        <f t="shared" si="223"/>
        <v/>
      </c>
      <c r="Y80" s="137" t="str">
        <f t="shared" si="224"/>
        <v/>
      </c>
      <c r="Z80" s="147">
        <v>0</v>
      </c>
      <c r="AA80" s="79">
        <v>0</v>
      </c>
      <c r="AB80" s="80">
        <f t="shared" si="277"/>
        <v>0</v>
      </c>
      <c r="AC80" s="217">
        <v>0</v>
      </c>
      <c r="AD80" s="438">
        <v>0</v>
      </c>
      <c r="AE80" s="120">
        <f t="shared" si="278"/>
        <v>0</v>
      </c>
      <c r="AF80" s="439">
        <v>0</v>
      </c>
      <c r="AG80" s="440">
        <f t="shared" si="279"/>
        <v>0</v>
      </c>
      <c r="AH80" s="158">
        <f t="shared" si="280"/>
        <v>0</v>
      </c>
      <c r="AI80" s="218">
        <f t="shared" si="281"/>
        <v>0</v>
      </c>
      <c r="AJ80" s="522">
        <f t="shared" si="232"/>
        <v>0</v>
      </c>
      <c r="AK80" s="72" t="str">
        <f t="shared" si="282"/>
        <v/>
      </c>
      <c r="AL80" s="72" t="str">
        <f t="shared" si="283"/>
        <v/>
      </c>
      <c r="AM80" s="148" t="str">
        <f t="shared" si="284"/>
        <v/>
      </c>
      <c r="AN80" s="140">
        <v>0</v>
      </c>
      <c r="AO80" s="75">
        <v>0</v>
      </c>
      <c r="AP80" s="76">
        <f t="shared" si="210"/>
        <v>0</v>
      </c>
      <c r="AQ80" s="263">
        <v>0</v>
      </c>
      <c r="AR80" s="441">
        <v>0</v>
      </c>
      <c r="AS80" s="264">
        <f t="shared" si="285"/>
        <v>0</v>
      </c>
      <c r="AT80" s="442">
        <v>0</v>
      </c>
      <c r="AU80" s="443">
        <f t="shared" si="286"/>
        <v>0</v>
      </c>
      <c r="AV80" s="65">
        <f t="shared" si="287"/>
        <v>0</v>
      </c>
      <c r="AW80" s="265">
        <f t="shared" si="288"/>
        <v>0</v>
      </c>
      <c r="AX80" s="522">
        <f t="shared" si="233"/>
        <v>0</v>
      </c>
      <c r="AY80" s="40" t="str">
        <f t="shared" si="289"/>
        <v/>
      </c>
      <c r="AZ80" s="40" t="str">
        <f t="shared" si="290"/>
        <v/>
      </c>
      <c r="BA80" s="141" t="str">
        <f t="shared" si="291"/>
        <v/>
      </c>
      <c r="BB80" s="286">
        <v>0</v>
      </c>
      <c r="BC80" s="85">
        <v>0</v>
      </c>
      <c r="BD80" s="287">
        <f t="shared" si="211"/>
        <v>0</v>
      </c>
      <c r="BE80" s="288">
        <v>0</v>
      </c>
      <c r="BF80" s="444">
        <v>0</v>
      </c>
      <c r="BG80" s="289">
        <f t="shared" si="292"/>
        <v>0</v>
      </c>
      <c r="BH80" s="445">
        <v>0</v>
      </c>
      <c r="BI80" s="446">
        <f t="shared" si="293"/>
        <v>0</v>
      </c>
      <c r="BJ80" s="121">
        <f t="shared" si="294"/>
        <v>0</v>
      </c>
      <c r="BK80" s="290">
        <f t="shared" si="295"/>
        <v>0</v>
      </c>
      <c r="BL80" s="522">
        <f t="shared" si="234"/>
        <v>0</v>
      </c>
      <c r="BM80" s="91" t="str">
        <f t="shared" si="296"/>
        <v/>
      </c>
      <c r="BN80" s="91" t="str">
        <f t="shared" si="297"/>
        <v/>
      </c>
      <c r="BO80" s="144" t="str">
        <f t="shared" si="298"/>
        <v/>
      </c>
      <c r="BP80" s="147">
        <v>0</v>
      </c>
      <c r="BQ80" s="79">
        <v>0</v>
      </c>
      <c r="BR80" s="80">
        <f t="shared" si="212"/>
        <v>0</v>
      </c>
      <c r="BS80" s="217">
        <v>0</v>
      </c>
      <c r="BT80" s="438">
        <v>0</v>
      </c>
      <c r="BU80" s="120">
        <f t="shared" si="299"/>
        <v>0</v>
      </c>
      <c r="BV80" s="439">
        <v>0</v>
      </c>
      <c r="BW80" s="440">
        <f t="shared" si="300"/>
        <v>0</v>
      </c>
      <c r="BX80" s="158">
        <f t="shared" si="301"/>
        <v>0</v>
      </c>
      <c r="BY80" s="218">
        <f t="shared" si="302"/>
        <v>0</v>
      </c>
      <c r="BZ80" s="522">
        <f t="shared" si="235"/>
        <v>0</v>
      </c>
      <c r="CA80" s="72" t="str">
        <f t="shared" si="303"/>
        <v/>
      </c>
      <c r="CB80" s="72" t="str">
        <f t="shared" si="304"/>
        <v/>
      </c>
      <c r="CC80" s="148" t="str">
        <f t="shared" si="305"/>
        <v/>
      </c>
      <c r="CD80" s="155">
        <v>0</v>
      </c>
      <c r="CE80" s="156">
        <v>0</v>
      </c>
      <c r="CF80" s="157">
        <f t="shared" si="213"/>
        <v>0</v>
      </c>
      <c r="CG80" s="311">
        <v>0</v>
      </c>
      <c r="CH80" s="447">
        <v>0</v>
      </c>
      <c r="CI80" s="312">
        <f t="shared" si="306"/>
        <v>0</v>
      </c>
      <c r="CJ80" s="448">
        <v>0</v>
      </c>
      <c r="CK80" s="449">
        <f t="shared" si="307"/>
        <v>0</v>
      </c>
      <c r="CL80" s="64">
        <f t="shared" si="308"/>
        <v>0</v>
      </c>
      <c r="CM80" s="313">
        <f t="shared" si="309"/>
        <v>0</v>
      </c>
      <c r="CN80" s="522">
        <f t="shared" si="236"/>
        <v>0</v>
      </c>
      <c r="CO80" s="39" t="str">
        <f t="shared" si="310"/>
        <v/>
      </c>
      <c r="CP80" s="39" t="str">
        <f t="shared" si="311"/>
        <v/>
      </c>
      <c r="CQ80" s="58" t="str">
        <f t="shared" si="312"/>
        <v/>
      </c>
      <c r="CR80" s="152">
        <v>0</v>
      </c>
      <c r="CS80" s="81">
        <v>0</v>
      </c>
      <c r="CT80" s="82">
        <f t="shared" si="214"/>
        <v>0</v>
      </c>
      <c r="CU80" s="336">
        <v>0</v>
      </c>
      <c r="CV80" s="450">
        <v>0</v>
      </c>
      <c r="CW80" s="337">
        <f t="shared" si="313"/>
        <v>0</v>
      </c>
      <c r="CX80" s="451">
        <v>0</v>
      </c>
      <c r="CY80" s="452">
        <f t="shared" si="314"/>
        <v>0</v>
      </c>
      <c r="CZ80" s="66">
        <f t="shared" si="315"/>
        <v>0</v>
      </c>
      <c r="DA80" s="338">
        <f t="shared" si="316"/>
        <v>0</v>
      </c>
      <c r="DB80" s="522">
        <f t="shared" si="237"/>
        <v>0</v>
      </c>
      <c r="DC80" s="153">
        <f t="shared" si="238"/>
        <v>0</v>
      </c>
      <c r="DD80" s="286">
        <v>0</v>
      </c>
      <c r="DE80" s="85">
        <v>0</v>
      </c>
      <c r="DF80" s="287">
        <f t="shared" si="215"/>
        <v>0</v>
      </c>
      <c r="DG80" s="288">
        <v>0</v>
      </c>
      <c r="DH80" s="444">
        <v>0</v>
      </c>
      <c r="DI80" s="289">
        <f t="shared" si="317"/>
        <v>0</v>
      </c>
      <c r="DJ80" s="445">
        <v>0</v>
      </c>
      <c r="DK80" s="446">
        <f t="shared" si="318"/>
        <v>0</v>
      </c>
      <c r="DL80" s="121">
        <f t="shared" si="319"/>
        <v>0</v>
      </c>
      <c r="DM80" s="290">
        <f t="shared" si="320"/>
        <v>0</v>
      </c>
      <c r="DN80" s="522">
        <f t="shared" si="239"/>
        <v>0</v>
      </c>
      <c r="DO80" s="154">
        <f t="shared" si="240"/>
        <v>0</v>
      </c>
      <c r="DP80" s="12">
        <v>0</v>
      </c>
      <c r="DQ80" s="6">
        <v>0</v>
      </c>
      <c r="DR80" s="6">
        <v>0</v>
      </c>
      <c r="DS80" s="87">
        <f t="shared" si="216"/>
        <v>0</v>
      </c>
      <c r="DT80" s="522">
        <f t="shared" si="241"/>
        <v>0</v>
      </c>
      <c r="DU80" s="88">
        <f t="shared" si="242"/>
        <v>0</v>
      </c>
      <c r="DV80" s="10">
        <v>0</v>
      </c>
      <c r="DW80" s="4">
        <v>0</v>
      </c>
      <c r="DX80" s="4">
        <v>0</v>
      </c>
      <c r="DY80" s="39">
        <f t="shared" si="217"/>
        <v>0</v>
      </c>
      <c r="DZ80" s="522">
        <f t="shared" si="243"/>
        <v>0</v>
      </c>
      <c r="EA80" s="54">
        <f t="shared" si="244"/>
        <v>0</v>
      </c>
      <c r="EB80" s="286">
        <v>0</v>
      </c>
      <c r="EC80" s="85">
        <v>0</v>
      </c>
      <c r="ED80" s="287">
        <f t="shared" si="321"/>
        <v>0</v>
      </c>
      <c r="EE80" s="288">
        <v>0</v>
      </c>
      <c r="EF80" s="444">
        <v>0</v>
      </c>
      <c r="EG80" s="289">
        <f t="shared" si="322"/>
        <v>0</v>
      </c>
      <c r="EH80" s="445">
        <v>0</v>
      </c>
      <c r="EI80" s="446">
        <f t="shared" si="323"/>
        <v>0</v>
      </c>
      <c r="EJ80" s="121">
        <f t="shared" si="324"/>
        <v>0</v>
      </c>
      <c r="EK80" s="290">
        <f t="shared" si="325"/>
        <v>0</v>
      </c>
      <c r="EL80" s="91">
        <f t="shared" si="225"/>
        <v>0</v>
      </c>
      <c r="EM80" s="154">
        <f t="shared" si="245"/>
        <v>0</v>
      </c>
      <c r="EN80" s="14"/>
      <c r="EO80" s="8"/>
      <c r="EP80" s="59" t="str">
        <f t="shared" si="209"/>
        <v/>
      </c>
      <c r="EQ80" s="56">
        <f t="shared" si="226"/>
        <v>0</v>
      </c>
      <c r="ER80" s="41">
        <f t="shared" si="227"/>
        <v>0</v>
      </c>
      <c r="ES80" s="37">
        <f t="shared" si="326"/>
        <v>0</v>
      </c>
      <c r="ET80" s="99" t="str">
        <f t="shared" si="247"/>
        <v/>
      </c>
      <c r="EU80" s="99" t="str">
        <f t="shared" si="248"/>
        <v/>
      </c>
      <c r="EV80" s="83" t="str">
        <f t="shared" si="249"/>
        <v/>
      </c>
      <c r="EW80" s="57" t="str">
        <f t="shared" si="250"/>
        <v/>
      </c>
      <c r="EX80" s="126">
        <f t="shared" si="251"/>
        <v>0</v>
      </c>
      <c r="EY80" s="93" t="str">
        <f t="shared" si="252"/>
        <v/>
      </c>
      <c r="EZ80" s="92" t="str">
        <f t="shared" si="253"/>
        <v/>
      </c>
      <c r="FA80" s="92" t="str">
        <f t="shared" si="254"/>
        <v/>
      </c>
      <c r="FB80" s="92" t="str">
        <f t="shared" si="255"/>
        <v/>
      </c>
      <c r="FC80" s="92" t="str">
        <f t="shared" si="256"/>
        <v/>
      </c>
      <c r="FD80" s="94" t="str">
        <f t="shared" si="257"/>
        <v/>
      </c>
      <c r="FE80" s="93">
        <f t="shared" si="258"/>
        <v>0</v>
      </c>
      <c r="FF80" s="92">
        <f t="shared" si="259"/>
        <v>0</v>
      </c>
      <c r="FG80" s="92">
        <f t="shared" si="260"/>
        <v>0</v>
      </c>
      <c r="FH80" s="92">
        <f t="shared" si="261"/>
        <v>0</v>
      </c>
      <c r="FI80" s="94"/>
      <c r="FJ80" s="735"/>
      <c r="FK80" s="735"/>
      <c r="FL80" s="173">
        <f t="shared" si="262"/>
        <v>0</v>
      </c>
      <c r="FM80" s="173" t="s">
        <v>198</v>
      </c>
      <c r="FN80" s="173">
        <f t="shared" si="263"/>
        <v>200</v>
      </c>
      <c r="FO80" s="173" t="str">
        <f t="shared" si="264"/>
        <v>0/200</v>
      </c>
      <c r="FP80" s="173">
        <f t="shared" si="265"/>
        <v>0</v>
      </c>
      <c r="FQ80" s="173" t="s">
        <v>198</v>
      </c>
      <c r="FR80" s="173">
        <f t="shared" si="266"/>
        <v>200</v>
      </c>
      <c r="FS80" s="173" t="str">
        <f t="shared" si="267"/>
        <v>0/200</v>
      </c>
      <c r="FT80" s="173">
        <f t="shared" si="268"/>
        <v>0</v>
      </c>
      <c r="FU80" s="173" t="s">
        <v>198</v>
      </c>
      <c r="FV80" s="173">
        <f t="shared" si="269"/>
        <v>100</v>
      </c>
      <c r="FW80" s="173" t="str">
        <f t="shared" si="270"/>
        <v>0/100</v>
      </c>
      <c r="FX80" s="173">
        <f t="shared" si="271"/>
        <v>0</v>
      </c>
      <c r="FY80" s="173" t="s">
        <v>198</v>
      </c>
      <c r="FZ80" s="173">
        <f t="shared" si="272"/>
        <v>100</v>
      </c>
      <c r="GA80" s="173" t="str">
        <f t="shared" si="273"/>
        <v>0/100</v>
      </c>
      <c r="GB80" s="173">
        <f t="shared" si="274"/>
        <v>0</v>
      </c>
      <c r="GC80" s="173" t="s">
        <v>198</v>
      </c>
      <c r="GD80" s="173">
        <f t="shared" si="275"/>
        <v>200</v>
      </c>
      <c r="GE80" s="173" t="str">
        <f t="shared" si="228"/>
        <v>0/200</v>
      </c>
    </row>
    <row r="81" spans="1:187" ht="18">
      <c r="A81" s="165">
        <f t="shared" si="229"/>
        <v>0</v>
      </c>
      <c r="B81" s="429">
        <v>73</v>
      </c>
      <c r="C81" s="36">
        <v>73</v>
      </c>
      <c r="D81" s="37">
        <f t="shared" si="230"/>
        <v>0</v>
      </c>
      <c r="E81" s="2"/>
      <c r="F81" s="176"/>
      <c r="G81" s="1"/>
      <c r="H81" s="2"/>
      <c r="I81" s="2"/>
      <c r="J81" s="2"/>
      <c r="K81" s="178"/>
      <c r="L81" s="15">
        <v>0</v>
      </c>
      <c r="M81" s="67">
        <v>0</v>
      </c>
      <c r="N81" s="68">
        <f t="shared" si="218"/>
        <v>0</v>
      </c>
      <c r="O81" s="207">
        <v>0</v>
      </c>
      <c r="P81" s="432">
        <v>0</v>
      </c>
      <c r="Q81" s="119">
        <f t="shared" si="219"/>
        <v>0</v>
      </c>
      <c r="R81" s="433">
        <v>0</v>
      </c>
      <c r="S81" s="434">
        <f t="shared" si="276"/>
        <v>0</v>
      </c>
      <c r="T81" s="223">
        <f t="shared" si="220"/>
        <v>0</v>
      </c>
      <c r="U81" s="69">
        <f t="shared" si="221"/>
        <v>0</v>
      </c>
      <c r="V81" s="522">
        <f t="shared" si="231"/>
        <v>0</v>
      </c>
      <c r="W81" s="38" t="str">
        <f t="shared" si="222"/>
        <v/>
      </c>
      <c r="X81" s="38" t="str">
        <f t="shared" si="223"/>
        <v/>
      </c>
      <c r="Y81" s="137" t="str">
        <f t="shared" si="224"/>
        <v/>
      </c>
      <c r="Z81" s="147">
        <v>0</v>
      </c>
      <c r="AA81" s="79">
        <v>0</v>
      </c>
      <c r="AB81" s="80">
        <f t="shared" si="277"/>
        <v>0</v>
      </c>
      <c r="AC81" s="217">
        <v>0</v>
      </c>
      <c r="AD81" s="438">
        <v>0</v>
      </c>
      <c r="AE81" s="120">
        <f t="shared" si="278"/>
        <v>0</v>
      </c>
      <c r="AF81" s="439">
        <v>0</v>
      </c>
      <c r="AG81" s="440">
        <f t="shared" si="279"/>
        <v>0</v>
      </c>
      <c r="AH81" s="158">
        <f t="shared" si="280"/>
        <v>0</v>
      </c>
      <c r="AI81" s="218">
        <f t="shared" si="281"/>
        <v>0</v>
      </c>
      <c r="AJ81" s="522">
        <f t="shared" si="232"/>
        <v>0</v>
      </c>
      <c r="AK81" s="72" t="str">
        <f t="shared" si="282"/>
        <v/>
      </c>
      <c r="AL81" s="72" t="str">
        <f t="shared" si="283"/>
        <v/>
      </c>
      <c r="AM81" s="148" t="str">
        <f t="shared" si="284"/>
        <v/>
      </c>
      <c r="AN81" s="140">
        <v>0</v>
      </c>
      <c r="AO81" s="75">
        <v>0</v>
      </c>
      <c r="AP81" s="76">
        <f t="shared" si="210"/>
        <v>0</v>
      </c>
      <c r="AQ81" s="263">
        <v>0</v>
      </c>
      <c r="AR81" s="441">
        <v>0</v>
      </c>
      <c r="AS81" s="264">
        <f t="shared" si="285"/>
        <v>0</v>
      </c>
      <c r="AT81" s="442">
        <v>0</v>
      </c>
      <c r="AU81" s="443">
        <f t="shared" si="286"/>
        <v>0</v>
      </c>
      <c r="AV81" s="65">
        <f t="shared" si="287"/>
        <v>0</v>
      </c>
      <c r="AW81" s="265">
        <f t="shared" si="288"/>
        <v>0</v>
      </c>
      <c r="AX81" s="522">
        <f t="shared" si="233"/>
        <v>0</v>
      </c>
      <c r="AY81" s="40" t="str">
        <f t="shared" si="289"/>
        <v/>
      </c>
      <c r="AZ81" s="40" t="str">
        <f t="shared" si="290"/>
        <v/>
      </c>
      <c r="BA81" s="141" t="str">
        <f t="shared" si="291"/>
        <v/>
      </c>
      <c r="BB81" s="286">
        <v>0</v>
      </c>
      <c r="BC81" s="85">
        <v>0</v>
      </c>
      <c r="BD81" s="287">
        <f t="shared" si="211"/>
        <v>0</v>
      </c>
      <c r="BE81" s="288">
        <v>0</v>
      </c>
      <c r="BF81" s="444">
        <v>0</v>
      </c>
      <c r="BG81" s="289">
        <f t="shared" si="292"/>
        <v>0</v>
      </c>
      <c r="BH81" s="445">
        <v>0</v>
      </c>
      <c r="BI81" s="446">
        <f t="shared" si="293"/>
        <v>0</v>
      </c>
      <c r="BJ81" s="121">
        <f t="shared" si="294"/>
        <v>0</v>
      </c>
      <c r="BK81" s="290">
        <f t="shared" si="295"/>
        <v>0</v>
      </c>
      <c r="BL81" s="522">
        <f t="shared" si="234"/>
        <v>0</v>
      </c>
      <c r="BM81" s="91" t="str">
        <f t="shared" si="296"/>
        <v/>
      </c>
      <c r="BN81" s="91" t="str">
        <f t="shared" si="297"/>
        <v/>
      </c>
      <c r="BO81" s="144" t="str">
        <f t="shared" si="298"/>
        <v/>
      </c>
      <c r="BP81" s="147">
        <v>0</v>
      </c>
      <c r="BQ81" s="79">
        <v>0</v>
      </c>
      <c r="BR81" s="80">
        <f t="shared" si="212"/>
        <v>0</v>
      </c>
      <c r="BS81" s="217">
        <v>0</v>
      </c>
      <c r="BT81" s="438">
        <v>0</v>
      </c>
      <c r="BU81" s="120">
        <f t="shared" si="299"/>
        <v>0</v>
      </c>
      <c r="BV81" s="439">
        <v>0</v>
      </c>
      <c r="BW81" s="440">
        <f t="shared" si="300"/>
        <v>0</v>
      </c>
      <c r="BX81" s="158">
        <f t="shared" si="301"/>
        <v>0</v>
      </c>
      <c r="BY81" s="218">
        <f t="shared" si="302"/>
        <v>0</v>
      </c>
      <c r="BZ81" s="522">
        <f t="shared" si="235"/>
        <v>0</v>
      </c>
      <c r="CA81" s="72" t="str">
        <f t="shared" si="303"/>
        <v/>
      </c>
      <c r="CB81" s="72" t="str">
        <f t="shared" si="304"/>
        <v/>
      </c>
      <c r="CC81" s="148" t="str">
        <f t="shared" si="305"/>
        <v/>
      </c>
      <c r="CD81" s="155">
        <v>0</v>
      </c>
      <c r="CE81" s="156">
        <v>0</v>
      </c>
      <c r="CF81" s="157">
        <f t="shared" si="213"/>
        <v>0</v>
      </c>
      <c r="CG81" s="311">
        <v>0</v>
      </c>
      <c r="CH81" s="447">
        <v>0</v>
      </c>
      <c r="CI81" s="312">
        <f t="shared" si="306"/>
        <v>0</v>
      </c>
      <c r="CJ81" s="448">
        <v>0</v>
      </c>
      <c r="CK81" s="449">
        <f t="shared" si="307"/>
        <v>0</v>
      </c>
      <c r="CL81" s="64">
        <f t="shared" si="308"/>
        <v>0</v>
      </c>
      <c r="CM81" s="313">
        <f t="shared" si="309"/>
        <v>0</v>
      </c>
      <c r="CN81" s="522">
        <f t="shared" si="236"/>
        <v>0</v>
      </c>
      <c r="CO81" s="39" t="str">
        <f t="shared" si="310"/>
        <v/>
      </c>
      <c r="CP81" s="39" t="str">
        <f t="shared" si="311"/>
        <v/>
      </c>
      <c r="CQ81" s="58" t="str">
        <f t="shared" si="312"/>
        <v/>
      </c>
      <c r="CR81" s="152">
        <v>0</v>
      </c>
      <c r="CS81" s="81">
        <v>0</v>
      </c>
      <c r="CT81" s="82">
        <f t="shared" si="214"/>
        <v>0</v>
      </c>
      <c r="CU81" s="336">
        <v>0</v>
      </c>
      <c r="CV81" s="450">
        <v>0</v>
      </c>
      <c r="CW81" s="337">
        <f t="shared" si="313"/>
        <v>0</v>
      </c>
      <c r="CX81" s="451">
        <v>0</v>
      </c>
      <c r="CY81" s="452">
        <f t="shared" si="314"/>
        <v>0</v>
      </c>
      <c r="CZ81" s="66">
        <f t="shared" si="315"/>
        <v>0</v>
      </c>
      <c r="DA81" s="338">
        <f t="shared" si="316"/>
        <v>0</v>
      </c>
      <c r="DB81" s="522">
        <f t="shared" si="237"/>
        <v>0</v>
      </c>
      <c r="DC81" s="153">
        <f t="shared" si="238"/>
        <v>0</v>
      </c>
      <c r="DD81" s="286">
        <v>0</v>
      </c>
      <c r="DE81" s="85">
        <v>0</v>
      </c>
      <c r="DF81" s="287">
        <f t="shared" si="215"/>
        <v>0</v>
      </c>
      <c r="DG81" s="288">
        <v>0</v>
      </c>
      <c r="DH81" s="444">
        <v>0</v>
      </c>
      <c r="DI81" s="289">
        <f t="shared" si="317"/>
        <v>0</v>
      </c>
      <c r="DJ81" s="445">
        <v>0</v>
      </c>
      <c r="DK81" s="446">
        <f t="shared" si="318"/>
        <v>0</v>
      </c>
      <c r="DL81" s="121">
        <f t="shared" si="319"/>
        <v>0</v>
      </c>
      <c r="DM81" s="290">
        <f t="shared" si="320"/>
        <v>0</v>
      </c>
      <c r="DN81" s="522">
        <f t="shared" si="239"/>
        <v>0</v>
      </c>
      <c r="DO81" s="154">
        <f t="shared" si="240"/>
        <v>0</v>
      </c>
      <c r="DP81" s="12">
        <v>0</v>
      </c>
      <c r="DQ81" s="6">
        <v>0</v>
      </c>
      <c r="DR81" s="6">
        <v>0</v>
      </c>
      <c r="DS81" s="87">
        <f t="shared" si="216"/>
        <v>0</v>
      </c>
      <c r="DT81" s="522">
        <f t="shared" si="241"/>
        <v>0</v>
      </c>
      <c r="DU81" s="88">
        <f t="shared" si="242"/>
        <v>0</v>
      </c>
      <c r="DV81" s="10">
        <v>0</v>
      </c>
      <c r="DW81" s="4">
        <v>0</v>
      </c>
      <c r="DX81" s="4">
        <v>0</v>
      </c>
      <c r="DY81" s="39">
        <f t="shared" si="217"/>
        <v>0</v>
      </c>
      <c r="DZ81" s="522">
        <f t="shared" si="243"/>
        <v>0</v>
      </c>
      <c r="EA81" s="54">
        <f t="shared" si="244"/>
        <v>0</v>
      </c>
      <c r="EB81" s="286">
        <v>0</v>
      </c>
      <c r="EC81" s="85">
        <v>0</v>
      </c>
      <c r="ED81" s="287">
        <f t="shared" si="321"/>
        <v>0</v>
      </c>
      <c r="EE81" s="288">
        <v>0</v>
      </c>
      <c r="EF81" s="444">
        <v>0</v>
      </c>
      <c r="EG81" s="289">
        <f t="shared" si="322"/>
        <v>0</v>
      </c>
      <c r="EH81" s="445">
        <v>0</v>
      </c>
      <c r="EI81" s="446">
        <f t="shared" si="323"/>
        <v>0</v>
      </c>
      <c r="EJ81" s="121">
        <f t="shared" si="324"/>
        <v>0</v>
      </c>
      <c r="EK81" s="290">
        <f t="shared" si="325"/>
        <v>0</v>
      </c>
      <c r="EL81" s="91">
        <f t="shared" si="225"/>
        <v>0</v>
      </c>
      <c r="EM81" s="154">
        <f t="shared" si="245"/>
        <v>0</v>
      </c>
      <c r="EN81" s="14"/>
      <c r="EO81" s="8"/>
      <c r="EP81" s="59" t="str">
        <f t="shared" si="209"/>
        <v/>
      </c>
      <c r="EQ81" s="56">
        <f t="shared" si="226"/>
        <v>0</v>
      </c>
      <c r="ER81" s="41">
        <f t="shared" si="227"/>
        <v>0</v>
      </c>
      <c r="ES81" s="37">
        <f t="shared" si="326"/>
        <v>0</v>
      </c>
      <c r="ET81" s="99" t="str">
        <f t="shared" si="247"/>
        <v/>
      </c>
      <c r="EU81" s="99" t="str">
        <f t="shared" si="248"/>
        <v/>
      </c>
      <c r="EV81" s="83" t="str">
        <f t="shared" si="249"/>
        <v/>
      </c>
      <c r="EW81" s="57" t="str">
        <f t="shared" si="250"/>
        <v/>
      </c>
      <c r="EX81" s="126">
        <f t="shared" si="251"/>
        <v>0</v>
      </c>
      <c r="EY81" s="93" t="str">
        <f t="shared" si="252"/>
        <v/>
      </c>
      <c r="EZ81" s="92" t="str">
        <f t="shared" si="253"/>
        <v/>
      </c>
      <c r="FA81" s="92" t="str">
        <f t="shared" si="254"/>
        <v/>
      </c>
      <c r="FB81" s="92" t="str">
        <f t="shared" si="255"/>
        <v/>
      </c>
      <c r="FC81" s="92" t="str">
        <f t="shared" si="256"/>
        <v/>
      </c>
      <c r="FD81" s="94" t="str">
        <f t="shared" si="257"/>
        <v/>
      </c>
      <c r="FE81" s="93">
        <f t="shared" si="258"/>
        <v>0</v>
      </c>
      <c r="FF81" s="92">
        <f t="shared" si="259"/>
        <v>0</v>
      </c>
      <c r="FG81" s="92">
        <f t="shared" si="260"/>
        <v>0</v>
      </c>
      <c r="FH81" s="92">
        <f t="shared" si="261"/>
        <v>0</v>
      </c>
      <c r="FI81" s="94"/>
      <c r="FJ81" s="735"/>
      <c r="FK81" s="735"/>
      <c r="FL81" s="173">
        <f t="shared" si="262"/>
        <v>0</v>
      </c>
      <c r="FM81" s="173" t="s">
        <v>198</v>
      </c>
      <c r="FN81" s="173">
        <f t="shared" si="263"/>
        <v>200</v>
      </c>
      <c r="FO81" s="173" t="str">
        <f t="shared" si="264"/>
        <v>0/200</v>
      </c>
      <c r="FP81" s="173">
        <f t="shared" si="265"/>
        <v>0</v>
      </c>
      <c r="FQ81" s="173" t="s">
        <v>198</v>
      </c>
      <c r="FR81" s="173">
        <f t="shared" si="266"/>
        <v>200</v>
      </c>
      <c r="FS81" s="173" t="str">
        <f t="shared" si="267"/>
        <v>0/200</v>
      </c>
      <c r="FT81" s="173">
        <f t="shared" si="268"/>
        <v>0</v>
      </c>
      <c r="FU81" s="173" t="s">
        <v>198</v>
      </c>
      <c r="FV81" s="173">
        <f t="shared" si="269"/>
        <v>100</v>
      </c>
      <c r="FW81" s="173" t="str">
        <f t="shared" si="270"/>
        <v>0/100</v>
      </c>
      <c r="FX81" s="173">
        <f t="shared" si="271"/>
        <v>0</v>
      </c>
      <c r="FY81" s="173" t="s">
        <v>198</v>
      </c>
      <c r="FZ81" s="173">
        <f t="shared" si="272"/>
        <v>100</v>
      </c>
      <c r="GA81" s="173" t="str">
        <f t="shared" si="273"/>
        <v>0/100</v>
      </c>
      <c r="GB81" s="173">
        <f t="shared" si="274"/>
        <v>0</v>
      </c>
      <c r="GC81" s="173" t="s">
        <v>198</v>
      </c>
      <c r="GD81" s="173">
        <f t="shared" si="275"/>
        <v>200</v>
      </c>
      <c r="GE81" s="173" t="str">
        <f t="shared" si="228"/>
        <v>0/200</v>
      </c>
    </row>
    <row r="82" spans="1:187" ht="18">
      <c r="A82" s="165">
        <f t="shared" si="229"/>
        <v>0</v>
      </c>
      <c r="B82" s="429">
        <v>74</v>
      </c>
      <c r="C82" s="42">
        <v>74</v>
      </c>
      <c r="D82" s="37">
        <f t="shared" si="230"/>
        <v>0</v>
      </c>
      <c r="E82" s="2"/>
      <c r="F82" s="176"/>
      <c r="G82" s="2"/>
      <c r="H82" s="2"/>
      <c r="I82" s="2"/>
      <c r="J82" s="2"/>
      <c r="K82" s="178"/>
      <c r="L82" s="15">
        <v>0</v>
      </c>
      <c r="M82" s="67">
        <v>0</v>
      </c>
      <c r="N82" s="68">
        <f t="shared" si="218"/>
        <v>0</v>
      </c>
      <c r="O82" s="207">
        <v>0</v>
      </c>
      <c r="P82" s="432">
        <v>0</v>
      </c>
      <c r="Q82" s="119">
        <f t="shared" si="219"/>
        <v>0</v>
      </c>
      <c r="R82" s="433">
        <v>0</v>
      </c>
      <c r="S82" s="434">
        <f t="shared" si="276"/>
        <v>0</v>
      </c>
      <c r="T82" s="223">
        <f t="shared" si="220"/>
        <v>0</v>
      </c>
      <c r="U82" s="69">
        <f t="shared" si="221"/>
        <v>0</v>
      </c>
      <c r="V82" s="522">
        <f t="shared" si="231"/>
        <v>0</v>
      </c>
      <c r="W82" s="38" t="str">
        <f t="shared" si="222"/>
        <v/>
      </c>
      <c r="X82" s="38" t="str">
        <f t="shared" si="223"/>
        <v/>
      </c>
      <c r="Y82" s="137" t="str">
        <f t="shared" si="224"/>
        <v/>
      </c>
      <c r="Z82" s="147">
        <v>0</v>
      </c>
      <c r="AA82" s="79">
        <v>0</v>
      </c>
      <c r="AB82" s="80">
        <f t="shared" si="277"/>
        <v>0</v>
      </c>
      <c r="AC82" s="217">
        <v>0</v>
      </c>
      <c r="AD82" s="438">
        <v>0</v>
      </c>
      <c r="AE82" s="120">
        <f t="shared" si="278"/>
        <v>0</v>
      </c>
      <c r="AF82" s="439">
        <v>0</v>
      </c>
      <c r="AG82" s="440">
        <f t="shared" si="279"/>
        <v>0</v>
      </c>
      <c r="AH82" s="158">
        <f t="shared" si="280"/>
        <v>0</v>
      </c>
      <c r="AI82" s="218">
        <f t="shared" si="281"/>
        <v>0</v>
      </c>
      <c r="AJ82" s="522">
        <f t="shared" si="232"/>
        <v>0</v>
      </c>
      <c r="AK82" s="72" t="str">
        <f t="shared" si="282"/>
        <v/>
      </c>
      <c r="AL82" s="72" t="str">
        <f t="shared" si="283"/>
        <v/>
      </c>
      <c r="AM82" s="148" t="str">
        <f t="shared" si="284"/>
        <v/>
      </c>
      <c r="AN82" s="140">
        <v>0</v>
      </c>
      <c r="AO82" s="75">
        <v>0</v>
      </c>
      <c r="AP82" s="76">
        <f t="shared" si="210"/>
        <v>0</v>
      </c>
      <c r="AQ82" s="263">
        <v>0</v>
      </c>
      <c r="AR82" s="441">
        <v>0</v>
      </c>
      <c r="AS82" s="264">
        <f t="shared" si="285"/>
        <v>0</v>
      </c>
      <c r="AT82" s="442">
        <v>0</v>
      </c>
      <c r="AU82" s="443">
        <f t="shared" si="286"/>
        <v>0</v>
      </c>
      <c r="AV82" s="65">
        <f t="shared" si="287"/>
        <v>0</v>
      </c>
      <c r="AW82" s="265">
        <f t="shared" si="288"/>
        <v>0</v>
      </c>
      <c r="AX82" s="522">
        <f t="shared" si="233"/>
        <v>0</v>
      </c>
      <c r="AY82" s="40" t="str">
        <f t="shared" si="289"/>
        <v/>
      </c>
      <c r="AZ82" s="40" t="str">
        <f t="shared" si="290"/>
        <v/>
      </c>
      <c r="BA82" s="141" t="str">
        <f t="shared" si="291"/>
        <v/>
      </c>
      <c r="BB82" s="286">
        <v>0</v>
      </c>
      <c r="BC82" s="85">
        <v>0</v>
      </c>
      <c r="BD82" s="287">
        <f t="shared" si="211"/>
        <v>0</v>
      </c>
      <c r="BE82" s="288">
        <v>0</v>
      </c>
      <c r="BF82" s="444">
        <v>0</v>
      </c>
      <c r="BG82" s="289">
        <f t="shared" si="292"/>
        <v>0</v>
      </c>
      <c r="BH82" s="445">
        <v>0</v>
      </c>
      <c r="BI82" s="446">
        <f t="shared" si="293"/>
        <v>0</v>
      </c>
      <c r="BJ82" s="121">
        <f t="shared" si="294"/>
        <v>0</v>
      </c>
      <c r="BK82" s="290">
        <f t="shared" si="295"/>
        <v>0</v>
      </c>
      <c r="BL82" s="522">
        <f t="shared" si="234"/>
        <v>0</v>
      </c>
      <c r="BM82" s="91" t="str">
        <f t="shared" si="296"/>
        <v/>
      </c>
      <c r="BN82" s="91" t="str">
        <f t="shared" si="297"/>
        <v/>
      </c>
      <c r="BO82" s="144" t="str">
        <f t="shared" si="298"/>
        <v/>
      </c>
      <c r="BP82" s="147">
        <v>0</v>
      </c>
      <c r="BQ82" s="79">
        <v>0</v>
      </c>
      <c r="BR82" s="80">
        <f t="shared" si="212"/>
        <v>0</v>
      </c>
      <c r="BS82" s="217">
        <v>0</v>
      </c>
      <c r="BT82" s="438">
        <v>0</v>
      </c>
      <c r="BU82" s="120">
        <f t="shared" si="299"/>
        <v>0</v>
      </c>
      <c r="BV82" s="439">
        <v>0</v>
      </c>
      <c r="BW82" s="440">
        <f t="shared" si="300"/>
        <v>0</v>
      </c>
      <c r="BX82" s="158">
        <f t="shared" si="301"/>
        <v>0</v>
      </c>
      <c r="BY82" s="218">
        <f t="shared" si="302"/>
        <v>0</v>
      </c>
      <c r="BZ82" s="522">
        <f t="shared" si="235"/>
        <v>0</v>
      </c>
      <c r="CA82" s="72" t="str">
        <f t="shared" si="303"/>
        <v/>
      </c>
      <c r="CB82" s="72" t="str">
        <f t="shared" si="304"/>
        <v/>
      </c>
      <c r="CC82" s="148" t="str">
        <f t="shared" si="305"/>
        <v/>
      </c>
      <c r="CD82" s="155">
        <v>0</v>
      </c>
      <c r="CE82" s="156">
        <v>0</v>
      </c>
      <c r="CF82" s="157">
        <f t="shared" si="213"/>
        <v>0</v>
      </c>
      <c r="CG82" s="311">
        <v>0</v>
      </c>
      <c r="CH82" s="447">
        <v>0</v>
      </c>
      <c r="CI82" s="312">
        <f t="shared" si="306"/>
        <v>0</v>
      </c>
      <c r="CJ82" s="448">
        <v>0</v>
      </c>
      <c r="CK82" s="449">
        <f t="shared" si="307"/>
        <v>0</v>
      </c>
      <c r="CL82" s="64">
        <f t="shared" si="308"/>
        <v>0</v>
      </c>
      <c r="CM82" s="313">
        <f t="shared" si="309"/>
        <v>0</v>
      </c>
      <c r="CN82" s="522">
        <f t="shared" si="236"/>
        <v>0</v>
      </c>
      <c r="CO82" s="39" t="str">
        <f t="shared" si="310"/>
        <v/>
      </c>
      <c r="CP82" s="39" t="str">
        <f t="shared" si="311"/>
        <v/>
      </c>
      <c r="CQ82" s="58" t="str">
        <f t="shared" si="312"/>
        <v/>
      </c>
      <c r="CR82" s="152">
        <v>0</v>
      </c>
      <c r="CS82" s="81">
        <v>0</v>
      </c>
      <c r="CT82" s="82">
        <f t="shared" si="214"/>
        <v>0</v>
      </c>
      <c r="CU82" s="336">
        <v>0</v>
      </c>
      <c r="CV82" s="450">
        <v>0</v>
      </c>
      <c r="CW82" s="337">
        <f t="shared" si="313"/>
        <v>0</v>
      </c>
      <c r="CX82" s="451">
        <v>0</v>
      </c>
      <c r="CY82" s="452">
        <f t="shared" si="314"/>
        <v>0</v>
      </c>
      <c r="CZ82" s="66">
        <f t="shared" si="315"/>
        <v>0</v>
      </c>
      <c r="DA82" s="338">
        <f t="shared" si="316"/>
        <v>0</v>
      </c>
      <c r="DB82" s="522">
        <f t="shared" si="237"/>
        <v>0</v>
      </c>
      <c r="DC82" s="153">
        <f t="shared" si="238"/>
        <v>0</v>
      </c>
      <c r="DD82" s="286">
        <v>0</v>
      </c>
      <c r="DE82" s="85">
        <v>0</v>
      </c>
      <c r="DF82" s="287">
        <f t="shared" si="215"/>
        <v>0</v>
      </c>
      <c r="DG82" s="288">
        <v>0</v>
      </c>
      <c r="DH82" s="444">
        <v>0</v>
      </c>
      <c r="DI82" s="289">
        <f t="shared" si="317"/>
        <v>0</v>
      </c>
      <c r="DJ82" s="445">
        <v>0</v>
      </c>
      <c r="DK82" s="446">
        <f t="shared" si="318"/>
        <v>0</v>
      </c>
      <c r="DL82" s="121">
        <f t="shared" si="319"/>
        <v>0</v>
      </c>
      <c r="DM82" s="290">
        <f t="shared" si="320"/>
        <v>0</v>
      </c>
      <c r="DN82" s="522">
        <f t="shared" si="239"/>
        <v>0</v>
      </c>
      <c r="DO82" s="154">
        <f t="shared" si="240"/>
        <v>0</v>
      </c>
      <c r="DP82" s="12">
        <v>0</v>
      </c>
      <c r="DQ82" s="6">
        <v>0</v>
      </c>
      <c r="DR82" s="6">
        <v>0</v>
      </c>
      <c r="DS82" s="87">
        <f t="shared" si="216"/>
        <v>0</v>
      </c>
      <c r="DT82" s="522">
        <f t="shared" si="241"/>
        <v>0</v>
      </c>
      <c r="DU82" s="88">
        <f t="shared" si="242"/>
        <v>0</v>
      </c>
      <c r="DV82" s="10">
        <v>0</v>
      </c>
      <c r="DW82" s="4">
        <v>0</v>
      </c>
      <c r="DX82" s="4">
        <v>0</v>
      </c>
      <c r="DY82" s="39">
        <f t="shared" si="217"/>
        <v>0</v>
      </c>
      <c r="DZ82" s="522">
        <f t="shared" si="243"/>
        <v>0</v>
      </c>
      <c r="EA82" s="54">
        <f t="shared" si="244"/>
        <v>0</v>
      </c>
      <c r="EB82" s="286">
        <v>0</v>
      </c>
      <c r="EC82" s="85">
        <v>0</v>
      </c>
      <c r="ED82" s="287">
        <f t="shared" si="321"/>
        <v>0</v>
      </c>
      <c r="EE82" s="288">
        <v>0</v>
      </c>
      <c r="EF82" s="444">
        <v>0</v>
      </c>
      <c r="EG82" s="289">
        <f t="shared" si="322"/>
        <v>0</v>
      </c>
      <c r="EH82" s="445">
        <v>0</v>
      </c>
      <c r="EI82" s="446">
        <f t="shared" si="323"/>
        <v>0</v>
      </c>
      <c r="EJ82" s="121">
        <f t="shared" si="324"/>
        <v>0</v>
      </c>
      <c r="EK82" s="290">
        <f t="shared" si="325"/>
        <v>0</v>
      </c>
      <c r="EL82" s="91">
        <f t="shared" si="225"/>
        <v>0</v>
      </c>
      <c r="EM82" s="154">
        <f t="shared" si="245"/>
        <v>0</v>
      </c>
      <c r="EN82" s="14"/>
      <c r="EO82" s="8"/>
      <c r="EP82" s="59" t="str">
        <f t="shared" si="209"/>
        <v/>
      </c>
      <c r="EQ82" s="56">
        <f t="shared" si="226"/>
        <v>0</v>
      </c>
      <c r="ER82" s="41">
        <f t="shared" si="227"/>
        <v>0</v>
      </c>
      <c r="ES82" s="37">
        <f t="shared" si="326"/>
        <v>0</v>
      </c>
      <c r="ET82" s="99" t="str">
        <f t="shared" si="247"/>
        <v/>
      </c>
      <c r="EU82" s="99" t="str">
        <f t="shared" si="248"/>
        <v/>
      </c>
      <c r="EV82" s="83" t="str">
        <f t="shared" si="249"/>
        <v/>
      </c>
      <c r="EW82" s="57" t="str">
        <f t="shared" si="250"/>
        <v/>
      </c>
      <c r="EX82" s="126">
        <f t="shared" si="251"/>
        <v>0</v>
      </c>
      <c r="EY82" s="93" t="str">
        <f t="shared" si="252"/>
        <v/>
      </c>
      <c r="EZ82" s="92" t="str">
        <f t="shared" si="253"/>
        <v/>
      </c>
      <c r="FA82" s="92" t="str">
        <f t="shared" si="254"/>
        <v/>
      </c>
      <c r="FB82" s="92" t="str">
        <f t="shared" si="255"/>
        <v/>
      </c>
      <c r="FC82" s="92" t="str">
        <f t="shared" si="256"/>
        <v/>
      </c>
      <c r="FD82" s="94" t="str">
        <f t="shared" si="257"/>
        <v/>
      </c>
      <c r="FE82" s="93">
        <f t="shared" si="258"/>
        <v>0</v>
      </c>
      <c r="FF82" s="92">
        <f t="shared" si="259"/>
        <v>0</v>
      </c>
      <c r="FG82" s="92">
        <f t="shared" si="260"/>
        <v>0</v>
      </c>
      <c r="FH82" s="92">
        <f t="shared" si="261"/>
        <v>0</v>
      </c>
      <c r="FI82" s="94"/>
      <c r="FJ82" s="735"/>
      <c r="FK82" s="735"/>
      <c r="FL82" s="173">
        <f t="shared" si="262"/>
        <v>0</v>
      </c>
      <c r="FM82" s="173" t="s">
        <v>198</v>
      </c>
      <c r="FN82" s="173">
        <f t="shared" si="263"/>
        <v>200</v>
      </c>
      <c r="FO82" s="173" t="str">
        <f t="shared" si="264"/>
        <v>0/200</v>
      </c>
      <c r="FP82" s="173">
        <f t="shared" si="265"/>
        <v>0</v>
      </c>
      <c r="FQ82" s="173" t="s">
        <v>198</v>
      </c>
      <c r="FR82" s="173">
        <f t="shared" si="266"/>
        <v>200</v>
      </c>
      <c r="FS82" s="173" t="str">
        <f t="shared" si="267"/>
        <v>0/200</v>
      </c>
      <c r="FT82" s="173">
        <f t="shared" si="268"/>
        <v>0</v>
      </c>
      <c r="FU82" s="173" t="s">
        <v>198</v>
      </c>
      <c r="FV82" s="173">
        <f t="shared" si="269"/>
        <v>100</v>
      </c>
      <c r="FW82" s="173" t="str">
        <f t="shared" si="270"/>
        <v>0/100</v>
      </c>
      <c r="FX82" s="173">
        <f t="shared" si="271"/>
        <v>0</v>
      </c>
      <c r="FY82" s="173" t="s">
        <v>198</v>
      </c>
      <c r="FZ82" s="173">
        <f t="shared" si="272"/>
        <v>100</v>
      </c>
      <c r="GA82" s="173" t="str">
        <f t="shared" si="273"/>
        <v>0/100</v>
      </c>
      <c r="GB82" s="173">
        <f t="shared" si="274"/>
        <v>0</v>
      </c>
      <c r="GC82" s="173" t="s">
        <v>198</v>
      </c>
      <c r="GD82" s="173">
        <f t="shared" si="275"/>
        <v>200</v>
      </c>
      <c r="GE82" s="173" t="str">
        <f t="shared" si="228"/>
        <v>0/200</v>
      </c>
    </row>
    <row r="83" spans="1:187" ht="18">
      <c r="A83" s="165">
        <f t="shared" si="229"/>
        <v>0</v>
      </c>
      <c r="B83" s="429">
        <v>75</v>
      </c>
      <c r="C83" s="36">
        <v>75</v>
      </c>
      <c r="D83" s="37">
        <f t="shared" si="230"/>
        <v>0</v>
      </c>
      <c r="E83" s="2"/>
      <c r="F83" s="176"/>
      <c r="G83" s="1"/>
      <c r="H83" s="2"/>
      <c r="I83" s="2"/>
      <c r="J83" s="2"/>
      <c r="K83" s="178"/>
      <c r="L83" s="15">
        <v>0</v>
      </c>
      <c r="M83" s="67">
        <v>0</v>
      </c>
      <c r="N83" s="68">
        <f t="shared" si="218"/>
        <v>0</v>
      </c>
      <c r="O83" s="207">
        <v>0</v>
      </c>
      <c r="P83" s="432">
        <v>0</v>
      </c>
      <c r="Q83" s="119">
        <f t="shared" si="219"/>
        <v>0</v>
      </c>
      <c r="R83" s="433">
        <v>0</v>
      </c>
      <c r="S83" s="434">
        <f t="shared" si="276"/>
        <v>0</v>
      </c>
      <c r="T83" s="223">
        <f t="shared" si="220"/>
        <v>0</v>
      </c>
      <c r="U83" s="69">
        <f t="shared" si="221"/>
        <v>0</v>
      </c>
      <c r="V83" s="522">
        <f t="shared" si="231"/>
        <v>0</v>
      </c>
      <c r="W83" s="38" t="str">
        <f t="shared" si="222"/>
        <v/>
      </c>
      <c r="X83" s="38" t="str">
        <f t="shared" si="223"/>
        <v/>
      </c>
      <c r="Y83" s="137" t="str">
        <f t="shared" si="224"/>
        <v/>
      </c>
      <c r="Z83" s="147">
        <v>0</v>
      </c>
      <c r="AA83" s="79">
        <v>0</v>
      </c>
      <c r="AB83" s="80">
        <f t="shared" si="277"/>
        <v>0</v>
      </c>
      <c r="AC83" s="217">
        <v>0</v>
      </c>
      <c r="AD83" s="438">
        <v>0</v>
      </c>
      <c r="AE83" s="120">
        <f t="shared" si="278"/>
        <v>0</v>
      </c>
      <c r="AF83" s="439">
        <v>0</v>
      </c>
      <c r="AG83" s="440">
        <f t="shared" si="279"/>
        <v>0</v>
      </c>
      <c r="AH83" s="158">
        <f t="shared" si="280"/>
        <v>0</v>
      </c>
      <c r="AI83" s="218">
        <f t="shared" si="281"/>
        <v>0</v>
      </c>
      <c r="AJ83" s="522">
        <f t="shared" si="232"/>
        <v>0</v>
      </c>
      <c r="AK83" s="72" t="str">
        <f t="shared" si="282"/>
        <v/>
      </c>
      <c r="AL83" s="72" t="str">
        <f t="shared" si="283"/>
        <v/>
      </c>
      <c r="AM83" s="148" t="str">
        <f t="shared" si="284"/>
        <v/>
      </c>
      <c r="AN83" s="140">
        <v>0</v>
      </c>
      <c r="AO83" s="75">
        <v>0</v>
      </c>
      <c r="AP83" s="76">
        <f t="shared" si="210"/>
        <v>0</v>
      </c>
      <c r="AQ83" s="263">
        <v>0</v>
      </c>
      <c r="AR83" s="441">
        <v>0</v>
      </c>
      <c r="AS83" s="264">
        <f t="shared" si="285"/>
        <v>0</v>
      </c>
      <c r="AT83" s="442">
        <v>0</v>
      </c>
      <c r="AU83" s="443">
        <f t="shared" si="286"/>
        <v>0</v>
      </c>
      <c r="AV83" s="65">
        <f t="shared" si="287"/>
        <v>0</v>
      </c>
      <c r="AW83" s="265">
        <f t="shared" si="288"/>
        <v>0</v>
      </c>
      <c r="AX83" s="522">
        <f t="shared" si="233"/>
        <v>0</v>
      </c>
      <c r="AY83" s="40" t="str">
        <f t="shared" si="289"/>
        <v/>
      </c>
      <c r="AZ83" s="40" t="str">
        <f t="shared" si="290"/>
        <v/>
      </c>
      <c r="BA83" s="141" t="str">
        <f t="shared" si="291"/>
        <v/>
      </c>
      <c r="BB83" s="286">
        <v>0</v>
      </c>
      <c r="BC83" s="85">
        <v>0</v>
      </c>
      <c r="BD83" s="287">
        <f t="shared" si="211"/>
        <v>0</v>
      </c>
      <c r="BE83" s="288">
        <v>0</v>
      </c>
      <c r="BF83" s="444">
        <v>0</v>
      </c>
      <c r="BG83" s="289">
        <f t="shared" si="292"/>
        <v>0</v>
      </c>
      <c r="BH83" s="445">
        <v>0</v>
      </c>
      <c r="BI83" s="446">
        <f t="shared" si="293"/>
        <v>0</v>
      </c>
      <c r="BJ83" s="121">
        <f t="shared" si="294"/>
        <v>0</v>
      </c>
      <c r="BK83" s="290">
        <f t="shared" si="295"/>
        <v>0</v>
      </c>
      <c r="BL83" s="522">
        <f t="shared" si="234"/>
        <v>0</v>
      </c>
      <c r="BM83" s="91" t="str">
        <f t="shared" si="296"/>
        <v/>
      </c>
      <c r="BN83" s="91" t="str">
        <f t="shared" si="297"/>
        <v/>
      </c>
      <c r="BO83" s="144" t="str">
        <f t="shared" si="298"/>
        <v/>
      </c>
      <c r="BP83" s="147">
        <v>0</v>
      </c>
      <c r="BQ83" s="79">
        <v>0</v>
      </c>
      <c r="BR83" s="80">
        <f t="shared" si="212"/>
        <v>0</v>
      </c>
      <c r="BS83" s="217">
        <v>0</v>
      </c>
      <c r="BT83" s="438">
        <v>0</v>
      </c>
      <c r="BU83" s="120">
        <f t="shared" si="299"/>
        <v>0</v>
      </c>
      <c r="BV83" s="439">
        <v>0</v>
      </c>
      <c r="BW83" s="440">
        <f t="shared" si="300"/>
        <v>0</v>
      </c>
      <c r="BX83" s="158">
        <f t="shared" si="301"/>
        <v>0</v>
      </c>
      <c r="BY83" s="218">
        <f t="shared" si="302"/>
        <v>0</v>
      </c>
      <c r="BZ83" s="522">
        <f t="shared" si="235"/>
        <v>0</v>
      </c>
      <c r="CA83" s="72" t="str">
        <f t="shared" si="303"/>
        <v/>
      </c>
      <c r="CB83" s="72" t="str">
        <f t="shared" si="304"/>
        <v/>
      </c>
      <c r="CC83" s="148" t="str">
        <f t="shared" si="305"/>
        <v/>
      </c>
      <c r="CD83" s="155">
        <v>0</v>
      </c>
      <c r="CE83" s="156">
        <v>0</v>
      </c>
      <c r="CF83" s="157">
        <f t="shared" si="213"/>
        <v>0</v>
      </c>
      <c r="CG83" s="311">
        <v>0</v>
      </c>
      <c r="CH83" s="447">
        <v>0</v>
      </c>
      <c r="CI83" s="312">
        <f t="shared" si="306"/>
        <v>0</v>
      </c>
      <c r="CJ83" s="448">
        <v>0</v>
      </c>
      <c r="CK83" s="449">
        <f t="shared" si="307"/>
        <v>0</v>
      </c>
      <c r="CL83" s="64">
        <f t="shared" si="308"/>
        <v>0</v>
      </c>
      <c r="CM83" s="313">
        <f t="shared" si="309"/>
        <v>0</v>
      </c>
      <c r="CN83" s="522">
        <f t="shared" si="236"/>
        <v>0</v>
      </c>
      <c r="CO83" s="39" t="str">
        <f t="shared" si="310"/>
        <v/>
      </c>
      <c r="CP83" s="39" t="str">
        <f t="shared" si="311"/>
        <v/>
      </c>
      <c r="CQ83" s="58" t="str">
        <f t="shared" si="312"/>
        <v/>
      </c>
      <c r="CR83" s="152">
        <v>0</v>
      </c>
      <c r="CS83" s="81">
        <v>0</v>
      </c>
      <c r="CT83" s="82">
        <f t="shared" si="214"/>
        <v>0</v>
      </c>
      <c r="CU83" s="336">
        <v>0</v>
      </c>
      <c r="CV83" s="450">
        <v>0</v>
      </c>
      <c r="CW83" s="337">
        <f t="shared" si="313"/>
        <v>0</v>
      </c>
      <c r="CX83" s="451">
        <v>0</v>
      </c>
      <c r="CY83" s="452">
        <f t="shared" si="314"/>
        <v>0</v>
      </c>
      <c r="CZ83" s="66">
        <f t="shared" si="315"/>
        <v>0</v>
      </c>
      <c r="DA83" s="338">
        <f t="shared" si="316"/>
        <v>0</v>
      </c>
      <c r="DB83" s="522">
        <f t="shared" si="237"/>
        <v>0</v>
      </c>
      <c r="DC83" s="153">
        <f t="shared" si="238"/>
        <v>0</v>
      </c>
      <c r="DD83" s="286">
        <v>0</v>
      </c>
      <c r="DE83" s="85">
        <v>0</v>
      </c>
      <c r="DF83" s="287">
        <f t="shared" si="215"/>
        <v>0</v>
      </c>
      <c r="DG83" s="288">
        <v>0</v>
      </c>
      <c r="DH83" s="444">
        <v>0</v>
      </c>
      <c r="DI83" s="289">
        <f t="shared" si="317"/>
        <v>0</v>
      </c>
      <c r="DJ83" s="445">
        <v>0</v>
      </c>
      <c r="DK83" s="446">
        <f t="shared" si="318"/>
        <v>0</v>
      </c>
      <c r="DL83" s="121">
        <f t="shared" si="319"/>
        <v>0</v>
      </c>
      <c r="DM83" s="290">
        <f t="shared" si="320"/>
        <v>0</v>
      </c>
      <c r="DN83" s="522">
        <f t="shared" si="239"/>
        <v>0</v>
      </c>
      <c r="DO83" s="154">
        <f t="shared" si="240"/>
        <v>0</v>
      </c>
      <c r="DP83" s="12">
        <v>0</v>
      </c>
      <c r="DQ83" s="6">
        <v>0</v>
      </c>
      <c r="DR83" s="6">
        <v>0</v>
      </c>
      <c r="DS83" s="87">
        <f t="shared" si="216"/>
        <v>0</v>
      </c>
      <c r="DT83" s="522">
        <f t="shared" si="241"/>
        <v>0</v>
      </c>
      <c r="DU83" s="88">
        <f t="shared" si="242"/>
        <v>0</v>
      </c>
      <c r="DV83" s="10">
        <v>0</v>
      </c>
      <c r="DW83" s="4">
        <v>0</v>
      </c>
      <c r="DX83" s="4">
        <v>0</v>
      </c>
      <c r="DY83" s="39">
        <f t="shared" si="217"/>
        <v>0</v>
      </c>
      <c r="DZ83" s="522">
        <f t="shared" si="243"/>
        <v>0</v>
      </c>
      <c r="EA83" s="54">
        <f t="shared" si="244"/>
        <v>0</v>
      </c>
      <c r="EB83" s="286">
        <v>0</v>
      </c>
      <c r="EC83" s="85">
        <v>0</v>
      </c>
      <c r="ED83" s="287">
        <f t="shared" si="321"/>
        <v>0</v>
      </c>
      <c r="EE83" s="288">
        <v>0</v>
      </c>
      <c r="EF83" s="444">
        <v>0</v>
      </c>
      <c r="EG83" s="289">
        <f t="shared" si="322"/>
        <v>0</v>
      </c>
      <c r="EH83" s="445">
        <v>0</v>
      </c>
      <c r="EI83" s="446">
        <f t="shared" si="323"/>
        <v>0</v>
      </c>
      <c r="EJ83" s="121">
        <f t="shared" si="324"/>
        <v>0</v>
      </c>
      <c r="EK83" s="290">
        <f t="shared" si="325"/>
        <v>0</v>
      </c>
      <c r="EL83" s="91">
        <f t="shared" si="225"/>
        <v>0</v>
      </c>
      <c r="EM83" s="154">
        <f t="shared" si="245"/>
        <v>0</v>
      </c>
      <c r="EN83" s="14"/>
      <c r="EO83" s="8"/>
      <c r="EP83" s="59" t="str">
        <f t="shared" si="209"/>
        <v/>
      </c>
      <c r="EQ83" s="56">
        <f t="shared" si="226"/>
        <v>0</v>
      </c>
      <c r="ER83" s="41">
        <f t="shared" si="227"/>
        <v>0</v>
      </c>
      <c r="ES83" s="37">
        <f t="shared" si="326"/>
        <v>0</v>
      </c>
      <c r="ET83" s="99" t="str">
        <f t="shared" si="247"/>
        <v/>
      </c>
      <c r="EU83" s="99" t="str">
        <f t="shared" si="248"/>
        <v/>
      </c>
      <c r="EV83" s="83" t="str">
        <f t="shared" si="249"/>
        <v/>
      </c>
      <c r="EW83" s="57" t="str">
        <f t="shared" si="250"/>
        <v/>
      </c>
      <c r="EX83" s="126">
        <f t="shared" si="251"/>
        <v>0</v>
      </c>
      <c r="EY83" s="93" t="str">
        <f t="shared" si="252"/>
        <v/>
      </c>
      <c r="EZ83" s="92" t="str">
        <f t="shared" si="253"/>
        <v/>
      </c>
      <c r="FA83" s="92" t="str">
        <f t="shared" si="254"/>
        <v/>
      </c>
      <c r="FB83" s="92" t="str">
        <f t="shared" si="255"/>
        <v/>
      </c>
      <c r="FC83" s="92" t="str">
        <f t="shared" si="256"/>
        <v/>
      </c>
      <c r="FD83" s="94" t="str">
        <f t="shared" si="257"/>
        <v/>
      </c>
      <c r="FE83" s="93">
        <f t="shared" si="258"/>
        <v>0</v>
      </c>
      <c r="FF83" s="92">
        <f t="shared" si="259"/>
        <v>0</v>
      </c>
      <c r="FG83" s="92">
        <f t="shared" si="260"/>
        <v>0</v>
      </c>
      <c r="FH83" s="92">
        <f t="shared" si="261"/>
        <v>0</v>
      </c>
      <c r="FI83" s="94"/>
      <c r="FJ83" s="735"/>
      <c r="FK83" s="735"/>
      <c r="FL83" s="173">
        <f t="shared" si="262"/>
        <v>0</v>
      </c>
      <c r="FM83" s="173" t="s">
        <v>198</v>
      </c>
      <c r="FN83" s="173">
        <f t="shared" si="263"/>
        <v>200</v>
      </c>
      <c r="FO83" s="173" t="str">
        <f t="shared" si="264"/>
        <v>0/200</v>
      </c>
      <c r="FP83" s="173">
        <f t="shared" si="265"/>
        <v>0</v>
      </c>
      <c r="FQ83" s="173" t="s">
        <v>198</v>
      </c>
      <c r="FR83" s="173">
        <f t="shared" si="266"/>
        <v>200</v>
      </c>
      <c r="FS83" s="173" t="str">
        <f t="shared" si="267"/>
        <v>0/200</v>
      </c>
      <c r="FT83" s="173">
        <f t="shared" si="268"/>
        <v>0</v>
      </c>
      <c r="FU83" s="173" t="s">
        <v>198</v>
      </c>
      <c r="FV83" s="173">
        <f t="shared" si="269"/>
        <v>100</v>
      </c>
      <c r="FW83" s="173" t="str">
        <f t="shared" si="270"/>
        <v>0/100</v>
      </c>
      <c r="FX83" s="173">
        <f t="shared" si="271"/>
        <v>0</v>
      </c>
      <c r="FY83" s="173" t="s">
        <v>198</v>
      </c>
      <c r="FZ83" s="173">
        <f t="shared" si="272"/>
        <v>100</v>
      </c>
      <c r="GA83" s="173" t="str">
        <f t="shared" si="273"/>
        <v>0/100</v>
      </c>
      <c r="GB83" s="173">
        <f t="shared" si="274"/>
        <v>0</v>
      </c>
      <c r="GC83" s="173" t="s">
        <v>198</v>
      </c>
      <c r="GD83" s="173">
        <f t="shared" si="275"/>
        <v>200</v>
      </c>
      <c r="GE83" s="173" t="str">
        <f t="shared" si="228"/>
        <v>0/200</v>
      </c>
    </row>
    <row r="84" spans="1:187" ht="18">
      <c r="A84" s="165">
        <f t="shared" si="229"/>
        <v>0</v>
      </c>
      <c r="B84" s="429">
        <v>76</v>
      </c>
      <c r="C84" s="42">
        <v>76</v>
      </c>
      <c r="D84" s="37">
        <f t="shared" si="230"/>
        <v>0</v>
      </c>
      <c r="E84" s="2"/>
      <c r="F84" s="176"/>
      <c r="G84" s="2"/>
      <c r="H84" s="2"/>
      <c r="I84" s="2"/>
      <c r="J84" s="2"/>
      <c r="K84" s="178"/>
      <c r="L84" s="15">
        <v>0</v>
      </c>
      <c r="M84" s="67">
        <v>0</v>
      </c>
      <c r="N84" s="68">
        <f t="shared" si="218"/>
        <v>0</v>
      </c>
      <c r="O84" s="207">
        <v>0</v>
      </c>
      <c r="P84" s="432">
        <v>0</v>
      </c>
      <c r="Q84" s="119">
        <f t="shared" si="219"/>
        <v>0</v>
      </c>
      <c r="R84" s="433">
        <v>0</v>
      </c>
      <c r="S84" s="434">
        <f t="shared" si="276"/>
        <v>0</v>
      </c>
      <c r="T84" s="223">
        <f t="shared" si="220"/>
        <v>0</v>
      </c>
      <c r="U84" s="69">
        <f t="shared" si="221"/>
        <v>0</v>
      </c>
      <c r="V84" s="522">
        <f t="shared" si="231"/>
        <v>0</v>
      </c>
      <c r="W84" s="38" t="str">
        <f t="shared" si="222"/>
        <v/>
      </c>
      <c r="X84" s="38" t="str">
        <f t="shared" si="223"/>
        <v/>
      </c>
      <c r="Y84" s="137" t="str">
        <f t="shared" si="224"/>
        <v/>
      </c>
      <c r="Z84" s="147">
        <v>0</v>
      </c>
      <c r="AA84" s="79">
        <v>0</v>
      </c>
      <c r="AB84" s="80">
        <f t="shared" si="277"/>
        <v>0</v>
      </c>
      <c r="AC84" s="217">
        <v>0</v>
      </c>
      <c r="AD84" s="438">
        <v>0</v>
      </c>
      <c r="AE84" s="120">
        <f t="shared" si="278"/>
        <v>0</v>
      </c>
      <c r="AF84" s="439">
        <v>0</v>
      </c>
      <c r="AG84" s="440">
        <f t="shared" si="279"/>
        <v>0</v>
      </c>
      <c r="AH84" s="158">
        <f t="shared" si="280"/>
        <v>0</v>
      </c>
      <c r="AI84" s="218">
        <f t="shared" si="281"/>
        <v>0</v>
      </c>
      <c r="AJ84" s="522">
        <f t="shared" si="232"/>
        <v>0</v>
      </c>
      <c r="AK84" s="72" t="str">
        <f t="shared" si="282"/>
        <v/>
      </c>
      <c r="AL84" s="72" t="str">
        <f t="shared" si="283"/>
        <v/>
      </c>
      <c r="AM84" s="148" t="str">
        <f t="shared" si="284"/>
        <v/>
      </c>
      <c r="AN84" s="140">
        <v>0</v>
      </c>
      <c r="AO84" s="75">
        <v>0</v>
      </c>
      <c r="AP84" s="76">
        <f t="shared" si="210"/>
        <v>0</v>
      </c>
      <c r="AQ84" s="263">
        <v>0</v>
      </c>
      <c r="AR84" s="441">
        <v>0</v>
      </c>
      <c r="AS84" s="264">
        <f t="shared" si="285"/>
        <v>0</v>
      </c>
      <c r="AT84" s="442">
        <v>0</v>
      </c>
      <c r="AU84" s="443">
        <f t="shared" si="286"/>
        <v>0</v>
      </c>
      <c r="AV84" s="65">
        <f t="shared" si="287"/>
        <v>0</v>
      </c>
      <c r="AW84" s="265">
        <f t="shared" si="288"/>
        <v>0</v>
      </c>
      <c r="AX84" s="522">
        <f t="shared" si="233"/>
        <v>0</v>
      </c>
      <c r="AY84" s="40" t="str">
        <f t="shared" si="289"/>
        <v/>
      </c>
      <c r="AZ84" s="40" t="str">
        <f t="shared" si="290"/>
        <v/>
      </c>
      <c r="BA84" s="141" t="str">
        <f t="shared" si="291"/>
        <v/>
      </c>
      <c r="BB84" s="286">
        <v>0</v>
      </c>
      <c r="BC84" s="85">
        <v>0</v>
      </c>
      <c r="BD84" s="287">
        <f t="shared" si="211"/>
        <v>0</v>
      </c>
      <c r="BE84" s="288">
        <v>0</v>
      </c>
      <c r="BF84" s="444">
        <v>0</v>
      </c>
      <c r="BG84" s="289">
        <f t="shared" si="292"/>
        <v>0</v>
      </c>
      <c r="BH84" s="445">
        <v>0</v>
      </c>
      <c r="BI84" s="446">
        <f t="shared" si="293"/>
        <v>0</v>
      </c>
      <c r="BJ84" s="121">
        <f t="shared" si="294"/>
        <v>0</v>
      </c>
      <c r="BK84" s="290">
        <f t="shared" si="295"/>
        <v>0</v>
      </c>
      <c r="BL84" s="522">
        <f t="shared" si="234"/>
        <v>0</v>
      </c>
      <c r="BM84" s="91" t="str">
        <f t="shared" si="296"/>
        <v/>
      </c>
      <c r="BN84" s="91" t="str">
        <f t="shared" si="297"/>
        <v/>
      </c>
      <c r="BO84" s="144" t="str">
        <f t="shared" si="298"/>
        <v/>
      </c>
      <c r="BP84" s="147">
        <v>0</v>
      </c>
      <c r="BQ84" s="79">
        <v>0</v>
      </c>
      <c r="BR84" s="80">
        <f t="shared" si="212"/>
        <v>0</v>
      </c>
      <c r="BS84" s="217">
        <v>0</v>
      </c>
      <c r="BT84" s="438">
        <v>0</v>
      </c>
      <c r="BU84" s="120">
        <f t="shared" si="299"/>
        <v>0</v>
      </c>
      <c r="BV84" s="439">
        <v>0</v>
      </c>
      <c r="BW84" s="440">
        <f t="shared" si="300"/>
        <v>0</v>
      </c>
      <c r="BX84" s="158">
        <f t="shared" si="301"/>
        <v>0</v>
      </c>
      <c r="BY84" s="218">
        <f t="shared" si="302"/>
        <v>0</v>
      </c>
      <c r="BZ84" s="522">
        <f t="shared" si="235"/>
        <v>0</v>
      </c>
      <c r="CA84" s="72" t="str">
        <f t="shared" si="303"/>
        <v/>
      </c>
      <c r="CB84" s="72" t="str">
        <f t="shared" si="304"/>
        <v/>
      </c>
      <c r="CC84" s="148" t="str">
        <f t="shared" si="305"/>
        <v/>
      </c>
      <c r="CD84" s="155">
        <v>0</v>
      </c>
      <c r="CE84" s="156">
        <v>0</v>
      </c>
      <c r="CF84" s="157">
        <f t="shared" si="213"/>
        <v>0</v>
      </c>
      <c r="CG84" s="311">
        <v>0</v>
      </c>
      <c r="CH84" s="447">
        <v>0</v>
      </c>
      <c r="CI84" s="312">
        <f t="shared" si="306"/>
        <v>0</v>
      </c>
      <c r="CJ84" s="448">
        <v>0</v>
      </c>
      <c r="CK84" s="449">
        <f t="shared" si="307"/>
        <v>0</v>
      </c>
      <c r="CL84" s="64">
        <f t="shared" si="308"/>
        <v>0</v>
      </c>
      <c r="CM84" s="313">
        <f t="shared" si="309"/>
        <v>0</v>
      </c>
      <c r="CN84" s="522">
        <f t="shared" si="236"/>
        <v>0</v>
      </c>
      <c r="CO84" s="39" t="str">
        <f t="shared" si="310"/>
        <v/>
      </c>
      <c r="CP84" s="39" t="str">
        <f t="shared" si="311"/>
        <v/>
      </c>
      <c r="CQ84" s="58" t="str">
        <f t="shared" si="312"/>
        <v/>
      </c>
      <c r="CR84" s="152">
        <v>0</v>
      </c>
      <c r="CS84" s="81">
        <v>0</v>
      </c>
      <c r="CT84" s="82">
        <f t="shared" si="214"/>
        <v>0</v>
      </c>
      <c r="CU84" s="336">
        <v>0</v>
      </c>
      <c r="CV84" s="450">
        <v>0</v>
      </c>
      <c r="CW84" s="337">
        <f t="shared" si="313"/>
        <v>0</v>
      </c>
      <c r="CX84" s="451">
        <v>0</v>
      </c>
      <c r="CY84" s="452">
        <f t="shared" si="314"/>
        <v>0</v>
      </c>
      <c r="CZ84" s="66">
        <f t="shared" si="315"/>
        <v>0</v>
      </c>
      <c r="DA84" s="338">
        <f t="shared" si="316"/>
        <v>0</v>
      </c>
      <c r="DB84" s="522">
        <f t="shared" si="237"/>
        <v>0</v>
      </c>
      <c r="DC84" s="153">
        <f t="shared" si="238"/>
        <v>0</v>
      </c>
      <c r="DD84" s="286">
        <v>0</v>
      </c>
      <c r="DE84" s="85">
        <v>0</v>
      </c>
      <c r="DF84" s="287">
        <f t="shared" si="215"/>
        <v>0</v>
      </c>
      <c r="DG84" s="288">
        <v>0</v>
      </c>
      <c r="DH84" s="444">
        <v>0</v>
      </c>
      <c r="DI84" s="289">
        <f t="shared" si="317"/>
        <v>0</v>
      </c>
      <c r="DJ84" s="445">
        <v>0</v>
      </c>
      <c r="DK84" s="446">
        <f t="shared" si="318"/>
        <v>0</v>
      </c>
      <c r="DL84" s="121">
        <f t="shared" si="319"/>
        <v>0</v>
      </c>
      <c r="DM84" s="290">
        <f t="shared" si="320"/>
        <v>0</v>
      </c>
      <c r="DN84" s="522">
        <f t="shared" si="239"/>
        <v>0</v>
      </c>
      <c r="DO84" s="154">
        <f t="shared" si="240"/>
        <v>0</v>
      </c>
      <c r="DP84" s="12">
        <v>0</v>
      </c>
      <c r="DQ84" s="6">
        <v>0</v>
      </c>
      <c r="DR84" s="6">
        <v>0</v>
      </c>
      <c r="DS84" s="87">
        <f t="shared" si="216"/>
        <v>0</v>
      </c>
      <c r="DT84" s="522">
        <f t="shared" si="241"/>
        <v>0</v>
      </c>
      <c r="DU84" s="88">
        <f t="shared" si="242"/>
        <v>0</v>
      </c>
      <c r="DV84" s="10">
        <v>0</v>
      </c>
      <c r="DW84" s="4">
        <v>0</v>
      </c>
      <c r="DX84" s="4">
        <v>0</v>
      </c>
      <c r="DY84" s="39">
        <f t="shared" si="217"/>
        <v>0</v>
      </c>
      <c r="DZ84" s="522">
        <f t="shared" si="243"/>
        <v>0</v>
      </c>
      <c r="EA84" s="54">
        <f t="shared" si="244"/>
        <v>0</v>
      </c>
      <c r="EB84" s="286">
        <v>0</v>
      </c>
      <c r="EC84" s="85">
        <v>0</v>
      </c>
      <c r="ED84" s="287">
        <f t="shared" si="321"/>
        <v>0</v>
      </c>
      <c r="EE84" s="288">
        <v>0</v>
      </c>
      <c r="EF84" s="444">
        <v>0</v>
      </c>
      <c r="EG84" s="289">
        <f t="shared" si="322"/>
        <v>0</v>
      </c>
      <c r="EH84" s="445">
        <v>0</v>
      </c>
      <c r="EI84" s="446">
        <f t="shared" si="323"/>
        <v>0</v>
      </c>
      <c r="EJ84" s="121">
        <f t="shared" si="324"/>
        <v>0</v>
      </c>
      <c r="EK84" s="290">
        <f t="shared" si="325"/>
        <v>0</v>
      </c>
      <c r="EL84" s="91">
        <f t="shared" si="225"/>
        <v>0</v>
      </c>
      <c r="EM84" s="154">
        <f t="shared" si="245"/>
        <v>0</v>
      </c>
      <c r="EN84" s="14"/>
      <c r="EO84" s="8"/>
      <c r="EP84" s="59" t="str">
        <f t="shared" si="209"/>
        <v/>
      </c>
      <c r="EQ84" s="56">
        <f t="shared" si="226"/>
        <v>0</v>
      </c>
      <c r="ER84" s="41">
        <f t="shared" si="227"/>
        <v>0</v>
      </c>
      <c r="ES84" s="37">
        <f t="shared" si="326"/>
        <v>0</v>
      </c>
      <c r="ET84" s="99" t="str">
        <f t="shared" si="247"/>
        <v/>
      </c>
      <c r="EU84" s="99" t="str">
        <f t="shared" si="248"/>
        <v/>
      </c>
      <c r="EV84" s="83" t="str">
        <f t="shared" si="249"/>
        <v/>
      </c>
      <c r="EW84" s="57" t="str">
        <f t="shared" si="250"/>
        <v/>
      </c>
      <c r="EX84" s="126">
        <f t="shared" si="251"/>
        <v>0</v>
      </c>
      <c r="EY84" s="93" t="str">
        <f t="shared" si="252"/>
        <v/>
      </c>
      <c r="EZ84" s="92" t="str">
        <f t="shared" si="253"/>
        <v/>
      </c>
      <c r="FA84" s="92" t="str">
        <f t="shared" si="254"/>
        <v/>
      </c>
      <c r="FB84" s="92" t="str">
        <f t="shared" si="255"/>
        <v/>
      </c>
      <c r="FC84" s="92" t="str">
        <f t="shared" si="256"/>
        <v/>
      </c>
      <c r="FD84" s="94" t="str">
        <f t="shared" si="257"/>
        <v/>
      </c>
      <c r="FE84" s="93">
        <f t="shared" si="258"/>
        <v>0</v>
      </c>
      <c r="FF84" s="92">
        <f t="shared" si="259"/>
        <v>0</v>
      </c>
      <c r="FG84" s="92">
        <f t="shared" si="260"/>
        <v>0</v>
      </c>
      <c r="FH84" s="92">
        <f t="shared" si="261"/>
        <v>0</v>
      </c>
      <c r="FI84" s="94"/>
      <c r="FJ84" s="735"/>
      <c r="FK84" s="735"/>
      <c r="FL84" s="173">
        <f t="shared" si="262"/>
        <v>0</v>
      </c>
      <c r="FM84" s="173" t="s">
        <v>198</v>
      </c>
      <c r="FN84" s="173">
        <f t="shared" si="263"/>
        <v>200</v>
      </c>
      <c r="FO84" s="173" t="str">
        <f t="shared" si="264"/>
        <v>0/200</v>
      </c>
      <c r="FP84" s="173">
        <f t="shared" si="265"/>
        <v>0</v>
      </c>
      <c r="FQ84" s="173" t="s">
        <v>198</v>
      </c>
      <c r="FR84" s="173">
        <f t="shared" si="266"/>
        <v>200</v>
      </c>
      <c r="FS84" s="173" t="str">
        <f t="shared" si="267"/>
        <v>0/200</v>
      </c>
      <c r="FT84" s="173">
        <f t="shared" si="268"/>
        <v>0</v>
      </c>
      <c r="FU84" s="173" t="s">
        <v>198</v>
      </c>
      <c r="FV84" s="173">
        <f t="shared" si="269"/>
        <v>100</v>
      </c>
      <c r="FW84" s="173" t="str">
        <f t="shared" si="270"/>
        <v>0/100</v>
      </c>
      <c r="FX84" s="173">
        <f t="shared" si="271"/>
        <v>0</v>
      </c>
      <c r="FY84" s="173" t="s">
        <v>198</v>
      </c>
      <c r="FZ84" s="173">
        <f t="shared" si="272"/>
        <v>100</v>
      </c>
      <c r="GA84" s="173" t="str">
        <f t="shared" si="273"/>
        <v>0/100</v>
      </c>
      <c r="GB84" s="173">
        <f t="shared" si="274"/>
        <v>0</v>
      </c>
      <c r="GC84" s="173" t="s">
        <v>198</v>
      </c>
      <c r="GD84" s="173">
        <f t="shared" si="275"/>
        <v>200</v>
      </c>
      <c r="GE84" s="173" t="str">
        <f t="shared" si="228"/>
        <v>0/200</v>
      </c>
    </row>
    <row r="85" spans="1:187" ht="18">
      <c r="A85" s="165">
        <f t="shared" si="229"/>
        <v>0</v>
      </c>
      <c r="B85" s="429">
        <v>77</v>
      </c>
      <c r="C85" s="36">
        <v>77</v>
      </c>
      <c r="D85" s="37">
        <f t="shared" si="230"/>
        <v>0</v>
      </c>
      <c r="E85" s="2"/>
      <c r="F85" s="176"/>
      <c r="G85" s="1"/>
      <c r="H85" s="2"/>
      <c r="I85" s="2"/>
      <c r="J85" s="2"/>
      <c r="K85" s="178"/>
      <c r="L85" s="15">
        <v>0</v>
      </c>
      <c r="M85" s="67">
        <v>0</v>
      </c>
      <c r="N85" s="68">
        <f t="shared" si="218"/>
        <v>0</v>
      </c>
      <c r="O85" s="207">
        <v>0</v>
      </c>
      <c r="P85" s="432">
        <v>0</v>
      </c>
      <c r="Q85" s="119">
        <f t="shared" si="219"/>
        <v>0</v>
      </c>
      <c r="R85" s="433">
        <v>0</v>
      </c>
      <c r="S85" s="434">
        <f t="shared" si="276"/>
        <v>0</v>
      </c>
      <c r="T85" s="223">
        <f t="shared" si="220"/>
        <v>0</v>
      </c>
      <c r="U85" s="69">
        <f t="shared" si="221"/>
        <v>0</v>
      </c>
      <c r="V85" s="522">
        <f t="shared" si="231"/>
        <v>0</v>
      </c>
      <c r="W85" s="38" t="str">
        <f t="shared" si="222"/>
        <v/>
      </c>
      <c r="X85" s="38" t="str">
        <f t="shared" si="223"/>
        <v/>
      </c>
      <c r="Y85" s="137" t="str">
        <f t="shared" si="224"/>
        <v/>
      </c>
      <c r="Z85" s="147">
        <v>0</v>
      </c>
      <c r="AA85" s="79">
        <v>0</v>
      </c>
      <c r="AB85" s="80">
        <f t="shared" si="277"/>
        <v>0</v>
      </c>
      <c r="AC85" s="217">
        <v>0</v>
      </c>
      <c r="AD85" s="438">
        <v>0</v>
      </c>
      <c r="AE85" s="120">
        <f t="shared" si="278"/>
        <v>0</v>
      </c>
      <c r="AF85" s="439">
        <v>0</v>
      </c>
      <c r="AG85" s="440">
        <f t="shared" si="279"/>
        <v>0</v>
      </c>
      <c r="AH85" s="158">
        <f t="shared" si="280"/>
        <v>0</v>
      </c>
      <c r="AI85" s="218">
        <f t="shared" si="281"/>
        <v>0</v>
      </c>
      <c r="AJ85" s="522">
        <f t="shared" si="232"/>
        <v>0</v>
      </c>
      <c r="AK85" s="72" t="str">
        <f t="shared" si="282"/>
        <v/>
      </c>
      <c r="AL85" s="72" t="str">
        <f t="shared" si="283"/>
        <v/>
      </c>
      <c r="AM85" s="148" t="str">
        <f t="shared" si="284"/>
        <v/>
      </c>
      <c r="AN85" s="140">
        <v>0</v>
      </c>
      <c r="AO85" s="75">
        <v>0</v>
      </c>
      <c r="AP85" s="76">
        <f t="shared" si="210"/>
        <v>0</v>
      </c>
      <c r="AQ85" s="263">
        <v>0</v>
      </c>
      <c r="AR85" s="441">
        <v>0</v>
      </c>
      <c r="AS85" s="264">
        <f t="shared" si="285"/>
        <v>0</v>
      </c>
      <c r="AT85" s="442">
        <v>0</v>
      </c>
      <c r="AU85" s="443">
        <f t="shared" si="286"/>
        <v>0</v>
      </c>
      <c r="AV85" s="65">
        <f t="shared" si="287"/>
        <v>0</v>
      </c>
      <c r="AW85" s="265">
        <f t="shared" si="288"/>
        <v>0</v>
      </c>
      <c r="AX85" s="522">
        <f t="shared" si="233"/>
        <v>0</v>
      </c>
      <c r="AY85" s="40" t="str">
        <f t="shared" si="289"/>
        <v/>
      </c>
      <c r="AZ85" s="40" t="str">
        <f t="shared" si="290"/>
        <v/>
      </c>
      <c r="BA85" s="141" t="str">
        <f t="shared" si="291"/>
        <v/>
      </c>
      <c r="BB85" s="286">
        <v>0</v>
      </c>
      <c r="BC85" s="85">
        <v>0</v>
      </c>
      <c r="BD85" s="287">
        <f t="shared" si="211"/>
        <v>0</v>
      </c>
      <c r="BE85" s="288">
        <v>0</v>
      </c>
      <c r="BF85" s="444">
        <v>0</v>
      </c>
      <c r="BG85" s="289">
        <f t="shared" si="292"/>
        <v>0</v>
      </c>
      <c r="BH85" s="445">
        <v>0</v>
      </c>
      <c r="BI85" s="446">
        <f t="shared" si="293"/>
        <v>0</v>
      </c>
      <c r="BJ85" s="121">
        <f t="shared" si="294"/>
        <v>0</v>
      </c>
      <c r="BK85" s="290">
        <f t="shared" si="295"/>
        <v>0</v>
      </c>
      <c r="BL85" s="522">
        <f t="shared" si="234"/>
        <v>0</v>
      </c>
      <c r="BM85" s="91" t="str">
        <f t="shared" si="296"/>
        <v/>
      </c>
      <c r="BN85" s="91" t="str">
        <f t="shared" si="297"/>
        <v/>
      </c>
      <c r="BO85" s="144" t="str">
        <f t="shared" si="298"/>
        <v/>
      </c>
      <c r="BP85" s="147">
        <v>0</v>
      </c>
      <c r="BQ85" s="79">
        <v>0</v>
      </c>
      <c r="BR85" s="80">
        <f t="shared" si="212"/>
        <v>0</v>
      </c>
      <c r="BS85" s="217">
        <v>0</v>
      </c>
      <c r="BT85" s="438">
        <v>0</v>
      </c>
      <c r="BU85" s="120">
        <f t="shared" si="299"/>
        <v>0</v>
      </c>
      <c r="BV85" s="439">
        <v>0</v>
      </c>
      <c r="BW85" s="440">
        <f t="shared" si="300"/>
        <v>0</v>
      </c>
      <c r="BX85" s="158">
        <f t="shared" si="301"/>
        <v>0</v>
      </c>
      <c r="BY85" s="218">
        <f t="shared" si="302"/>
        <v>0</v>
      </c>
      <c r="BZ85" s="522">
        <f t="shared" si="235"/>
        <v>0</v>
      </c>
      <c r="CA85" s="72" t="str">
        <f t="shared" si="303"/>
        <v/>
      </c>
      <c r="CB85" s="72" t="str">
        <f t="shared" si="304"/>
        <v/>
      </c>
      <c r="CC85" s="148" t="str">
        <f t="shared" si="305"/>
        <v/>
      </c>
      <c r="CD85" s="155">
        <v>0</v>
      </c>
      <c r="CE85" s="156">
        <v>0</v>
      </c>
      <c r="CF85" s="157">
        <f t="shared" si="213"/>
        <v>0</v>
      </c>
      <c r="CG85" s="311">
        <v>0</v>
      </c>
      <c r="CH85" s="447">
        <v>0</v>
      </c>
      <c r="CI85" s="312">
        <f t="shared" si="306"/>
        <v>0</v>
      </c>
      <c r="CJ85" s="448">
        <v>0</v>
      </c>
      <c r="CK85" s="449">
        <f t="shared" si="307"/>
        <v>0</v>
      </c>
      <c r="CL85" s="64">
        <f t="shared" si="308"/>
        <v>0</v>
      </c>
      <c r="CM85" s="313">
        <f t="shared" si="309"/>
        <v>0</v>
      </c>
      <c r="CN85" s="522">
        <f t="shared" si="236"/>
        <v>0</v>
      </c>
      <c r="CO85" s="39" t="str">
        <f t="shared" si="310"/>
        <v/>
      </c>
      <c r="CP85" s="39" t="str">
        <f t="shared" si="311"/>
        <v/>
      </c>
      <c r="CQ85" s="58" t="str">
        <f t="shared" si="312"/>
        <v/>
      </c>
      <c r="CR85" s="152">
        <v>0</v>
      </c>
      <c r="CS85" s="81">
        <v>0</v>
      </c>
      <c r="CT85" s="82">
        <f t="shared" si="214"/>
        <v>0</v>
      </c>
      <c r="CU85" s="336">
        <v>0</v>
      </c>
      <c r="CV85" s="450">
        <v>0</v>
      </c>
      <c r="CW85" s="337">
        <f t="shared" si="313"/>
        <v>0</v>
      </c>
      <c r="CX85" s="451">
        <v>0</v>
      </c>
      <c r="CY85" s="452">
        <f t="shared" si="314"/>
        <v>0</v>
      </c>
      <c r="CZ85" s="66">
        <f t="shared" si="315"/>
        <v>0</v>
      </c>
      <c r="DA85" s="338">
        <f t="shared" si="316"/>
        <v>0</v>
      </c>
      <c r="DB85" s="522">
        <f t="shared" si="237"/>
        <v>0</v>
      </c>
      <c r="DC85" s="153">
        <f t="shared" si="238"/>
        <v>0</v>
      </c>
      <c r="DD85" s="286">
        <v>0</v>
      </c>
      <c r="DE85" s="85">
        <v>0</v>
      </c>
      <c r="DF85" s="287">
        <f t="shared" si="215"/>
        <v>0</v>
      </c>
      <c r="DG85" s="288">
        <v>0</v>
      </c>
      <c r="DH85" s="444">
        <v>0</v>
      </c>
      <c r="DI85" s="289">
        <f t="shared" si="317"/>
        <v>0</v>
      </c>
      <c r="DJ85" s="445">
        <v>0</v>
      </c>
      <c r="DK85" s="446">
        <f t="shared" si="318"/>
        <v>0</v>
      </c>
      <c r="DL85" s="121">
        <f t="shared" si="319"/>
        <v>0</v>
      </c>
      <c r="DM85" s="290">
        <f t="shared" si="320"/>
        <v>0</v>
      </c>
      <c r="DN85" s="522">
        <f t="shared" si="239"/>
        <v>0</v>
      </c>
      <c r="DO85" s="154">
        <f t="shared" si="240"/>
        <v>0</v>
      </c>
      <c r="DP85" s="12">
        <v>0</v>
      </c>
      <c r="DQ85" s="6">
        <v>0</v>
      </c>
      <c r="DR85" s="6">
        <v>0</v>
      </c>
      <c r="DS85" s="87">
        <f t="shared" si="216"/>
        <v>0</v>
      </c>
      <c r="DT85" s="522">
        <f t="shared" si="241"/>
        <v>0</v>
      </c>
      <c r="DU85" s="88">
        <f t="shared" si="242"/>
        <v>0</v>
      </c>
      <c r="DV85" s="10">
        <v>0</v>
      </c>
      <c r="DW85" s="4">
        <v>0</v>
      </c>
      <c r="DX85" s="4">
        <v>0</v>
      </c>
      <c r="DY85" s="39">
        <f t="shared" si="217"/>
        <v>0</v>
      </c>
      <c r="DZ85" s="522">
        <f t="shared" si="243"/>
        <v>0</v>
      </c>
      <c r="EA85" s="54">
        <f t="shared" si="244"/>
        <v>0</v>
      </c>
      <c r="EB85" s="286">
        <v>0</v>
      </c>
      <c r="EC85" s="85">
        <v>0</v>
      </c>
      <c r="ED85" s="287">
        <f t="shared" si="321"/>
        <v>0</v>
      </c>
      <c r="EE85" s="288">
        <v>0</v>
      </c>
      <c r="EF85" s="444">
        <v>0</v>
      </c>
      <c r="EG85" s="289">
        <f t="shared" si="322"/>
        <v>0</v>
      </c>
      <c r="EH85" s="445">
        <v>0</v>
      </c>
      <c r="EI85" s="446">
        <f t="shared" si="323"/>
        <v>0</v>
      </c>
      <c r="EJ85" s="121">
        <f t="shared" si="324"/>
        <v>0</v>
      </c>
      <c r="EK85" s="290">
        <f t="shared" si="325"/>
        <v>0</v>
      </c>
      <c r="EL85" s="91">
        <f t="shared" si="225"/>
        <v>0</v>
      </c>
      <c r="EM85" s="154">
        <f t="shared" si="245"/>
        <v>0</v>
      </c>
      <c r="EN85" s="14"/>
      <c r="EO85" s="8"/>
      <c r="EP85" s="59" t="str">
        <f t="shared" si="209"/>
        <v/>
      </c>
      <c r="EQ85" s="56">
        <f t="shared" si="226"/>
        <v>0</v>
      </c>
      <c r="ER85" s="41">
        <f t="shared" si="227"/>
        <v>0</v>
      </c>
      <c r="ES85" s="37">
        <f t="shared" si="326"/>
        <v>0</v>
      </c>
      <c r="ET85" s="99" t="str">
        <f t="shared" si="247"/>
        <v/>
      </c>
      <c r="EU85" s="99" t="str">
        <f t="shared" si="248"/>
        <v/>
      </c>
      <c r="EV85" s="83" t="str">
        <f t="shared" si="249"/>
        <v/>
      </c>
      <c r="EW85" s="57" t="str">
        <f t="shared" si="250"/>
        <v/>
      </c>
      <c r="EX85" s="126">
        <f t="shared" si="251"/>
        <v>0</v>
      </c>
      <c r="EY85" s="93" t="str">
        <f t="shared" si="252"/>
        <v/>
      </c>
      <c r="EZ85" s="92" t="str">
        <f t="shared" si="253"/>
        <v/>
      </c>
      <c r="FA85" s="92" t="str">
        <f t="shared" si="254"/>
        <v/>
      </c>
      <c r="FB85" s="92" t="str">
        <f t="shared" si="255"/>
        <v/>
      </c>
      <c r="FC85" s="92" t="str">
        <f t="shared" si="256"/>
        <v/>
      </c>
      <c r="FD85" s="94" t="str">
        <f t="shared" si="257"/>
        <v/>
      </c>
      <c r="FE85" s="93">
        <f t="shared" si="258"/>
        <v>0</v>
      </c>
      <c r="FF85" s="92">
        <f t="shared" si="259"/>
        <v>0</v>
      </c>
      <c r="FG85" s="92">
        <f t="shared" si="260"/>
        <v>0</v>
      </c>
      <c r="FH85" s="92">
        <f t="shared" si="261"/>
        <v>0</v>
      </c>
      <c r="FI85" s="94"/>
      <c r="FJ85" s="735"/>
      <c r="FK85" s="735"/>
      <c r="FL85" s="173">
        <f t="shared" si="262"/>
        <v>0</v>
      </c>
      <c r="FM85" s="173" t="s">
        <v>198</v>
      </c>
      <c r="FN85" s="173">
        <f t="shared" si="263"/>
        <v>200</v>
      </c>
      <c r="FO85" s="173" t="str">
        <f t="shared" si="264"/>
        <v>0/200</v>
      </c>
      <c r="FP85" s="173">
        <f t="shared" si="265"/>
        <v>0</v>
      </c>
      <c r="FQ85" s="173" t="s">
        <v>198</v>
      </c>
      <c r="FR85" s="173">
        <f t="shared" si="266"/>
        <v>200</v>
      </c>
      <c r="FS85" s="173" t="str">
        <f t="shared" si="267"/>
        <v>0/200</v>
      </c>
      <c r="FT85" s="173">
        <f t="shared" si="268"/>
        <v>0</v>
      </c>
      <c r="FU85" s="173" t="s">
        <v>198</v>
      </c>
      <c r="FV85" s="173">
        <f t="shared" si="269"/>
        <v>100</v>
      </c>
      <c r="FW85" s="173" t="str">
        <f t="shared" si="270"/>
        <v>0/100</v>
      </c>
      <c r="FX85" s="173">
        <f t="shared" si="271"/>
        <v>0</v>
      </c>
      <c r="FY85" s="173" t="s">
        <v>198</v>
      </c>
      <c r="FZ85" s="173">
        <f t="shared" si="272"/>
        <v>100</v>
      </c>
      <c r="GA85" s="173" t="str">
        <f t="shared" si="273"/>
        <v>0/100</v>
      </c>
      <c r="GB85" s="173">
        <f t="shared" si="274"/>
        <v>0</v>
      </c>
      <c r="GC85" s="173" t="s">
        <v>198</v>
      </c>
      <c r="GD85" s="173">
        <f t="shared" si="275"/>
        <v>200</v>
      </c>
      <c r="GE85" s="173" t="str">
        <f t="shared" si="228"/>
        <v>0/200</v>
      </c>
    </row>
    <row r="86" spans="1:187" ht="18">
      <c r="A86" s="165">
        <f t="shared" si="229"/>
        <v>0</v>
      </c>
      <c r="B86" s="429">
        <v>78</v>
      </c>
      <c r="C86" s="42">
        <v>78</v>
      </c>
      <c r="D86" s="37">
        <f t="shared" si="230"/>
        <v>0</v>
      </c>
      <c r="E86" s="2"/>
      <c r="F86" s="176"/>
      <c r="G86" s="2"/>
      <c r="H86" s="2"/>
      <c r="I86" s="2"/>
      <c r="J86" s="2"/>
      <c r="K86" s="178"/>
      <c r="L86" s="15">
        <v>0</v>
      </c>
      <c r="M86" s="67">
        <v>0</v>
      </c>
      <c r="N86" s="68">
        <f t="shared" si="218"/>
        <v>0</v>
      </c>
      <c r="O86" s="207">
        <v>0</v>
      </c>
      <c r="P86" s="432">
        <v>0</v>
      </c>
      <c r="Q86" s="119">
        <f t="shared" si="219"/>
        <v>0</v>
      </c>
      <c r="R86" s="433">
        <v>0</v>
      </c>
      <c r="S86" s="434">
        <f t="shared" si="276"/>
        <v>0</v>
      </c>
      <c r="T86" s="223">
        <f t="shared" si="220"/>
        <v>0</v>
      </c>
      <c r="U86" s="69">
        <f t="shared" si="221"/>
        <v>0</v>
      </c>
      <c r="V86" s="522">
        <f t="shared" si="231"/>
        <v>0</v>
      </c>
      <c r="W86" s="38" t="str">
        <f t="shared" si="222"/>
        <v/>
      </c>
      <c r="X86" s="38" t="str">
        <f t="shared" si="223"/>
        <v/>
      </c>
      <c r="Y86" s="137" t="str">
        <f t="shared" si="224"/>
        <v/>
      </c>
      <c r="Z86" s="147">
        <v>0</v>
      </c>
      <c r="AA86" s="79">
        <v>0</v>
      </c>
      <c r="AB86" s="80">
        <f t="shared" si="277"/>
        <v>0</v>
      </c>
      <c r="AC86" s="217">
        <v>0</v>
      </c>
      <c r="AD86" s="438">
        <v>0</v>
      </c>
      <c r="AE86" s="120">
        <f t="shared" si="278"/>
        <v>0</v>
      </c>
      <c r="AF86" s="439">
        <v>0</v>
      </c>
      <c r="AG86" s="440">
        <f t="shared" si="279"/>
        <v>0</v>
      </c>
      <c r="AH86" s="158">
        <f t="shared" si="280"/>
        <v>0</v>
      </c>
      <c r="AI86" s="218">
        <f t="shared" si="281"/>
        <v>0</v>
      </c>
      <c r="AJ86" s="522">
        <f t="shared" si="232"/>
        <v>0</v>
      </c>
      <c r="AK86" s="72" t="str">
        <f t="shared" si="282"/>
        <v/>
      </c>
      <c r="AL86" s="72" t="str">
        <f t="shared" si="283"/>
        <v/>
      </c>
      <c r="AM86" s="148" t="str">
        <f t="shared" si="284"/>
        <v/>
      </c>
      <c r="AN86" s="140">
        <v>0</v>
      </c>
      <c r="AO86" s="75">
        <v>0</v>
      </c>
      <c r="AP86" s="76">
        <f t="shared" si="210"/>
        <v>0</v>
      </c>
      <c r="AQ86" s="263">
        <v>0</v>
      </c>
      <c r="AR86" s="441">
        <v>0</v>
      </c>
      <c r="AS86" s="264">
        <f t="shared" si="285"/>
        <v>0</v>
      </c>
      <c r="AT86" s="442">
        <v>0</v>
      </c>
      <c r="AU86" s="443">
        <f t="shared" si="286"/>
        <v>0</v>
      </c>
      <c r="AV86" s="65">
        <f t="shared" si="287"/>
        <v>0</v>
      </c>
      <c r="AW86" s="265">
        <f t="shared" si="288"/>
        <v>0</v>
      </c>
      <c r="AX86" s="522">
        <f t="shared" si="233"/>
        <v>0</v>
      </c>
      <c r="AY86" s="40" t="str">
        <f t="shared" si="289"/>
        <v/>
      </c>
      <c r="AZ86" s="40" t="str">
        <f t="shared" si="290"/>
        <v/>
      </c>
      <c r="BA86" s="141" t="str">
        <f t="shared" si="291"/>
        <v/>
      </c>
      <c r="BB86" s="286">
        <v>0</v>
      </c>
      <c r="BC86" s="85">
        <v>0</v>
      </c>
      <c r="BD86" s="287">
        <f t="shared" si="211"/>
        <v>0</v>
      </c>
      <c r="BE86" s="288">
        <v>0</v>
      </c>
      <c r="BF86" s="444">
        <v>0</v>
      </c>
      <c r="BG86" s="289">
        <f t="shared" si="292"/>
        <v>0</v>
      </c>
      <c r="BH86" s="445">
        <v>0</v>
      </c>
      <c r="BI86" s="446">
        <f t="shared" si="293"/>
        <v>0</v>
      </c>
      <c r="BJ86" s="121">
        <f t="shared" si="294"/>
        <v>0</v>
      </c>
      <c r="BK86" s="290">
        <f t="shared" si="295"/>
        <v>0</v>
      </c>
      <c r="BL86" s="522">
        <f t="shared" si="234"/>
        <v>0</v>
      </c>
      <c r="BM86" s="91" t="str">
        <f t="shared" si="296"/>
        <v/>
      </c>
      <c r="BN86" s="91" t="str">
        <f t="shared" si="297"/>
        <v/>
      </c>
      <c r="BO86" s="144" t="str">
        <f t="shared" si="298"/>
        <v/>
      </c>
      <c r="BP86" s="147">
        <v>0</v>
      </c>
      <c r="BQ86" s="79">
        <v>0</v>
      </c>
      <c r="BR86" s="80">
        <f t="shared" si="212"/>
        <v>0</v>
      </c>
      <c r="BS86" s="217">
        <v>0</v>
      </c>
      <c r="BT86" s="438">
        <v>0</v>
      </c>
      <c r="BU86" s="120">
        <f t="shared" si="299"/>
        <v>0</v>
      </c>
      <c r="BV86" s="439">
        <v>0</v>
      </c>
      <c r="BW86" s="440">
        <f t="shared" si="300"/>
        <v>0</v>
      </c>
      <c r="BX86" s="158">
        <f t="shared" si="301"/>
        <v>0</v>
      </c>
      <c r="BY86" s="218">
        <f t="shared" si="302"/>
        <v>0</v>
      </c>
      <c r="BZ86" s="522">
        <f t="shared" si="235"/>
        <v>0</v>
      </c>
      <c r="CA86" s="72" t="str">
        <f t="shared" si="303"/>
        <v/>
      </c>
      <c r="CB86" s="72" t="str">
        <f t="shared" si="304"/>
        <v/>
      </c>
      <c r="CC86" s="148" t="str">
        <f t="shared" si="305"/>
        <v/>
      </c>
      <c r="CD86" s="155">
        <v>0</v>
      </c>
      <c r="CE86" s="156">
        <v>0</v>
      </c>
      <c r="CF86" s="157">
        <f t="shared" si="213"/>
        <v>0</v>
      </c>
      <c r="CG86" s="311">
        <v>0</v>
      </c>
      <c r="CH86" s="447">
        <v>0</v>
      </c>
      <c r="CI86" s="312">
        <f t="shared" si="306"/>
        <v>0</v>
      </c>
      <c r="CJ86" s="448">
        <v>0</v>
      </c>
      <c r="CK86" s="449">
        <f t="shared" si="307"/>
        <v>0</v>
      </c>
      <c r="CL86" s="64">
        <f t="shared" si="308"/>
        <v>0</v>
      </c>
      <c r="CM86" s="313">
        <f t="shared" si="309"/>
        <v>0</v>
      </c>
      <c r="CN86" s="522">
        <f t="shared" si="236"/>
        <v>0</v>
      </c>
      <c r="CO86" s="39" t="str">
        <f t="shared" si="310"/>
        <v/>
      </c>
      <c r="CP86" s="39" t="str">
        <f t="shared" si="311"/>
        <v/>
      </c>
      <c r="CQ86" s="58" t="str">
        <f t="shared" si="312"/>
        <v/>
      </c>
      <c r="CR86" s="152">
        <v>0</v>
      </c>
      <c r="CS86" s="81">
        <v>0</v>
      </c>
      <c r="CT86" s="82">
        <f t="shared" si="214"/>
        <v>0</v>
      </c>
      <c r="CU86" s="336">
        <v>0</v>
      </c>
      <c r="CV86" s="450">
        <v>0</v>
      </c>
      <c r="CW86" s="337">
        <f t="shared" si="313"/>
        <v>0</v>
      </c>
      <c r="CX86" s="451">
        <v>0</v>
      </c>
      <c r="CY86" s="452">
        <f t="shared" si="314"/>
        <v>0</v>
      </c>
      <c r="CZ86" s="66">
        <f t="shared" si="315"/>
        <v>0</v>
      </c>
      <c r="DA86" s="338">
        <f t="shared" si="316"/>
        <v>0</v>
      </c>
      <c r="DB86" s="522">
        <f t="shared" si="237"/>
        <v>0</v>
      </c>
      <c r="DC86" s="153">
        <f t="shared" si="238"/>
        <v>0</v>
      </c>
      <c r="DD86" s="286">
        <v>0</v>
      </c>
      <c r="DE86" s="85">
        <v>0</v>
      </c>
      <c r="DF86" s="287">
        <f t="shared" si="215"/>
        <v>0</v>
      </c>
      <c r="DG86" s="288">
        <v>0</v>
      </c>
      <c r="DH86" s="444">
        <v>0</v>
      </c>
      <c r="DI86" s="289">
        <f t="shared" si="317"/>
        <v>0</v>
      </c>
      <c r="DJ86" s="445">
        <v>0</v>
      </c>
      <c r="DK86" s="446">
        <f t="shared" si="318"/>
        <v>0</v>
      </c>
      <c r="DL86" s="121">
        <f t="shared" si="319"/>
        <v>0</v>
      </c>
      <c r="DM86" s="290">
        <f t="shared" si="320"/>
        <v>0</v>
      </c>
      <c r="DN86" s="522">
        <f t="shared" si="239"/>
        <v>0</v>
      </c>
      <c r="DO86" s="154">
        <f t="shared" si="240"/>
        <v>0</v>
      </c>
      <c r="DP86" s="12">
        <v>0</v>
      </c>
      <c r="DQ86" s="6">
        <v>0</v>
      </c>
      <c r="DR86" s="6">
        <v>0</v>
      </c>
      <c r="DS86" s="87">
        <f t="shared" si="216"/>
        <v>0</v>
      </c>
      <c r="DT86" s="522">
        <f t="shared" si="241"/>
        <v>0</v>
      </c>
      <c r="DU86" s="88">
        <f t="shared" si="242"/>
        <v>0</v>
      </c>
      <c r="DV86" s="10">
        <v>0</v>
      </c>
      <c r="DW86" s="4">
        <v>0</v>
      </c>
      <c r="DX86" s="4">
        <v>0</v>
      </c>
      <c r="DY86" s="39">
        <f t="shared" si="217"/>
        <v>0</v>
      </c>
      <c r="DZ86" s="522">
        <f t="shared" si="243"/>
        <v>0</v>
      </c>
      <c r="EA86" s="54">
        <f t="shared" si="244"/>
        <v>0</v>
      </c>
      <c r="EB86" s="286">
        <v>0</v>
      </c>
      <c r="EC86" s="85">
        <v>0</v>
      </c>
      <c r="ED86" s="287">
        <f t="shared" si="321"/>
        <v>0</v>
      </c>
      <c r="EE86" s="288">
        <v>0</v>
      </c>
      <c r="EF86" s="444">
        <v>0</v>
      </c>
      <c r="EG86" s="289">
        <f t="shared" si="322"/>
        <v>0</v>
      </c>
      <c r="EH86" s="445">
        <v>0</v>
      </c>
      <c r="EI86" s="446">
        <f t="shared" si="323"/>
        <v>0</v>
      </c>
      <c r="EJ86" s="121">
        <f t="shared" si="324"/>
        <v>0</v>
      </c>
      <c r="EK86" s="290">
        <f t="shared" si="325"/>
        <v>0</v>
      </c>
      <c r="EL86" s="91">
        <f t="shared" si="225"/>
        <v>0</v>
      </c>
      <c r="EM86" s="154">
        <f t="shared" si="245"/>
        <v>0</v>
      </c>
      <c r="EN86" s="14"/>
      <c r="EO86" s="8"/>
      <c r="EP86" s="59" t="str">
        <f t="shared" si="209"/>
        <v/>
      </c>
      <c r="EQ86" s="56">
        <f t="shared" si="226"/>
        <v>0</v>
      </c>
      <c r="ER86" s="41">
        <f t="shared" si="227"/>
        <v>0</v>
      </c>
      <c r="ES86" s="37">
        <f t="shared" si="326"/>
        <v>0</v>
      </c>
      <c r="ET86" s="99" t="str">
        <f t="shared" si="247"/>
        <v/>
      </c>
      <c r="EU86" s="99" t="str">
        <f t="shared" si="248"/>
        <v/>
      </c>
      <c r="EV86" s="83" t="str">
        <f t="shared" si="249"/>
        <v/>
      </c>
      <c r="EW86" s="57" t="str">
        <f t="shared" si="250"/>
        <v/>
      </c>
      <c r="EX86" s="126">
        <f t="shared" si="251"/>
        <v>0</v>
      </c>
      <c r="EY86" s="93" t="str">
        <f t="shared" si="252"/>
        <v/>
      </c>
      <c r="EZ86" s="92" t="str">
        <f t="shared" si="253"/>
        <v/>
      </c>
      <c r="FA86" s="92" t="str">
        <f t="shared" si="254"/>
        <v/>
      </c>
      <c r="FB86" s="92" t="str">
        <f t="shared" si="255"/>
        <v/>
      </c>
      <c r="FC86" s="92" t="str">
        <f t="shared" si="256"/>
        <v/>
      </c>
      <c r="FD86" s="94" t="str">
        <f t="shared" si="257"/>
        <v/>
      </c>
      <c r="FE86" s="93">
        <f t="shared" si="258"/>
        <v>0</v>
      </c>
      <c r="FF86" s="92">
        <f t="shared" si="259"/>
        <v>0</v>
      </c>
      <c r="FG86" s="92">
        <f t="shared" si="260"/>
        <v>0</v>
      </c>
      <c r="FH86" s="92">
        <f t="shared" si="261"/>
        <v>0</v>
      </c>
      <c r="FI86" s="94"/>
      <c r="FJ86" s="735"/>
      <c r="FK86" s="735"/>
      <c r="FL86" s="173">
        <f t="shared" si="262"/>
        <v>0</v>
      </c>
      <c r="FM86" s="173" t="s">
        <v>198</v>
      </c>
      <c r="FN86" s="173">
        <f t="shared" si="263"/>
        <v>200</v>
      </c>
      <c r="FO86" s="173" t="str">
        <f t="shared" si="264"/>
        <v>0/200</v>
      </c>
      <c r="FP86" s="173">
        <f t="shared" si="265"/>
        <v>0</v>
      </c>
      <c r="FQ86" s="173" t="s">
        <v>198</v>
      </c>
      <c r="FR86" s="173">
        <f t="shared" si="266"/>
        <v>200</v>
      </c>
      <c r="FS86" s="173" t="str">
        <f t="shared" si="267"/>
        <v>0/200</v>
      </c>
      <c r="FT86" s="173">
        <f t="shared" si="268"/>
        <v>0</v>
      </c>
      <c r="FU86" s="173" t="s">
        <v>198</v>
      </c>
      <c r="FV86" s="173">
        <f t="shared" si="269"/>
        <v>100</v>
      </c>
      <c r="FW86" s="173" t="str">
        <f t="shared" si="270"/>
        <v>0/100</v>
      </c>
      <c r="FX86" s="173">
        <f t="shared" si="271"/>
        <v>0</v>
      </c>
      <c r="FY86" s="173" t="s">
        <v>198</v>
      </c>
      <c r="FZ86" s="173">
        <f t="shared" si="272"/>
        <v>100</v>
      </c>
      <c r="GA86" s="173" t="str">
        <f t="shared" si="273"/>
        <v>0/100</v>
      </c>
      <c r="GB86" s="173">
        <f t="shared" si="274"/>
        <v>0</v>
      </c>
      <c r="GC86" s="173" t="s">
        <v>198</v>
      </c>
      <c r="GD86" s="173">
        <f t="shared" si="275"/>
        <v>200</v>
      </c>
      <c r="GE86" s="173" t="str">
        <f t="shared" si="228"/>
        <v>0/200</v>
      </c>
    </row>
    <row r="87" spans="1:187" ht="18">
      <c r="A87" s="165">
        <f t="shared" si="229"/>
        <v>0</v>
      </c>
      <c r="B87" s="429">
        <v>79</v>
      </c>
      <c r="C87" s="36">
        <v>79</v>
      </c>
      <c r="D87" s="37">
        <f t="shared" si="230"/>
        <v>0</v>
      </c>
      <c r="E87" s="2"/>
      <c r="F87" s="176"/>
      <c r="G87" s="1"/>
      <c r="H87" s="2"/>
      <c r="I87" s="2"/>
      <c r="J87" s="2"/>
      <c r="K87" s="178"/>
      <c r="L87" s="15">
        <v>0</v>
      </c>
      <c r="M87" s="67">
        <v>0</v>
      </c>
      <c r="N87" s="68">
        <f t="shared" si="218"/>
        <v>0</v>
      </c>
      <c r="O87" s="207">
        <v>0</v>
      </c>
      <c r="P87" s="432">
        <v>0</v>
      </c>
      <c r="Q87" s="119">
        <f t="shared" si="219"/>
        <v>0</v>
      </c>
      <c r="R87" s="433">
        <v>0</v>
      </c>
      <c r="S87" s="434">
        <f t="shared" si="276"/>
        <v>0</v>
      </c>
      <c r="T87" s="223">
        <f t="shared" si="220"/>
        <v>0</v>
      </c>
      <c r="U87" s="69">
        <f t="shared" si="221"/>
        <v>0</v>
      </c>
      <c r="V87" s="522">
        <f t="shared" si="231"/>
        <v>0</v>
      </c>
      <c r="W87" s="38" t="str">
        <f t="shared" si="222"/>
        <v/>
      </c>
      <c r="X87" s="38" t="str">
        <f t="shared" si="223"/>
        <v/>
      </c>
      <c r="Y87" s="137" t="str">
        <f t="shared" si="224"/>
        <v/>
      </c>
      <c r="Z87" s="147">
        <v>0</v>
      </c>
      <c r="AA87" s="79">
        <v>0</v>
      </c>
      <c r="AB87" s="80">
        <f t="shared" si="277"/>
        <v>0</v>
      </c>
      <c r="AC87" s="217">
        <v>0</v>
      </c>
      <c r="AD87" s="438">
        <v>0</v>
      </c>
      <c r="AE87" s="120">
        <f t="shared" si="278"/>
        <v>0</v>
      </c>
      <c r="AF87" s="439">
        <v>0</v>
      </c>
      <c r="AG87" s="440">
        <f t="shared" si="279"/>
        <v>0</v>
      </c>
      <c r="AH87" s="158">
        <f t="shared" si="280"/>
        <v>0</v>
      </c>
      <c r="AI87" s="218">
        <f t="shared" si="281"/>
        <v>0</v>
      </c>
      <c r="AJ87" s="522">
        <f t="shared" si="232"/>
        <v>0</v>
      </c>
      <c r="AK87" s="72" t="str">
        <f t="shared" si="282"/>
        <v/>
      </c>
      <c r="AL87" s="72" t="str">
        <f t="shared" si="283"/>
        <v/>
      </c>
      <c r="AM87" s="148" t="str">
        <f t="shared" si="284"/>
        <v/>
      </c>
      <c r="AN87" s="140">
        <v>0</v>
      </c>
      <c r="AO87" s="75">
        <v>0</v>
      </c>
      <c r="AP87" s="76">
        <f t="shared" si="210"/>
        <v>0</v>
      </c>
      <c r="AQ87" s="263">
        <v>0</v>
      </c>
      <c r="AR87" s="441">
        <v>0</v>
      </c>
      <c r="AS87" s="264">
        <f t="shared" si="285"/>
        <v>0</v>
      </c>
      <c r="AT87" s="442">
        <v>0</v>
      </c>
      <c r="AU87" s="443">
        <f t="shared" si="286"/>
        <v>0</v>
      </c>
      <c r="AV87" s="65">
        <f t="shared" si="287"/>
        <v>0</v>
      </c>
      <c r="AW87" s="265">
        <f t="shared" si="288"/>
        <v>0</v>
      </c>
      <c r="AX87" s="522">
        <f t="shared" si="233"/>
        <v>0</v>
      </c>
      <c r="AY87" s="40" t="str">
        <f t="shared" si="289"/>
        <v/>
      </c>
      <c r="AZ87" s="40" t="str">
        <f t="shared" si="290"/>
        <v/>
      </c>
      <c r="BA87" s="141" t="str">
        <f t="shared" si="291"/>
        <v/>
      </c>
      <c r="BB87" s="286">
        <v>0</v>
      </c>
      <c r="BC87" s="85">
        <v>0</v>
      </c>
      <c r="BD87" s="287">
        <f t="shared" si="211"/>
        <v>0</v>
      </c>
      <c r="BE87" s="288">
        <v>0</v>
      </c>
      <c r="BF87" s="444">
        <v>0</v>
      </c>
      <c r="BG87" s="289">
        <f t="shared" si="292"/>
        <v>0</v>
      </c>
      <c r="BH87" s="445">
        <v>0</v>
      </c>
      <c r="BI87" s="446">
        <f t="shared" si="293"/>
        <v>0</v>
      </c>
      <c r="BJ87" s="121">
        <f t="shared" si="294"/>
        <v>0</v>
      </c>
      <c r="BK87" s="290">
        <f t="shared" si="295"/>
        <v>0</v>
      </c>
      <c r="BL87" s="522">
        <f t="shared" si="234"/>
        <v>0</v>
      </c>
      <c r="BM87" s="91" t="str">
        <f t="shared" si="296"/>
        <v/>
      </c>
      <c r="BN87" s="91" t="str">
        <f t="shared" si="297"/>
        <v/>
      </c>
      <c r="BO87" s="144" t="str">
        <f t="shared" si="298"/>
        <v/>
      </c>
      <c r="BP87" s="147">
        <v>0</v>
      </c>
      <c r="BQ87" s="79">
        <v>0</v>
      </c>
      <c r="BR87" s="80">
        <f t="shared" si="212"/>
        <v>0</v>
      </c>
      <c r="BS87" s="217">
        <v>0</v>
      </c>
      <c r="BT87" s="438">
        <v>0</v>
      </c>
      <c r="BU87" s="120">
        <f t="shared" si="299"/>
        <v>0</v>
      </c>
      <c r="BV87" s="439">
        <v>0</v>
      </c>
      <c r="BW87" s="440">
        <f t="shared" si="300"/>
        <v>0</v>
      </c>
      <c r="BX87" s="158">
        <f t="shared" si="301"/>
        <v>0</v>
      </c>
      <c r="BY87" s="218">
        <f t="shared" si="302"/>
        <v>0</v>
      </c>
      <c r="BZ87" s="522">
        <f t="shared" si="235"/>
        <v>0</v>
      </c>
      <c r="CA87" s="72" t="str">
        <f t="shared" si="303"/>
        <v/>
      </c>
      <c r="CB87" s="72" t="str">
        <f t="shared" si="304"/>
        <v/>
      </c>
      <c r="CC87" s="148" t="str">
        <f t="shared" si="305"/>
        <v/>
      </c>
      <c r="CD87" s="155">
        <v>0</v>
      </c>
      <c r="CE87" s="156">
        <v>0</v>
      </c>
      <c r="CF87" s="157">
        <f t="shared" si="213"/>
        <v>0</v>
      </c>
      <c r="CG87" s="311">
        <v>0</v>
      </c>
      <c r="CH87" s="447">
        <v>0</v>
      </c>
      <c r="CI87" s="312">
        <f t="shared" si="306"/>
        <v>0</v>
      </c>
      <c r="CJ87" s="448">
        <v>0</v>
      </c>
      <c r="CK87" s="449">
        <f t="shared" si="307"/>
        <v>0</v>
      </c>
      <c r="CL87" s="64">
        <f t="shared" si="308"/>
        <v>0</v>
      </c>
      <c r="CM87" s="313">
        <f t="shared" si="309"/>
        <v>0</v>
      </c>
      <c r="CN87" s="522">
        <f t="shared" si="236"/>
        <v>0</v>
      </c>
      <c r="CO87" s="39" t="str">
        <f t="shared" si="310"/>
        <v/>
      </c>
      <c r="CP87" s="39" t="str">
        <f t="shared" si="311"/>
        <v/>
      </c>
      <c r="CQ87" s="58" t="str">
        <f t="shared" si="312"/>
        <v/>
      </c>
      <c r="CR87" s="152">
        <v>0</v>
      </c>
      <c r="CS87" s="81">
        <v>0</v>
      </c>
      <c r="CT87" s="82">
        <f t="shared" si="214"/>
        <v>0</v>
      </c>
      <c r="CU87" s="336">
        <v>0</v>
      </c>
      <c r="CV87" s="450">
        <v>0</v>
      </c>
      <c r="CW87" s="337">
        <f t="shared" si="313"/>
        <v>0</v>
      </c>
      <c r="CX87" s="451">
        <v>0</v>
      </c>
      <c r="CY87" s="452">
        <f t="shared" si="314"/>
        <v>0</v>
      </c>
      <c r="CZ87" s="66">
        <f t="shared" si="315"/>
        <v>0</v>
      </c>
      <c r="DA87" s="338">
        <f t="shared" si="316"/>
        <v>0</v>
      </c>
      <c r="DB87" s="522">
        <f t="shared" si="237"/>
        <v>0</v>
      </c>
      <c r="DC87" s="153">
        <f t="shared" si="238"/>
        <v>0</v>
      </c>
      <c r="DD87" s="286">
        <v>0</v>
      </c>
      <c r="DE87" s="85">
        <v>0</v>
      </c>
      <c r="DF87" s="287">
        <f t="shared" si="215"/>
        <v>0</v>
      </c>
      <c r="DG87" s="288">
        <v>0</v>
      </c>
      <c r="DH87" s="444">
        <v>0</v>
      </c>
      <c r="DI87" s="289">
        <f t="shared" si="317"/>
        <v>0</v>
      </c>
      <c r="DJ87" s="445">
        <v>0</v>
      </c>
      <c r="DK87" s="446">
        <f t="shared" si="318"/>
        <v>0</v>
      </c>
      <c r="DL87" s="121">
        <f t="shared" si="319"/>
        <v>0</v>
      </c>
      <c r="DM87" s="290">
        <f t="shared" si="320"/>
        <v>0</v>
      </c>
      <c r="DN87" s="522">
        <f t="shared" si="239"/>
        <v>0</v>
      </c>
      <c r="DO87" s="154">
        <f t="shared" si="240"/>
        <v>0</v>
      </c>
      <c r="DP87" s="12">
        <v>0</v>
      </c>
      <c r="DQ87" s="6">
        <v>0</v>
      </c>
      <c r="DR87" s="6">
        <v>0</v>
      </c>
      <c r="DS87" s="87">
        <f t="shared" si="216"/>
        <v>0</v>
      </c>
      <c r="DT87" s="522">
        <f t="shared" si="241"/>
        <v>0</v>
      </c>
      <c r="DU87" s="88">
        <f t="shared" si="242"/>
        <v>0</v>
      </c>
      <c r="DV87" s="10">
        <v>0</v>
      </c>
      <c r="DW87" s="4">
        <v>0</v>
      </c>
      <c r="DX87" s="4">
        <v>0</v>
      </c>
      <c r="DY87" s="39">
        <f t="shared" si="217"/>
        <v>0</v>
      </c>
      <c r="DZ87" s="522">
        <f t="shared" si="243"/>
        <v>0</v>
      </c>
      <c r="EA87" s="54">
        <f t="shared" si="244"/>
        <v>0</v>
      </c>
      <c r="EB87" s="286">
        <v>0</v>
      </c>
      <c r="EC87" s="85">
        <v>0</v>
      </c>
      <c r="ED87" s="287">
        <f t="shared" si="321"/>
        <v>0</v>
      </c>
      <c r="EE87" s="288">
        <v>0</v>
      </c>
      <c r="EF87" s="444">
        <v>0</v>
      </c>
      <c r="EG87" s="289">
        <f t="shared" si="322"/>
        <v>0</v>
      </c>
      <c r="EH87" s="445">
        <v>0</v>
      </c>
      <c r="EI87" s="446">
        <f t="shared" si="323"/>
        <v>0</v>
      </c>
      <c r="EJ87" s="121">
        <f t="shared" si="324"/>
        <v>0</v>
      </c>
      <c r="EK87" s="290">
        <f t="shared" si="325"/>
        <v>0</v>
      </c>
      <c r="EL87" s="91">
        <f t="shared" si="225"/>
        <v>0</v>
      </c>
      <c r="EM87" s="154">
        <f t="shared" si="245"/>
        <v>0</v>
      </c>
      <c r="EN87" s="14"/>
      <c r="EO87" s="8"/>
      <c r="EP87" s="59" t="str">
        <f t="shared" si="209"/>
        <v/>
      </c>
      <c r="EQ87" s="56">
        <f t="shared" si="226"/>
        <v>0</v>
      </c>
      <c r="ER87" s="41">
        <f t="shared" si="227"/>
        <v>0</v>
      </c>
      <c r="ES87" s="37">
        <f t="shared" si="326"/>
        <v>0</v>
      </c>
      <c r="ET87" s="99" t="str">
        <f t="shared" si="247"/>
        <v/>
      </c>
      <c r="EU87" s="99" t="str">
        <f t="shared" si="248"/>
        <v/>
      </c>
      <c r="EV87" s="83" t="str">
        <f t="shared" si="249"/>
        <v/>
      </c>
      <c r="EW87" s="57" t="str">
        <f t="shared" si="250"/>
        <v/>
      </c>
      <c r="EX87" s="126">
        <f t="shared" si="251"/>
        <v>0</v>
      </c>
      <c r="EY87" s="93" t="str">
        <f t="shared" si="252"/>
        <v/>
      </c>
      <c r="EZ87" s="92" t="str">
        <f t="shared" si="253"/>
        <v/>
      </c>
      <c r="FA87" s="92" t="str">
        <f t="shared" si="254"/>
        <v/>
      </c>
      <c r="FB87" s="92" t="str">
        <f t="shared" si="255"/>
        <v/>
      </c>
      <c r="FC87" s="92" t="str">
        <f t="shared" si="256"/>
        <v/>
      </c>
      <c r="FD87" s="94" t="str">
        <f t="shared" si="257"/>
        <v/>
      </c>
      <c r="FE87" s="93">
        <f t="shared" si="258"/>
        <v>0</v>
      </c>
      <c r="FF87" s="92">
        <f t="shared" si="259"/>
        <v>0</v>
      </c>
      <c r="FG87" s="92">
        <f t="shared" si="260"/>
        <v>0</v>
      </c>
      <c r="FH87" s="92">
        <f t="shared" si="261"/>
        <v>0</v>
      </c>
      <c r="FI87" s="94"/>
      <c r="FJ87" s="735"/>
      <c r="FK87" s="735"/>
      <c r="FL87" s="173">
        <f t="shared" si="262"/>
        <v>0</v>
      </c>
      <c r="FM87" s="173" t="s">
        <v>198</v>
      </c>
      <c r="FN87" s="173">
        <f t="shared" si="263"/>
        <v>200</v>
      </c>
      <c r="FO87" s="173" t="str">
        <f t="shared" si="264"/>
        <v>0/200</v>
      </c>
      <c r="FP87" s="173">
        <f t="shared" si="265"/>
        <v>0</v>
      </c>
      <c r="FQ87" s="173" t="s">
        <v>198</v>
      </c>
      <c r="FR87" s="173">
        <f t="shared" si="266"/>
        <v>200</v>
      </c>
      <c r="FS87" s="173" t="str">
        <f t="shared" si="267"/>
        <v>0/200</v>
      </c>
      <c r="FT87" s="173">
        <f t="shared" si="268"/>
        <v>0</v>
      </c>
      <c r="FU87" s="173" t="s">
        <v>198</v>
      </c>
      <c r="FV87" s="173">
        <f t="shared" si="269"/>
        <v>100</v>
      </c>
      <c r="FW87" s="173" t="str">
        <f t="shared" si="270"/>
        <v>0/100</v>
      </c>
      <c r="FX87" s="173">
        <f t="shared" si="271"/>
        <v>0</v>
      </c>
      <c r="FY87" s="173" t="s">
        <v>198</v>
      </c>
      <c r="FZ87" s="173">
        <f t="shared" si="272"/>
        <v>100</v>
      </c>
      <c r="GA87" s="173" t="str">
        <f t="shared" si="273"/>
        <v>0/100</v>
      </c>
      <c r="GB87" s="173">
        <f t="shared" si="274"/>
        <v>0</v>
      </c>
      <c r="GC87" s="173" t="s">
        <v>198</v>
      </c>
      <c r="GD87" s="173">
        <f t="shared" si="275"/>
        <v>200</v>
      </c>
      <c r="GE87" s="173" t="str">
        <f t="shared" si="228"/>
        <v>0/200</v>
      </c>
    </row>
    <row r="88" spans="1:187" ht="18">
      <c r="A88" s="165">
        <f t="shared" si="229"/>
        <v>0</v>
      </c>
      <c r="B88" s="429">
        <v>80</v>
      </c>
      <c r="C88" s="42">
        <v>80</v>
      </c>
      <c r="D88" s="37">
        <f t="shared" si="230"/>
        <v>0</v>
      </c>
      <c r="E88" s="2"/>
      <c r="F88" s="176"/>
      <c r="G88" s="2"/>
      <c r="H88" s="2"/>
      <c r="I88" s="2"/>
      <c r="J88" s="2"/>
      <c r="K88" s="178"/>
      <c r="L88" s="15">
        <v>0</v>
      </c>
      <c r="M88" s="67">
        <v>0</v>
      </c>
      <c r="N88" s="68">
        <f t="shared" si="218"/>
        <v>0</v>
      </c>
      <c r="O88" s="207">
        <v>0</v>
      </c>
      <c r="P88" s="432">
        <v>0</v>
      </c>
      <c r="Q88" s="119">
        <f t="shared" si="219"/>
        <v>0</v>
      </c>
      <c r="R88" s="433">
        <v>0</v>
      </c>
      <c r="S88" s="434">
        <f t="shared" si="276"/>
        <v>0</v>
      </c>
      <c r="T88" s="223">
        <f t="shared" si="220"/>
        <v>0</v>
      </c>
      <c r="U88" s="69">
        <f t="shared" si="221"/>
        <v>0</v>
      </c>
      <c r="V88" s="522">
        <f t="shared" si="231"/>
        <v>0</v>
      </c>
      <c r="W88" s="38" t="str">
        <f t="shared" si="222"/>
        <v/>
      </c>
      <c r="X88" s="38" t="str">
        <f t="shared" si="223"/>
        <v/>
      </c>
      <c r="Y88" s="137" t="str">
        <f t="shared" si="224"/>
        <v/>
      </c>
      <c r="Z88" s="147">
        <v>0</v>
      </c>
      <c r="AA88" s="79">
        <v>0</v>
      </c>
      <c r="AB88" s="80">
        <f t="shared" si="277"/>
        <v>0</v>
      </c>
      <c r="AC88" s="217">
        <v>0</v>
      </c>
      <c r="AD88" s="438">
        <v>0</v>
      </c>
      <c r="AE88" s="120">
        <f t="shared" si="278"/>
        <v>0</v>
      </c>
      <c r="AF88" s="439">
        <v>0</v>
      </c>
      <c r="AG88" s="440">
        <f t="shared" si="279"/>
        <v>0</v>
      </c>
      <c r="AH88" s="158">
        <f t="shared" si="280"/>
        <v>0</v>
      </c>
      <c r="AI88" s="218">
        <f t="shared" si="281"/>
        <v>0</v>
      </c>
      <c r="AJ88" s="522">
        <f t="shared" si="232"/>
        <v>0</v>
      </c>
      <c r="AK88" s="72" t="str">
        <f t="shared" si="282"/>
        <v/>
      </c>
      <c r="AL88" s="72" t="str">
        <f t="shared" si="283"/>
        <v/>
      </c>
      <c r="AM88" s="148" t="str">
        <f t="shared" si="284"/>
        <v/>
      </c>
      <c r="AN88" s="140">
        <v>0</v>
      </c>
      <c r="AO88" s="75">
        <v>0</v>
      </c>
      <c r="AP88" s="76">
        <f t="shared" si="210"/>
        <v>0</v>
      </c>
      <c r="AQ88" s="263">
        <v>0</v>
      </c>
      <c r="AR88" s="441">
        <v>0</v>
      </c>
      <c r="AS88" s="264">
        <f t="shared" si="285"/>
        <v>0</v>
      </c>
      <c r="AT88" s="442">
        <v>0</v>
      </c>
      <c r="AU88" s="443">
        <f t="shared" si="286"/>
        <v>0</v>
      </c>
      <c r="AV88" s="65">
        <f t="shared" si="287"/>
        <v>0</v>
      </c>
      <c r="AW88" s="265">
        <f t="shared" si="288"/>
        <v>0</v>
      </c>
      <c r="AX88" s="522">
        <f t="shared" si="233"/>
        <v>0</v>
      </c>
      <c r="AY88" s="40" t="str">
        <f t="shared" si="289"/>
        <v/>
      </c>
      <c r="AZ88" s="40" t="str">
        <f t="shared" si="290"/>
        <v/>
      </c>
      <c r="BA88" s="141" t="str">
        <f t="shared" si="291"/>
        <v/>
      </c>
      <c r="BB88" s="286">
        <v>0</v>
      </c>
      <c r="BC88" s="85">
        <v>0</v>
      </c>
      <c r="BD88" s="287">
        <f t="shared" si="211"/>
        <v>0</v>
      </c>
      <c r="BE88" s="288">
        <v>0</v>
      </c>
      <c r="BF88" s="444">
        <v>0</v>
      </c>
      <c r="BG88" s="289">
        <f t="shared" si="292"/>
        <v>0</v>
      </c>
      <c r="BH88" s="445">
        <v>0</v>
      </c>
      <c r="BI88" s="446">
        <f t="shared" si="293"/>
        <v>0</v>
      </c>
      <c r="BJ88" s="121">
        <f t="shared" si="294"/>
        <v>0</v>
      </c>
      <c r="BK88" s="290">
        <f t="shared" si="295"/>
        <v>0</v>
      </c>
      <c r="BL88" s="522">
        <f t="shared" si="234"/>
        <v>0</v>
      </c>
      <c r="BM88" s="91" t="str">
        <f t="shared" si="296"/>
        <v/>
      </c>
      <c r="BN88" s="91" t="str">
        <f t="shared" si="297"/>
        <v/>
      </c>
      <c r="BO88" s="144" t="str">
        <f t="shared" si="298"/>
        <v/>
      </c>
      <c r="BP88" s="147">
        <v>0</v>
      </c>
      <c r="BQ88" s="79">
        <v>0</v>
      </c>
      <c r="BR88" s="80">
        <f t="shared" si="212"/>
        <v>0</v>
      </c>
      <c r="BS88" s="217">
        <v>0</v>
      </c>
      <c r="BT88" s="438">
        <v>0</v>
      </c>
      <c r="BU88" s="120">
        <f t="shared" si="299"/>
        <v>0</v>
      </c>
      <c r="BV88" s="439">
        <v>0</v>
      </c>
      <c r="BW88" s="440">
        <f t="shared" si="300"/>
        <v>0</v>
      </c>
      <c r="BX88" s="158">
        <f t="shared" si="301"/>
        <v>0</v>
      </c>
      <c r="BY88" s="218">
        <f t="shared" si="302"/>
        <v>0</v>
      </c>
      <c r="BZ88" s="522">
        <f t="shared" si="235"/>
        <v>0</v>
      </c>
      <c r="CA88" s="72" t="str">
        <f t="shared" si="303"/>
        <v/>
      </c>
      <c r="CB88" s="72" t="str">
        <f t="shared" si="304"/>
        <v/>
      </c>
      <c r="CC88" s="148" t="str">
        <f t="shared" si="305"/>
        <v/>
      </c>
      <c r="CD88" s="155">
        <v>0</v>
      </c>
      <c r="CE88" s="156">
        <v>0</v>
      </c>
      <c r="CF88" s="157">
        <f t="shared" si="213"/>
        <v>0</v>
      </c>
      <c r="CG88" s="311">
        <v>0</v>
      </c>
      <c r="CH88" s="447">
        <v>0</v>
      </c>
      <c r="CI88" s="312">
        <f t="shared" si="306"/>
        <v>0</v>
      </c>
      <c r="CJ88" s="448">
        <v>0</v>
      </c>
      <c r="CK88" s="449">
        <f t="shared" si="307"/>
        <v>0</v>
      </c>
      <c r="CL88" s="64">
        <f t="shared" si="308"/>
        <v>0</v>
      </c>
      <c r="CM88" s="313">
        <f t="shared" si="309"/>
        <v>0</v>
      </c>
      <c r="CN88" s="522">
        <f t="shared" si="236"/>
        <v>0</v>
      </c>
      <c r="CO88" s="39" t="str">
        <f t="shared" si="310"/>
        <v/>
      </c>
      <c r="CP88" s="39" t="str">
        <f t="shared" si="311"/>
        <v/>
      </c>
      <c r="CQ88" s="58" t="str">
        <f t="shared" si="312"/>
        <v/>
      </c>
      <c r="CR88" s="152">
        <v>0</v>
      </c>
      <c r="CS88" s="81">
        <v>0</v>
      </c>
      <c r="CT88" s="82">
        <f t="shared" si="214"/>
        <v>0</v>
      </c>
      <c r="CU88" s="336">
        <v>0</v>
      </c>
      <c r="CV88" s="450">
        <v>0</v>
      </c>
      <c r="CW88" s="337">
        <f t="shared" si="313"/>
        <v>0</v>
      </c>
      <c r="CX88" s="451">
        <v>0</v>
      </c>
      <c r="CY88" s="452">
        <f t="shared" si="314"/>
        <v>0</v>
      </c>
      <c r="CZ88" s="66">
        <f t="shared" si="315"/>
        <v>0</v>
      </c>
      <c r="DA88" s="338">
        <f t="shared" si="316"/>
        <v>0</v>
      </c>
      <c r="DB88" s="522">
        <f t="shared" si="237"/>
        <v>0</v>
      </c>
      <c r="DC88" s="153">
        <f t="shared" si="238"/>
        <v>0</v>
      </c>
      <c r="DD88" s="286">
        <v>0</v>
      </c>
      <c r="DE88" s="85">
        <v>0</v>
      </c>
      <c r="DF88" s="287">
        <f t="shared" si="215"/>
        <v>0</v>
      </c>
      <c r="DG88" s="288">
        <v>0</v>
      </c>
      <c r="DH88" s="444">
        <v>0</v>
      </c>
      <c r="DI88" s="289">
        <f t="shared" si="317"/>
        <v>0</v>
      </c>
      <c r="DJ88" s="445">
        <v>0</v>
      </c>
      <c r="DK88" s="446">
        <f t="shared" si="318"/>
        <v>0</v>
      </c>
      <c r="DL88" s="121">
        <f t="shared" si="319"/>
        <v>0</v>
      </c>
      <c r="DM88" s="290">
        <f t="shared" si="320"/>
        <v>0</v>
      </c>
      <c r="DN88" s="522">
        <f t="shared" si="239"/>
        <v>0</v>
      </c>
      <c r="DO88" s="154">
        <f t="shared" si="240"/>
        <v>0</v>
      </c>
      <c r="DP88" s="12">
        <v>0</v>
      </c>
      <c r="DQ88" s="6">
        <v>0</v>
      </c>
      <c r="DR88" s="6">
        <v>0</v>
      </c>
      <c r="DS88" s="87">
        <f t="shared" si="216"/>
        <v>0</v>
      </c>
      <c r="DT88" s="522">
        <f t="shared" si="241"/>
        <v>0</v>
      </c>
      <c r="DU88" s="88">
        <f t="shared" si="242"/>
        <v>0</v>
      </c>
      <c r="DV88" s="10">
        <v>0</v>
      </c>
      <c r="DW88" s="4">
        <v>0</v>
      </c>
      <c r="DX88" s="4">
        <v>0</v>
      </c>
      <c r="DY88" s="39">
        <f t="shared" si="217"/>
        <v>0</v>
      </c>
      <c r="DZ88" s="522">
        <f t="shared" si="243"/>
        <v>0</v>
      </c>
      <c r="EA88" s="54">
        <f t="shared" si="244"/>
        <v>0</v>
      </c>
      <c r="EB88" s="286">
        <v>0</v>
      </c>
      <c r="EC88" s="85">
        <v>0</v>
      </c>
      <c r="ED88" s="287">
        <f t="shared" si="321"/>
        <v>0</v>
      </c>
      <c r="EE88" s="288">
        <v>0</v>
      </c>
      <c r="EF88" s="444">
        <v>0</v>
      </c>
      <c r="EG88" s="289">
        <f t="shared" si="322"/>
        <v>0</v>
      </c>
      <c r="EH88" s="445">
        <v>0</v>
      </c>
      <c r="EI88" s="446">
        <f t="shared" si="323"/>
        <v>0</v>
      </c>
      <c r="EJ88" s="121">
        <f t="shared" si="324"/>
        <v>0</v>
      </c>
      <c r="EK88" s="290">
        <f t="shared" si="325"/>
        <v>0</v>
      </c>
      <c r="EL88" s="91">
        <f t="shared" si="225"/>
        <v>0</v>
      </c>
      <c r="EM88" s="154">
        <f t="shared" si="245"/>
        <v>0</v>
      </c>
      <c r="EN88" s="14"/>
      <c r="EO88" s="8"/>
      <c r="EP88" s="59" t="str">
        <f t="shared" si="209"/>
        <v/>
      </c>
      <c r="EQ88" s="56">
        <f t="shared" si="226"/>
        <v>0</v>
      </c>
      <c r="ER88" s="41">
        <f t="shared" si="227"/>
        <v>0</v>
      </c>
      <c r="ES88" s="37">
        <f t="shared" si="326"/>
        <v>0</v>
      </c>
      <c r="ET88" s="99" t="str">
        <f t="shared" si="247"/>
        <v/>
      </c>
      <c r="EU88" s="99" t="str">
        <f t="shared" si="248"/>
        <v/>
      </c>
      <c r="EV88" s="83" t="str">
        <f t="shared" si="249"/>
        <v/>
      </c>
      <c r="EW88" s="57" t="str">
        <f t="shared" si="250"/>
        <v/>
      </c>
      <c r="EX88" s="126">
        <f t="shared" si="251"/>
        <v>0</v>
      </c>
      <c r="EY88" s="93" t="str">
        <f t="shared" si="252"/>
        <v/>
      </c>
      <c r="EZ88" s="92" t="str">
        <f t="shared" si="253"/>
        <v/>
      </c>
      <c r="FA88" s="92" t="str">
        <f t="shared" si="254"/>
        <v/>
      </c>
      <c r="FB88" s="92" t="str">
        <f t="shared" si="255"/>
        <v/>
      </c>
      <c r="FC88" s="92" t="str">
        <f t="shared" si="256"/>
        <v/>
      </c>
      <c r="FD88" s="94" t="str">
        <f t="shared" si="257"/>
        <v/>
      </c>
      <c r="FE88" s="93">
        <f t="shared" si="258"/>
        <v>0</v>
      </c>
      <c r="FF88" s="92">
        <f t="shared" si="259"/>
        <v>0</v>
      </c>
      <c r="FG88" s="92">
        <f t="shared" si="260"/>
        <v>0</v>
      </c>
      <c r="FH88" s="92">
        <f t="shared" si="261"/>
        <v>0</v>
      </c>
      <c r="FI88" s="94"/>
      <c r="FJ88" s="735"/>
      <c r="FK88" s="735"/>
      <c r="FL88" s="173">
        <f t="shared" si="262"/>
        <v>0</v>
      </c>
      <c r="FM88" s="173" t="s">
        <v>198</v>
      </c>
      <c r="FN88" s="173">
        <f t="shared" si="263"/>
        <v>200</v>
      </c>
      <c r="FO88" s="173" t="str">
        <f t="shared" si="264"/>
        <v>0/200</v>
      </c>
      <c r="FP88" s="173">
        <f t="shared" si="265"/>
        <v>0</v>
      </c>
      <c r="FQ88" s="173" t="s">
        <v>198</v>
      </c>
      <c r="FR88" s="173">
        <f t="shared" si="266"/>
        <v>200</v>
      </c>
      <c r="FS88" s="173" t="str">
        <f t="shared" si="267"/>
        <v>0/200</v>
      </c>
      <c r="FT88" s="173">
        <f t="shared" si="268"/>
        <v>0</v>
      </c>
      <c r="FU88" s="173" t="s">
        <v>198</v>
      </c>
      <c r="FV88" s="173">
        <f t="shared" si="269"/>
        <v>100</v>
      </c>
      <c r="FW88" s="173" t="str">
        <f t="shared" si="270"/>
        <v>0/100</v>
      </c>
      <c r="FX88" s="173">
        <f t="shared" si="271"/>
        <v>0</v>
      </c>
      <c r="FY88" s="173" t="s">
        <v>198</v>
      </c>
      <c r="FZ88" s="173">
        <f t="shared" si="272"/>
        <v>100</v>
      </c>
      <c r="GA88" s="173" t="str">
        <f t="shared" si="273"/>
        <v>0/100</v>
      </c>
      <c r="GB88" s="173">
        <f t="shared" si="274"/>
        <v>0</v>
      </c>
      <c r="GC88" s="173" t="s">
        <v>198</v>
      </c>
      <c r="GD88" s="173">
        <f t="shared" si="275"/>
        <v>200</v>
      </c>
      <c r="GE88" s="173" t="str">
        <f t="shared" si="228"/>
        <v>0/200</v>
      </c>
    </row>
    <row r="89" spans="1:187" ht="18">
      <c r="A89" s="165">
        <f t="shared" si="229"/>
        <v>0</v>
      </c>
      <c r="B89" s="429">
        <v>81</v>
      </c>
      <c r="C89" s="36">
        <v>81</v>
      </c>
      <c r="D89" s="37">
        <f t="shared" si="230"/>
        <v>0</v>
      </c>
      <c r="E89" s="2"/>
      <c r="F89" s="176"/>
      <c r="G89" s="1"/>
      <c r="H89" s="2"/>
      <c r="I89" s="2"/>
      <c r="J89" s="2"/>
      <c r="K89" s="178"/>
      <c r="L89" s="15">
        <v>0</v>
      </c>
      <c r="M89" s="67">
        <v>0</v>
      </c>
      <c r="N89" s="68">
        <f t="shared" si="218"/>
        <v>0</v>
      </c>
      <c r="O89" s="207">
        <v>0</v>
      </c>
      <c r="P89" s="432">
        <v>0</v>
      </c>
      <c r="Q89" s="119">
        <f t="shared" si="219"/>
        <v>0</v>
      </c>
      <c r="R89" s="433">
        <v>0</v>
      </c>
      <c r="S89" s="434">
        <f t="shared" si="276"/>
        <v>0</v>
      </c>
      <c r="T89" s="223">
        <f t="shared" si="220"/>
        <v>0</v>
      </c>
      <c r="U89" s="69">
        <f t="shared" si="221"/>
        <v>0</v>
      </c>
      <c r="V89" s="522">
        <f t="shared" si="231"/>
        <v>0</v>
      </c>
      <c r="W89" s="38" t="str">
        <f t="shared" si="222"/>
        <v/>
      </c>
      <c r="X89" s="38" t="str">
        <f t="shared" si="223"/>
        <v/>
      </c>
      <c r="Y89" s="137" t="str">
        <f t="shared" si="224"/>
        <v/>
      </c>
      <c r="Z89" s="147">
        <v>0</v>
      </c>
      <c r="AA89" s="79">
        <v>0</v>
      </c>
      <c r="AB89" s="80">
        <f t="shared" si="277"/>
        <v>0</v>
      </c>
      <c r="AC89" s="217">
        <v>0</v>
      </c>
      <c r="AD89" s="438">
        <v>0</v>
      </c>
      <c r="AE89" s="120">
        <f t="shared" si="278"/>
        <v>0</v>
      </c>
      <c r="AF89" s="439">
        <v>0</v>
      </c>
      <c r="AG89" s="440">
        <f t="shared" si="279"/>
        <v>0</v>
      </c>
      <c r="AH89" s="158">
        <f t="shared" si="280"/>
        <v>0</v>
      </c>
      <c r="AI89" s="218">
        <f t="shared" si="281"/>
        <v>0</v>
      </c>
      <c r="AJ89" s="522">
        <f t="shared" si="232"/>
        <v>0</v>
      </c>
      <c r="AK89" s="72" t="str">
        <f t="shared" si="282"/>
        <v/>
      </c>
      <c r="AL89" s="72" t="str">
        <f t="shared" si="283"/>
        <v/>
      </c>
      <c r="AM89" s="148" t="str">
        <f t="shared" si="284"/>
        <v/>
      </c>
      <c r="AN89" s="140">
        <v>0</v>
      </c>
      <c r="AO89" s="75">
        <v>0</v>
      </c>
      <c r="AP89" s="76">
        <f t="shared" si="210"/>
        <v>0</v>
      </c>
      <c r="AQ89" s="263">
        <v>0</v>
      </c>
      <c r="AR89" s="441">
        <v>0</v>
      </c>
      <c r="AS89" s="264">
        <f t="shared" si="285"/>
        <v>0</v>
      </c>
      <c r="AT89" s="442">
        <v>0</v>
      </c>
      <c r="AU89" s="443">
        <f t="shared" si="286"/>
        <v>0</v>
      </c>
      <c r="AV89" s="65">
        <f t="shared" si="287"/>
        <v>0</v>
      </c>
      <c r="AW89" s="265">
        <f t="shared" si="288"/>
        <v>0</v>
      </c>
      <c r="AX89" s="522">
        <f t="shared" si="233"/>
        <v>0</v>
      </c>
      <c r="AY89" s="40" t="str">
        <f t="shared" si="289"/>
        <v/>
      </c>
      <c r="AZ89" s="40" t="str">
        <f t="shared" si="290"/>
        <v/>
      </c>
      <c r="BA89" s="141" t="str">
        <f t="shared" si="291"/>
        <v/>
      </c>
      <c r="BB89" s="286">
        <v>0</v>
      </c>
      <c r="BC89" s="85">
        <v>0</v>
      </c>
      <c r="BD89" s="287">
        <f t="shared" si="211"/>
        <v>0</v>
      </c>
      <c r="BE89" s="288">
        <v>0</v>
      </c>
      <c r="BF89" s="444">
        <v>0</v>
      </c>
      <c r="BG89" s="289">
        <f t="shared" si="292"/>
        <v>0</v>
      </c>
      <c r="BH89" s="445">
        <v>0</v>
      </c>
      <c r="BI89" s="446">
        <f t="shared" si="293"/>
        <v>0</v>
      </c>
      <c r="BJ89" s="121">
        <f t="shared" si="294"/>
        <v>0</v>
      </c>
      <c r="BK89" s="290">
        <f t="shared" si="295"/>
        <v>0</v>
      </c>
      <c r="BL89" s="522">
        <f t="shared" si="234"/>
        <v>0</v>
      </c>
      <c r="BM89" s="91" t="str">
        <f t="shared" si="296"/>
        <v/>
      </c>
      <c r="BN89" s="91" t="str">
        <f t="shared" si="297"/>
        <v/>
      </c>
      <c r="BO89" s="144" t="str">
        <f t="shared" si="298"/>
        <v/>
      </c>
      <c r="BP89" s="147">
        <v>0</v>
      </c>
      <c r="BQ89" s="79">
        <v>0</v>
      </c>
      <c r="BR89" s="80">
        <f t="shared" si="212"/>
        <v>0</v>
      </c>
      <c r="BS89" s="217">
        <v>0</v>
      </c>
      <c r="BT89" s="438">
        <v>0</v>
      </c>
      <c r="BU89" s="120">
        <f t="shared" si="299"/>
        <v>0</v>
      </c>
      <c r="BV89" s="439">
        <v>0</v>
      </c>
      <c r="BW89" s="440">
        <f t="shared" si="300"/>
        <v>0</v>
      </c>
      <c r="BX89" s="158">
        <f t="shared" si="301"/>
        <v>0</v>
      </c>
      <c r="BY89" s="218">
        <f t="shared" si="302"/>
        <v>0</v>
      </c>
      <c r="BZ89" s="522">
        <f t="shared" si="235"/>
        <v>0</v>
      </c>
      <c r="CA89" s="72" t="str">
        <f t="shared" si="303"/>
        <v/>
      </c>
      <c r="CB89" s="72" t="str">
        <f t="shared" si="304"/>
        <v/>
      </c>
      <c r="CC89" s="148" t="str">
        <f t="shared" si="305"/>
        <v/>
      </c>
      <c r="CD89" s="155">
        <v>0</v>
      </c>
      <c r="CE89" s="156">
        <v>0</v>
      </c>
      <c r="CF89" s="157">
        <f t="shared" si="213"/>
        <v>0</v>
      </c>
      <c r="CG89" s="311">
        <v>0</v>
      </c>
      <c r="CH89" s="447">
        <v>0</v>
      </c>
      <c r="CI89" s="312">
        <f t="shared" si="306"/>
        <v>0</v>
      </c>
      <c r="CJ89" s="448">
        <v>0</v>
      </c>
      <c r="CK89" s="449">
        <f t="shared" si="307"/>
        <v>0</v>
      </c>
      <c r="CL89" s="64">
        <f t="shared" si="308"/>
        <v>0</v>
      </c>
      <c r="CM89" s="313">
        <f t="shared" si="309"/>
        <v>0</v>
      </c>
      <c r="CN89" s="522">
        <f t="shared" si="236"/>
        <v>0</v>
      </c>
      <c r="CO89" s="39" t="str">
        <f t="shared" si="310"/>
        <v/>
      </c>
      <c r="CP89" s="39" t="str">
        <f t="shared" si="311"/>
        <v/>
      </c>
      <c r="CQ89" s="58" t="str">
        <f t="shared" si="312"/>
        <v/>
      </c>
      <c r="CR89" s="152">
        <v>0</v>
      </c>
      <c r="CS89" s="81">
        <v>0</v>
      </c>
      <c r="CT89" s="82">
        <f t="shared" si="214"/>
        <v>0</v>
      </c>
      <c r="CU89" s="336">
        <v>0</v>
      </c>
      <c r="CV89" s="450">
        <v>0</v>
      </c>
      <c r="CW89" s="337">
        <f t="shared" si="313"/>
        <v>0</v>
      </c>
      <c r="CX89" s="451">
        <v>0</v>
      </c>
      <c r="CY89" s="452">
        <f t="shared" si="314"/>
        <v>0</v>
      </c>
      <c r="CZ89" s="66">
        <f t="shared" si="315"/>
        <v>0</v>
      </c>
      <c r="DA89" s="338">
        <f t="shared" si="316"/>
        <v>0</v>
      </c>
      <c r="DB89" s="522">
        <f t="shared" si="237"/>
        <v>0</v>
      </c>
      <c r="DC89" s="153">
        <f t="shared" si="238"/>
        <v>0</v>
      </c>
      <c r="DD89" s="286">
        <v>0</v>
      </c>
      <c r="DE89" s="85">
        <v>0</v>
      </c>
      <c r="DF89" s="287">
        <f t="shared" si="215"/>
        <v>0</v>
      </c>
      <c r="DG89" s="288">
        <v>0</v>
      </c>
      <c r="DH89" s="444">
        <v>0</v>
      </c>
      <c r="DI89" s="289">
        <f t="shared" si="317"/>
        <v>0</v>
      </c>
      <c r="DJ89" s="445">
        <v>0</v>
      </c>
      <c r="DK89" s="446">
        <f t="shared" si="318"/>
        <v>0</v>
      </c>
      <c r="DL89" s="121">
        <f t="shared" si="319"/>
        <v>0</v>
      </c>
      <c r="DM89" s="290">
        <f t="shared" si="320"/>
        <v>0</v>
      </c>
      <c r="DN89" s="522">
        <f t="shared" si="239"/>
        <v>0</v>
      </c>
      <c r="DO89" s="154">
        <f t="shared" si="240"/>
        <v>0</v>
      </c>
      <c r="DP89" s="12">
        <v>0</v>
      </c>
      <c r="DQ89" s="6">
        <v>0</v>
      </c>
      <c r="DR89" s="6">
        <v>0</v>
      </c>
      <c r="DS89" s="87">
        <f t="shared" si="216"/>
        <v>0</v>
      </c>
      <c r="DT89" s="522">
        <f t="shared" si="241"/>
        <v>0</v>
      </c>
      <c r="DU89" s="88">
        <f t="shared" si="242"/>
        <v>0</v>
      </c>
      <c r="DV89" s="10">
        <v>0</v>
      </c>
      <c r="DW89" s="4">
        <v>0</v>
      </c>
      <c r="DX89" s="4">
        <v>0</v>
      </c>
      <c r="DY89" s="39">
        <f t="shared" si="217"/>
        <v>0</v>
      </c>
      <c r="DZ89" s="522">
        <f t="shared" si="243"/>
        <v>0</v>
      </c>
      <c r="EA89" s="54">
        <f t="shared" si="244"/>
        <v>0</v>
      </c>
      <c r="EB89" s="286">
        <v>0</v>
      </c>
      <c r="EC89" s="85">
        <v>0</v>
      </c>
      <c r="ED89" s="287">
        <f t="shared" si="321"/>
        <v>0</v>
      </c>
      <c r="EE89" s="288">
        <v>0</v>
      </c>
      <c r="EF89" s="444">
        <v>0</v>
      </c>
      <c r="EG89" s="289">
        <f t="shared" si="322"/>
        <v>0</v>
      </c>
      <c r="EH89" s="445">
        <v>0</v>
      </c>
      <c r="EI89" s="446">
        <f t="shared" si="323"/>
        <v>0</v>
      </c>
      <c r="EJ89" s="121">
        <f t="shared" si="324"/>
        <v>0</v>
      </c>
      <c r="EK89" s="290">
        <f t="shared" si="325"/>
        <v>0</v>
      </c>
      <c r="EL89" s="91">
        <f t="shared" si="225"/>
        <v>0</v>
      </c>
      <c r="EM89" s="154">
        <f t="shared" si="245"/>
        <v>0</v>
      </c>
      <c r="EN89" s="14"/>
      <c r="EO89" s="8"/>
      <c r="EP89" s="59" t="str">
        <f t="shared" si="209"/>
        <v/>
      </c>
      <c r="EQ89" s="56">
        <f t="shared" si="226"/>
        <v>0</v>
      </c>
      <c r="ER89" s="41">
        <f t="shared" si="227"/>
        <v>0</v>
      </c>
      <c r="ES89" s="37">
        <f t="shared" si="326"/>
        <v>0</v>
      </c>
      <c r="ET89" s="99" t="str">
        <f t="shared" si="247"/>
        <v/>
      </c>
      <c r="EU89" s="99" t="str">
        <f t="shared" si="248"/>
        <v/>
      </c>
      <c r="EV89" s="83" t="str">
        <f t="shared" si="249"/>
        <v/>
      </c>
      <c r="EW89" s="57" t="str">
        <f t="shared" si="250"/>
        <v/>
      </c>
      <c r="EX89" s="126">
        <f t="shared" si="251"/>
        <v>0</v>
      </c>
      <c r="EY89" s="93" t="str">
        <f t="shared" si="252"/>
        <v/>
      </c>
      <c r="EZ89" s="92" t="str">
        <f t="shared" si="253"/>
        <v/>
      </c>
      <c r="FA89" s="92" t="str">
        <f t="shared" si="254"/>
        <v/>
      </c>
      <c r="FB89" s="92" t="str">
        <f t="shared" si="255"/>
        <v/>
      </c>
      <c r="FC89" s="92" t="str">
        <f t="shared" si="256"/>
        <v/>
      </c>
      <c r="FD89" s="94" t="str">
        <f t="shared" si="257"/>
        <v/>
      </c>
      <c r="FE89" s="93">
        <f t="shared" si="258"/>
        <v>0</v>
      </c>
      <c r="FF89" s="92">
        <f t="shared" si="259"/>
        <v>0</v>
      </c>
      <c r="FG89" s="92">
        <f t="shared" si="260"/>
        <v>0</v>
      </c>
      <c r="FH89" s="92">
        <f t="shared" si="261"/>
        <v>0</v>
      </c>
      <c r="FI89" s="94"/>
      <c r="FJ89" s="735"/>
      <c r="FK89" s="735"/>
      <c r="FL89" s="173">
        <f t="shared" si="262"/>
        <v>0</v>
      </c>
      <c r="FM89" s="173" t="s">
        <v>198</v>
      </c>
      <c r="FN89" s="173">
        <f t="shared" si="263"/>
        <v>200</v>
      </c>
      <c r="FO89" s="173" t="str">
        <f t="shared" si="264"/>
        <v>0/200</v>
      </c>
      <c r="FP89" s="173">
        <f t="shared" si="265"/>
        <v>0</v>
      </c>
      <c r="FQ89" s="173" t="s">
        <v>198</v>
      </c>
      <c r="FR89" s="173">
        <f t="shared" si="266"/>
        <v>200</v>
      </c>
      <c r="FS89" s="173" t="str">
        <f t="shared" si="267"/>
        <v>0/200</v>
      </c>
      <c r="FT89" s="173">
        <f t="shared" si="268"/>
        <v>0</v>
      </c>
      <c r="FU89" s="173" t="s">
        <v>198</v>
      </c>
      <c r="FV89" s="173">
        <f t="shared" si="269"/>
        <v>100</v>
      </c>
      <c r="FW89" s="173" t="str">
        <f t="shared" si="270"/>
        <v>0/100</v>
      </c>
      <c r="FX89" s="173">
        <f t="shared" si="271"/>
        <v>0</v>
      </c>
      <c r="FY89" s="173" t="s">
        <v>198</v>
      </c>
      <c r="FZ89" s="173">
        <f t="shared" si="272"/>
        <v>100</v>
      </c>
      <c r="GA89" s="173" t="str">
        <f t="shared" si="273"/>
        <v>0/100</v>
      </c>
      <c r="GB89" s="173">
        <f t="shared" si="274"/>
        <v>0</v>
      </c>
      <c r="GC89" s="173" t="s">
        <v>198</v>
      </c>
      <c r="GD89" s="173">
        <f t="shared" si="275"/>
        <v>200</v>
      </c>
      <c r="GE89" s="173" t="str">
        <f t="shared" si="228"/>
        <v>0/200</v>
      </c>
    </row>
    <row r="90" spans="1:187" ht="18">
      <c r="A90" s="165">
        <f t="shared" si="229"/>
        <v>0</v>
      </c>
      <c r="B90" s="429">
        <v>82</v>
      </c>
      <c r="C90" s="42">
        <v>82</v>
      </c>
      <c r="D90" s="37">
        <f t="shared" si="230"/>
        <v>0</v>
      </c>
      <c r="E90" s="2"/>
      <c r="F90" s="176"/>
      <c r="G90" s="2"/>
      <c r="H90" s="2"/>
      <c r="I90" s="2"/>
      <c r="J90" s="2"/>
      <c r="K90" s="178"/>
      <c r="L90" s="15">
        <v>0</v>
      </c>
      <c r="M90" s="67">
        <v>0</v>
      </c>
      <c r="N90" s="68">
        <f t="shared" si="218"/>
        <v>0</v>
      </c>
      <c r="O90" s="207">
        <v>0</v>
      </c>
      <c r="P90" s="432">
        <v>0</v>
      </c>
      <c r="Q90" s="119">
        <f t="shared" si="219"/>
        <v>0</v>
      </c>
      <c r="R90" s="433">
        <v>0</v>
      </c>
      <c r="S90" s="434">
        <f t="shared" si="276"/>
        <v>0</v>
      </c>
      <c r="T90" s="223">
        <f t="shared" si="220"/>
        <v>0</v>
      </c>
      <c r="U90" s="69">
        <f t="shared" si="221"/>
        <v>0</v>
      </c>
      <c r="V90" s="522">
        <f t="shared" si="231"/>
        <v>0</v>
      </c>
      <c r="W90" s="38" t="str">
        <f t="shared" si="222"/>
        <v/>
      </c>
      <c r="X90" s="38" t="str">
        <f t="shared" si="223"/>
        <v/>
      </c>
      <c r="Y90" s="137" t="str">
        <f t="shared" si="224"/>
        <v/>
      </c>
      <c r="Z90" s="147">
        <v>0</v>
      </c>
      <c r="AA90" s="79">
        <v>0</v>
      </c>
      <c r="AB90" s="80">
        <f t="shared" si="277"/>
        <v>0</v>
      </c>
      <c r="AC90" s="217">
        <v>0</v>
      </c>
      <c r="AD90" s="438">
        <v>0</v>
      </c>
      <c r="AE90" s="120">
        <f t="shared" si="278"/>
        <v>0</v>
      </c>
      <c r="AF90" s="439">
        <v>0</v>
      </c>
      <c r="AG90" s="440">
        <f t="shared" si="279"/>
        <v>0</v>
      </c>
      <c r="AH90" s="158">
        <f t="shared" si="280"/>
        <v>0</v>
      </c>
      <c r="AI90" s="218">
        <f t="shared" si="281"/>
        <v>0</v>
      </c>
      <c r="AJ90" s="522">
        <f t="shared" si="232"/>
        <v>0</v>
      </c>
      <c r="AK90" s="72" t="str">
        <f t="shared" si="282"/>
        <v/>
      </c>
      <c r="AL90" s="72" t="str">
        <f t="shared" si="283"/>
        <v/>
      </c>
      <c r="AM90" s="148" t="str">
        <f t="shared" si="284"/>
        <v/>
      </c>
      <c r="AN90" s="140">
        <v>0</v>
      </c>
      <c r="AO90" s="75">
        <v>0</v>
      </c>
      <c r="AP90" s="76">
        <f t="shared" si="210"/>
        <v>0</v>
      </c>
      <c r="AQ90" s="263">
        <v>0</v>
      </c>
      <c r="AR90" s="441">
        <v>0</v>
      </c>
      <c r="AS90" s="264">
        <f t="shared" si="285"/>
        <v>0</v>
      </c>
      <c r="AT90" s="442">
        <v>0</v>
      </c>
      <c r="AU90" s="443">
        <f t="shared" si="286"/>
        <v>0</v>
      </c>
      <c r="AV90" s="65">
        <f t="shared" si="287"/>
        <v>0</v>
      </c>
      <c r="AW90" s="265">
        <f t="shared" si="288"/>
        <v>0</v>
      </c>
      <c r="AX90" s="522">
        <f t="shared" si="233"/>
        <v>0</v>
      </c>
      <c r="AY90" s="40" t="str">
        <f t="shared" si="289"/>
        <v/>
      </c>
      <c r="AZ90" s="40" t="str">
        <f t="shared" si="290"/>
        <v/>
      </c>
      <c r="BA90" s="141" t="str">
        <f t="shared" si="291"/>
        <v/>
      </c>
      <c r="BB90" s="286">
        <v>0</v>
      </c>
      <c r="BC90" s="85">
        <v>0</v>
      </c>
      <c r="BD90" s="287">
        <f t="shared" si="211"/>
        <v>0</v>
      </c>
      <c r="BE90" s="288">
        <v>0</v>
      </c>
      <c r="BF90" s="444">
        <v>0</v>
      </c>
      <c r="BG90" s="289">
        <f t="shared" si="292"/>
        <v>0</v>
      </c>
      <c r="BH90" s="445">
        <v>0</v>
      </c>
      <c r="BI90" s="446">
        <f t="shared" si="293"/>
        <v>0</v>
      </c>
      <c r="BJ90" s="121">
        <f t="shared" si="294"/>
        <v>0</v>
      </c>
      <c r="BK90" s="290">
        <f t="shared" si="295"/>
        <v>0</v>
      </c>
      <c r="BL90" s="522">
        <f t="shared" si="234"/>
        <v>0</v>
      </c>
      <c r="BM90" s="91" t="str">
        <f t="shared" si="296"/>
        <v/>
      </c>
      <c r="BN90" s="91" t="str">
        <f t="shared" si="297"/>
        <v/>
      </c>
      <c r="BO90" s="144" t="str">
        <f t="shared" si="298"/>
        <v/>
      </c>
      <c r="BP90" s="147">
        <v>0</v>
      </c>
      <c r="BQ90" s="79">
        <v>0</v>
      </c>
      <c r="BR90" s="80">
        <f t="shared" si="212"/>
        <v>0</v>
      </c>
      <c r="BS90" s="217">
        <v>0</v>
      </c>
      <c r="BT90" s="438">
        <v>0</v>
      </c>
      <c r="BU90" s="120">
        <f t="shared" si="299"/>
        <v>0</v>
      </c>
      <c r="BV90" s="439">
        <v>0</v>
      </c>
      <c r="BW90" s="440">
        <f t="shared" si="300"/>
        <v>0</v>
      </c>
      <c r="BX90" s="158">
        <f t="shared" si="301"/>
        <v>0</v>
      </c>
      <c r="BY90" s="218">
        <f t="shared" si="302"/>
        <v>0</v>
      </c>
      <c r="BZ90" s="522">
        <f t="shared" si="235"/>
        <v>0</v>
      </c>
      <c r="CA90" s="72" t="str">
        <f t="shared" si="303"/>
        <v/>
      </c>
      <c r="CB90" s="72" t="str">
        <f t="shared" si="304"/>
        <v/>
      </c>
      <c r="CC90" s="148" t="str">
        <f t="shared" si="305"/>
        <v/>
      </c>
      <c r="CD90" s="155">
        <v>0</v>
      </c>
      <c r="CE90" s="156">
        <v>0</v>
      </c>
      <c r="CF90" s="157">
        <f t="shared" si="213"/>
        <v>0</v>
      </c>
      <c r="CG90" s="311">
        <v>0</v>
      </c>
      <c r="CH90" s="447">
        <v>0</v>
      </c>
      <c r="CI90" s="312">
        <f t="shared" si="306"/>
        <v>0</v>
      </c>
      <c r="CJ90" s="448">
        <v>0</v>
      </c>
      <c r="CK90" s="449">
        <f t="shared" si="307"/>
        <v>0</v>
      </c>
      <c r="CL90" s="64">
        <f t="shared" si="308"/>
        <v>0</v>
      </c>
      <c r="CM90" s="313">
        <f t="shared" si="309"/>
        <v>0</v>
      </c>
      <c r="CN90" s="522">
        <f t="shared" si="236"/>
        <v>0</v>
      </c>
      <c r="CO90" s="39" t="str">
        <f t="shared" si="310"/>
        <v/>
      </c>
      <c r="CP90" s="39" t="str">
        <f t="shared" si="311"/>
        <v/>
      </c>
      <c r="CQ90" s="58" t="str">
        <f t="shared" si="312"/>
        <v/>
      </c>
      <c r="CR90" s="152">
        <v>0</v>
      </c>
      <c r="CS90" s="81">
        <v>0</v>
      </c>
      <c r="CT90" s="82">
        <f t="shared" si="214"/>
        <v>0</v>
      </c>
      <c r="CU90" s="336">
        <v>0</v>
      </c>
      <c r="CV90" s="450">
        <v>0</v>
      </c>
      <c r="CW90" s="337">
        <f t="shared" si="313"/>
        <v>0</v>
      </c>
      <c r="CX90" s="451">
        <v>0</v>
      </c>
      <c r="CY90" s="452">
        <f t="shared" si="314"/>
        <v>0</v>
      </c>
      <c r="CZ90" s="66">
        <f t="shared" si="315"/>
        <v>0</v>
      </c>
      <c r="DA90" s="338">
        <f t="shared" si="316"/>
        <v>0</v>
      </c>
      <c r="DB90" s="522">
        <f t="shared" si="237"/>
        <v>0</v>
      </c>
      <c r="DC90" s="153">
        <f t="shared" si="238"/>
        <v>0</v>
      </c>
      <c r="DD90" s="286">
        <v>0</v>
      </c>
      <c r="DE90" s="85">
        <v>0</v>
      </c>
      <c r="DF90" s="287">
        <f t="shared" si="215"/>
        <v>0</v>
      </c>
      <c r="DG90" s="288">
        <v>0</v>
      </c>
      <c r="DH90" s="444">
        <v>0</v>
      </c>
      <c r="DI90" s="289">
        <f t="shared" si="317"/>
        <v>0</v>
      </c>
      <c r="DJ90" s="445">
        <v>0</v>
      </c>
      <c r="DK90" s="446">
        <f t="shared" si="318"/>
        <v>0</v>
      </c>
      <c r="DL90" s="121">
        <f t="shared" si="319"/>
        <v>0</v>
      </c>
      <c r="DM90" s="290">
        <f t="shared" si="320"/>
        <v>0</v>
      </c>
      <c r="DN90" s="522">
        <f t="shared" si="239"/>
        <v>0</v>
      </c>
      <c r="DO90" s="154">
        <f t="shared" si="240"/>
        <v>0</v>
      </c>
      <c r="DP90" s="12">
        <v>0</v>
      </c>
      <c r="DQ90" s="6">
        <v>0</v>
      </c>
      <c r="DR90" s="6">
        <v>0</v>
      </c>
      <c r="DS90" s="87">
        <f t="shared" si="216"/>
        <v>0</v>
      </c>
      <c r="DT90" s="522">
        <f t="shared" si="241"/>
        <v>0</v>
      </c>
      <c r="DU90" s="88">
        <f t="shared" si="242"/>
        <v>0</v>
      </c>
      <c r="DV90" s="10">
        <v>0</v>
      </c>
      <c r="DW90" s="4">
        <v>0</v>
      </c>
      <c r="DX90" s="4">
        <v>0</v>
      </c>
      <c r="DY90" s="39">
        <f t="shared" si="217"/>
        <v>0</v>
      </c>
      <c r="DZ90" s="522">
        <f t="shared" si="243"/>
        <v>0</v>
      </c>
      <c r="EA90" s="54">
        <f t="shared" si="244"/>
        <v>0</v>
      </c>
      <c r="EB90" s="286">
        <v>0</v>
      </c>
      <c r="EC90" s="85">
        <v>0</v>
      </c>
      <c r="ED90" s="287">
        <f t="shared" si="321"/>
        <v>0</v>
      </c>
      <c r="EE90" s="288">
        <v>0</v>
      </c>
      <c r="EF90" s="444">
        <v>0</v>
      </c>
      <c r="EG90" s="289">
        <f t="shared" si="322"/>
        <v>0</v>
      </c>
      <c r="EH90" s="445">
        <v>0</v>
      </c>
      <c r="EI90" s="446">
        <f t="shared" si="323"/>
        <v>0</v>
      </c>
      <c r="EJ90" s="121">
        <f t="shared" si="324"/>
        <v>0</v>
      </c>
      <c r="EK90" s="290">
        <f t="shared" si="325"/>
        <v>0</v>
      </c>
      <c r="EL90" s="91">
        <f t="shared" si="225"/>
        <v>0</v>
      </c>
      <c r="EM90" s="154">
        <f t="shared" si="245"/>
        <v>0</v>
      </c>
      <c r="EN90" s="14"/>
      <c r="EO90" s="8"/>
      <c r="EP90" s="59" t="str">
        <f t="shared" si="209"/>
        <v/>
      </c>
      <c r="EQ90" s="56">
        <f t="shared" si="226"/>
        <v>0</v>
      </c>
      <c r="ER90" s="41">
        <f t="shared" si="227"/>
        <v>0</v>
      </c>
      <c r="ES90" s="37">
        <f t="shared" si="326"/>
        <v>0</v>
      </c>
      <c r="ET90" s="99" t="str">
        <f t="shared" si="247"/>
        <v/>
      </c>
      <c r="EU90" s="99" t="str">
        <f t="shared" si="248"/>
        <v/>
      </c>
      <c r="EV90" s="83" t="str">
        <f t="shared" si="249"/>
        <v/>
      </c>
      <c r="EW90" s="57" t="str">
        <f t="shared" si="250"/>
        <v/>
      </c>
      <c r="EX90" s="126">
        <f t="shared" si="251"/>
        <v>0</v>
      </c>
      <c r="EY90" s="93" t="str">
        <f t="shared" si="252"/>
        <v/>
      </c>
      <c r="EZ90" s="92" t="str">
        <f t="shared" si="253"/>
        <v/>
      </c>
      <c r="FA90" s="92" t="str">
        <f t="shared" si="254"/>
        <v/>
      </c>
      <c r="FB90" s="92" t="str">
        <f t="shared" si="255"/>
        <v/>
      </c>
      <c r="FC90" s="92" t="str">
        <f t="shared" si="256"/>
        <v/>
      </c>
      <c r="FD90" s="94" t="str">
        <f t="shared" si="257"/>
        <v/>
      </c>
      <c r="FE90" s="93">
        <f t="shared" si="258"/>
        <v>0</v>
      </c>
      <c r="FF90" s="92">
        <f t="shared" si="259"/>
        <v>0</v>
      </c>
      <c r="FG90" s="92">
        <f t="shared" si="260"/>
        <v>0</v>
      </c>
      <c r="FH90" s="92">
        <f t="shared" si="261"/>
        <v>0</v>
      </c>
      <c r="FI90" s="94"/>
      <c r="FJ90" s="735"/>
      <c r="FK90" s="735"/>
      <c r="FL90" s="173">
        <f t="shared" si="262"/>
        <v>0</v>
      </c>
      <c r="FM90" s="173" t="s">
        <v>198</v>
      </c>
      <c r="FN90" s="173">
        <f t="shared" si="263"/>
        <v>200</v>
      </c>
      <c r="FO90" s="173" t="str">
        <f t="shared" si="264"/>
        <v>0/200</v>
      </c>
      <c r="FP90" s="173">
        <f t="shared" si="265"/>
        <v>0</v>
      </c>
      <c r="FQ90" s="173" t="s">
        <v>198</v>
      </c>
      <c r="FR90" s="173">
        <f t="shared" si="266"/>
        <v>200</v>
      </c>
      <c r="FS90" s="173" t="str">
        <f t="shared" si="267"/>
        <v>0/200</v>
      </c>
      <c r="FT90" s="173">
        <f t="shared" si="268"/>
        <v>0</v>
      </c>
      <c r="FU90" s="173" t="s">
        <v>198</v>
      </c>
      <c r="FV90" s="173">
        <f t="shared" si="269"/>
        <v>100</v>
      </c>
      <c r="FW90" s="173" t="str">
        <f t="shared" si="270"/>
        <v>0/100</v>
      </c>
      <c r="FX90" s="173">
        <f t="shared" si="271"/>
        <v>0</v>
      </c>
      <c r="FY90" s="173" t="s">
        <v>198</v>
      </c>
      <c r="FZ90" s="173">
        <f t="shared" si="272"/>
        <v>100</v>
      </c>
      <c r="GA90" s="173" t="str">
        <f t="shared" si="273"/>
        <v>0/100</v>
      </c>
      <c r="GB90" s="173">
        <f t="shared" si="274"/>
        <v>0</v>
      </c>
      <c r="GC90" s="173" t="s">
        <v>198</v>
      </c>
      <c r="GD90" s="173">
        <f t="shared" si="275"/>
        <v>200</v>
      </c>
      <c r="GE90" s="173" t="str">
        <f t="shared" si="228"/>
        <v>0/200</v>
      </c>
    </row>
    <row r="91" spans="1:187" ht="18">
      <c r="A91" s="165">
        <f t="shared" si="229"/>
        <v>0</v>
      </c>
      <c r="B91" s="429">
        <v>83</v>
      </c>
      <c r="C91" s="36">
        <v>83</v>
      </c>
      <c r="D91" s="37">
        <f t="shared" si="230"/>
        <v>0</v>
      </c>
      <c r="E91" s="2"/>
      <c r="F91" s="176"/>
      <c r="G91" s="1"/>
      <c r="H91" s="2"/>
      <c r="I91" s="2"/>
      <c r="J91" s="2"/>
      <c r="K91" s="178"/>
      <c r="L91" s="15">
        <v>0</v>
      </c>
      <c r="M91" s="67">
        <v>0</v>
      </c>
      <c r="N91" s="68">
        <f t="shared" si="218"/>
        <v>0</v>
      </c>
      <c r="O91" s="207">
        <v>0</v>
      </c>
      <c r="P91" s="432">
        <v>0</v>
      </c>
      <c r="Q91" s="119">
        <f t="shared" si="219"/>
        <v>0</v>
      </c>
      <c r="R91" s="433">
        <v>0</v>
      </c>
      <c r="S91" s="434">
        <f t="shared" si="276"/>
        <v>0</v>
      </c>
      <c r="T91" s="223">
        <f t="shared" si="220"/>
        <v>0</v>
      </c>
      <c r="U91" s="69">
        <f t="shared" si="221"/>
        <v>0</v>
      </c>
      <c r="V91" s="522">
        <f t="shared" si="231"/>
        <v>0</v>
      </c>
      <c r="W91" s="38" t="str">
        <f t="shared" si="222"/>
        <v/>
      </c>
      <c r="X91" s="38" t="str">
        <f t="shared" si="223"/>
        <v/>
      </c>
      <c r="Y91" s="137" t="str">
        <f t="shared" si="224"/>
        <v/>
      </c>
      <c r="Z91" s="147">
        <v>0</v>
      </c>
      <c r="AA91" s="79">
        <v>0</v>
      </c>
      <c r="AB91" s="80">
        <f t="shared" si="277"/>
        <v>0</v>
      </c>
      <c r="AC91" s="217">
        <v>0</v>
      </c>
      <c r="AD91" s="438">
        <v>0</v>
      </c>
      <c r="AE91" s="120">
        <f t="shared" si="278"/>
        <v>0</v>
      </c>
      <c r="AF91" s="439">
        <v>0</v>
      </c>
      <c r="AG91" s="440">
        <f t="shared" si="279"/>
        <v>0</v>
      </c>
      <c r="AH91" s="158">
        <f t="shared" si="280"/>
        <v>0</v>
      </c>
      <c r="AI91" s="218">
        <f t="shared" si="281"/>
        <v>0</v>
      </c>
      <c r="AJ91" s="522">
        <f t="shared" si="232"/>
        <v>0</v>
      </c>
      <c r="AK91" s="72" t="str">
        <f t="shared" si="282"/>
        <v/>
      </c>
      <c r="AL91" s="72" t="str">
        <f t="shared" si="283"/>
        <v/>
      </c>
      <c r="AM91" s="148" t="str">
        <f t="shared" si="284"/>
        <v/>
      </c>
      <c r="AN91" s="140">
        <v>0</v>
      </c>
      <c r="AO91" s="75">
        <v>0</v>
      </c>
      <c r="AP91" s="76">
        <f t="shared" si="210"/>
        <v>0</v>
      </c>
      <c r="AQ91" s="263">
        <v>0</v>
      </c>
      <c r="AR91" s="441">
        <v>0</v>
      </c>
      <c r="AS91" s="264">
        <f t="shared" si="285"/>
        <v>0</v>
      </c>
      <c r="AT91" s="442">
        <v>0</v>
      </c>
      <c r="AU91" s="443">
        <f t="shared" si="286"/>
        <v>0</v>
      </c>
      <c r="AV91" s="65">
        <f t="shared" si="287"/>
        <v>0</v>
      </c>
      <c r="AW91" s="265">
        <f t="shared" si="288"/>
        <v>0</v>
      </c>
      <c r="AX91" s="522">
        <f t="shared" si="233"/>
        <v>0</v>
      </c>
      <c r="AY91" s="40" t="str">
        <f t="shared" si="289"/>
        <v/>
      </c>
      <c r="AZ91" s="40" t="str">
        <f t="shared" si="290"/>
        <v/>
      </c>
      <c r="BA91" s="141" t="str">
        <f t="shared" si="291"/>
        <v/>
      </c>
      <c r="BB91" s="286">
        <v>0</v>
      </c>
      <c r="BC91" s="85">
        <v>0</v>
      </c>
      <c r="BD91" s="287">
        <f t="shared" si="211"/>
        <v>0</v>
      </c>
      <c r="BE91" s="288">
        <v>0</v>
      </c>
      <c r="BF91" s="444">
        <v>0</v>
      </c>
      <c r="BG91" s="289">
        <f t="shared" si="292"/>
        <v>0</v>
      </c>
      <c r="BH91" s="445">
        <v>0</v>
      </c>
      <c r="BI91" s="446">
        <f t="shared" si="293"/>
        <v>0</v>
      </c>
      <c r="BJ91" s="121">
        <f t="shared" si="294"/>
        <v>0</v>
      </c>
      <c r="BK91" s="290">
        <f t="shared" si="295"/>
        <v>0</v>
      </c>
      <c r="BL91" s="522">
        <f t="shared" si="234"/>
        <v>0</v>
      </c>
      <c r="BM91" s="91" t="str">
        <f t="shared" si="296"/>
        <v/>
      </c>
      <c r="BN91" s="91" t="str">
        <f t="shared" si="297"/>
        <v/>
      </c>
      <c r="BO91" s="144" t="str">
        <f t="shared" si="298"/>
        <v/>
      </c>
      <c r="BP91" s="147">
        <v>0</v>
      </c>
      <c r="BQ91" s="79">
        <v>0</v>
      </c>
      <c r="BR91" s="80">
        <f t="shared" si="212"/>
        <v>0</v>
      </c>
      <c r="BS91" s="217">
        <v>0</v>
      </c>
      <c r="BT91" s="438">
        <v>0</v>
      </c>
      <c r="BU91" s="120">
        <f t="shared" si="299"/>
        <v>0</v>
      </c>
      <c r="BV91" s="439">
        <v>0</v>
      </c>
      <c r="BW91" s="440">
        <f t="shared" si="300"/>
        <v>0</v>
      </c>
      <c r="BX91" s="158">
        <f t="shared" si="301"/>
        <v>0</v>
      </c>
      <c r="BY91" s="218">
        <f t="shared" si="302"/>
        <v>0</v>
      </c>
      <c r="BZ91" s="522">
        <f t="shared" si="235"/>
        <v>0</v>
      </c>
      <c r="CA91" s="72" t="str">
        <f t="shared" si="303"/>
        <v/>
      </c>
      <c r="CB91" s="72" t="str">
        <f t="shared" si="304"/>
        <v/>
      </c>
      <c r="CC91" s="148" t="str">
        <f t="shared" si="305"/>
        <v/>
      </c>
      <c r="CD91" s="155">
        <v>0</v>
      </c>
      <c r="CE91" s="156">
        <v>0</v>
      </c>
      <c r="CF91" s="157">
        <f t="shared" si="213"/>
        <v>0</v>
      </c>
      <c r="CG91" s="311">
        <v>0</v>
      </c>
      <c r="CH91" s="447">
        <v>0</v>
      </c>
      <c r="CI91" s="312">
        <f t="shared" si="306"/>
        <v>0</v>
      </c>
      <c r="CJ91" s="448">
        <v>0</v>
      </c>
      <c r="CK91" s="449">
        <f t="shared" si="307"/>
        <v>0</v>
      </c>
      <c r="CL91" s="64">
        <f t="shared" si="308"/>
        <v>0</v>
      </c>
      <c r="CM91" s="313">
        <f t="shared" si="309"/>
        <v>0</v>
      </c>
      <c r="CN91" s="522">
        <f t="shared" si="236"/>
        <v>0</v>
      </c>
      <c r="CO91" s="39" t="str">
        <f t="shared" si="310"/>
        <v/>
      </c>
      <c r="CP91" s="39" t="str">
        <f t="shared" si="311"/>
        <v/>
      </c>
      <c r="CQ91" s="58" t="str">
        <f t="shared" si="312"/>
        <v/>
      </c>
      <c r="CR91" s="152">
        <v>0</v>
      </c>
      <c r="CS91" s="81">
        <v>0</v>
      </c>
      <c r="CT91" s="82">
        <f t="shared" si="214"/>
        <v>0</v>
      </c>
      <c r="CU91" s="336">
        <v>0</v>
      </c>
      <c r="CV91" s="450">
        <v>0</v>
      </c>
      <c r="CW91" s="337">
        <f t="shared" si="313"/>
        <v>0</v>
      </c>
      <c r="CX91" s="451">
        <v>0</v>
      </c>
      <c r="CY91" s="452">
        <f t="shared" si="314"/>
        <v>0</v>
      </c>
      <c r="CZ91" s="66">
        <f t="shared" si="315"/>
        <v>0</v>
      </c>
      <c r="DA91" s="338">
        <f t="shared" si="316"/>
        <v>0</v>
      </c>
      <c r="DB91" s="522">
        <f t="shared" si="237"/>
        <v>0</v>
      </c>
      <c r="DC91" s="153">
        <f t="shared" si="238"/>
        <v>0</v>
      </c>
      <c r="DD91" s="286">
        <v>0</v>
      </c>
      <c r="DE91" s="85">
        <v>0</v>
      </c>
      <c r="DF91" s="287">
        <f t="shared" si="215"/>
        <v>0</v>
      </c>
      <c r="DG91" s="288">
        <v>0</v>
      </c>
      <c r="DH91" s="444">
        <v>0</v>
      </c>
      <c r="DI91" s="289">
        <f t="shared" si="317"/>
        <v>0</v>
      </c>
      <c r="DJ91" s="445">
        <v>0</v>
      </c>
      <c r="DK91" s="446">
        <f t="shared" si="318"/>
        <v>0</v>
      </c>
      <c r="DL91" s="121">
        <f t="shared" si="319"/>
        <v>0</v>
      </c>
      <c r="DM91" s="290">
        <f t="shared" si="320"/>
        <v>0</v>
      </c>
      <c r="DN91" s="522">
        <f t="shared" si="239"/>
        <v>0</v>
      </c>
      <c r="DO91" s="154">
        <f t="shared" si="240"/>
        <v>0</v>
      </c>
      <c r="DP91" s="12">
        <v>0</v>
      </c>
      <c r="DQ91" s="6">
        <v>0</v>
      </c>
      <c r="DR91" s="6">
        <v>0</v>
      </c>
      <c r="DS91" s="87">
        <f t="shared" si="216"/>
        <v>0</v>
      </c>
      <c r="DT91" s="522">
        <f t="shared" si="241"/>
        <v>0</v>
      </c>
      <c r="DU91" s="88">
        <f t="shared" si="242"/>
        <v>0</v>
      </c>
      <c r="DV91" s="10">
        <v>0</v>
      </c>
      <c r="DW91" s="4">
        <v>0</v>
      </c>
      <c r="DX91" s="4">
        <v>0</v>
      </c>
      <c r="DY91" s="39">
        <f t="shared" si="217"/>
        <v>0</v>
      </c>
      <c r="DZ91" s="522">
        <f t="shared" si="243"/>
        <v>0</v>
      </c>
      <c r="EA91" s="54">
        <f t="shared" si="244"/>
        <v>0</v>
      </c>
      <c r="EB91" s="286">
        <v>0</v>
      </c>
      <c r="EC91" s="85">
        <v>0</v>
      </c>
      <c r="ED91" s="287">
        <f t="shared" si="321"/>
        <v>0</v>
      </c>
      <c r="EE91" s="288">
        <v>0</v>
      </c>
      <c r="EF91" s="444">
        <v>0</v>
      </c>
      <c r="EG91" s="289">
        <f t="shared" si="322"/>
        <v>0</v>
      </c>
      <c r="EH91" s="445">
        <v>0</v>
      </c>
      <c r="EI91" s="446">
        <f t="shared" si="323"/>
        <v>0</v>
      </c>
      <c r="EJ91" s="121">
        <f t="shared" si="324"/>
        <v>0</v>
      </c>
      <c r="EK91" s="290">
        <f t="shared" si="325"/>
        <v>0</v>
      </c>
      <c r="EL91" s="91">
        <f t="shared" si="225"/>
        <v>0</v>
      </c>
      <c r="EM91" s="154">
        <f t="shared" si="245"/>
        <v>0</v>
      </c>
      <c r="EN91" s="14"/>
      <c r="EO91" s="8"/>
      <c r="EP91" s="59" t="str">
        <f t="shared" si="209"/>
        <v/>
      </c>
      <c r="EQ91" s="56">
        <f t="shared" si="226"/>
        <v>0</v>
      </c>
      <c r="ER91" s="41">
        <f t="shared" si="227"/>
        <v>0</v>
      </c>
      <c r="ES91" s="37">
        <f t="shared" si="326"/>
        <v>0</v>
      </c>
      <c r="ET91" s="99" t="str">
        <f t="shared" si="247"/>
        <v/>
      </c>
      <c r="EU91" s="99" t="str">
        <f t="shared" si="248"/>
        <v/>
      </c>
      <c r="EV91" s="83" t="str">
        <f t="shared" si="249"/>
        <v/>
      </c>
      <c r="EW91" s="57" t="str">
        <f t="shared" si="250"/>
        <v/>
      </c>
      <c r="EX91" s="126">
        <f t="shared" si="251"/>
        <v>0</v>
      </c>
      <c r="EY91" s="93" t="str">
        <f t="shared" si="252"/>
        <v/>
      </c>
      <c r="EZ91" s="92" t="str">
        <f t="shared" si="253"/>
        <v/>
      </c>
      <c r="FA91" s="92" t="str">
        <f t="shared" si="254"/>
        <v/>
      </c>
      <c r="FB91" s="92" t="str">
        <f t="shared" si="255"/>
        <v/>
      </c>
      <c r="FC91" s="92" t="str">
        <f t="shared" si="256"/>
        <v/>
      </c>
      <c r="FD91" s="94" t="str">
        <f t="shared" si="257"/>
        <v/>
      </c>
      <c r="FE91" s="93">
        <f t="shared" si="258"/>
        <v>0</v>
      </c>
      <c r="FF91" s="92">
        <f t="shared" si="259"/>
        <v>0</v>
      </c>
      <c r="FG91" s="92">
        <f t="shared" si="260"/>
        <v>0</v>
      </c>
      <c r="FH91" s="92">
        <f t="shared" si="261"/>
        <v>0</v>
      </c>
      <c r="FI91" s="94"/>
      <c r="FJ91" s="735"/>
      <c r="FK91" s="735"/>
      <c r="FL91" s="173">
        <f t="shared" si="262"/>
        <v>0</v>
      </c>
      <c r="FM91" s="173" t="s">
        <v>198</v>
      </c>
      <c r="FN91" s="173">
        <f t="shared" si="263"/>
        <v>200</v>
      </c>
      <c r="FO91" s="173" t="str">
        <f t="shared" si="264"/>
        <v>0/200</v>
      </c>
      <c r="FP91" s="173">
        <f t="shared" si="265"/>
        <v>0</v>
      </c>
      <c r="FQ91" s="173" t="s">
        <v>198</v>
      </c>
      <c r="FR91" s="173">
        <f t="shared" si="266"/>
        <v>200</v>
      </c>
      <c r="FS91" s="173" t="str">
        <f t="shared" si="267"/>
        <v>0/200</v>
      </c>
      <c r="FT91" s="173">
        <f t="shared" si="268"/>
        <v>0</v>
      </c>
      <c r="FU91" s="173" t="s">
        <v>198</v>
      </c>
      <c r="FV91" s="173">
        <f t="shared" si="269"/>
        <v>100</v>
      </c>
      <c r="FW91" s="173" t="str">
        <f t="shared" si="270"/>
        <v>0/100</v>
      </c>
      <c r="FX91" s="173">
        <f t="shared" si="271"/>
        <v>0</v>
      </c>
      <c r="FY91" s="173" t="s">
        <v>198</v>
      </c>
      <c r="FZ91" s="173">
        <f t="shared" si="272"/>
        <v>100</v>
      </c>
      <c r="GA91" s="173" t="str">
        <f t="shared" si="273"/>
        <v>0/100</v>
      </c>
      <c r="GB91" s="173">
        <f t="shared" si="274"/>
        <v>0</v>
      </c>
      <c r="GC91" s="173" t="s">
        <v>198</v>
      </c>
      <c r="GD91" s="173">
        <f t="shared" si="275"/>
        <v>200</v>
      </c>
      <c r="GE91" s="173" t="str">
        <f t="shared" si="228"/>
        <v>0/200</v>
      </c>
    </row>
    <row r="92" spans="1:187" ht="18">
      <c r="A92" s="165">
        <f t="shared" si="229"/>
        <v>0</v>
      </c>
      <c r="B92" s="429">
        <v>84</v>
      </c>
      <c r="C92" s="42">
        <v>84</v>
      </c>
      <c r="D92" s="37">
        <f t="shared" si="230"/>
        <v>0</v>
      </c>
      <c r="E92" s="2"/>
      <c r="F92" s="176"/>
      <c r="G92" s="2"/>
      <c r="H92" s="2"/>
      <c r="I92" s="2"/>
      <c r="J92" s="2"/>
      <c r="K92" s="178"/>
      <c r="L92" s="15">
        <v>0</v>
      </c>
      <c r="M92" s="67">
        <v>0</v>
      </c>
      <c r="N92" s="68">
        <f t="shared" si="218"/>
        <v>0</v>
      </c>
      <c r="O92" s="207">
        <v>0</v>
      </c>
      <c r="P92" s="432">
        <v>0</v>
      </c>
      <c r="Q92" s="119">
        <f t="shared" si="219"/>
        <v>0</v>
      </c>
      <c r="R92" s="433">
        <v>0</v>
      </c>
      <c r="S92" s="434">
        <f t="shared" si="276"/>
        <v>0</v>
      </c>
      <c r="T92" s="223">
        <f t="shared" si="220"/>
        <v>0</v>
      </c>
      <c r="U92" s="69">
        <f t="shared" si="221"/>
        <v>0</v>
      </c>
      <c r="V92" s="522">
        <f t="shared" si="231"/>
        <v>0</v>
      </c>
      <c r="W92" s="38" t="str">
        <f t="shared" si="222"/>
        <v/>
      </c>
      <c r="X92" s="38" t="str">
        <f t="shared" si="223"/>
        <v/>
      </c>
      <c r="Y92" s="137" t="str">
        <f t="shared" si="224"/>
        <v/>
      </c>
      <c r="Z92" s="147">
        <v>0</v>
      </c>
      <c r="AA92" s="79">
        <v>0</v>
      </c>
      <c r="AB92" s="80">
        <f t="shared" si="277"/>
        <v>0</v>
      </c>
      <c r="AC92" s="217">
        <v>0</v>
      </c>
      <c r="AD92" s="438">
        <v>0</v>
      </c>
      <c r="AE92" s="120">
        <f t="shared" si="278"/>
        <v>0</v>
      </c>
      <c r="AF92" s="439">
        <v>0</v>
      </c>
      <c r="AG92" s="440">
        <f t="shared" si="279"/>
        <v>0</v>
      </c>
      <c r="AH92" s="158">
        <f t="shared" si="280"/>
        <v>0</v>
      </c>
      <c r="AI92" s="218">
        <f t="shared" si="281"/>
        <v>0</v>
      </c>
      <c r="AJ92" s="522">
        <f t="shared" si="232"/>
        <v>0</v>
      </c>
      <c r="AK92" s="72" t="str">
        <f t="shared" si="282"/>
        <v/>
      </c>
      <c r="AL92" s="72" t="str">
        <f t="shared" si="283"/>
        <v/>
      </c>
      <c r="AM92" s="148" t="str">
        <f t="shared" si="284"/>
        <v/>
      </c>
      <c r="AN92" s="140">
        <v>0</v>
      </c>
      <c r="AO92" s="75">
        <v>0</v>
      </c>
      <c r="AP92" s="76">
        <f t="shared" si="210"/>
        <v>0</v>
      </c>
      <c r="AQ92" s="263">
        <v>0</v>
      </c>
      <c r="AR92" s="441">
        <v>0</v>
      </c>
      <c r="AS92" s="264">
        <f t="shared" si="285"/>
        <v>0</v>
      </c>
      <c r="AT92" s="442">
        <v>0</v>
      </c>
      <c r="AU92" s="443">
        <f t="shared" si="286"/>
        <v>0</v>
      </c>
      <c r="AV92" s="65">
        <f t="shared" si="287"/>
        <v>0</v>
      </c>
      <c r="AW92" s="265">
        <f t="shared" si="288"/>
        <v>0</v>
      </c>
      <c r="AX92" s="522">
        <f t="shared" si="233"/>
        <v>0</v>
      </c>
      <c r="AY92" s="40" t="str">
        <f t="shared" si="289"/>
        <v/>
      </c>
      <c r="AZ92" s="40" t="str">
        <f t="shared" si="290"/>
        <v/>
      </c>
      <c r="BA92" s="141" t="str">
        <f t="shared" si="291"/>
        <v/>
      </c>
      <c r="BB92" s="286">
        <v>0</v>
      </c>
      <c r="BC92" s="85">
        <v>0</v>
      </c>
      <c r="BD92" s="287">
        <f t="shared" si="211"/>
        <v>0</v>
      </c>
      <c r="BE92" s="288">
        <v>0</v>
      </c>
      <c r="BF92" s="444">
        <v>0</v>
      </c>
      <c r="BG92" s="289">
        <f t="shared" si="292"/>
        <v>0</v>
      </c>
      <c r="BH92" s="445">
        <v>0</v>
      </c>
      <c r="BI92" s="446">
        <f t="shared" si="293"/>
        <v>0</v>
      </c>
      <c r="BJ92" s="121">
        <f t="shared" si="294"/>
        <v>0</v>
      </c>
      <c r="BK92" s="290">
        <f t="shared" si="295"/>
        <v>0</v>
      </c>
      <c r="BL92" s="522">
        <f t="shared" si="234"/>
        <v>0</v>
      </c>
      <c r="BM92" s="91" t="str">
        <f t="shared" si="296"/>
        <v/>
      </c>
      <c r="BN92" s="91" t="str">
        <f t="shared" si="297"/>
        <v/>
      </c>
      <c r="BO92" s="144" t="str">
        <f t="shared" si="298"/>
        <v/>
      </c>
      <c r="BP92" s="147">
        <v>0</v>
      </c>
      <c r="BQ92" s="79">
        <v>0</v>
      </c>
      <c r="BR92" s="80">
        <f t="shared" si="212"/>
        <v>0</v>
      </c>
      <c r="BS92" s="217">
        <v>0</v>
      </c>
      <c r="BT92" s="438">
        <v>0</v>
      </c>
      <c r="BU92" s="120">
        <f t="shared" si="299"/>
        <v>0</v>
      </c>
      <c r="BV92" s="439">
        <v>0</v>
      </c>
      <c r="BW92" s="440">
        <f t="shared" si="300"/>
        <v>0</v>
      </c>
      <c r="BX92" s="158">
        <f t="shared" si="301"/>
        <v>0</v>
      </c>
      <c r="BY92" s="218">
        <f t="shared" si="302"/>
        <v>0</v>
      </c>
      <c r="BZ92" s="522">
        <f t="shared" si="235"/>
        <v>0</v>
      </c>
      <c r="CA92" s="72" t="str">
        <f t="shared" si="303"/>
        <v/>
      </c>
      <c r="CB92" s="72" t="str">
        <f t="shared" si="304"/>
        <v/>
      </c>
      <c r="CC92" s="148" t="str">
        <f t="shared" si="305"/>
        <v/>
      </c>
      <c r="CD92" s="155">
        <v>0</v>
      </c>
      <c r="CE92" s="156">
        <v>0</v>
      </c>
      <c r="CF92" s="157">
        <f t="shared" si="213"/>
        <v>0</v>
      </c>
      <c r="CG92" s="311">
        <v>0</v>
      </c>
      <c r="CH92" s="447">
        <v>0</v>
      </c>
      <c r="CI92" s="312">
        <f t="shared" si="306"/>
        <v>0</v>
      </c>
      <c r="CJ92" s="448">
        <v>0</v>
      </c>
      <c r="CK92" s="449">
        <f t="shared" si="307"/>
        <v>0</v>
      </c>
      <c r="CL92" s="64">
        <f t="shared" si="308"/>
        <v>0</v>
      </c>
      <c r="CM92" s="313">
        <f t="shared" si="309"/>
        <v>0</v>
      </c>
      <c r="CN92" s="522">
        <f t="shared" si="236"/>
        <v>0</v>
      </c>
      <c r="CO92" s="39" t="str">
        <f t="shared" si="310"/>
        <v/>
      </c>
      <c r="CP92" s="39" t="str">
        <f t="shared" si="311"/>
        <v/>
      </c>
      <c r="CQ92" s="58" t="str">
        <f t="shared" si="312"/>
        <v/>
      </c>
      <c r="CR92" s="152">
        <v>0</v>
      </c>
      <c r="CS92" s="81">
        <v>0</v>
      </c>
      <c r="CT92" s="82">
        <f t="shared" si="214"/>
        <v>0</v>
      </c>
      <c r="CU92" s="336">
        <v>0</v>
      </c>
      <c r="CV92" s="450">
        <v>0</v>
      </c>
      <c r="CW92" s="337">
        <f t="shared" si="313"/>
        <v>0</v>
      </c>
      <c r="CX92" s="451">
        <v>0</v>
      </c>
      <c r="CY92" s="452">
        <f t="shared" si="314"/>
        <v>0</v>
      </c>
      <c r="CZ92" s="66">
        <f t="shared" si="315"/>
        <v>0</v>
      </c>
      <c r="DA92" s="338">
        <f t="shared" si="316"/>
        <v>0</v>
      </c>
      <c r="DB92" s="522">
        <f t="shared" si="237"/>
        <v>0</v>
      </c>
      <c r="DC92" s="153">
        <f t="shared" si="238"/>
        <v>0</v>
      </c>
      <c r="DD92" s="286">
        <v>0</v>
      </c>
      <c r="DE92" s="85">
        <v>0</v>
      </c>
      <c r="DF92" s="287">
        <f t="shared" si="215"/>
        <v>0</v>
      </c>
      <c r="DG92" s="288">
        <v>0</v>
      </c>
      <c r="DH92" s="444">
        <v>0</v>
      </c>
      <c r="DI92" s="289">
        <f t="shared" si="317"/>
        <v>0</v>
      </c>
      <c r="DJ92" s="445">
        <v>0</v>
      </c>
      <c r="DK92" s="446">
        <f t="shared" si="318"/>
        <v>0</v>
      </c>
      <c r="DL92" s="121">
        <f t="shared" si="319"/>
        <v>0</v>
      </c>
      <c r="DM92" s="290">
        <f t="shared" si="320"/>
        <v>0</v>
      </c>
      <c r="DN92" s="522">
        <f t="shared" si="239"/>
        <v>0</v>
      </c>
      <c r="DO92" s="154">
        <f t="shared" si="240"/>
        <v>0</v>
      </c>
      <c r="DP92" s="12">
        <v>0</v>
      </c>
      <c r="DQ92" s="6">
        <v>0</v>
      </c>
      <c r="DR92" s="6">
        <v>0</v>
      </c>
      <c r="DS92" s="87">
        <f t="shared" si="216"/>
        <v>0</v>
      </c>
      <c r="DT92" s="522">
        <f t="shared" si="241"/>
        <v>0</v>
      </c>
      <c r="DU92" s="88">
        <f t="shared" si="242"/>
        <v>0</v>
      </c>
      <c r="DV92" s="10">
        <v>0</v>
      </c>
      <c r="DW92" s="4">
        <v>0</v>
      </c>
      <c r="DX92" s="4">
        <v>0</v>
      </c>
      <c r="DY92" s="39">
        <f t="shared" si="217"/>
        <v>0</v>
      </c>
      <c r="DZ92" s="522">
        <f t="shared" si="243"/>
        <v>0</v>
      </c>
      <c r="EA92" s="54">
        <f t="shared" si="244"/>
        <v>0</v>
      </c>
      <c r="EB92" s="286">
        <v>0</v>
      </c>
      <c r="EC92" s="85">
        <v>0</v>
      </c>
      <c r="ED92" s="287">
        <f t="shared" si="321"/>
        <v>0</v>
      </c>
      <c r="EE92" s="288">
        <v>0</v>
      </c>
      <c r="EF92" s="444">
        <v>0</v>
      </c>
      <c r="EG92" s="289">
        <f t="shared" si="322"/>
        <v>0</v>
      </c>
      <c r="EH92" s="445">
        <v>0</v>
      </c>
      <c r="EI92" s="446">
        <f t="shared" si="323"/>
        <v>0</v>
      </c>
      <c r="EJ92" s="121">
        <f t="shared" si="324"/>
        <v>0</v>
      </c>
      <c r="EK92" s="290">
        <f t="shared" si="325"/>
        <v>0</v>
      </c>
      <c r="EL92" s="91">
        <f t="shared" si="225"/>
        <v>0</v>
      </c>
      <c r="EM92" s="154">
        <f t="shared" si="245"/>
        <v>0</v>
      </c>
      <c r="EN92" s="14"/>
      <c r="EO92" s="8"/>
      <c r="EP92" s="59" t="str">
        <f t="shared" si="209"/>
        <v/>
      </c>
      <c r="EQ92" s="56">
        <f t="shared" si="226"/>
        <v>0</v>
      </c>
      <c r="ER92" s="41">
        <f t="shared" si="227"/>
        <v>0</v>
      </c>
      <c r="ES92" s="37">
        <f t="shared" si="326"/>
        <v>0</v>
      </c>
      <c r="ET92" s="99" t="str">
        <f t="shared" si="247"/>
        <v/>
      </c>
      <c r="EU92" s="99" t="str">
        <f t="shared" si="248"/>
        <v/>
      </c>
      <c r="EV92" s="83" t="str">
        <f t="shared" si="249"/>
        <v/>
      </c>
      <c r="EW92" s="57" t="str">
        <f t="shared" si="250"/>
        <v/>
      </c>
      <c r="EX92" s="126">
        <f t="shared" si="251"/>
        <v>0</v>
      </c>
      <c r="EY92" s="93" t="str">
        <f t="shared" si="252"/>
        <v/>
      </c>
      <c r="EZ92" s="92" t="str">
        <f t="shared" si="253"/>
        <v/>
      </c>
      <c r="FA92" s="92" t="str">
        <f t="shared" si="254"/>
        <v/>
      </c>
      <c r="FB92" s="92" t="str">
        <f t="shared" si="255"/>
        <v/>
      </c>
      <c r="FC92" s="92" t="str">
        <f t="shared" si="256"/>
        <v/>
      </c>
      <c r="FD92" s="94" t="str">
        <f t="shared" si="257"/>
        <v/>
      </c>
      <c r="FE92" s="93">
        <f t="shared" si="258"/>
        <v>0</v>
      </c>
      <c r="FF92" s="92">
        <f t="shared" si="259"/>
        <v>0</v>
      </c>
      <c r="FG92" s="92">
        <f t="shared" si="260"/>
        <v>0</v>
      </c>
      <c r="FH92" s="92">
        <f t="shared" si="261"/>
        <v>0</v>
      </c>
      <c r="FI92" s="94"/>
      <c r="FJ92" s="735"/>
      <c r="FK92" s="735"/>
      <c r="FL92" s="173">
        <f t="shared" si="262"/>
        <v>0</v>
      </c>
      <c r="FM92" s="173" t="s">
        <v>198</v>
      </c>
      <c r="FN92" s="173">
        <f t="shared" si="263"/>
        <v>200</v>
      </c>
      <c r="FO92" s="173" t="str">
        <f t="shared" si="264"/>
        <v>0/200</v>
      </c>
      <c r="FP92" s="173">
        <f t="shared" si="265"/>
        <v>0</v>
      </c>
      <c r="FQ92" s="173" t="s">
        <v>198</v>
      </c>
      <c r="FR92" s="173">
        <f t="shared" si="266"/>
        <v>200</v>
      </c>
      <c r="FS92" s="173" t="str">
        <f t="shared" si="267"/>
        <v>0/200</v>
      </c>
      <c r="FT92" s="173">
        <f t="shared" si="268"/>
        <v>0</v>
      </c>
      <c r="FU92" s="173" t="s">
        <v>198</v>
      </c>
      <c r="FV92" s="173">
        <f t="shared" si="269"/>
        <v>100</v>
      </c>
      <c r="FW92" s="173" t="str">
        <f t="shared" si="270"/>
        <v>0/100</v>
      </c>
      <c r="FX92" s="173">
        <f t="shared" si="271"/>
        <v>0</v>
      </c>
      <c r="FY92" s="173" t="s">
        <v>198</v>
      </c>
      <c r="FZ92" s="173">
        <f t="shared" si="272"/>
        <v>100</v>
      </c>
      <c r="GA92" s="173" t="str">
        <f t="shared" si="273"/>
        <v>0/100</v>
      </c>
      <c r="GB92" s="173">
        <f t="shared" si="274"/>
        <v>0</v>
      </c>
      <c r="GC92" s="173" t="s">
        <v>198</v>
      </c>
      <c r="GD92" s="173">
        <f t="shared" si="275"/>
        <v>200</v>
      </c>
      <c r="GE92" s="173" t="str">
        <f t="shared" si="228"/>
        <v>0/200</v>
      </c>
    </row>
    <row r="93" spans="1:187" ht="18">
      <c r="A93" s="165">
        <f t="shared" si="229"/>
        <v>0</v>
      </c>
      <c r="B93" s="429">
        <v>85</v>
      </c>
      <c r="C93" s="36">
        <v>85</v>
      </c>
      <c r="D93" s="37">
        <f t="shared" si="230"/>
        <v>0</v>
      </c>
      <c r="E93" s="2"/>
      <c r="F93" s="176"/>
      <c r="G93" s="1"/>
      <c r="H93" s="2"/>
      <c r="I93" s="2"/>
      <c r="J93" s="2"/>
      <c r="K93" s="178"/>
      <c r="L93" s="15">
        <v>0</v>
      </c>
      <c r="M93" s="67">
        <v>0</v>
      </c>
      <c r="N93" s="68">
        <f t="shared" si="218"/>
        <v>0</v>
      </c>
      <c r="O93" s="207">
        <v>0</v>
      </c>
      <c r="P93" s="432">
        <v>0</v>
      </c>
      <c r="Q93" s="119">
        <f t="shared" si="219"/>
        <v>0</v>
      </c>
      <c r="R93" s="433">
        <v>0</v>
      </c>
      <c r="S93" s="434">
        <f t="shared" si="276"/>
        <v>0</v>
      </c>
      <c r="T93" s="223">
        <f t="shared" si="220"/>
        <v>0</v>
      </c>
      <c r="U93" s="69">
        <f t="shared" si="221"/>
        <v>0</v>
      </c>
      <c r="V93" s="522">
        <f t="shared" si="231"/>
        <v>0</v>
      </c>
      <c r="W93" s="38" t="str">
        <f t="shared" si="222"/>
        <v/>
      </c>
      <c r="X93" s="38" t="str">
        <f t="shared" si="223"/>
        <v/>
      </c>
      <c r="Y93" s="137" t="str">
        <f t="shared" si="224"/>
        <v/>
      </c>
      <c r="Z93" s="147">
        <v>0</v>
      </c>
      <c r="AA93" s="79">
        <v>0</v>
      </c>
      <c r="AB93" s="80">
        <f t="shared" si="277"/>
        <v>0</v>
      </c>
      <c r="AC93" s="217">
        <v>0</v>
      </c>
      <c r="AD93" s="438">
        <v>0</v>
      </c>
      <c r="AE93" s="120">
        <f t="shared" si="278"/>
        <v>0</v>
      </c>
      <c r="AF93" s="439">
        <v>0</v>
      </c>
      <c r="AG93" s="440">
        <f t="shared" si="279"/>
        <v>0</v>
      </c>
      <c r="AH93" s="158">
        <f t="shared" si="280"/>
        <v>0</v>
      </c>
      <c r="AI93" s="218">
        <f t="shared" si="281"/>
        <v>0</v>
      </c>
      <c r="AJ93" s="522">
        <f t="shared" si="232"/>
        <v>0</v>
      </c>
      <c r="AK93" s="72" t="str">
        <f t="shared" si="282"/>
        <v/>
      </c>
      <c r="AL93" s="72" t="str">
        <f t="shared" si="283"/>
        <v/>
      </c>
      <c r="AM93" s="148" t="str">
        <f t="shared" si="284"/>
        <v/>
      </c>
      <c r="AN93" s="140">
        <v>0</v>
      </c>
      <c r="AO93" s="75">
        <v>0</v>
      </c>
      <c r="AP93" s="76">
        <f t="shared" si="210"/>
        <v>0</v>
      </c>
      <c r="AQ93" s="263">
        <v>0</v>
      </c>
      <c r="AR93" s="441">
        <v>0</v>
      </c>
      <c r="AS93" s="264">
        <f t="shared" si="285"/>
        <v>0</v>
      </c>
      <c r="AT93" s="442">
        <v>0</v>
      </c>
      <c r="AU93" s="443">
        <f t="shared" si="286"/>
        <v>0</v>
      </c>
      <c r="AV93" s="65">
        <f t="shared" si="287"/>
        <v>0</v>
      </c>
      <c r="AW93" s="265">
        <f t="shared" si="288"/>
        <v>0</v>
      </c>
      <c r="AX93" s="522">
        <f t="shared" si="233"/>
        <v>0</v>
      </c>
      <c r="AY93" s="40" t="str">
        <f t="shared" si="289"/>
        <v/>
      </c>
      <c r="AZ93" s="40" t="str">
        <f t="shared" si="290"/>
        <v/>
      </c>
      <c r="BA93" s="141" t="str">
        <f t="shared" si="291"/>
        <v/>
      </c>
      <c r="BB93" s="286">
        <v>0</v>
      </c>
      <c r="BC93" s="85">
        <v>0</v>
      </c>
      <c r="BD93" s="287">
        <f t="shared" si="211"/>
        <v>0</v>
      </c>
      <c r="BE93" s="288">
        <v>0</v>
      </c>
      <c r="BF93" s="444">
        <v>0</v>
      </c>
      <c r="BG93" s="289">
        <f t="shared" si="292"/>
        <v>0</v>
      </c>
      <c r="BH93" s="445">
        <v>0</v>
      </c>
      <c r="BI93" s="446">
        <f t="shared" si="293"/>
        <v>0</v>
      </c>
      <c r="BJ93" s="121">
        <f t="shared" si="294"/>
        <v>0</v>
      </c>
      <c r="BK93" s="290">
        <f t="shared" si="295"/>
        <v>0</v>
      </c>
      <c r="BL93" s="522">
        <f t="shared" si="234"/>
        <v>0</v>
      </c>
      <c r="BM93" s="91" t="str">
        <f t="shared" si="296"/>
        <v/>
      </c>
      <c r="BN93" s="91" t="str">
        <f t="shared" si="297"/>
        <v/>
      </c>
      <c r="BO93" s="144" t="str">
        <f t="shared" si="298"/>
        <v/>
      </c>
      <c r="BP93" s="147">
        <v>0</v>
      </c>
      <c r="BQ93" s="79">
        <v>0</v>
      </c>
      <c r="BR93" s="80">
        <f t="shared" si="212"/>
        <v>0</v>
      </c>
      <c r="BS93" s="217">
        <v>0</v>
      </c>
      <c r="BT93" s="438">
        <v>0</v>
      </c>
      <c r="BU93" s="120">
        <f t="shared" si="299"/>
        <v>0</v>
      </c>
      <c r="BV93" s="439">
        <v>0</v>
      </c>
      <c r="BW93" s="440">
        <f t="shared" si="300"/>
        <v>0</v>
      </c>
      <c r="BX93" s="158">
        <f t="shared" si="301"/>
        <v>0</v>
      </c>
      <c r="BY93" s="218">
        <f t="shared" si="302"/>
        <v>0</v>
      </c>
      <c r="BZ93" s="522">
        <f t="shared" si="235"/>
        <v>0</v>
      </c>
      <c r="CA93" s="72" t="str">
        <f t="shared" si="303"/>
        <v/>
      </c>
      <c r="CB93" s="72" t="str">
        <f t="shared" si="304"/>
        <v/>
      </c>
      <c r="CC93" s="148" t="str">
        <f t="shared" si="305"/>
        <v/>
      </c>
      <c r="CD93" s="155">
        <v>0</v>
      </c>
      <c r="CE93" s="156">
        <v>0</v>
      </c>
      <c r="CF93" s="157">
        <f t="shared" si="213"/>
        <v>0</v>
      </c>
      <c r="CG93" s="311">
        <v>0</v>
      </c>
      <c r="CH93" s="447">
        <v>0</v>
      </c>
      <c r="CI93" s="312">
        <f t="shared" si="306"/>
        <v>0</v>
      </c>
      <c r="CJ93" s="448">
        <v>0</v>
      </c>
      <c r="CK93" s="449">
        <f t="shared" si="307"/>
        <v>0</v>
      </c>
      <c r="CL93" s="64">
        <f t="shared" si="308"/>
        <v>0</v>
      </c>
      <c r="CM93" s="313">
        <f t="shared" si="309"/>
        <v>0</v>
      </c>
      <c r="CN93" s="522">
        <f t="shared" si="236"/>
        <v>0</v>
      </c>
      <c r="CO93" s="39" t="str">
        <f t="shared" si="310"/>
        <v/>
      </c>
      <c r="CP93" s="39" t="str">
        <f t="shared" si="311"/>
        <v/>
      </c>
      <c r="CQ93" s="58" t="str">
        <f t="shared" si="312"/>
        <v/>
      </c>
      <c r="CR93" s="152">
        <v>0</v>
      </c>
      <c r="CS93" s="81">
        <v>0</v>
      </c>
      <c r="CT93" s="82">
        <f t="shared" si="214"/>
        <v>0</v>
      </c>
      <c r="CU93" s="336">
        <v>0</v>
      </c>
      <c r="CV93" s="450">
        <v>0</v>
      </c>
      <c r="CW93" s="337">
        <f t="shared" si="313"/>
        <v>0</v>
      </c>
      <c r="CX93" s="451">
        <v>0</v>
      </c>
      <c r="CY93" s="452">
        <f t="shared" si="314"/>
        <v>0</v>
      </c>
      <c r="CZ93" s="66">
        <f t="shared" si="315"/>
        <v>0</v>
      </c>
      <c r="DA93" s="338">
        <f t="shared" si="316"/>
        <v>0</v>
      </c>
      <c r="DB93" s="522">
        <f t="shared" si="237"/>
        <v>0</v>
      </c>
      <c r="DC93" s="153">
        <f t="shared" si="238"/>
        <v>0</v>
      </c>
      <c r="DD93" s="286">
        <v>0</v>
      </c>
      <c r="DE93" s="85">
        <v>0</v>
      </c>
      <c r="DF93" s="287">
        <f t="shared" si="215"/>
        <v>0</v>
      </c>
      <c r="DG93" s="288">
        <v>0</v>
      </c>
      <c r="DH93" s="444">
        <v>0</v>
      </c>
      <c r="DI93" s="289">
        <f t="shared" si="317"/>
        <v>0</v>
      </c>
      <c r="DJ93" s="445">
        <v>0</v>
      </c>
      <c r="DK93" s="446">
        <f t="shared" si="318"/>
        <v>0</v>
      </c>
      <c r="DL93" s="121">
        <f t="shared" si="319"/>
        <v>0</v>
      </c>
      <c r="DM93" s="290">
        <f t="shared" si="320"/>
        <v>0</v>
      </c>
      <c r="DN93" s="522">
        <f t="shared" si="239"/>
        <v>0</v>
      </c>
      <c r="DO93" s="154">
        <f t="shared" si="240"/>
        <v>0</v>
      </c>
      <c r="DP93" s="12">
        <v>0</v>
      </c>
      <c r="DQ93" s="6">
        <v>0</v>
      </c>
      <c r="DR93" s="6">
        <v>0</v>
      </c>
      <c r="DS93" s="87">
        <f t="shared" si="216"/>
        <v>0</v>
      </c>
      <c r="DT93" s="522">
        <f t="shared" si="241"/>
        <v>0</v>
      </c>
      <c r="DU93" s="88">
        <f t="shared" si="242"/>
        <v>0</v>
      </c>
      <c r="DV93" s="10">
        <v>0</v>
      </c>
      <c r="DW93" s="4">
        <v>0</v>
      </c>
      <c r="DX93" s="4">
        <v>0</v>
      </c>
      <c r="DY93" s="39">
        <f t="shared" si="217"/>
        <v>0</v>
      </c>
      <c r="DZ93" s="522">
        <f t="shared" si="243"/>
        <v>0</v>
      </c>
      <c r="EA93" s="54">
        <f t="shared" si="244"/>
        <v>0</v>
      </c>
      <c r="EB93" s="286">
        <v>0</v>
      </c>
      <c r="EC93" s="85">
        <v>0</v>
      </c>
      <c r="ED93" s="287">
        <f t="shared" si="321"/>
        <v>0</v>
      </c>
      <c r="EE93" s="288">
        <v>0</v>
      </c>
      <c r="EF93" s="444">
        <v>0</v>
      </c>
      <c r="EG93" s="289">
        <f t="shared" si="322"/>
        <v>0</v>
      </c>
      <c r="EH93" s="445">
        <v>0</v>
      </c>
      <c r="EI93" s="446">
        <f t="shared" si="323"/>
        <v>0</v>
      </c>
      <c r="EJ93" s="121">
        <f t="shared" si="324"/>
        <v>0</v>
      </c>
      <c r="EK93" s="290">
        <f t="shared" si="325"/>
        <v>0</v>
      </c>
      <c r="EL93" s="91">
        <f t="shared" si="225"/>
        <v>0</v>
      </c>
      <c r="EM93" s="154">
        <f t="shared" si="245"/>
        <v>0</v>
      </c>
      <c r="EN93" s="14"/>
      <c r="EO93" s="8"/>
      <c r="EP93" s="59" t="str">
        <f t="shared" si="209"/>
        <v/>
      </c>
      <c r="EQ93" s="56">
        <f t="shared" si="226"/>
        <v>0</v>
      </c>
      <c r="ER93" s="41">
        <f t="shared" si="227"/>
        <v>0</v>
      </c>
      <c r="ES93" s="37">
        <f t="shared" si="326"/>
        <v>0</v>
      </c>
      <c r="ET93" s="99" t="str">
        <f t="shared" si="247"/>
        <v/>
      </c>
      <c r="EU93" s="99" t="str">
        <f t="shared" si="248"/>
        <v/>
      </c>
      <c r="EV93" s="83" t="str">
        <f t="shared" si="249"/>
        <v/>
      </c>
      <c r="EW93" s="57" t="str">
        <f t="shared" si="250"/>
        <v/>
      </c>
      <c r="EX93" s="126">
        <f t="shared" si="251"/>
        <v>0</v>
      </c>
      <c r="EY93" s="93" t="str">
        <f t="shared" si="252"/>
        <v/>
      </c>
      <c r="EZ93" s="92" t="str">
        <f t="shared" si="253"/>
        <v/>
      </c>
      <c r="FA93" s="92" t="str">
        <f t="shared" si="254"/>
        <v/>
      </c>
      <c r="FB93" s="92" t="str">
        <f t="shared" si="255"/>
        <v/>
      </c>
      <c r="FC93" s="92" t="str">
        <f t="shared" si="256"/>
        <v/>
      </c>
      <c r="FD93" s="94" t="str">
        <f t="shared" si="257"/>
        <v/>
      </c>
      <c r="FE93" s="93">
        <f t="shared" si="258"/>
        <v>0</v>
      </c>
      <c r="FF93" s="92">
        <f t="shared" si="259"/>
        <v>0</v>
      </c>
      <c r="FG93" s="92">
        <f t="shared" si="260"/>
        <v>0</v>
      </c>
      <c r="FH93" s="92">
        <f t="shared" si="261"/>
        <v>0</v>
      </c>
      <c r="FI93" s="94"/>
      <c r="FJ93" s="735"/>
      <c r="FK93" s="735"/>
      <c r="FL93" s="173">
        <f t="shared" si="262"/>
        <v>0</v>
      </c>
      <c r="FM93" s="173" t="s">
        <v>198</v>
      </c>
      <c r="FN93" s="173">
        <f t="shared" si="263"/>
        <v>200</v>
      </c>
      <c r="FO93" s="173" t="str">
        <f t="shared" si="264"/>
        <v>0/200</v>
      </c>
      <c r="FP93" s="173">
        <f t="shared" si="265"/>
        <v>0</v>
      </c>
      <c r="FQ93" s="173" t="s">
        <v>198</v>
      </c>
      <c r="FR93" s="173">
        <f t="shared" si="266"/>
        <v>200</v>
      </c>
      <c r="FS93" s="173" t="str">
        <f t="shared" si="267"/>
        <v>0/200</v>
      </c>
      <c r="FT93" s="173">
        <f t="shared" si="268"/>
        <v>0</v>
      </c>
      <c r="FU93" s="173" t="s">
        <v>198</v>
      </c>
      <c r="FV93" s="173">
        <f t="shared" si="269"/>
        <v>100</v>
      </c>
      <c r="FW93" s="173" t="str">
        <f t="shared" si="270"/>
        <v>0/100</v>
      </c>
      <c r="FX93" s="173">
        <f t="shared" si="271"/>
        <v>0</v>
      </c>
      <c r="FY93" s="173" t="s">
        <v>198</v>
      </c>
      <c r="FZ93" s="173">
        <f t="shared" si="272"/>
        <v>100</v>
      </c>
      <c r="GA93" s="173" t="str">
        <f t="shared" si="273"/>
        <v>0/100</v>
      </c>
      <c r="GB93" s="173">
        <f t="shared" si="274"/>
        <v>0</v>
      </c>
      <c r="GC93" s="173" t="s">
        <v>198</v>
      </c>
      <c r="GD93" s="173">
        <f t="shared" si="275"/>
        <v>200</v>
      </c>
      <c r="GE93" s="173" t="str">
        <f t="shared" si="228"/>
        <v>0/200</v>
      </c>
    </row>
    <row r="94" spans="1:187" ht="18">
      <c r="A94" s="165">
        <f t="shared" si="229"/>
        <v>0</v>
      </c>
      <c r="B94" s="429">
        <v>86</v>
      </c>
      <c r="C94" s="42">
        <v>86</v>
      </c>
      <c r="D94" s="37">
        <f t="shared" si="230"/>
        <v>0</v>
      </c>
      <c r="E94" s="2"/>
      <c r="F94" s="176"/>
      <c r="G94" s="2"/>
      <c r="H94" s="2"/>
      <c r="I94" s="2"/>
      <c r="J94" s="2"/>
      <c r="K94" s="178"/>
      <c r="L94" s="15">
        <v>0</v>
      </c>
      <c r="M94" s="67">
        <v>0</v>
      </c>
      <c r="N94" s="68">
        <f t="shared" si="218"/>
        <v>0</v>
      </c>
      <c r="O94" s="207">
        <v>0</v>
      </c>
      <c r="P94" s="432">
        <v>0</v>
      </c>
      <c r="Q94" s="119">
        <f t="shared" si="219"/>
        <v>0</v>
      </c>
      <c r="R94" s="433">
        <v>0</v>
      </c>
      <c r="S94" s="434">
        <f t="shared" si="276"/>
        <v>0</v>
      </c>
      <c r="T94" s="223">
        <f t="shared" si="220"/>
        <v>0</v>
      </c>
      <c r="U94" s="69">
        <f t="shared" si="221"/>
        <v>0</v>
      </c>
      <c r="V94" s="522">
        <f t="shared" si="231"/>
        <v>0</v>
      </c>
      <c r="W94" s="38" t="str">
        <f t="shared" si="222"/>
        <v/>
      </c>
      <c r="X94" s="38" t="str">
        <f t="shared" si="223"/>
        <v/>
      </c>
      <c r="Y94" s="137" t="str">
        <f t="shared" si="224"/>
        <v/>
      </c>
      <c r="Z94" s="147">
        <v>0</v>
      </c>
      <c r="AA94" s="79">
        <v>0</v>
      </c>
      <c r="AB94" s="80">
        <f t="shared" si="277"/>
        <v>0</v>
      </c>
      <c r="AC94" s="217">
        <v>0</v>
      </c>
      <c r="AD94" s="438">
        <v>0</v>
      </c>
      <c r="AE94" s="120">
        <f t="shared" si="278"/>
        <v>0</v>
      </c>
      <c r="AF94" s="439">
        <v>0</v>
      </c>
      <c r="AG94" s="440">
        <f t="shared" si="279"/>
        <v>0</v>
      </c>
      <c r="AH94" s="158">
        <f t="shared" si="280"/>
        <v>0</v>
      </c>
      <c r="AI94" s="218">
        <f t="shared" si="281"/>
        <v>0</v>
      </c>
      <c r="AJ94" s="522">
        <f t="shared" si="232"/>
        <v>0</v>
      </c>
      <c r="AK94" s="72" t="str">
        <f t="shared" si="282"/>
        <v/>
      </c>
      <c r="AL94" s="72" t="str">
        <f t="shared" si="283"/>
        <v/>
      </c>
      <c r="AM94" s="148" t="str">
        <f t="shared" si="284"/>
        <v/>
      </c>
      <c r="AN94" s="140">
        <v>0</v>
      </c>
      <c r="AO94" s="75">
        <v>0</v>
      </c>
      <c r="AP94" s="76">
        <f t="shared" si="210"/>
        <v>0</v>
      </c>
      <c r="AQ94" s="263">
        <v>0</v>
      </c>
      <c r="AR94" s="441">
        <v>0</v>
      </c>
      <c r="AS94" s="264">
        <f t="shared" si="285"/>
        <v>0</v>
      </c>
      <c r="AT94" s="442">
        <v>0</v>
      </c>
      <c r="AU94" s="443">
        <f t="shared" si="286"/>
        <v>0</v>
      </c>
      <c r="AV94" s="65">
        <f t="shared" si="287"/>
        <v>0</v>
      </c>
      <c r="AW94" s="265">
        <f t="shared" si="288"/>
        <v>0</v>
      </c>
      <c r="AX94" s="522">
        <f t="shared" si="233"/>
        <v>0</v>
      </c>
      <c r="AY94" s="40" t="str">
        <f t="shared" si="289"/>
        <v/>
      </c>
      <c r="AZ94" s="40" t="str">
        <f t="shared" si="290"/>
        <v/>
      </c>
      <c r="BA94" s="141" t="str">
        <f t="shared" si="291"/>
        <v/>
      </c>
      <c r="BB94" s="286">
        <v>0</v>
      </c>
      <c r="BC94" s="85">
        <v>0</v>
      </c>
      <c r="BD94" s="287">
        <f t="shared" si="211"/>
        <v>0</v>
      </c>
      <c r="BE94" s="288">
        <v>0</v>
      </c>
      <c r="BF94" s="444">
        <v>0</v>
      </c>
      <c r="BG94" s="289">
        <f t="shared" si="292"/>
        <v>0</v>
      </c>
      <c r="BH94" s="445">
        <v>0</v>
      </c>
      <c r="BI94" s="446">
        <f t="shared" si="293"/>
        <v>0</v>
      </c>
      <c r="BJ94" s="121">
        <f t="shared" si="294"/>
        <v>0</v>
      </c>
      <c r="BK94" s="290">
        <f t="shared" si="295"/>
        <v>0</v>
      </c>
      <c r="BL94" s="522">
        <f t="shared" si="234"/>
        <v>0</v>
      </c>
      <c r="BM94" s="91" t="str">
        <f t="shared" si="296"/>
        <v/>
      </c>
      <c r="BN94" s="91" t="str">
        <f t="shared" si="297"/>
        <v/>
      </c>
      <c r="BO94" s="144" t="str">
        <f t="shared" si="298"/>
        <v/>
      </c>
      <c r="BP94" s="147">
        <v>0</v>
      </c>
      <c r="BQ94" s="79">
        <v>0</v>
      </c>
      <c r="BR94" s="80">
        <f t="shared" si="212"/>
        <v>0</v>
      </c>
      <c r="BS94" s="217">
        <v>0</v>
      </c>
      <c r="BT94" s="438">
        <v>0</v>
      </c>
      <c r="BU94" s="120">
        <f t="shared" si="299"/>
        <v>0</v>
      </c>
      <c r="BV94" s="439">
        <v>0</v>
      </c>
      <c r="BW94" s="440">
        <f t="shared" si="300"/>
        <v>0</v>
      </c>
      <c r="BX94" s="158">
        <f t="shared" si="301"/>
        <v>0</v>
      </c>
      <c r="BY94" s="218">
        <f t="shared" si="302"/>
        <v>0</v>
      </c>
      <c r="BZ94" s="522">
        <f t="shared" si="235"/>
        <v>0</v>
      </c>
      <c r="CA94" s="72" t="str">
        <f t="shared" si="303"/>
        <v/>
      </c>
      <c r="CB94" s="72" t="str">
        <f t="shared" si="304"/>
        <v/>
      </c>
      <c r="CC94" s="148" t="str">
        <f t="shared" si="305"/>
        <v/>
      </c>
      <c r="CD94" s="155">
        <v>0</v>
      </c>
      <c r="CE94" s="156">
        <v>0</v>
      </c>
      <c r="CF94" s="157">
        <f t="shared" si="213"/>
        <v>0</v>
      </c>
      <c r="CG94" s="311">
        <v>0</v>
      </c>
      <c r="CH94" s="447">
        <v>0</v>
      </c>
      <c r="CI94" s="312">
        <f t="shared" si="306"/>
        <v>0</v>
      </c>
      <c r="CJ94" s="448">
        <v>0</v>
      </c>
      <c r="CK94" s="449">
        <f t="shared" si="307"/>
        <v>0</v>
      </c>
      <c r="CL94" s="64">
        <f t="shared" si="308"/>
        <v>0</v>
      </c>
      <c r="CM94" s="313">
        <f t="shared" si="309"/>
        <v>0</v>
      </c>
      <c r="CN94" s="522">
        <f t="shared" si="236"/>
        <v>0</v>
      </c>
      <c r="CO94" s="39" t="str">
        <f t="shared" si="310"/>
        <v/>
      </c>
      <c r="CP94" s="39" t="str">
        <f t="shared" si="311"/>
        <v/>
      </c>
      <c r="CQ94" s="58" t="str">
        <f t="shared" si="312"/>
        <v/>
      </c>
      <c r="CR94" s="152">
        <v>0</v>
      </c>
      <c r="CS94" s="81">
        <v>0</v>
      </c>
      <c r="CT94" s="82">
        <f t="shared" si="214"/>
        <v>0</v>
      </c>
      <c r="CU94" s="336">
        <v>0</v>
      </c>
      <c r="CV94" s="450">
        <v>0</v>
      </c>
      <c r="CW94" s="337">
        <f t="shared" si="313"/>
        <v>0</v>
      </c>
      <c r="CX94" s="451">
        <v>0</v>
      </c>
      <c r="CY94" s="452">
        <f t="shared" si="314"/>
        <v>0</v>
      </c>
      <c r="CZ94" s="66">
        <f t="shared" si="315"/>
        <v>0</v>
      </c>
      <c r="DA94" s="338">
        <f t="shared" si="316"/>
        <v>0</v>
      </c>
      <c r="DB94" s="522">
        <f t="shared" si="237"/>
        <v>0</v>
      </c>
      <c r="DC94" s="153">
        <f t="shared" si="238"/>
        <v>0</v>
      </c>
      <c r="DD94" s="286">
        <v>0</v>
      </c>
      <c r="DE94" s="85">
        <v>0</v>
      </c>
      <c r="DF94" s="287">
        <f t="shared" si="215"/>
        <v>0</v>
      </c>
      <c r="DG94" s="288">
        <v>0</v>
      </c>
      <c r="DH94" s="444">
        <v>0</v>
      </c>
      <c r="DI94" s="289">
        <f t="shared" si="317"/>
        <v>0</v>
      </c>
      <c r="DJ94" s="445">
        <v>0</v>
      </c>
      <c r="DK94" s="446">
        <f t="shared" si="318"/>
        <v>0</v>
      </c>
      <c r="DL94" s="121">
        <f t="shared" si="319"/>
        <v>0</v>
      </c>
      <c r="DM94" s="290">
        <f t="shared" si="320"/>
        <v>0</v>
      </c>
      <c r="DN94" s="522">
        <f t="shared" si="239"/>
        <v>0</v>
      </c>
      <c r="DO94" s="154">
        <f t="shared" si="240"/>
        <v>0</v>
      </c>
      <c r="DP94" s="12">
        <v>0</v>
      </c>
      <c r="DQ94" s="6">
        <v>0</v>
      </c>
      <c r="DR94" s="6">
        <v>0</v>
      </c>
      <c r="DS94" s="87">
        <f t="shared" si="216"/>
        <v>0</v>
      </c>
      <c r="DT94" s="522">
        <f t="shared" si="241"/>
        <v>0</v>
      </c>
      <c r="DU94" s="88">
        <f t="shared" si="242"/>
        <v>0</v>
      </c>
      <c r="DV94" s="10">
        <v>0</v>
      </c>
      <c r="DW94" s="4">
        <v>0</v>
      </c>
      <c r="DX94" s="4">
        <v>0</v>
      </c>
      <c r="DY94" s="39">
        <f t="shared" si="217"/>
        <v>0</v>
      </c>
      <c r="DZ94" s="522">
        <f t="shared" si="243"/>
        <v>0</v>
      </c>
      <c r="EA94" s="54">
        <f t="shared" si="244"/>
        <v>0</v>
      </c>
      <c r="EB94" s="286">
        <v>0</v>
      </c>
      <c r="EC94" s="85">
        <v>0</v>
      </c>
      <c r="ED94" s="287">
        <f t="shared" si="321"/>
        <v>0</v>
      </c>
      <c r="EE94" s="288">
        <v>0</v>
      </c>
      <c r="EF94" s="444">
        <v>0</v>
      </c>
      <c r="EG94" s="289">
        <f t="shared" si="322"/>
        <v>0</v>
      </c>
      <c r="EH94" s="445">
        <v>0</v>
      </c>
      <c r="EI94" s="446">
        <f t="shared" si="323"/>
        <v>0</v>
      </c>
      <c r="EJ94" s="121">
        <f t="shared" si="324"/>
        <v>0</v>
      </c>
      <c r="EK94" s="290">
        <f t="shared" si="325"/>
        <v>0</v>
      </c>
      <c r="EL94" s="91">
        <f t="shared" si="225"/>
        <v>0</v>
      </c>
      <c r="EM94" s="154">
        <f t="shared" si="245"/>
        <v>0</v>
      </c>
      <c r="EN94" s="14"/>
      <c r="EO94" s="8"/>
      <c r="EP94" s="59" t="str">
        <f t="shared" si="209"/>
        <v/>
      </c>
      <c r="EQ94" s="56">
        <f t="shared" si="226"/>
        <v>0</v>
      </c>
      <c r="ER94" s="41">
        <f t="shared" si="227"/>
        <v>0</v>
      </c>
      <c r="ES94" s="37">
        <f t="shared" si="326"/>
        <v>0</v>
      </c>
      <c r="ET94" s="99" t="str">
        <f t="shared" si="247"/>
        <v/>
      </c>
      <c r="EU94" s="99" t="str">
        <f t="shared" si="248"/>
        <v/>
      </c>
      <c r="EV94" s="83" t="str">
        <f t="shared" si="249"/>
        <v/>
      </c>
      <c r="EW94" s="57" t="str">
        <f t="shared" si="250"/>
        <v/>
      </c>
      <c r="EX94" s="126">
        <f t="shared" si="251"/>
        <v>0</v>
      </c>
      <c r="EY94" s="93" t="str">
        <f t="shared" si="252"/>
        <v/>
      </c>
      <c r="EZ94" s="92" t="str">
        <f t="shared" si="253"/>
        <v/>
      </c>
      <c r="FA94" s="92" t="str">
        <f t="shared" si="254"/>
        <v/>
      </c>
      <c r="FB94" s="92" t="str">
        <f t="shared" si="255"/>
        <v/>
      </c>
      <c r="FC94" s="92" t="str">
        <f t="shared" si="256"/>
        <v/>
      </c>
      <c r="FD94" s="94" t="str">
        <f t="shared" si="257"/>
        <v/>
      </c>
      <c r="FE94" s="93">
        <f t="shared" si="258"/>
        <v>0</v>
      </c>
      <c r="FF94" s="92">
        <f t="shared" si="259"/>
        <v>0</v>
      </c>
      <c r="FG94" s="92">
        <f t="shared" si="260"/>
        <v>0</v>
      </c>
      <c r="FH94" s="92">
        <f t="shared" si="261"/>
        <v>0</v>
      </c>
      <c r="FI94" s="94"/>
      <c r="FJ94" s="735"/>
      <c r="FK94" s="735"/>
      <c r="FL94" s="173">
        <f t="shared" si="262"/>
        <v>0</v>
      </c>
      <c r="FM94" s="173" t="s">
        <v>198</v>
      </c>
      <c r="FN94" s="173">
        <f t="shared" si="263"/>
        <v>200</v>
      </c>
      <c r="FO94" s="173" t="str">
        <f t="shared" si="264"/>
        <v>0/200</v>
      </c>
      <c r="FP94" s="173">
        <f t="shared" si="265"/>
        <v>0</v>
      </c>
      <c r="FQ94" s="173" t="s">
        <v>198</v>
      </c>
      <c r="FR94" s="173">
        <f t="shared" si="266"/>
        <v>200</v>
      </c>
      <c r="FS94" s="173" t="str">
        <f t="shared" si="267"/>
        <v>0/200</v>
      </c>
      <c r="FT94" s="173">
        <f t="shared" si="268"/>
        <v>0</v>
      </c>
      <c r="FU94" s="173" t="s">
        <v>198</v>
      </c>
      <c r="FV94" s="173">
        <f t="shared" si="269"/>
        <v>100</v>
      </c>
      <c r="FW94" s="173" t="str">
        <f t="shared" si="270"/>
        <v>0/100</v>
      </c>
      <c r="FX94" s="173">
        <f t="shared" si="271"/>
        <v>0</v>
      </c>
      <c r="FY94" s="173" t="s">
        <v>198</v>
      </c>
      <c r="FZ94" s="173">
        <f t="shared" si="272"/>
        <v>100</v>
      </c>
      <c r="GA94" s="173" t="str">
        <f t="shared" si="273"/>
        <v>0/100</v>
      </c>
      <c r="GB94" s="173">
        <f t="shared" si="274"/>
        <v>0</v>
      </c>
      <c r="GC94" s="173" t="s">
        <v>198</v>
      </c>
      <c r="GD94" s="173">
        <f t="shared" si="275"/>
        <v>200</v>
      </c>
      <c r="GE94" s="173" t="str">
        <f t="shared" si="228"/>
        <v>0/200</v>
      </c>
    </row>
    <row r="95" spans="1:187" ht="18">
      <c r="A95" s="165">
        <f t="shared" si="229"/>
        <v>0</v>
      </c>
      <c r="B95" s="429">
        <v>87</v>
      </c>
      <c r="C95" s="36">
        <v>87</v>
      </c>
      <c r="D95" s="37">
        <f t="shared" si="230"/>
        <v>0</v>
      </c>
      <c r="E95" s="2"/>
      <c r="F95" s="176"/>
      <c r="G95" s="1"/>
      <c r="H95" s="2"/>
      <c r="I95" s="2"/>
      <c r="J95" s="2"/>
      <c r="K95" s="178"/>
      <c r="L95" s="15">
        <v>0</v>
      </c>
      <c r="M95" s="67">
        <v>0</v>
      </c>
      <c r="N95" s="68">
        <f t="shared" si="218"/>
        <v>0</v>
      </c>
      <c r="O95" s="207">
        <v>0</v>
      </c>
      <c r="P95" s="432">
        <v>0</v>
      </c>
      <c r="Q95" s="119">
        <f t="shared" si="219"/>
        <v>0</v>
      </c>
      <c r="R95" s="433">
        <v>0</v>
      </c>
      <c r="S95" s="434">
        <f t="shared" si="276"/>
        <v>0</v>
      </c>
      <c r="T95" s="223">
        <f t="shared" si="220"/>
        <v>0</v>
      </c>
      <c r="U95" s="69">
        <f t="shared" si="221"/>
        <v>0</v>
      </c>
      <c r="V95" s="522">
        <f t="shared" si="231"/>
        <v>0</v>
      </c>
      <c r="W95" s="38" t="str">
        <f t="shared" si="222"/>
        <v/>
      </c>
      <c r="X95" s="38" t="str">
        <f t="shared" si="223"/>
        <v/>
      </c>
      <c r="Y95" s="137" t="str">
        <f t="shared" si="224"/>
        <v/>
      </c>
      <c r="Z95" s="147">
        <v>0</v>
      </c>
      <c r="AA95" s="79">
        <v>0</v>
      </c>
      <c r="AB95" s="80">
        <f t="shared" si="277"/>
        <v>0</v>
      </c>
      <c r="AC95" s="217">
        <v>0</v>
      </c>
      <c r="AD95" s="438">
        <v>0</v>
      </c>
      <c r="AE95" s="120">
        <f t="shared" si="278"/>
        <v>0</v>
      </c>
      <c r="AF95" s="439">
        <v>0</v>
      </c>
      <c r="AG95" s="440">
        <f t="shared" si="279"/>
        <v>0</v>
      </c>
      <c r="AH95" s="158">
        <f t="shared" si="280"/>
        <v>0</v>
      </c>
      <c r="AI95" s="218">
        <f t="shared" si="281"/>
        <v>0</v>
      </c>
      <c r="AJ95" s="522">
        <f t="shared" si="232"/>
        <v>0</v>
      </c>
      <c r="AK95" s="72" t="str">
        <f t="shared" si="282"/>
        <v/>
      </c>
      <c r="AL95" s="72" t="str">
        <f t="shared" si="283"/>
        <v/>
      </c>
      <c r="AM95" s="148" t="str">
        <f t="shared" si="284"/>
        <v/>
      </c>
      <c r="AN95" s="140">
        <v>0</v>
      </c>
      <c r="AO95" s="75">
        <v>0</v>
      </c>
      <c r="AP95" s="76">
        <f t="shared" si="210"/>
        <v>0</v>
      </c>
      <c r="AQ95" s="263">
        <v>0</v>
      </c>
      <c r="AR95" s="441">
        <v>0</v>
      </c>
      <c r="AS95" s="264">
        <f t="shared" si="285"/>
        <v>0</v>
      </c>
      <c r="AT95" s="442">
        <v>0</v>
      </c>
      <c r="AU95" s="443">
        <f t="shared" si="286"/>
        <v>0</v>
      </c>
      <c r="AV95" s="65">
        <f t="shared" si="287"/>
        <v>0</v>
      </c>
      <c r="AW95" s="265">
        <f t="shared" si="288"/>
        <v>0</v>
      </c>
      <c r="AX95" s="522">
        <f t="shared" si="233"/>
        <v>0</v>
      </c>
      <c r="AY95" s="40" t="str">
        <f t="shared" si="289"/>
        <v/>
      </c>
      <c r="AZ95" s="40" t="str">
        <f t="shared" si="290"/>
        <v/>
      </c>
      <c r="BA95" s="141" t="str">
        <f t="shared" si="291"/>
        <v/>
      </c>
      <c r="BB95" s="286">
        <v>0</v>
      </c>
      <c r="BC95" s="85">
        <v>0</v>
      </c>
      <c r="BD95" s="287">
        <f t="shared" si="211"/>
        <v>0</v>
      </c>
      <c r="BE95" s="288">
        <v>0</v>
      </c>
      <c r="BF95" s="444">
        <v>0</v>
      </c>
      <c r="BG95" s="289">
        <f t="shared" si="292"/>
        <v>0</v>
      </c>
      <c r="BH95" s="445">
        <v>0</v>
      </c>
      <c r="BI95" s="446">
        <f t="shared" si="293"/>
        <v>0</v>
      </c>
      <c r="BJ95" s="121">
        <f t="shared" si="294"/>
        <v>0</v>
      </c>
      <c r="BK95" s="290">
        <f t="shared" si="295"/>
        <v>0</v>
      </c>
      <c r="BL95" s="522">
        <f t="shared" si="234"/>
        <v>0</v>
      </c>
      <c r="BM95" s="91" t="str">
        <f t="shared" si="296"/>
        <v/>
      </c>
      <c r="BN95" s="91" t="str">
        <f t="shared" si="297"/>
        <v/>
      </c>
      <c r="BO95" s="144" t="str">
        <f t="shared" si="298"/>
        <v/>
      </c>
      <c r="BP95" s="147">
        <v>0</v>
      </c>
      <c r="BQ95" s="79">
        <v>0</v>
      </c>
      <c r="BR95" s="80">
        <f t="shared" si="212"/>
        <v>0</v>
      </c>
      <c r="BS95" s="217">
        <v>0</v>
      </c>
      <c r="BT95" s="438">
        <v>0</v>
      </c>
      <c r="BU95" s="120">
        <f t="shared" si="299"/>
        <v>0</v>
      </c>
      <c r="BV95" s="439">
        <v>0</v>
      </c>
      <c r="BW95" s="440">
        <f t="shared" si="300"/>
        <v>0</v>
      </c>
      <c r="BX95" s="158">
        <f t="shared" si="301"/>
        <v>0</v>
      </c>
      <c r="BY95" s="218">
        <f t="shared" si="302"/>
        <v>0</v>
      </c>
      <c r="BZ95" s="522">
        <f t="shared" si="235"/>
        <v>0</v>
      </c>
      <c r="CA95" s="72" t="str">
        <f t="shared" si="303"/>
        <v/>
      </c>
      <c r="CB95" s="72" t="str">
        <f t="shared" si="304"/>
        <v/>
      </c>
      <c r="CC95" s="148" t="str">
        <f t="shared" si="305"/>
        <v/>
      </c>
      <c r="CD95" s="155">
        <v>0</v>
      </c>
      <c r="CE95" s="156">
        <v>0</v>
      </c>
      <c r="CF95" s="157">
        <f t="shared" si="213"/>
        <v>0</v>
      </c>
      <c r="CG95" s="311">
        <v>0</v>
      </c>
      <c r="CH95" s="447">
        <v>0</v>
      </c>
      <c r="CI95" s="312">
        <f t="shared" si="306"/>
        <v>0</v>
      </c>
      <c r="CJ95" s="448">
        <v>0</v>
      </c>
      <c r="CK95" s="449">
        <f t="shared" si="307"/>
        <v>0</v>
      </c>
      <c r="CL95" s="64">
        <f t="shared" si="308"/>
        <v>0</v>
      </c>
      <c r="CM95" s="313">
        <f t="shared" si="309"/>
        <v>0</v>
      </c>
      <c r="CN95" s="522">
        <f t="shared" si="236"/>
        <v>0</v>
      </c>
      <c r="CO95" s="39" t="str">
        <f t="shared" si="310"/>
        <v/>
      </c>
      <c r="CP95" s="39" t="str">
        <f t="shared" si="311"/>
        <v/>
      </c>
      <c r="CQ95" s="58" t="str">
        <f t="shared" si="312"/>
        <v/>
      </c>
      <c r="CR95" s="152">
        <v>0</v>
      </c>
      <c r="CS95" s="81">
        <v>0</v>
      </c>
      <c r="CT95" s="82">
        <f t="shared" si="214"/>
        <v>0</v>
      </c>
      <c r="CU95" s="336">
        <v>0</v>
      </c>
      <c r="CV95" s="450">
        <v>0</v>
      </c>
      <c r="CW95" s="337">
        <f t="shared" si="313"/>
        <v>0</v>
      </c>
      <c r="CX95" s="451">
        <v>0</v>
      </c>
      <c r="CY95" s="452">
        <f t="shared" si="314"/>
        <v>0</v>
      </c>
      <c r="CZ95" s="66">
        <f t="shared" si="315"/>
        <v>0</v>
      </c>
      <c r="DA95" s="338">
        <f t="shared" si="316"/>
        <v>0</v>
      </c>
      <c r="DB95" s="522">
        <f t="shared" si="237"/>
        <v>0</v>
      </c>
      <c r="DC95" s="153">
        <f t="shared" si="238"/>
        <v>0</v>
      </c>
      <c r="DD95" s="286">
        <v>0</v>
      </c>
      <c r="DE95" s="85">
        <v>0</v>
      </c>
      <c r="DF95" s="287">
        <f t="shared" si="215"/>
        <v>0</v>
      </c>
      <c r="DG95" s="288">
        <v>0</v>
      </c>
      <c r="DH95" s="444">
        <v>0</v>
      </c>
      <c r="DI95" s="289">
        <f t="shared" si="317"/>
        <v>0</v>
      </c>
      <c r="DJ95" s="445">
        <v>0</v>
      </c>
      <c r="DK95" s="446">
        <f t="shared" si="318"/>
        <v>0</v>
      </c>
      <c r="DL95" s="121">
        <f t="shared" si="319"/>
        <v>0</v>
      </c>
      <c r="DM95" s="290">
        <f t="shared" si="320"/>
        <v>0</v>
      </c>
      <c r="DN95" s="522">
        <f t="shared" si="239"/>
        <v>0</v>
      </c>
      <c r="DO95" s="154">
        <f t="shared" si="240"/>
        <v>0</v>
      </c>
      <c r="DP95" s="12">
        <v>0</v>
      </c>
      <c r="DQ95" s="6">
        <v>0</v>
      </c>
      <c r="DR95" s="6">
        <v>0</v>
      </c>
      <c r="DS95" s="87">
        <f t="shared" si="216"/>
        <v>0</v>
      </c>
      <c r="DT95" s="522">
        <f t="shared" si="241"/>
        <v>0</v>
      </c>
      <c r="DU95" s="88">
        <f t="shared" si="242"/>
        <v>0</v>
      </c>
      <c r="DV95" s="10">
        <v>0</v>
      </c>
      <c r="DW95" s="4">
        <v>0</v>
      </c>
      <c r="DX95" s="4">
        <v>0</v>
      </c>
      <c r="DY95" s="39">
        <f t="shared" si="217"/>
        <v>0</v>
      </c>
      <c r="DZ95" s="522">
        <f t="shared" si="243"/>
        <v>0</v>
      </c>
      <c r="EA95" s="54">
        <f t="shared" si="244"/>
        <v>0</v>
      </c>
      <c r="EB95" s="286">
        <v>0</v>
      </c>
      <c r="EC95" s="85">
        <v>0</v>
      </c>
      <c r="ED95" s="287">
        <f t="shared" si="321"/>
        <v>0</v>
      </c>
      <c r="EE95" s="288">
        <v>0</v>
      </c>
      <c r="EF95" s="444">
        <v>0</v>
      </c>
      <c r="EG95" s="289">
        <f t="shared" si="322"/>
        <v>0</v>
      </c>
      <c r="EH95" s="445">
        <v>0</v>
      </c>
      <c r="EI95" s="446">
        <f t="shared" si="323"/>
        <v>0</v>
      </c>
      <c r="EJ95" s="121">
        <f t="shared" si="324"/>
        <v>0</v>
      </c>
      <c r="EK95" s="290">
        <f t="shared" si="325"/>
        <v>0</v>
      </c>
      <c r="EL95" s="91">
        <f t="shared" si="225"/>
        <v>0</v>
      </c>
      <c r="EM95" s="154">
        <f t="shared" si="245"/>
        <v>0</v>
      </c>
      <c r="EN95" s="14"/>
      <c r="EO95" s="8"/>
      <c r="EP95" s="59" t="str">
        <f t="shared" si="209"/>
        <v/>
      </c>
      <c r="EQ95" s="56">
        <f t="shared" si="226"/>
        <v>0</v>
      </c>
      <c r="ER95" s="41">
        <f t="shared" si="227"/>
        <v>0</v>
      </c>
      <c r="ES95" s="37">
        <f t="shared" si="326"/>
        <v>0</v>
      </c>
      <c r="ET95" s="99" t="str">
        <f t="shared" si="247"/>
        <v/>
      </c>
      <c r="EU95" s="99" t="str">
        <f t="shared" si="248"/>
        <v/>
      </c>
      <c r="EV95" s="83" t="str">
        <f t="shared" si="249"/>
        <v/>
      </c>
      <c r="EW95" s="57" t="str">
        <f t="shared" si="250"/>
        <v/>
      </c>
      <c r="EX95" s="126">
        <f t="shared" si="251"/>
        <v>0</v>
      </c>
      <c r="EY95" s="93" t="str">
        <f t="shared" si="252"/>
        <v/>
      </c>
      <c r="EZ95" s="92" t="str">
        <f t="shared" si="253"/>
        <v/>
      </c>
      <c r="FA95" s="92" t="str">
        <f t="shared" si="254"/>
        <v/>
      </c>
      <c r="FB95" s="92" t="str">
        <f t="shared" si="255"/>
        <v/>
      </c>
      <c r="FC95" s="92" t="str">
        <f t="shared" si="256"/>
        <v/>
      </c>
      <c r="FD95" s="94" t="str">
        <f t="shared" si="257"/>
        <v/>
      </c>
      <c r="FE95" s="93">
        <f t="shared" si="258"/>
        <v>0</v>
      </c>
      <c r="FF95" s="92">
        <f t="shared" si="259"/>
        <v>0</v>
      </c>
      <c r="FG95" s="92">
        <f t="shared" si="260"/>
        <v>0</v>
      </c>
      <c r="FH95" s="92">
        <f t="shared" si="261"/>
        <v>0</v>
      </c>
      <c r="FI95" s="94"/>
      <c r="FJ95" s="735"/>
      <c r="FK95" s="735"/>
      <c r="FL95" s="173">
        <f t="shared" si="262"/>
        <v>0</v>
      </c>
      <c r="FM95" s="173" t="s">
        <v>198</v>
      </c>
      <c r="FN95" s="173">
        <f t="shared" si="263"/>
        <v>200</v>
      </c>
      <c r="FO95" s="173" t="str">
        <f t="shared" si="264"/>
        <v>0/200</v>
      </c>
      <c r="FP95" s="173">
        <f t="shared" si="265"/>
        <v>0</v>
      </c>
      <c r="FQ95" s="173" t="s">
        <v>198</v>
      </c>
      <c r="FR95" s="173">
        <f t="shared" si="266"/>
        <v>200</v>
      </c>
      <c r="FS95" s="173" t="str">
        <f t="shared" si="267"/>
        <v>0/200</v>
      </c>
      <c r="FT95" s="173">
        <f t="shared" si="268"/>
        <v>0</v>
      </c>
      <c r="FU95" s="173" t="s">
        <v>198</v>
      </c>
      <c r="FV95" s="173">
        <f t="shared" si="269"/>
        <v>100</v>
      </c>
      <c r="FW95" s="173" t="str">
        <f t="shared" si="270"/>
        <v>0/100</v>
      </c>
      <c r="FX95" s="173">
        <f t="shared" si="271"/>
        <v>0</v>
      </c>
      <c r="FY95" s="173" t="s">
        <v>198</v>
      </c>
      <c r="FZ95" s="173">
        <f t="shared" si="272"/>
        <v>100</v>
      </c>
      <c r="GA95" s="173" t="str">
        <f t="shared" si="273"/>
        <v>0/100</v>
      </c>
      <c r="GB95" s="173">
        <f t="shared" si="274"/>
        <v>0</v>
      </c>
      <c r="GC95" s="173" t="s">
        <v>198</v>
      </c>
      <c r="GD95" s="173">
        <f t="shared" si="275"/>
        <v>200</v>
      </c>
      <c r="GE95" s="173" t="str">
        <f t="shared" si="228"/>
        <v>0/200</v>
      </c>
    </row>
    <row r="96" spans="1:187" ht="18">
      <c r="A96" s="165">
        <f t="shared" si="229"/>
        <v>0</v>
      </c>
      <c r="B96" s="429">
        <v>88</v>
      </c>
      <c r="C96" s="42">
        <v>88</v>
      </c>
      <c r="D96" s="37">
        <f t="shared" si="230"/>
        <v>0</v>
      </c>
      <c r="E96" s="2"/>
      <c r="F96" s="176"/>
      <c r="G96" s="2"/>
      <c r="H96" s="2"/>
      <c r="I96" s="2"/>
      <c r="J96" s="2"/>
      <c r="K96" s="178"/>
      <c r="L96" s="15">
        <v>0</v>
      </c>
      <c r="M96" s="67">
        <v>0</v>
      </c>
      <c r="N96" s="68">
        <f t="shared" si="218"/>
        <v>0</v>
      </c>
      <c r="O96" s="207">
        <v>0</v>
      </c>
      <c r="P96" s="432">
        <v>0</v>
      </c>
      <c r="Q96" s="119">
        <f t="shared" si="219"/>
        <v>0</v>
      </c>
      <c r="R96" s="433">
        <v>0</v>
      </c>
      <c r="S96" s="434">
        <f t="shared" si="276"/>
        <v>0</v>
      </c>
      <c r="T96" s="223">
        <f t="shared" si="220"/>
        <v>0</v>
      </c>
      <c r="U96" s="69">
        <f t="shared" si="221"/>
        <v>0</v>
      </c>
      <c r="V96" s="522">
        <f t="shared" si="231"/>
        <v>0</v>
      </c>
      <c r="W96" s="38" t="str">
        <f t="shared" si="222"/>
        <v/>
      </c>
      <c r="X96" s="38" t="str">
        <f t="shared" si="223"/>
        <v/>
      </c>
      <c r="Y96" s="137" t="str">
        <f t="shared" si="224"/>
        <v/>
      </c>
      <c r="Z96" s="147">
        <v>0</v>
      </c>
      <c r="AA96" s="79">
        <v>0</v>
      </c>
      <c r="AB96" s="80">
        <f t="shared" si="277"/>
        <v>0</v>
      </c>
      <c r="AC96" s="217">
        <v>0</v>
      </c>
      <c r="AD96" s="438">
        <v>0</v>
      </c>
      <c r="AE96" s="120">
        <f t="shared" si="278"/>
        <v>0</v>
      </c>
      <c r="AF96" s="439">
        <v>0</v>
      </c>
      <c r="AG96" s="440">
        <f t="shared" si="279"/>
        <v>0</v>
      </c>
      <c r="AH96" s="158">
        <f t="shared" si="280"/>
        <v>0</v>
      </c>
      <c r="AI96" s="218">
        <f t="shared" si="281"/>
        <v>0</v>
      </c>
      <c r="AJ96" s="522">
        <f t="shared" si="232"/>
        <v>0</v>
      </c>
      <c r="AK96" s="72" t="str">
        <f t="shared" si="282"/>
        <v/>
      </c>
      <c r="AL96" s="72" t="str">
        <f t="shared" si="283"/>
        <v/>
      </c>
      <c r="AM96" s="148" t="str">
        <f t="shared" si="284"/>
        <v/>
      </c>
      <c r="AN96" s="140">
        <v>0</v>
      </c>
      <c r="AO96" s="75">
        <v>0</v>
      </c>
      <c r="AP96" s="76">
        <f t="shared" si="210"/>
        <v>0</v>
      </c>
      <c r="AQ96" s="263">
        <v>0</v>
      </c>
      <c r="AR96" s="441">
        <v>0</v>
      </c>
      <c r="AS96" s="264">
        <f t="shared" si="285"/>
        <v>0</v>
      </c>
      <c r="AT96" s="442">
        <v>0</v>
      </c>
      <c r="AU96" s="443">
        <f t="shared" si="286"/>
        <v>0</v>
      </c>
      <c r="AV96" s="65">
        <f t="shared" si="287"/>
        <v>0</v>
      </c>
      <c r="AW96" s="265">
        <f t="shared" si="288"/>
        <v>0</v>
      </c>
      <c r="AX96" s="522">
        <f t="shared" si="233"/>
        <v>0</v>
      </c>
      <c r="AY96" s="40" t="str">
        <f t="shared" si="289"/>
        <v/>
      </c>
      <c r="AZ96" s="40" t="str">
        <f t="shared" si="290"/>
        <v/>
      </c>
      <c r="BA96" s="141" t="str">
        <f t="shared" si="291"/>
        <v/>
      </c>
      <c r="BB96" s="286">
        <v>0</v>
      </c>
      <c r="BC96" s="85">
        <v>0</v>
      </c>
      <c r="BD96" s="287">
        <f t="shared" si="211"/>
        <v>0</v>
      </c>
      <c r="BE96" s="288">
        <v>0</v>
      </c>
      <c r="BF96" s="444">
        <v>0</v>
      </c>
      <c r="BG96" s="289">
        <f t="shared" si="292"/>
        <v>0</v>
      </c>
      <c r="BH96" s="445">
        <v>0</v>
      </c>
      <c r="BI96" s="446">
        <f t="shared" si="293"/>
        <v>0</v>
      </c>
      <c r="BJ96" s="121">
        <f t="shared" si="294"/>
        <v>0</v>
      </c>
      <c r="BK96" s="290">
        <f t="shared" si="295"/>
        <v>0</v>
      </c>
      <c r="BL96" s="522">
        <f t="shared" si="234"/>
        <v>0</v>
      </c>
      <c r="BM96" s="91" t="str">
        <f t="shared" si="296"/>
        <v/>
      </c>
      <c r="BN96" s="91" t="str">
        <f t="shared" si="297"/>
        <v/>
      </c>
      <c r="BO96" s="144" t="str">
        <f t="shared" si="298"/>
        <v/>
      </c>
      <c r="BP96" s="147">
        <v>0</v>
      </c>
      <c r="BQ96" s="79">
        <v>0</v>
      </c>
      <c r="BR96" s="80">
        <f t="shared" si="212"/>
        <v>0</v>
      </c>
      <c r="BS96" s="217">
        <v>0</v>
      </c>
      <c r="BT96" s="438">
        <v>0</v>
      </c>
      <c r="BU96" s="120">
        <f t="shared" si="299"/>
        <v>0</v>
      </c>
      <c r="BV96" s="439">
        <v>0</v>
      </c>
      <c r="BW96" s="440">
        <f t="shared" si="300"/>
        <v>0</v>
      </c>
      <c r="BX96" s="158">
        <f t="shared" si="301"/>
        <v>0</v>
      </c>
      <c r="BY96" s="218">
        <f t="shared" si="302"/>
        <v>0</v>
      </c>
      <c r="BZ96" s="522">
        <f t="shared" si="235"/>
        <v>0</v>
      </c>
      <c r="CA96" s="72" t="str">
        <f t="shared" si="303"/>
        <v/>
      </c>
      <c r="CB96" s="72" t="str">
        <f t="shared" si="304"/>
        <v/>
      </c>
      <c r="CC96" s="148" t="str">
        <f t="shared" si="305"/>
        <v/>
      </c>
      <c r="CD96" s="155">
        <v>0</v>
      </c>
      <c r="CE96" s="156">
        <v>0</v>
      </c>
      <c r="CF96" s="157">
        <f t="shared" si="213"/>
        <v>0</v>
      </c>
      <c r="CG96" s="311">
        <v>0</v>
      </c>
      <c r="CH96" s="447">
        <v>0</v>
      </c>
      <c r="CI96" s="312">
        <f t="shared" si="306"/>
        <v>0</v>
      </c>
      <c r="CJ96" s="448">
        <v>0</v>
      </c>
      <c r="CK96" s="449">
        <f t="shared" si="307"/>
        <v>0</v>
      </c>
      <c r="CL96" s="64">
        <f t="shared" si="308"/>
        <v>0</v>
      </c>
      <c r="CM96" s="313">
        <f t="shared" si="309"/>
        <v>0</v>
      </c>
      <c r="CN96" s="522">
        <f t="shared" si="236"/>
        <v>0</v>
      </c>
      <c r="CO96" s="39" t="str">
        <f t="shared" si="310"/>
        <v/>
      </c>
      <c r="CP96" s="39" t="str">
        <f t="shared" si="311"/>
        <v/>
      </c>
      <c r="CQ96" s="58" t="str">
        <f t="shared" si="312"/>
        <v/>
      </c>
      <c r="CR96" s="152">
        <v>0</v>
      </c>
      <c r="CS96" s="81">
        <v>0</v>
      </c>
      <c r="CT96" s="82">
        <f t="shared" si="214"/>
        <v>0</v>
      </c>
      <c r="CU96" s="336">
        <v>0</v>
      </c>
      <c r="CV96" s="450">
        <v>0</v>
      </c>
      <c r="CW96" s="337">
        <f t="shared" si="313"/>
        <v>0</v>
      </c>
      <c r="CX96" s="451">
        <v>0</v>
      </c>
      <c r="CY96" s="452">
        <f t="shared" si="314"/>
        <v>0</v>
      </c>
      <c r="CZ96" s="66">
        <f t="shared" si="315"/>
        <v>0</v>
      </c>
      <c r="DA96" s="338">
        <f t="shared" si="316"/>
        <v>0</v>
      </c>
      <c r="DB96" s="522">
        <f t="shared" si="237"/>
        <v>0</v>
      </c>
      <c r="DC96" s="153">
        <f t="shared" si="238"/>
        <v>0</v>
      </c>
      <c r="DD96" s="286">
        <v>0</v>
      </c>
      <c r="DE96" s="85">
        <v>0</v>
      </c>
      <c r="DF96" s="287">
        <f t="shared" si="215"/>
        <v>0</v>
      </c>
      <c r="DG96" s="288">
        <v>0</v>
      </c>
      <c r="DH96" s="444">
        <v>0</v>
      </c>
      <c r="DI96" s="289">
        <f t="shared" si="317"/>
        <v>0</v>
      </c>
      <c r="DJ96" s="445">
        <v>0</v>
      </c>
      <c r="DK96" s="446">
        <f t="shared" si="318"/>
        <v>0</v>
      </c>
      <c r="DL96" s="121">
        <f t="shared" si="319"/>
        <v>0</v>
      </c>
      <c r="DM96" s="290">
        <f t="shared" si="320"/>
        <v>0</v>
      </c>
      <c r="DN96" s="522">
        <f t="shared" si="239"/>
        <v>0</v>
      </c>
      <c r="DO96" s="154">
        <f t="shared" si="240"/>
        <v>0</v>
      </c>
      <c r="DP96" s="12">
        <v>0</v>
      </c>
      <c r="DQ96" s="6">
        <v>0</v>
      </c>
      <c r="DR96" s="6">
        <v>0</v>
      </c>
      <c r="DS96" s="87">
        <f t="shared" si="216"/>
        <v>0</v>
      </c>
      <c r="DT96" s="522">
        <f t="shared" si="241"/>
        <v>0</v>
      </c>
      <c r="DU96" s="88">
        <f t="shared" si="242"/>
        <v>0</v>
      </c>
      <c r="DV96" s="10">
        <v>0</v>
      </c>
      <c r="DW96" s="4">
        <v>0</v>
      </c>
      <c r="DX96" s="4">
        <v>0</v>
      </c>
      <c r="DY96" s="39">
        <f t="shared" si="217"/>
        <v>0</v>
      </c>
      <c r="DZ96" s="522">
        <f t="shared" si="243"/>
        <v>0</v>
      </c>
      <c r="EA96" s="54">
        <f t="shared" si="244"/>
        <v>0</v>
      </c>
      <c r="EB96" s="286">
        <v>0</v>
      </c>
      <c r="EC96" s="85">
        <v>0</v>
      </c>
      <c r="ED96" s="287">
        <f t="shared" si="321"/>
        <v>0</v>
      </c>
      <c r="EE96" s="288">
        <v>0</v>
      </c>
      <c r="EF96" s="444">
        <v>0</v>
      </c>
      <c r="EG96" s="289">
        <f t="shared" si="322"/>
        <v>0</v>
      </c>
      <c r="EH96" s="445">
        <v>0</v>
      </c>
      <c r="EI96" s="446">
        <f t="shared" si="323"/>
        <v>0</v>
      </c>
      <c r="EJ96" s="121">
        <f t="shared" si="324"/>
        <v>0</v>
      </c>
      <c r="EK96" s="290">
        <f t="shared" si="325"/>
        <v>0</v>
      </c>
      <c r="EL96" s="91">
        <f t="shared" si="225"/>
        <v>0</v>
      </c>
      <c r="EM96" s="154">
        <f t="shared" si="245"/>
        <v>0</v>
      </c>
      <c r="EN96" s="14"/>
      <c r="EO96" s="8"/>
      <c r="EP96" s="59" t="str">
        <f t="shared" si="209"/>
        <v/>
      </c>
      <c r="EQ96" s="56">
        <f t="shared" si="226"/>
        <v>0</v>
      </c>
      <c r="ER96" s="41">
        <f t="shared" si="227"/>
        <v>0</v>
      </c>
      <c r="ES96" s="37">
        <f t="shared" si="326"/>
        <v>0</v>
      </c>
      <c r="ET96" s="99" t="str">
        <f t="shared" si="247"/>
        <v/>
      </c>
      <c r="EU96" s="99" t="str">
        <f t="shared" si="248"/>
        <v/>
      </c>
      <c r="EV96" s="83" t="str">
        <f t="shared" si="249"/>
        <v/>
      </c>
      <c r="EW96" s="57" t="str">
        <f t="shared" si="250"/>
        <v/>
      </c>
      <c r="EX96" s="126">
        <f t="shared" si="251"/>
        <v>0</v>
      </c>
      <c r="EY96" s="93" t="str">
        <f t="shared" si="252"/>
        <v/>
      </c>
      <c r="EZ96" s="92" t="str">
        <f t="shared" si="253"/>
        <v/>
      </c>
      <c r="FA96" s="92" t="str">
        <f t="shared" si="254"/>
        <v/>
      </c>
      <c r="FB96" s="92" t="str">
        <f t="shared" si="255"/>
        <v/>
      </c>
      <c r="FC96" s="92" t="str">
        <f t="shared" si="256"/>
        <v/>
      </c>
      <c r="FD96" s="94" t="str">
        <f t="shared" si="257"/>
        <v/>
      </c>
      <c r="FE96" s="93">
        <f t="shared" si="258"/>
        <v>0</v>
      </c>
      <c r="FF96" s="92">
        <f t="shared" si="259"/>
        <v>0</v>
      </c>
      <c r="FG96" s="92">
        <f t="shared" si="260"/>
        <v>0</v>
      </c>
      <c r="FH96" s="92">
        <f t="shared" si="261"/>
        <v>0</v>
      </c>
      <c r="FI96" s="94"/>
      <c r="FJ96" s="735"/>
      <c r="FK96" s="735"/>
      <c r="FL96" s="173">
        <f t="shared" si="262"/>
        <v>0</v>
      </c>
      <c r="FM96" s="173" t="s">
        <v>198</v>
      </c>
      <c r="FN96" s="173">
        <f t="shared" si="263"/>
        <v>200</v>
      </c>
      <c r="FO96" s="173" t="str">
        <f t="shared" si="264"/>
        <v>0/200</v>
      </c>
      <c r="FP96" s="173">
        <f t="shared" si="265"/>
        <v>0</v>
      </c>
      <c r="FQ96" s="173" t="s">
        <v>198</v>
      </c>
      <c r="FR96" s="173">
        <f t="shared" si="266"/>
        <v>200</v>
      </c>
      <c r="FS96" s="173" t="str">
        <f t="shared" si="267"/>
        <v>0/200</v>
      </c>
      <c r="FT96" s="173">
        <f t="shared" si="268"/>
        <v>0</v>
      </c>
      <c r="FU96" s="173" t="s">
        <v>198</v>
      </c>
      <c r="FV96" s="173">
        <f t="shared" si="269"/>
        <v>100</v>
      </c>
      <c r="FW96" s="173" t="str">
        <f t="shared" si="270"/>
        <v>0/100</v>
      </c>
      <c r="FX96" s="173">
        <f t="shared" si="271"/>
        <v>0</v>
      </c>
      <c r="FY96" s="173" t="s">
        <v>198</v>
      </c>
      <c r="FZ96" s="173">
        <f t="shared" si="272"/>
        <v>100</v>
      </c>
      <c r="GA96" s="173" t="str">
        <f t="shared" si="273"/>
        <v>0/100</v>
      </c>
      <c r="GB96" s="173">
        <f t="shared" si="274"/>
        <v>0</v>
      </c>
      <c r="GC96" s="173" t="s">
        <v>198</v>
      </c>
      <c r="GD96" s="173">
        <f t="shared" si="275"/>
        <v>200</v>
      </c>
      <c r="GE96" s="173" t="str">
        <f t="shared" si="228"/>
        <v>0/200</v>
      </c>
    </row>
    <row r="97" spans="1:16384" ht="18">
      <c r="A97" s="165">
        <f t="shared" si="229"/>
        <v>0</v>
      </c>
      <c r="B97" s="429">
        <v>89</v>
      </c>
      <c r="C97" s="36">
        <v>89</v>
      </c>
      <c r="D97" s="37">
        <f t="shared" si="230"/>
        <v>0</v>
      </c>
      <c r="E97" s="2"/>
      <c r="F97" s="176"/>
      <c r="G97" s="1"/>
      <c r="H97" s="2"/>
      <c r="I97" s="2"/>
      <c r="J97" s="2"/>
      <c r="K97" s="178"/>
      <c r="L97" s="15">
        <v>0</v>
      </c>
      <c r="M97" s="67">
        <v>0</v>
      </c>
      <c r="N97" s="68">
        <f t="shared" si="218"/>
        <v>0</v>
      </c>
      <c r="O97" s="207">
        <v>0</v>
      </c>
      <c r="P97" s="432">
        <v>0</v>
      </c>
      <c r="Q97" s="119">
        <f t="shared" si="219"/>
        <v>0</v>
      </c>
      <c r="R97" s="433">
        <v>0</v>
      </c>
      <c r="S97" s="434">
        <f t="shared" si="276"/>
        <v>0</v>
      </c>
      <c r="T97" s="223">
        <f t="shared" si="220"/>
        <v>0</v>
      </c>
      <c r="U97" s="69">
        <f t="shared" si="221"/>
        <v>0</v>
      </c>
      <c r="V97" s="522">
        <f t="shared" si="231"/>
        <v>0</v>
      </c>
      <c r="W97" s="38" t="str">
        <f t="shared" si="222"/>
        <v/>
      </c>
      <c r="X97" s="38" t="str">
        <f t="shared" si="223"/>
        <v/>
      </c>
      <c r="Y97" s="137" t="str">
        <f t="shared" si="224"/>
        <v/>
      </c>
      <c r="Z97" s="147">
        <v>0</v>
      </c>
      <c r="AA97" s="79">
        <v>0</v>
      </c>
      <c r="AB97" s="80">
        <f t="shared" si="277"/>
        <v>0</v>
      </c>
      <c r="AC97" s="217">
        <v>0</v>
      </c>
      <c r="AD97" s="438">
        <v>0</v>
      </c>
      <c r="AE97" s="120">
        <f t="shared" si="278"/>
        <v>0</v>
      </c>
      <c r="AF97" s="439">
        <v>0</v>
      </c>
      <c r="AG97" s="440">
        <f t="shared" si="279"/>
        <v>0</v>
      </c>
      <c r="AH97" s="158">
        <f t="shared" si="280"/>
        <v>0</v>
      </c>
      <c r="AI97" s="218">
        <f t="shared" si="281"/>
        <v>0</v>
      </c>
      <c r="AJ97" s="522">
        <f t="shared" si="232"/>
        <v>0</v>
      </c>
      <c r="AK97" s="72" t="str">
        <f t="shared" si="282"/>
        <v/>
      </c>
      <c r="AL97" s="72" t="str">
        <f t="shared" si="283"/>
        <v/>
      </c>
      <c r="AM97" s="148" t="str">
        <f t="shared" si="284"/>
        <v/>
      </c>
      <c r="AN97" s="140">
        <v>0</v>
      </c>
      <c r="AO97" s="75">
        <v>0</v>
      </c>
      <c r="AP97" s="76">
        <f t="shared" si="210"/>
        <v>0</v>
      </c>
      <c r="AQ97" s="263">
        <v>0</v>
      </c>
      <c r="AR97" s="441">
        <v>0</v>
      </c>
      <c r="AS97" s="264">
        <f t="shared" si="285"/>
        <v>0</v>
      </c>
      <c r="AT97" s="442">
        <v>0</v>
      </c>
      <c r="AU97" s="443">
        <f t="shared" si="286"/>
        <v>0</v>
      </c>
      <c r="AV97" s="65">
        <f t="shared" si="287"/>
        <v>0</v>
      </c>
      <c r="AW97" s="265">
        <f t="shared" si="288"/>
        <v>0</v>
      </c>
      <c r="AX97" s="522">
        <f t="shared" si="233"/>
        <v>0</v>
      </c>
      <c r="AY97" s="40" t="str">
        <f t="shared" si="289"/>
        <v/>
      </c>
      <c r="AZ97" s="40" t="str">
        <f t="shared" si="290"/>
        <v/>
      </c>
      <c r="BA97" s="141" t="str">
        <f t="shared" si="291"/>
        <v/>
      </c>
      <c r="BB97" s="286">
        <v>0</v>
      </c>
      <c r="BC97" s="85">
        <v>0</v>
      </c>
      <c r="BD97" s="287">
        <f t="shared" si="211"/>
        <v>0</v>
      </c>
      <c r="BE97" s="288">
        <v>0</v>
      </c>
      <c r="BF97" s="444">
        <v>0</v>
      </c>
      <c r="BG97" s="289">
        <f t="shared" si="292"/>
        <v>0</v>
      </c>
      <c r="BH97" s="445">
        <v>0</v>
      </c>
      <c r="BI97" s="446">
        <f t="shared" si="293"/>
        <v>0</v>
      </c>
      <c r="BJ97" s="121">
        <f t="shared" si="294"/>
        <v>0</v>
      </c>
      <c r="BK97" s="290">
        <f t="shared" si="295"/>
        <v>0</v>
      </c>
      <c r="BL97" s="522">
        <f t="shared" si="234"/>
        <v>0</v>
      </c>
      <c r="BM97" s="91" t="str">
        <f t="shared" si="296"/>
        <v/>
      </c>
      <c r="BN97" s="91" t="str">
        <f t="shared" si="297"/>
        <v/>
      </c>
      <c r="BO97" s="144" t="str">
        <f t="shared" si="298"/>
        <v/>
      </c>
      <c r="BP97" s="147">
        <v>0</v>
      </c>
      <c r="BQ97" s="79">
        <v>0</v>
      </c>
      <c r="BR97" s="80">
        <f t="shared" si="212"/>
        <v>0</v>
      </c>
      <c r="BS97" s="217">
        <v>0</v>
      </c>
      <c r="BT97" s="438">
        <v>0</v>
      </c>
      <c r="BU97" s="120">
        <f t="shared" si="299"/>
        <v>0</v>
      </c>
      <c r="BV97" s="439">
        <v>0</v>
      </c>
      <c r="BW97" s="440">
        <f t="shared" si="300"/>
        <v>0</v>
      </c>
      <c r="BX97" s="158">
        <f t="shared" si="301"/>
        <v>0</v>
      </c>
      <c r="BY97" s="218">
        <f t="shared" si="302"/>
        <v>0</v>
      </c>
      <c r="BZ97" s="522">
        <f t="shared" si="235"/>
        <v>0</v>
      </c>
      <c r="CA97" s="72" t="str">
        <f t="shared" si="303"/>
        <v/>
      </c>
      <c r="CB97" s="72" t="str">
        <f t="shared" si="304"/>
        <v/>
      </c>
      <c r="CC97" s="148" t="str">
        <f t="shared" si="305"/>
        <v/>
      </c>
      <c r="CD97" s="155">
        <v>0</v>
      </c>
      <c r="CE97" s="156">
        <v>0</v>
      </c>
      <c r="CF97" s="157">
        <f t="shared" si="213"/>
        <v>0</v>
      </c>
      <c r="CG97" s="311">
        <v>0</v>
      </c>
      <c r="CH97" s="447">
        <v>0</v>
      </c>
      <c r="CI97" s="312">
        <f t="shared" si="306"/>
        <v>0</v>
      </c>
      <c r="CJ97" s="448">
        <v>0</v>
      </c>
      <c r="CK97" s="449">
        <f t="shared" si="307"/>
        <v>0</v>
      </c>
      <c r="CL97" s="64">
        <f t="shared" si="308"/>
        <v>0</v>
      </c>
      <c r="CM97" s="313">
        <f t="shared" si="309"/>
        <v>0</v>
      </c>
      <c r="CN97" s="522">
        <f t="shared" si="236"/>
        <v>0</v>
      </c>
      <c r="CO97" s="39" t="str">
        <f t="shared" si="310"/>
        <v/>
      </c>
      <c r="CP97" s="39" t="str">
        <f t="shared" si="311"/>
        <v/>
      </c>
      <c r="CQ97" s="58" t="str">
        <f t="shared" si="312"/>
        <v/>
      </c>
      <c r="CR97" s="152">
        <v>0</v>
      </c>
      <c r="CS97" s="81">
        <v>0</v>
      </c>
      <c r="CT97" s="82">
        <f t="shared" si="214"/>
        <v>0</v>
      </c>
      <c r="CU97" s="336">
        <v>0</v>
      </c>
      <c r="CV97" s="450">
        <v>0</v>
      </c>
      <c r="CW97" s="337">
        <f t="shared" si="313"/>
        <v>0</v>
      </c>
      <c r="CX97" s="451">
        <v>0</v>
      </c>
      <c r="CY97" s="452">
        <f t="shared" si="314"/>
        <v>0</v>
      </c>
      <c r="CZ97" s="66">
        <f t="shared" si="315"/>
        <v>0</v>
      </c>
      <c r="DA97" s="338">
        <f t="shared" si="316"/>
        <v>0</v>
      </c>
      <c r="DB97" s="522">
        <f t="shared" si="237"/>
        <v>0</v>
      </c>
      <c r="DC97" s="153">
        <f t="shared" si="238"/>
        <v>0</v>
      </c>
      <c r="DD97" s="286">
        <v>0</v>
      </c>
      <c r="DE97" s="85">
        <v>0</v>
      </c>
      <c r="DF97" s="287">
        <f t="shared" si="215"/>
        <v>0</v>
      </c>
      <c r="DG97" s="288">
        <v>0</v>
      </c>
      <c r="DH97" s="444">
        <v>0</v>
      </c>
      <c r="DI97" s="289">
        <f t="shared" si="317"/>
        <v>0</v>
      </c>
      <c r="DJ97" s="445">
        <v>0</v>
      </c>
      <c r="DK97" s="446">
        <f t="shared" si="318"/>
        <v>0</v>
      </c>
      <c r="DL97" s="121">
        <f t="shared" si="319"/>
        <v>0</v>
      </c>
      <c r="DM97" s="290">
        <f t="shared" si="320"/>
        <v>0</v>
      </c>
      <c r="DN97" s="522">
        <f t="shared" si="239"/>
        <v>0</v>
      </c>
      <c r="DO97" s="154">
        <f t="shared" si="240"/>
        <v>0</v>
      </c>
      <c r="DP97" s="12">
        <v>0</v>
      </c>
      <c r="DQ97" s="6">
        <v>0</v>
      </c>
      <c r="DR97" s="6">
        <v>0</v>
      </c>
      <c r="DS97" s="87">
        <f t="shared" si="216"/>
        <v>0</v>
      </c>
      <c r="DT97" s="522">
        <f t="shared" si="241"/>
        <v>0</v>
      </c>
      <c r="DU97" s="88">
        <f t="shared" si="242"/>
        <v>0</v>
      </c>
      <c r="DV97" s="10">
        <v>0</v>
      </c>
      <c r="DW97" s="4">
        <v>0</v>
      </c>
      <c r="DX97" s="4">
        <v>0</v>
      </c>
      <c r="DY97" s="39">
        <f t="shared" si="217"/>
        <v>0</v>
      </c>
      <c r="DZ97" s="522">
        <f t="shared" si="243"/>
        <v>0</v>
      </c>
      <c r="EA97" s="54">
        <f t="shared" si="244"/>
        <v>0</v>
      </c>
      <c r="EB97" s="286">
        <v>0</v>
      </c>
      <c r="EC97" s="85">
        <v>0</v>
      </c>
      <c r="ED97" s="287">
        <f t="shared" si="321"/>
        <v>0</v>
      </c>
      <c r="EE97" s="288">
        <v>0</v>
      </c>
      <c r="EF97" s="444">
        <v>0</v>
      </c>
      <c r="EG97" s="289">
        <f t="shared" si="322"/>
        <v>0</v>
      </c>
      <c r="EH97" s="445">
        <v>0</v>
      </c>
      <c r="EI97" s="446">
        <f t="shared" si="323"/>
        <v>0</v>
      </c>
      <c r="EJ97" s="121">
        <f t="shared" si="324"/>
        <v>0</v>
      </c>
      <c r="EK97" s="290">
        <f t="shared" si="325"/>
        <v>0</v>
      </c>
      <c r="EL97" s="91">
        <f t="shared" si="225"/>
        <v>0</v>
      </c>
      <c r="EM97" s="154">
        <f t="shared" si="245"/>
        <v>0</v>
      </c>
      <c r="EN97" s="14"/>
      <c r="EO97" s="8"/>
      <c r="EP97" s="59" t="str">
        <f t="shared" si="209"/>
        <v/>
      </c>
      <c r="EQ97" s="56">
        <f t="shared" si="226"/>
        <v>0</v>
      </c>
      <c r="ER97" s="41">
        <f t="shared" si="227"/>
        <v>0</v>
      </c>
      <c r="ES97" s="37">
        <f t="shared" si="326"/>
        <v>0</v>
      </c>
      <c r="ET97" s="99" t="str">
        <f t="shared" si="247"/>
        <v/>
      </c>
      <c r="EU97" s="99" t="str">
        <f t="shared" si="248"/>
        <v/>
      </c>
      <c r="EV97" s="83" t="str">
        <f t="shared" si="249"/>
        <v/>
      </c>
      <c r="EW97" s="57" t="str">
        <f t="shared" si="250"/>
        <v/>
      </c>
      <c r="EX97" s="126">
        <f t="shared" si="251"/>
        <v>0</v>
      </c>
      <c r="EY97" s="93" t="str">
        <f t="shared" si="252"/>
        <v/>
      </c>
      <c r="EZ97" s="92" t="str">
        <f t="shared" si="253"/>
        <v/>
      </c>
      <c r="FA97" s="92" t="str">
        <f t="shared" si="254"/>
        <v/>
      </c>
      <c r="FB97" s="92" t="str">
        <f t="shared" si="255"/>
        <v/>
      </c>
      <c r="FC97" s="92" t="str">
        <f t="shared" si="256"/>
        <v/>
      </c>
      <c r="FD97" s="94" t="str">
        <f t="shared" si="257"/>
        <v/>
      </c>
      <c r="FE97" s="93">
        <f t="shared" si="258"/>
        <v>0</v>
      </c>
      <c r="FF97" s="92">
        <f t="shared" si="259"/>
        <v>0</v>
      </c>
      <c r="FG97" s="92">
        <f t="shared" si="260"/>
        <v>0</v>
      </c>
      <c r="FH97" s="92">
        <f t="shared" si="261"/>
        <v>0</v>
      </c>
      <c r="FI97" s="94"/>
      <c r="FJ97" s="735"/>
      <c r="FK97" s="735"/>
      <c r="FL97" s="173">
        <f t="shared" si="262"/>
        <v>0</v>
      </c>
      <c r="FM97" s="173" t="s">
        <v>198</v>
      </c>
      <c r="FN97" s="173">
        <f t="shared" si="263"/>
        <v>200</v>
      </c>
      <c r="FO97" s="173" t="str">
        <f t="shared" si="264"/>
        <v>0/200</v>
      </c>
      <c r="FP97" s="173">
        <f t="shared" si="265"/>
        <v>0</v>
      </c>
      <c r="FQ97" s="173" t="s">
        <v>198</v>
      </c>
      <c r="FR97" s="173">
        <f t="shared" si="266"/>
        <v>200</v>
      </c>
      <c r="FS97" s="173" t="str">
        <f t="shared" si="267"/>
        <v>0/200</v>
      </c>
      <c r="FT97" s="173">
        <f t="shared" si="268"/>
        <v>0</v>
      </c>
      <c r="FU97" s="173" t="s">
        <v>198</v>
      </c>
      <c r="FV97" s="173">
        <f t="shared" si="269"/>
        <v>100</v>
      </c>
      <c r="FW97" s="173" t="str">
        <f t="shared" si="270"/>
        <v>0/100</v>
      </c>
      <c r="FX97" s="173">
        <f t="shared" si="271"/>
        <v>0</v>
      </c>
      <c r="FY97" s="173" t="s">
        <v>198</v>
      </c>
      <c r="FZ97" s="173">
        <f t="shared" si="272"/>
        <v>100</v>
      </c>
      <c r="GA97" s="173" t="str">
        <f t="shared" si="273"/>
        <v>0/100</v>
      </c>
      <c r="GB97" s="173">
        <f t="shared" si="274"/>
        <v>0</v>
      </c>
      <c r="GC97" s="173" t="s">
        <v>198</v>
      </c>
      <c r="GD97" s="173">
        <f t="shared" si="275"/>
        <v>200</v>
      </c>
      <c r="GE97" s="173" t="str">
        <f t="shared" si="228"/>
        <v>0/200</v>
      </c>
    </row>
    <row r="98" spans="1:16384" ht="18">
      <c r="A98" s="165">
        <f t="shared" si="229"/>
        <v>0</v>
      </c>
      <c r="B98" s="429">
        <v>90</v>
      </c>
      <c r="C98" s="42">
        <v>90</v>
      </c>
      <c r="D98" s="37">
        <f t="shared" si="230"/>
        <v>0</v>
      </c>
      <c r="E98" s="2"/>
      <c r="F98" s="176"/>
      <c r="G98" s="2"/>
      <c r="H98" s="2"/>
      <c r="I98" s="2"/>
      <c r="J98" s="2"/>
      <c r="K98" s="178"/>
      <c r="L98" s="15">
        <v>0</v>
      </c>
      <c r="M98" s="67">
        <v>0</v>
      </c>
      <c r="N98" s="68">
        <f t="shared" si="218"/>
        <v>0</v>
      </c>
      <c r="O98" s="207">
        <v>0</v>
      </c>
      <c r="P98" s="432">
        <v>0</v>
      </c>
      <c r="Q98" s="119">
        <f t="shared" si="219"/>
        <v>0</v>
      </c>
      <c r="R98" s="433">
        <v>0</v>
      </c>
      <c r="S98" s="434">
        <f t="shared" si="276"/>
        <v>0</v>
      </c>
      <c r="T98" s="223">
        <f t="shared" si="220"/>
        <v>0</v>
      </c>
      <c r="U98" s="69">
        <f t="shared" si="221"/>
        <v>0</v>
      </c>
      <c r="V98" s="522">
        <f t="shared" si="231"/>
        <v>0</v>
      </c>
      <c r="W98" s="38" t="str">
        <f t="shared" si="222"/>
        <v/>
      </c>
      <c r="X98" s="38" t="str">
        <f t="shared" si="223"/>
        <v/>
      </c>
      <c r="Y98" s="137" t="str">
        <f t="shared" si="224"/>
        <v/>
      </c>
      <c r="Z98" s="147">
        <v>0</v>
      </c>
      <c r="AA98" s="79">
        <v>0</v>
      </c>
      <c r="AB98" s="80">
        <f t="shared" si="277"/>
        <v>0</v>
      </c>
      <c r="AC98" s="217">
        <v>0</v>
      </c>
      <c r="AD98" s="438">
        <v>0</v>
      </c>
      <c r="AE98" s="120">
        <f t="shared" si="278"/>
        <v>0</v>
      </c>
      <c r="AF98" s="439">
        <v>0</v>
      </c>
      <c r="AG98" s="440">
        <f t="shared" si="279"/>
        <v>0</v>
      </c>
      <c r="AH98" s="158">
        <f t="shared" si="280"/>
        <v>0</v>
      </c>
      <c r="AI98" s="218">
        <f t="shared" si="281"/>
        <v>0</v>
      </c>
      <c r="AJ98" s="522">
        <f t="shared" si="232"/>
        <v>0</v>
      </c>
      <c r="AK98" s="72" t="str">
        <f t="shared" si="282"/>
        <v/>
      </c>
      <c r="AL98" s="72" t="str">
        <f t="shared" si="283"/>
        <v/>
      </c>
      <c r="AM98" s="148" t="str">
        <f t="shared" si="284"/>
        <v/>
      </c>
      <c r="AN98" s="140">
        <v>0</v>
      </c>
      <c r="AO98" s="75">
        <v>0</v>
      </c>
      <c r="AP98" s="76">
        <f t="shared" si="210"/>
        <v>0</v>
      </c>
      <c r="AQ98" s="263">
        <v>0</v>
      </c>
      <c r="AR98" s="441">
        <v>0</v>
      </c>
      <c r="AS98" s="264">
        <f t="shared" si="285"/>
        <v>0</v>
      </c>
      <c r="AT98" s="442">
        <v>0</v>
      </c>
      <c r="AU98" s="443">
        <f t="shared" si="286"/>
        <v>0</v>
      </c>
      <c r="AV98" s="65">
        <f t="shared" si="287"/>
        <v>0</v>
      </c>
      <c r="AW98" s="265">
        <f t="shared" si="288"/>
        <v>0</v>
      </c>
      <c r="AX98" s="522">
        <f t="shared" si="233"/>
        <v>0</v>
      </c>
      <c r="AY98" s="40" t="str">
        <f t="shared" si="289"/>
        <v/>
      </c>
      <c r="AZ98" s="40" t="str">
        <f t="shared" si="290"/>
        <v/>
      </c>
      <c r="BA98" s="141" t="str">
        <f t="shared" si="291"/>
        <v/>
      </c>
      <c r="BB98" s="286">
        <v>0</v>
      </c>
      <c r="BC98" s="85">
        <v>0</v>
      </c>
      <c r="BD98" s="287">
        <f t="shared" si="211"/>
        <v>0</v>
      </c>
      <c r="BE98" s="288">
        <v>0</v>
      </c>
      <c r="BF98" s="444">
        <v>0</v>
      </c>
      <c r="BG98" s="289">
        <f t="shared" si="292"/>
        <v>0</v>
      </c>
      <c r="BH98" s="445">
        <v>0</v>
      </c>
      <c r="BI98" s="446">
        <f t="shared" si="293"/>
        <v>0</v>
      </c>
      <c r="BJ98" s="121">
        <f t="shared" si="294"/>
        <v>0</v>
      </c>
      <c r="BK98" s="290">
        <f t="shared" si="295"/>
        <v>0</v>
      </c>
      <c r="BL98" s="522">
        <f t="shared" si="234"/>
        <v>0</v>
      </c>
      <c r="BM98" s="91" t="str">
        <f t="shared" si="296"/>
        <v/>
      </c>
      <c r="BN98" s="91" t="str">
        <f t="shared" si="297"/>
        <v/>
      </c>
      <c r="BO98" s="144" t="str">
        <f t="shared" si="298"/>
        <v/>
      </c>
      <c r="BP98" s="147">
        <v>0</v>
      </c>
      <c r="BQ98" s="79">
        <v>0</v>
      </c>
      <c r="BR98" s="80">
        <f t="shared" si="212"/>
        <v>0</v>
      </c>
      <c r="BS98" s="217">
        <v>0</v>
      </c>
      <c r="BT98" s="438">
        <v>0</v>
      </c>
      <c r="BU98" s="120">
        <f t="shared" si="299"/>
        <v>0</v>
      </c>
      <c r="BV98" s="439">
        <v>0</v>
      </c>
      <c r="BW98" s="440">
        <f t="shared" si="300"/>
        <v>0</v>
      </c>
      <c r="BX98" s="158">
        <f t="shared" si="301"/>
        <v>0</v>
      </c>
      <c r="BY98" s="218">
        <f t="shared" si="302"/>
        <v>0</v>
      </c>
      <c r="BZ98" s="522">
        <f t="shared" si="235"/>
        <v>0</v>
      </c>
      <c r="CA98" s="72" t="str">
        <f t="shared" si="303"/>
        <v/>
      </c>
      <c r="CB98" s="72" t="str">
        <f t="shared" si="304"/>
        <v/>
      </c>
      <c r="CC98" s="148" t="str">
        <f t="shared" si="305"/>
        <v/>
      </c>
      <c r="CD98" s="155">
        <v>0</v>
      </c>
      <c r="CE98" s="156">
        <v>0</v>
      </c>
      <c r="CF98" s="157">
        <f t="shared" si="213"/>
        <v>0</v>
      </c>
      <c r="CG98" s="311">
        <v>0</v>
      </c>
      <c r="CH98" s="447">
        <v>0</v>
      </c>
      <c r="CI98" s="312">
        <f t="shared" si="306"/>
        <v>0</v>
      </c>
      <c r="CJ98" s="448">
        <v>0</v>
      </c>
      <c r="CK98" s="449">
        <f t="shared" si="307"/>
        <v>0</v>
      </c>
      <c r="CL98" s="64">
        <f t="shared" si="308"/>
        <v>0</v>
      </c>
      <c r="CM98" s="313">
        <f t="shared" si="309"/>
        <v>0</v>
      </c>
      <c r="CN98" s="522">
        <f t="shared" si="236"/>
        <v>0</v>
      </c>
      <c r="CO98" s="39" t="str">
        <f t="shared" si="310"/>
        <v/>
      </c>
      <c r="CP98" s="39" t="str">
        <f t="shared" si="311"/>
        <v/>
      </c>
      <c r="CQ98" s="58" t="str">
        <f t="shared" si="312"/>
        <v/>
      </c>
      <c r="CR98" s="152">
        <v>0</v>
      </c>
      <c r="CS98" s="81">
        <v>0</v>
      </c>
      <c r="CT98" s="82">
        <f t="shared" si="214"/>
        <v>0</v>
      </c>
      <c r="CU98" s="336">
        <v>0</v>
      </c>
      <c r="CV98" s="450">
        <v>0</v>
      </c>
      <c r="CW98" s="337">
        <f t="shared" si="313"/>
        <v>0</v>
      </c>
      <c r="CX98" s="451">
        <v>0</v>
      </c>
      <c r="CY98" s="452">
        <f t="shared" si="314"/>
        <v>0</v>
      </c>
      <c r="CZ98" s="66">
        <f t="shared" si="315"/>
        <v>0</v>
      </c>
      <c r="DA98" s="338">
        <f t="shared" si="316"/>
        <v>0</v>
      </c>
      <c r="DB98" s="522">
        <f t="shared" si="237"/>
        <v>0</v>
      </c>
      <c r="DC98" s="153">
        <f t="shared" si="238"/>
        <v>0</v>
      </c>
      <c r="DD98" s="286">
        <v>0</v>
      </c>
      <c r="DE98" s="85">
        <v>0</v>
      </c>
      <c r="DF98" s="287">
        <f t="shared" si="215"/>
        <v>0</v>
      </c>
      <c r="DG98" s="288">
        <v>0</v>
      </c>
      <c r="DH98" s="444">
        <v>0</v>
      </c>
      <c r="DI98" s="289">
        <f t="shared" si="317"/>
        <v>0</v>
      </c>
      <c r="DJ98" s="445">
        <v>0</v>
      </c>
      <c r="DK98" s="446">
        <f t="shared" si="318"/>
        <v>0</v>
      </c>
      <c r="DL98" s="121">
        <f t="shared" si="319"/>
        <v>0</v>
      </c>
      <c r="DM98" s="290">
        <f t="shared" si="320"/>
        <v>0</v>
      </c>
      <c r="DN98" s="522">
        <f t="shared" si="239"/>
        <v>0</v>
      </c>
      <c r="DO98" s="154">
        <f t="shared" si="240"/>
        <v>0</v>
      </c>
      <c r="DP98" s="12">
        <v>0</v>
      </c>
      <c r="DQ98" s="6">
        <v>0</v>
      </c>
      <c r="DR98" s="6">
        <v>0</v>
      </c>
      <c r="DS98" s="87">
        <f t="shared" si="216"/>
        <v>0</v>
      </c>
      <c r="DT98" s="522">
        <f t="shared" si="241"/>
        <v>0</v>
      </c>
      <c r="DU98" s="88">
        <f t="shared" si="242"/>
        <v>0</v>
      </c>
      <c r="DV98" s="10">
        <v>0</v>
      </c>
      <c r="DW98" s="4">
        <v>0</v>
      </c>
      <c r="DX98" s="4">
        <v>0</v>
      </c>
      <c r="DY98" s="39">
        <f t="shared" si="217"/>
        <v>0</v>
      </c>
      <c r="DZ98" s="522">
        <f t="shared" si="243"/>
        <v>0</v>
      </c>
      <c r="EA98" s="54">
        <f t="shared" si="244"/>
        <v>0</v>
      </c>
      <c r="EB98" s="286">
        <v>0</v>
      </c>
      <c r="EC98" s="85">
        <v>0</v>
      </c>
      <c r="ED98" s="287">
        <f t="shared" si="321"/>
        <v>0</v>
      </c>
      <c r="EE98" s="288">
        <v>0</v>
      </c>
      <c r="EF98" s="444">
        <v>0</v>
      </c>
      <c r="EG98" s="289">
        <f t="shared" si="322"/>
        <v>0</v>
      </c>
      <c r="EH98" s="445">
        <v>0</v>
      </c>
      <c r="EI98" s="446">
        <f t="shared" si="323"/>
        <v>0</v>
      </c>
      <c r="EJ98" s="121">
        <f t="shared" si="324"/>
        <v>0</v>
      </c>
      <c r="EK98" s="290">
        <f t="shared" si="325"/>
        <v>0</v>
      </c>
      <c r="EL98" s="91">
        <f t="shared" si="225"/>
        <v>0</v>
      </c>
      <c r="EM98" s="154">
        <f t="shared" si="245"/>
        <v>0</v>
      </c>
      <c r="EN98" s="14"/>
      <c r="EO98" s="8"/>
      <c r="EP98" s="59" t="str">
        <f t="shared" si="209"/>
        <v/>
      </c>
      <c r="EQ98" s="56">
        <f t="shared" si="226"/>
        <v>0</v>
      </c>
      <c r="ER98" s="41">
        <f t="shared" si="227"/>
        <v>0</v>
      </c>
      <c r="ES98" s="37">
        <f t="shared" si="326"/>
        <v>0</v>
      </c>
      <c r="ET98" s="99" t="str">
        <f t="shared" si="247"/>
        <v/>
      </c>
      <c r="EU98" s="99" t="str">
        <f t="shared" si="248"/>
        <v/>
      </c>
      <c r="EV98" s="83" t="str">
        <f t="shared" si="249"/>
        <v/>
      </c>
      <c r="EW98" s="57" t="str">
        <f t="shared" si="250"/>
        <v/>
      </c>
      <c r="EX98" s="126">
        <f t="shared" si="251"/>
        <v>0</v>
      </c>
      <c r="EY98" s="93" t="str">
        <f t="shared" si="252"/>
        <v/>
      </c>
      <c r="EZ98" s="92" t="str">
        <f t="shared" si="253"/>
        <v/>
      </c>
      <c r="FA98" s="92" t="str">
        <f t="shared" si="254"/>
        <v/>
      </c>
      <c r="FB98" s="92" t="str">
        <f t="shared" si="255"/>
        <v/>
      </c>
      <c r="FC98" s="92" t="str">
        <f t="shared" si="256"/>
        <v/>
      </c>
      <c r="FD98" s="94" t="str">
        <f t="shared" si="257"/>
        <v/>
      </c>
      <c r="FE98" s="93">
        <f t="shared" si="258"/>
        <v>0</v>
      </c>
      <c r="FF98" s="92">
        <f t="shared" si="259"/>
        <v>0</v>
      </c>
      <c r="FG98" s="92">
        <f t="shared" si="260"/>
        <v>0</v>
      </c>
      <c r="FH98" s="92">
        <f t="shared" si="261"/>
        <v>0</v>
      </c>
      <c r="FI98" s="94"/>
      <c r="FJ98" s="735"/>
      <c r="FK98" s="735"/>
      <c r="FL98" s="173">
        <f t="shared" si="262"/>
        <v>0</v>
      </c>
      <c r="FM98" s="173" t="s">
        <v>198</v>
      </c>
      <c r="FN98" s="173">
        <f t="shared" si="263"/>
        <v>200</v>
      </c>
      <c r="FO98" s="173" t="str">
        <f t="shared" si="264"/>
        <v>0/200</v>
      </c>
      <c r="FP98" s="173">
        <f t="shared" si="265"/>
        <v>0</v>
      </c>
      <c r="FQ98" s="173" t="s">
        <v>198</v>
      </c>
      <c r="FR98" s="173">
        <f t="shared" si="266"/>
        <v>200</v>
      </c>
      <c r="FS98" s="173" t="str">
        <f t="shared" si="267"/>
        <v>0/200</v>
      </c>
      <c r="FT98" s="173">
        <f t="shared" si="268"/>
        <v>0</v>
      </c>
      <c r="FU98" s="173" t="s">
        <v>198</v>
      </c>
      <c r="FV98" s="173">
        <f t="shared" si="269"/>
        <v>100</v>
      </c>
      <c r="FW98" s="173" t="str">
        <f t="shared" si="270"/>
        <v>0/100</v>
      </c>
      <c r="FX98" s="173">
        <f t="shared" si="271"/>
        <v>0</v>
      </c>
      <c r="FY98" s="173" t="s">
        <v>198</v>
      </c>
      <c r="FZ98" s="173">
        <f t="shared" si="272"/>
        <v>100</v>
      </c>
      <c r="GA98" s="173" t="str">
        <f t="shared" si="273"/>
        <v>0/100</v>
      </c>
      <c r="GB98" s="173">
        <f t="shared" si="274"/>
        <v>0</v>
      </c>
      <c r="GC98" s="173" t="s">
        <v>198</v>
      </c>
      <c r="GD98" s="173">
        <f t="shared" si="275"/>
        <v>200</v>
      </c>
      <c r="GE98" s="173" t="str">
        <f t="shared" si="228"/>
        <v>0/200</v>
      </c>
    </row>
    <row r="99" spans="1:16384" ht="18">
      <c r="A99" s="165">
        <f t="shared" si="229"/>
        <v>0</v>
      </c>
      <c r="B99" s="429">
        <v>91</v>
      </c>
      <c r="C99" s="36">
        <v>91</v>
      </c>
      <c r="D99" s="37">
        <f t="shared" si="230"/>
        <v>0</v>
      </c>
      <c r="E99" s="2"/>
      <c r="F99" s="176"/>
      <c r="G99" s="1"/>
      <c r="H99" s="2"/>
      <c r="I99" s="2"/>
      <c r="J99" s="2"/>
      <c r="K99" s="178"/>
      <c r="L99" s="15">
        <v>0</v>
      </c>
      <c r="M99" s="67">
        <v>0</v>
      </c>
      <c r="N99" s="68">
        <f t="shared" si="218"/>
        <v>0</v>
      </c>
      <c r="O99" s="207">
        <v>0</v>
      </c>
      <c r="P99" s="432">
        <v>0</v>
      </c>
      <c r="Q99" s="119">
        <f t="shared" si="219"/>
        <v>0</v>
      </c>
      <c r="R99" s="433">
        <v>0</v>
      </c>
      <c r="S99" s="434">
        <f t="shared" si="276"/>
        <v>0</v>
      </c>
      <c r="T99" s="223">
        <f t="shared" si="220"/>
        <v>0</v>
      </c>
      <c r="U99" s="69">
        <f t="shared" si="221"/>
        <v>0</v>
      </c>
      <c r="V99" s="522">
        <f t="shared" si="231"/>
        <v>0</v>
      </c>
      <c r="W99" s="38" t="str">
        <f t="shared" si="222"/>
        <v/>
      </c>
      <c r="X99" s="38" t="str">
        <f t="shared" si="223"/>
        <v/>
      </c>
      <c r="Y99" s="137" t="str">
        <f t="shared" si="224"/>
        <v/>
      </c>
      <c r="Z99" s="147">
        <v>0</v>
      </c>
      <c r="AA99" s="79">
        <v>0</v>
      </c>
      <c r="AB99" s="80">
        <f t="shared" si="277"/>
        <v>0</v>
      </c>
      <c r="AC99" s="217">
        <v>0</v>
      </c>
      <c r="AD99" s="438">
        <v>0</v>
      </c>
      <c r="AE99" s="120">
        <f t="shared" si="278"/>
        <v>0</v>
      </c>
      <c r="AF99" s="439">
        <v>0</v>
      </c>
      <c r="AG99" s="440">
        <f t="shared" si="279"/>
        <v>0</v>
      </c>
      <c r="AH99" s="158">
        <f t="shared" si="280"/>
        <v>0</v>
      </c>
      <c r="AI99" s="218">
        <f t="shared" si="281"/>
        <v>0</v>
      </c>
      <c r="AJ99" s="522">
        <f t="shared" si="232"/>
        <v>0</v>
      </c>
      <c r="AK99" s="72" t="str">
        <f t="shared" si="282"/>
        <v/>
      </c>
      <c r="AL99" s="72" t="str">
        <f t="shared" si="283"/>
        <v/>
      </c>
      <c r="AM99" s="148" t="str">
        <f t="shared" si="284"/>
        <v/>
      </c>
      <c r="AN99" s="140">
        <v>0</v>
      </c>
      <c r="AO99" s="75">
        <v>0</v>
      </c>
      <c r="AP99" s="76">
        <f t="shared" si="210"/>
        <v>0</v>
      </c>
      <c r="AQ99" s="263">
        <v>0</v>
      </c>
      <c r="AR99" s="441">
        <v>0</v>
      </c>
      <c r="AS99" s="264">
        <f t="shared" si="285"/>
        <v>0</v>
      </c>
      <c r="AT99" s="442">
        <v>0</v>
      </c>
      <c r="AU99" s="443">
        <f t="shared" si="286"/>
        <v>0</v>
      </c>
      <c r="AV99" s="65">
        <f t="shared" si="287"/>
        <v>0</v>
      </c>
      <c r="AW99" s="265">
        <f t="shared" si="288"/>
        <v>0</v>
      </c>
      <c r="AX99" s="522">
        <f t="shared" si="233"/>
        <v>0</v>
      </c>
      <c r="AY99" s="40" t="str">
        <f t="shared" si="289"/>
        <v/>
      </c>
      <c r="AZ99" s="40" t="str">
        <f t="shared" si="290"/>
        <v/>
      </c>
      <c r="BA99" s="141" t="str">
        <f t="shared" si="291"/>
        <v/>
      </c>
      <c r="BB99" s="286">
        <v>0</v>
      </c>
      <c r="BC99" s="85">
        <v>0</v>
      </c>
      <c r="BD99" s="287">
        <f t="shared" si="211"/>
        <v>0</v>
      </c>
      <c r="BE99" s="288">
        <v>0</v>
      </c>
      <c r="BF99" s="444">
        <v>0</v>
      </c>
      <c r="BG99" s="289">
        <f t="shared" si="292"/>
        <v>0</v>
      </c>
      <c r="BH99" s="445">
        <v>0</v>
      </c>
      <c r="BI99" s="446">
        <f t="shared" si="293"/>
        <v>0</v>
      </c>
      <c r="BJ99" s="121">
        <f t="shared" si="294"/>
        <v>0</v>
      </c>
      <c r="BK99" s="290">
        <f t="shared" si="295"/>
        <v>0</v>
      </c>
      <c r="BL99" s="522">
        <f t="shared" si="234"/>
        <v>0</v>
      </c>
      <c r="BM99" s="91" t="str">
        <f t="shared" si="296"/>
        <v/>
      </c>
      <c r="BN99" s="91" t="str">
        <f t="shared" si="297"/>
        <v/>
      </c>
      <c r="BO99" s="144" t="str">
        <f t="shared" si="298"/>
        <v/>
      </c>
      <c r="BP99" s="147">
        <v>0</v>
      </c>
      <c r="BQ99" s="79">
        <v>0</v>
      </c>
      <c r="BR99" s="80">
        <f t="shared" si="212"/>
        <v>0</v>
      </c>
      <c r="BS99" s="217">
        <v>0</v>
      </c>
      <c r="BT99" s="438">
        <v>0</v>
      </c>
      <c r="BU99" s="120">
        <f t="shared" si="299"/>
        <v>0</v>
      </c>
      <c r="BV99" s="439">
        <v>0</v>
      </c>
      <c r="BW99" s="440">
        <f t="shared" si="300"/>
        <v>0</v>
      </c>
      <c r="BX99" s="158">
        <f t="shared" si="301"/>
        <v>0</v>
      </c>
      <c r="BY99" s="218">
        <f t="shared" si="302"/>
        <v>0</v>
      </c>
      <c r="BZ99" s="522">
        <f t="shared" si="235"/>
        <v>0</v>
      </c>
      <c r="CA99" s="72" t="str">
        <f t="shared" si="303"/>
        <v/>
      </c>
      <c r="CB99" s="72" t="str">
        <f t="shared" si="304"/>
        <v/>
      </c>
      <c r="CC99" s="148" t="str">
        <f t="shared" si="305"/>
        <v/>
      </c>
      <c r="CD99" s="155">
        <v>0</v>
      </c>
      <c r="CE99" s="156">
        <v>0</v>
      </c>
      <c r="CF99" s="157">
        <f t="shared" si="213"/>
        <v>0</v>
      </c>
      <c r="CG99" s="311">
        <v>0</v>
      </c>
      <c r="CH99" s="447">
        <v>0</v>
      </c>
      <c r="CI99" s="312">
        <f t="shared" si="306"/>
        <v>0</v>
      </c>
      <c r="CJ99" s="448">
        <v>0</v>
      </c>
      <c r="CK99" s="449">
        <f t="shared" si="307"/>
        <v>0</v>
      </c>
      <c r="CL99" s="64">
        <f t="shared" si="308"/>
        <v>0</v>
      </c>
      <c r="CM99" s="313">
        <f t="shared" si="309"/>
        <v>0</v>
      </c>
      <c r="CN99" s="522">
        <f t="shared" si="236"/>
        <v>0</v>
      </c>
      <c r="CO99" s="39" t="str">
        <f t="shared" si="310"/>
        <v/>
      </c>
      <c r="CP99" s="39" t="str">
        <f t="shared" si="311"/>
        <v/>
      </c>
      <c r="CQ99" s="58" t="str">
        <f t="shared" si="312"/>
        <v/>
      </c>
      <c r="CR99" s="152">
        <v>0</v>
      </c>
      <c r="CS99" s="81">
        <v>0</v>
      </c>
      <c r="CT99" s="82">
        <f t="shared" si="214"/>
        <v>0</v>
      </c>
      <c r="CU99" s="336">
        <v>0</v>
      </c>
      <c r="CV99" s="450">
        <v>0</v>
      </c>
      <c r="CW99" s="337">
        <f t="shared" si="313"/>
        <v>0</v>
      </c>
      <c r="CX99" s="451">
        <v>0</v>
      </c>
      <c r="CY99" s="452">
        <f t="shared" si="314"/>
        <v>0</v>
      </c>
      <c r="CZ99" s="66">
        <f t="shared" si="315"/>
        <v>0</v>
      </c>
      <c r="DA99" s="338">
        <f t="shared" si="316"/>
        <v>0</v>
      </c>
      <c r="DB99" s="522">
        <f t="shared" si="237"/>
        <v>0</v>
      </c>
      <c r="DC99" s="153">
        <f t="shared" si="238"/>
        <v>0</v>
      </c>
      <c r="DD99" s="286">
        <v>0</v>
      </c>
      <c r="DE99" s="85">
        <v>0</v>
      </c>
      <c r="DF99" s="287">
        <f t="shared" si="215"/>
        <v>0</v>
      </c>
      <c r="DG99" s="288">
        <v>0</v>
      </c>
      <c r="DH99" s="444">
        <v>0</v>
      </c>
      <c r="DI99" s="289">
        <f t="shared" si="317"/>
        <v>0</v>
      </c>
      <c r="DJ99" s="445">
        <v>0</v>
      </c>
      <c r="DK99" s="446">
        <f t="shared" si="318"/>
        <v>0</v>
      </c>
      <c r="DL99" s="121">
        <f t="shared" si="319"/>
        <v>0</v>
      </c>
      <c r="DM99" s="290">
        <f t="shared" si="320"/>
        <v>0</v>
      </c>
      <c r="DN99" s="522">
        <f t="shared" si="239"/>
        <v>0</v>
      </c>
      <c r="DO99" s="154">
        <f t="shared" si="240"/>
        <v>0</v>
      </c>
      <c r="DP99" s="12">
        <v>0</v>
      </c>
      <c r="DQ99" s="6">
        <v>0</v>
      </c>
      <c r="DR99" s="6">
        <v>0</v>
      </c>
      <c r="DS99" s="87">
        <f t="shared" si="216"/>
        <v>0</v>
      </c>
      <c r="DT99" s="522">
        <f t="shared" si="241"/>
        <v>0</v>
      </c>
      <c r="DU99" s="88">
        <f t="shared" si="242"/>
        <v>0</v>
      </c>
      <c r="DV99" s="10">
        <v>0</v>
      </c>
      <c r="DW99" s="4">
        <v>0</v>
      </c>
      <c r="DX99" s="4">
        <v>0</v>
      </c>
      <c r="DY99" s="39">
        <f t="shared" si="217"/>
        <v>0</v>
      </c>
      <c r="DZ99" s="522">
        <f t="shared" si="243"/>
        <v>0</v>
      </c>
      <c r="EA99" s="54">
        <f t="shared" si="244"/>
        <v>0</v>
      </c>
      <c r="EB99" s="286">
        <v>0</v>
      </c>
      <c r="EC99" s="85">
        <v>0</v>
      </c>
      <c r="ED99" s="287">
        <f t="shared" si="321"/>
        <v>0</v>
      </c>
      <c r="EE99" s="288">
        <v>0</v>
      </c>
      <c r="EF99" s="444">
        <v>0</v>
      </c>
      <c r="EG99" s="289">
        <f t="shared" si="322"/>
        <v>0</v>
      </c>
      <c r="EH99" s="445">
        <v>0</v>
      </c>
      <c r="EI99" s="446">
        <f t="shared" si="323"/>
        <v>0</v>
      </c>
      <c r="EJ99" s="121">
        <f t="shared" si="324"/>
        <v>0</v>
      </c>
      <c r="EK99" s="290">
        <f t="shared" si="325"/>
        <v>0</v>
      </c>
      <c r="EL99" s="91">
        <f t="shared" si="225"/>
        <v>0</v>
      </c>
      <c r="EM99" s="154">
        <f t="shared" si="245"/>
        <v>0</v>
      </c>
      <c r="EN99" s="14"/>
      <c r="EO99" s="8"/>
      <c r="EP99" s="59" t="str">
        <f t="shared" si="209"/>
        <v/>
      </c>
      <c r="EQ99" s="56">
        <f t="shared" si="226"/>
        <v>0</v>
      </c>
      <c r="ER99" s="41">
        <f t="shared" si="227"/>
        <v>0</v>
      </c>
      <c r="ES99" s="37">
        <f t="shared" si="326"/>
        <v>0</v>
      </c>
      <c r="ET99" s="99" t="str">
        <f t="shared" si="247"/>
        <v/>
      </c>
      <c r="EU99" s="99" t="str">
        <f t="shared" si="248"/>
        <v/>
      </c>
      <c r="EV99" s="83" t="str">
        <f t="shared" si="249"/>
        <v/>
      </c>
      <c r="EW99" s="57" t="str">
        <f t="shared" si="250"/>
        <v/>
      </c>
      <c r="EX99" s="126">
        <f t="shared" si="251"/>
        <v>0</v>
      </c>
      <c r="EY99" s="93" t="str">
        <f t="shared" si="252"/>
        <v/>
      </c>
      <c r="EZ99" s="92" t="str">
        <f t="shared" si="253"/>
        <v/>
      </c>
      <c r="FA99" s="92" t="str">
        <f t="shared" si="254"/>
        <v/>
      </c>
      <c r="FB99" s="92" t="str">
        <f t="shared" si="255"/>
        <v/>
      </c>
      <c r="FC99" s="92" t="str">
        <f t="shared" si="256"/>
        <v/>
      </c>
      <c r="FD99" s="94" t="str">
        <f t="shared" si="257"/>
        <v/>
      </c>
      <c r="FE99" s="93">
        <f t="shared" si="258"/>
        <v>0</v>
      </c>
      <c r="FF99" s="92">
        <f t="shared" si="259"/>
        <v>0</v>
      </c>
      <c r="FG99" s="92">
        <f t="shared" si="260"/>
        <v>0</v>
      </c>
      <c r="FH99" s="92">
        <f t="shared" si="261"/>
        <v>0</v>
      </c>
      <c r="FI99" s="94"/>
      <c r="FJ99" s="735"/>
      <c r="FK99" s="735"/>
      <c r="FL99" s="173">
        <f t="shared" si="262"/>
        <v>0</v>
      </c>
      <c r="FM99" s="173" t="s">
        <v>198</v>
      </c>
      <c r="FN99" s="173">
        <f t="shared" si="263"/>
        <v>200</v>
      </c>
      <c r="FO99" s="173" t="str">
        <f t="shared" si="264"/>
        <v>0/200</v>
      </c>
      <c r="FP99" s="173">
        <f t="shared" si="265"/>
        <v>0</v>
      </c>
      <c r="FQ99" s="173" t="s">
        <v>198</v>
      </c>
      <c r="FR99" s="173">
        <f t="shared" si="266"/>
        <v>200</v>
      </c>
      <c r="FS99" s="173" t="str">
        <f t="shared" si="267"/>
        <v>0/200</v>
      </c>
      <c r="FT99" s="173">
        <f t="shared" si="268"/>
        <v>0</v>
      </c>
      <c r="FU99" s="173" t="s">
        <v>198</v>
      </c>
      <c r="FV99" s="173">
        <f t="shared" si="269"/>
        <v>100</v>
      </c>
      <c r="FW99" s="173" t="str">
        <f t="shared" si="270"/>
        <v>0/100</v>
      </c>
      <c r="FX99" s="173">
        <f t="shared" si="271"/>
        <v>0</v>
      </c>
      <c r="FY99" s="173" t="s">
        <v>198</v>
      </c>
      <c r="FZ99" s="173">
        <f t="shared" si="272"/>
        <v>100</v>
      </c>
      <c r="GA99" s="173" t="str">
        <f t="shared" si="273"/>
        <v>0/100</v>
      </c>
      <c r="GB99" s="173">
        <f t="shared" si="274"/>
        <v>0</v>
      </c>
      <c r="GC99" s="173" t="s">
        <v>198</v>
      </c>
      <c r="GD99" s="173">
        <f t="shared" si="275"/>
        <v>200</v>
      </c>
      <c r="GE99" s="173" t="str">
        <f t="shared" si="228"/>
        <v>0/200</v>
      </c>
    </row>
    <row r="100" spans="1:16384" ht="18">
      <c r="A100" s="165">
        <f t="shared" si="229"/>
        <v>0</v>
      </c>
      <c r="B100" s="429">
        <v>92</v>
      </c>
      <c r="C100" s="42">
        <v>92</v>
      </c>
      <c r="D100" s="37">
        <f t="shared" si="230"/>
        <v>0</v>
      </c>
      <c r="E100" s="2"/>
      <c r="F100" s="176"/>
      <c r="G100" s="2"/>
      <c r="H100" s="2"/>
      <c r="I100" s="2"/>
      <c r="J100" s="2"/>
      <c r="K100" s="178"/>
      <c r="L100" s="15">
        <v>0</v>
      </c>
      <c r="M100" s="67">
        <v>0</v>
      </c>
      <c r="N100" s="68">
        <f t="shared" si="218"/>
        <v>0</v>
      </c>
      <c r="O100" s="207">
        <v>0</v>
      </c>
      <c r="P100" s="432">
        <v>0</v>
      </c>
      <c r="Q100" s="119">
        <f t="shared" si="219"/>
        <v>0</v>
      </c>
      <c r="R100" s="433">
        <v>0</v>
      </c>
      <c r="S100" s="434">
        <f t="shared" si="276"/>
        <v>0</v>
      </c>
      <c r="T100" s="223">
        <f t="shared" si="220"/>
        <v>0</v>
      </c>
      <c r="U100" s="69">
        <f t="shared" si="221"/>
        <v>0</v>
      </c>
      <c r="V100" s="522">
        <f t="shared" si="231"/>
        <v>0</v>
      </c>
      <c r="W100" s="38" t="str">
        <f t="shared" si="222"/>
        <v/>
      </c>
      <c r="X100" s="38" t="str">
        <f t="shared" si="223"/>
        <v/>
      </c>
      <c r="Y100" s="137" t="str">
        <f t="shared" si="224"/>
        <v/>
      </c>
      <c r="Z100" s="147">
        <v>0</v>
      </c>
      <c r="AA100" s="79">
        <v>0</v>
      </c>
      <c r="AB100" s="80">
        <f t="shared" si="277"/>
        <v>0</v>
      </c>
      <c r="AC100" s="217">
        <v>0</v>
      </c>
      <c r="AD100" s="438">
        <v>0</v>
      </c>
      <c r="AE100" s="120">
        <f t="shared" si="278"/>
        <v>0</v>
      </c>
      <c r="AF100" s="439">
        <v>0</v>
      </c>
      <c r="AG100" s="440">
        <f t="shared" si="279"/>
        <v>0</v>
      </c>
      <c r="AH100" s="158">
        <f t="shared" si="280"/>
        <v>0</v>
      </c>
      <c r="AI100" s="218">
        <f t="shared" si="281"/>
        <v>0</v>
      </c>
      <c r="AJ100" s="522">
        <f t="shared" si="232"/>
        <v>0</v>
      </c>
      <c r="AK100" s="72" t="str">
        <f t="shared" si="282"/>
        <v/>
      </c>
      <c r="AL100" s="72" t="str">
        <f t="shared" si="283"/>
        <v/>
      </c>
      <c r="AM100" s="148" t="str">
        <f t="shared" si="284"/>
        <v/>
      </c>
      <c r="AN100" s="140">
        <v>0</v>
      </c>
      <c r="AO100" s="75">
        <v>0</v>
      </c>
      <c r="AP100" s="76">
        <f t="shared" si="210"/>
        <v>0</v>
      </c>
      <c r="AQ100" s="263">
        <v>0</v>
      </c>
      <c r="AR100" s="441">
        <v>0</v>
      </c>
      <c r="AS100" s="264">
        <f t="shared" si="285"/>
        <v>0</v>
      </c>
      <c r="AT100" s="442">
        <v>0</v>
      </c>
      <c r="AU100" s="443">
        <f t="shared" si="286"/>
        <v>0</v>
      </c>
      <c r="AV100" s="65">
        <f t="shared" si="287"/>
        <v>0</v>
      </c>
      <c r="AW100" s="265">
        <f t="shared" si="288"/>
        <v>0</v>
      </c>
      <c r="AX100" s="522">
        <f t="shared" si="233"/>
        <v>0</v>
      </c>
      <c r="AY100" s="40" t="str">
        <f t="shared" si="289"/>
        <v/>
      </c>
      <c r="AZ100" s="40" t="str">
        <f t="shared" si="290"/>
        <v/>
      </c>
      <c r="BA100" s="141" t="str">
        <f t="shared" si="291"/>
        <v/>
      </c>
      <c r="BB100" s="286">
        <v>0</v>
      </c>
      <c r="BC100" s="85">
        <v>0</v>
      </c>
      <c r="BD100" s="287">
        <f t="shared" si="211"/>
        <v>0</v>
      </c>
      <c r="BE100" s="288">
        <v>0</v>
      </c>
      <c r="BF100" s="444">
        <v>0</v>
      </c>
      <c r="BG100" s="289">
        <f t="shared" si="292"/>
        <v>0</v>
      </c>
      <c r="BH100" s="445">
        <v>0</v>
      </c>
      <c r="BI100" s="446">
        <f t="shared" si="293"/>
        <v>0</v>
      </c>
      <c r="BJ100" s="121">
        <f t="shared" si="294"/>
        <v>0</v>
      </c>
      <c r="BK100" s="290">
        <f t="shared" si="295"/>
        <v>0</v>
      </c>
      <c r="BL100" s="522">
        <f t="shared" si="234"/>
        <v>0</v>
      </c>
      <c r="BM100" s="91" t="str">
        <f t="shared" si="296"/>
        <v/>
      </c>
      <c r="BN100" s="91" t="str">
        <f t="shared" si="297"/>
        <v/>
      </c>
      <c r="BO100" s="144" t="str">
        <f t="shared" si="298"/>
        <v/>
      </c>
      <c r="BP100" s="147">
        <v>0</v>
      </c>
      <c r="BQ100" s="79">
        <v>0</v>
      </c>
      <c r="BR100" s="80">
        <f t="shared" si="212"/>
        <v>0</v>
      </c>
      <c r="BS100" s="217">
        <v>0</v>
      </c>
      <c r="BT100" s="438">
        <v>0</v>
      </c>
      <c r="BU100" s="120">
        <f t="shared" si="299"/>
        <v>0</v>
      </c>
      <c r="BV100" s="439">
        <v>0</v>
      </c>
      <c r="BW100" s="440">
        <f t="shared" si="300"/>
        <v>0</v>
      </c>
      <c r="BX100" s="158">
        <f t="shared" si="301"/>
        <v>0</v>
      </c>
      <c r="BY100" s="218">
        <f t="shared" si="302"/>
        <v>0</v>
      </c>
      <c r="BZ100" s="522">
        <f t="shared" si="235"/>
        <v>0</v>
      </c>
      <c r="CA100" s="72" t="str">
        <f t="shared" si="303"/>
        <v/>
      </c>
      <c r="CB100" s="72" t="str">
        <f t="shared" si="304"/>
        <v/>
      </c>
      <c r="CC100" s="148" t="str">
        <f t="shared" si="305"/>
        <v/>
      </c>
      <c r="CD100" s="155">
        <v>0</v>
      </c>
      <c r="CE100" s="156">
        <v>0</v>
      </c>
      <c r="CF100" s="157">
        <f t="shared" si="213"/>
        <v>0</v>
      </c>
      <c r="CG100" s="311">
        <v>0</v>
      </c>
      <c r="CH100" s="447">
        <v>0</v>
      </c>
      <c r="CI100" s="312">
        <f t="shared" si="306"/>
        <v>0</v>
      </c>
      <c r="CJ100" s="448">
        <v>0</v>
      </c>
      <c r="CK100" s="449">
        <f t="shared" si="307"/>
        <v>0</v>
      </c>
      <c r="CL100" s="64">
        <f t="shared" si="308"/>
        <v>0</v>
      </c>
      <c r="CM100" s="313">
        <f t="shared" si="309"/>
        <v>0</v>
      </c>
      <c r="CN100" s="522">
        <f t="shared" si="236"/>
        <v>0</v>
      </c>
      <c r="CO100" s="39" t="str">
        <f t="shared" si="310"/>
        <v/>
      </c>
      <c r="CP100" s="39" t="str">
        <f t="shared" si="311"/>
        <v/>
      </c>
      <c r="CQ100" s="58" t="str">
        <f t="shared" si="312"/>
        <v/>
      </c>
      <c r="CR100" s="152">
        <v>0</v>
      </c>
      <c r="CS100" s="81">
        <v>0</v>
      </c>
      <c r="CT100" s="82">
        <f t="shared" si="214"/>
        <v>0</v>
      </c>
      <c r="CU100" s="336">
        <v>0</v>
      </c>
      <c r="CV100" s="450">
        <v>0</v>
      </c>
      <c r="CW100" s="337">
        <f t="shared" si="313"/>
        <v>0</v>
      </c>
      <c r="CX100" s="451">
        <v>0</v>
      </c>
      <c r="CY100" s="452">
        <f t="shared" si="314"/>
        <v>0</v>
      </c>
      <c r="CZ100" s="66">
        <f t="shared" si="315"/>
        <v>0</v>
      </c>
      <c r="DA100" s="338">
        <f t="shared" si="316"/>
        <v>0</v>
      </c>
      <c r="DB100" s="522">
        <f t="shared" si="237"/>
        <v>0</v>
      </c>
      <c r="DC100" s="153">
        <f t="shared" si="238"/>
        <v>0</v>
      </c>
      <c r="DD100" s="286">
        <v>0</v>
      </c>
      <c r="DE100" s="85">
        <v>0</v>
      </c>
      <c r="DF100" s="287">
        <f t="shared" si="215"/>
        <v>0</v>
      </c>
      <c r="DG100" s="288">
        <v>0</v>
      </c>
      <c r="DH100" s="444">
        <v>0</v>
      </c>
      <c r="DI100" s="289">
        <f t="shared" si="317"/>
        <v>0</v>
      </c>
      <c r="DJ100" s="445">
        <v>0</v>
      </c>
      <c r="DK100" s="446">
        <f t="shared" si="318"/>
        <v>0</v>
      </c>
      <c r="DL100" s="121">
        <f t="shared" si="319"/>
        <v>0</v>
      </c>
      <c r="DM100" s="290">
        <f t="shared" si="320"/>
        <v>0</v>
      </c>
      <c r="DN100" s="522">
        <f t="shared" si="239"/>
        <v>0</v>
      </c>
      <c r="DO100" s="154">
        <f t="shared" si="240"/>
        <v>0</v>
      </c>
      <c r="DP100" s="12">
        <v>0</v>
      </c>
      <c r="DQ100" s="6">
        <v>0</v>
      </c>
      <c r="DR100" s="6">
        <v>0</v>
      </c>
      <c r="DS100" s="87">
        <f t="shared" si="216"/>
        <v>0</v>
      </c>
      <c r="DT100" s="522">
        <f t="shared" si="241"/>
        <v>0</v>
      </c>
      <c r="DU100" s="88">
        <f t="shared" si="242"/>
        <v>0</v>
      </c>
      <c r="DV100" s="10">
        <v>0</v>
      </c>
      <c r="DW100" s="4">
        <v>0</v>
      </c>
      <c r="DX100" s="4">
        <v>0</v>
      </c>
      <c r="DY100" s="39">
        <f t="shared" si="217"/>
        <v>0</v>
      </c>
      <c r="DZ100" s="522">
        <f t="shared" si="243"/>
        <v>0</v>
      </c>
      <c r="EA100" s="54">
        <f t="shared" si="244"/>
        <v>0</v>
      </c>
      <c r="EB100" s="286">
        <v>0</v>
      </c>
      <c r="EC100" s="85">
        <v>0</v>
      </c>
      <c r="ED100" s="287">
        <f t="shared" si="321"/>
        <v>0</v>
      </c>
      <c r="EE100" s="288">
        <v>0</v>
      </c>
      <c r="EF100" s="444">
        <v>0</v>
      </c>
      <c r="EG100" s="289">
        <f t="shared" si="322"/>
        <v>0</v>
      </c>
      <c r="EH100" s="445">
        <v>0</v>
      </c>
      <c r="EI100" s="446">
        <f t="shared" si="323"/>
        <v>0</v>
      </c>
      <c r="EJ100" s="121">
        <f t="shared" si="324"/>
        <v>0</v>
      </c>
      <c r="EK100" s="290">
        <f t="shared" si="325"/>
        <v>0</v>
      </c>
      <c r="EL100" s="91">
        <f t="shared" si="225"/>
        <v>0</v>
      </c>
      <c r="EM100" s="154">
        <f t="shared" si="245"/>
        <v>0</v>
      </c>
      <c r="EN100" s="14"/>
      <c r="EO100" s="8"/>
      <c r="EP100" s="59" t="str">
        <f t="shared" si="209"/>
        <v/>
      </c>
      <c r="EQ100" s="56">
        <f t="shared" si="226"/>
        <v>0</v>
      </c>
      <c r="ER100" s="41">
        <f t="shared" si="227"/>
        <v>0</v>
      </c>
      <c r="ES100" s="37">
        <f t="shared" si="326"/>
        <v>0</v>
      </c>
      <c r="ET100" s="99" t="str">
        <f t="shared" si="247"/>
        <v/>
      </c>
      <c r="EU100" s="99" t="str">
        <f t="shared" si="248"/>
        <v/>
      </c>
      <c r="EV100" s="83" t="str">
        <f t="shared" si="249"/>
        <v/>
      </c>
      <c r="EW100" s="57" t="str">
        <f t="shared" si="250"/>
        <v/>
      </c>
      <c r="EX100" s="126">
        <f t="shared" si="251"/>
        <v>0</v>
      </c>
      <c r="EY100" s="93" t="str">
        <f t="shared" si="252"/>
        <v/>
      </c>
      <c r="EZ100" s="92" t="str">
        <f t="shared" si="253"/>
        <v/>
      </c>
      <c r="FA100" s="92" t="str">
        <f t="shared" si="254"/>
        <v/>
      </c>
      <c r="FB100" s="92" t="str">
        <f t="shared" si="255"/>
        <v/>
      </c>
      <c r="FC100" s="92" t="str">
        <f t="shared" si="256"/>
        <v/>
      </c>
      <c r="FD100" s="94" t="str">
        <f t="shared" si="257"/>
        <v/>
      </c>
      <c r="FE100" s="93">
        <f t="shared" si="258"/>
        <v>0</v>
      </c>
      <c r="FF100" s="92">
        <f t="shared" si="259"/>
        <v>0</v>
      </c>
      <c r="FG100" s="92">
        <f t="shared" si="260"/>
        <v>0</v>
      </c>
      <c r="FH100" s="92">
        <f t="shared" si="261"/>
        <v>0</v>
      </c>
      <c r="FI100" s="94"/>
      <c r="FJ100" s="735"/>
      <c r="FK100" s="735"/>
      <c r="FL100" s="173">
        <f t="shared" si="262"/>
        <v>0</v>
      </c>
      <c r="FM100" s="173" t="s">
        <v>198</v>
      </c>
      <c r="FN100" s="173">
        <f t="shared" si="263"/>
        <v>200</v>
      </c>
      <c r="FO100" s="173" t="str">
        <f t="shared" si="264"/>
        <v>0/200</v>
      </c>
      <c r="FP100" s="173">
        <f t="shared" si="265"/>
        <v>0</v>
      </c>
      <c r="FQ100" s="173" t="s">
        <v>198</v>
      </c>
      <c r="FR100" s="173">
        <f t="shared" si="266"/>
        <v>200</v>
      </c>
      <c r="FS100" s="173" t="str">
        <f t="shared" si="267"/>
        <v>0/200</v>
      </c>
      <c r="FT100" s="173">
        <f t="shared" si="268"/>
        <v>0</v>
      </c>
      <c r="FU100" s="173" t="s">
        <v>198</v>
      </c>
      <c r="FV100" s="173">
        <f t="shared" si="269"/>
        <v>100</v>
      </c>
      <c r="FW100" s="173" t="str">
        <f t="shared" si="270"/>
        <v>0/100</v>
      </c>
      <c r="FX100" s="173">
        <f t="shared" si="271"/>
        <v>0</v>
      </c>
      <c r="FY100" s="173" t="s">
        <v>198</v>
      </c>
      <c r="FZ100" s="173">
        <f t="shared" si="272"/>
        <v>100</v>
      </c>
      <c r="GA100" s="173" t="str">
        <f t="shared" si="273"/>
        <v>0/100</v>
      </c>
      <c r="GB100" s="173">
        <f t="shared" si="274"/>
        <v>0</v>
      </c>
      <c r="GC100" s="173" t="s">
        <v>198</v>
      </c>
      <c r="GD100" s="173">
        <f t="shared" si="275"/>
        <v>200</v>
      </c>
      <c r="GE100" s="173" t="str">
        <f t="shared" si="228"/>
        <v>0/200</v>
      </c>
    </row>
    <row r="101" spans="1:16384" ht="18">
      <c r="A101" s="165">
        <f t="shared" si="229"/>
        <v>0</v>
      </c>
      <c r="B101" s="429">
        <v>93</v>
      </c>
      <c r="C101" s="36">
        <v>93</v>
      </c>
      <c r="D101" s="37">
        <f t="shared" si="230"/>
        <v>0</v>
      </c>
      <c r="E101" s="2"/>
      <c r="F101" s="176"/>
      <c r="G101" s="1"/>
      <c r="H101" s="2"/>
      <c r="I101" s="2"/>
      <c r="J101" s="2"/>
      <c r="K101" s="178"/>
      <c r="L101" s="15">
        <v>0</v>
      </c>
      <c r="M101" s="67">
        <v>0</v>
      </c>
      <c r="N101" s="68">
        <f t="shared" si="218"/>
        <v>0</v>
      </c>
      <c r="O101" s="207">
        <v>0</v>
      </c>
      <c r="P101" s="432">
        <v>0</v>
      </c>
      <c r="Q101" s="119">
        <f t="shared" si="219"/>
        <v>0</v>
      </c>
      <c r="R101" s="433">
        <v>0</v>
      </c>
      <c r="S101" s="434">
        <f t="shared" si="276"/>
        <v>0</v>
      </c>
      <c r="T101" s="223">
        <f t="shared" si="220"/>
        <v>0</v>
      </c>
      <c r="U101" s="69">
        <f t="shared" si="221"/>
        <v>0</v>
      </c>
      <c r="V101" s="522">
        <f t="shared" si="231"/>
        <v>0</v>
      </c>
      <c r="W101" s="38" t="str">
        <f t="shared" si="222"/>
        <v/>
      </c>
      <c r="X101" s="38" t="str">
        <f t="shared" si="223"/>
        <v/>
      </c>
      <c r="Y101" s="137" t="str">
        <f t="shared" si="224"/>
        <v/>
      </c>
      <c r="Z101" s="147">
        <v>0</v>
      </c>
      <c r="AA101" s="79">
        <v>0</v>
      </c>
      <c r="AB101" s="80">
        <f t="shared" si="277"/>
        <v>0</v>
      </c>
      <c r="AC101" s="217">
        <v>0</v>
      </c>
      <c r="AD101" s="438">
        <v>0</v>
      </c>
      <c r="AE101" s="120">
        <f t="shared" si="278"/>
        <v>0</v>
      </c>
      <c r="AF101" s="439">
        <v>0</v>
      </c>
      <c r="AG101" s="440">
        <f t="shared" si="279"/>
        <v>0</v>
      </c>
      <c r="AH101" s="158">
        <f t="shared" si="280"/>
        <v>0</v>
      </c>
      <c r="AI101" s="218">
        <f t="shared" si="281"/>
        <v>0</v>
      </c>
      <c r="AJ101" s="522">
        <f t="shared" si="232"/>
        <v>0</v>
      </c>
      <c r="AK101" s="72" t="str">
        <f t="shared" si="282"/>
        <v/>
      </c>
      <c r="AL101" s="72" t="str">
        <f t="shared" si="283"/>
        <v/>
      </c>
      <c r="AM101" s="148" t="str">
        <f t="shared" si="284"/>
        <v/>
      </c>
      <c r="AN101" s="140">
        <v>0</v>
      </c>
      <c r="AO101" s="75">
        <v>0</v>
      </c>
      <c r="AP101" s="76">
        <f t="shared" si="210"/>
        <v>0</v>
      </c>
      <c r="AQ101" s="263">
        <v>0</v>
      </c>
      <c r="AR101" s="441">
        <v>0</v>
      </c>
      <c r="AS101" s="264">
        <f t="shared" si="285"/>
        <v>0</v>
      </c>
      <c r="AT101" s="442">
        <v>0</v>
      </c>
      <c r="AU101" s="443">
        <f t="shared" si="286"/>
        <v>0</v>
      </c>
      <c r="AV101" s="65">
        <f t="shared" si="287"/>
        <v>0</v>
      </c>
      <c r="AW101" s="265">
        <f t="shared" si="288"/>
        <v>0</v>
      </c>
      <c r="AX101" s="522">
        <f t="shared" si="233"/>
        <v>0</v>
      </c>
      <c r="AY101" s="40" t="str">
        <f t="shared" si="289"/>
        <v/>
      </c>
      <c r="AZ101" s="40" t="str">
        <f t="shared" si="290"/>
        <v/>
      </c>
      <c r="BA101" s="141" t="str">
        <f t="shared" si="291"/>
        <v/>
      </c>
      <c r="BB101" s="286">
        <v>0</v>
      </c>
      <c r="BC101" s="85">
        <v>0</v>
      </c>
      <c r="BD101" s="287">
        <f t="shared" si="211"/>
        <v>0</v>
      </c>
      <c r="BE101" s="288">
        <v>0</v>
      </c>
      <c r="BF101" s="444">
        <v>0</v>
      </c>
      <c r="BG101" s="289">
        <f t="shared" si="292"/>
        <v>0</v>
      </c>
      <c r="BH101" s="445">
        <v>0</v>
      </c>
      <c r="BI101" s="446">
        <f t="shared" si="293"/>
        <v>0</v>
      </c>
      <c r="BJ101" s="121">
        <f t="shared" si="294"/>
        <v>0</v>
      </c>
      <c r="BK101" s="290">
        <f t="shared" si="295"/>
        <v>0</v>
      </c>
      <c r="BL101" s="522">
        <f t="shared" si="234"/>
        <v>0</v>
      </c>
      <c r="BM101" s="91" t="str">
        <f t="shared" si="296"/>
        <v/>
      </c>
      <c r="BN101" s="91" t="str">
        <f t="shared" si="297"/>
        <v/>
      </c>
      <c r="BO101" s="144" t="str">
        <f t="shared" si="298"/>
        <v/>
      </c>
      <c r="BP101" s="147">
        <v>0</v>
      </c>
      <c r="BQ101" s="79">
        <v>0</v>
      </c>
      <c r="BR101" s="80">
        <f t="shared" si="212"/>
        <v>0</v>
      </c>
      <c r="BS101" s="217">
        <v>0</v>
      </c>
      <c r="BT101" s="438">
        <v>0</v>
      </c>
      <c r="BU101" s="120">
        <f t="shared" si="299"/>
        <v>0</v>
      </c>
      <c r="BV101" s="439">
        <v>0</v>
      </c>
      <c r="BW101" s="440">
        <f t="shared" si="300"/>
        <v>0</v>
      </c>
      <c r="BX101" s="158">
        <f t="shared" si="301"/>
        <v>0</v>
      </c>
      <c r="BY101" s="218">
        <f t="shared" si="302"/>
        <v>0</v>
      </c>
      <c r="BZ101" s="522">
        <f t="shared" si="235"/>
        <v>0</v>
      </c>
      <c r="CA101" s="72" t="str">
        <f t="shared" si="303"/>
        <v/>
      </c>
      <c r="CB101" s="72" t="str">
        <f t="shared" si="304"/>
        <v/>
      </c>
      <c r="CC101" s="148" t="str">
        <f t="shared" si="305"/>
        <v/>
      </c>
      <c r="CD101" s="155">
        <v>0</v>
      </c>
      <c r="CE101" s="156">
        <v>0</v>
      </c>
      <c r="CF101" s="157">
        <f t="shared" si="213"/>
        <v>0</v>
      </c>
      <c r="CG101" s="311">
        <v>0</v>
      </c>
      <c r="CH101" s="447">
        <v>0</v>
      </c>
      <c r="CI101" s="312">
        <f t="shared" si="306"/>
        <v>0</v>
      </c>
      <c r="CJ101" s="448">
        <v>0</v>
      </c>
      <c r="CK101" s="449">
        <f t="shared" si="307"/>
        <v>0</v>
      </c>
      <c r="CL101" s="64">
        <f t="shared" si="308"/>
        <v>0</v>
      </c>
      <c r="CM101" s="313">
        <f t="shared" si="309"/>
        <v>0</v>
      </c>
      <c r="CN101" s="522">
        <f t="shared" si="236"/>
        <v>0</v>
      </c>
      <c r="CO101" s="39" t="str">
        <f t="shared" si="310"/>
        <v/>
      </c>
      <c r="CP101" s="39" t="str">
        <f t="shared" si="311"/>
        <v/>
      </c>
      <c r="CQ101" s="58" t="str">
        <f t="shared" si="312"/>
        <v/>
      </c>
      <c r="CR101" s="152">
        <v>0</v>
      </c>
      <c r="CS101" s="81">
        <v>0</v>
      </c>
      <c r="CT101" s="82">
        <f t="shared" si="214"/>
        <v>0</v>
      </c>
      <c r="CU101" s="336">
        <v>0</v>
      </c>
      <c r="CV101" s="450">
        <v>0</v>
      </c>
      <c r="CW101" s="337">
        <f t="shared" si="313"/>
        <v>0</v>
      </c>
      <c r="CX101" s="451">
        <v>0</v>
      </c>
      <c r="CY101" s="452">
        <f t="shared" si="314"/>
        <v>0</v>
      </c>
      <c r="CZ101" s="66">
        <f t="shared" si="315"/>
        <v>0</v>
      </c>
      <c r="DA101" s="338">
        <f t="shared" si="316"/>
        <v>0</v>
      </c>
      <c r="DB101" s="522">
        <f t="shared" si="237"/>
        <v>0</v>
      </c>
      <c r="DC101" s="153">
        <f t="shared" si="238"/>
        <v>0</v>
      </c>
      <c r="DD101" s="286">
        <v>0</v>
      </c>
      <c r="DE101" s="85">
        <v>0</v>
      </c>
      <c r="DF101" s="287">
        <f t="shared" si="215"/>
        <v>0</v>
      </c>
      <c r="DG101" s="288">
        <v>0</v>
      </c>
      <c r="DH101" s="444">
        <v>0</v>
      </c>
      <c r="DI101" s="289">
        <f t="shared" si="317"/>
        <v>0</v>
      </c>
      <c r="DJ101" s="445">
        <v>0</v>
      </c>
      <c r="DK101" s="446">
        <f t="shared" si="318"/>
        <v>0</v>
      </c>
      <c r="DL101" s="121">
        <f t="shared" si="319"/>
        <v>0</v>
      </c>
      <c r="DM101" s="290">
        <f t="shared" si="320"/>
        <v>0</v>
      </c>
      <c r="DN101" s="522">
        <f t="shared" si="239"/>
        <v>0</v>
      </c>
      <c r="DO101" s="154">
        <f t="shared" si="240"/>
        <v>0</v>
      </c>
      <c r="DP101" s="12">
        <v>0</v>
      </c>
      <c r="DQ101" s="6">
        <v>0</v>
      </c>
      <c r="DR101" s="6">
        <v>0</v>
      </c>
      <c r="DS101" s="87">
        <f t="shared" si="216"/>
        <v>0</v>
      </c>
      <c r="DT101" s="522">
        <f t="shared" si="241"/>
        <v>0</v>
      </c>
      <c r="DU101" s="88">
        <f t="shared" si="242"/>
        <v>0</v>
      </c>
      <c r="DV101" s="10">
        <v>0</v>
      </c>
      <c r="DW101" s="4">
        <v>0</v>
      </c>
      <c r="DX101" s="4">
        <v>0</v>
      </c>
      <c r="DY101" s="39">
        <f t="shared" si="217"/>
        <v>0</v>
      </c>
      <c r="DZ101" s="522">
        <f t="shared" si="243"/>
        <v>0</v>
      </c>
      <c r="EA101" s="54">
        <f t="shared" si="244"/>
        <v>0</v>
      </c>
      <c r="EB101" s="286">
        <v>0</v>
      </c>
      <c r="EC101" s="85">
        <v>0</v>
      </c>
      <c r="ED101" s="287">
        <f t="shared" si="321"/>
        <v>0</v>
      </c>
      <c r="EE101" s="288">
        <v>0</v>
      </c>
      <c r="EF101" s="444">
        <v>0</v>
      </c>
      <c r="EG101" s="289">
        <f t="shared" si="322"/>
        <v>0</v>
      </c>
      <c r="EH101" s="445">
        <v>0</v>
      </c>
      <c r="EI101" s="446">
        <f t="shared" si="323"/>
        <v>0</v>
      </c>
      <c r="EJ101" s="121">
        <f t="shared" si="324"/>
        <v>0</v>
      </c>
      <c r="EK101" s="290">
        <f t="shared" si="325"/>
        <v>0</v>
      </c>
      <c r="EL101" s="91">
        <f t="shared" si="225"/>
        <v>0</v>
      </c>
      <c r="EM101" s="154">
        <f t="shared" si="245"/>
        <v>0</v>
      </c>
      <c r="EN101" s="14"/>
      <c r="EO101" s="8"/>
      <c r="EP101" s="59" t="str">
        <f t="shared" si="209"/>
        <v/>
      </c>
      <c r="EQ101" s="56">
        <f t="shared" si="226"/>
        <v>0</v>
      </c>
      <c r="ER101" s="41">
        <f t="shared" si="227"/>
        <v>0</v>
      </c>
      <c r="ES101" s="37">
        <f t="shared" si="326"/>
        <v>0</v>
      </c>
      <c r="ET101" s="99" t="str">
        <f t="shared" si="247"/>
        <v/>
      </c>
      <c r="EU101" s="99" t="str">
        <f t="shared" si="248"/>
        <v/>
      </c>
      <c r="EV101" s="83" t="str">
        <f t="shared" si="249"/>
        <v/>
      </c>
      <c r="EW101" s="57" t="str">
        <f t="shared" si="250"/>
        <v/>
      </c>
      <c r="EX101" s="126">
        <f t="shared" si="251"/>
        <v>0</v>
      </c>
      <c r="EY101" s="93" t="str">
        <f t="shared" si="252"/>
        <v/>
      </c>
      <c r="EZ101" s="92" t="str">
        <f t="shared" si="253"/>
        <v/>
      </c>
      <c r="FA101" s="92" t="str">
        <f t="shared" si="254"/>
        <v/>
      </c>
      <c r="FB101" s="92" t="str">
        <f t="shared" si="255"/>
        <v/>
      </c>
      <c r="FC101" s="92" t="str">
        <f t="shared" si="256"/>
        <v/>
      </c>
      <c r="FD101" s="94" t="str">
        <f t="shared" si="257"/>
        <v/>
      </c>
      <c r="FE101" s="93">
        <f t="shared" si="258"/>
        <v>0</v>
      </c>
      <c r="FF101" s="92">
        <f t="shared" si="259"/>
        <v>0</v>
      </c>
      <c r="FG101" s="92">
        <f t="shared" si="260"/>
        <v>0</v>
      </c>
      <c r="FH101" s="92">
        <f t="shared" si="261"/>
        <v>0</v>
      </c>
      <c r="FI101" s="94"/>
      <c r="FJ101" s="735"/>
      <c r="FK101" s="735"/>
      <c r="FL101" s="173">
        <f t="shared" si="262"/>
        <v>0</v>
      </c>
      <c r="FM101" s="173" t="s">
        <v>198</v>
      </c>
      <c r="FN101" s="173">
        <f t="shared" si="263"/>
        <v>200</v>
      </c>
      <c r="FO101" s="173" t="str">
        <f t="shared" si="264"/>
        <v>0/200</v>
      </c>
      <c r="FP101" s="173">
        <f t="shared" si="265"/>
        <v>0</v>
      </c>
      <c r="FQ101" s="173" t="s">
        <v>198</v>
      </c>
      <c r="FR101" s="173">
        <f t="shared" si="266"/>
        <v>200</v>
      </c>
      <c r="FS101" s="173" t="str">
        <f t="shared" si="267"/>
        <v>0/200</v>
      </c>
      <c r="FT101" s="173">
        <f t="shared" si="268"/>
        <v>0</v>
      </c>
      <c r="FU101" s="173" t="s">
        <v>198</v>
      </c>
      <c r="FV101" s="173">
        <f t="shared" si="269"/>
        <v>100</v>
      </c>
      <c r="FW101" s="173" t="str">
        <f t="shared" si="270"/>
        <v>0/100</v>
      </c>
      <c r="FX101" s="173">
        <f t="shared" si="271"/>
        <v>0</v>
      </c>
      <c r="FY101" s="173" t="s">
        <v>198</v>
      </c>
      <c r="FZ101" s="173">
        <f t="shared" si="272"/>
        <v>100</v>
      </c>
      <c r="GA101" s="173" t="str">
        <f t="shared" si="273"/>
        <v>0/100</v>
      </c>
      <c r="GB101" s="173">
        <f t="shared" si="274"/>
        <v>0</v>
      </c>
      <c r="GC101" s="173" t="s">
        <v>198</v>
      </c>
      <c r="GD101" s="173">
        <f t="shared" si="275"/>
        <v>200</v>
      </c>
      <c r="GE101" s="173" t="str">
        <f t="shared" si="228"/>
        <v>0/200</v>
      </c>
    </row>
    <row r="102" spans="1:16384" ht="18">
      <c r="A102" s="165">
        <f t="shared" si="229"/>
        <v>0</v>
      </c>
      <c r="B102" s="429">
        <v>94</v>
      </c>
      <c r="C102" s="42">
        <v>94</v>
      </c>
      <c r="D102" s="37">
        <f t="shared" si="230"/>
        <v>0</v>
      </c>
      <c r="E102" s="2"/>
      <c r="F102" s="176"/>
      <c r="G102" s="2"/>
      <c r="H102" s="2"/>
      <c r="I102" s="2"/>
      <c r="J102" s="2"/>
      <c r="K102" s="178"/>
      <c r="L102" s="15">
        <v>0</v>
      </c>
      <c r="M102" s="67">
        <v>0</v>
      </c>
      <c r="N102" s="68">
        <f t="shared" si="218"/>
        <v>0</v>
      </c>
      <c r="O102" s="207">
        <v>0</v>
      </c>
      <c r="P102" s="432">
        <v>0</v>
      </c>
      <c r="Q102" s="119">
        <f t="shared" si="219"/>
        <v>0</v>
      </c>
      <c r="R102" s="433">
        <v>0</v>
      </c>
      <c r="S102" s="434">
        <f t="shared" si="276"/>
        <v>0</v>
      </c>
      <c r="T102" s="223">
        <f t="shared" si="220"/>
        <v>0</v>
      </c>
      <c r="U102" s="69">
        <f t="shared" si="221"/>
        <v>0</v>
      </c>
      <c r="V102" s="522">
        <f t="shared" si="231"/>
        <v>0</v>
      </c>
      <c r="W102" s="38" t="str">
        <f t="shared" si="222"/>
        <v/>
      </c>
      <c r="X102" s="38" t="str">
        <f t="shared" si="223"/>
        <v/>
      </c>
      <c r="Y102" s="137" t="str">
        <f t="shared" si="224"/>
        <v/>
      </c>
      <c r="Z102" s="147">
        <v>0</v>
      </c>
      <c r="AA102" s="79">
        <v>0</v>
      </c>
      <c r="AB102" s="80">
        <f t="shared" si="277"/>
        <v>0</v>
      </c>
      <c r="AC102" s="217">
        <v>0</v>
      </c>
      <c r="AD102" s="438">
        <v>0</v>
      </c>
      <c r="AE102" s="120">
        <f t="shared" si="278"/>
        <v>0</v>
      </c>
      <c r="AF102" s="439">
        <v>0</v>
      </c>
      <c r="AG102" s="440">
        <f t="shared" si="279"/>
        <v>0</v>
      </c>
      <c r="AH102" s="158">
        <f t="shared" si="280"/>
        <v>0</v>
      </c>
      <c r="AI102" s="218">
        <f t="shared" si="281"/>
        <v>0</v>
      </c>
      <c r="AJ102" s="522">
        <f t="shared" si="232"/>
        <v>0</v>
      </c>
      <c r="AK102" s="72" t="str">
        <f t="shared" si="282"/>
        <v/>
      </c>
      <c r="AL102" s="72" t="str">
        <f t="shared" si="283"/>
        <v/>
      </c>
      <c r="AM102" s="148" t="str">
        <f t="shared" si="284"/>
        <v/>
      </c>
      <c r="AN102" s="140">
        <v>0</v>
      </c>
      <c r="AO102" s="75">
        <v>0</v>
      </c>
      <c r="AP102" s="76">
        <f t="shared" si="210"/>
        <v>0</v>
      </c>
      <c r="AQ102" s="263">
        <v>0</v>
      </c>
      <c r="AR102" s="441">
        <v>0</v>
      </c>
      <c r="AS102" s="264">
        <f t="shared" si="285"/>
        <v>0</v>
      </c>
      <c r="AT102" s="442">
        <v>0</v>
      </c>
      <c r="AU102" s="443">
        <f t="shared" si="286"/>
        <v>0</v>
      </c>
      <c r="AV102" s="65">
        <f t="shared" si="287"/>
        <v>0</v>
      </c>
      <c r="AW102" s="265">
        <f t="shared" si="288"/>
        <v>0</v>
      </c>
      <c r="AX102" s="522">
        <f t="shared" si="233"/>
        <v>0</v>
      </c>
      <c r="AY102" s="40" t="str">
        <f t="shared" si="289"/>
        <v/>
      </c>
      <c r="AZ102" s="40" t="str">
        <f t="shared" si="290"/>
        <v/>
      </c>
      <c r="BA102" s="141" t="str">
        <f t="shared" si="291"/>
        <v/>
      </c>
      <c r="BB102" s="286">
        <v>0</v>
      </c>
      <c r="BC102" s="85">
        <v>0</v>
      </c>
      <c r="BD102" s="287">
        <f t="shared" si="211"/>
        <v>0</v>
      </c>
      <c r="BE102" s="288">
        <v>0</v>
      </c>
      <c r="BF102" s="444">
        <v>0</v>
      </c>
      <c r="BG102" s="289">
        <f t="shared" si="292"/>
        <v>0</v>
      </c>
      <c r="BH102" s="445">
        <v>0</v>
      </c>
      <c r="BI102" s="446">
        <f t="shared" si="293"/>
        <v>0</v>
      </c>
      <c r="BJ102" s="121">
        <f t="shared" si="294"/>
        <v>0</v>
      </c>
      <c r="BK102" s="290">
        <f t="shared" si="295"/>
        <v>0</v>
      </c>
      <c r="BL102" s="522">
        <f t="shared" si="234"/>
        <v>0</v>
      </c>
      <c r="BM102" s="91" t="str">
        <f t="shared" si="296"/>
        <v/>
      </c>
      <c r="BN102" s="91" t="str">
        <f t="shared" si="297"/>
        <v/>
      </c>
      <c r="BO102" s="144" t="str">
        <f t="shared" si="298"/>
        <v/>
      </c>
      <c r="BP102" s="147">
        <v>0</v>
      </c>
      <c r="BQ102" s="79">
        <v>0</v>
      </c>
      <c r="BR102" s="80">
        <f t="shared" si="212"/>
        <v>0</v>
      </c>
      <c r="BS102" s="217">
        <v>0</v>
      </c>
      <c r="BT102" s="438">
        <v>0</v>
      </c>
      <c r="BU102" s="120">
        <f t="shared" si="299"/>
        <v>0</v>
      </c>
      <c r="BV102" s="439">
        <v>0</v>
      </c>
      <c r="BW102" s="440">
        <f t="shared" si="300"/>
        <v>0</v>
      </c>
      <c r="BX102" s="158">
        <f t="shared" si="301"/>
        <v>0</v>
      </c>
      <c r="BY102" s="218">
        <f t="shared" si="302"/>
        <v>0</v>
      </c>
      <c r="BZ102" s="522">
        <f t="shared" si="235"/>
        <v>0</v>
      </c>
      <c r="CA102" s="72" t="str">
        <f t="shared" si="303"/>
        <v/>
      </c>
      <c r="CB102" s="72" t="str">
        <f t="shared" si="304"/>
        <v/>
      </c>
      <c r="CC102" s="148" t="str">
        <f t="shared" si="305"/>
        <v/>
      </c>
      <c r="CD102" s="155">
        <v>0</v>
      </c>
      <c r="CE102" s="156">
        <v>0</v>
      </c>
      <c r="CF102" s="157">
        <f t="shared" si="213"/>
        <v>0</v>
      </c>
      <c r="CG102" s="311">
        <v>0</v>
      </c>
      <c r="CH102" s="447">
        <v>0</v>
      </c>
      <c r="CI102" s="312">
        <f t="shared" si="306"/>
        <v>0</v>
      </c>
      <c r="CJ102" s="448">
        <v>0</v>
      </c>
      <c r="CK102" s="449">
        <f t="shared" si="307"/>
        <v>0</v>
      </c>
      <c r="CL102" s="64">
        <f t="shared" si="308"/>
        <v>0</v>
      </c>
      <c r="CM102" s="313">
        <f t="shared" si="309"/>
        <v>0</v>
      </c>
      <c r="CN102" s="522">
        <f t="shared" si="236"/>
        <v>0</v>
      </c>
      <c r="CO102" s="39" t="str">
        <f t="shared" si="310"/>
        <v/>
      </c>
      <c r="CP102" s="39" t="str">
        <f t="shared" si="311"/>
        <v/>
      </c>
      <c r="CQ102" s="58" t="str">
        <f t="shared" si="312"/>
        <v/>
      </c>
      <c r="CR102" s="152">
        <v>0</v>
      </c>
      <c r="CS102" s="81">
        <v>0</v>
      </c>
      <c r="CT102" s="82">
        <f t="shared" si="214"/>
        <v>0</v>
      </c>
      <c r="CU102" s="336">
        <v>0</v>
      </c>
      <c r="CV102" s="450">
        <v>0</v>
      </c>
      <c r="CW102" s="337">
        <f t="shared" si="313"/>
        <v>0</v>
      </c>
      <c r="CX102" s="451">
        <v>0</v>
      </c>
      <c r="CY102" s="452">
        <f t="shared" si="314"/>
        <v>0</v>
      </c>
      <c r="CZ102" s="66">
        <f t="shared" si="315"/>
        <v>0</v>
      </c>
      <c r="DA102" s="338">
        <f t="shared" si="316"/>
        <v>0</v>
      </c>
      <c r="DB102" s="522">
        <f t="shared" si="237"/>
        <v>0</v>
      </c>
      <c r="DC102" s="153">
        <f t="shared" si="238"/>
        <v>0</v>
      </c>
      <c r="DD102" s="286">
        <v>0</v>
      </c>
      <c r="DE102" s="85">
        <v>0</v>
      </c>
      <c r="DF102" s="287">
        <f t="shared" si="215"/>
        <v>0</v>
      </c>
      <c r="DG102" s="288">
        <v>0</v>
      </c>
      <c r="DH102" s="444">
        <v>0</v>
      </c>
      <c r="DI102" s="289">
        <f t="shared" si="317"/>
        <v>0</v>
      </c>
      <c r="DJ102" s="445">
        <v>0</v>
      </c>
      <c r="DK102" s="446">
        <f t="shared" si="318"/>
        <v>0</v>
      </c>
      <c r="DL102" s="121">
        <f t="shared" si="319"/>
        <v>0</v>
      </c>
      <c r="DM102" s="290">
        <f t="shared" si="320"/>
        <v>0</v>
      </c>
      <c r="DN102" s="522">
        <f t="shared" si="239"/>
        <v>0</v>
      </c>
      <c r="DO102" s="154">
        <f t="shared" si="240"/>
        <v>0</v>
      </c>
      <c r="DP102" s="12">
        <v>0</v>
      </c>
      <c r="DQ102" s="6">
        <v>0</v>
      </c>
      <c r="DR102" s="6">
        <v>0</v>
      </c>
      <c r="DS102" s="87">
        <f t="shared" si="216"/>
        <v>0</v>
      </c>
      <c r="DT102" s="522">
        <f t="shared" si="241"/>
        <v>0</v>
      </c>
      <c r="DU102" s="88">
        <f t="shared" si="242"/>
        <v>0</v>
      </c>
      <c r="DV102" s="10">
        <v>0</v>
      </c>
      <c r="DW102" s="4">
        <v>0</v>
      </c>
      <c r="DX102" s="4">
        <v>0</v>
      </c>
      <c r="DY102" s="39">
        <f t="shared" si="217"/>
        <v>0</v>
      </c>
      <c r="DZ102" s="522">
        <f t="shared" si="243"/>
        <v>0</v>
      </c>
      <c r="EA102" s="54">
        <f t="shared" si="244"/>
        <v>0</v>
      </c>
      <c r="EB102" s="286">
        <v>0</v>
      </c>
      <c r="EC102" s="85">
        <v>0</v>
      </c>
      <c r="ED102" s="287">
        <f t="shared" si="321"/>
        <v>0</v>
      </c>
      <c r="EE102" s="288">
        <v>0</v>
      </c>
      <c r="EF102" s="444">
        <v>0</v>
      </c>
      <c r="EG102" s="289">
        <f t="shared" si="322"/>
        <v>0</v>
      </c>
      <c r="EH102" s="445">
        <v>0</v>
      </c>
      <c r="EI102" s="446">
        <f t="shared" si="323"/>
        <v>0</v>
      </c>
      <c r="EJ102" s="121">
        <f t="shared" si="324"/>
        <v>0</v>
      </c>
      <c r="EK102" s="290">
        <f t="shared" si="325"/>
        <v>0</v>
      </c>
      <c r="EL102" s="91">
        <f t="shared" si="225"/>
        <v>0</v>
      </c>
      <c r="EM102" s="154">
        <f t="shared" si="245"/>
        <v>0</v>
      </c>
      <c r="EN102" s="14"/>
      <c r="EO102" s="8"/>
      <c r="EP102" s="59" t="str">
        <f t="shared" si="209"/>
        <v/>
      </c>
      <c r="EQ102" s="56">
        <f t="shared" si="226"/>
        <v>0</v>
      </c>
      <c r="ER102" s="41">
        <f t="shared" si="227"/>
        <v>0</v>
      </c>
      <c r="ES102" s="37">
        <f t="shared" si="326"/>
        <v>0</v>
      </c>
      <c r="ET102" s="99" t="str">
        <f t="shared" si="247"/>
        <v/>
      </c>
      <c r="EU102" s="99" t="str">
        <f t="shared" si="248"/>
        <v/>
      </c>
      <c r="EV102" s="83" t="str">
        <f t="shared" si="249"/>
        <v/>
      </c>
      <c r="EW102" s="57" t="str">
        <f t="shared" si="250"/>
        <v/>
      </c>
      <c r="EX102" s="126">
        <f t="shared" si="251"/>
        <v>0</v>
      </c>
      <c r="EY102" s="93" t="str">
        <f t="shared" si="252"/>
        <v/>
      </c>
      <c r="EZ102" s="92" t="str">
        <f t="shared" si="253"/>
        <v/>
      </c>
      <c r="FA102" s="92" t="str">
        <f t="shared" si="254"/>
        <v/>
      </c>
      <c r="FB102" s="92" t="str">
        <f t="shared" si="255"/>
        <v/>
      </c>
      <c r="FC102" s="92" t="str">
        <f t="shared" si="256"/>
        <v/>
      </c>
      <c r="FD102" s="94" t="str">
        <f t="shared" si="257"/>
        <v/>
      </c>
      <c r="FE102" s="93">
        <f t="shared" si="258"/>
        <v>0</v>
      </c>
      <c r="FF102" s="92">
        <f t="shared" si="259"/>
        <v>0</v>
      </c>
      <c r="FG102" s="92">
        <f t="shared" si="260"/>
        <v>0</v>
      </c>
      <c r="FH102" s="92">
        <f t="shared" si="261"/>
        <v>0</v>
      </c>
      <c r="FI102" s="94"/>
      <c r="FJ102" s="735"/>
      <c r="FK102" s="735"/>
      <c r="FL102" s="173">
        <f t="shared" si="262"/>
        <v>0</v>
      </c>
      <c r="FM102" s="173" t="s">
        <v>198</v>
      </c>
      <c r="FN102" s="173">
        <f t="shared" si="263"/>
        <v>200</v>
      </c>
      <c r="FO102" s="173" t="str">
        <f t="shared" si="264"/>
        <v>0/200</v>
      </c>
      <c r="FP102" s="173">
        <f t="shared" si="265"/>
        <v>0</v>
      </c>
      <c r="FQ102" s="173" t="s">
        <v>198</v>
      </c>
      <c r="FR102" s="173">
        <f t="shared" si="266"/>
        <v>200</v>
      </c>
      <c r="FS102" s="173" t="str">
        <f t="shared" si="267"/>
        <v>0/200</v>
      </c>
      <c r="FT102" s="173">
        <f t="shared" si="268"/>
        <v>0</v>
      </c>
      <c r="FU102" s="173" t="s">
        <v>198</v>
      </c>
      <c r="FV102" s="173">
        <f t="shared" si="269"/>
        <v>100</v>
      </c>
      <c r="FW102" s="173" t="str">
        <f t="shared" si="270"/>
        <v>0/100</v>
      </c>
      <c r="FX102" s="173">
        <f t="shared" si="271"/>
        <v>0</v>
      </c>
      <c r="FY102" s="173" t="s">
        <v>198</v>
      </c>
      <c r="FZ102" s="173">
        <f t="shared" si="272"/>
        <v>100</v>
      </c>
      <c r="GA102" s="173" t="str">
        <f t="shared" si="273"/>
        <v>0/100</v>
      </c>
      <c r="GB102" s="173">
        <f t="shared" si="274"/>
        <v>0</v>
      </c>
      <c r="GC102" s="173" t="s">
        <v>198</v>
      </c>
      <c r="GD102" s="173">
        <f t="shared" si="275"/>
        <v>200</v>
      </c>
      <c r="GE102" s="173" t="str">
        <f t="shared" si="228"/>
        <v>0/200</v>
      </c>
    </row>
    <row r="103" spans="1:16384" ht="18">
      <c r="A103" s="165">
        <f t="shared" si="229"/>
        <v>0</v>
      </c>
      <c r="B103" s="429">
        <v>95</v>
      </c>
      <c r="C103" s="36">
        <v>95</v>
      </c>
      <c r="D103" s="37">
        <f t="shared" si="230"/>
        <v>0</v>
      </c>
      <c r="E103" s="2"/>
      <c r="F103" s="176"/>
      <c r="G103" s="1"/>
      <c r="H103" s="2"/>
      <c r="I103" s="2"/>
      <c r="J103" s="2"/>
      <c r="K103" s="178"/>
      <c r="L103" s="15">
        <v>0</v>
      </c>
      <c r="M103" s="67">
        <v>0</v>
      </c>
      <c r="N103" s="68">
        <f t="shared" si="218"/>
        <v>0</v>
      </c>
      <c r="O103" s="207">
        <v>0</v>
      </c>
      <c r="P103" s="432">
        <v>0</v>
      </c>
      <c r="Q103" s="119">
        <f t="shared" si="219"/>
        <v>0</v>
      </c>
      <c r="R103" s="433">
        <v>0</v>
      </c>
      <c r="S103" s="434">
        <f t="shared" si="276"/>
        <v>0</v>
      </c>
      <c r="T103" s="223">
        <f t="shared" si="220"/>
        <v>0</v>
      </c>
      <c r="U103" s="69">
        <f t="shared" si="221"/>
        <v>0</v>
      </c>
      <c r="V103" s="522">
        <f t="shared" si="231"/>
        <v>0</v>
      </c>
      <c r="W103" s="38" t="str">
        <f t="shared" si="222"/>
        <v/>
      </c>
      <c r="X103" s="38" t="str">
        <f t="shared" si="223"/>
        <v/>
      </c>
      <c r="Y103" s="137" t="str">
        <f t="shared" si="224"/>
        <v/>
      </c>
      <c r="Z103" s="147">
        <v>0</v>
      </c>
      <c r="AA103" s="79">
        <v>0</v>
      </c>
      <c r="AB103" s="80">
        <f t="shared" si="277"/>
        <v>0</v>
      </c>
      <c r="AC103" s="217">
        <v>0</v>
      </c>
      <c r="AD103" s="438">
        <v>0</v>
      </c>
      <c r="AE103" s="120">
        <f t="shared" si="278"/>
        <v>0</v>
      </c>
      <c r="AF103" s="439">
        <v>0</v>
      </c>
      <c r="AG103" s="440">
        <f t="shared" si="279"/>
        <v>0</v>
      </c>
      <c r="AH103" s="158">
        <f t="shared" si="280"/>
        <v>0</v>
      </c>
      <c r="AI103" s="218">
        <f t="shared" si="281"/>
        <v>0</v>
      </c>
      <c r="AJ103" s="522">
        <f t="shared" si="232"/>
        <v>0</v>
      </c>
      <c r="AK103" s="72" t="str">
        <f t="shared" si="282"/>
        <v/>
      </c>
      <c r="AL103" s="72" t="str">
        <f t="shared" si="283"/>
        <v/>
      </c>
      <c r="AM103" s="148" t="str">
        <f t="shared" si="284"/>
        <v/>
      </c>
      <c r="AN103" s="140">
        <v>0</v>
      </c>
      <c r="AO103" s="75">
        <v>0</v>
      </c>
      <c r="AP103" s="76">
        <f t="shared" si="210"/>
        <v>0</v>
      </c>
      <c r="AQ103" s="263">
        <v>0</v>
      </c>
      <c r="AR103" s="441">
        <v>0</v>
      </c>
      <c r="AS103" s="264">
        <f t="shared" si="285"/>
        <v>0</v>
      </c>
      <c r="AT103" s="442">
        <v>0</v>
      </c>
      <c r="AU103" s="443">
        <f t="shared" si="286"/>
        <v>0</v>
      </c>
      <c r="AV103" s="65">
        <f t="shared" si="287"/>
        <v>0</v>
      </c>
      <c r="AW103" s="265">
        <f t="shared" si="288"/>
        <v>0</v>
      </c>
      <c r="AX103" s="522">
        <f t="shared" si="233"/>
        <v>0</v>
      </c>
      <c r="AY103" s="40" t="str">
        <f t="shared" si="289"/>
        <v/>
      </c>
      <c r="AZ103" s="40" t="str">
        <f t="shared" si="290"/>
        <v/>
      </c>
      <c r="BA103" s="141" t="str">
        <f t="shared" si="291"/>
        <v/>
      </c>
      <c r="BB103" s="286">
        <v>0</v>
      </c>
      <c r="BC103" s="85">
        <v>0</v>
      </c>
      <c r="BD103" s="287">
        <f t="shared" si="211"/>
        <v>0</v>
      </c>
      <c r="BE103" s="288">
        <v>0</v>
      </c>
      <c r="BF103" s="444">
        <v>0</v>
      </c>
      <c r="BG103" s="289">
        <f t="shared" si="292"/>
        <v>0</v>
      </c>
      <c r="BH103" s="445">
        <v>0</v>
      </c>
      <c r="BI103" s="446">
        <f t="shared" si="293"/>
        <v>0</v>
      </c>
      <c r="BJ103" s="121">
        <f t="shared" si="294"/>
        <v>0</v>
      </c>
      <c r="BK103" s="290">
        <f t="shared" si="295"/>
        <v>0</v>
      </c>
      <c r="BL103" s="522">
        <f t="shared" si="234"/>
        <v>0</v>
      </c>
      <c r="BM103" s="91" t="str">
        <f t="shared" si="296"/>
        <v/>
      </c>
      <c r="BN103" s="91" t="str">
        <f t="shared" si="297"/>
        <v/>
      </c>
      <c r="BO103" s="144" t="str">
        <f t="shared" si="298"/>
        <v/>
      </c>
      <c r="BP103" s="147">
        <v>0</v>
      </c>
      <c r="BQ103" s="79">
        <v>0</v>
      </c>
      <c r="BR103" s="80">
        <f t="shared" si="212"/>
        <v>0</v>
      </c>
      <c r="BS103" s="217">
        <v>0</v>
      </c>
      <c r="BT103" s="438">
        <v>0</v>
      </c>
      <c r="BU103" s="120">
        <f t="shared" si="299"/>
        <v>0</v>
      </c>
      <c r="BV103" s="439">
        <v>0</v>
      </c>
      <c r="BW103" s="440">
        <f t="shared" si="300"/>
        <v>0</v>
      </c>
      <c r="BX103" s="158">
        <f t="shared" si="301"/>
        <v>0</v>
      </c>
      <c r="BY103" s="218">
        <f t="shared" si="302"/>
        <v>0</v>
      </c>
      <c r="BZ103" s="522">
        <f t="shared" si="235"/>
        <v>0</v>
      </c>
      <c r="CA103" s="72" t="str">
        <f t="shared" si="303"/>
        <v/>
      </c>
      <c r="CB103" s="72" t="str">
        <f t="shared" si="304"/>
        <v/>
      </c>
      <c r="CC103" s="148" t="str">
        <f t="shared" si="305"/>
        <v/>
      </c>
      <c r="CD103" s="155">
        <v>0</v>
      </c>
      <c r="CE103" s="156">
        <v>0</v>
      </c>
      <c r="CF103" s="157">
        <f t="shared" si="213"/>
        <v>0</v>
      </c>
      <c r="CG103" s="311">
        <v>0</v>
      </c>
      <c r="CH103" s="447">
        <v>0</v>
      </c>
      <c r="CI103" s="312">
        <f t="shared" si="306"/>
        <v>0</v>
      </c>
      <c r="CJ103" s="448">
        <v>0</v>
      </c>
      <c r="CK103" s="449">
        <f t="shared" si="307"/>
        <v>0</v>
      </c>
      <c r="CL103" s="64">
        <f t="shared" si="308"/>
        <v>0</v>
      </c>
      <c r="CM103" s="313">
        <f t="shared" si="309"/>
        <v>0</v>
      </c>
      <c r="CN103" s="522">
        <f t="shared" si="236"/>
        <v>0</v>
      </c>
      <c r="CO103" s="39" t="str">
        <f t="shared" si="310"/>
        <v/>
      </c>
      <c r="CP103" s="39" t="str">
        <f t="shared" si="311"/>
        <v/>
      </c>
      <c r="CQ103" s="58" t="str">
        <f t="shared" si="312"/>
        <v/>
      </c>
      <c r="CR103" s="152">
        <v>0</v>
      </c>
      <c r="CS103" s="81">
        <v>0</v>
      </c>
      <c r="CT103" s="82">
        <f t="shared" si="214"/>
        <v>0</v>
      </c>
      <c r="CU103" s="336">
        <v>0</v>
      </c>
      <c r="CV103" s="450">
        <v>0</v>
      </c>
      <c r="CW103" s="337">
        <f t="shared" si="313"/>
        <v>0</v>
      </c>
      <c r="CX103" s="451">
        <v>0</v>
      </c>
      <c r="CY103" s="452">
        <f t="shared" si="314"/>
        <v>0</v>
      </c>
      <c r="CZ103" s="66">
        <f t="shared" si="315"/>
        <v>0</v>
      </c>
      <c r="DA103" s="338">
        <f t="shared" si="316"/>
        <v>0</v>
      </c>
      <c r="DB103" s="522">
        <f t="shared" si="237"/>
        <v>0</v>
      </c>
      <c r="DC103" s="153">
        <f t="shared" si="238"/>
        <v>0</v>
      </c>
      <c r="DD103" s="286">
        <v>0</v>
      </c>
      <c r="DE103" s="85">
        <v>0</v>
      </c>
      <c r="DF103" s="287">
        <f t="shared" si="215"/>
        <v>0</v>
      </c>
      <c r="DG103" s="288">
        <v>0</v>
      </c>
      <c r="DH103" s="444">
        <v>0</v>
      </c>
      <c r="DI103" s="289">
        <f t="shared" si="317"/>
        <v>0</v>
      </c>
      <c r="DJ103" s="445">
        <v>0</v>
      </c>
      <c r="DK103" s="446">
        <f t="shared" si="318"/>
        <v>0</v>
      </c>
      <c r="DL103" s="121">
        <f t="shared" si="319"/>
        <v>0</v>
      </c>
      <c r="DM103" s="290">
        <f t="shared" si="320"/>
        <v>0</v>
      </c>
      <c r="DN103" s="522">
        <f t="shared" si="239"/>
        <v>0</v>
      </c>
      <c r="DO103" s="154">
        <f t="shared" si="240"/>
        <v>0</v>
      </c>
      <c r="DP103" s="12">
        <v>0</v>
      </c>
      <c r="DQ103" s="6">
        <v>0</v>
      </c>
      <c r="DR103" s="6">
        <v>0</v>
      </c>
      <c r="DS103" s="87">
        <f t="shared" si="216"/>
        <v>0</v>
      </c>
      <c r="DT103" s="522">
        <f t="shared" si="241"/>
        <v>0</v>
      </c>
      <c r="DU103" s="88">
        <f t="shared" si="242"/>
        <v>0</v>
      </c>
      <c r="DV103" s="10">
        <v>0</v>
      </c>
      <c r="DW103" s="4">
        <v>0</v>
      </c>
      <c r="DX103" s="4">
        <v>0</v>
      </c>
      <c r="DY103" s="39">
        <f t="shared" si="217"/>
        <v>0</v>
      </c>
      <c r="DZ103" s="522">
        <f t="shared" si="243"/>
        <v>0</v>
      </c>
      <c r="EA103" s="54">
        <f t="shared" si="244"/>
        <v>0</v>
      </c>
      <c r="EB103" s="286">
        <v>0</v>
      </c>
      <c r="EC103" s="85">
        <v>0</v>
      </c>
      <c r="ED103" s="287">
        <f t="shared" si="321"/>
        <v>0</v>
      </c>
      <c r="EE103" s="288">
        <v>0</v>
      </c>
      <c r="EF103" s="444">
        <v>0</v>
      </c>
      <c r="EG103" s="289">
        <f t="shared" si="322"/>
        <v>0</v>
      </c>
      <c r="EH103" s="445">
        <v>0</v>
      </c>
      <c r="EI103" s="446">
        <f t="shared" si="323"/>
        <v>0</v>
      </c>
      <c r="EJ103" s="121">
        <f t="shared" si="324"/>
        <v>0</v>
      </c>
      <c r="EK103" s="290">
        <f t="shared" si="325"/>
        <v>0</v>
      </c>
      <c r="EL103" s="91">
        <f t="shared" si="225"/>
        <v>0</v>
      </c>
      <c r="EM103" s="154">
        <f t="shared" si="245"/>
        <v>0</v>
      </c>
      <c r="EN103" s="14"/>
      <c r="EO103" s="8"/>
      <c r="EP103" s="59" t="str">
        <f t="shared" si="209"/>
        <v/>
      </c>
      <c r="EQ103" s="56">
        <f t="shared" si="226"/>
        <v>0</v>
      </c>
      <c r="ER103" s="41">
        <f t="shared" si="227"/>
        <v>0</v>
      </c>
      <c r="ES103" s="37">
        <f t="shared" si="326"/>
        <v>0</v>
      </c>
      <c r="ET103" s="99" t="str">
        <f t="shared" si="247"/>
        <v/>
      </c>
      <c r="EU103" s="99" t="str">
        <f t="shared" si="248"/>
        <v/>
      </c>
      <c r="EV103" s="83" t="str">
        <f t="shared" si="249"/>
        <v/>
      </c>
      <c r="EW103" s="57" t="str">
        <f t="shared" si="250"/>
        <v/>
      </c>
      <c r="EX103" s="126">
        <f t="shared" si="251"/>
        <v>0</v>
      </c>
      <c r="EY103" s="93" t="str">
        <f t="shared" si="252"/>
        <v/>
      </c>
      <c r="EZ103" s="92" t="str">
        <f t="shared" si="253"/>
        <v/>
      </c>
      <c r="FA103" s="92" t="str">
        <f t="shared" si="254"/>
        <v/>
      </c>
      <c r="FB103" s="92" t="str">
        <f t="shared" si="255"/>
        <v/>
      </c>
      <c r="FC103" s="92" t="str">
        <f t="shared" si="256"/>
        <v/>
      </c>
      <c r="FD103" s="94" t="str">
        <f t="shared" si="257"/>
        <v/>
      </c>
      <c r="FE103" s="93">
        <f t="shared" si="258"/>
        <v>0</v>
      </c>
      <c r="FF103" s="92">
        <f t="shared" si="259"/>
        <v>0</v>
      </c>
      <c r="FG103" s="92">
        <f t="shared" si="260"/>
        <v>0</v>
      </c>
      <c r="FH103" s="92">
        <f t="shared" si="261"/>
        <v>0</v>
      </c>
      <c r="FI103" s="94"/>
      <c r="FJ103" s="735"/>
      <c r="FK103" s="735"/>
      <c r="FL103" s="173">
        <f t="shared" si="262"/>
        <v>0</v>
      </c>
      <c r="FM103" s="173" t="s">
        <v>198</v>
      </c>
      <c r="FN103" s="173">
        <f t="shared" si="263"/>
        <v>200</v>
      </c>
      <c r="FO103" s="173" t="str">
        <f t="shared" si="264"/>
        <v>0/200</v>
      </c>
      <c r="FP103" s="173">
        <f t="shared" si="265"/>
        <v>0</v>
      </c>
      <c r="FQ103" s="173" t="s">
        <v>198</v>
      </c>
      <c r="FR103" s="173">
        <f t="shared" si="266"/>
        <v>200</v>
      </c>
      <c r="FS103" s="173" t="str">
        <f t="shared" si="267"/>
        <v>0/200</v>
      </c>
      <c r="FT103" s="173">
        <f t="shared" si="268"/>
        <v>0</v>
      </c>
      <c r="FU103" s="173" t="s">
        <v>198</v>
      </c>
      <c r="FV103" s="173">
        <f t="shared" si="269"/>
        <v>100</v>
      </c>
      <c r="FW103" s="173" t="str">
        <f t="shared" si="270"/>
        <v>0/100</v>
      </c>
      <c r="FX103" s="173">
        <f t="shared" si="271"/>
        <v>0</v>
      </c>
      <c r="FY103" s="173" t="s">
        <v>198</v>
      </c>
      <c r="FZ103" s="173">
        <f t="shared" si="272"/>
        <v>100</v>
      </c>
      <c r="GA103" s="173" t="str">
        <f t="shared" si="273"/>
        <v>0/100</v>
      </c>
      <c r="GB103" s="173">
        <f t="shared" si="274"/>
        <v>0</v>
      </c>
      <c r="GC103" s="173" t="s">
        <v>198</v>
      </c>
      <c r="GD103" s="173">
        <f t="shared" si="275"/>
        <v>200</v>
      </c>
      <c r="GE103" s="173" t="str">
        <f t="shared" si="228"/>
        <v>0/200</v>
      </c>
    </row>
    <row r="104" spans="1:16384" ht="18">
      <c r="A104" s="165">
        <f t="shared" si="229"/>
        <v>0</v>
      </c>
      <c r="B104" s="429">
        <v>96</v>
      </c>
      <c r="C104" s="42">
        <v>96</v>
      </c>
      <c r="D104" s="37">
        <f t="shared" si="230"/>
        <v>0</v>
      </c>
      <c r="E104" s="2"/>
      <c r="F104" s="176"/>
      <c r="G104" s="2"/>
      <c r="H104" s="2"/>
      <c r="I104" s="2"/>
      <c r="J104" s="2"/>
      <c r="K104" s="178"/>
      <c r="L104" s="15">
        <v>0</v>
      </c>
      <c r="M104" s="67">
        <v>0</v>
      </c>
      <c r="N104" s="68">
        <f t="shared" si="218"/>
        <v>0</v>
      </c>
      <c r="O104" s="207">
        <v>0</v>
      </c>
      <c r="P104" s="432">
        <v>0</v>
      </c>
      <c r="Q104" s="119">
        <f t="shared" si="219"/>
        <v>0</v>
      </c>
      <c r="R104" s="433">
        <v>0</v>
      </c>
      <c r="S104" s="434">
        <f t="shared" si="276"/>
        <v>0</v>
      </c>
      <c r="T104" s="223">
        <f t="shared" si="220"/>
        <v>0</v>
      </c>
      <c r="U104" s="69">
        <f t="shared" si="221"/>
        <v>0</v>
      </c>
      <c r="V104" s="522">
        <f t="shared" si="231"/>
        <v>0</v>
      </c>
      <c r="W104" s="38" t="str">
        <f t="shared" si="222"/>
        <v/>
      </c>
      <c r="X104" s="38" t="str">
        <f t="shared" si="223"/>
        <v/>
      </c>
      <c r="Y104" s="137" t="str">
        <f t="shared" si="224"/>
        <v/>
      </c>
      <c r="Z104" s="147">
        <v>0</v>
      </c>
      <c r="AA104" s="79">
        <v>0</v>
      </c>
      <c r="AB104" s="80">
        <f t="shared" si="277"/>
        <v>0</v>
      </c>
      <c r="AC104" s="217">
        <v>0</v>
      </c>
      <c r="AD104" s="438">
        <v>0</v>
      </c>
      <c r="AE104" s="120">
        <f t="shared" si="278"/>
        <v>0</v>
      </c>
      <c r="AF104" s="439">
        <v>0</v>
      </c>
      <c r="AG104" s="440">
        <f t="shared" si="279"/>
        <v>0</v>
      </c>
      <c r="AH104" s="158">
        <f t="shared" si="280"/>
        <v>0</v>
      </c>
      <c r="AI104" s="218">
        <f t="shared" si="281"/>
        <v>0</v>
      </c>
      <c r="AJ104" s="522">
        <f t="shared" si="232"/>
        <v>0</v>
      </c>
      <c r="AK104" s="72" t="str">
        <f t="shared" si="282"/>
        <v/>
      </c>
      <c r="AL104" s="72" t="str">
        <f t="shared" si="283"/>
        <v/>
      </c>
      <c r="AM104" s="148" t="str">
        <f t="shared" si="284"/>
        <v/>
      </c>
      <c r="AN104" s="140">
        <v>0</v>
      </c>
      <c r="AO104" s="75">
        <v>0</v>
      </c>
      <c r="AP104" s="76">
        <f t="shared" si="210"/>
        <v>0</v>
      </c>
      <c r="AQ104" s="263">
        <v>0</v>
      </c>
      <c r="AR104" s="441">
        <v>0</v>
      </c>
      <c r="AS104" s="264">
        <f t="shared" si="285"/>
        <v>0</v>
      </c>
      <c r="AT104" s="442">
        <v>0</v>
      </c>
      <c r="AU104" s="443">
        <f t="shared" si="286"/>
        <v>0</v>
      </c>
      <c r="AV104" s="65">
        <f t="shared" si="287"/>
        <v>0</v>
      </c>
      <c r="AW104" s="265">
        <f t="shared" si="288"/>
        <v>0</v>
      </c>
      <c r="AX104" s="522">
        <f t="shared" si="233"/>
        <v>0</v>
      </c>
      <c r="AY104" s="40" t="str">
        <f t="shared" si="289"/>
        <v/>
      </c>
      <c r="AZ104" s="40" t="str">
        <f t="shared" si="290"/>
        <v/>
      </c>
      <c r="BA104" s="141" t="str">
        <f t="shared" si="291"/>
        <v/>
      </c>
      <c r="BB104" s="286">
        <v>0</v>
      </c>
      <c r="BC104" s="85">
        <v>0</v>
      </c>
      <c r="BD104" s="287">
        <f t="shared" si="211"/>
        <v>0</v>
      </c>
      <c r="BE104" s="288">
        <v>0</v>
      </c>
      <c r="BF104" s="444">
        <v>0</v>
      </c>
      <c r="BG104" s="289">
        <f t="shared" si="292"/>
        <v>0</v>
      </c>
      <c r="BH104" s="445">
        <v>0</v>
      </c>
      <c r="BI104" s="446">
        <f t="shared" si="293"/>
        <v>0</v>
      </c>
      <c r="BJ104" s="121">
        <f t="shared" si="294"/>
        <v>0</v>
      </c>
      <c r="BK104" s="290">
        <f t="shared" si="295"/>
        <v>0</v>
      </c>
      <c r="BL104" s="522">
        <f t="shared" si="234"/>
        <v>0</v>
      </c>
      <c r="BM104" s="91" t="str">
        <f t="shared" si="296"/>
        <v/>
      </c>
      <c r="BN104" s="91" t="str">
        <f t="shared" si="297"/>
        <v/>
      </c>
      <c r="BO104" s="144" t="str">
        <f t="shared" si="298"/>
        <v/>
      </c>
      <c r="BP104" s="147">
        <v>0</v>
      </c>
      <c r="BQ104" s="79">
        <v>0</v>
      </c>
      <c r="BR104" s="80">
        <f t="shared" si="212"/>
        <v>0</v>
      </c>
      <c r="BS104" s="217">
        <v>0</v>
      </c>
      <c r="BT104" s="438">
        <v>0</v>
      </c>
      <c r="BU104" s="120">
        <f t="shared" si="299"/>
        <v>0</v>
      </c>
      <c r="BV104" s="439">
        <v>0</v>
      </c>
      <c r="BW104" s="440">
        <f t="shared" si="300"/>
        <v>0</v>
      </c>
      <c r="BX104" s="158">
        <f t="shared" si="301"/>
        <v>0</v>
      </c>
      <c r="BY104" s="218">
        <f t="shared" si="302"/>
        <v>0</v>
      </c>
      <c r="BZ104" s="522">
        <f t="shared" si="235"/>
        <v>0</v>
      </c>
      <c r="CA104" s="72" t="str">
        <f t="shared" si="303"/>
        <v/>
      </c>
      <c r="CB104" s="72" t="str">
        <f t="shared" si="304"/>
        <v/>
      </c>
      <c r="CC104" s="148" t="str">
        <f t="shared" si="305"/>
        <v/>
      </c>
      <c r="CD104" s="155">
        <v>0</v>
      </c>
      <c r="CE104" s="156">
        <v>0</v>
      </c>
      <c r="CF104" s="157">
        <f t="shared" si="213"/>
        <v>0</v>
      </c>
      <c r="CG104" s="311">
        <v>0</v>
      </c>
      <c r="CH104" s="447">
        <v>0</v>
      </c>
      <c r="CI104" s="312">
        <f t="shared" si="306"/>
        <v>0</v>
      </c>
      <c r="CJ104" s="448">
        <v>0</v>
      </c>
      <c r="CK104" s="449">
        <f t="shared" si="307"/>
        <v>0</v>
      </c>
      <c r="CL104" s="64">
        <f t="shared" si="308"/>
        <v>0</v>
      </c>
      <c r="CM104" s="313">
        <f t="shared" si="309"/>
        <v>0</v>
      </c>
      <c r="CN104" s="522">
        <f t="shared" si="236"/>
        <v>0</v>
      </c>
      <c r="CO104" s="39" t="str">
        <f t="shared" si="310"/>
        <v/>
      </c>
      <c r="CP104" s="39" t="str">
        <f t="shared" si="311"/>
        <v/>
      </c>
      <c r="CQ104" s="58" t="str">
        <f t="shared" si="312"/>
        <v/>
      </c>
      <c r="CR104" s="152">
        <v>0</v>
      </c>
      <c r="CS104" s="81">
        <v>0</v>
      </c>
      <c r="CT104" s="82">
        <f t="shared" si="214"/>
        <v>0</v>
      </c>
      <c r="CU104" s="336">
        <v>0</v>
      </c>
      <c r="CV104" s="450">
        <v>0</v>
      </c>
      <c r="CW104" s="337">
        <f t="shared" si="313"/>
        <v>0</v>
      </c>
      <c r="CX104" s="451">
        <v>0</v>
      </c>
      <c r="CY104" s="452">
        <f t="shared" si="314"/>
        <v>0</v>
      </c>
      <c r="CZ104" s="66">
        <f t="shared" si="315"/>
        <v>0</v>
      </c>
      <c r="DA104" s="338">
        <f t="shared" si="316"/>
        <v>0</v>
      </c>
      <c r="DB104" s="522">
        <f t="shared" si="237"/>
        <v>0</v>
      </c>
      <c r="DC104" s="153">
        <f t="shared" si="238"/>
        <v>0</v>
      </c>
      <c r="DD104" s="286">
        <v>0</v>
      </c>
      <c r="DE104" s="85">
        <v>0</v>
      </c>
      <c r="DF104" s="287">
        <f t="shared" si="215"/>
        <v>0</v>
      </c>
      <c r="DG104" s="288">
        <v>0</v>
      </c>
      <c r="DH104" s="444">
        <v>0</v>
      </c>
      <c r="DI104" s="289">
        <f t="shared" si="317"/>
        <v>0</v>
      </c>
      <c r="DJ104" s="445">
        <v>0</v>
      </c>
      <c r="DK104" s="446">
        <f t="shared" si="318"/>
        <v>0</v>
      </c>
      <c r="DL104" s="121">
        <f t="shared" si="319"/>
        <v>0</v>
      </c>
      <c r="DM104" s="290">
        <f t="shared" si="320"/>
        <v>0</v>
      </c>
      <c r="DN104" s="522">
        <f t="shared" si="239"/>
        <v>0</v>
      </c>
      <c r="DO104" s="154">
        <f t="shared" si="240"/>
        <v>0</v>
      </c>
      <c r="DP104" s="12">
        <v>0</v>
      </c>
      <c r="DQ104" s="6">
        <v>0</v>
      </c>
      <c r="DR104" s="6">
        <v>0</v>
      </c>
      <c r="DS104" s="87">
        <f t="shared" si="216"/>
        <v>0</v>
      </c>
      <c r="DT104" s="522">
        <f t="shared" si="241"/>
        <v>0</v>
      </c>
      <c r="DU104" s="88">
        <f t="shared" si="242"/>
        <v>0</v>
      </c>
      <c r="DV104" s="10">
        <v>0</v>
      </c>
      <c r="DW104" s="4">
        <v>0</v>
      </c>
      <c r="DX104" s="4">
        <v>0</v>
      </c>
      <c r="DY104" s="39">
        <f t="shared" si="217"/>
        <v>0</v>
      </c>
      <c r="DZ104" s="522">
        <f t="shared" si="243"/>
        <v>0</v>
      </c>
      <c r="EA104" s="54">
        <f t="shared" si="244"/>
        <v>0</v>
      </c>
      <c r="EB104" s="286">
        <v>0</v>
      </c>
      <c r="EC104" s="85">
        <v>0</v>
      </c>
      <c r="ED104" s="287">
        <f t="shared" si="321"/>
        <v>0</v>
      </c>
      <c r="EE104" s="288">
        <v>0</v>
      </c>
      <c r="EF104" s="444">
        <v>0</v>
      </c>
      <c r="EG104" s="289">
        <f t="shared" si="322"/>
        <v>0</v>
      </c>
      <c r="EH104" s="445">
        <v>0</v>
      </c>
      <c r="EI104" s="446">
        <f t="shared" si="323"/>
        <v>0</v>
      </c>
      <c r="EJ104" s="121">
        <f t="shared" si="324"/>
        <v>0</v>
      </c>
      <c r="EK104" s="290">
        <f t="shared" si="325"/>
        <v>0</v>
      </c>
      <c r="EL104" s="91">
        <f t="shared" si="225"/>
        <v>0</v>
      </c>
      <c r="EM104" s="154">
        <f t="shared" si="245"/>
        <v>0</v>
      </c>
      <c r="EN104" s="14"/>
      <c r="EO104" s="8"/>
      <c r="EP104" s="59" t="str">
        <f t="shared" si="209"/>
        <v/>
      </c>
      <c r="EQ104" s="56">
        <f t="shared" si="226"/>
        <v>0</v>
      </c>
      <c r="ER104" s="41">
        <f t="shared" si="227"/>
        <v>0</v>
      </c>
      <c r="ES104" s="37">
        <f t="shared" si="326"/>
        <v>0</v>
      </c>
      <c r="ET104" s="99" t="str">
        <f t="shared" si="247"/>
        <v/>
      </c>
      <c r="EU104" s="99" t="str">
        <f t="shared" si="248"/>
        <v/>
      </c>
      <c r="EV104" s="83" t="str">
        <f t="shared" si="249"/>
        <v/>
      </c>
      <c r="EW104" s="57" t="str">
        <f t="shared" si="250"/>
        <v/>
      </c>
      <c r="EX104" s="126">
        <f t="shared" si="251"/>
        <v>0</v>
      </c>
      <c r="EY104" s="93" t="str">
        <f t="shared" si="252"/>
        <v/>
      </c>
      <c r="EZ104" s="92" t="str">
        <f t="shared" si="253"/>
        <v/>
      </c>
      <c r="FA104" s="92" t="str">
        <f t="shared" si="254"/>
        <v/>
      </c>
      <c r="FB104" s="92" t="str">
        <f t="shared" si="255"/>
        <v/>
      </c>
      <c r="FC104" s="92" t="str">
        <f t="shared" si="256"/>
        <v/>
      </c>
      <c r="FD104" s="94" t="str">
        <f t="shared" si="257"/>
        <v/>
      </c>
      <c r="FE104" s="93">
        <f t="shared" si="258"/>
        <v>0</v>
      </c>
      <c r="FF104" s="92">
        <f t="shared" si="259"/>
        <v>0</v>
      </c>
      <c r="FG104" s="92">
        <f t="shared" si="260"/>
        <v>0</v>
      </c>
      <c r="FH104" s="92">
        <f t="shared" si="261"/>
        <v>0</v>
      </c>
      <c r="FI104" s="94"/>
      <c r="FJ104" s="735"/>
      <c r="FK104" s="735"/>
      <c r="FL104" s="173">
        <f t="shared" si="262"/>
        <v>0</v>
      </c>
      <c r="FM104" s="173" t="s">
        <v>198</v>
      </c>
      <c r="FN104" s="173">
        <f t="shared" si="263"/>
        <v>200</v>
      </c>
      <c r="FO104" s="173" t="str">
        <f t="shared" si="264"/>
        <v>0/200</v>
      </c>
      <c r="FP104" s="173">
        <f t="shared" si="265"/>
        <v>0</v>
      </c>
      <c r="FQ104" s="173" t="s">
        <v>198</v>
      </c>
      <c r="FR104" s="173">
        <f t="shared" si="266"/>
        <v>200</v>
      </c>
      <c r="FS104" s="173" t="str">
        <f t="shared" si="267"/>
        <v>0/200</v>
      </c>
      <c r="FT104" s="173">
        <f t="shared" si="268"/>
        <v>0</v>
      </c>
      <c r="FU104" s="173" t="s">
        <v>198</v>
      </c>
      <c r="FV104" s="173">
        <f t="shared" si="269"/>
        <v>100</v>
      </c>
      <c r="FW104" s="173" t="str">
        <f t="shared" si="270"/>
        <v>0/100</v>
      </c>
      <c r="FX104" s="173">
        <f t="shared" si="271"/>
        <v>0</v>
      </c>
      <c r="FY104" s="173" t="s">
        <v>198</v>
      </c>
      <c r="FZ104" s="173">
        <f t="shared" si="272"/>
        <v>100</v>
      </c>
      <c r="GA104" s="173" t="str">
        <f t="shared" si="273"/>
        <v>0/100</v>
      </c>
      <c r="GB104" s="173">
        <f t="shared" si="274"/>
        <v>0</v>
      </c>
      <c r="GC104" s="173" t="s">
        <v>198</v>
      </c>
      <c r="GD104" s="173">
        <f t="shared" si="275"/>
        <v>200</v>
      </c>
      <c r="GE104" s="173" t="str">
        <f t="shared" si="228"/>
        <v>0/200</v>
      </c>
    </row>
    <row r="105" spans="1:16384" ht="18">
      <c r="A105" s="165">
        <f t="shared" si="229"/>
        <v>0</v>
      </c>
      <c r="B105" s="429">
        <v>97</v>
      </c>
      <c r="C105" s="36">
        <v>97</v>
      </c>
      <c r="D105" s="37">
        <f t="shared" si="230"/>
        <v>0</v>
      </c>
      <c r="E105" s="2"/>
      <c r="F105" s="176"/>
      <c r="G105" s="1"/>
      <c r="H105" s="2"/>
      <c r="I105" s="2"/>
      <c r="J105" s="2"/>
      <c r="K105" s="178"/>
      <c r="L105" s="15">
        <v>0</v>
      </c>
      <c r="M105" s="67">
        <v>0</v>
      </c>
      <c r="N105" s="68">
        <f t="shared" si="218"/>
        <v>0</v>
      </c>
      <c r="O105" s="207">
        <v>0</v>
      </c>
      <c r="P105" s="432">
        <v>0</v>
      </c>
      <c r="Q105" s="119">
        <f t="shared" si="219"/>
        <v>0</v>
      </c>
      <c r="R105" s="433">
        <v>0</v>
      </c>
      <c r="S105" s="434">
        <f t="shared" si="276"/>
        <v>0</v>
      </c>
      <c r="T105" s="223">
        <f t="shared" si="220"/>
        <v>0</v>
      </c>
      <c r="U105" s="69">
        <f t="shared" si="221"/>
        <v>0</v>
      </c>
      <c r="V105" s="522">
        <f t="shared" si="231"/>
        <v>0</v>
      </c>
      <c r="W105" s="38" t="str">
        <f t="shared" si="222"/>
        <v/>
      </c>
      <c r="X105" s="38" t="str">
        <f t="shared" si="223"/>
        <v/>
      </c>
      <c r="Y105" s="137" t="str">
        <f t="shared" si="224"/>
        <v/>
      </c>
      <c r="Z105" s="147">
        <v>0</v>
      </c>
      <c r="AA105" s="79">
        <v>0</v>
      </c>
      <c r="AB105" s="80">
        <f>SUM(Z105:AA105)</f>
        <v>0</v>
      </c>
      <c r="AC105" s="217">
        <v>0</v>
      </c>
      <c r="AD105" s="438">
        <v>0</v>
      </c>
      <c r="AE105" s="120">
        <f>SUM(AC105,AD105)</f>
        <v>0</v>
      </c>
      <c r="AF105" s="439">
        <v>0</v>
      </c>
      <c r="AG105" s="440">
        <f>IF($S$7="NA","NA",0)</f>
        <v>0</v>
      </c>
      <c r="AH105" s="158">
        <f>AF105+AG105</f>
        <v>0</v>
      </c>
      <c r="AI105" s="218">
        <f>SUM(AB105,AE105,AH105)</f>
        <v>0</v>
      </c>
      <c r="AJ105" s="522">
        <f t="shared" si="232"/>
        <v>0</v>
      </c>
      <c r="AK105" s="72" t="str">
        <f>IF(AF105="AB","AB",IF(AND(OR(Z105="ab",Z105="ml"),OR(AA105="ab",AA105="ml"),OR(AC105="ab",AC105="ml")),"AB",IF(AND(OR(Z105="ab",Z105="ml"),OR(AC105="ab",AC105="ml")),"AB","")))</f>
        <v/>
      </c>
      <c r="AL105" s="72" t="str">
        <f>IF(OR($G105="NSO",$G105="",AF105=""),"",IF(OR(AK105="AB",AF105="ab"),"AB",IF(AJ105&gt;36,"P",IF(AJ105&gt;34,"G2",IF(AJ105&gt;31,"G1",IF(AJ105&gt;25,"S","F"))))))</f>
        <v/>
      </c>
      <c r="AM105" s="148" t="str">
        <f>IF(OR(AL105="",AL105=0,AL105="S",AL105="F",AL105="AB"),AL105,IF(AJ105&gt;=75,"D",IF(AJ105&gt;=60,"I",IF(AJ105&gt;=48,"II",IF(AJ105&gt;=36,"III",AL105)))))</f>
        <v/>
      </c>
      <c r="AN105" s="140">
        <v>0</v>
      </c>
      <c r="AO105" s="75">
        <v>0</v>
      </c>
      <c r="AP105" s="76">
        <f t="shared" si="210"/>
        <v>0</v>
      </c>
      <c r="AQ105" s="263">
        <v>0</v>
      </c>
      <c r="AR105" s="441">
        <v>0</v>
      </c>
      <c r="AS105" s="264">
        <f>SUM(AQ105,AR105)</f>
        <v>0</v>
      </c>
      <c r="AT105" s="442">
        <v>0</v>
      </c>
      <c r="AU105" s="443">
        <f>IF($S$7="NA","NA",0)</f>
        <v>0</v>
      </c>
      <c r="AV105" s="65">
        <f>AT105+AU105</f>
        <v>0</v>
      </c>
      <c r="AW105" s="265">
        <f>SUM(AP105,AS105,AV105)</f>
        <v>0</v>
      </c>
      <c r="AX105" s="522">
        <f t="shared" si="233"/>
        <v>0</v>
      </c>
      <c r="AY105" s="40" t="str">
        <f>IF(AT105="AB","AB",IF(AND(OR(AN105="ab",AN105="ml"),OR(AO105="ab",AO105="ml"),OR(AQ105="ab",AQ105="ml")),"AB",IF(AND(OR(AN105="ab",AN105="ml"),OR(AQ105="ab",AQ105="ml")),"AB","")))</f>
        <v/>
      </c>
      <c r="AZ105" s="40" t="str">
        <f>IF(OR($G105="NSO",$G105="",AT105=""),"",IF(OR(AY105="AB",AT105="ab"),"AB",IF(AX105&gt;36,"P",IF(AX105&gt;34,"G2",IF(AX105&gt;31,"G1",IF(AX105&gt;25,"S","F"))))))</f>
        <v/>
      </c>
      <c r="BA105" s="141" t="str">
        <f>IF(OR(AZ105="",AZ105=0,AZ105="S",AZ105="F",AZ105="AB"),AZ105,IF(AX105&gt;=75,"D",IF(AX105&gt;=60,"I",IF(AX105&gt;=48,"II",IF(AX105&gt;=36,"III",AZ105)))))</f>
        <v/>
      </c>
      <c r="BB105" s="286">
        <v>0</v>
      </c>
      <c r="BC105" s="85">
        <v>0</v>
      </c>
      <c r="BD105" s="287">
        <f t="shared" si="211"/>
        <v>0</v>
      </c>
      <c r="BE105" s="288">
        <v>0</v>
      </c>
      <c r="BF105" s="444">
        <v>0</v>
      </c>
      <c r="BG105" s="289">
        <f>SUM(BE105,BF105)</f>
        <v>0</v>
      </c>
      <c r="BH105" s="445">
        <v>0</v>
      </c>
      <c r="BI105" s="446">
        <f>IF($S$7="NA","NA",0)</f>
        <v>0</v>
      </c>
      <c r="BJ105" s="121">
        <f>BH105+BI105</f>
        <v>0</v>
      </c>
      <c r="BK105" s="290">
        <f>SUM(BD105,BG105,BJ105)</f>
        <v>0</v>
      </c>
      <c r="BL105" s="522">
        <f t="shared" si="234"/>
        <v>0</v>
      </c>
      <c r="BM105" s="91" t="str">
        <f>IF(BH105="AB","AB",IF(AND(OR(BB105="ab",BB105="ml"),OR(BC105="ab",BC105="ml"),OR(BE105="ab",BE105="ml")),"AB",IF(AND(OR(BB105="ab",BB105="ml"),OR(BE105="ab",BE105="ml")),"AB","")))</f>
        <v/>
      </c>
      <c r="BN105" s="91" t="str">
        <f>IF(OR($G105="NSO",$G105="",BH105=""),"",IF(OR(BM105="AB",BH105="ab"),"AB",IF(BL105&gt;36,"P",IF(BL105&gt;34,"G2",IF(BL105&gt;31,"G1",IF(BL105&gt;25,"S","F"))))))</f>
        <v/>
      </c>
      <c r="BO105" s="144" t="str">
        <f>IF(OR(BN105="",BN105=0,BN105="S",BN105="F",BN105="AB"),BN105,IF(BL105&gt;=75,"D",IF(BL105&gt;=60,"I",IF(BL105&gt;=48,"II",IF(BL105&gt;=36,"III",BN105)))))</f>
        <v/>
      </c>
      <c r="BP105" s="147">
        <v>0</v>
      </c>
      <c r="BQ105" s="79">
        <v>0</v>
      </c>
      <c r="BR105" s="80">
        <f t="shared" si="212"/>
        <v>0</v>
      </c>
      <c r="BS105" s="217">
        <v>0</v>
      </c>
      <c r="BT105" s="438">
        <v>0</v>
      </c>
      <c r="BU105" s="120">
        <f>SUM(BS105,BT105)</f>
        <v>0</v>
      </c>
      <c r="BV105" s="439">
        <v>0</v>
      </c>
      <c r="BW105" s="440">
        <f>IF($S$7="NA","NA",0)</f>
        <v>0</v>
      </c>
      <c r="BX105" s="158">
        <f>BV105+BW105</f>
        <v>0</v>
      </c>
      <c r="BY105" s="218">
        <f>SUM(BR105,BU105,BX105)</f>
        <v>0</v>
      </c>
      <c r="BZ105" s="522">
        <f t="shared" si="235"/>
        <v>0</v>
      </c>
      <c r="CA105" s="72" t="str">
        <f>IF(BV105="AB","AB",IF(AND(OR(BP105="ab",BP105="ml"),OR(BQ105="ab",BQ105="ml"),OR(BS105="ab",BS105="ml")),"AB",IF(AND(OR(BP105="ab",BP105="ml"),OR(BS105="ab",BS105="ml")),"AB","")))</f>
        <v/>
      </c>
      <c r="CB105" s="72" t="str">
        <f>IF(OR($G105="NSO",$G105="",BV105=""),"",IF(OR(CA105="AB",BV105="ab"),"AB",IF(BZ105&gt;36,"P",IF(BZ105&gt;34,"G2",IF(BZ105&gt;31,"G1",IF(BZ105&gt;25,"S","F"))))))</f>
        <v/>
      </c>
      <c r="CC105" s="148" t="str">
        <f>IF(OR(CB105="",CB105=0,CB105="S",CB105="F",CB105="AB"),CB105,IF(BZ105&gt;=75,"D",IF(BZ105&gt;=60,"I",IF(BZ105&gt;=48,"II",IF(BZ105&gt;=36,"III",CB105)))))</f>
        <v/>
      </c>
      <c r="CD105" s="155">
        <v>0</v>
      </c>
      <c r="CE105" s="156">
        <v>0</v>
      </c>
      <c r="CF105" s="157">
        <f t="shared" si="213"/>
        <v>0</v>
      </c>
      <c r="CG105" s="311">
        <v>0</v>
      </c>
      <c r="CH105" s="447">
        <v>0</v>
      </c>
      <c r="CI105" s="312">
        <f>SUM(CG105,CH105)</f>
        <v>0</v>
      </c>
      <c r="CJ105" s="448">
        <v>0</v>
      </c>
      <c r="CK105" s="449">
        <f>IF($S$7="NA","NA",0)</f>
        <v>0</v>
      </c>
      <c r="CL105" s="64">
        <f>CJ105+CK105</f>
        <v>0</v>
      </c>
      <c r="CM105" s="313">
        <f>SUM(CF105,CI105,CL105)</f>
        <v>0</v>
      </c>
      <c r="CN105" s="522">
        <f t="shared" si="236"/>
        <v>0</v>
      </c>
      <c r="CO105" s="39" t="str">
        <f>IF(CJ105="AB","AB",IF(AND(OR(CD105="ab",CD105="ml"),OR(CE105="ab",CE105="ml"),OR(CG105="ab",CG105="ml")),"AB",IF(AND(OR(CD105="ab",CD105="ml"),OR(CG105="ab",CG105="ml")),"AB","")))</f>
        <v/>
      </c>
      <c r="CP105" s="39" t="str">
        <f>IF(OR($G105="NSO",$G105="",CJ105=""),"",IF(OR(CO105="AB",CJ105="ab"),"AB",IF(CN105&gt;36,"P",IF(CN105&gt;34,"G2",IF(CN105&gt;31,"G1",IF(CN105&gt;25,"S","F"))))))</f>
        <v/>
      </c>
      <c r="CQ105" s="58" t="str">
        <f>IF(OR(CP105="",CP105=0,CP105="S",CP105="F",CP105="AB"),CP105,IF(CN105&gt;=75,"D",IF(CN105&gt;=60,"I",IF(CN105&gt;=48,"II",IF(CN105&gt;=36,"III",CP105)))))</f>
        <v/>
      </c>
      <c r="CR105" s="152">
        <v>0</v>
      </c>
      <c r="CS105" s="81">
        <v>0</v>
      </c>
      <c r="CT105" s="82">
        <f t="shared" si="214"/>
        <v>0</v>
      </c>
      <c r="CU105" s="336">
        <v>0</v>
      </c>
      <c r="CV105" s="450">
        <v>0</v>
      </c>
      <c r="CW105" s="337">
        <f>SUM(CU105,CV105)</f>
        <v>0</v>
      </c>
      <c r="CX105" s="451">
        <v>0</v>
      </c>
      <c r="CY105" s="452">
        <f>IF($S$7="NA","NA",0)</f>
        <v>0</v>
      </c>
      <c r="CZ105" s="66">
        <f>CX105+CY105</f>
        <v>0</v>
      </c>
      <c r="DA105" s="338">
        <f>SUM(CT105,CW105,CZ105)</f>
        <v>0</v>
      </c>
      <c r="DB105" s="522">
        <f t="shared" si="237"/>
        <v>0</v>
      </c>
      <c r="DC105" s="153">
        <f t="shared" si="238"/>
        <v>0</v>
      </c>
      <c r="DD105" s="286">
        <v>0</v>
      </c>
      <c r="DE105" s="85">
        <v>0</v>
      </c>
      <c r="DF105" s="287">
        <f t="shared" si="215"/>
        <v>0</v>
      </c>
      <c r="DG105" s="288">
        <v>0</v>
      </c>
      <c r="DH105" s="444">
        <v>0</v>
      </c>
      <c r="DI105" s="289">
        <f>SUM(DG105,DH105)</f>
        <v>0</v>
      </c>
      <c r="DJ105" s="445">
        <v>0</v>
      </c>
      <c r="DK105" s="446">
        <f>IF($S$7="NA","NA",0)</f>
        <v>0</v>
      </c>
      <c r="DL105" s="121">
        <f>DJ105+DK105</f>
        <v>0</v>
      </c>
      <c r="DM105" s="290">
        <f>SUM(DF105,DI105,DL105)</f>
        <v>0</v>
      </c>
      <c r="DN105" s="522">
        <f t="shared" si="239"/>
        <v>0</v>
      </c>
      <c r="DO105" s="154">
        <f t="shared" si="240"/>
        <v>0</v>
      </c>
      <c r="DP105" s="12">
        <v>0</v>
      </c>
      <c r="DQ105" s="6">
        <v>0</v>
      </c>
      <c r="DR105" s="6">
        <v>0</v>
      </c>
      <c r="DS105" s="87">
        <f t="shared" si="216"/>
        <v>0</v>
      </c>
      <c r="DT105" s="522">
        <f t="shared" si="241"/>
        <v>0</v>
      </c>
      <c r="DU105" s="88">
        <f t="shared" si="242"/>
        <v>0</v>
      </c>
      <c r="DV105" s="10">
        <v>0</v>
      </c>
      <c r="DW105" s="4">
        <v>0</v>
      </c>
      <c r="DX105" s="4">
        <v>0</v>
      </c>
      <c r="DY105" s="39">
        <f t="shared" si="217"/>
        <v>0</v>
      </c>
      <c r="DZ105" s="522">
        <f t="shared" si="243"/>
        <v>0</v>
      </c>
      <c r="EA105" s="54">
        <f t="shared" si="244"/>
        <v>0</v>
      </c>
      <c r="EB105" s="286">
        <v>0</v>
      </c>
      <c r="EC105" s="85">
        <v>0</v>
      </c>
      <c r="ED105" s="287">
        <f t="shared" si="321"/>
        <v>0</v>
      </c>
      <c r="EE105" s="288">
        <v>0</v>
      </c>
      <c r="EF105" s="444">
        <v>0</v>
      </c>
      <c r="EG105" s="289">
        <f>SUM(EE105,EF105)</f>
        <v>0</v>
      </c>
      <c r="EH105" s="445">
        <v>0</v>
      </c>
      <c r="EI105" s="446">
        <f>IF($S$7="NA","NA",0)</f>
        <v>0</v>
      </c>
      <c r="EJ105" s="121">
        <f>EH105+EI105</f>
        <v>0</v>
      </c>
      <c r="EK105" s="290">
        <f>SUM(ED105,EG105,EJ105)</f>
        <v>0</v>
      </c>
      <c r="EL105" s="91">
        <f t="shared" si="225"/>
        <v>0</v>
      </c>
      <c r="EM105" s="154">
        <f t="shared" si="245"/>
        <v>0</v>
      </c>
      <c r="EN105" s="14"/>
      <c r="EO105" s="8"/>
      <c r="EP105" s="59" t="str">
        <f t="shared" si="209"/>
        <v/>
      </c>
      <c r="EQ105" s="56">
        <f t="shared" si="226"/>
        <v>0</v>
      </c>
      <c r="ER105" s="41">
        <f t="shared" si="227"/>
        <v>0</v>
      </c>
      <c r="ES105" s="37">
        <f t="shared" si="326"/>
        <v>0</v>
      </c>
      <c r="ET105" s="99" t="str">
        <f t="shared" si="247"/>
        <v/>
      </c>
      <c r="EU105" s="99" t="str">
        <f t="shared" si="248"/>
        <v/>
      </c>
      <c r="EV105" s="83" t="str">
        <f t="shared" si="249"/>
        <v/>
      </c>
      <c r="EW105" s="57" t="str">
        <f t="shared" si="250"/>
        <v/>
      </c>
      <c r="EX105" s="126">
        <f t="shared" si="251"/>
        <v>0</v>
      </c>
      <c r="EY105" s="93" t="str">
        <f t="shared" si="252"/>
        <v/>
      </c>
      <c r="EZ105" s="92" t="str">
        <f t="shared" si="253"/>
        <v/>
      </c>
      <c r="FA105" s="92" t="str">
        <f t="shared" si="254"/>
        <v/>
      </c>
      <c r="FB105" s="92" t="str">
        <f t="shared" si="255"/>
        <v/>
      </c>
      <c r="FC105" s="92" t="str">
        <f t="shared" si="256"/>
        <v/>
      </c>
      <c r="FD105" s="94" t="str">
        <f t="shared" si="257"/>
        <v/>
      </c>
      <c r="FE105" s="93">
        <f t="shared" si="258"/>
        <v>0</v>
      </c>
      <c r="FF105" s="92">
        <f t="shared" si="259"/>
        <v>0</v>
      </c>
      <c r="FG105" s="92">
        <f t="shared" si="260"/>
        <v>0</v>
      </c>
      <c r="FH105" s="92">
        <f t="shared" si="261"/>
        <v>0</v>
      </c>
      <c r="FI105" s="94"/>
      <c r="FJ105" s="735"/>
      <c r="FK105" s="735"/>
      <c r="FL105" s="173">
        <f t="shared" si="262"/>
        <v>0</v>
      </c>
      <c r="FM105" s="173" t="s">
        <v>198</v>
      </c>
      <c r="FN105" s="173">
        <f t="shared" si="263"/>
        <v>200</v>
      </c>
      <c r="FO105" s="173" t="str">
        <f t="shared" si="264"/>
        <v>0/200</v>
      </c>
      <c r="FP105" s="173">
        <f t="shared" si="265"/>
        <v>0</v>
      </c>
      <c r="FQ105" s="173" t="s">
        <v>198</v>
      </c>
      <c r="FR105" s="173">
        <f t="shared" si="266"/>
        <v>200</v>
      </c>
      <c r="FS105" s="173" t="str">
        <f t="shared" si="267"/>
        <v>0/200</v>
      </c>
      <c r="FT105" s="173">
        <f t="shared" si="268"/>
        <v>0</v>
      </c>
      <c r="FU105" s="173" t="s">
        <v>198</v>
      </c>
      <c r="FV105" s="173">
        <f t="shared" si="269"/>
        <v>100</v>
      </c>
      <c r="FW105" s="173" t="str">
        <f t="shared" si="270"/>
        <v>0/100</v>
      </c>
      <c r="FX105" s="173">
        <f t="shared" si="271"/>
        <v>0</v>
      </c>
      <c r="FY105" s="173" t="s">
        <v>198</v>
      </c>
      <c r="FZ105" s="173">
        <f t="shared" si="272"/>
        <v>100</v>
      </c>
      <c r="GA105" s="173" t="str">
        <f t="shared" si="273"/>
        <v>0/100</v>
      </c>
      <c r="GB105" s="173">
        <f t="shared" si="274"/>
        <v>0</v>
      </c>
      <c r="GC105" s="173" t="s">
        <v>198</v>
      </c>
      <c r="GD105" s="173">
        <f t="shared" si="275"/>
        <v>200</v>
      </c>
      <c r="GE105" s="173" t="str">
        <f t="shared" si="228"/>
        <v>0/200</v>
      </c>
    </row>
    <row r="106" spans="1:16384" ht="18">
      <c r="A106" s="165">
        <f t="shared" si="229"/>
        <v>0</v>
      </c>
      <c r="B106" s="429">
        <v>98</v>
      </c>
      <c r="C106" s="42">
        <v>98</v>
      </c>
      <c r="D106" s="37">
        <f t="shared" si="230"/>
        <v>0</v>
      </c>
      <c r="E106" s="2"/>
      <c r="F106" s="176"/>
      <c r="G106" s="2"/>
      <c r="H106" s="2"/>
      <c r="I106" s="2"/>
      <c r="J106" s="2"/>
      <c r="K106" s="178"/>
      <c r="L106" s="15">
        <v>0</v>
      </c>
      <c r="M106" s="67">
        <v>0</v>
      </c>
      <c r="N106" s="68">
        <f t="shared" si="218"/>
        <v>0</v>
      </c>
      <c r="O106" s="207">
        <v>0</v>
      </c>
      <c r="P106" s="432">
        <v>0</v>
      </c>
      <c r="Q106" s="119">
        <f t="shared" si="219"/>
        <v>0</v>
      </c>
      <c r="R106" s="433">
        <v>0</v>
      </c>
      <c r="S106" s="434">
        <f t="shared" si="276"/>
        <v>0</v>
      </c>
      <c r="T106" s="223">
        <f t="shared" si="220"/>
        <v>0</v>
      </c>
      <c r="U106" s="69">
        <f t="shared" si="221"/>
        <v>0</v>
      </c>
      <c r="V106" s="522">
        <f t="shared" si="231"/>
        <v>0</v>
      </c>
      <c r="W106" s="38" t="str">
        <f t="shared" si="222"/>
        <v/>
      </c>
      <c r="X106" s="38" t="str">
        <f t="shared" si="223"/>
        <v/>
      </c>
      <c r="Y106" s="137" t="str">
        <f t="shared" si="224"/>
        <v/>
      </c>
      <c r="Z106" s="147">
        <v>0</v>
      </c>
      <c r="AA106" s="79">
        <v>0</v>
      </c>
      <c r="AB106" s="80">
        <f>SUM(Z106:AA106)</f>
        <v>0</v>
      </c>
      <c r="AC106" s="217">
        <v>0</v>
      </c>
      <c r="AD106" s="438">
        <v>0</v>
      </c>
      <c r="AE106" s="120">
        <f>SUM(AC106,AD106)</f>
        <v>0</v>
      </c>
      <c r="AF106" s="439">
        <v>0</v>
      </c>
      <c r="AG106" s="440">
        <f>IF($S$7="NA","NA",0)</f>
        <v>0</v>
      </c>
      <c r="AH106" s="158">
        <f>AF106+AG106</f>
        <v>0</v>
      </c>
      <c r="AI106" s="218">
        <f>SUM(AB106,AE106,AH106)</f>
        <v>0</v>
      </c>
      <c r="AJ106" s="522">
        <f t="shared" si="232"/>
        <v>0</v>
      </c>
      <c r="AK106" s="72" t="str">
        <f>IF(AF106="AB","AB",IF(AND(OR(Z106="ab",Z106="ml"),OR(AA106="ab",AA106="ml"),OR(AC106="ab",AC106="ml")),"AB",IF(AND(OR(Z106="ab",Z106="ml"),OR(AC106="ab",AC106="ml")),"AB","")))</f>
        <v/>
      </c>
      <c r="AL106" s="72" t="str">
        <f>IF(OR($G106="NSO",$G106="",AF106=""),"",IF(OR(AK106="AB",AF106="ab"),"AB",IF(AJ106&gt;36,"P",IF(AJ106&gt;34,"G2",IF(AJ106&gt;31,"G1",IF(AJ106&gt;25,"S","F"))))))</f>
        <v/>
      </c>
      <c r="AM106" s="148" t="str">
        <f>IF(OR(AL106="",AL106=0,AL106="S",AL106="F",AL106="AB"),AL106,IF(AJ106&gt;=75,"D",IF(AJ106&gt;=60,"I",IF(AJ106&gt;=48,"II",IF(AJ106&gt;=36,"III",AL106)))))</f>
        <v/>
      </c>
      <c r="AN106" s="140">
        <v>0</v>
      </c>
      <c r="AO106" s="75">
        <v>0</v>
      </c>
      <c r="AP106" s="76">
        <f t="shared" si="210"/>
        <v>0</v>
      </c>
      <c r="AQ106" s="263">
        <v>0</v>
      </c>
      <c r="AR106" s="441">
        <v>0</v>
      </c>
      <c r="AS106" s="264">
        <f>SUM(AQ106,AR106)</f>
        <v>0</v>
      </c>
      <c r="AT106" s="442">
        <v>0</v>
      </c>
      <c r="AU106" s="443">
        <f>IF($S$7="NA","NA",0)</f>
        <v>0</v>
      </c>
      <c r="AV106" s="65">
        <f>AT106+AU106</f>
        <v>0</v>
      </c>
      <c r="AW106" s="265">
        <f>SUM(AP106,AS106,AV106)</f>
        <v>0</v>
      </c>
      <c r="AX106" s="522">
        <f t="shared" si="233"/>
        <v>0</v>
      </c>
      <c r="AY106" s="40" t="str">
        <f>IF(AT106="AB","AB",IF(AND(OR(AN106="ab",AN106="ml"),OR(AO106="ab",AO106="ml"),OR(AQ106="ab",AQ106="ml")),"AB",IF(AND(OR(AN106="ab",AN106="ml"),OR(AQ106="ab",AQ106="ml")),"AB","")))</f>
        <v/>
      </c>
      <c r="AZ106" s="40" t="str">
        <f>IF(OR($G106="NSO",$G106="",AT106=""),"",IF(OR(AY106="AB",AT106="ab"),"AB",IF(AX106&gt;36,"P",IF(AX106&gt;34,"G2",IF(AX106&gt;31,"G1",IF(AX106&gt;25,"S","F"))))))</f>
        <v/>
      </c>
      <c r="BA106" s="141" t="str">
        <f>IF(OR(AZ106="",AZ106=0,AZ106="S",AZ106="F",AZ106="AB"),AZ106,IF(AX106&gt;=75,"D",IF(AX106&gt;=60,"I",IF(AX106&gt;=48,"II",IF(AX106&gt;=36,"III",AZ106)))))</f>
        <v/>
      </c>
      <c r="BB106" s="286">
        <v>0</v>
      </c>
      <c r="BC106" s="85">
        <v>0</v>
      </c>
      <c r="BD106" s="287">
        <f t="shared" si="211"/>
        <v>0</v>
      </c>
      <c r="BE106" s="288">
        <v>0</v>
      </c>
      <c r="BF106" s="444">
        <v>0</v>
      </c>
      <c r="BG106" s="289">
        <f>SUM(BE106,BF106)</f>
        <v>0</v>
      </c>
      <c r="BH106" s="445">
        <v>0</v>
      </c>
      <c r="BI106" s="446">
        <f>IF($S$7="NA","NA",0)</f>
        <v>0</v>
      </c>
      <c r="BJ106" s="121">
        <f>BH106+BI106</f>
        <v>0</v>
      </c>
      <c r="BK106" s="290">
        <f>SUM(BD106,BG106,BJ106)</f>
        <v>0</v>
      </c>
      <c r="BL106" s="522">
        <f t="shared" si="234"/>
        <v>0</v>
      </c>
      <c r="BM106" s="91" t="str">
        <f>IF(BH106="AB","AB",IF(AND(OR(BB106="ab",BB106="ml"),OR(BC106="ab",BC106="ml"),OR(BE106="ab",BE106="ml")),"AB",IF(AND(OR(BB106="ab",BB106="ml"),OR(BE106="ab",BE106="ml")),"AB","")))</f>
        <v/>
      </c>
      <c r="BN106" s="91" t="str">
        <f>IF(OR($G106="NSO",$G106="",BH106=""),"",IF(OR(BM106="AB",BH106="ab"),"AB",IF(BL106&gt;36,"P",IF(BL106&gt;34,"G2",IF(BL106&gt;31,"G1",IF(BL106&gt;25,"S","F"))))))</f>
        <v/>
      </c>
      <c r="BO106" s="144" t="str">
        <f>IF(OR(BN106="",BN106=0,BN106="S",BN106="F",BN106="AB"),BN106,IF(BL106&gt;=75,"D",IF(BL106&gt;=60,"I",IF(BL106&gt;=48,"II",IF(BL106&gt;=36,"III",BN106)))))</f>
        <v/>
      </c>
      <c r="BP106" s="147">
        <v>0</v>
      </c>
      <c r="BQ106" s="79">
        <v>0</v>
      </c>
      <c r="BR106" s="80">
        <f t="shared" si="212"/>
        <v>0</v>
      </c>
      <c r="BS106" s="217">
        <v>0</v>
      </c>
      <c r="BT106" s="438">
        <v>0</v>
      </c>
      <c r="BU106" s="120">
        <f>SUM(BS106,BT106)</f>
        <v>0</v>
      </c>
      <c r="BV106" s="439">
        <v>0</v>
      </c>
      <c r="BW106" s="440">
        <f>IF($S$7="NA","NA",0)</f>
        <v>0</v>
      </c>
      <c r="BX106" s="158">
        <f>BV106+BW106</f>
        <v>0</v>
      </c>
      <c r="BY106" s="218">
        <f>SUM(BR106,BU106,BX106)</f>
        <v>0</v>
      </c>
      <c r="BZ106" s="522">
        <f t="shared" si="235"/>
        <v>0</v>
      </c>
      <c r="CA106" s="72" t="str">
        <f>IF(BV106="AB","AB",IF(AND(OR(BP106="ab",BP106="ml"),OR(BQ106="ab",BQ106="ml"),OR(BS106="ab",BS106="ml")),"AB",IF(AND(OR(BP106="ab",BP106="ml"),OR(BS106="ab",BS106="ml")),"AB","")))</f>
        <v/>
      </c>
      <c r="CB106" s="72" t="str">
        <f>IF(OR($G106="NSO",$G106="",BV106=""),"",IF(OR(CA106="AB",BV106="ab"),"AB",IF(BZ106&gt;36,"P",IF(BZ106&gt;34,"G2",IF(BZ106&gt;31,"G1",IF(BZ106&gt;25,"S","F"))))))</f>
        <v/>
      </c>
      <c r="CC106" s="148" t="str">
        <f>IF(OR(CB106="",CB106=0,CB106="S",CB106="F",CB106="AB"),CB106,IF(BZ106&gt;=75,"D",IF(BZ106&gt;=60,"I",IF(BZ106&gt;=48,"II",IF(BZ106&gt;=36,"III",CB106)))))</f>
        <v/>
      </c>
      <c r="CD106" s="155">
        <v>0</v>
      </c>
      <c r="CE106" s="156">
        <v>0</v>
      </c>
      <c r="CF106" s="157">
        <f t="shared" si="213"/>
        <v>0</v>
      </c>
      <c r="CG106" s="311">
        <v>0</v>
      </c>
      <c r="CH106" s="447">
        <v>0</v>
      </c>
      <c r="CI106" s="312">
        <f>SUM(CG106,CH106)</f>
        <v>0</v>
      </c>
      <c r="CJ106" s="448">
        <v>0</v>
      </c>
      <c r="CK106" s="449">
        <f>IF($S$7="NA","NA",0)</f>
        <v>0</v>
      </c>
      <c r="CL106" s="64">
        <f>CJ106+CK106</f>
        <v>0</v>
      </c>
      <c r="CM106" s="313">
        <f>SUM(CF106,CI106,CL106)</f>
        <v>0</v>
      </c>
      <c r="CN106" s="522">
        <f t="shared" si="236"/>
        <v>0</v>
      </c>
      <c r="CO106" s="39" t="str">
        <f>IF(CJ106="AB","AB",IF(AND(OR(CD106="ab",CD106="ml"),OR(CE106="ab",CE106="ml"),OR(CG106="ab",CG106="ml")),"AB",IF(AND(OR(CD106="ab",CD106="ml"),OR(CG106="ab",CG106="ml")),"AB","")))</f>
        <v/>
      </c>
      <c r="CP106" s="39" t="str">
        <f>IF(OR($G106="NSO",$G106="",CJ106=""),"",IF(OR(CO106="AB",CJ106="ab"),"AB",IF(CN106&gt;36,"P",IF(CN106&gt;34,"G2",IF(CN106&gt;31,"G1",IF(CN106&gt;25,"S","F"))))))</f>
        <v/>
      </c>
      <c r="CQ106" s="58" t="str">
        <f>IF(OR(CP106="",CP106=0,CP106="S",CP106="F",CP106="AB"),CP106,IF(CN106&gt;=75,"D",IF(CN106&gt;=60,"I",IF(CN106&gt;=48,"II",IF(CN106&gt;=36,"III",CP106)))))</f>
        <v/>
      </c>
      <c r="CR106" s="152">
        <v>0</v>
      </c>
      <c r="CS106" s="81">
        <v>0</v>
      </c>
      <c r="CT106" s="82">
        <f t="shared" si="214"/>
        <v>0</v>
      </c>
      <c r="CU106" s="336">
        <v>0</v>
      </c>
      <c r="CV106" s="450">
        <v>0</v>
      </c>
      <c r="CW106" s="337">
        <f>SUM(CU106,CV106)</f>
        <v>0</v>
      </c>
      <c r="CX106" s="451">
        <v>0</v>
      </c>
      <c r="CY106" s="452">
        <f>IF($S$7="NA","NA",0)</f>
        <v>0</v>
      </c>
      <c r="CZ106" s="66">
        <f>CX106+CY106</f>
        <v>0</v>
      </c>
      <c r="DA106" s="338">
        <f>SUM(CT106,CW106,CZ106)</f>
        <v>0</v>
      </c>
      <c r="DB106" s="522">
        <f t="shared" si="237"/>
        <v>0</v>
      </c>
      <c r="DC106" s="153">
        <f t="shared" si="238"/>
        <v>0</v>
      </c>
      <c r="DD106" s="286">
        <v>0</v>
      </c>
      <c r="DE106" s="85">
        <v>0</v>
      </c>
      <c r="DF106" s="287">
        <f t="shared" si="215"/>
        <v>0</v>
      </c>
      <c r="DG106" s="288">
        <v>0</v>
      </c>
      <c r="DH106" s="444">
        <v>0</v>
      </c>
      <c r="DI106" s="289">
        <f>SUM(DG106,DH106)</f>
        <v>0</v>
      </c>
      <c r="DJ106" s="445">
        <v>0</v>
      </c>
      <c r="DK106" s="446">
        <f>IF($S$7="NA","NA",0)</f>
        <v>0</v>
      </c>
      <c r="DL106" s="121">
        <f>DJ106+DK106</f>
        <v>0</v>
      </c>
      <c r="DM106" s="290">
        <f>SUM(DF106,DI106,DL106)</f>
        <v>0</v>
      </c>
      <c r="DN106" s="522">
        <f t="shared" si="239"/>
        <v>0</v>
      </c>
      <c r="DO106" s="154">
        <f t="shared" si="240"/>
        <v>0</v>
      </c>
      <c r="DP106" s="12">
        <v>0</v>
      </c>
      <c r="DQ106" s="6">
        <v>0</v>
      </c>
      <c r="DR106" s="6">
        <v>0</v>
      </c>
      <c r="DS106" s="87">
        <f t="shared" si="216"/>
        <v>0</v>
      </c>
      <c r="DT106" s="522">
        <f t="shared" si="241"/>
        <v>0</v>
      </c>
      <c r="DU106" s="88">
        <f t="shared" si="242"/>
        <v>0</v>
      </c>
      <c r="DV106" s="10">
        <v>0</v>
      </c>
      <c r="DW106" s="4">
        <v>0</v>
      </c>
      <c r="DX106" s="4">
        <v>0</v>
      </c>
      <c r="DY106" s="39">
        <f t="shared" si="217"/>
        <v>0</v>
      </c>
      <c r="DZ106" s="522">
        <f t="shared" si="243"/>
        <v>0</v>
      </c>
      <c r="EA106" s="54">
        <f t="shared" si="244"/>
        <v>0</v>
      </c>
      <c r="EB106" s="286">
        <v>0</v>
      </c>
      <c r="EC106" s="85">
        <v>0</v>
      </c>
      <c r="ED106" s="287">
        <f t="shared" si="321"/>
        <v>0</v>
      </c>
      <c r="EE106" s="288">
        <v>0</v>
      </c>
      <c r="EF106" s="444">
        <v>0</v>
      </c>
      <c r="EG106" s="289">
        <f>SUM(EE106,EF106)</f>
        <v>0</v>
      </c>
      <c r="EH106" s="445">
        <v>0</v>
      </c>
      <c r="EI106" s="446">
        <f>IF($S$7="NA","NA",0)</f>
        <v>0</v>
      </c>
      <c r="EJ106" s="121">
        <f>EH106+EI106</f>
        <v>0</v>
      </c>
      <c r="EK106" s="290">
        <f>SUM(ED106,EG106,EJ106)</f>
        <v>0</v>
      </c>
      <c r="EL106" s="91">
        <f t="shared" si="225"/>
        <v>0</v>
      </c>
      <c r="EM106" s="154">
        <f t="shared" si="245"/>
        <v>0</v>
      </c>
      <c r="EN106" s="14"/>
      <c r="EO106" s="8"/>
      <c r="EP106" s="59" t="str">
        <f t="shared" si="209"/>
        <v/>
      </c>
      <c r="EQ106" s="56">
        <f t="shared" si="226"/>
        <v>0</v>
      </c>
      <c r="ER106" s="41">
        <f t="shared" si="227"/>
        <v>0</v>
      </c>
      <c r="ES106" s="37">
        <f t="shared" si="326"/>
        <v>0</v>
      </c>
      <c r="ET106" s="99" t="str">
        <f t="shared" si="247"/>
        <v/>
      </c>
      <c r="EU106" s="99" t="str">
        <f t="shared" si="248"/>
        <v/>
      </c>
      <c r="EV106" s="83" t="str">
        <f t="shared" si="249"/>
        <v/>
      </c>
      <c r="EW106" s="57" t="str">
        <f t="shared" si="250"/>
        <v/>
      </c>
      <c r="EX106" s="126">
        <f t="shared" si="251"/>
        <v>0</v>
      </c>
      <c r="EY106" s="93" t="str">
        <f t="shared" si="252"/>
        <v/>
      </c>
      <c r="EZ106" s="92" t="str">
        <f t="shared" si="253"/>
        <v/>
      </c>
      <c r="FA106" s="92" t="str">
        <f t="shared" si="254"/>
        <v/>
      </c>
      <c r="FB106" s="92" t="str">
        <f t="shared" si="255"/>
        <v/>
      </c>
      <c r="FC106" s="92" t="str">
        <f t="shared" si="256"/>
        <v/>
      </c>
      <c r="FD106" s="94" t="str">
        <f t="shared" si="257"/>
        <v/>
      </c>
      <c r="FE106" s="93">
        <f t="shared" si="258"/>
        <v>0</v>
      </c>
      <c r="FF106" s="92">
        <f t="shared" si="259"/>
        <v>0</v>
      </c>
      <c r="FG106" s="92">
        <f t="shared" si="260"/>
        <v>0</v>
      </c>
      <c r="FH106" s="92">
        <f t="shared" si="261"/>
        <v>0</v>
      </c>
      <c r="FI106" s="94"/>
      <c r="FJ106" s="735"/>
      <c r="FK106" s="735"/>
      <c r="FL106" s="173">
        <f t="shared" si="262"/>
        <v>0</v>
      </c>
      <c r="FM106" s="173" t="s">
        <v>198</v>
      </c>
      <c r="FN106" s="173">
        <f t="shared" si="263"/>
        <v>200</v>
      </c>
      <c r="FO106" s="173" t="str">
        <f t="shared" si="264"/>
        <v>0/200</v>
      </c>
      <c r="FP106" s="173">
        <f t="shared" si="265"/>
        <v>0</v>
      </c>
      <c r="FQ106" s="173" t="s">
        <v>198</v>
      </c>
      <c r="FR106" s="173">
        <f t="shared" si="266"/>
        <v>200</v>
      </c>
      <c r="FS106" s="173" t="str">
        <f t="shared" si="267"/>
        <v>0/200</v>
      </c>
      <c r="FT106" s="173">
        <f t="shared" si="268"/>
        <v>0</v>
      </c>
      <c r="FU106" s="173" t="s">
        <v>198</v>
      </c>
      <c r="FV106" s="173">
        <f t="shared" si="269"/>
        <v>100</v>
      </c>
      <c r="FW106" s="173" t="str">
        <f t="shared" si="270"/>
        <v>0/100</v>
      </c>
      <c r="FX106" s="173">
        <f t="shared" si="271"/>
        <v>0</v>
      </c>
      <c r="FY106" s="173" t="s">
        <v>198</v>
      </c>
      <c r="FZ106" s="173">
        <f t="shared" si="272"/>
        <v>100</v>
      </c>
      <c r="GA106" s="173" t="str">
        <f t="shared" si="273"/>
        <v>0/100</v>
      </c>
      <c r="GB106" s="173">
        <f t="shared" si="274"/>
        <v>0</v>
      </c>
      <c r="GC106" s="173" t="s">
        <v>198</v>
      </c>
      <c r="GD106" s="173">
        <f t="shared" si="275"/>
        <v>200</v>
      </c>
      <c r="GE106" s="173" t="str">
        <f t="shared" si="228"/>
        <v>0/200</v>
      </c>
    </row>
    <row r="107" spans="1:16384" ht="18">
      <c r="A107" s="165">
        <f t="shared" si="229"/>
        <v>0</v>
      </c>
      <c r="B107" s="429">
        <v>99</v>
      </c>
      <c r="C107" s="36">
        <v>99</v>
      </c>
      <c r="D107" s="37">
        <f t="shared" si="230"/>
        <v>0</v>
      </c>
      <c r="E107" s="2"/>
      <c r="F107" s="176"/>
      <c r="G107" s="1"/>
      <c r="H107" s="2"/>
      <c r="I107" s="2"/>
      <c r="J107" s="2"/>
      <c r="K107" s="178"/>
      <c r="L107" s="15">
        <v>0</v>
      </c>
      <c r="M107" s="67">
        <v>0</v>
      </c>
      <c r="N107" s="68">
        <f t="shared" si="218"/>
        <v>0</v>
      </c>
      <c r="O107" s="207">
        <v>0</v>
      </c>
      <c r="P107" s="432">
        <v>0</v>
      </c>
      <c r="Q107" s="119">
        <f t="shared" si="219"/>
        <v>0</v>
      </c>
      <c r="R107" s="433">
        <v>0</v>
      </c>
      <c r="S107" s="434">
        <f t="shared" si="276"/>
        <v>0</v>
      </c>
      <c r="T107" s="223">
        <f t="shared" si="220"/>
        <v>0</v>
      </c>
      <c r="U107" s="69">
        <f t="shared" si="221"/>
        <v>0</v>
      </c>
      <c r="V107" s="522">
        <f t="shared" si="231"/>
        <v>0</v>
      </c>
      <c r="W107" s="38" t="str">
        <f t="shared" si="222"/>
        <v/>
      </c>
      <c r="X107" s="38" t="str">
        <f t="shared" si="223"/>
        <v/>
      </c>
      <c r="Y107" s="137" t="str">
        <f t="shared" si="224"/>
        <v/>
      </c>
      <c r="Z107" s="147">
        <v>0</v>
      </c>
      <c r="AA107" s="79">
        <v>0</v>
      </c>
      <c r="AB107" s="80">
        <f>SUM(Z107:AA107)</f>
        <v>0</v>
      </c>
      <c r="AC107" s="217">
        <v>0</v>
      </c>
      <c r="AD107" s="438">
        <v>0</v>
      </c>
      <c r="AE107" s="120">
        <f>SUM(AC107,AD107)</f>
        <v>0</v>
      </c>
      <c r="AF107" s="439">
        <v>0</v>
      </c>
      <c r="AG107" s="440">
        <f>IF($S$7="NA","NA",0)</f>
        <v>0</v>
      </c>
      <c r="AH107" s="158">
        <f>AF107+AG107</f>
        <v>0</v>
      </c>
      <c r="AI107" s="218">
        <f>SUM(AB107,AE107,AH107)</f>
        <v>0</v>
      </c>
      <c r="AJ107" s="522">
        <f t="shared" si="232"/>
        <v>0</v>
      </c>
      <c r="AK107" s="72" t="str">
        <f>IF(AF107="AB","AB",IF(AND(OR(Z107="ab",Z107="ml"),OR(AA107="ab",AA107="ml"),OR(AC107="ab",AC107="ml")),"AB",IF(AND(OR(Z107="ab",Z107="ml"),OR(AC107="ab",AC107="ml")),"AB","")))</f>
        <v/>
      </c>
      <c r="AL107" s="72" t="str">
        <f>IF(OR($G107="NSO",$G107="",AF107=""),"",IF(OR(AK107="AB",AF107="ab"),"AB",IF(AJ107&gt;36,"P",IF(AJ107&gt;34,"G2",IF(AJ107&gt;31,"G1",IF(AJ107&gt;25,"S","F"))))))</f>
        <v/>
      </c>
      <c r="AM107" s="148" t="str">
        <f>IF(OR(AL107="",AL107=0,AL107="S",AL107="F",AL107="AB"),AL107,IF(AJ107&gt;=75,"D",IF(AJ107&gt;=60,"I",IF(AJ107&gt;=48,"II",IF(AJ107&gt;=36,"III",AL107)))))</f>
        <v/>
      </c>
      <c r="AN107" s="140">
        <v>0</v>
      </c>
      <c r="AO107" s="75">
        <v>0</v>
      </c>
      <c r="AP107" s="76">
        <f t="shared" si="210"/>
        <v>0</v>
      </c>
      <c r="AQ107" s="263">
        <v>0</v>
      </c>
      <c r="AR107" s="441">
        <v>0</v>
      </c>
      <c r="AS107" s="264">
        <f>SUM(AQ107,AR107)</f>
        <v>0</v>
      </c>
      <c r="AT107" s="442">
        <v>0</v>
      </c>
      <c r="AU107" s="443">
        <f>IF($S$7="NA","NA",0)</f>
        <v>0</v>
      </c>
      <c r="AV107" s="65">
        <f>AT107+AU107</f>
        <v>0</v>
      </c>
      <c r="AW107" s="265">
        <f>SUM(AP107,AS107,AV107)</f>
        <v>0</v>
      </c>
      <c r="AX107" s="522">
        <f t="shared" si="233"/>
        <v>0</v>
      </c>
      <c r="AY107" s="40" t="str">
        <f>IF(AT107="AB","AB",IF(AND(OR(AN107="ab",AN107="ml"),OR(AO107="ab",AO107="ml"),OR(AQ107="ab",AQ107="ml")),"AB",IF(AND(OR(AN107="ab",AN107="ml"),OR(AQ107="ab",AQ107="ml")),"AB","")))</f>
        <v/>
      </c>
      <c r="AZ107" s="40" t="str">
        <f>IF(OR($G107="NSO",$G107="",AT107=""),"",IF(OR(AY107="AB",AT107="ab"),"AB",IF(AX107&gt;36,"P",IF(AX107&gt;34,"G2",IF(AX107&gt;31,"G1",IF(AX107&gt;25,"S","F"))))))</f>
        <v/>
      </c>
      <c r="BA107" s="141" t="str">
        <f>IF(OR(AZ107="",AZ107=0,AZ107="S",AZ107="F",AZ107="AB"),AZ107,IF(AX107&gt;=75,"D",IF(AX107&gt;=60,"I",IF(AX107&gt;=48,"II",IF(AX107&gt;=36,"III",AZ107)))))</f>
        <v/>
      </c>
      <c r="BB107" s="286">
        <v>0</v>
      </c>
      <c r="BC107" s="85">
        <v>0</v>
      </c>
      <c r="BD107" s="287">
        <f t="shared" si="211"/>
        <v>0</v>
      </c>
      <c r="BE107" s="288">
        <v>0</v>
      </c>
      <c r="BF107" s="444">
        <v>0</v>
      </c>
      <c r="BG107" s="289">
        <f>SUM(BE107,BF107)</f>
        <v>0</v>
      </c>
      <c r="BH107" s="445">
        <v>0</v>
      </c>
      <c r="BI107" s="446">
        <f>IF($S$7="NA","NA",0)</f>
        <v>0</v>
      </c>
      <c r="BJ107" s="121">
        <f>BH107+BI107</f>
        <v>0</v>
      </c>
      <c r="BK107" s="290">
        <f>SUM(BD107,BG107,BJ107)</f>
        <v>0</v>
      </c>
      <c r="BL107" s="522">
        <f t="shared" si="234"/>
        <v>0</v>
      </c>
      <c r="BM107" s="91" t="str">
        <f>IF(BH107="AB","AB",IF(AND(OR(BB107="ab",BB107="ml"),OR(BC107="ab",BC107="ml"),OR(BE107="ab",BE107="ml")),"AB",IF(AND(OR(BB107="ab",BB107="ml"),OR(BE107="ab",BE107="ml")),"AB","")))</f>
        <v/>
      </c>
      <c r="BN107" s="91" t="str">
        <f>IF(OR($G107="NSO",$G107="",BH107=""),"",IF(OR(BM107="AB",BH107="ab"),"AB",IF(BL107&gt;36,"P",IF(BL107&gt;34,"G2",IF(BL107&gt;31,"G1",IF(BL107&gt;25,"S","F"))))))</f>
        <v/>
      </c>
      <c r="BO107" s="144" t="str">
        <f>IF(OR(BN107="",BN107=0,BN107="S",BN107="F",BN107="AB"),BN107,IF(BL107&gt;=75,"D",IF(BL107&gt;=60,"I",IF(BL107&gt;=48,"II",IF(BL107&gt;=36,"III",BN107)))))</f>
        <v/>
      </c>
      <c r="BP107" s="147">
        <v>0</v>
      </c>
      <c r="BQ107" s="79">
        <v>0</v>
      </c>
      <c r="BR107" s="80">
        <f t="shared" si="212"/>
        <v>0</v>
      </c>
      <c r="BS107" s="217">
        <v>0</v>
      </c>
      <c r="BT107" s="438">
        <v>0</v>
      </c>
      <c r="BU107" s="120">
        <f>SUM(BS107,BT107)</f>
        <v>0</v>
      </c>
      <c r="BV107" s="439">
        <v>0</v>
      </c>
      <c r="BW107" s="440">
        <f>IF($S$7="NA","NA",0)</f>
        <v>0</v>
      </c>
      <c r="BX107" s="158">
        <f>BV107+BW107</f>
        <v>0</v>
      </c>
      <c r="BY107" s="218">
        <f>SUM(BR107,BU107,BX107)</f>
        <v>0</v>
      </c>
      <c r="BZ107" s="522">
        <f t="shared" si="235"/>
        <v>0</v>
      </c>
      <c r="CA107" s="72" t="str">
        <f>IF(BV107="AB","AB",IF(AND(OR(BP107="ab",BP107="ml"),OR(BQ107="ab",BQ107="ml"),OR(BS107="ab",BS107="ml")),"AB",IF(AND(OR(BP107="ab",BP107="ml"),OR(BS107="ab",BS107="ml")),"AB","")))</f>
        <v/>
      </c>
      <c r="CB107" s="72" t="str">
        <f>IF(OR($G107="NSO",$G107="",BV107=""),"",IF(OR(CA107="AB",BV107="ab"),"AB",IF(BZ107&gt;36,"P",IF(BZ107&gt;34,"G2",IF(BZ107&gt;31,"G1",IF(BZ107&gt;25,"S","F"))))))</f>
        <v/>
      </c>
      <c r="CC107" s="148" t="str">
        <f>IF(OR(CB107="",CB107=0,CB107="S",CB107="F",CB107="AB"),CB107,IF(BZ107&gt;=75,"D",IF(BZ107&gt;=60,"I",IF(BZ107&gt;=48,"II",IF(BZ107&gt;=36,"III",CB107)))))</f>
        <v/>
      </c>
      <c r="CD107" s="155">
        <v>0</v>
      </c>
      <c r="CE107" s="156">
        <v>0</v>
      </c>
      <c r="CF107" s="157">
        <f t="shared" si="213"/>
        <v>0</v>
      </c>
      <c r="CG107" s="311">
        <v>0</v>
      </c>
      <c r="CH107" s="447">
        <v>0</v>
      </c>
      <c r="CI107" s="312">
        <f>SUM(CG107,CH107)</f>
        <v>0</v>
      </c>
      <c r="CJ107" s="448">
        <v>0</v>
      </c>
      <c r="CK107" s="449">
        <f>IF($S$7="NA","NA",0)</f>
        <v>0</v>
      </c>
      <c r="CL107" s="64">
        <f>CJ107+CK107</f>
        <v>0</v>
      </c>
      <c r="CM107" s="313">
        <f>SUM(CF107,CI107,CL107)</f>
        <v>0</v>
      </c>
      <c r="CN107" s="522">
        <f t="shared" si="236"/>
        <v>0</v>
      </c>
      <c r="CO107" s="39" t="str">
        <f>IF(CJ107="AB","AB",IF(AND(OR(CD107="ab",CD107="ml"),OR(CE107="ab",CE107="ml"),OR(CG107="ab",CG107="ml")),"AB",IF(AND(OR(CD107="ab",CD107="ml"),OR(CG107="ab",CG107="ml")),"AB","")))</f>
        <v/>
      </c>
      <c r="CP107" s="39" t="str">
        <f>IF(OR($G107="NSO",$G107="",CJ107=""),"",IF(OR(CO107="AB",CJ107="ab"),"AB",IF(CN107&gt;36,"P",IF(CN107&gt;34,"G2",IF(CN107&gt;31,"G1",IF(CN107&gt;25,"S","F"))))))</f>
        <v/>
      </c>
      <c r="CQ107" s="58" t="str">
        <f>IF(OR(CP107="",CP107=0,CP107="S",CP107="F",CP107="AB"),CP107,IF(CN107&gt;=75,"D",IF(CN107&gt;=60,"I",IF(CN107&gt;=48,"II",IF(CN107&gt;=36,"III",CP107)))))</f>
        <v/>
      </c>
      <c r="CR107" s="152">
        <v>0</v>
      </c>
      <c r="CS107" s="81">
        <v>0</v>
      </c>
      <c r="CT107" s="82">
        <f t="shared" si="214"/>
        <v>0</v>
      </c>
      <c r="CU107" s="336">
        <v>0</v>
      </c>
      <c r="CV107" s="450">
        <v>0</v>
      </c>
      <c r="CW107" s="337">
        <f>SUM(CU107,CV107)</f>
        <v>0</v>
      </c>
      <c r="CX107" s="451">
        <v>0</v>
      </c>
      <c r="CY107" s="452">
        <f>IF($S$7="NA","NA",0)</f>
        <v>0</v>
      </c>
      <c r="CZ107" s="66">
        <f>CX107+CY107</f>
        <v>0</v>
      </c>
      <c r="DA107" s="338">
        <f>SUM(CT107,CW107,CZ107)</f>
        <v>0</v>
      </c>
      <c r="DB107" s="522">
        <f t="shared" si="237"/>
        <v>0</v>
      </c>
      <c r="DC107" s="153">
        <f t="shared" si="238"/>
        <v>0</v>
      </c>
      <c r="DD107" s="286">
        <v>0</v>
      </c>
      <c r="DE107" s="85">
        <v>0</v>
      </c>
      <c r="DF107" s="287">
        <f t="shared" si="215"/>
        <v>0</v>
      </c>
      <c r="DG107" s="288">
        <v>0</v>
      </c>
      <c r="DH107" s="444">
        <v>0</v>
      </c>
      <c r="DI107" s="289">
        <f>SUM(DG107,DH107)</f>
        <v>0</v>
      </c>
      <c r="DJ107" s="445">
        <v>0</v>
      </c>
      <c r="DK107" s="446">
        <f>IF($S$7="NA","NA",0)</f>
        <v>0</v>
      </c>
      <c r="DL107" s="121">
        <f>DJ107+DK107</f>
        <v>0</v>
      </c>
      <c r="DM107" s="290">
        <f>SUM(DF107,DI107,DL107)</f>
        <v>0</v>
      </c>
      <c r="DN107" s="522">
        <f t="shared" si="239"/>
        <v>0</v>
      </c>
      <c r="DO107" s="154">
        <f t="shared" si="240"/>
        <v>0</v>
      </c>
      <c r="DP107" s="12">
        <v>0</v>
      </c>
      <c r="DQ107" s="6">
        <v>0</v>
      </c>
      <c r="DR107" s="6">
        <v>0</v>
      </c>
      <c r="DS107" s="87">
        <f t="shared" si="216"/>
        <v>0</v>
      </c>
      <c r="DT107" s="522">
        <f t="shared" si="241"/>
        <v>0</v>
      </c>
      <c r="DU107" s="88">
        <f t="shared" si="242"/>
        <v>0</v>
      </c>
      <c r="DV107" s="10">
        <v>0</v>
      </c>
      <c r="DW107" s="4">
        <v>0</v>
      </c>
      <c r="DX107" s="4">
        <v>0</v>
      </c>
      <c r="DY107" s="39">
        <f t="shared" si="217"/>
        <v>0</v>
      </c>
      <c r="DZ107" s="522">
        <f t="shared" si="243"/>
        <v>0</v>
      </c>
      <c r="EA107" s="54">
        <f t="shared" si="244"/>
        <v>0</v>
      </c>
      <c r="EB107" s="286">
        <v>0</v>
      </c>
      <c r="EC107" s="85">
        <v>0</v>
      </c>
      <c r="ED107" s="287">
        <f t="shared" si="321"/>
        <v>0</v>
      </c>
      <c r="EE107" s="288">
        <v>0</v>
      </c>
      <c r="EF107" s="444">
        <v>0</v>
      </c>
      <c r="EG107" s="289">
        <f>SUM(EE107,EF107)</f>
        <v>0</v>
      </c>
      <c r="EH107" s="445">
        <v>0</v>
      </c>
      <c r="EI107" s="446">
        <f>IF($S$7="NA","NA",0)</f>
        <v>0</v>
      </c>
      <c r="EJ107" s="121">
        <f>EH107+EI107</f>
        <v>0</v>
      </c>
      <c r="EK107" s="290">
        <f>SUM(ED107,EG107,EJ107)</f>
        <v>0</v>
      </c>
      <c r="EL107" s="91">
        <f t="shared" si="225"/>
        <v>0</v>
      </c>
      <c r="EM107" s="154">
        <f t="shared" si="245"/>
        <v>0</v>
      </c>
      <c r="EN107" s="14"/>
      <c r="EO107" s="8"/>
      <c r="EP107" s="59" t="str">
        <f t="shared" si="209"/>
        <v/>
      </c>
      <c r="EQ107" s="56">
        <f t="shared" si="226"/>
        <v>0</v>
      </c>
      <c r="ER107" s="41">
        <f t="shared" si="227"/>
        <v>0</v>
      </c>
      <c r="ES107" s="37">
        <f t="shared" si="326"/>
        <v>0</v>
      </c>
      <c r="ET107" s="99" t="str">
        <f t="shared" si="247"/>
        <v/>
      </c>
      <c r="EU107" s="99" t="str">
        <f t="shared" si="248"/>
        <v/>
      </c>
      <c r="EV107" s="83" t="str">
        <f t="shared" si="249"/>
        <v/>
      </c>
      <c r="EW107" s="57" t="str">
        <f t="shared" si="250"/>
        <v/>
      </c>
      <c r="EX107" s="126">
        <f t="shared" si="251"/>
        <v>0</v>
      </c>
      <c r="EY107" s="93" t="str">
        <f t="shared" si="252"/>
        <v/>
      </c>
      <c r="EZ107" s="92" t="str">
        <f t="shared" si="253"/>
        <v/>
      </c>
      <c r="FA107" s="92" t="str">
        <f t="shared" si="254"/>
        <v/>
      </c>
      <c r="FB107" s="92" t="str">
        <f t="shared" si="255"/>
        <v/>
      </c>
      <c r="FC107" s="92" t="str">
        <f t="shared" si="256"/>
        <v/>
      </c>
      <c r="FD107" s="94" t="str">
        <f t="shared" si="257"/>
        <v/>
      </c>
      <c r="FE107" s="93">
        <f t="shared" si="258"/>
        <v>0</v>
      </c>
      <c r="FF107" s="92">
        <f t="shared" si="259"/>
        <v>0</v>
      </c>
      <c r="FG107" s="92">
        <f t="shared" si="260"/>
        <v>0</v>
      </c>
      <c r="FH107" s="92">
        <f t="shared" si="261"/>
        <v>0</v>
      </c>
      <c r="FI107" s="94"/>
      <c r="FJ107" s="735"/>
      <c r="FK107" s="735"/>
      <c r="FL107" s="173">
        <f t="shared" si="262"/>
        <v>0</v>
      </c>
      <c r="FM107" s="173" t="s">
        <v>198</v>
      </c>
      <c r="FN107" s="173">
        <f t="shared" si="263"/>
        <v>200</v>
      </c>
      <c r="FO107" s="173" t="str">
        <f t="shared" si="264"/>
        <v>0/200</v>
      </c>
      <c r="FP107" s="173">
        <f t="shared" si="265"/>
        <v>0</v>
      </c>
      <c r="FQ107" s="173" t="s">
        <v>198</v>
      </c>
      <c r="FR107" s="173">
        <f t="shared" si="266"/>
        <v>200</v>
      </c>
      <c r="FS107" s="173" t="str">
        <f t="shared" si="267"/>
        <v>0/200</v>
      </c>
      <c r="FT107" s="173">
        <f t="shared" si="268"/>
        <v>0</v>
      </c>
      <c r="FU107" s="173" t="s">
        <v>198</v>
      </c>
      <c r="FV107" s="173">
        <f t="shared" si="269"/>
        <v>100</v>
      </c>
      <c r="FW107" s="173" t="str">
        <f t="shared" si="270"/>
        <v>0/100</v>
      </c>
      <c r="FX107" s="173">
        <f t="shared" si="271"/>
        <v>0</v>
      </c>
      <c r="FY107" s="173" t="s">
        <v>198</v>
      </c>
      <c r="FZ107" s="173">
        <f t="shared" si="272"/>
        <v>100</v>
      </c>
      <c r="GA107" s="173" t="str">
        <f t="shared" si="273"/>
        <v>0/100</v>
      </c>
      <c r="GB107" s="173">
        <f t="shared" si="274"/>
        <v>0</v>
      </c>
      <c r="GC107" s="173" t="s">
        <v>198</v>
      </c>
      <c r="GD107" s="173">
        <f t="shared" si="275"/>
        <v>200</v>
      </c>
      <c r="GE107" s="173" t="str">
        <f t="shared" si="228"/>
        <v>0/200</v>
      </c>
    </row>
    <row r="108" spans="1:16384" ht="18.75" thickBot="1">
      <c r="A108" s="165">
        <f t="shared" si="229"/>
        <v>0</v>
      </c>
      <c r="B108" s="429">
        <v>100</v>
      </c>
      <c r="C108" s="42">
        <v>100</v>
      </c>
      <c r="D108" s="37">
        <f t="shared" si="230"/>
        <v>0</v>
      </c>
      <c r="E108" s="2"/>
      <c r="F108" s="176"/>
      <c r="G108" s="2"/>
      <c r="H108" s="2"/>
      <c r="I108" s="2"/>
      <c r="J108" s="2"/>
      <c r="K108" s="178"/>
      <c r="L108" s="15">
        <v>0</v>
      </c>
      <c r="M108" s="67">
        <v>0</v>
      </c>
      <c r="N108" s="68">
        <f t="shared" ref="N108" si="327">SUM(L108:M108)</f>
        <v>0</v>
      </c>
      <c r="O108" s="207">
        <v>0</v>
      </c>
      <c r="P108" s="432">
        <v>0</v>
      </c>
      <c r="Q108" s="119">
        <f t="shared" ref="Q108" si="328">SUM(O108,P108)</f>
        <v>0</v>
      </c>
      <c r="R108" s="433">
        <v>0</v>
      </c>
      <c r="S108" s="434">
        <f t="shared" si="276"/>
        <v>0</v>
      </c>
      <c r="T108" s="223">
        <f t="shared" ref="T108" si="329">R108+S108</f>
        <v>0</v>
      </c>
      <c r="U108" s="69">
        <f t="shared" ref="U108" si="330">SUM(N108,Q108,T108)</f>
        <v>0</v>
      </c>
      <c r="V108" s="522">
        <f t="shared" si="231"/>
        <v>0</v>
      </c>
      <c r="W108" s="38" t="str">
        <f t="shared" ref="W108" si="331">IF(R108="AB","AB",IF(AND(OR(L108="ab",L108="ml"),OR(M108="ab",M108="ml"),OR(O108="ab",O108="ml")),"AB",IF(AND(OR(L108="ab",L108="ml"),OR(O108="ab",O108="ml")),"AB","")))</f>
        <v/>
      </c>
      <c r="X108" s="38" t="str">
        <f t="shared" ref="X108" si="332">IF(OR($G108="NSO",$G108="",R108=""),"",IF(OR(W108="AB",R108="ab"),"AB",IF(V108&gt;36,"P",IF(V108&gt;34,"G2",IF(V108&gt;31,"G1",IF(V108&gt;25,"S","F"))))))</f>
        <v/>
      </c>
      <c r="Y108" s="137" t="str">
        <f t="shared" ref="Y108" si="333">IF(OR(X108="",X108=0,X108="S",X108="F",X108="AB"),X108,IF(V108&gt;=75,"D",IF(V108&gt;=60,"I",IF(V108&gt;=48,"II",IF(V108&gt;=36,"III",X108)))))</f>
        <v/>
      </c>
      <c r="Z108" s="147">
        <v>0</v>
      </c>
      <c r="AA108" s="79">
        <v>0</v>
      </c>
      <c r="AB108" s="80">
        <f>SUM(Z108:AA108)</f>
        <v>0</v>
      </c>
      <c r="AC108" s="217">
        <v>0</v>
      </c>
      <c r="AD108" s="438">
        <v>0</v>
      </c>
      <c r="AE108" s="120">
        <f>SUM(AC108,AD108)</f>
        <v>0</v>
      </c>
      <c r="AF108" s="439">
        <v>0</v>
      </c>
      <c r="AG108" s="440">
        <f>IF($S$7="NA","NA",0)</f>
        <v>0</v>
      </c>
      <c r="AH108" s="158">
        <f>AF108+AG108</f>
        <v>0</v>
      </c>
      <c r="AI108" s="218">
        <f>SUM(AB108,AE108,AH108)</f>
        <v>0</v>
      </c>
      <c r="AJ108" s="522">
        <f t="shared" si="232"/>
        <v>0</v>
      </c>
      <c r="AK108" s="72" t="str">
        <f>IF(AF108="AB","AB",IF(AND(OR(Z108="ab",Z108="ml"),OR(AA108="ab",AA108="ml"),OR(AC108="ab",AC108="ml")),"AB",IF(AND(OR(Z108="ab",Z108="ml"),OR(AC108="ab",AC108="ml")),"AB","")))</f>
        <v/>
      </c>
      <c r="AL108" s="72" t="str">
        <f>IF(OR($G108="NSO",$G108="",AF108=""),"",IF(OR(AK108="AB",AF108="ab"),"AB",IF(AJ108&gt;36,"P",IF(AJ108&gt;34,"G2",IF(AJ108&gt;31,"G1",IF(AJ108&gt;25,"S","F"))))))</f>
        <v/>
      </c>
      <c r="AM108" s="148" t="str">
        <f>IF(OR(AL108="",AL108=0,AL108="S",AL108="F",AL108="AB"),AL108,IF(AJ108&gt;=75,"D",IF(AJ108&gt;=60,"I",IF(AJ108&gt;=48,"II",IF(AJ108&gt;=36,"III",AL108)))))</f>
        <v/>
      </c>
      <c r="AN108" s="140">
        <v>0</v>
      </c>
      <c r="AO108" s="75">
        <v>0</v>
      </c>
      <c r="AP108" s="76">
        <f t="shared" si="210"/>
        <v>0</v>
      </c>
      <c r="AQ108" s="263">
        <v>0</v>
      </c>
      <c r="AR108" s="441">
        <v>0</v>
      </c>
      <c r="AS108" s="264">
        <f>SUM(AQ108,AR108)</f>
        <v>0</v>
      </c>
      <c r="AT108" s="442">
        <v>0</v>
      </c>
      <c r="AU108" s="443">
        <f>IF($S$7="NA","NA",0)</f>
        <v>0</v>
      </c>
      <c r="AV108" s="65">
        <f>AT108+AU108</f>
        <v>0</v>
      </c>
      <c r="AW108" s="265">
        <f>SUM(AP108,AS108,AV108)</f>
        <v>0</v>
      </c>
      <c r="AX108" s="522">
        <f t="shared" si="233"/>
        <v>0</v>
      </c>
      <c r="AY108" s="40" t="str">
        <f>IF(AT108="AB","AB",IF(AND(OR(AN108="ab",AN108="ml"),OR(AO108="ab",AO108="ml"),OR(AQ108="ab",AQ108="ml")),"AB",IF(AND(OR(AN108="ab",AN108="ml"),OR(AQ108="ab",AQ108="ml")),"AB","")))</f>
        <v/>
      </c>
      <c r="AZ108" s="40" t="str">
        <f>IF(OR($G108="NSO",$G108="",AT108=""),"",IF(OR(AY108="AB",AT108="ab"),"AB",IF(AX108&gt;36,"P",IF(AX108&gt;34,"G2",IF(AX108&gt;31,"G1",IF(AX108&gt;25,"S","F"))))))</f>
        <v/>
      </c>
      <c r="BA108" s="141" t="str">
        <f>IF(OR(AZ108="",AZ108=0,AZ108="S",AZ108="F",AZ108="AB"),AZ108,IF(AX108&gt;=75,"D",IF(AX108&gt;=60,"I",IF(AX108&gt;=48,"II",IF(AX108&gt;=36,"III",AZ108)))))</f>
        <v/>
      </c>
      <c r="BB108" s="286">
        <v>0</v>
      </c>
      <c r="BC108" s="85">
        <v>0</v>
      </c>
      <c r="BD108" s="287">
        <f t="shared" si="211"/>
        <v>0</v>
      </c>
      <c r="BE108" s="288">
        <v>0</v>
      </c>
      <c r="BF108" s="444">
        <v>0</v>
      </c>
      <c r="BG108" s="289">
        <f>SUM(BE108,BF108)</f>
        <v>0</v>
      </c>
      <c r="BH108" s="445">
        <v>0</v>
      </c>
      <c r="BI108" s="446">
        <f>IF($S$7="NA","NA",0)</f>
        <v>0</v>
      </c>
      <c r="BJ108" s="121">
        <f>BH108+BI108</f>
        <v>0</v>
      </c>
      <c r="BK108" s="290">
        <f>SUM(BD108,BG108,BJ108)</f>
        <v>0</v>
      </c>
      <c r="BL108" s="522">
        <f t="shared" si="234"/>
        <v>0</v>
      </c>
      <c r="BM108" s="91" t="str">
        <f>IF(BH108="AB","AB",IF(AND(OR(BB108="ab",BB108="ml"),OR(BC108="ab",BC108="ml"),OR(BE108="ab",BE108="ml")),"AB",IF(AND(OR(BB108="ab",BB108="ml"),OR(BE108="ab",BE108="ml")),"AB","")))</f>
        <v/>
      </c>
      <c r="BN108" s="91" t="str">
        <f>IF(OR($G108="NSO",$G108="",BH108=""),"",IF(OR(BM108="AB",BH108="ab"),"AB",IF(BL108&gt;36,"P",IF(BL108&gt;34,"G2",IF(BL108&gt;31,"G1",IF(BL108&gt;25,"S","F"))))))</f>
        <v/>
      </c>
      <c r="BO108" s="144" t="str">
        <f>IF(OR(BN108="",BN108=0,BN108="S",BN108="F",BN108="AB"),BN108,IF(BL108&gt;=75,"D",IF(BL108&gt;=60,"I",IF(BL108&gt;=48,"II",IF(BL108&gt;=36,"III",BN108)))))</f>
        <v/>
      </c>
      <c r="BP108" s="147">
        <v>0</v>
      </c>
      <c r="BQ108" s="79">
        <v>0</v>
      </c>
      <c r="BR108" s="80">
        <f t="shared" si="212"/>
        <v>0</v>
      </c>
      <c r="BS108" s="217">
        <v>0</v>
      </c>
      <c r="BT108" s="438">
        <v>0</v>
      </c>
      <c r="BU108" s="120">
        <f>SUM(BS108,BT108)</f>
        <v>0</v>
      </c>
      <c r="BV108" s="439">
        <v>0</v>
      </c>
      <c r="BW108" s="440">
        <f>IF($S$7="NA","NA",0)</f>
        <v>0</v>
      </c>
      <c r="BX108" s="158">
        <f>BV108+BW108</f>
        <v>0</v>
      </c>
      <c r="BY108" s="218">
        <f>SUM(BR108,BU108,BX108)</f>
        <v>0</v>
      </c>
      <c r="BZ108" s="522">
        <f t="shared" si="235"/>
        <v>0</v>
      </c>
      <c r="CA108" s="72" t="str">
        <f>IF(BV108="AB","AB",IF(AND(OR(BP108="ab",BP108="ml"),OR(BQ108="ab",BQ108="ml"),OR(BS108="ab",BS108="ml")),"AB",IF(AND(OR(BP108="ab",BP108="ml"),OR(BS108="ab",BS108="ml")),"AB","")))</f>
        <v/>
      </c>
      <c r="CB108" s="72" t="str">
        <f>IF(OR($G108="NSO",$G108="",BV108=""),"",IF(OR(CA108="AB",BV108="ab"),"AB",IF(BZ108&gt;36,"P",IF(BZ108&gt;34,"G2",IF(BZ108&gt;31,"G1",IF(BZ108&gt;25,"S","F"))))))</f>
        <v/>
      </c>
      <c r="CC108" s="148" t="str">
        <f>IF(OR(CB108="",CB108=0,CB108="S",CB108="F",CB108="AB"),CB108,IF(BZ108&gt;=75,"D",IF(BZ108&gt;=60,"I",IF(BZ108&gt;=48,"II",IF(BZ108&gt;=36,"III",CB108)))))</f>
        <v/>
      </c>
      <c r="CD108" s="155">
        <v>0</v>
      </c>
      <c r="CE108" s="156">
        <v>0</v>
      </c>
      <c r="CF108" s="157">
        <f t="shared" si="213"/>
        <v>0</v>
      </c>
      <c r="CG108" s="311">
        <v>0</v>
      </c>
      <c r="CH108" s="447">
        <v>0</v>
      </c>
      <c r="CI108" s="312">
        <f>SUM(CG108,CH108)</f>
        <v>0</v>
      </c>
      <c r="CJ108" s="448">
        <v>0</v>
      </c>
      <c r="CK108" s="449">
        <f>IF($S$7="NA","NA",0)</f>
        <v>0</v>
      </c>
      <c r="CL108" s="64">
        <f>CJ108+CK108</f>
        <v>0</v>
      </c>
      <c r="CM108" s="313">
        <f>SUM(CF108,CI108,CL108)</f>
        <v>0</v>
      </c>
      <c r="CN108" s="522">
        <f t="shared" si="236"/>
        <v>0</v>
      </c>
      <c r="CO108" s="39" t="str">
        <f>IF(CJ108="AB","AB",IF(AND(OR(CD108="ab",CD108="ml"),OR(CE108="ab",CE108="ml"),OR(CG108="ab",CG108="ml")),"AB",IF(AND(OR(CD108="ab",CD108="ml"),OR(CG108="ab",CG108="ml")),"AB","")))</f>
        <v/>
      </c>
      <c r="CP108" s="39" t="str">
        <f>IF(OR($G108="NSO",$G108="",CJ108=""),"",IF(OR(CO108="AB",CJ108="ab"),"AB",IF(CN108&gt;36,"P",IF(CN108&gt;34,"G2",IF(CN108&gt;31,"G1",IF(CN108&gt;25,"S","F"))))))</f>
        <v/>
      </c>
      <c r="CQ108" s="58" t="str">
        <f>IF(OR(CP108="",CP108=0,CP108="S",CP108="F",CP108="AB"),CP108,IF(CN108&gt;=75,"D",IF(CN108&gt;=60,"I",IF(CN108&gt;=48,"II",IF(CN108&gt;=36,"III",CP108)))))</f>
        <v/>
      </c>
      <c r="CR108" s="152">
        <v>0</v>
      </c>
      <c r="CS108" s="81">
        <v>0</v>
      </c>
      <c r="CT108" s="82">
        <f t="shared" si="214"/>
        <v>0</v>
      </c>
      <c r="CU108" s="336">
        <v>0</v>
      </c>
      <c r="CV108" s="450">
        <v>0</v>
      </c>
      <c r="CW108" s="337">
        <f>SUM(CU108,CV108)</f>
        <v>0</v>
      </c>
      <c r="CX108" s="451">
        <v>0</v>
      </c>
      <c r="CY108" s="452">
        <f>IF($S$7="NA","NA",0)</f>
        <v>0</v>
      </c>
      <c r="CZ108" s="66">
        <f>CX108+CY108</f>
        <v>0</v>
      </c>
      <c r="DA108" s="338">
        <f>SUM(CT108,CW108,CZ108)</f>
        <v>0</v>
      </c>
      <c r="DB108" s="522">
        <f t="shared" si="237"/>
        <v>0</v>
      </c>
      <c r="DC108" s="153">
        <f t="shared" si="238"/>
        <v>0</v>
      </c>
      <c r="DD108" s="286">
        <v>0</v>
      </c>
      <c r="DE108" s="85">
        <v>0</v>
      </c>
      <c r="DF108" s="287">
        <f t="shared" si="215"/>
        <v>0</v>
      </c>
      <c r="DG108" s="288">
        <v>0</v>
      </c>
      <c r="DH108" s="444">
        <v>0</v>
      </c>
      <c r="DI108" s="289">
        <f>SUM(DG108,DH108)</f>
        <v>0</v>
      </c>
      <c r="DJ108" s="445">
        <v>0</v>
      </c>
      <c r="DK108" s="446">
        <f>IF($S$7="NA","NA",0)</f>
        <v>0</v>
      </c>
      <c r="DL108" s="121">
        <f>DJ108+DK108</f>
        <v>0</v>
      </c>
      <c r="DM108" s="290">
        <f>SUM(DF108,DI108,DL108)</f>
        <v>0</v>
      </c>
      <c r="DN108" s="522">
        <f t="shared" si="239"/>
        <v>0</v>
      </c>
      <c r="DO108" s="154">
        <f t="shared" si="240"/>
        <v>0</v>
      </c>
      <c r="DP108" s="12">
        <v>0</v>
      </c>
      <c r="DQ108" s="6">
        <v>0</v>
      </c>
      <c r="DR108" s="6">
        <v>0</v>
      </c>
      <c r="DS108" s="87">
        <f t="shared" si="216"/>
        <v>0</v>
      </c>
      <c r="DT108" s="522">
        <f t="shared" si="241"/>
        <v>0</v>
      </c>
      <c r="DU108" s="88">
        <f t="shared" si="242"/>
        <v>0</v>
      </c>
      <c r="DV108" s="10">
        <v>0</v>
      </c>
      <c r="DW108" s="4">
        <v>0</v>
      </c>
      <c r="DX108" s="4">
        <v>0</v>
      </c>
      <c r="DY108" s="39">
        <f t="shared" si="217"/>
        <v>0</v>
      </c>
      <c r="DZ108" s="522">
        <f t="shared" si="243"/>
        <v>0</v>
      </c>
      <c r="EA108" s="54">
        <f t="shared" si="244"/>
        <v>0</v>
      </c>
      <c r="EB108" s="286">
        <v>0</v>
      </c>
      <c r="EC108" s="85">
        <v>0</v>
      </c>
      <c r="ED108" s="287">
        <f t="shared" si="321"/>
        <v>0</v>
      </c>
      <c r="EE108" s="288">
        <v>0</v>
      </c>
      <c r="EF108" s="444">
        <v>0</v>
      </c>
      <c r="EG108" s="289">
        <f>SUM(EE108,EF108)</f>
        <v>0</v>
      </c>
      <c r="EH108" s="445">
        <v>0</v>
      </c>
      <c r="EI108" s="446">
        <f>IF($S$7="NA","NA",0)</f>
        <v>0</v>
      </c>
      <c r="EJ108" s="121">
        <f>EH108+EI108</f>
        <v>0</v>
      </c>
      <c r="EK108" s="290">
        <f>SUM(ED108,EG108,EJ108)</f>
        <v>0</v>
      </c>
      <c r="EL108" s="91">
        <f t="shared" si="225"/>
        <v>0</v>
      </c>
      <c r="EM108" s="154">
        <f t="shared" si="245"/>
        <v>0</v>
      </c>
      <c r="EN108" s="14"/>
      <c r="EO108" s="8"/>
      <c r="EP108" s="59" t="str">
        <f t="shared" si="209"/>
        <v/>
      </c>
      <c r="EQ108" s="56">
        <f t="shared" si="226"/>
        <v>0</v>
      </c>
      <c r="ER108" s="41">
        <f t="shared" si="227"/>
        <v>0</v>
      </c>
      <c r="ES108" s="43">
        <f t="shared" si="326"/>
        <v>0</v>
      </c>
      <c r="ET108" s="99" t="str">
        <f t="shared" si="247"/>
        <v/>
      </c>
      <c r="EU108" s="99" t="str">
        <f t="shared" si="248"/>
        <v/>
      </c>
      <c r="EV108" s="83" t="str">
        <f t="shared" si="249"/>
        <v/>
      </c>
      <c r="EW108" s="63" t="str">
        <f t="shared" si="250"/>
        <v/>
      </c>
      <c r="EX108" s="126">
        <f t="shared" si="251"/>
        <v>0</v>
      </c>
      <c r="EY108" s="95" t="str">
        <f t="shared" si="252"/>
        <v/>
      </c>
      <c r="EZ108" s="96" t="str">
        <f t="shared" si="253"/>
        <v/>
      </c>
      <c r="FA108" s="96" t="str">
        <f t="shared" si="254"/>
        <v/>
      </c>
      <c r="FB108" s="96" t="str">
        <f t="shared" si="255"/>
        <v/>
      </c>
      <c r="FC108" s="96" t="str">
        <f t="shared" si="256"/>
        <v/>
      </c>
      <c r="FD108" s="97" t="str">
        <f t="shared" si="257"/>
        <v/>
      </c>
      <c r="FE108" s="93">
        <f t="shared" si="258"/>
        <v>0</v>
      </c>
      <c r="FF108" s="92">
        <f t="shared" si="259"/>
        <v>0</v>
      </c>
      <c r="FG108" s="92">
        <f t="shared" si="260"/>
        <v>0</v>
      </c>
      <c r="FH108" s="92">
        <f t="shared" si="261"/>
        <v>0</v>
      </c>
      <c r="FI108" s="97"/>
      <c r="FJ108" s="735"/>
      <c r="FK108" s="735"/>
      <c r="FL108" s="173">
        <f t="shared" si="262"/>
        <v>0</v>
      </c>
      <c r="FM108" s="173" t="s">
        <v>198</v>
      </c>
      <c r="FN108" s="173">
        <f t="shared" si="263"/>
        <v>200</v>
      </c>
      <c r="FO108" s="173" t="str">
        <f t="shared" si="264"/>
        <v>0/200</v>
      </c>
      <c r="FP108" s="173">
        <f t="shared" si="265"/>
        <v>0</v>
      </c>
      <c r="FQ108" s="173" t="s">
        <v>198</v>
      </c>
      <c r="FR108" s="173">
        <f t="shared" si="266"/>
        <v>200</v>
      </c>
      <c r="FS108" s="173" t="str">
        <f t="shared" si="267"/>
        <v>0/200</v>
      </c>
      <c r="FT108" s="173">
        <f t="shared" si="268"/>
        <v>0</v>
      </c>
      <c r="FU108" s="173" t="s">
        <v>198</v>
      </c>
      <c r="FV108" s="173">
        <f t="shared" si="269"/>
        <v>100</v>
      </c>
      <c r="FW108" s="173" t="str">
        <f t="shared" si="270"/>
        <v>0/100</v>
      </c>
      <c r="FX108" s="173">
        <f t="shared" si="271"/>
        <v>0</v>
      </c>
      <c r="FY108" s="173" t="s">
        <v>198</v>
      </c>
      <c r="FZ108" s="173">
        <f t="shared" si="272"/>
        <v>100</v>
      </c>
      <c r="GA108" s="173" t="str">
        <f t="shared" si="273"/>
        <v>0/100</v>
      </c>
      <c r="GB108" s="173">
        <f t="shared" si="274"/>
        <v>0</v>
      </c>
      <c r="GC108" s="173" t="s">
        <v>198</v>
      </c>
      <c r="GD108" s="173">
        <f t="shared" si="275"/>
        <v>200</v>
      </c>
      <c r="GE108" s="173" t="str">
        <f t="shared" si="228"/>
        <v>0/200</v>
      </c>
    </row>
    <row r="109" spans="1:16384" ht="15" hidden="1">
      <c r="B109" s="429">
        <v>1</v>
      </c>
      <c r="C109" s="44">
        <v>2</v>
      </c>
      <c r="D109" s="44">
        <v>3</v>
      </c>
      <c r="E109" s="44">
        <v>4</v>
      </c>
      <c r="F109" s="173">
        <v>5</v>
      </c>
      <c r="G109" s="44">
        <v>6</v>
      </c>
      <c r="H109" s="173">
        <v>7</v>
      </c>
      <c r="I109" s="44">
        <v>8</v>
      </c>
      <c r="J109" s="173">
        <v>9</v>
      </c>
      <c r="K109" s="44">
        <v>10</v>
      </c>
      <c r="L109" s="173">
        <v>11</v>
      </c>
      <c r="M109" s="44">
        <v>12</v>
      </c>
      <c r="N109" s="173">
        <v>13</v>
      </c>
      <c r="O109" s="44">
        <v>14</v>
      </c>
      <c r="P109" s="173">
        <v>15</v>
      </c>
      <c r="Q109" s="44">
        <v>16</v>
      </c>
      <c r="R109" s="173">
        <v>17</v>
      </c>
      <c r="S109" s="44">
        <v>18</v>
      </c>
      <c r="T109" s="173">
        <v>19</v>
      </c>
      <c r="U109" s="44">
        <v>20</v>
      </c>
      <c r="V109" s="522">
        <f t="shared" si="231"/>
        <v>10</v>
      </c>
      <c r="W109" s="44">
        <v>22</v>
      </c>
      <c r="X109" s="173">
        <v>23</v>
      </c>
      <c r="Y109" s="44">
        <v>24</v>
      </c>
      <c r="Z109" s="173">
        <v>25</v>
      </c>
      <c r="AA109" s="44">
        <v>26</v>
      </c>
      <c r="AB109" s="173">
        <v>27</v>
      </c>
      <c r="AC109" s="44">
        <v>28</v>
      </c>
      <c r="AD109" s="173">
        <v>29</v>
      </c>
      <c r="AE109" s="44">
        <v>30</v>
      </c>
      <c r="AF109" s="173">
        <v>31</v>
      </c>
      <c r="AG109" s="44">
        <v>32</v>
      </c>
      <c r="AH109" s="173">
        <v>33</v>
      </c>
      <c r="AI109" s="44">
        <v>34</v>
      </c>
      <c r="AJ109" s="522">
        <f t="shared" si="232"/>
        <v>17</v>
      </c>
      <c r="AK109" s="44">
        <v>36</v>
      </c>
      <c r="AL109" s="173">
        <v>37</v>
      </c>
      <c r="AM109" s="44">
        <v>38</v>
      </c>
      <c r="AN109" s="173">
        <v>39</v>
      </c>
      <c r="AO109" s="44">
        <v>40</v>
      </c>
      <c r="AP109" s="173">
        <v>41</v>
      </c>
      <c r="AQ109" s="44">
        <v>42</v>
      </c>
      <c r="AR109" s="173">
        <v>43</v>
      </c>
      <c r="AS109" s="44">
        <v>44</v>
      </c>
      <c r="AT109" s="173">
        <v>45</v>
      </c>
      <c r="AU109" s="44">
        <v>46</v>
      </c>
      <c r="AV109" s="173">
        <v>47</v>
      </c>
      <c r="AW109" s="44">
        <v>48</v>
      </c>
      <c r="AX109" s="522">
        <f t="shared" si="233"/>
        <v>24</v>
      </c>
      <c r="AY109" s="44">
        <v>50</v>
      </c>
      <c r="AZ109" s="173">
        <v>51</v>
      </c>
      <c r="BA109" s="44">
        <v>52</v>
      </c>
      <c r="BB109" s="173">
        <v>53</v>
      </c>
      <c r="BC109" s="44">
        <v>54</v>
      </c>
      <c r="BD109" s="173">
        <v>55</v>
      </c>
      <c r="BE109" s="44">
        <v>56</v>
      </c>
      <c r="BF109" s="173">
        <v>57</v>
      </c>
      <c r="BG109" s="44">
        <v>58</v>
      </c>
      <c r="BH109" s="173">
        <v>59</v>
      </c>
      <c r="BI109" s="44">
        <v>60</v>
      </c>
      <c r="BJ109" s="173">
        <v>61</v>
      </c>
      <c r="BK109" s="44">
        <v>62</v>
      </c>
      <c r="BL109" s="522">
        <f t="shared" si="234"/>
        <v>31</v>
      </c>
      <c r="BM109" s="44">
        <v>64</v>
      </c>
      <c r="BN109" s="173">
        <v>65</v>
      </c>
      <c r="BO109" s="44">
        <v>66</v>
      </c>
      <c r="BP109" s="173">
        <v>67</v>
      </c>
      <c r="BQ109" s="44">
        <v>68</v>
      </c>
      <c r="BR109" s="173">
        <v>69</v>
      </c>
      <c r="BS109" s="44">
        <v>70</v>
      </c>
      <c r="BT109" s="173">
        <v>71</v>
      </c>
      <c r="BU109" s="44">
        <v>72</v>
      </c>
      <c r="BV109" s="173">
        <v>73</v>
      </c>
      <c r="BW109" s="44">
        <v>74</v>
      </c>
      <c r="BX109" s="173">
        <v>75</v>
      </c>
      <c r="BY109" s="44">
        <v>76</v>
      </c>
      <c r="BZ109" s="522">
        <f t="shared" si="235"/>
        <v>38</v>
      </c>
      <c r="CA109" s="44">
        <v>78</v>
      </c>
      <c r="CB109" s="173">
        <v>79</v>
      </c>
      <c r="CC109" s="44">
        <v>80</v>
      </c>
      <c r="CD109" s="173">
        <v>81</v>
      </c>
      <c r="CE109" s="44">
        <v>82</v>
      </c>
      <c r="CF109" s="173">
        <v>83</v>
      </c>
      <c r="CG109" s="44">
        <v>84</v>
      </c>
      <c r="CH109" s="173">
        <v>85</v>
      </c>
      <c r="CI109" s="44">
        <v>86</v>
      </c>
      <c r="CJ109" s="173">
        <v>87</v>
      </c>
      <c r="CK109" s="44">
        <v>88</v>
      </c>
      <c r="CL109" s="173">
        <v>89</v>
      </c>
      <c r="CM109" s="44">
        <v>90</v>
      </c>
      <c r="CN109" s="522">
        <f t="shared" si="236"/>
        <v>45</v>
      </c>
      <c r="CO109" s="44">
        <v>92</v>
      </c>
      <c r="CP109" s="173">
        <v>93</v>
      </c>
      <c r="CQ109" s="44">
        <v>94</v>
      </c>
      <c r="CR109" s="173">
        <v>95</v>
      </c>
      <c r="CS109" s="44">
        <v>96</v>
      </c>
      <c r="CT109" s="173">
        <v>97</v>
      </c>
      <c r="CU109" s="44">
        <v>98</v>
      </c>
      <c r="CV109" s="173">
        <v>99</v>
      </c>
      <c r="CW109" s="44">
        <v>100</v>
      </c>
      <c r="CX109" s="173">
        <v>101</v>
      </c>
      <c r="CY109" s="44">
        <v>102</v>
      </c>
      <c r="CZ109" s="173">
        <v>103</v>
      </c>
      <c r="DA109" s="44">
        <v>104</v>
      </c>
      <c r="DB109" s="522">
        <f t="shared" si="237"/>
        <v>52</v>
      </c>
      <c r="DC109" s="153" t="str">
        <f t="shared" si="238"/>
        <v>C</v>
      </c>
      <c r="DD109" s="173">
        <v>107</v>
      </c>
      <c r="DE109" s="44">
        <v>108</v>
      </c>
      <c r="DF109" s="173">
        <v>109</v>
      </c>
      <c r="DG109" s="44">
        <v>110</v>
      </c>
      <c r="DH109" s="173">
        <v>111</v>
      </c>
      <c r="DI109" s="44">
        <v>112</v>
      </c>
      <c r="DJ109" s="173">
        <v>113</v>
      </c>
      <c r="DK109" s="44">
        <v>114</v>
      </c>
      <c r="DL109" s="173">
        <v>115</v>
      </c>
      <c r="DM109" s="44">
        <v>116</v>
      </c>
      <c r="DN109" s="522">
        <f t="shared" si="239"/>
        <v>57.999999999999993</v>
      </c>
      <c r="DO109" s="44" t="str">
        <f t="shared" si="240"/>
        <v>C</v>
      </c>
      <c r="DP109" s="173">
        <v>119</v>
      </c>
      <c r="DQ109" s="44">
        <v>120</v>
      </c>
      <c r="DR109" s="173">
        <v>121</v>
      </c>
      <c r="DS109" s="44">
        <v>122</v>
      </c>
      <c r="DT109" s="522">
        <f t="shared" si="241"/>
        <v>122</v>
      </c>
      <c r="DU109" s="88" t="str">
        <f t="shared" si="242"/>
        <v>A+</v>
      </c>
      <c r="DV109" s="173">
        <v>125</v>
      </c>
      <c r="DW109" s="44">
        <v>126</v>
      </c>
      <c r="DX109" s="173">
        <v>127</v>
      </c>
      <c r="DY109" s="44">
        <v>128</v>
      </c>
      <c r="DZ109" s="522">
        <f t="shared" si="243"/>
        <v>128</v>
      </c>
      <c r="EA109" s="44" t="str">
        <f t="shared" si="244"/>
        <v>A+</v>
      </c>
      <c r="EB109" s="173">
        <v>131</v>
      </c>
      <c r="EC109" s="44">
        <v>132</v>
      </c>
      <c r="ED109" s="173">
        <v>133</v>
      </c>
      <c r="EE109" s="44">
        <v>134</v>
      </c>
      <c r="EF109" s="173">
        <v>135</v>
      </c>
      <c r="EG109" s="44">
        <v>136</v>
      </c>
      <c r="EH109" s="173">
        <v>137</v>
      </c>
      <c r="EI109" s="44">
        <v>138</v>
      </c>
      <c r="EJ109" s="173">
        <v>139</v>
      </c>
      <c r="EK109" s="44">
        <v>140</v>
      </c>
      <c r="EL109" s="173">
        <v>141</v>
      </c>
      <c r="EM109" s="154" t="str">
        <f t="shared" si="245"/>
        <v>A+</v>
      </c>
      <c r="EN109" s="173">
        <v>143</v>
      </c>
      <c r="EO109" s="44">
        <v>144</v>
      </c>
      <c r="EP109" s="173">
        <v>145</v>
      </c>
      <c r="EQ109" s="44">
        <v>146</v>
      </c>
      <c r="ER109" s="173">
        <v>147</v>
      </c>
      <c r="ES109" s="44">
        <v>148</v>
      </c>
      <c r="ET109" s="173">
        <v>149</v>
      </c>
      <c r="EU109" s="44">
        <v>150</v>
      </c>
      <c r="EV109" s="173">
        <v>151</v>
      </c>
      <c r="EW109" s="44">
        <v>152</v>
      </c>
      <c r="EX109" s="173">
        <v>153</v>
      </c>
      <c r="EY109" s="44">
        <v>154</v>
      </c>
      <c r="EZ109" s="173">
        <v>155</v>
      </c>
      <c r="FA109" s="44">
        <v>156</v>
      </c>
      <c r="FB109" s="173">
        <v>157</v>
      </c>
      <c r="FC109" s="44">
        <v>158</v>
      </c>
      <c r="FD109" s="173">
        <v>159</v>
      </c>
      <c r="FE109" s="44">
        <v>160</v>
      </c>
      <c r="FF109" s="173">
        <v>161</v>
      </c>
      <c r="FG109" s="44">
        <v>162</v>
      </c>
      <c r="FH109" s="173">
        <v>163</v>
      </c>
      <c r="FI109" s="44">
        <v>164</v>
      </c>
      <c r="FJ109" s="173">
        <v>165</v>
      </c>
      <c r="FK109" s="44">
        <v>166</v>
      </c>
      <c r="FL109" s="173">
        <v>167</v>
      </c>
      <c r="FM109" s="44">
        <v>168</v>
      </c>
      <c r="FN109" s="173">
        <v>169</v>
      </c>
      <c r="FO109" s="44">
        <v>170</v>
      </c>
      <c r="FP109" s="173">
        <v>171</v>
      </c>
      <c r="FQ109" s="44">
        <v>172</v>
      </c>
      <c r="FR109" s="173">
        <v>173</v>
      </c>
      <c r="FS109" s="44">
        <v>174</v>
      </c>
      <c r="FT109" s="173">
        <v>175</v>
      </c>
      <c r="FU109" s="44">
        <v>176</v>
      </c>
      <c r="FV109" s="173">
        <v>177</v>
      </c>
      <c r="FW109" s="44">
        <v>178</v>
      </c>
      <c r="FX109" s="173">
        <v>179</v>
      </c>
      <c r="FY109" s="44">
        <v>180</v>
      </c>
      <c r="FZ109" s="173">
        <v>181</v>
      </c>
      <c r="GA109" s="44">
        <v>182</v>
      </c>
      <c r="GB109" s="173">
        <v>183</v>
      </c>
      <c r="GC109" s="44">
        <v>184</v>
      </c>
      <c r="GD109" s="173">
        <v>185</v>
      </c>
      <c r="GE109" s="44">
        <v>186</v>
      </c>
      <c r="GF109" s="173">
        <v>187</v>
      </c>
      <c r="GG109" s="44">
        <v>188</v>
      </c>
      <c r="GH109" s="173">
        <v>189</v>
      </c>
      <c r="GI109" s="44">
        <v>190</v>
      </c>
      <c r="GJ109" s="173">
        <v>191</v>
      </c>
      <c r="GK109" s="44">
        <v>192</v>
      </c>
      <c r="GL109" s="173">
        <v>193</v>
      </c>
      <c r="GM109" s="44">
        <v>194</v>
      </c>
      <c r="GN109" s="173">
        <v>195</v>
      </c>
      <c r="GO109" s="44">
        <v>196</v>
      </c>
      <c r="GP109" s="173">
        <v>197</v>
      </c>
      <c r="GQ109" s="44">
        <v>198</v>
      </c>
      <c r="GR109" s="173">
        <v>199</v>
      </c>
      <c r="GS109" s="44">
        <v>200</v>
      </c>
      <c r="GT109" s="173">
        <v>201</v>
      </c>
      <c r="GU109" s="44">
        <v>202</v>
      </c>
      <c r="GV109" s="173">
        <v>203</v>
      </c>
      <c r="GW109" s="44">
        <v>204</v>
      </c>
      <c r="GX109" s="173">
        <v>205</v>
      </c>
      <c r="GY109" s="44">
        <v>206</v>
      </c>
      <c r="GZ109" s="173">
        <v>207</v>
      </c>
      <c r="HA109" s="44">
        <v>208</v>
      </c>
      <c r="HB109" s="173">
        <v>209</v>
      </c>
      <c r="HC109" s="44">
        <v>210</v>
      </c>
      <c r="HD109" s="173">
        <v>211</v>
      </c>
      <c r="HE109" s="44">
        <v>212</v>
      </c>
      <c r="HF109" s="173">
        <v>213</v>
      </c>
      <c r="HG109" s="44">
        <v>214</v>
      </c>
      <c r="HH109" s="173">
        <v>215</v>
      </c>
      <c r="HI109" s="44">
        <v>216</v>
      </c>
      <c r="HJ109" s="173">
        <v>217</v>
      </c>
      <c r="HK109" s="44">
        <v>218</v>
      </c>
      <c r="HL109" s="173">
        <v>219</v>
      </c>
      <c r="HM109" s="44">
        <v>220</v>
      </c>
      <c r="HN109" s="173">
        <v>221</v>
      </c>
      <c r="HO109" s="44">
        <v>222</v>
      </c>
      <c r="HP109" s="173">
        <v>223</v>
      </c>
      <c r="HQ109" s="44">
        <v>224</v>
      </c>
      <c r="HR109" s="173">
        <v>225</v>
      </c>
      <c r="HS109" s="44">
        <v>226</v>
      </c>
      <c r="HT109" s="173">
        <v>227</v>
      </c>
      <c r="HU109" s="44">
        <v>228</v>
      </c>
      <c r="HV109" s="173">
        <v>229</v>
      </c>
      <c r="HW109" s="44">
        <v>230</v>
      </c>
      <c r="HX109" s="173">
        <v>231</v>
      </c>
      <c r="HY109" s="44">
        <v>232</v>
      </c>
      <c r="HZ109" s="173">
        <v>233</v>
      </c>
      <c r="IA109" s="44">
        <v>234</v>
      </c>
      <c r="IB109" s="173">
        <v>235</v>
      </c>
      <c r="IC109" s="44">
        <v>236</v>
      </c>
      <c r="ID109" s="173">
        <v>237</v>
      </c>
      <c r="IE109" s="44">
        <v>238</v>
      </c>
      <c r="IF109" s="173">
        <v>239</v>
      </c>
      <c r="IG109" s="44">
        <v>240</v>
      </c>
      <c r="IH109" s="173">
        <v>241</v>
      </c>
      <c r="II109" s="44">
        <v>242</v>
      </c>
      <c r="IJ109" s="173">
        <v>243</v>
      </c>
      <c r="IK109" s="44">
        <v>244</v>
      </c>
      <c r="IL109" s="173">
        <v>245</v>
      </c>
      <c r="IM109" s="44">
        <v>246</v>
      </c>
      <c r="IN109" s="173">
        <v>247</v>
      </c>
      <c r="IO109" s="44">
        <v>248</v>
      </c>
      <c r="IP109" s="173">
        <v>249</v>
      </c>
      <c r="IQ109" s="44">
        <v>250</v>
      </c>
      <c r="IR109" s="173">
        <v>251</v>
      </c>
      <c r="IS109" s="44">
        <v>252</v>
      </c>
      <c r="IT109" s="173">
        <v>253</v>
      </c>
      <c r="IU109" s="44">
        <v>254</v>
      </c>
      <c r="IV109" s="173">
        <v>255</v>
      </c>
      <c r="IW109" s="44">
        <v>256</v>
      </c>
      <c r="IX109" s="173">
        <v>257</v>
      </c>
      <c r="IY109" s="44">
        <v>258</v>
      </c>
      <c r="IZ109" s="173">
        <v>259</v>
      </c>
      <c r="JA109" s="44">
        <v>260</v>
      </c>
      <c r="JB109" s="173">
        <v>261</v>
      </c>
      <c r="JC109" s="44">
        <v>262</v>
      </c>
      <c r="JD109" s="173">
        <v>263</v>
      </c>
      <c r="JE109" s="44">
        <v>264</v>
      </c>
      <c r="JF109" s="173">
        <v>265</v>
      </c>
      <c r="JG109" s="44">
        <v>266</v>
      </c>
      <c r="JH109" s="173">
        <v>267</v>
      </c>
      <c r="JI109" s="44">
        <v>268</v>
      </c>
      <c r="JJ109" s="173">
        <v>269</v>
      </c>
      <c r="JK109" s="44">
        <v>270</v>
      </c>
      <c r="JL109" s="173">
        <v>271</v>
      </c>
      <c r="JM109" s="44">
        <v>272</v>
      </c>
      <c r="JN109" s="173">
        <v>273</v>
      </c>
      <c r="JO109" s="44">
        <v>274</v>
      </c>
      <c r="JP109" s="173">
        <v>275</v>
      </c>
      <c r="JQ109" s="44">
        <v>276</v>
      </c>
      <c r="JR109" s="173">
        <v>277</v>
      </c>
      <c r="JS109" s="44">
        <v>278</v>
      </c>
      <c r="JT109" s="173">
        <v>279</v>
      </c>
      <c r="JU109" s="44">
        <v>280</v>
      </c>
      <c r="JV109" s="173">
        <v>281</v>
      </c>
      <c r="JW109" s="44">
        <v>282</v>
      </c>
      <c r="JX109" s="173">
        <v>283</v>
      </c>
      <c r="JY109" s="44">
        <v>284</v>
      </c>
      <c r="JZ109" s="173">
        <v>285</v>
      </c>
      <c r="KA109" s="44">
        <v>286</v>
      </c>
      <c r="KB109" s="173">
        <v>287</v>
      </c>
      <c r="KC109" s="44">
        <v>288</v>
      </c>
      <c r="KD109" s="173">
        <v>289</v>
      </c>
      <c r="KE109" s="44">
        <v>290</v>
      </c>
      <c r="KF109" s="173">
        <v>291</v>
      </c>
      <c r="KG109" s="44">
        <v>292</v>
      </c>
      <c r="KH109" s="173">
        <v>293</v>
      </c>
      <c r="KI109" s="44">
        <v>294</v>
      </c>
      <c r="KJ109" s="173">
        <v>295</v>
      </c>
      <c r="KK109" s="44">
        <v>296</v>
      </c>
      <c r="KL109" s="173">
        <v>297</v>
      </c>
      <c r="KM109" s="44">
        <v>298</v>
      </c>
      <c r="KN109" s="173">
        <v>299</v>
      </c>
      <c r="KO109" s="44">
        <v>300</v>
      </c>
      <c r="KP109" s="173">
        <v>301</v>
      </c>
      <c r="KQ109" s="44">
        <v>302</v>
      </c>
      <c r="KR109" s="173">
        <v>303</v>
      </c>
      <c r="KS109" s="44">
        <v>304</v>
      </c>
      <c r="KT109" s="173">
        <v>305</v>
      </c>
      <c r="KU109" s="44">
        <v>306</v>
      </c>
      <c r="KV109" s="173">
        <v>307</v>
      </c>
      <c r="KW109" s="44">
        <v>308</v>
      </c>
      <c r="KX109" s="173">
        <v>309</v>
      </c>
      <c r="KY109" s="44">
        <v>310</v>
      </c>
      <c r="KZ109" s="173">
        <v>311</v>
      </c>
      <c r="LA109" s="44">
        <v>312</v>
      </c>
      <c r="LB109" s="173">
        <v>313</v>
      </c>
      <c r="LC109" s="44">
        <v>314</v>
      </c>
      <c r="LD109" s="173">
        <v>315</v>
      </c>
      <c r="LE109" s="44">
        <v>316</v>
      </c>
      <c r="LF109" s="173">
        <v>317</v>
      </c>
      <c r="LG109" s="44">
        <v>318</v>
      </c>
      <c r="LH109" s="173">
        <v>319</v>
      </c>
      <c r="LI109" s="44">
        <v>320</v>
      </c>
      <c r="LJ109" s="173">
        <v>321</v>
      </c>
      <c r="LK109" s="44">
        <v>322</v>
      </c>
      <c r="LL109" s="173">
        <v>323</v>
      </c>
      <c r="LM109" s="44">
        <v>324</v>
      </c>
      <c r="LN109" s="173">
        <v>325</v>
      </c>
      <c r="LO109" s="44">
        <v>326</v>
      </c>
      <c r="LP109" s="173">
        <v>327</v>
      </c>
      <c r="LQ109" s="44">
        <v>328</v>
      </c>
      <c r="LR109" s="173">
        <v>329</v>
      </c>
      <c r="LS109" s="44">
        <v>330</v>
      </c>
      <c r="LT109" s="173">
        <v>331</v>
      </c>
      <c r="LU109" s="44">
        <v>332</v>
      </c>
      <c r="LV109" s="173">
        <v>333</v>
      </c>
      <c r="LW109" s="44">
        <v>334</v>
      </c>
      <c r="LX109" s="173">
        <v>335</v>
      </c>
      <c r="LY109" s="44">
        <v>336</v>
      </c>
      <c r="LZ109" s="173">
        <v>337</v>
      </c>
      <c r="MA109" s="44">
        <v>338</v>
      </c>
      <c r="MB109" s="173">
        <v>339</v>
      </c>
      <c r="MC109" s="44">
        <v>340</v>
      </c>
      <c r="MD109" s="173">
        <v>341</v>
      </c>
      <c r="ME109" s="44">
        <v>342</v>
      </c>
      <c r="MF109" s="173">
        <v>343</v>
      </c>
      <c r="MG109" s="44">
        <v>344</v>
      </c>
      <c r="MH109" s="173">
        <v>345</v>
      </c>
      <c r="MI109" s="44">
        <v>346</v>
      </c>
      <c r="MJ109" s="173">
        <v>347</v>
      </c>
      <c r="MK109" s="44">
        <v>348</v>
      </c>
      <c r="ML109" s="173">
        <v>349</v>
      </c>
      <c r="MM109" s="44">
        <v>350</v>
      </c>
      <c r="MN109" s="173">
        <v>351</v>
      </c>
      <c r="MO109" s="44">
        <v>352</v>
      </c>
      <c r="MP109" s="173">
        <v>353</v>
      </c>
      <c r="MQ109" s="44">
        <v>354</v>
      </c>
      <c r="MR109" s="173">
        <v>355</v>
      </c>
      <c r="MS109" s="44">
        <v>356</v>
      </c>
      <c r="MT109" s="173">
        <v>357</v>
      </c>
      <c r="MU109" s="44">
        <v>358</v>
      </c>
      <c r="MV109" s="173">
        <v>359</v>
      </c>
      <c r="MW109" s="44">
        <v>360</v>
      </c>
      <c r="MX109" s="173">
        <v>361</v>
      </c>
      <c r="MY109" s="44">
        <v>362</v>
      </c>
      <c r="MZ109" s="173">
        <v>363</v>
      </c>
      <c r="NA109" s="44">
        <v>364</v>
      </c>
      <c r="NB109" s="173">
        <v>365</v>
      </c>
      <c r="NC109" s="44">
        <v>366</v>
      </c>
      <c r="ND109" s="173">
        <v>367</v>
      </c>
      <c r="NE109" s="44">
        <v>368</v>
      </c>
      <c r="NF109" s="173">
        <v>369</v>
      </c>
      <c r="NG109" s="44">
        <v>370</v>
      </c>
      <c r="NH109" s="173">
        <v>371</v>
      </c>
      <c r="NI109" s="44">
        <v>372</v>
      </c>
      <c r="NJ109" s="173">
        <v>373</v>
      </c>
      <c r="NK109" s="44">
        <v>374</v>
      </c>
      <c r="NL109" s="173">
        <v>375</v>
      </c>
      <c r="NM109" s="44">
        <v>376</v>
      </c>
      <c r="NN109" s="173">
        <v>377</v>
      </c>
      <c r="NO109" s="44">
        <v>378</v>
      </c>
      <c r="NP109" s="173">
        <v>379</v>
      </c>
      <c r="NQ109" s="44">
        <v>380</v>
      </c>
      <c r="NR109" s="173">
        <v>381</v>
      </c>
      <c r="NS109" s="44">
        <v>382</v>
      </c>
      <c r="NT109" s="173">
        <v>383</v>
      </c>
      <c r="NU109" s="44">
        <v>384</v>
      </c>
      <c r="NV109" s="173">
        <v>385</v>
      </c>
      <c r="NW109" s="44">
        <v>386</v>
      </c>
      <c r="NX109" s="173">
        <v>387</v>
      </c>
      <c r="NY109" s="44">
        <v>388</v>
      </c>
      <c r="NZ109" s="173">
        <v>389</v>
      </c>
      <c r="OA109" s="44">
        <v>390</v>
      </c>
      <c r="OB109" s="173">
        <v>391</v>
      </c>
      <c r="OC109" s="44">
        <v>392</v>
      </c>
      <c r="OD109" s="173">
        <v>393</v>
      </c>
      <c r="OE109" s="44">
        <v>394</v>
      </c>
      <c r="OF109" s="173">
        <v>395</v>
      </c>
      <c r="OG109" s="44">
        <v>396</v>
      </c>
      <c r="OH109" s="173">
        <v>397</v>
      </c>
      <c r="OI109" s="44">
        <v>398</v>
      </c>
      <c r="OJ109" s="173">
        <v>399</v>
      </c>
      <c r="OK109" s="44">
        <v>400</v>
      </c>
      <c r="OL109" s="173">
        <v>401</v>
      </c>
      <c r="OM109" s="44">
        <v>402</v>
      </c>
      <c r="ON109" s="173">
        <v>403</v>
      </c>
      <c r="OO109" s="44">
        <v>404</v>
      </c>
      <c r="OP109" s="173">
        <v>405</v>
      </c>
      <c r="OQ109" s="44">
        <v>406</v>
      </c>
      <c r="OR109" s="173">
        <v>407</v>
      </c>
      <c r="OS109" s="44">
        <v>408</v>
      </c>
      <c r="OT109" s="173">
        <v>409</v>
      </c>
      <c r="OU109" s="44">
        <v>410</v>
      </c>
      <c r="OV109" s="173">
        <v>411</v>
      </c>
      <c r="OW109" s="44">
        <v>412</v>
      </c>
      <c r="OX109" s="173">
        <v>413</v>
      </c>
      <c r="OY109" s="44">
        <v>414</v>
      </c>
      <c r="OZ109" s="173">
        <v>415</v>
      </c>
      <c r="PA109" s="44">
        <v>416</v>
      </c>
      <c r="PB109" s="173">
        <v>417</v>
      </c>
      <c r="PC109" s="44">
        <v>418</v>
      </c>
      <c r="PD109" s="173">
        <v>419</v>
      </c>
      <c r="PE109" s="44">
        <v>420</v>
      </c>
      <c r="PF109" s="173">
        <v>421</v>
      </c>
      <c r="PG109" s="44">
        <v>422</v>
      </c>
      <c r="PH109" s="173">
        <v>423</v>
      </c>
      <c r="PI109" s="44">
        <v>424</v>
      </c>
      <c r="PJ109" s="173">
        <v>425</v>
      </c>
      <c r="PK109" s="44">
        <v>426</v>
      </c>
      <c r="PL109" s="173">
        <v>427</v>
      </c>
      <c r="PM109" s="44">
        <v>428</v>
      </c>
      <c r="PN109" s="173">
        <v>429</v>
      </c>
      <c r="PO109" s="44">
        <v>430</v>
      </c>
      <c r="PP109" s="173">
        <v>431</v>
      </c>
      <c r="PQ109" s="44">
        <v>432</v>
      </c>
      <c r="PR109" s="173">
        <v>433</v>
      </c>
      <c r="PS109" s="44">
        <v>434</v>
      </c>
      <c r="PT109" s="173">
        <v>435</v>
      </c>
      <c r="PU109" s="44">
        <v>436</v>
      </c>
      <c r="PV109" s="173">
        <v>437</v>
      </c>
      <c r="PW109" s="44">
        <v>438</v>
      </c>
      <c r="PX109" s="173">
        <v>439</v>
      </c>
      <c r="PY109" s="44">
        <v>440</v>
      </c>
      <c r="PZ109" s="173">
        <v>441</v>
      </c>
      <c r="QA109" s="44">
        <v>442</v>
      </c>
      <c r="QB109" s="173">
        <v>443</v>
      </c>
      <c r="QC109" s="44">
        <v>444</v>
      </c>
      <c r="QD109" s="173">
        <v>445</v>
      </c>
      <c r="QE109" s="44">
        <v>446</v>
      </c>
      <c r="QF109" s="173">
        <v>447</v>
      </c>
      <c r="QG109" s="44">
        <v>448</v>
      </c>
      <c r="QH109" s="173">
        <v>449</v>
      </c>
      <c r="QI109" s="44">
        <v>450</v>
      </c>
      <c r="QJ109" s="173">
        <v>451</v>
      </c>
      <c r="QK109" s="44">
        <v>452</v>
      </c>
      <c r="QL109" s="173">
        <v>453</v>
      </c>
      <c r="QM109" s="44">
        <v>454</v>
      </c>
      <c r="QN109" s="173">
        <v>455</v>
      </c>
      <c r="QO109" s="44">
        <v>456</v>
      </c>
      <c r="QP109" s="173">
        <v>457</v>
      </c>
      <c r="QQ109" s="44">
        <v>458</v>
      </c>
      <c r="QR109" s="173">
        <v>459</v>
      </c>
      <c r="QS109" s="44">
        <v>460</v>
      </c>
      <c r="QT109" s="173">
        <v>461</v>
      </c>
      <c r="QU109" s="44">
        <v>462</v>
      </c>
      <c r="QV109" s="173">
        <v>463</v>
      </c>
      <c r="QW109" s="44">
        <v>464</v>
      </c>
      <c r="QX109" s="173">
        <v>465</v>
      </c>
      <c r="QY109" s="44">
        <v>466</v>
      </c>
      <c r="QZ109" s="173">
        <v>467</v>
      </c>
      <c r="RA109" s="44">
        <v>468</v>
      </c>
      <c r="RB109" s="173">
        <v>469</v>
      </c>
      <c r="RC109" s="44">
        <v>470</v>
      </c>
      <c r="RD109" s="173">
        <v>471</v>
      </c>
      <c r="RE109" s="44">
        <v>472</v>
      </c>
      <c r="RF109" s="173">
        <v>473</v>
      </c>
      <c r="RG109" s="44">
        <v>474</v>
      </c>
      <c r="RH109" s="173">
        <v>475</v>
      </c>
      <c r="RI109" s="44">
        <v>476</v>
      </c>
      <c r="RJ109" s="173">
        <v>477</v>
      </c>
      <c r="RK109" s="44">
        <v>478</v>
      </c>
      <c r="RL109" s="173">
        <v>479</v>
      </c>
      <c r="RM109" s="44">
        <v>480</v>
      </c>
      <c r="RN109" s="173">
        <v>481</v>
      </c>
      <c r="RO109" s="44">
        <v>482</v>
      </c>
      <c r="RP109" s="173">
        <v>483</v>
      </c>
      <c r="RQ109" s="44">
        <v>484</v>
      </c>
      <c r="RR109" s="173">
        <v>485</v>
      </c>
      <c r="RS109" s="44">
        <v>486</v>
      </c>
      <c r="RT109" s="173">
        <v>487</v>
      </c>
      <c r="RU109" s="44">
        <v>488</v>
      </c>
      <c r="RV109" s="173">
        <v>489</v>
      </c>
      <c r="RW109" s="44">
        <v>490</v>
      </c>
      <c r="RX109" s="173">
        <v>491</v>
      </c>
      <c r="RY109" s="44">
        <v>492</v>
      </c>
      <c r="RZ109" s="173">
        <v>493</v>
      </c>
      <c r="SA109" s="44">
        <v>494</v>
      </c>
      <c r="SB109" s="173">
        <v>495</v>
      </c>
      <c r="SC109" s="44">
        <v>496</v>
      </c>
      <c r="SD109" s="173">
        <v>497</v>
      </c>
      <c r="SE109" s="44">
        <v>498</v>
      </c>
      <c r="SF109" s="173">
        <v>499</v>
      </c>
      <c r="SG109" s="44">
        <v>500</v>
      </c>
      <c r="SH109" s="173">
        <v>501</v>
      </c>
      <c r="SI109" s="44">
        <v>502</v>
      </c>
      <c r="SJ109" s="173">
        <v>503</v>
      </c>
      <c r="SK109" s="44">
        <v>504</v>
      </c>
      <c r="SL109" s="173">
        <v>505</v>
      </c>
      <c r="SM109" s="44">
        <v>506</v>
      </c>
      <c r="SN109" s="173">
        <v>507</v>
      </c>
      <c r="SO109" s="44">
        <v>508</v>
      </c>
      <c r="SP109" s="173">
        <v>509</v>
      </c>
      <c r="SQ109" s="44">
        <v>510</v>
      </c>
      <c r="SR109" s="173">
        <v>511</v>
      </c>
      <c r="SS109" s="44">
        <v>512</v>
      </c>
      <c r="ST109" s="173">
        <v>513</v>
      </c>
      <c r="SU109" s="44">
        <v>514</v>
      </c>
      <c r="SV109" s="173">
        <v>515</v>
      </c>
      <c r="SW109" s="44">
        <v>516</v>
      </c>
      <c r="SX109" s="173">
        <v>517</v>
      </c>
      <c r="SY109" s="44">
        <v>518</v>
      </c>
      <c r="SZ109" s="173">
        <v>519</v>
      </c>
      <c r="TA109" s="44">
        <v>520</v>
      </c>
      <c r="TB109" s="173">
        <v>521</v>
      </c>
      <c r="TC109" s="44">
        <v>522</v>
      </c>
      <c r="TD109" s="173">
        <v>523</v>
      </c>
      <c r="TE109" s="44">
        <v>524</v>
      </c>
      <c r="TF109" s="173">
        <v>525</v>
      </c>
      <c r="TG109" s="44">
        <v>526</v>
      </c>
      <c r="TH109" s="173">
        <v>527</v>
      </c>
      <c r="TI109" s="44">
        <v>528</v>
      </c>
      <c r="TJ109" s="173">
        <v>529</v>
      </c>
      <c r="TK109" s="44">
        <v>530</v>
      </c>
      <c r="TL109" s="173">
        <v>531</v>
      </c>
      <c r="TM109" s="44">
        <v>532</v>
      </c>
      <c r="TN109" s="173">
        <v>533</v>
      </c>
      <c r="TO109" s="44">
        <v>534</v>
      </c>
      <c r="TP109" s="173">
        <v>535</v>
      </c>
      <c r="TQ109" s="44">
        <v>536</v>
      </c>
      <c r="TR109" s="173">
        <v>537</v>
      </c>
      <c r="TS109" s="44">
        <v>538</v>
      </c>
      <c r="TT109" s="173">
        <v>539</v>
      </c>
      <c r="TU109" s="44">
        <v>540</v>
      </c>
      <c r="TV109" s="173">
        <v>541</v>
      </c>
      <c r="TW109" s="44">
        <v>542</v>
      </c>
      <c r="TX109" s="173">
        <v>543</v>
      </c>
      <c r="TY109" s="44">
        <v>544</v>
      </c>
      <c r="TZ109" s="173">
        <v>545</v>
      </c>
      <c r="UA109" s="44">
        <v>546</v>
      </c>
      <c r="UB109" s="173">
        <v>547</v>
      </c>
      <c r="UC109" s="44">
        <v>548</v>
      </c>
      <c r="UD109" s="173">
        <v>549</v>
      </c>
      <c r="UE109" s="44">
        <v>550</v>
      </c>
      <c r="UF109" s="173">
        <v>551</v>
      </c>
      <c r="UG109" s="44">
        <v>552</v>
      </c>
      <c r="UH109" s="173">
        <v>553</v>
      </c>
      <c r="UI109" s="44">
        <v>554</v>
      </c>
      <c r="UJ109" s="173">
        <v>555</v>
      </c>
      <c r="UK109" s="44">
        <v>556</v>
      </c>
      <c r="UL109" s="173">
        <v>557</v>
      </c>
      <c r="UM109" s="44">
        <v>558</v>
      </c>
      <c r="UN109" s="173">
        <v>559</v>
      </c>
      <c r="UO109" s="44">
        <v>560</v>
      </c>
      <c r="UP109" s="173">
        <v>561</v>
      </c>
      <c r="UQ109" s="44">
        <v>562</v>
      </c>
      <c r="UR109" s="173">
        <v>563</v>
      </c>
      <c r="US109" s="44">
        <v>564</v>
      </c>
      <c r="UT109" s="173">
        <v>565</v>
      </c>
      <c r="UU109" s="44">
        <v>566</v>
      </c>
      <c r="UV109" s="173">
        <v>567</v>
      </c>
      <c r="UW109" s="44">
        <v>568</v>
      </c>
      <c r="UX109" s="173">
        <v>569</v>
      </c>
      <c r="UY109" s="44">
        <v>570</v>
      </c>
      <c r="UZ109" s="173">
        <v>571</v>
      </c>
      <c r="VA109" s="44">
        <v>572</v>
      </c>
      <c r="VB109" s="173">
        <v>573</v>
      </c>
      <c r="VC109" s="44">
        <v>574</v>
      </c>
      <c r="VD109" s="173">
        <v>575</v>
      </c>
      <c r="VE109" s="44">
        <v>576</v>
      </c>
      <c r="VF109" s="173">
        <v>577</v>
      </c>
      <c r="VG109" s="44">
        <v>578</v>
      </c>
      <c r="VH109" s="173">
        <v>579</v>
      </c>
      <c r="VI109" s="44">
        <v>580</v>
      </c>
      <c r="VJ109" s="173">
        <v>581</v>
      </c>
      <c r="VK109" s="44">
        <v>582</v>
      </c>
      <c r="VL109" s="173">
        <v>583</v>
      </c>
      <c r="VM109" s="44">
        <v>584</v>
      </c>
      <c r="VN109" s="173">
        <v>585</v>
      </c>
      <c r="VO109" s="44">
        <v>586</v>
      </c>
      <c r="VP109" s="173">
        <v>587</v>
      </c>
      <c r="VQ109" s="44">
        <v>588</v>
      </c>
      <c r="VR109" s="173">
        <v>589</v>
      </c>
      <c r="VS109" s="44">
        <v>590</v>
      </c>
      <c r="VT109" s="173">
        <v>591</v>
      </c>
      <c r="VU109" s="44">
        <v>592</v>
      </c>
      <c r="VV109" s="173">
        <v>593</v>
      </c>
      <c r="VW109" s="44">
        <v>594</v>
      </c>
      <c r="VX109" s="173">
        <v>595</v>
      </c>
      <c r="VY109" s="44">
        <v>596</v>
      </c>
      <c r="VZ109" s="173">
        <v>597</v>
      </c>
      <c r="WA109" s="44">
        <v>598</v>
      </c>
      <c r="WB109" s="173">
        <v>599</v>
      </c>
      <c r="WC109" s="44">
        <v>600</v>
      </c>
      <c r="WD109" s="173">
        <v>601</v>
      </c>
      <c r="WE109" s="44">
        <v>602</v>
      </c>
      <c r="WF109" s="173">
        <v>603</v>
      </c>
      <c r="WG109" s="44">
        <v>604</v>
      </c>
      <c r="WH109" s="173">
        <v>605</v>
      </c>
      <c r="WI109" s="44">
        <v>606</v>
      </c>
      <c r="WJ109" s="173">
        <v>607</v>
      </c>
      <c r="WK109" s="44">
        <v>608</v>
      </c>
      <c r="WL109" s="173">
        <v>609</v>
      </c>
      <c r="WM109" s="44">
        <v>610</v>
      </c>
      <c r="WN109" s="173">
        <v>611</v>
      </c>
      <c r="WO109" s="44">
        <v>612</v>
      </c>
      <c r="WP109" s="173">
        <v>613</v>
      </c>
      <c r="WQ109" s="44">
        <v>614</v>
      </c>
      <c r="WR109" s="173">
        <v>615</v>
      </c>
      <c r="WS109" s="44">
        <v>616</v>
      </c>
      <c r="WT109" s="173">
        <v>617</v>
      </c>
      <c r="WU109" s="44">
        <v>618</v>
      </c>
      <c r="WV109" s="173">
        <v>619</v>
      </c>
      <c r="WW109" s="44">
        <v>620</v>
      </c>
      <c r="WX109" s="173">
        <v>621</v>
      </c>
      <c r="WY109" s="44">
        <v>622</v>
      </c>
      <c r="WZ109" s="173">
        <v>623</v>
      </c>
      <c r="XA109" s="44">
        <v>624</v>
      </c>
      <c r="XB109" s="173">
        <v>625</v>
      </c>
      <c r="XC109" s="44">
        <v>626</v>
      </c>
      <c r="XD109" s="173">
        <v>627</v>
      </c>
      <c r="XE109" s="44">
        <v>628</v>
      </c>
      <c r="XF109" s="173">
        <v>629</v>
      </c>
      <c r="XG109" s="44">
        <v>630</v>
      </c>
      <c r="XH109" s="173">
        <v>631</v>
      </c>
      <c r="XI109" s="44">
        <v>632</v>
      </c>
      <c r="XJ109" s="173">
        <v>633</v>
      </c>
      <c r="XK109" s="44">
        <v>634</v>
      </c>
      <c r="XL109" s="173">
        <v>635</v>
      </c>
      <c r="XM109" s="44">
        <v>636</v>
      </c>
      <c r="XN109" s="173">
        <v>637</v>
      </c>
      <c r="XO109" s="44">
        <v>638</v>
      </c>
      <c r="XP109" s="173">
        <v>639</v>
      </c>
      <c r="XQ109" s="44">
        <v>640</v>
      </c>
      <c r="XR109" s="173">
        <v>641</v>
      </c>
      <c r="XS109" s="44">
        <v>642</v>
      </c>
      <c r="XT109" s="173">
        <v>643</v>
      </c>
      <c r="XU109" s="44">
        <v>644</v>
      </c>
      <c r="XV109" s="173">
        <v>645</v>
      </c>
      <c r="XW109" s="44">
        <v>646</v>
      </c>
      <c r="XX109" s="173">
        <v>647</v>
      </c>
      <c r="XY109" s="44">
        <v>648</v>
      </c>
      <c r="XZ109" s="173">
        <v>649</v>
      </c>
      <c r="YA109" s="44">
        <v>650</v>
      </c>
      <c r="YB109" s="173">
        <v>651</v>
      </c>
      <c r="YC109" s="44">
        <v>652</v>
      </c>
      <c r="YD109" s="173">
        <v>653</v>
      </c>
      <c r="YE109" s="44">
        <v>654</v>
      </c>
      <c r="YF109" s="173">
        <v>655</v>
      </c>
      <c r="YG109" s="44">
        <v>656</v>
      </c>
      <c r="YH109" s="173">
        <v>657</v>
      </c>
      <c r="YI109" s="44">
        <v>658</v>
      </c>
      <c r="YJ109" s="173">
        <v>659</v>
      </c>
      <c r="YK109" s="44">
        <v>660</v>
      </c>
      <c r="YL109" s="173">
        <v>661</v>
      </c>
      <c r="YM109" s="44">
        <v>662</v>
      </c>
      <c r="YN109" s="173">
        <v>663</v>
      </c>
      <c r="YO109" s="44">
        <v>664</v>
      </c>
      <c r="YP109" s="173">
        <v>665</v>
      </c>
      <c r="YQ109" s="44">
        <v>666</v>
      </c>
      <c r="YR109" s="173">
        <v>667</v>
      </c>
      <c r="YS109" s="44">
        <v>668</v>
      </c>
      <c r="YT109" s="173">
        <v>669</v>
      </c>
      <c r="YU109" s="44">
        <v>670</v>
      </c>
      <c r="YV109" s="173">
        <v>671</v>
      </c>
      <c r="YW109" s="44">
        <v>672</v>
      </c>
      <c r="YX109" s="173">
        <v>673</v>
      </c>
      <c r="YY109" s="44">
        <v>674</v>
      </c>
      <c r="YZ109" s="173">
        <v>675</v>
      </c>
      <c r="ZA109" s="44">
        <v>676</v>
      </c>
      <c r="ZB109" s="173">
        <v>677</v>
      </c>
      <c r="ZC109" s="44">
        <v>678</v>
      </c>
      <c r="ZD109" s="173">
        <v>679</v>
      </c>
      <c r="ZE109" s="44">
        <v>680</v>
      </c>
      <c r="ZF109" s="173">
        <v>681</v>
      </c>
      <c r="ZG109" s="44">
        <v>682</v>
      </c>
      <c r="ZH109" s="173">
        <v>683</v>
      </c>
      <c r="ZI109" s="44">
        <v>684</v>
      </c>
      <c r="ZJ109" s="173">
        <v>685</v>
      </c>
      <c r="ZK109" s="44">
        <v>686</v>
      </c>
      <c r="ZL109" s="173">
        <v>687</v>
      </c>
      <c r="ZM109" s="44">
        <v>688</v>
      </c>
      <c r="ZN109" s="173">
        <v>689</v>
      </c>
      <c r="ZO109" s="44">
        <v>690</v>
      </c>
      <c r="ZP109" s="173">
        <v>691</v>
      </c>
      <c r="ZQ109" s="44">
        <v>692</v>
      </c>
      <c r="ZR109" s="173">
        <v>693</v>
      </c>
      <c r="ZS109" s="44">
        <v>694</v>
      </c>
      <c r="ZT109" s="173">
        <v>695</v>
      </c>
      <c r="ZU109" s="44">
        <v>696</v>
      </c>
      <c r="ZV109" s="173">
        <v>697</v>
      </c>
      <c r="ZW109" s="44">
        <v>698</v>
      </c>
      <c r="ZX109" s="173">
        <v>699</v>
      </c>
      <c r="ZY109" s="44">
        <v>700</v>
      </c>
      <c r="ZZ109" s="173">
        <v>701</v>
      </c>
      <c r="AAA109" s="44">
        <v>702</v>
      </c>
      <c r="AAB109" s="173">
        <v>703</v>
      </c>
      <c r="AAC109" s="44">
        <v>704</v>
      </c>
      <c r="AAD109" s="173">
        <v>705</v>
      </c>
      <c r="AAE109" s="44">
        <v>706</v>
      </c>
      <c r="AAF109" s="173">
        <v>707</v>
      </c>
      <c r="AAG109" s="44">
        <v>708</v>
      </c>
      <c r="AAH109" s="173">
        <v>709</v>
      </c>
      <c r="AAI109" s="44">
        <v>710</v>
      </c>
      <c r="AAJ109" s="173">
        <v>711</v>
      </c>
      <c r="AAK109" s="44">
        <v>712</v>
      </c>
      <c r="AAL109" s="173">
        <v>713</v>
      </c>
      <c r="AAM109" s="44">
        <v>714</v>
      </c>
      <c r="AAN109" s="173">
        <v>715</v>
      </c>
      <c r="AAO109" s="44">
        <v>716</v>
      </c>
      <c r="AAP109" s="173">
        <v>717</v>
      </c>
      <c r="AAQ109" s="44">
        <v>718</v>
      </c>
      <c r="AAR109" s="173">
        <v>719</v>
      </c>
      <c r="AAS109" s="44">
        <v>720</v>
      </c>
      <c r="AAT109" s="173">
        <v>721</v>
      </c>
      <c r="AAU109" s="44">
        <v>722</v>
      </c>
      <c r="AAV109" s="173">
        <v>723</v>
      </c>
      <c r="AAW109" s="44">
        <v>724</v>
      </c>
      <c r="AAX109" s="173">
        <v>725</v>
      </c>
      <c r="AAY109" s="44">
        <v>726</v>
      </c>
      <c r="AAZ109" s="173">
        <v>727</v>
      </c>
      <c r="ABA109" s="44">
        <v>728</v>
      </c>
      <c r="ABB109" s="173">
        <v>729</v>
      </c>
      <c r="ABC109" s="44">
        <v>730</v>
      </c>
      <c r="ABD109" s="173">
        <v>731</v>
      </c>
      <c r="ABE109" s="44">
        <v>732</v>
      </c>
      <c r="ABF109" s="173">
        <v>733</v>
      </c>
      <c r="ABG109" s="44">
        <v>734</v>
      </c>
      <c r="ABH109" s="173">
        <v>735</v>
      </c>
      <c r="ABI109" s="44">
        <v>736</v>
      </c>
      <c r="ABJ109" s="173">
        <v>737</v>
      </c>
      <c r="ABK109" s="44">
        <v>738</v>
      </c>
      <c r="ABL109" s="173">
        <v>739</v>
      </c>
      <c r="ABM109" s="44">
        <v>740</v>
      </c>
      <c r="ABN109" s="173">
        <v>741</v>
      </c>
      <c r="ABO109" s="44">
        <v>742</v>
      </c>
      <c r="ABP109" s="173">
        <v>743</v>
      </c>
      <c r="ABQ109" s="44">
        <v>744</v>
      </c>
      <c r="ABR109" s="173">
        <v>745</v>
      </c>
      <c r="ABS109" s="44">
        <v>746</v>
      </c>
      <c r="ABT109" s="173">
        <v>747</v>
      </c>
      <c r="ABU109" s="44">
        <v>748</v>
      </c>
      <c r="ABV109" s="173">
        <v>749</v>
      </c>
      <c r="ABW109" s="44">
        <v>750</v>
      </c>
      <c r="ABX109" s="173">
        <v>751</v>
      </c>
      <c r="ABY109" s="44">
        <v>752</v>
      </c>
      <c r="ABZ109" s="173">
        <v>753</v>
      </c>
      <c r="ACA109" s="44">
        <v>754</v>
      </c>
      <c r="ACB109" s="173">
        <v>755</v>
      </c>
      <c r="ACC109" s="44">
        <v>756</v>
      </c>
      <c r="ACD109" s="173">
        <v>757</v>
      </c>
      <c r="ACE109" s="44">
        <v>758</v>
      </c>
      <c r="ACF109" s="173">
        <v>759</v>
      </c>
      <c r="ACG109" s="44">
        <v>760</v>
      </c>
      <c r="ACH109" s="173">
        <v>761</v>
      </c>
      <c r="ACI109" s="44">
        <v>762</v>
      </c>
      <c r="ACJ109" s="173">
        <v>763</v>
      </c>
      <c r="ACK109" s="44">
        <v>764</v>
      </c>
      <c r="ACL109" s="173">
        <v>765</v>
      </c>
      <c r="ACM109" s="44">
        <v>766</v>
      </c>
      <c r="ACN109" s="173">
        <v>767</v>
      </c>
      <c r="ACO109" s="44">
        <v>768</v>
      </c>
      <c r="ACP109" s="173">
        <v>769</v>
      </c>
      <c r="ACQ109" s="44">
        <v>770</v>
      </c>
      <c r="ACR109" s="173">
        <v>771</v>
      </c>
      <c r="ACS109" s="44">
        <v>772</v>
      </c>
      <c r="ACT109" s="173">
        <v>773</v>
      </c>
      <c r="ACU109" s="44">
        <v>774</v>
      </c>
      <c r="ACV109" s="173">
        <v>775</v>
      </c>
      <c r="ACW109" s="44">
        <v>776</v>
      </c>
      <c r="ACX109" s="173">
        <v>777</v>
      </c>
      <c r="ACY109" s="44">
        <v>778</v>
      </c>
      <c r="ACZ109" s="173">
        <v>779</v>
      </c>
      <c r="ADA109" s="44">
        <v>780</v>
      </c>
      <c r="ADB109" s="173">
        <v>781</v>
      </c>
      <c r="ADC109" s="44">
        <v>782</v>
      </c>
      <c r="ADD109" s="173">
        <v>783</v>
      </c>
      <c r="ADE109" s="44">
        <v>784</v>
      </c>
      <c r="ADF109" s="173">
        <v>785</v>
      </c>
      <c r="ADG109" s="44">
        <v>786</v>
      </c>
      <c r="ADH109" s="173">
        <v>787</v>
      </c>
      <c r="ADI109" s="44">
        <v>788</v>
      </c>
      <c r="ADJ109" s="173">
        <v>789</v>
      </c>
      <c r="ADK109" s="44">
        <v>790</v>
      </c>
      <c r="ADL109" s="173">
        <v>791</v>
      </c>
      <c r="ADM109" s="44">
        <v>792</v>
      </c>
      <c r="ADN109" s="173">
        <v>793</v>
      </c>
      <c r="ADO109" s="44">
        <v>794</v>
      </c>
      <c r="ADP109" s="173">
        <v>795</v>
      </c>
      <c r="ADQ109" s="44">
        <v>796</v>
      </c>
      <c r="ADR109" s="173">
        <v>797</v>
      </c>
      <c r="ADS109" s="44">
        <v>798</v>
      </c>
      <c r="ADT109" s="173">
        <v>799</v>
      </c>
      <c r="ADU109" s="44">
        <v>800</v>
      </c>
      <c r="ADV109" s="173">
        <v>801</v>
      </c>
      <c r="ADW109" s="44">
        <v>802</v>
      </c>
      <c r="ADX109" s="173">
        <v>803</v>
      </c>
      <c r="ADY109" s="44">
        <v>804</v>
      </c>
      <c r="ADZ109" s="173">
        <v>805</v>
      </c>
      <c r="AEA109" s="44">
        <v>806</v>
      </c>
      <c r="AEB109" s="173">
        <v>807</v>
      </c>
      <c r="AEC109" s="44">
        <v>808</v>
      </c>
      <c r="AED109" s="173">
        <v>809</v>
      </c>
      <c r="AEE109" s="44">
        <v>810</v>
      </c>
      <c r="AEF109" s="173">
        <v>811</v>
      </c>
      <c r="AEG109" s="44">
        <v>812</v>
      </c>
      <c r="AEH109" s="173">
        <v>813</v>
      </c>
      <c r="AEI109" s="44">
        <v>814</v>
      </c>
      <c r="AEJ109" s="173">
        <v>815</v>
      </c>
      <c r="AEK109" s="44">
        <v>816</v>
      </c>
      <c r="AEL109" s="173">
        <v>817</v>
      </c>
      <c r="AEM109" s="44">
        <v>818</v>
      </c>
      <c r="AEN109" s="173">
        <v>819</v>
      </c>
      <c r="AEO109" s="44">
        <v>820</v>
      </c>
      <c r="AEP109" s="173">
        <v>821</v>
      </c>
      <c r="AEQ109" s="44">
        <v>822</v>
      </c>
      <c r="AER109" s="173">
        <v>823</v>
      </c>
      <c r="AES109" s="44">
        <v>824</v>
      </c>
      <c r="AET109" s="173">
        <v>825</v>
      </c>
      <c r="AEU109" s="44">
        <v>826</v>
      </c>
      <c r="AEV109" s="173">
        <v>827</v>
      </c>
      <c r="AEW109" s="44">
        <v>828</v>
      </c>
      <c r="AEX109" s="173">
        <v>829</v>
      </c>
      <c r="AEY109" s="44">
        <v>830</v>
      </c>
      <c r="AEZ109" s="173">
        <v>831</v>
      </c>
      <c r="AFA109" s="44">
        <v>832</v>
      </c>
      <c r="AFB109" s="173">
        <v>833</v>
      </c>
      <c r="AFC109" s="44">
        <v>834</v>
      </c>
      <c r="AFD109" s="173">
        <v>835</v>
      </c>
      <c r="AFE109" s="44">
        <v>836</v>
      </c>
      <c r="AFF109" s="173">
        <v>837</v>
      </c>
      <c r="AFG109" s="44">
        <v>838</v>
      </c>
      <c r="AFH109" s="173">
        <v>839</v>
      </c>
      <c r="AFI109" s="44">
        <v>840</v>
      </c>
      <c r="AFJ109" s="173">
        <v>841</v>
      </c>
      <c r="AFK109" s="44">
        <v>842</v>
      </c>
      <c r="AFL109" s="173">
        <v>843</v>
      </c>
      <c r="AFM109" s="44">
        <v>844</v>
      </c>
      <c r="AFN109" s="173">
        <v>845</v>
      </c>
      <c r="AFO109" s="44">
        <v>846</v>
      </c>
      <c r="AFP109" s="173">
        <v>847</v>
      </c>
      <c r="AFQ109" s="44">
        <v>848</v>
      </c>
      <c r="AFR109" s="173">
        <v>849</v>
      </c>
      <c r="AFS109" s="44">
        <v>850</v>
      </c>
      <c r="AFT109" s="173">
        <v>851</v>
      </c>
      <c r="AFU109" s="44">
        <v>852</v>
      </c>
      <c r="AFV109" s="173">
        <v>853</v>
      </c>
      <c r="AFW109" s="44">
        <v>854</v>
      </c>
      <c r="AFX109" s="173">
        <v>855</v>
      </c>
      <c r="AFY109" s="44">
        <v>856</v>
      </c>
      <c r="AFZ109" s="173">
        <v>857</v>
      </c>
      <c r="AGA109" s="44">
        <v>858</v>
      </c>
      <c r="AGB109" s="173">
        <v>859</v>
      </c>
      <c r="AGC109" s="44">
        <v>860</v>
      </c>
      <c r="AGD109" s="173">
        <v>861</v>
      </c>
      <c r="AGE109" s="44">
        <v>862</v>
      </c>
      <c r="AGF109" s="173">
        <v>863</v>
      </c>
      <c r="AGG109" s="44">
        <v>864</v>
      </c>
      <c r="AGH109" s="173">
        <v>865</v>
      </c>
      <c r="AGI109" s="44">
        <v>866</v>
      </c>
      <c r="AGJ109" s="173">
        <v>867</v>
      </c>
      <c r="AGK109" s="44">
        <v>868</v>
      </c>
      <c r="AGL109" s="173">
        <v>869</v>
      </c>
      <c r="AGM109" s="44">
        <v>870</v>
      </c>
      <c r="AGN109" s="173">
        <v>871</v>
      </c>
      <c r="AGO109" s="44">
        <v>872</v>
      </c>
      <c r="AGP109" s="173">
        <v>873</v>
      </c>
      <c r="AGQ109" s="44">
        <v>874</v>
      </c>
      <c r="AGR109" s="173">
        <v>875</v>
      </c>
      <c r="AGS109" s="44">
        <v>876</v>
      </c>
      <c r="AGT109" s="173">
        <v>877</v>
      </c>
      <c r="AGU109" s="44">
        <v>878</v>
      </c>
      <c r="AGV109" s="173">
        <v>879</v>
      </c>
      <c r="AGW109" s="44">
        <v>880</v>
      </c>
      <c r="AGX109" s="173">
        <v>881</v>
      </c>
      <c r="AGY109" s="44">
        <v>882</v>
      </c>
      <c r="AGZ109" s="173">
        <v>883</v>
      </c>
      <c r="AHA109" s="44">
        <v>884</v>
      </c>
      <c r="AHB109" s="173">
        <v>885</v>
      </c>
      <c r="AHC109" s="44">
        <v>886</v>
      </c>
      <c r="AHD109" s="173">
        <v>887</v>
      </c>
      <c r="AHE109" s="44">
        <v>888</v>
      </c>
      <c r="AHF109" s="173">
        <v>889</v>
      </c>
      <c r="AHG109" s="44">
        <v>890</v>
      </c>
      <c r="AHH109" s="173">
        <v>891</v>
      </c>
      <c r="AHI109" s="44">
        <v>892</v>
      </c>
      <c r="AHJ109" s="173">
        <v>893</v>
      </c>
      <c r="AHK109" s="44">
        <v>894</v>
      </c>
      <c r="AHL109" s="173">
        <v>895</v>
      </c>
      <c r="AHM109" s="44">
        <v>896</v>
      </c>
      <c r="AHN109" s="173">
        <v>897</v>
      </c>
      <c r="AHO109" s="44">
        <v>898</v>
      </c>
      <c r="AHP109" s="173">
        <v>899</v>
      </c>
      <c r="AHQ109" s="44">
        <v>900</v>
      </c>
      <c r="AHR109" s="173">
        <v>901</v>
      </c>
      <c r="AHS109" s="44">
        <v>902</v>
      </c>
      <c r="AHT109" s="173">
        <v>903</v>
      </c>
      <c r="AHU109" s="44">
        <v>904</v>
      </c>
      <c r="AHV109" s="173">
        <v>905</v>
      </c>
      <c r="AHW109" s="44">
        <v>906</v>
      </c>
      <c r="AHX109" s="173">
        <v>907</v>
      </c>
      <c r="AHY109" s="44">
        <v>908</v>
      </c>
      <c r="AHZ109" s="173">
        <v>909</v>
      </c>
      <c r="AIA109" s="44">
        <v>910</v>
      </c>
      <c r="AIB109" s="173">
        <v>911</v>
      </c>
      <c r="AIC109" s="44">
        <v>912</v>
      </c>
      <c r="AID109" s="173">
        <v>913</v>
      </c>
      <c r="AIE109" s="44">
        <v>914</v>
      </c>
      <c r="AIF109" s="173">
        <v>915</v>
      </c>
      <c r="AIG109" s="44">
        <v>916</v>
      </c>
      <c r="AIH109" s="173">
        <v>917</v>
      </c>
      <c r="AII109" s="44">
        <v>918</v>
      </c>
      <c r="AIJ109" s="173">
        <v>919</v>
      </c>
      <c r="AIK109" s="44">
        <v>920</v>
      </c>
      <c r="AIL109" s="173">
        <v>921</v>
      </c>
      <c r="AIM109" s="44">
        <v>922</v>
      </c>
      <c r="AIN109" s="173">
        <v>923</v>
      </c>
      <c r="AIO109" s="44">
        <v>924</v>
      </c>
      <c r="AIP109" s="173">
        <v>925</v>
      </c>
      <c r="AIQ109" s="44">
        <v>926</v>
      </c>
      <c r="AIR109" s="173">
        <v>927</v>
      </c>
      <c r="AIS109" s="44">
        <v>928</v>
      </c>
      <c r="AIT109" s="173">
        <v>929</v>
      </c>
      <c r="AIU109" s="44">
        <v>930</v>
      </c>
      <c r="AIV109" s="173">
        <v>931</v>
      </c>
      <c r="AIW109" s="44">
        <v>932</v>
      </c>
      <c r="AIX109" s="173">
        <v>933</v>
      </c>
      <c r="AIY109" s="44">
        <v>934</v>
      </c>
      <c r="AIZ109" s="173">
        <v>935</v>
      </c>
      <c r="AJA109" s="44">
        <v>936</v>
      </c>
      <c r="AJB109" s="173">
        <v>937</v>
      </c>
      <c r="AJC109" s="44">
        <v>938</v>
      </c>
      <c r="AJD109" s="173">
        <v>939</v>
      </c>
      <c r="AJE109" s="44">
        <v>940</v>
      </c>
      <c r="AJF109" s="173">
        <v>941</v>
      </c>
      <c r="AJG109" s="44">
        <v>942</v>
      </c>
      <c r="AJH109" s="173">
        <v>943</v>
      </c>
      <c r="AJI109" s="44">
        <v>944</v>
      </c>
      <c r="AJJ109" s="173">
        <v>945</v>
      </c>
      <c r="AJK109" s="44">
        <v>946</v>
      </c>
      <c r="AJL109" s="173">
        <v>947</v>
      </c>
      <c r="AJM109" s="44">
        <v>948</v>
      </c>
      <c r="AJN109" s="173">
        <v>949</v>
      </c>
      <c r="AJO109" s="44">
        <v>950</v>
      </c>
      <c r="AJP109" s="173">
        <v>951</v>
      </c>
      <c r="AJQ109" s="44">
        <v>952</v>
      </c>
      <c r="AJR109" s="173">
        <v>953</v>
      </c>
      <c r="AJS109" s="44">
        <v>954</v>
      </c>
      <c r="AJT109" s="173">
        <v>955</v>
      </c>
      <c r="AJU109" s="44">
        <v>956</v>
      </c>
      <c r="AJV109" s="173">
        <v>957</v>
      </c>
      <c r="AJW109" s="44">
        <v>958</v>
      </c>
      <c r="AJX109" s="173">
        <v>959</v>
      </c>
      <c r="AJY109" s="44">
        <v>960</v>
      </c>
      <c r="AJZ109" s="173">
        <v>961</v>
      </c>
      <c r="AKA109" s="44">
        <v>962</v>
      </c>
      <c r="AKB109" s="173">
        <v>963</v>
      </c>
      <c r="AKC109" s="44">
        <v>964</v>
      </c>
      <c r="AKD109" s="173">
        <v>965</v>
      </c>
      <c r="AKE109" s="44">
        <v>966</v>
      </c>
      <c r="AKF109" s="173">
        <v>967</v>
      </c>
      <c r="AKG109" s="44">
        <v>968</v>
      </c>
      <c r="AKH109" s="173">
        <v>969</v>
      </c>
      <c r="AKI109" s="44">
        <v>970</v>
      </c>
      <c r="AKJ109" s="173">
        <v>971</v>
      </c>
      <c r="AKK109" s="44">
        <v>972</v>
      </c>
      <c r="AKL109" s="173">
        <v>973</v>
      </c>
      <c r="AKM109" s="44">
        <v>974</v>
      </c>
      <c r="AKN109" s="173">
        <v>975</v>
      </c>
      <c r="AKO109" s="44">
        <v>976</v>
      </c>
      <c r="AKP109" s="173">
        <v>977</v>
      </c>
      <c r="AKQ109" s="44">
        <v>978</v>
      </c>
      <c r="AKR109" s="173">
        <v>979</v>
      </c>
      <c r="AKS109" s="44">
        <v>980</v>
      </c>
      <c r="AKT109" s="173">
        <v>981</v>
      </c>
      <c r="AKU109" s="44">
        <v>982</v>
      </c>
      <c r="AKV109" s="173">
        <v>983</v>
      </c>
      <c r="AKW109" s="44">
        <v>984</v>
      </c>
      <c r="AKX109" s="173">
        <v>985</v>
      </c>
      <c r="AKY109" s="44">
        <v>986</v>
      </c>
      <c r="AKZ109" s="173">
        <v>987</v>
      </c>
      <c r="ALA109" s="44">
        <v>988</v>
      </c>
      <c r="ALB109" s="173">
        <v>989</v>
      </c>
      <c r="ALC109" s="44">
        <v>990</v>
      </c>
      <c r="ALD109" s="173">
        <v>991</v>
      </c>
      <c r="ALE109" s="44">
        <v>992</v>
      </c>
      <c r="ALF109" s="173">
        <v>993</v>
      </c>
      <c r="ALG109" s="44">
        <v>994</v>
      </c>
      <c r="ALH109" s="173">
        <v>995</v>
      </c>
      <c r="ALI109" s="44">
        <v>996</v>
      </c>
      <c r="ALJ109" s="173">
        <v>997</v>
      </c>
      <c r="ALK109" s="44">
        <v>998</v>
      </c>
      <c r="ALL109" s="173">
        <v>999</v>
      </c>
      <c r="ALM109" s="44">
        <v>1000</v>
      </c>
      <c r="ALN109" s="173">
        <v>1001</v>
      </c>
      <c r="ALO109" s="44">
        <v>1002</v>
      </c>
      <c r="ALP109" s="173">
        <v>1003</v>
      </c>
      <c r="ALQ109" s="44">
        <v>1004</v>
      </c>
      <c r="ALR109" s="173">
        <v>1005</v>
      </c>
      <c r="ALS109" s="44">
        <v>1006</v>
      </c>
      <c r="ALT109" s="173">
        <v>1007</v>
      </c>
      <c r="ALU109" s="44">
        <v>1008</v>
      </c>
      <c r="ALV109" s="173">
        <v>1009</v>
      </c>
      <c r="ALW109" s="44">
        <v>1010</v>
      </c>
      <c r="ALX109" s="173">
        <v>1011</v>
      </c>
      <c r="ALY109" s="44">
        <v>1012</v>
      </c>
      <c r="ALZ109" s="173">
        <v>1013</v>
      </c>
      <c r="AMA109" s="44">
        <v>1014</v>
      </c>
      <c r="AMB109" s="173">
        <v>1015</v>
      </c>
      <c r="AMC109" s="44">
        <v>1016</v>
      </c>
      <c r="AMD109" s="173">
        <v>1017</v>
      </c>
      <c r="AME109" s="44">
        <v>1018</v>
      </c>
      <c r="AMF109" s="173">
        <v>1019</v>
      </c>
      <c r="AMG109" s="44">
        <v>1020</v>
      </c>
      <c r="AMH109" s="173">
        <v>1021</v>
      </c>
      <c r="AMI109" s="44">
        <v>1022</v>
      </c>
      <c r="AMJ109" s="173">
        <v>1023</v>
      </c>
      <c r="AMK109" s="44">
        <v>1024</v>
      </c>
      <c r="AML109" s="173">
        <v>1025</v>
      </c>
      <c r="AMM109" s="44">
        <v>1026</v>
      </c>
      <c r="AMN109" s="173">
        <v>1027</v>
      </c>
      <c r="AMO109" s="44">
        <v>1028</v>
      </c>
      <c r="AMP109" s="173">
        <v>1029</v>
      </c>
      <c r="AMQ109" s="44">
        <v>1030</v>
      </c>
      <c r="AMR109" s="173">
        <v>1031</v>
      </c>
      <c r="AMS109" s="44">
        <v>1032</v>
      </c>
      <c r="AMT109" s="173">
        <v>1033</v>
      </c>
      <c r="AMU109" s="44">
        <v>1034</v>
      </c>
      <c r="AMV109" s="173">
        <v>1035</v>
      </c>
      <c r="AMW109" s="44">
        <v>1036</v>
      </c>
      <c r="AMX109" s="173">
        <v>1037</v>
      </c>
      <c r="AMY109" s="44">
        <v>1038</v>
      </c>
      <c r="AMZ109" s="173">
        <v>1039</v>
      </c>
      <c r="ANA109" s="44">
        <v>1040</v>
      </c>
      <c r="ANB109" s="173">
        <v>1041</v>
      </c>
      <c r="ANC109" s="44">
        <v>1042</v>
      </c>
      <c r="AND109" s="173">
        <v>1043</v>
      </c>
      <c r="ANE109" s="44">
        <v>1044</v>
      </c>
      <c r="ANF109" s="173">
        <v>1045</v>
      </c>
      <c r="ANG109" s="44">
        <v>1046</v>
      </c>
      <c r="ANH109" s="173">
        <v>1047</v>
      </c>
      <c r="ANI109" s="44">
        <v>1048</v>
      </c>
      <c r="ANJ109" s="173">
        <v>1049</v>
      </c>
      <c r="ANK109" s="44">
        <v>1050</v>
      </c>
      <c r="ANL109" s="173">
        <v>1051</v>
      </c>
      <c r="ANM109" s="44">
        <v>1052</v>
      </c>
      <c r="ANN109" s="173">
        <v>1053</v>
      </c>
      <c r="ANO109" s="44">
        <v>1054</v>
      </c>
      <c r="ANP109" s="173">
        <v>1055</v>
      </c>
      <c r="ANQ109" s="44">
        <v>1056</v>
      </c>
      <c r="ANR109" s="173">
        <v>1057</v>
      </c>
      <c r="ANS109" s="44">
        <v>1058</v>
      </c>
      <c r="ANT109" s="173">
        <v>1059</v>
      </c>
      <c r="ANU109" s="44">
        <v>1060</v>
      </c>
      <c r="ANV109" s="173">
        <v>1061</v>
      </c>
      <c r="ANW109" s="44">
        <v>1062</v>
      </c>
      <c r="ANX109" s="173">
        <v>1063</v>
      </c>
      <c r="ANY109" s="44">
        <v>1064</v>
      </c>
      <c r="ANZ109" s="173">
        <v>1065</v>
      </c>
      <c r="AOA109" s="44">
        <v>1066</v>
      </c>
      <c r="AOB109" s="173">
        <v>1067</v>
      </c>
      <c r="AOC109" s="44">
        <v>1068</v>
      </c>
      <c r="AOD109" s="173">
        <v>1069</v>
      </c>
      <c r="AOE109" s="44">
        <v>1070</v>
      </c>
      <c r="AOF109" s="173">
        <v>1071</v>
      </c>
      <c r="AOG109" s="44">
        <v>1072</v>
      </c>
      <c r="AOH109" s="173">
        <v>1073</v>
      </c>
      <c r="AOI109" s="44">
        <v>1074</v>
      </c>
      <c r="AOJ109" s="173">
        <v>1075</v>
      </c>
      <c r="AOK109" s="44">
        <v>1076</v>
      </c>
      <c r="AOL109" s="173">
        <v>1077</v>
      </c>
      <c r="AOM109" s="44">
        <v>1078</v>
      </c>
      <c r="AON109" s="173">
        <v>1079</v>
      </c>
      <c r="AOO109" s="44">
        <v>1080</v>
      </c>
      <c r="AOP109" s="173">
        <v>1081</v>
      </c>
      <c r="AOQ109" s="44">
        <v>1082</v>
      </c>
      <c r="AOR109" s="173">
        <v>1083</v>
      </c>
      <c r="AOS109" s="44">
        <v>1084</v>
      </c>
      <c r="AOT109" s="173">
        <v>1085</v>
      </c>
      <c r="AOU109" s="44">
        <v>1086</v>
      </c>
      <c r="AOV109" s="173">
        <v>1087</v>
      </c>
      <c r="AOW109" s="44">
        <v>1088</v>
      </c>
      <c r="AOX109" s="173">
        <v>1089</v>
      </c>
      <c r="AOY109" s="44">
        <v>1090</v>
      </c>
      <c r="AOZ109" s="173">
        <v>1091</v>
      </c>
      <c r="APA109" s="44">
        <v>1092</v>
      </c>
      <c r="APB109" s="173">
        <v>1093</v>
      </c>
      <c r="APC109" s="44">
        <v>1094</v>
      </c>
      <c r="APD109" s="173">
        <v>1095</v>
      </c>
      <c r="APE109" s="44">
        <v>1096</v>
      </c>
      <c r="APF109" s="173">
        <v>1097</v>
      </c>
      <c r="APG109" s="44">
        <v>1098</v>
      </c>
      <c r="APH109" s="173">
        <v>1099</v>
      </c>
      <c r="API109" s="44">
        <v>1100</v>
      </c>
      <c r="APJ109" s="173">
        <v>1101</v>
      </c>
      <c r="APK109" s="44">
        <v>1102</v>
      </c>
      <c r="APL109" s="173">
        <v>1103</v>
      </c>
      <c r="APM109" s="44">
        <v>1104</v>
      </c>
      <c r="APN109" s="173">
        <v>1105</v>
      </c>
      <c r="APO109" s="44">
        <v>1106</v>
      </c>
      <c r="APP109" s="173">
        <v>1107</v>
      </c>
      <c r="APQ109" s="44">
        <v>1108</v>
      </c>
      <c r="APR109" s="173">
        <v>1109</v>
      </c>
      <c r="APS109" s="44">
        <v>1110</v>
      </c>
      <c r="APT109" s="173">
        <v>1111</v>
      </c>
      <c r="APU109" s="44">
        <v>1112</v>
      </c>
      <c r="APV109" s="173">
        <v>1113</v>
      </c>
      <c r="APW109" s="44">
        <v>1114</v>
      </c>
      <c r="APX109" s="173">
        <v>1115</v>
      </c>
      <c r="APY109" s="44">
        <v>1116</v>
      </c>
      <c r="APZ109" s="173">
        <v>1117</v>
      </c>
      <c r="AQA109" s="44">
        <v>1118</v>
      </c>
      <c r="AQB109" s="173">
        <v>1119</v>
      </c>
      <c r="AQC109" s="44">
        <v>1120</v>
      </c>
      <c r="AQD109" s="173">
        <v>1121</v>
      </c>
      <c r="AQE109" s="44">
        <v>1122</v>
      </c>
      <c r="AQF109" s="173">
        <v>1123</v>
      </c>
      <c r="AQG109" s="44">
        <v>1124</v>
      </c>
      <c r="AQH109" s="173">
        <v>1125</v>
      </c>
      <c r="AQI109" s="44">
        <v>1126</v>
      </c>
      <c r="AQJ109" s="173">
        <v>1127</v>
      </c>
      <c r="AQK109" s="44">
        <v>1128</v>
      </c>
      <c r="AQL109" s="173">
        <v>1129</v>
      </c>
      <c r="AQM109" s="44">
        <v>1130</v>
      </c>
      <c r="AQN109" s="173">
        <v>1131</v>
      </c>
      <c r="AQO109" s="44">
        <v>1132</v>
      </c>
      <c r="AQP109" s="173">
        <v>1133</v>
      </c>
      <c r="AQQ109" s="44">
        <v>1134</v>
      </c>
      <c r="AQR109" s="173">
        <v>1135</v>
      </c>
      <c r="AQS109" s="44">
        <v>1136</v>
      </c>
      <c r="AQT109" s="173">
        <v>1137</v>
      </c>
      <c r="AQU109" s="44">
        <v>1138</v>
      </c>
      <c r="AQV109" s="173">
        <v>1139</v>
      </c>
      <c r="AQW109" s="44">
        <v>1140</v>
      </c>
      <c r="AQX109" s="173">
        <v>1141</v>
      </c>
      <c r="AQY109" s="44">
        <v>1142</v>
      </c>
      <c r="AQZ109" s="173">
        <v>1143</v>
      </c>
      <c r="ARA109" s="44">
        <v>1144</v>
      </c>
      <c r="ARB109" s="173">
        <v>1145</v>
      </c>
      <c r="ARC109" s="44">
        <v>1146</v>
      </c>
      <c r="ARD109" s="173">
        <v>1147</v>
      </c>
      <c r="ARE109" s="44">
        <v>1148</v>
      </c>
      <c r="ARF109" s="173">
        <v>1149</v>
      </c>
      <c r="ARG109" s="44">
        <v>1150</v>
      </c>
      <c r="ARH109" s="173">
        <v>1151</v>
      </c>
      <c r="ARI109" s="44">
        <v>1152</v>
      </c>
      <c r="ARJ109" s="173">
        <v>1153</v>
      </c>
      <c r="ARK109" s="44">
        <v>1154</v>
      </c>
      <c r="ARL109" s="173">
        <v>1155</v>
      </c>
      <c r="ARM109" s="44">
        <v>1156</v>
      </c>
      <c r="ARN109" s="173">
        <v>1157</v>
      </c>
      <c r="ARO109" s="44">
        <v>1158</v>
      </c>
      <c r="ARP109" s="173">
        <v>1159</v>
      </c>
      <c r="ARQ109" s="44">
        <v>1160</v>
      </c>
      <c r="ARR109" s="173">
        <v>1161</v>
      </c>
      <c r="ARS109" s="44">
        <v>1162</v>
      </c>
      <c r="ART109" s="173">
        <v>1163</v>
      </c>
      <c r="ARU109" s="44">
        <v>1164</v>
      </c>
      <c r="ARV109" s="173">
        <v>1165</v>
      </c>
      <c r="ARW109" s="44">
        <v>1166</v>
      </c>
      <c r="ARX109" s="173">
        <v>1167</v>
      </c>
      <c r="ARY109" s="44">
        <v>1168</v>
      </c>
      <c r="ARZ109" s="173">
        <v>1169</v>
      </c>
      <c r="ASA109" s="44">
        <v>1170</v>
      </c>
      <c r="ASB109" s="173">
        <v>1171</v>
      </c>
      <c r="ASC109" s="44">
        <v>1172</v>
      </c>
      <c r="ASD109" s="173">
        <v>1173</v>
      </c>
      <c r="ASE109" s="44">
        <v>1174</v>
      </c>
      <c r="ASF109" s="173">
        <v>1175</v>
      </c>
      <c r="ASG109" s="44">
        <v>1176</v>
      </c>
      <c r="ASH109" s="173">
        <v>1177</v>
      </c>
      <c r="ASI109" s="44">
        <v>1178</v>
      </c>
      <c r="ASJ109" s="173">
        <v>1179</v>
      </c>
      <c r="ASK109" s="44">
        <v>1180</v>
      </c>
      <c r="ASL109" s="173">
        <v>1181</v>
      </c>
      <c r="ASM109" s="44">
        <v>1182</v>
      </c>
      <c r="ASN109" s="173">
        <v>1183</v>
      </c>
      <c r="ASO109" s="44">
        <v>1184</v>
      </c>
      <c r="ASP109" s="173">
        <v>1185</v>
      </c>
      <c r="ASQ109" s="44">
        <v>1186</v>
      </c>
      <c r="ASR109" s="173">
        <v>1187</v>
      </c>
      <c r="ASS109" s="44">
        <v>1188</v>
      </c>
      <c r="AST109" s="173">
        <v>1189</v>
      </c>
      <c r="ASU109" s="44">
        <v>1190</v>
      </c>
      <c r="ASV109" s="173">
        <v>1191</v>
      </c>
      <c r="ASW109" s="44">
        <v>1192</v>
      </c>
      <c r="ASX109" s="173">
        <v>1193</v>
      </c>
      <c r="ASY109" s="44">
        <v>1194</v>
      </c>
      <c r="ASZ109" s="173">
        <v>1195</v>
      </c>
      <c r="ATA109" s="44">
        <v>1196</v>
      </c>
      <c r="ATB109" s="173">
        <v>1197</v>
      </c>
      <c r="ATC109" s="44">
        <v>1198</v>
      </c>
      <c r="ATD109" s="173">
        <v>1199</v>
      </c>
      <c r="ATE109" s="44">
        <v>1200</v>
      </c>
      <c r="ATF109" s="173">
        <v>1201</v>
      </c>
      <c r="ATG109" s="44">
        <v>1202</v>
      </c>
      <c r="ATH109" s="173">
        <v>1203</v>
      </c>
      <c r="ATI109" s="44">
        <v>1204</v>
      </c>
      <c r="ATJ109" s="173">
        <v>1205</v>
      </c>
      <c r="ATK109" s="44">
        <v>1206</v>
      </c>
      <c r="ATL109" s="173">
        <v>1207</v>
      </c>
      <c r="ATM109" s="44">
        <v>1208</v>
      </c>
      <c r="ATN109" s="173">
        <v>1209</v>
      </c>
      <c r="ATO109" s="44">
        <v>1210</v>
      </c>
      <c r="ATP109" s="173">
        <v>1211</v>
      </c>
      <c r="ATQ109" s="44">
        <v>1212</v>
      </c>
      <c r="ATR109" s="173">
        <v>1213</v>
      </c>
      <c r="ATS109" s="44">
        <v>1214</v>
      </c>
      <c r="ATT109" s="173">
        <v>1215</v>
      </c>
      <c r="ATU109" s="44">
        <v>1216</v>
      </c>
      <c r="ATV109" s="173">
        <v>1217</v>
      </c>
      <c r="ATW109" s="44">
        <v>1218</v>
      </c>
      <c r="ATX109" s="173">
        <v>1219</v>
      </c>
      <c r="ATY109" s="44">
        <v>1220</v>
      </c>
      <c r="ATZ109" s="173">
        <v>1221</v>
      </c>
      <c r="AUA109" s="44">
        <v>1222</v>
      </c>
      <c r="AUB109" s="173">
        <v>1223</v>
      </c>
      <c r="AUC109" s="44">
        <v>1224</v>
      </c>
      <c r="AUD109" s="173">
        <v>1225</v>
      </c>
      <c r="AUE109" s="44">
        <v>1226</v>
      </c>
      <c r="AUF109" s="173">
        <v>1227</v>
      </c>
      <c r="AUG109" s="44">
        <v>1228</v>
      </c>
      <c r="AUH109" s="173">
        <v>1229</v>
      </c>
      <c r="AUI109" s="44">
        <v>1230</v>
      </c>
      <c r="AUJ109" s="173">
        <v>1231</v>
      </c>
      <c r="AUK109" s="44">
        <v>1232</v>
      </c>
      <c r="AUL109" s="173">
        <v>1233</v>
      </c>
      <c r="AUM109" s="44">
        <v>1234</v>
      </c>
      <c r="AUN109" s="173">
        <v>1235</v>
      </c>
      <c r="AUO109" s="44">
        <v>1236</v>
      </c>
      <c r="AUP109" s="173">
        <v>1237</v>
      </c>
      <c r="AUQ109" s="44">
        <v>1238</v>
      </c>
      <c r="AUR109" s="173">
        <v>1239</v>
      </c>
      <c r="AUS109" s="44">
        <v>1240</v>
      </c>
      <c r="AUT109" s="173">
        <v>1241</v>
      </c>
      <c r="AUU109" s="44">
        <v>1242</v>
      </c>
      <c r="AUV109" s="173">
        <v>1243</v>
      </c>
      <c r="AUW109" s="44">
        <v>1244</v>
      </c>
      <c r="AUX109" s="173">
        <v>1245</v>
      </c>
      <c r="AUY109" s="44">
        <v>1246</v>
      </c>
      <c r="AUZ109" s="173">
        <v>1247</v>
      </c>
      <c r="AVA109" s="44">
        <v>1248</v>
      </c>
      <c r="AVB109" s="173">
        <v>1249</v>
      </c>
      <c r="AVC109" s="44">
        <v>1250</v>
      </c>
      <c r="AVD109" s="173">
        <v>1251</v>
      </c>
      <c r="AVE109" s="44">
        <v>1252</v>
      </c>
      <c r="AVF109" s="173">
        <v>1253</v>
      </c>
      <c r="AVG109" s="44">
        <v>1254</v>
      </c>
      <c r="AVH109" s="173">
        <v>1255</v>
      </c>
      <c r="AVI109" s="44">
        <v>1256</v>
      </c>
      <c r="AVJ109" s="173">
        <v>1257</v>
      </c>
      <c r="AVK109" s="44">
        <v>1258</v>
      </c>
      <c r="AVL109" s="173">
        <v>1259</v>
      </c>
      <c r="AVM109" s="44">
        <v>1260</v>
      </c>
      <c r="AVN109" s="173">
        <v>1261</v>
      </c>
      <c r="AVO109" s="44">
        <v>1262</v>
      </c>
      <c r="AVP109" s="173">
        <v>1263</v>
      </c>
      <c r="AVQ109" s="44">
        <v>1264</v>
      </c>
      <c r="AVR109" s="173">
        <v>1265</v>
      </c>
      <c r="AVS109" s="44">
        <v>1266</v>
      </c>
      <c r="AVT109" s="173">
        <v>1267</v>
      </c>
      <c r="AVU109" s="44">
        <v>1268</v>
      </c>
      <c r="AVV109" s="173">
        <v>1269</v>
      </c>
      <c r="AVW109" s="44">
        <v>1270</v>
      </c>
      <c r="AVX109" s="173">
        <v>1271</v>
      </c>
      <c r="AVY109" s="44">
        <v>1272</v>
      </c>
      <c r="AVZ109" s="173">
        <v>1273</v>
      </c>
      <c r="AWA109" s="44">
        <v>1274</v>
      </c>
      <c r="AWB109" s="173">
        <v>1275</v>
      </c>
      <c r="AWC109" s="44">
        <v>1276</v>
      </c>
      <c r="AWD109" s="173">
        <v>1277</v>
      </c>
      <c r="AWE109" s="44">
        <v>1278</v>
      </c>
      <c r="AWF109" s="173">
        <v>1279</v>
      </c>
      <c r="AWG109" s="44">
        <v>1280</v>
      </c>
      <c r="AWH109" s="173">
        <v>1281</v>
      </c>
      <c r="AWI109" s="44">
        <v>1282</v>
      </c>
      <c r="AWJ109" s="173">
        <v>1283</v>
      </c>
      <c r="AWK109" s="44">
        <v>1284</v>
      </c>
      <c r="AWL109" s="173">
        <v>1285</v>
      </c>
      <c r="AWM109" s="44">
        <v>1286</v>
      </c>
      <c r="AWN109" s="173">
        <v>1287</v>
      </c>
      <c r="AWO109" s="44">
        <v>1288</v>
      </c>
      <c r="AWP109" s="173">
        <v>1289</v>
      </c>
      <c r="AWQ109" s="44">
        <v>1290</v>
      </c>
      <c r="AWR109" s="173">
        <v>1291</v>
      </c>
      <c r="AWS109" s="44">
        <v>1292</v>
      </c>
      <c r="AWT109" s="173">
        <v>1293</v>
      </c>
      <c r="AWU109" s="44">
        <v>1294</v>
      </c>
      <c r="AWV109" s="173">
        <v>1295</v>
      </c>
      <c r="AWW109" s="44">
        <v>1296</v>
      </c>
      <c r="AWX109" s="173">
        <v>1297</v>
      </c>
      <c r="AWY109" s="44">
        <v>1298</v>
      </c>
      <c r="AWZ109" s="173">
        <v>1299</v>
      </c>
      <c r="AXA109" s="44">
        <v>1300</v>
      </c>
      <c r="AXB109" s="173">
        <v>1301</v>
      </c>
      <c r="AXC109" s="44">
        <v>1302</v>
      </c>
      <c r="AXD109" s="173">
        <v>1303</v>
      </c>
      <c r="AXE109" s="44">
        <v>1304</v>
      </c>
      <c r="AXF109" s="173">
        <v>1305</v>
      </c>
      <c r="AXG109" s="44">
        <v>1306</v>
      </c>
      <c r="AXH109" s="173">
        <v>1307</v>
      </c>
      <c r="AXI109" s="44">
        <v>1308</v>
      </c>
      <c r="AXJ109" s="173">
        <v>1309</v>
      </c>
      <c r="AXK109" s="44">
        <v>1310</v>
      </c>
      <c r="AXL109" s="173">
        <v>1311</v>
      </c>
      <c r="AXM109" s="44">
        <v>1312</v>
      </c>
      <c r="AXN109" s="173">
        <v>1313</v>
      </c>
      <c r="AXO109" s="44">
        <v>1314</v>
      </c>
      <c r="AXP109" s="173">
        <v>1315</v>
      </c>
      <c r="AXQ109" s="44">
        <v>1316</v>
      </c>
      <c r="AXR109" s="173">
        <v>1317</v>
      </c>
      <c r="AXS109" s="44">
        <v>1318</v>
      </c>
      <c r="AXT109" s="173">
        <v>1319</v>
      </c>
      <c r="AXU109" s="44">
        <v>1320</v>
      </c>
      <c r="AXV109" s="173">
        <v>1321</v>
      </c>
      <c r="AXW109" s="44">
        <v>1322</v>
      </c>
      <c r="AXX109" s="173">
        <v>1323</v>
      </c>
      <c r="AXY109" s="44">
        <v>1324</v>
      </c>
      <c r="AXZ109" s="173">
        <v>1325</v>
      </c>
      <c r="AYA109" s="44">
        <v>1326</v>
      </c>
      <c r="AYB109" s="173">
        <v>1327</v>
      </c>
      <c r="AYC109" s="44">
        <v>1328</v>
      </c>
      <c r="AYD109" s="173">
        <v>1329</v>
      </c>
      <c r="AYE109" s="44">
        <v>1330</v>
      </c>
      <c r="AYF109" s="173">
        <v>1331</v>
      </c>
      <c r="AYG109" s="44">
        <v>1332</v>
      </c>
      <c r="AYH109" s="173">
        <v>1333</v>
      </c>
      <c r="AYI109" s="44">
        <v>1334</v>
      </c>
      <c r="AYJ109" s="173">
        <v>1335</v>
      </c>
      <c r="AYK109" s="44">
        <v>1336</v>
      </c>
      <c r="AYL109" s="173">
        <v>1337</v>
      </c>
      <c r="AYM109" s="44">
        <v>1338</v>
      </c>
      <c r="AYN109" s="173">
        <v>1339</v>
      </c>
      <c r="AYO109" s="44">
        <v>1340</v>
      </c>
      <c r="AYP109" s="173">
        <v>1341</v>
      </c>
      <c r="AYQ109" s="44">
        <v>1342</v>
      </c>
      <c r="AYR109" s="173">
        <v>1343</v>
      </c>
      <c r="AYS109" s="44">
        <v>1344</v>
      </c>
      <c r="AYT109" s="173">
        <v>1345</v>
      </c>
      <c r="AYU109" s="44">
        <v>1346</v>
      </c>
      <c r="AYV109" s="173">
        <v>1347</v>
      </c>
      <c r="AYW109" s="44">
        <v>1348</v>
      </c>
      <c r="AYX109" s="173">
        <v>1349</v>
      </c>
      <c r="AYY109" s="44">
        <v>1350</v>
      </c>
      <c r="AYZ109" s="173">
        <v>1351</v>
      </c>
      <c r="AZA109" s="44">
        <v>1352</v>
      </c>
      <c r="AZB109" s="173">
        <v>1353</v>
      </c>
      <c r="AZC109" s="44">
        <v>1354</v>
      </c>
      <c r="AZD109" s="173">
        <v>1355</v>
      </c>
      <c r="AZE109" s="44">
        <v>1356</v>
      </c>
      <c r="AZF109" s="173">
        <v>1357</v>
      </c>
      <c r="AZG109" s="44">
        <v>1358</v>
      </c>
      <c r="AZH109" s="173">
        <v>1359</v>
      </c>
      <c r="AZI109" s="44">
        <v>1360</v>
      </c>
      <c r="AZJ109" s="173">
        <v>1361</v>
      </c>
      <c r="AZK109" s="44">
        <v>1362</v>
      </c>
      <c r="AZL109" s="173">
        <v>1363</v>
      </c>
      <c r="AZM109" s="44">
        <v>1364</v>
      </c>
      <c r="AZN109" s="173">
        <v>1365</v>
      </c>
      <c r="AZO109" s="44">
        <v>1366</v>
      </c>
      <c r="AZP109" s="173">
        <v>1367</v>
      </c>
      <c r="AZQ109" s="44">
        <v>1368</v>
      </c>
      <c r="AZR109" s="173">
        <v>1369</v>
      </c>
      <c r="AZS109" s="44">
        <v>1370</v>
      </c>
      <c r="AZT109" s="173">
        <v>1371</v>
      </c>
      <c r="AZU109" s="44">
        <v>1372</v>
      </c>
      <c r="AZV109" s="173">
        <v>1373</v>
      </c>
      <c r="AZW109" s="44">
        <v>1374</v>
      </c>
      <c r="AZX109" s="173">
        <v>1375</v>
      </c>
      <c r="AZY109" s="44">
        <v>1376</v>
      </c>
      <c r="AZZ109" s="173">
        <v>1377</v>
      </c>
      <c r="BAA109" s="44">
        <v>1378</v>
      </c>
      <c r="BAB109" s="173">
        <v>1379</v>
      </c>
      <c r="BAC109" s="44">
        <v>1380</v>
      </c>
      <c r="BAD109" s="173">
        <v>1381</v>
      </c>
      <c r="BAE109" s="44">
        <v>1382</v>
      </c>
      <c r="BAF109" s="173">
        <v>1383</v>
      </c>
      <c r="BAG109" s="44">
        <v>1384</v>
      </c>
      <c r="BAH109" s="173">
        <v>1385</v>
      </c>
      <c r="BAI109" s="44">
        <v>1386</v>
      </c>
      <c r="BAJ109" s="173">
        <v>1387</v>
      </c>
      <c r="BAK109" s="44">
        <v>1388</v>
      </c>
      <c r="BAL109" s="173">
        <v>1389</v>
      </c>
      <c r="BAM109" s="44">
        <v>1390</v>
      </c>
      <c r="BAN109" s="173">
        <v>1391</v>
      </c>
      <c r="BAO109" s="44">
        <v>1392</v>
      </c>
      <c r="BAP109" s="173">
        <v>1393</v>
      </c>
      <c r="BAQ109" s="44">
        <v>1394</v>
      </c>
      <c r="BAR109" s="173">
        <v>1395</v>
      </c>
      <c r="BAS109" s="44">
        <v>1396</v>
      </c>
      <c r="BAT109" s="173">
        <v>1397</v>
      </c>
      <c r="BAU109" s="44">
        <v>1398</v>
      </c>
      <c r="BAV109" s="173">
        <v>1399</v>
      </c>
      <c r="BAW109" s="44">
        <v>1400</v>
      </c>
      <c r="BAX109" s="173">
        <v>1401</v>
      </c>
      <c r="BAY109" s="44">
        <v>1402</v>
      </c>
      <c r="BAZ109" s="173">
        <v>1403</v>
      </c>
      <c r="BBA109" s="44">
        <v>1404</v>
      </c>
      <c r="BBB109" s="173">
        <v>1405</v>
      </c>
      <c r="BBC109" s="44">
        <v>1406</v>
      </c>
      <c r="BBD109" s="173">
        <v>1407</v>
      </c>
      <c r="BBE109" s="44">
        <v>1408</v>
      </c>
      <c r="BBF109" s="173">
        <v>1409</v>
      </c>
      <c r="BBG109" s="44">
        <v>1410</v>
      </c>
      <c r="BBH109" s="173">
        <v>1411</v>
      </c>
      <c r="BBI109" s="44">
        <v>1412</v>
      </c>
      <c r="BBJ109" s="173">
        <v>1413</v>
      </c>
      <c r="BBK109" s="44">
        <v>1414</v>
      </c>
      <c r="BBL109" s="173">
        <v>1415</v>
      </c>
      <c r="BBM109" s="44">
        <v>1416</v>
      </c>
      <c r="BBN109" s="173">
        <v>1417</v>
      </c>
      <c r="BBO109" s="44">
        <v>1418</v>
      </c>
      <c r="BBP109" s="173">
        <v>1419</v>
      </c>
      <c r="BBQ109" s="44">
        <v>1420</v>
      </c>
      <c r="BBR109" s="173">
        <v>1421</v>
      </c>
      <c r="BBS109" s="44">
        <v>1422</v>
      </c>
      <c r="BBT109" s="173">
        <v>1423</v>
      </c>
      <c r="BBU109" s="44">
        <v>1424</v>
      </c>
      <c r="BBV109" s="173">
        <v>1425</v>
      </c>
      <c r="BBW109" s="44">
        <v>1426</v>
      </c>
      <c r="BBX109" s="173">
        <v>1427</v>
      </c>
      <c r="BBY109" s="44">
        <v>1428</v>
      </c>
      <c r="BBZ109" s="173">
        <v>1429</v>
      </c>
      <c r="BCA109" s="44">
        <v>1430</v>
      </c>
      <c r="BCB109" s="173">
        <v>1431</v>
      </c>
      <c r="BCC109" s="44">
        <v>1432</v>
      </c>
      <c r="BCD109" s="173">
        <v>1433</v>
      </c>
      <c r="BCE109" s="44">
        <v>1434</v>
      </c>
      <c r="BCF109" s="173">
        <v>1435</v>
      </c>
      <c r="BCG109" s="44">
        <v>1436</v>
      </c>
      <c r="BCH109" s="173">
        <v>1437</v>
      </c>
      <c r="BCI109" s="44">
        <v>1438</v>
      </c>
      <c r="BCJ109" s="173">
        <v>1439</v>
      </c>
      <c r="BCK109" s="44">
        <v>1440</v>
      </c>
      <c r="BCL109" s="173">
        <v>1441</v>
      </c>
      <c r="BCM109" s="44">
        <v>1442</v>
      </c>
      <c r="BCN109" s="173">
        <v>1443</v>
      </c>
      <c r="BCO109" s="44">
        <v>1444</v>
      </c>
      <c r="BCP109" s="173">
        <v>1445</v>
      </c>
      <c r="BCQ109" s="44">
        <v>1446</v>
      </c>
      <c r="BCR109" s="173">
        <v>1447</v>
      </c>
      <c r="BCS109" s="44">
        <v>1448</v>
      </c>
      <c r="BCT109" s="173">
        <v>1449</v>
      </c>
      <c r="BCU109" s="44">
        <v>1450</v>
      </c>
      <c r="BCV109" s="173">
        <v>1451</v>
      </c>
      <c r="BCW109" s="44">
        <v>1452</v>
      </c>
      <c r="BCX109" s="173">
        <v>1453</v>
      </c>
      <c r="BCY109" s="44">
        <v>1454</v>
      </c>
      <c r="BCZ109" s="173">
        <v>1455</v>
      </c>
      <c r="BDA109" s="44">
        <v>1456</v>
      </c>
      <c r="BDB109" s="173">
        <v>1457</v>
      </c>
      <c r="BDC109" s="44">
        <v>1458</v>
      </c>
      <c r="BDD109" s="173">
        <v>1459</v>
      </c>
      <c r="BDE109" s="44">
        <v>1460</v>
      </c>
      <c r="BDF109" s="173">
        <v>1461</v>
      </c>
      <c r="BDG109" s="44">
        <v>1462</v>
      </c>
      <c r="BDH109" s="173">
        <v>1463</v>
      </c>
      <c r="BDI109" s="44">
        <v>1464</v>
      </c>
      <c r="BDJ109" s="173">
        <v>1465</v>
      </c>
      <c r="BDK109" s="44">
        <v>1466</v>
      </c>
      <c r="BDL109" s="173">
        <v>1467</v>
      </c>
      <c r="BDM109" s="44">
        <v>1468</v>
      </c>
      <c r="BDN109" s="173">
        <v>1469</v>
      </c>
      <c r="BDO109" s="44">
        <v>1470</v>
      </c>
      <c r="BDP109" s="173">
        <v>1471</v>
      </c>
      <c r="BDQ109" s="44">
        <v>1472</v>
      </c>
      <c r="BDR109" s="173">
        <v>1473</v>
      </c>
      <c r="BDS109" s="44">
        <v>1474</v>
      </c>
      <c r="BDT109" s="173">
        <v>1475</v>
      </c>
      <c r="BDU109" s="44">
        <v>1476</v>
      </c>
      <c r="BDV109" s="173">
        <v>1477</v>
      </c>
      <c r="BDW109" s="44">
        <v>1478</v>
      </c>
      <c r="BDX109" s="173">
        <v>1479</v>
      </c>
      <c r="BDY109" s="44">
        <v>1480</v>
      </c>
      <c r="BDZ109" s="173">
        <v>1481</v>
      </c>
      <c r="BEA109" s="44">
        <v>1482</v>
      </c>
      <c r="BEB109" s="173">
        <v>1483</v>
      </c>
      <c r="BEC109" s="44">
        <v>1484</v>
      </c>
      <c r="BED109" s="173">
        <v>1485</v>
      </c>
      <c r="BEE109" s="44">
        <v>1486</v>
      </c>
      <c r="BEF109" s="173">
        <v>1487</v>
      </c>
      <c r="BEG109" s="44">
        <v>1488</v>
      </c>
      <c r="BEH109" s="173">
        <v>1489</v>
      </c>
      <c r="BEI109" s="44">
        <v>1490</v>
      </c>
      <c r="BEJ109" s="173">
        <v>1491</v>
      </c>
      <c r="BEK109" s="44">
        <v>1492</v>
      </c>
      <c r="BEL109" s="173">
        <v>1493</v>
      </c>
      <c r="BEM109" s="44">
        <v>1494</v>
      </c>
      <c r="BEN109" s="173">
        <v>1495</v>
      </c>
      <c r="BEO109" s="44">
        <v>1496</v>
      </c>
      <c r="BEP109" s="173">
        <v>1497</v>
      </c>
      <c r="BEQ109" s="44">
        <v>1498</v>
      </c>
      <c r="BER109" s="173">
        <v>1499</v>
      </c>
      <c r="BES109" s="44">
        <v>1500</v>
      </c>
      <c r="BET109" s="173">
        <v>1501</v>
      </c>
      <c r="BEU109" s="44">
        <v>1502</v>
      </c>
      <c r="BEV109" s="173">
        <v>1503</v>
      </c>
      <c r="BEW109" s="44">
        <v>1504</v>
      </c>
      <c r="BEX109" s="173">
        <v>1505</v>
      </c>
      <c r="BEY109" s="44">
        <v>1506</v>
      </c>
      <c r="BEZ109" s="173">
        <v>1507</v>
      </c>
      <c r="BFA109" s="44">
        <v>1508</v>
      </c>
      <c r="BFB109" s="173">
        <v>1509</v>
      </c>
      <c r="BFC109" s="44">
        <v>1510</v>
      </c>
      <c r="BFD109" s="173">
        <v>1511</v>
      </c>
      <c r="BFE109" s="44">
        <v>1512</v>
      </c>
      <c r="BFF109" s="173">
        <v>1513</v>
      </c>
      <c r="BFG109" s="44">
        <v>1514</v>
      </c>
      <c r="BFH109" s="173">
        <v>1515</v>
      </c>
      <c r="BFI109" s="44">
        <v>1516</v>
      </c>
      <c r="BFJ109" s="173">
        <v>1517</v>
      </c>
      <c r="BFK109" s="44">
        <v>1518</v>
      </c>
      <c r="BFL109" s="173">
        <v>1519</v>
      </c>
      <c r="BFM109" s="44">
        <v>1520</v>
      </c>
      <c r="BFN109" s="173">
        <v>1521</v>
      </c>
      <c r="BFO109" s="44">
        <v>1522</v>
      </c>
      <c r="BFP109" s="173">
        <v>1523</v>
      </c>
      <c r="BFQ109" s="44">
        <v>1524</v>
      </c>
      <c r="BFR109" s="173">
        <v>1525</v>
      </c>
      <c r="BFS109" s="44">
        <v>1526</v>
      </c>
      <c r="BFT109" s="173">
        <v>1527</v>
      </c>
      <c r="BFU109" s="44">
        <v>1528</v>
      </c>
      <c r="BFV109" s="173">
        <v>1529</v>
      </c>
      <c r="BFW109" s="44">
        <v>1530</v>
      </c>
      <c r="BFX109" s="173">
        <v>1531</v>
      </c>
      <c r="BFY109" s="44">
        <v>1532</v>
      </c>
      <c r="BFZ109" s="173">
        <v>1533</v>
      </c>
      <c r="BGA109" s="44">
        <v>1534</v>
      </c>
      <c r="BGB109" s="173">
        <v>1535</v>
      </c>
      <c r="BGC109" s="44">
        <v>1536</v>
      </c>
      <c r="BGD109" s="173">
        <v>1537</v>
      </c>
      <c r="BGE109" s="44">
        <v>1538</v>
      </c>
      <c r="BGF109" s="173">
        <v>1539</v>
      </c>
      <c r="BGG109" s="44">
        <v>1540</v>
      </c>
      <c r="BGH109" s="173">
        <v>1541</v>
      </c>
      <c r="BGI109" s="44">
        <v>1542</v>
      </c>
      <c r="BGJ109" s="173">
        <v>1543</v>
      </c>
      <c r="BGK109" s="44">
        <v>1544</v>
      </c>
      <c r="BGL109" s="173">
        <v>1545</v>
      </c>
      <c r="BGM109" s="44">
        <v>1546</v>
      </c>
      <c r="BGN109" s="173">
        <v>1547</v>
      </c>
      <c r="BGO109" s="44">
        <v>1548</v>
      </c>
      <c r="BGP109" s="173">
        <v>1549</v>
      </c>
      <c r="BGQ109" s="44">
        <v>1550</v>
      </c>
      <c r="BGR109" s="173">
        <v>1551</v>
      </c>
      <c r="BGS109" s="44">
        <v>1552</v>
      </c>
      <c r="BGT109" s="173">
        <v>1553</v>
      </c>
      <c r="BGU109" s="44">
        <v>1554</v>
      </c>
      <c r="BGV109" s="173">
        <v>1555</v>
      </c>
      <c r="BGW109" s="44">
        <v>1556</v>
      </c>
      <c r="BGX109" s="173">
        <v>1557</v>
      </c>
      <c r="BGY109" s="44">
        <v>1558</v>
      </c>
      <c r="BGZ109" s="173">
        <v>1559</v>
      </c>
      <c r="BHA109" s="44">
        <v>1560</v>
      </c>
      <c r="BHB109" s="173">
        <v>1561</v>
      </c>
      <c r="BHC109" s="44">
        <v>1562</v>
      </c>
      <c r="BHD109" s="173">
        <v>1563</v>
      </c>
      <c r="BHE109" s="44">
        <v>1564</v>
      </c>
      <c r="BHF109" s="173">
        <v>1565</v>
      </c>
      <c r="BHG109" s="44">
        <v>1566</v>
      </c>
      <c r="BHH109" s="173">
        <v>1567</v>
      </c>
      <c r="BHI109" s="44">
        <v>1568</v>
      </c>
      <c r="BHJ109" s="173">
        <v>1569</v>
      </c>
      <c r="BHK109" s="44">
        <v>1570</v>
      </c>
      <c r="BHL109" s="173">
        <v>1571</v>
      </c>
      <c r="BHM109" s="44">
        <v>1572</v>
      </c>
      <c r="BHN109" s="173">
        <v>1573</v>
      </c>
      <c r="BHO109" s="44">
        <v>1574</v>
      </c>
      <c r="BHP109" s="173">
        <v>1575</v>
      </c>
      <c r="BHQ109" s="44">
        <v>1576</v>
      </c>
      <c r="BHR109" s="173">
        <v>1577</v>
      </c>
      <c r="BHS109" s="44">
        <v>1578</v>
      </c>
      <c r="BHT109" s="173">
        <v>1579</v>
      </c>
      <c r="BHU109" s="44">
        <v>1580</v>
      </c>
      <c r="BHV109" s="173">
        <v>1581</v>
      </c>
      <c r="BHW109" s="44">
        <v>1582</v>
      </c>
      <c r="BHX109" s="173">
        <v>1583</v>
      </c>
      <c r="BHY109" s="44">
        <v>1584</v>
      </c>
      <c r="BHZ109" s="173">
        <v>1585</v>
      </c>
      <c r="BIA109" s="44">
        <v>1586</v>
      </c>
      <c r="BIB109" s="173">
        <v>1587</v>
      </c>
      <c r="BIC109" s="44">
        <v>1588</v>
      </c>
      <c r="BID109" s="173">
        <v>1589</v>
      </c>
      <c r="BIE109" s="44">
        <v>1590</v>
      </c>
      <c r="BIF109" s="173">
        <v>1591</v>
      </c>
      <c r="BIG109" s="44">
        <v>1592</v>
      </c>
      <c r="BIH109" s="173">
        <v>1593</v>
      </c>
      <c r="BII109" s="44">
        <v>1594</v>
      </c>
      <c r="BIJ109" s="173">
        <v>1595</v>
      </c>
      <c r="BIK109" s="44">
        <v>1596</v>
      </c>
      <c r="BIL109" s="173">
        <v>1597</v>
      </c>
      <c r="BIM109" s="44">
        <v>1598</v>
      </c>
      <c r="BIN109" s="173">
        <v>1599</v>
      </c>
      <c r="BIO109" s="44">
        <v>1600</v>
      </c>
      <c r="BIP109" s="173">
        <v>1601</v>
      </c>
      <c r="BIQ109" s="44">
        <v>1602</v>
      </c>
      <c r="BIR109" s="173">
        <v>1603</v>
      </c>
      <c r="BIS109" s="44">
        <v>1604</v>
      </c>
      <c r="BIT109" s="173">
        <v>1605</v>
      </c>
      <c r="BIU109" s="44">
        <v>1606</v>
      </c>
      <c r="BIV109" s="173">
        <v>1607</v>
      </c>
      <c r="BIW109" s="44">
        <v>1608</v>
      </c>
      <c r="BIX109" s="173">
        <v>1609</v>
      </c>
      <c r="BIY109" s="44">
        <v>1610</v>
      </c>
      <c r="BIZ109" s="173">
        <v>1611</v>
      </c>
      <c r="BJA109" s="44">
        <v>1612</v>
      </c>
      <c r="BJB109" s="173">
        <v>1613</v>
      </c>
      <c r="BJC109" s="44">
        <v>1614</v>
      </c>
      <c r="BJD109" s="173">
        <v>1615</v>
      </c>
      <c r="BJE109" s="44">
        <v>1616</v>
      </c>
      <c r="BJF109" s="173">
        <v>1617</v>
      </c>
      <c r="BJG109" s="44">
        <v>1618</v>
      </c>
      <c r="BJH109" s="173">
        <v>1619</v>
      </c>
      <c r="BJI109" s="44">
        <v>1620</v>
      </c>
      <c r="BJJ109" s="173">
        <v>1621</v>
      </c>
      <c r="BJK109" s="44">
        <v>1622</v>
      </c>
      <c r="BJL109" s="173">
        <v>1623</v>
      </c>
      <c r="BJM109" s="44">
        <v>1624</v>
      </c>
      <c r="BJN109" s="173">
        <v>1625</v>
      </c>
      <c r="BJO109" s="44">
        <v>1626</v>
      </c>
      <c r="BJP109" s="173">
        <v>1627</v>
      </c>
      <c r="BJQ109" s="44">
        <v>1628</v>
      </c>
      <c r="BJR109" s="173">
        <v>1629</v>
      </c>
      <c r="BJS109" s="44">
        <v>1630</v>
      </c>
      <c r="BJT109" s="173">
        <v>1631</v>
      </c>
      <c r="BJU109" s="44">
        <v>1632</v>
      </c>
      <c r="BJV109" s="173">
        <v>1633</v>
      </c>
      <c r="BJW109" s="44">
        <v>1634</v>
      </c>
      <c r="BJX109" s="173">
        <v>1635</v>
      </c>
      <c r="BJY109" s="44">
        <v>1636</v>
      </c>
      <c r="BJZ109" s="173">
        <v>1637</v>
      </c>
      <c r="BKA109" s="44">
        <v>1638</v>
      </c>
      <c r="BKB109" s="173">
        <v>1639</v>
      </c>
      <c r="BKC109" s="44">
        <v>1640</v>
      </c>
      <c r="BKD109" s="173">
        <v>1641</v>
      </c>
      <c r="BKE109" s="44">
        <v>1642</v>
      </c>
      <c r="BKF109" s="173">
        <v>1643</v>
      </c>
      <c r="BKG109" s="44">
        <v>1644</v>
      </c>
      <c r="BKH109" s="173">
        <v>1645</v>
      </c>
      <c r="BKI109" s="44">
        <v>1646</v>
      </c>
      <c r="BKJ109" s="173">
        <v>1647</v>
      </c>
      <c r="BKK109" s="44">
        <v>1648</v>
      </c>
      <c r="BKL109" s="173">
        <v>1649</v>
      </c>
      <c r="BKM109" s="44">
        <v>1650</v>
      </c>
      <c r="BKN109" s="173">
        <v>1651</v>
      </c>
      <c r="BKO109" s="44">
        <v>1652</v>
      </c>
      <c r="BKP109" s="173">
        <v>1653</v>
      </c>
      <c r="BKQ109" s="44">
        <v>1654</v>
      </c>
      <c r="BKR109" s="173">
        <v>1655</v>
      </c>
      <c r="BKS109" s="44">
        <v>1656</v>
      </c>
      <c r="BKT109" s="173">
        <v>1657</v>
      </c>
      <c r="BKU109" s="44">
        <v>1658</v>
      </c>
      <c r="BKV109" s="173">
        <v>1659</v>
      </c>
      <c r="BKW109" s="44">
        <v>1660</v>
      </c>
      <c r="BKX109" s="173">
        <v>1661</v>
      </c>
      <c r="BKY109" s="44">
        <v>1662</v>
      </c>
      <c r="BKZ109" s="173">
        <v>1663</v>
      </c>
      <c r="BLA109" s="44">
        <v>1664</v>
      </c>
      <c r="BLB109" s="173">
        <v>1665</v>
      </c>
      <c r="BLC109" s="44">
        <v>1666</v>
      </c>
      <c r="BLD109" s="173">
        <v>1667</v>
      </c>
      <c r="BLE109" s="44">
        <v>1668</v>
      </c>
      <c r="BLF109" s="173">
        <v>1669</v>
      </c>
      <c r="BLG109" s="44">
        <v>1670</v>
      </c>
      <c r="BLH109" s="173">
        <v>1671</v>
      </c>
      <c r="BLI109" s="44">
        <v>1672</v>
      </c>
      <c r="BLJ109" s="173">
        <v>1673</v>
      </c>
      <c r="BLK109" s="44">
        <v>1674</v>
      </c>
      <c r="BLL109" s="173">
        <v>1675</v>
      </c>
      <c r="BLM109" s="44">
        <v>1676</v>
      </c>
      <c r="BLN109" s="173">
        <v>1677</v>
      </c>
      <c r="BLO109" s="44">
        <v>1678</v>
      </c>
      <c r="BLP109" s="173">
        <v>1679</v>
      </c>
      <c r="BLQ109" s="44">
        <v>1680</v>
      </c>
      <c r="BLR109" s="173">
        <v>1681</v>
      </c>
      <c r="BLS109" s="44">
        <v>1682</v>
      </c>
      <c r="BLT109" s="173">
        <v>1683</v>
      </c>
      <c r="BLU109" s="44">
        <v>1684</v>
      </c>
      <c r="BLV109" s="173">
        <v>1685</v>
      </c>
      <c r="BLW109" s="44">
        <v>1686</v>
      </c>
      <c r="BLX109" s="173">
        <v>1687</v>
      </c>
      <c r="BLY109" s="44">
        <v>1688</v>
      </c>
      <c r="BLZ109" s="173">
        <v>1689</v>
      </c>
      <c r="BMA109" s="44">
        <v>1690</v>
      </c>
      <c r="BMB109" s="173">
        <v>1691</v>
      </c>
      <c r="BMC109" s="44">
        <v>1692</v>
      </c>
      <c r="BMD109" s="173">
        <v>1693</v>
      </c>
      <c r="BME109" s="44">
        <v>1694</v>
      </c>
      <c r="BMF109" s="173">
        <v>1695</v>
      </c>
      <c r="BMG109" s="44">
        <v>1696</v>
      </c>
      <c r="BMH109" s="173">
        <v>1697</v>
      </c>
      <c r="BMI109" s="44">
        <v>1698</v>
      </c>
      <c r="BMJ109" s="173">
        <v>1699</v>
      </c>
      <c r="BMK109" s="44">
        <v>1700</v>
      </c>
      <c r="BML109" s="173">
        <v>1701</v>
      </c>
      <c r="BMM109" s="44">
        <v>1702</v>
      </c>
      <c r="BMN109" s="173">
        <v>1703</v>
      </c>
      <c r="BMO109" s="44">
        <v>1704</v>
      </c>
      <c r="BMP109" s="173">
        <v>1705</v>
      </c>
      <c r="BMQ109" s="44">
        <v>1706</v>
      </c>
      <c r="BMR109" s="173">
        <v>1707</v>
      </c>
      <c r="BMS109" s="44">
        <v>1708</v>
      </c>
      <c r="BMT109" s="173">
        <v>1709</v>
      </c>
      <c r="BMU109" s="44">
        <v>1710</v>
      </c>
      <c r="BMV109" s="173">
        <v>1711</v>
      </c>
      <c r="BMW109" s="44">
        <v>1712</v>
      </c>
      <c r="BMX109" s="173">
        <v>1713</v>
      </c>
      <c r="BMY109" s="44">
        <v>1714</v>
      </c>
      <c r="BMZ109" s="173">
        <v>1715</v>
      </c>
      <c r="BNA109" s="44">
        <v>1716</v>
      </c>
      <c r="BNB109" s="173">
        <v>1717</v>
      </c>
      <c r="BNC109" s="44">
        <v>1718</v>
      </c>
      <c r="BND109" s="173">
        <v>1719</v>
      </c>
      <c r="BNE109" s="44">
        <v>1720</v>
      </c>
      <c r="BNF109" s="173">
        <v>1721</v>
      </c>
      <c r="BNG109" s="44">
        <v>1722</v>
      </c>
      <c r="BNH109" s="173">
        <v>1723</v>
      </c>
      <c r="BNI109" s="44">
        <v>1724</v>
      </c>
      <c r="BNJ109" s="173">
        <v>1725</v>
      </c>
      <c r="BNK109" s="44">
        <v>1726</v>
      </c>
      <c r="BNL109" s="173">
        <v>1727</v>
      </c>
      <c r="BNM109" s="44">
        <v>1728</v>
      </c>
      <c r="BNN109" s="173">
        <v>1729</v>
      </c>
      <c r="BNO109" s="44">
        <v>1730</v>
      </c>
      <c r="BNP109" s="173">
        <v>1731</v>
      </c>
      <c r="BNQ109" s="44">
        <v>1732</v>
      </c>
      <c r="BNR109" s="173">
        <v>1733</v>
      </c>
      <c r="BNS109" s="44">
        <v>1734</v>
      </c>
      <c r="BNT109" s="173">
        <v>1735</v>
      </c>
      <c r="BNU109" s="44">
        <v>1736</v>
      </c>
      <c r="BNV109" s="173">
        <v>1737</v>
      </c>
      <c r="BNW109" s="44">
        <v>1738</v>
      </c>
      <c r="BNX109" s="173">
        <v>1739</v>
      </c>
      <c r="BNY109" s="44">
        <v>1740</v>
      </c>
      <c r="BNZ109" s="173">
        <v>1741</v>
      </c>
      <c r="BOA109" s="44">
        <v>1742</v>
      </c>
      <c r="BOB109" s="173">
        <v>1743</v>
      </c>
      <c r="BOC109" s="44">
        <v>1744</v>
      </c>
      <c r="BOD109" s="173">
        <v>1745</v>
      </c>
      <c r="BOE109" s="44">
        <v>1746</v>
      </c>
      <c r="BOF109" s="173">
        <v>1747</v>
      </c>
      <c r="BOG109" s="44">
        <v>1748</v>
      </c>
      <c r="BOH109" s="173">
        <v>1749</v>
      </c>
      <c r="BOI109" s="44">
        <v>1750</v>
      </c>
      <c r="BOJ109" s="173">
        <v>1751</v>
      </c>
      <c r="BOK109" s="44">
        <v>1752</v>
      </c>
      <c r="BOL109" s="173">
        <v>1753</v>
      </c>
      <c r="BOM109" s="44">
        <v>1754</v>
      </c>
      <c r="BON109" s="173">
        <v>1755</v>
      </c>
      <c r="BOO109" s="44">
        <v>1756</v>
      </c>
      <c r="BOP109" s="173">
        <v>1757</v>
      </c>
      <c r="BOQ109" s="44">
        <v>1758</v>
      </c>
      <c r="BOR109" s="173">
        <v>1759</v>
      </c>
      <c r="BOS109" s="44">
        <v>1760</v>
      </c>
      <c r="BOT109" s="173">
        <v>1761</v>
      </c>
      <c r="BOU109" s="44">
        <v>1762</v>
      </c>
      <c r="BOV109" s="173">
        <v>1763</v>
      </c>
      <c r="BOW109" s="44">
        <v>1764</v>
      </c>
      <c r="BOX109" s="173">
        <v>1765</v>
      </c>
      <c r="BOY109" s="44">
        <v>1766</v>
      </c>
      <c r="BOZ109" s="173">
        <v>1767</v>
      </c>
      <c r="BPA109" s="44">
        <v>1768</v>
      </c>
      <c r="BPB109" s="173">
        <v>1769</v>
      </c>
      <c r="BPC109" s="44">
        <v>1770</v>
      </c>
      <c r="BPD109" s="173">
        <v>1771</v>
      </c>
      <c r="BPE109" s="44">
        <v>1772</v>
      </c>
      <c r="BPF109" s="173">
        <v>1773</v>
      </c>
      <c r="BPG109" s="44">
        <v>1774</v>
      </c>
      <c r="BPH109" s="173">
        <v>1775</v>
      </c>
      <c r="BPI109" s="44">
        <v>1776</v>
      </c>
      <c r="BPJ109" s="173">
        <v>1777</v>
      </c>
      <c r="BPK109" s="44">
        <v>1778</v>
      </c>
      <c r="BPL109" s="173">
        <v>1779</v>
      </c>
      <c r="BPM109" s="44">
        <v>1780</v>
      </c>
      <c r="BPN109" s="173">
        <v>1781</v>
      </c>
      <c r="BPO109" s="44">
        <v>1782</v>
      </c>
      <c r="BPP109" s="173">
        <v>1783</v>
      </c>
      <c r="BPQ109" s="44">
        <v>1784</v>
      </c>
      <c r="BPR109" s="173">
        <v>1785</v>
      </c>
      <c r="BPS109" s="44">
        <v>1786</v>
      </c>
      <c r="BPT109" s="173">
        <v>1787</v>
      </c>
      <c r="BPU109" s="44">
        <v>1788</v>
      </c>
      <c r="BPV109" s="173">
        <v>1789</v>
      </c>
      <c r="BPW109" s="44">
        <v>1790</v>
      </c>
      <c r="BPX109" s="173">
        <v>1791</v>
      </c>
      <c r="BPY109" s="44">
        <v>1792</v>
      </c>
      <c r="BPZ109" s="173">
        <v>1793</v>
      </c>
      <c r="BQA109" s="44">
        <v>1794</v>
      </c>
      <c r="BQB109" s="173">
        <v>1795</v>
      </c>
      <c r="BQC109" s="44">
        <v>1796</v>
      </c>
      <c r="BQD109" s="173">
        <v>1797</v>
      </c>
      <c r="BQE109" s="44">
        <v>1798</v>
      </c>
      <c r="BQF109" s="173">
        <v>1799</v>
      </c>
      <c r="BQG109" s="44">
        <v>1800</v>
      </c>
      <c r="BQH109" s="173">
        <v>1801</v>
      </c>
      <c r="BQI109" s="44">
        <v>1802</v>
      </c>
      <c r="BQJ109" s="173">
        <v>1803</v>
      </c>
      <c r="BQK109" s="44">
        <v>1804</v>
      </c>
      <c r="BQL109" s="173">
        <v>1805</v>
      </c>
      <c r="BQM109" s="44">
        <v>1806</v>
      </c>
      <c r="BQN109" s="173">
        <v>1807</v>
      </c>
      <c r="BQO109" s="44">
        <v>1808</v>
      </c>
      <c r="BQP109" s="173">
        <v>1809</v>
      </c>
      <c r="BQQ109" s="44">
        <v>1810</v>
      </c>
      <c r="BQR109" s="173">
        <v>1811</v>
      </c>
      <c r="BQS109" s="44">
        <v>1812</v>
      </c>
      <c r="BQT109" s="173">
        <v>1813</v>
      </c>
      <c r="BQU109" s="44">
        <v>1814</v>
      </c>
      <c r="BQV109" s="173">
        <v>1815</v>
      </c>
      <c r="BQW109" s="44">
        <v>1816</v>
      </c>
      <c r="BQX109" s="173">
        <v>1817</v>
      </c>
      <c r="BQY109" s="44">
        <v>1818</v>
      </c>
      <c r="BQZ109" s="173">
        <v>1819</v>
      </c>
      <c r="BRA109" s="44">
        <v>1820</v>
      </c>
      <c r="BRB109" s="173">
        <v>1821</v>
      </c>
      <c r="BRC109" s="44">
        <v>1822</v>
      </c>
      <c r="BRD109" s="173">
        <v>1823</v>
      </c>
      <c r="BRE109" s="44">
        <v>1824</v>
      </c>
      <c r="BRF109" s="173">
        <v>1825</v>
      </c>
      <c r="BRG109" s="44">
        <v>1826</v>
      </c>
      <c r="BRH109" s="173">
        <v>1827</v>
      </c>
      <c r="BRI109" s="44">
        <v>1828</v>
      </c>
      <c r="BRJ109" s="173">
        <v>1829</v>
      </c>
      <c r="BRK109" s="44">
        <v>1830</v>
      </c>
      <c r="BRL109" s="173">
        <v>1831</v>
      </c>
      <c r="BRM109" s="44">
        <v>1832</v>
      </c>
      <c r="BRN109" s="173">
        <v>1833</v>
      </c>
      <c r="BRO109" s="44">
        <v>1834</v>
      </c>
      <c r="BRP109" s="173">
        <v>1835</v>
      </c>
      <c r="BRQ109" s="44">
        <v>1836</v>
      </c>
      <c r="BRR109" s="173">
        <v>1837</v>
      </c>
      <c r="BRS109" s="44">
        <v>1838</v>
      </c>
      <c r="BRT109" s="173">
        <v>1839</v>
      </c>
      <c r="BRU109" s="44">
        <v>1840</v>
      </c>
      <c r="BRV109" s="173">
        <v>1841</v>
      </c>
      <c r="BRW109" s="44">
        <v>1842</v>
      </c>
      <c r="BRX109" s="173">
        <v>1843</v>
      </c>
      <c r="BRY109" s="44">
        <v>1844</v>
      </c>
      <c r="BRZ109" s="173">
        <v>1845</v>
      </c>
      <c r="BSA109" s="44">
        <v>1846</v>
      </c>
      <c r="BSB109" s="173">
        <v>1847</v>
      </c>
      <c r="BSC109" s="44">
        <v>1848</v>
      </c>
      <c r="BSD109" s="173">
        <v>1849</v>
      </c>
      <c r="BSE109" s="44">
        <v>1850</v>
      </c>
      <c r="BSF109" s="173">
        <v>1851</v>
      </c>
      <c r="BSG109" s="44">
        <v>1852</v>
      </c>
      <c r="BSH109" s="173">
        <v>1853</v>
      </c>
      <c r="BSI109" s="44">
        <v>1854</v>
      </c>
      <c r="BSJ109" s="173">
        <v>1855</v>
      </c>
      <c r="BSK109" s="44">
        <v>1856</v>
      </c>
      <c r="BSL109" s="173">
        <v>1857</v>
      </c>
      <c r="BSM109" s="44">
        <v>1858</v>
      </c>
      <c r="BSN109" s="173">
        <v>1859</v>
      </c>
      <c r="BSO109" s="44">
        <v>1860</v>
      </c>
      <c r="BSP109" s="173">
        <v>1861</v>
      </c>
      <c r="BSQ109" s="44">
        <v>1862</v>
      </c>
      <c r="BSR109" s="173">
        <v>1863</v>
      </c>
      <c r="BSS109" s="44">
        <v>1864</v>
      </c>
      <c r="BST109" s="173">
        <v>1865</v>
      </c>
      <c r="BSU109" s="44">
        <v>1866</v>
      </c>
      <c r="BSV109" s="173">
        <v>1867</v>
      </c>
      <c r="BSW109" s="44">
        <v>1868</v>
      </c>
      <c r="BSX109" s="173">
        <v>1869</v>
      </c>
      <c r="BSY109" s="44">
        <v>1870</v>
      </c>
      <c r="BSZ109" s="173">
        <v>1871</v>
      </c>
      <c r="BTA109" s="44">
        <v>1872</v>
      </c>
      <c r="BTB109" s="173">
        <v>1873</v>
      </c>
      <c r="BTC109" s="44">
        <v>1874</v>
      </c>
      <c r="BTD109" s="173">
        <v>1875</v>
      </c>
      <c r="BTE109" s="44">
        <v>1876</v>
      </c>
      <c r="BTF109" s="173">
        <v>1877</v>
      </c>
      <c r="BTG109" s="44">
        <v>1878</v>
      </c>
      <c r="BTH109" s="173">
        <v>1879</v>
      </c>
      <c r="BTI109" s="44">
        <v>1880</v>
      </c>
      <c r="BTJ109" s="173">
        <v>1881</v>
      </c>
      <c r="BTK109" s="44">
        <v>1882</v>
      </c>
      <c r="BTL109" s="173">
        <v>1883</v>
      </c>
      <c r="BTM109" s="44">
        <v>1884</v>
      </c>
      <c r="BTN109" s="173">
        <v>1885</v>
      </c>
      <c r="BTO109" s="44">
        <v>1886</v>
      </c>
      <c r="BTP109" s="173">
        <v>1887</v>
      </c>
      <c r="BTQ109" s="44">
        <v>1888</v>
      </c>
      <c r="BTR109" s="173">
        <v>1889</v>
      </c>
      <c r="BTS109" s="44">
        <v>1890</v>
      </c>
      <c r="BTT109" s="173">
        <v>1891</v>
      </c>
      <c r="BTU109" s="44">
        <v>1892</v>
      </c>
      <c r="BTV109" s="173">
        <v>1893</v>
      </c>
      <c r="BTW109" s="44">
        <v>1894</v>
      </c>
      <c r="BTX109" s="173">
        <v>1895</v>
      </c>
      <c r="BTY109" s="44">
        <v>1896</v>
      </c>
      <c r="BTZ109" s="173">
        <v>1897</v>
      </c>
      <c r="BUA109" s="44">
        <v>1898</v>
      </c>
      <c r="BUB109" s="173">
        <v>1899</v>
      </c>
      <c r="BUC109" s="44">
        <v>1900</v>
      </c>
      <c r="BUD109" s="173">
        <v>1901</v>
      </c>
      <c r="BUE109" s="44">
        <v>1902</v>
      </c>
      <c r="BUF109" s="173">
        <v>1903</v>
      </c>
      <c r="BUG109" s="44">
        <v>1904</v>
      </c>
      <c r="BUH109" s="173">
        <v>1905</v>
      </c>
      <c r="BUI109" s="44">
        <v>1906</v>
      </c>
      <c r="BUJ109" s="173">
        <v>1907</v>
      </c>
      <c r="BUK109" s="44">
        <v>1908</v>
      </c>
      <c r="BUL109" s="173">
        <v>1909</v>
      </c>
      <c r="BUM109" s="44">
        <v>1910</v>
      </c>
      <c r="BUN109" s="173">
        <v>1911</v>
      </c>
      <c r="BUO109" s="44">
        <v>1912</v>
      </c>
      <c r="BUP109" s="173">
        <v>1913</v>
      </c>
      <c r="BUQ109" s="44">
        <v>1914</v>
      </c>
      <c r="BUR109" s="173">
        <v>1915</v>
      </c>
      <c r="BUS109" s="44">
        <v>1916</v>
      </c>
      <c r="BUT109" s="173">
        <v>1917</v>
      </c>
      <c r="BUU109" s="44">
        <v>1918</v>
      </c>
      <c r="BUV109" s="173">
        <v>1919</v>
      </c>
      <c r="BUW109" s="44">
        <v>1920</v>
      </c>
      <c r="BUX109" s="173">
        <v>1921</v>
      </c>
      <c r="BUY109" s="44">
        <v>1922</v>
      </c>
      <c r="BUZ109" s="173">
        <v>1923</v>
      </c>
      <c r="BVA109" s="44">
        <v>1924</v>
      </c>
      <c r="BVB109" s="173">
        <v>1925</v>
      </c>
      <c r="BVC109" s="44">
        <v>1926</v>
      </c>
      <c r="BVD109" s="173">
        <v>1927</v>
      </c>
      <c r="BVE109" s="44">
        <v>1928</v>
      </c>
      <c r="BVF109" s="173">
        <v>1929</v>
      </c>
      <c r="BVG109" s="44">
        <v>1930</v>
      </c>
      <c r="BVH109" s="173">
        <v>1931</v>
      </c>
      <c r="BVI109" s="44">
        <v>1932</v>
      </c>
      <c r="BVJ109" s="173">
        <v>1933</v>
      </c>
      <c r="BVK109" s="44">
        <v>1934</v>
      </c>
      <c r="BVL109" s="173">
        <v>1935</v>
      </c>
      <c r="BVM109" s="44">
        <v>1936</v>
      </c>
      <c r="BVN109" s="173">
        <v>1937</v>
      </c>
      <c r="BVO109" s="44">
        <v>1938</v>
      </c>
      <c r="BVP109" s="173">
        <v>1939</v>
      </c>
      <c r="BVQ109" s="44">
        <v>1940</v>
      </c>
      <c r="BVR109" s="173">
        <v>1941</v>
      </c>
      <c r="BVS109" s="44">
        <v>1942</v>
      </c>
      <c r="BVT109" s="173">
        <v>1943</v>
      </c>
      <c r="BVU109" s="44">
        <v>1944</v>
      </c>
      <c r="BVV109" s="173">
        <v>1945</v>
      </c>
      <c r="BVW109" s="44">
        <v>1946</v>
      </c>
      <c r="BVX109" s="173">
        <v>1947</v>
      </c>
      <c r="BVY109" s="44">
        <v>1948</v>
      </c>
      <c r="BVZ109" s="173">
        <v>1949</v>
      </c>
      <c r="BWA109" s="44">
        <v>1950</v>
      </c>
      <c r="BWB109" s="173">
        <v>1951</v>
      </c>
      <c r="BWC109" s="44">
        <v>1952</v>
      </c>
      <c r="BWD109" s="173">
        <v>1953</v>
      </c>
      <c r="BWE109" s="44">
        <v>1954</v>
      </c>
      <c r="BWF109" s="173">
        <v>1955</v>
      </c>
      <c r="BWG109" s="44">
        <v>1956</v>
      </c>
      <c r="BWH109" s="173">
        <v>1957</v>
      </c>
      <c r="BWI109" s="44">
        <v>1958</v>
      </c>
      <c r="BWJ109" s="173">
        <v>1959</v>
      </c>
      <c r="BWK109" s="44">
        <v>1960</v>
      </c>
      <c r="BWL109" s="173">
        <v>1961</v>
      </c>
      <c r="BWM109" s="44">
        <v>1962</v>
      </c>
      <c r="BWN109" s="173">
        <v>1963</v>
      </c>
      <c r="BWO109" s="44">
        <v>1964</v>
      </c>
      <c r="BWP109" s="173">
        <v>1965</v>
      </c>
      <c r="BWQ109" s="44">
        <v>1966</v>
      </c>
      <c r="BWR109" s="173">
        <v>1967</v>
      </c>
      <c r="BWS109" s="44">
        <v>1968</v>
      </c>
      <c r="BWT109" s="173">
        <v>1969</v>
      </c>
      <c r="BWU109" s="44">
        <v>1970</v>
      </c>
      <c r="BWV109" s="173">
        <v>1971</v>
      </c>
      <c r="BWW109" s="44">
        <v>1972</v>
      </c>
      <c r="BWX109" s="173">
        <v>1973</v>
      </c>
      <c r="BWY109" s="44">
        <v>1974</v>
      </c>
      <c r="BWZ109" s="173">
        <v>1975</v>
      </c>
      <c r="BXA109" s="44">
        <v>1976</v>
      </c>
      <c r="BXB109" s="173">
        <v>1977</v>
      </c>
      <c r="BXC109" s="44">
        <v>1978</v>
      </c>
      <c r="BXD109" s="173">
        <v>1979</v>
      </c>
      <c r="BXE109" s="44">
        <v>1980</v>
      </c>
      <c r="BXF109" s="173">
        <v>1981</v>
      </c>
      <c r="BXG109" s="44">
        <v>1982</v>
      </c>
      <c r="BXH109" s="173">
        <v>1983</v>
      </c>
      <c r="BXI109" s="44">
        <v>1984</v>
      </c>
      <c r="BXJ109" s="173">
        <v>1985</v>
      </c>
      <c r="BXK109" s="44">
        <v>1986</v>
      </c>
      <c r="BXL109" s="173">
        <v>1987</v>
      </c>
      <c r="BXM109" s="44">
        <v>1988</v>
      </c>
      <c r="BXN109" s="173">
        <v>1989</v>
      </c>
      <c r="BXO109" s="44">
        <v>1990</v>
      </c>
      <c r="BXP109" s="173">
        <v>1991</v>
      </c>
      <c r="BXQ109" s="44">
        <v>1992</v>
      </c>
      <c r="BXR109" s="173">
        <v>1993</v>
      </c>
      <c r="BXS109" s="44">
        <v>1994</v>
      </c>
      <c r="BXT109" s="173">
        <v>1995</v>
      </c>
      <c r="BXU109" s="44">
        <v>1996</v>
      </c>
      <c r="BXV109" s="173">
        <v>1997</v>
      </c>
      <c r="BXW109" s="44">
        <v>1998</v>
      </c>
      <c r="BXX109" s="173">
        <v>1999</v>
      </c>
      <c r="BXY109" s="44">
        <v>2000</v>
      </c>
      <c r="BXZ109" s="173">
        <v>2001</v>
      </c>
      <c r="BYA109" s="44">
        <v>2002</v>
      </c>
      <c r="BYB109" s="173">
        <v>2003</v>
      </c>
      <c r="BYC109" s="44">
        <v>2004</v>
      </c>
      <c r="BYD109" s="173">
        <v>2005</v>
      </c>
      <c r="BYE109" s="44">
        <v>2006</v>
      </c>
      <c r="BYF109" s="173">
        <v>2007</v>
      </c>
      <c r="BYG109" s="44">
        <v>2008</v>
      </c>
      <c r="BYH109" s="173">
        <v>2009</v>
      </c>
      <c r="BYI109" s="44">
        <v>2010</v>
      </c>
      <c r="BYJ109" s="173">
        <v>2011</v>
      </c>
      <c r="BYK109" s="44">
        <v>2012</v>
      </c>
      <c r="BYL109" s="173">
        <v>2013</v>
      </c>
      <c r="BYM109" s="44">
        <v>2014</v>
      </c>
      <c r="BYN109" s="173">
        <v>2015</v>
      </c>
      <c r="BYO109" s="44">
        <v>2016</v>
      </c>
      <c r="BYP109" s="173">
        <v>2017</v>
      </c>
      <c r="BYQ109" s="44">
        <v>2018</v>
      </c>
      <c r="BYR109" s="173">
        <v>2019</v>
      </c>
      <c r="BYS109" s="44">
        <v>2020</v>
      </c>
      <c r="BYT109" s="173">
        <v>2021</v>
      </c>
      <c r="BYU109" s="44">
        <v>2022</v>
      </c>
      <c r="BYV109" s="173">
        <v>2023</v>
      </c>
      <c r="BYW109" s="44">
        <v>2024</v>
      </c>
      <c r="BYX109" s="173">
        <v>2025</v>
      </c>
      <c r="BYY109" s="44">
        <v>2026</v>
      </c>
      <c r="BYZ109" s="173">
        <v>2027</v>
      </c>
      <c r="BZA109" s="44">
        <v>2028</v>
      </c>
      <c r="BZB109" s="173">
        <v>2029</v>
      </c>
      <c r="BZC109" s="44">
        <v>2030</v>
      </c>
      <c r="BZD109" s="173">
        <v>2031</v>
      </c>
      <c r="BZE109" s="44">
        <v>2032</v>
      </c>
      <c r="BZF109" s="173">
        <v>2033</v>
      </c>
      <c r="BZG109" s="44">
        <v>2034</v>
      </c>
      <c r="BZH109" s="173">
        <v>2035</v>
      </c>
      <c r="BZI109" s="44">
        <v>2036</v>
      </c>
      <c r="BZJ109" s="173">
        <v>2037</v>
      </c>
      <c r="BZK109" s="44">
        <v>2038</v>
      </c>
      <c r="BZL109" s="173">
        <v>2039</v>
      </c>
      <c r="BZM109" s="44">
        <v>2040</v>
      </c>
      <c r="BZN109" s="173">
        <v>2041</v>
      </c>
      <c r="BZO109" s="44">
        <v>2042</v>
      </c>
      <c r="BZP109" s="173">
        <v>2043</v>
      </c>
      <c r="BZQ109" s="44">
        <v>2044</v>
      </c>
      <c r="BZR109" s="173">
        <v>2045</v>
      </c>
      <c r="BZS109" s="44">
        <v>2046</v>
      </c>
      <c r="BZT109" s="173">
        <v>2047</v>
      </c>
      <c r="BZU109" s="44">
        <v>2048</v>
      </c>
      <c r="BZV109" s="173">
        <v>2049</v>
      </c>
      <c r="BZW109" s="44">
        <v>2050</v>
      </c>
      <c r="BZX109" s="173">
        <v>2051</v>
      </c>
      <c r="BZY109" s="44">
        <v>2052</v>
      </c>
      <c r="BZZ109" s="173">
        <v>2053</v>
      </c>
      <c r="CAA109" s="44">
        <v>2054</v>
      </c>
      <c r="CAB109" s="173">
        <v>2055</v>
      </c>
      <c r="CAC109" s="44">
        <v>2056</v>
      </c>
      <c r="CAD109" s="173">
        <v>2057</v>
      </c>
      <c r="CAE109" s="44">
        <v>2058</v>
      </c>
      <c r="CAF109" s="173">
        <v>2059</v>
      </c>
      <c r="CAG109" s="44">
        <v>2060</v>
      </c>
      <c r="CAH109" s="173">
        <v>2061</v>
      </c>
      <c r="CAI109" s="44">
        <v>2062</v>
      </c>
      <c r="CAJ109" s="173">
        <v>2063</v>
      </c>
      <c r="CAK109" s="44">
        <v>2064</v>
      </c>
      <c r="CAL109" s="173">
        <v>2065</v>
      </c>
      <c r="CAM109" s="44">
        <v>2066</v>
      </c>
      <c r="CAN109" s="173">
        <v>2067</v>
      </c>
      <c r="CAO109" s="44">
        <v>2068</v>
      </c>
      <c r="CAP109" s="173">
        <v>2069</v>
      </c>
      <c r="CAQ109" s="44">
        <v>2070</v>
      </c>
      <c r="CAR109" s="173">
        <v>2071</v>
      </c>
      <c r="CAS109" s="44">
        <v>2072</v>
      </c>
      <c r="CAT109" s="173">
        <v>2073</v>
      </c>
      <c r="CAU109" s="44">
        <v>2074</v>
      </c>
      <c r="CAV109" s="173">
        <v>2075</v>
      </c>
      <c r="CAW109" s="44">
        <v>2076</v>
      </c>
      <c r="CAX109" s="173">
        <v>2077</v>
      </c>
      <c r="CAY109" s="44">
        <v>2078</v>
      </c>
      <c r="CAZ109" s="173">
        <v>2079</v>
      </c>
      <c r="CBA109" s="44">
        <v>2080</v>
      </c>
      <c r="CBB109" s="173">
        <v>2081</v>
      </c>
      <c r="CBC109" s="44">
        <v>2082</v>
      </c>
      <c r="CBD109" s="173">
        <v>2083</v>
      </c>
      <c r="CBE109" s="44">
        <v>2084</v>
      </c>
      <c r="CBF109" s="173">
        <v>2085</v>
      </c>
      <c r="CBG109" s="44">
        <v>2086</v>
      </c>
      <c r="CBH109" s="173">
        <v>2087</v>
      </c>
      <c r="CBI109" s="44">
        <v>2088</v>
      </c>
      <c r="CBJ109" s="173">
        <v>2089</v>
      </c>
      <c r="CBK109" s="44">
        <v>2090</v>
      </c>
      <c r="CBL109" s="173">
        <v>2091</v>
      </c>
      <c r="CBM109" s="44">
        <v>2092</v>
      </c>
      <c r="CBN109" s="173">
        <v>2093</v>
      </c>
      <c r="CBO109" s="44">
        <v>2094</v>
      </c>
      <c r="CBP109" s="173">
        <v>2095</v>
      </c>
      <c r="CBQ109" s="44">
        <v>2096</v>
      </c>
      <c r="CBR109" s="173">
        <v>2097</v>
      </c>
      <c r="CBS109" s="44">
        <v>2098</v>
      </c>
      <c r="CBT109" s="173">
        <v>2099</v>
      </c>
      <c r="CBU109" s="44">
        <v>2100</v>
      </c>
      <c r="CBV109" s="173">
        <v>2101</v>
      </c>
      <c r="CBW109" s="44">
        <v>2102</v>
      </c>
      <c r="CBX109" s="173">
        <v>2103</v>
      </c>
      <c r="CBY109" s="44">
        <v>2104</v>
      </c>
      <c r="CBZ109" s="173">
        <v>2105</v>
      </c>
      <c r="CCA109" s="44">
        <v>2106</v>
      </c>
      <c r="CCB109" s="173">
        <v>2107</v>
      </c>
      <c r="CCC109" s="44">
        <v>2108</v>
      </c>
      <c r="CCD109" s="173">
        <v>2109</v>
      </c>
      <c r="CCE109" s="44">
        <v>2110</v>
      </c>
      <c r="CCF109" s="173">
        <v>2111</v>
      </c>
      <c r="CCG109" s="44">
        <v>2112</v>
      </c>
      <c r="CCH109" s="173">
        <v>2113</v>
      </c>
      <c r="CCI109" s="44">
        <v>2114</v>
      </c>
      <c r="CCJ109" s="173">
        <v>2115</v>
      </c>
      <c r="CCK109" s="44">
        <v>2116</v>
      </c>
      <c r="CCL109" s="173">
        <v>2117</v>
      </c>
      <c r="CCM109" s="44">
        <v>2118</v>
      </c>
      <c r="CCN109" s="173">
        <v>2119</v>
      </c>
      <c r="CCO109" s="44">
        <v>2120</v>
      </c>
      <c r="CCP109" s="173">
        <v>2121</v>
      </c>
      <c r="CCQ109" s="44">
        <v>2122</v>
      </c>
      <c r="CCR109" s="173">
        <v>2123</v>
      </c>
      <c r="CCS109" s="44">
        <v>2124</v>
      </c>
      <c r="CCT109" s="173">
        <v>2125</v>
      </c>
      <c r="CCU109" s="44">
        <v>2126</v>
      </c>
      <c r="CCV109" s="173">
        <v>2127</v>
      </c>
      <c r="CCW109" s="44">
        <v>2128</v>
      </c>
      <c r="CCX109" s="173">
        <v>2129</v>
      </c>
      <c r="CCY109" s="44">
        <v>2130</v>
      </c>
      <c r="CCZ109" s="173">
        <v>2131</v>
      </c>
      <c r="CDA109" s="44">
        <v>2132</v>
      </c>
      <c r="CDB109" s="173">
        <v>2133</v>
      </c>
      <c r="CDC109" s="44">
        <v>2134</v>
      </c>
      <c r="CDD109" s="173">
        <v>2135</v>
      </c>
      <c r="CDE109" s="44">
        <v>2136</v>
      </c>
      <c r="CDF109" s="173">
        <v>2137</v>
      </c>
      <c r="CDG109" s="44">
        <v>2138</v>
      </c>
      <c r="CDH109" s="173">
        <v>2139</v>
      </c>
      <c r="CDI109" s="44">
        <v>2140</v>
      </c>
      <c r="CDJ109" s="173">
        <v>2141</v>
      </c>
      <c r="CDK109" s="44">
        <v>2142</v>
      </c>
      <c r="CDL109" s="173">
        <v>2143</v>
      </c>
      <c r="CDM109" s="44">
        <v>2144</v>
      </c>
      <c r="CDN109" s="173">
        <v>2145</v>
      </c>
      <c r="CDO109" s="44">
        <v>2146</v>
      </c>
      <c r="CDP109" s="173">
        <v>2147</v>
      </c>
      <c r="CDQ109" s="44">
        <v>2148</v>
      </c>
      <c r="CDR109" s="173">
        <v>2149</v>
      </c>
      <c r="CDS109" s="44">
        <v>2150</v>
      </c>
      <c r="CDT109" s="173">
        <v>2151</v>
      </c>
      <c r="CDU109" s="44">
        <v>2152</v>
      </c>
      <c r="CDV109" s="173">
        <v>2153</v>
      </c>
      <c r="CDW109" s="44">
        <v>2154</v>
      </c>
      <c r="CDX109" s="173">
        <v>2155</v>
      </c>
      <c r="CDY109" s="44">
        <v>2156</v>
      </c>
      <c r="CDZ109" s="173">
        <v>2157</v>
      </c>
      <c r="CEA109" s="44">
        <v>2158</v>
      </c>
      <c r="CEB109" s="173">
        <v>2159</v>
      </c>
      <c r="CEC109" s="44">
        <v>2160</v>
      </c>
      <c r="CED109" s="173">
        <v>2161</v>
      </c>
      <c r="CEE109" s="44">
        <v>2162</v>
      </c>
      <c r="CEF109" s="173">
        <v>2163</v>
      </c>
      <c r="CEG109" s="44">
        <v>2164</v>
      </c>
      <c r="CEH109" s="173">
        <v>2165</v>
      </c>
      <c r="CEI109" s="44">
        <v>2166</v>
      </c>
      <c r="CEJ109" s="173">
        <v>2167</v>
      </c>
      <c r="CEK109" s="44">
        <v>2168</v>
      </c>
      <c r="CEL109" s="173">
        <v>2169</v>
      </c>
      <c r="CEM109" s="44">
        <v>2170</v>
      </c>
      <c r="CEN109" s="173">
        <v>2171</v>
      </c>
      <c r="CEO109" s="44">
        <v>2172</v>
      </c>
      <c r="CEP109" s="173">
        <v>2173</v>
      </c>
      <c r="CEQ109" s="44">
        <v>2174</v>
      </c>
      <c r="CER109" s="173">
        <v>2175</v>
      </c>
      <c r="CES109" s="44">
        <v>2176</v>
      </c>
      <c r="CET109" s="173">
        <v>2177</v>
      </c>
      <c r="CEU109" s="44">
        <v>2178</v>
      </c>
      <c r="CEV109" s="173">
        <v>2179</v>
      </c>
      <c r="CEW109" s="44">
        <v>2180</v>
      </c>
      <c r="CEX109" s="173">
        <v>2181</v>
      </c>
      <c r="CEY109" s="44">
        <v>2182</v>
      </c>
      <c r="CEZ109" s="173">
        <v>2183</v>
      </c>
      <c r="CFA109" s="44">
        <v>2184</v>
      </c>
      <c r="CFB109" s="173">
        <v>2185</v>
      </c>
      <c r="CFC109" s="44">
        <v>2186</v>
      </c>
      <c r="CFD109" s="173">
        <v>2187</v>
      </c>
      <c r="CFE109" s="44">
        <v>2188</v>
      </c>
      <c r="CFF109" s="173">
        <v>2189</v>
      </c>
      <c r="CFG109" s="44">
        <v>2190</v>
      </c>
      <c r="CFH109" s="173">
        <v>2191</v>
      </c>
      <c r="CFI109" s="44">
        <v>2192</v>
      </c>
      <c r="CFJ109" s="173">
        <v>2193</v>
      </c>
      <c r="CFK109" s="44">
        <v>2194</v>
      </c>
      <c r="CFL109" s="173">
        <v>2195</v>
      </c>
      <c r="CFM109" s="44">
        <v>2196</v>
      </c>
      <c r="CFN109" s="173">
        <v>2197</v>
      </c>
      <c r="CFO109" s="44">
        <v>2198</v>
      </c>
      <c r="CFP109" s="173">
        <v>2199</v>
      </c>
      <c r="CFQ109" s="44">
        <v>2200</v>
      </c>
      <c r="CFR109" s="173">
        <v>2201</v>
      </c>
      <c r="CFS109" s="44">
        <v>2202</v>
      </c>
      <c r="CFT109" s="173">
        <v>2203</v>
      </c>
      <c r="CFU109" s="44">
        <v>2204</v>
      </c>
      <c r="CFV109" s="173">
        <v>2205</v>
      </c>
      <c r="CFW109" s="44">
        <v>2206</v>
      </c>
      <c r="CFX109" s="173">
        <v>2207</v>
      </c>
      <c r="CFY109" s="44">
        <v>2208</v>
      </c>
      <c r="CFZ109" s="173">
        <v>2209</v>
      </c>
      <c r="CGA109" s="44">
        <v>2210</v>
      </c>
      <c r="CGB109" s="173">
        <v>2211</v>
      </c>
      <c r="CGC109" s="44">
        <v>2212</v>
      </c>
      <c r="CGD109" s="173">
        <v>2213</v>
      </c>
      <c r="CGE109" s="44">
        <v>2214</v>
      </c>
      <c r="CGF109" s="173">
        <v>2215</v>
      </c>
      <c r="CGG109" s="44">
        <v>2216</v>
      </c>
      <c r="CGH109" s="173">
        <v>2217</v>
      </c>
      <c r="CGI109" s="44">
        <v>2218</v>
      </c>
      <c r="CGJ109" s="173">
        <v>2219</v>
      </c>
      <c r="CGK109" s="44">
        <v>2220</v>
      </c>
      <c r="CGL109" s="173">
        <v>2221</v>
      </c>
      <c r="CGM109" s="44">
        <v>2222</v>
      </c>
      <c r="CGN109" s="173">
        <v>2223</v>
      </c>
      <c r="CGO109" s="44">
        <v>2224</v>
      </c>
      <c r="CGP109" s="173">
        <v>2225</v>
      </c>
      <c r="CGQ109" s="44">
        <v>2226</v>
      </c>
      <c r="CGR109" s="173">
        <v>2227</v>
      </c>
      <c r="CGS109" s="44">
        <v>2228</v>
      </c>
      <c r="CGT109" s="173">
        <v>2229</v>
      </c>
      <c r="CGU109" s="44">
        <v>2230</v>
      </c>
      <c r="CGV109" s="173">
        <v>2231</v>
      </c>
      <c r="CGW109" s="44">
        <v>2232</v>
      </c>
      <c r="CGX109" s="173">
        <v>2233</v>
      </c>
      <c r="CGY109" s="44">
        <v>2234</v>
      </c>
      <c r="CGZ109" s="173">
        <v>2235</v>
      </c>
      <c r="CHA109" s="44">
        <v>2236</v>
      </c>
      <c r="CHB109" s="173">
        <v>2237</v>
      </c>
      <c r="CHC109" s="44">
        <v>2238</v>
      </c>
      <c r="CHD109" s="173">
        <v>2239</v>
      </c>
      <c r="CHE109" s="44">
        <v>2240</v>
      </c>
      <c r="CHF109" s="173">
        <v>2241</v>
      </c>
      <c r="CHG109" s="44">
        <v>2242</v>
      </c>
      <c r="CHH109" s="173">
        <v>2243</v>
      </c>
      <c r="CHI109" s="44">
        <v>2244</v>
      </c>
      <c r="CHJ109" s="173">
        <v>2245</v>
      </c>
      <c r="CHK109" s="44">
        <v>2246</v>
      </c>
      <c r="CHL109" s="173">
        <v>2247</v>
      </c>
      <c r="CHM109" s="44">
        <v>2248</v>
      </c>
      <c r="CHN109" s="173">
        <v>2249</v>
      </c>
      <c r="CHO109" s="44">
        <v>2250</v>
      </c>
      <c r="CHP109" s="173">
        <v>2251</v>
      </c>
      <c r="CHQ109" s="44">
        <v>2252</v>
      </c>
      <c r="CHR109" s="173">
        <v>2253</v>
      </c>
      <c r="CHS109" s="44">
        <v>2254</v>
      </c>
      <c r="CHT109" s="173">
        <v>2255</v>
      </c>
      <c r="CHU109" s="44">
        <v>2256</v>
      </c>
      <c r="CHV109" s="173">
        <v>2257</v>
      </c>
      <c r="CHW109" s="44">
        <v>2258</v>
      </c>
      <c r="CHX109" s="173">
        <v>2259</v>
      </c>
      <c r="CHY109" s="44">
        <v>2260</v>
      </c>
      <c r="CHZ109" s="173">
        <v>2261</v>
      </c>
      <c r="CIA109" s="44">
        <v>2262</v>
      </c>
      <c r="CIB109" s="173">
        <v>2263</v>
      </c>
      <c r="CIC109" s="44">
        <v>2264</v>
      </c>
      <c r="CID109" s="173">
        <v>2265</v>
      </c>
      <c r="CIE109" s="44">
        <v>2266</v>
      </c>
      <c r="CIF109" s="173">
        <v>2267</v>
      </c>
      <c r="CIG109" s="44">
        <v>2268</v>
      </c>
      <c r="CIH109" s="173">
        <v>2269</v>
      </c>
      <c r="CII109" s="44">
        <v>2270</v>
      </c>
      <c r="CIJ109" s="173">
        <v>2271</v>
      </c>
      <c r="CIK109" s="44">
        <v>2272</v>
      </c>
      <c r="CIL109" s="173">
        <v>2273</v>
      </c>
      <c r="CIM109" s="44">
        <v>2274</v>
      </c>
      <c r="CIN109" s="173">
        <v>2275</v>
      </c>
      <c r="CIO109" s="44">
        <v>2276</v>
      </c>
      <c r="CIP109" s="173">
        <v>2277</v>
      </c>
      <c r="CIQ109" s="44">
        <v>2278</v>
      </c>
      <c r="CIR109" s="173">
        <v>2279</v>
      </c>
      <c r="CIS109" s="44">
        <v>2280</v>
      </c>
      <c r="CIT109" s="173">
        <v>2281</v>
      </c>
      <c r="CIU109" s="44">
        <v>2282</v>
      </c>
      <c r="CIV109" s="173">
        <v>2283</v>
      </c>
      <c r="CIW109" s="44">
        <v>2284</v>
      </c>
      <c r="CIX109" s="173">
        <v>2285</v>
      </c>
      <c r="CIY109" s="44">
        <v>2286</v>
      </c>
      <c r="CIZ109" s="173">
        <v>2287</v>
      </c>
      <c r="CJA109" s="44">
        <v>2288</v>
      </c>
      <c r="CJB109" s="173">
        <v>2289</v>
      </c>
      <c r="CJC109" s="44">
        <v>2290</v>
      </c>
      <c r="CJD109" s="173">
        <v>2291</v>
      </c>
      <c r="CJE109" s="44">
        <v>2292</v>
      </c>
      <c r="CJF109" s="173">
        <v>2293</v>
      </c>
      <c r="CJG109" s="44">
        <v>2294</v>
      </c>
      <c r="CJH109" s="173">
        <v>2295</v>
      </c>
      <c r="CJI109" s="44">
        <v>2296</v>
      </c>
      <c r="CJJ109" s="173">
        <v>2297</v>
      </c>
      <c r="CJK109" s="44">
        <v>2298</v>
      </c>
      <c r="CJL109" s="173">
        <v>2299</v>
      </c>
      <c r="CJM109" s="44">
        <v>2300</v>
      </c>
      <c r="CJN109" s="173">
        <v>2301</v>
      </c>
      <c r="CJO109" s="44">
        <v>2302</v>
      </c>
      <c r="CJP109" s="173">
        <v>2303</v>
      </c>
      <c r="CJQ109" s="44">
        <v>2304</v>
      </c>
      <c r="CJR109" s="173">
        <v>2305</v>
      </c>
      <c r="CJS109" s="44">
        <v>2306</v>
      </c>
      <c r="CJT109" s="173">
        <v>2307</v>
      </c>
      <c r="CJU109" s="44">
        <v>2308</v>
      </c>
      <c r="CJV109" s="173">
        <v>2309</v>
      </c>
      <c r="CJW109" s="44">
        <v>2310</v>
      </c>
      <c r="CJX109" s="173">
        <v>2311</v>
      </c>
      <c r="CJY109" s="44">
        <v>2312</v>
      </c>
      <c r="CJZ109" s="173">
        <v>2313</v>
      </c>
      <c r="CKA109" s="44">
        <v>2314</v>
      </c>
      <c r="CKB109" s="173">
        <v>2315</v>
      </c>
      <c r="CKC109" s="44">
        <v>2316</v>
      </c>
      <c r="CKD109" s="173">
        <v>2317</v>
      </c>
      <c r="CKE109" s="44">
        <v>2318</v>
      </c>
      <c r="CKF109" s="173">
        <v>2319</v>
      </c>
      <c r="CKG109" s="44">
        <v>2320</v>
      </c>
      <c r="CKH109" s="173">
        <v>2321</v>
      </c>
      <c r="CKI109" s="44">
        <v>2322</v>
      </c>
      <c r="CKJ109" s="173">
        <v>2323</v>
      </c>
      <c r="CKK109" s="44">
        <v>2324</v>
      </c>
      <c r="CKL109" s="173">
        <v>2325</v>
      </c>
      <c r="CKM109" s="44">
        <v>2326</v>
      </c>
      <c r="CKN109" s="173">
        <v>2327</v>
      </c>
      <c r="CKO109" s="44">
        <v>2328</v>
      </c>
      <c r="CKP109" s="173">
        <v>2329</v>
      </c>
      <c r="CKQ109" s="44">
        <v>2330</v>
      </c>
      <c r="CKR109" s="173">
        <v>2331</v>
      </c>
      <c r="CKS109" s="44">
        <v>2332</v>
      </c>
      <c r="CKT109" s="173">
        <v>2333</v>
      </c>
      <c r="CKU109" s="44">
        <v>2334</v>
      </c>
      <c r="CKV109" s="173">
        <v>2335</v>
      </c>
      <c r="CKW109" s="44">
        <v>2336</v>
      </c>
      <c r="CKX109" s="173">
        <v>2337</v>
      </c>
      <c r="CKY109" s="44">
        <v>2338</v>
      </c>
      <c r="CKZ109" s="173">
        <v>2339</v>
      </c>
      <c r="CLA109" s="44">
        <v>2340</v>
      </c>
      <c r="CLB109" s="173">
        <v>2341</v>
      </c>
      <c r="CLC109" s="44">
        <v>2342</v>
      </c>
      <c r="CLD109" s="173">
        <v>2343</v>
      </c>
      <c r="CLE109" s="44">
        <v>2344</v>
      </c>
      <c r="CLF109" s="173">
        <v>2345</v>
      </c>
      <c r="CLG109" s="44">
        <v>2346</v>
      </c>
      <c r="CLH109" s="173">
        <v>2347</v>
      </c>
      <c r="CLI109" s="44">
        <v>2348</v>
      </c>
      <c r="CLJ109" s="173">
        <v>2349</v>
      </c>
      <c r="CLK109" s="44">
        <v>2350</v>
      </c>
      <c r="CLL109" s="173">
        <v>2351</v>
      </c>
      <c r="CLM109" s="44">
        <v>2352</v>
      </c>
      <c r="CLN109" s="173">
        <v>2353</v>
      </c>
      <c r="CLO109" s="44">
        <v>2354</v>
      </c>
      <c r="CLP109" s="173">
        <v>2355</v>
      </c>
      <c r="CLQ109" s="44">
        <v>2356</v>
      </c>
      <c r="CLR109" s="173">
        <v>2357</v>
      </c>
      <c r="CLS109" s="44">
        <v>2358</v>
      </c>
      <c r="CLT109" s="173">
        <v>2359</v>
      </c>
      <c r="CLU109" s="44">
        <v>2360</v>
      </c>
      <c r="CLV109" s="173">
        <v>2361</v>
      </c>
      <c r="CLW109" s="44">
        <v>2362</v>
      </c>
      <c r="CLX109" s="173">
        <v>2363</v>
      </c>
      <c r="CLY109" s="44">
        <v>2364</v>
      </c>
      <c r="CLZ109" s="173">
        <v>2365</v>
      </c>
      <c r="CMA109" s="44">
        <v>2366</v>
      </c>
      <c r="CMB109" s="173">
        <v>2367</v>
      </c>
      <c r="CMC109" s="44">
        <v>2368</v>
      </c>
      <c r="CMD109" s="173">
        <v>2369</v>
      </c>
      <c r="CME109" s="44">
        <v>2370</v>
      </c>
      <c r="CMF109" s="173">
        <v>2371</v>
      </c>
      <c r="CMG109" s="44">
        <v>2372</v>
      </c>
      <c r="CMH109" s="173">
        <v>2373</v>
      </c>
      <c r="CMI109" s="44">
        <v>2374</v>
      </c>
      <c r="CMJ109" s="173">
        <v>2375</v>
      </c>
      <c r="CMK109" s="44">
        <v>2376</v>
      </c>
      <c r="CML109" s="173">
        <v>2377</v>
      </c>
      <c r="CMM109" s="44">
        <v>2378</v>
      </c>
      <c r="CMN109" s="173">
        <v>2379</v>
      </c>
      <c r="CMO109" s="44">
        <v>2380</v>
      </c>
      <c r="CMP109" s="173">
        <v>2381</v>
      </c>
      <c r="CMQ109" s="44">
        <v>2382</v>
      </c>
      <c r="CMR109" s="173">
        <v>2383</v>
      </c>
      <c r="CMS109" s="44">
        <v>2384</v>
      </c>
      <c r="CMT109" s="173">
        <v>2385</v>
      </c>
      <c r="CMU109" s="44">
        <v>2386</v>
      </c>
      <c r="CMV109" s="173">
        <v>2387</v>
      </c>
      <c r="CMW109" s="44">
        <v>2388</v>
      </c>
      <c r="CMX109" s="173">
        <v>2389</v>
      </c>
      <c r="CMY109" s="44">
        <v>2390</v>
      </c>
      <c r="CMZ109" s="173">
        <v>2391</v>
      </c>
      <c r="CNA109" s="44">
        <v>2392</v>
      </c>
      <c r="CNB109" s="173">
        <v>2393</v>
      </c>
      <c r="CNC109" s="44">
        <v>2394</v>
      </c>
      <c r="CND109" s="173">
        <v>2395</v>
      </c>
      <c r="CNE109" s="44">
        <v>2396</v>
      </c>
      <c r="CNF109" s="173">
        <v>2397</v>
      </c>
      <c r="CNG109" s="44">
        <v>2398</v>
      </c>
      <c r="CNH109" s="173">
        <v>2399</v>
      </c>
      <c r="CNI109" s="44">
        <v>2400</v>
      </c>
      <c r="CNJ109" s="173">
        <v>2401</v>
      </c>
      <c r="CNK109" s="44">
        <v>2402</v>
      </c>
      <c r="CNL109" s="173">
        <v>2403</v>
      </c>
      <c r="CNM109" s="44">
        <v>2404</v>
      </c>
      <c r="CNN109" s="173">
        <v>2405</v>
      </c>
      <c r="CNO109" s="44">
        <v>2406</v>
      </c>
      <c r="CNP109" s="173">
        <v>2407</v>
      </c>
      <c r="CNQ109" s="44">
        <v>2408</v>
      </c>
      <c r="CNR109" s="173">
        <v>2409</v>
      </c>
      <c r="CNS109" s="44">
        <v>2410</v>
      </c>
      <c r="CNT109" s="173">
        <v>2411</v>
      </c>
      <c r="CNU109" s="44">
        <v>2412</v>
      </c>
      <c r="CNV109" s="173">
        <v>2413</v>
      </c>
      <c r="CNW109" s="44">
        <v>2414</v>
      </c>
      <c r="CNX109" s="173">
        <v>2415</v>
      </c>
      <c r="CNY109" s="44">
        <v>2416</v>
      </c>
      <c r="CNZ109" s="173">
        <v>2417</v>
      </c>
      <c r="COA109" s="44">
        <v>2418</v>
      </c>
      <c r="COB109" s="173">
        <v>2419</v>
      </c>
      <c r="COC109" s="44">
        <v>2420</v>
      </c>
      <c r="COD109" s="173">
        <v>2421</v>
      </c>
      <c r="COE109" s="44">
        <v>2422</v>
      </c>
      <c r="COF109" s="173">
        <v>2423</v>
      </c>
      <c r="COG109" s="44">
        <v>2424</v>
      </c>
      <c r="COH109" s="173">
        <v>2425</v>
      </c>
      <c r="COI109" s="44">
        <v>2426</v>
      </c>
      <c r="COJ109" s="173">
        <v>2427</v>
      </c>
      <c r="COK109" s="44">
        <v>2428</v>
      </c>
      <c r="COL109" s="173">
        <v>2429</v>
      </c>
      <c r="COM109" s="44">
        <v>2430</v>
      </c>
      <c r="CON109" s="173">
        <v>2431</v>
      </c>
      <c r="COO109" s="44">
        <v>2432</v>
      </c>
      <c r="COP109" s="173">
        <v>2433</v>
      </c>
      <c r="COQ109" s="44">
        <v>2434</v>
      </c>
      <c r="COR109" s="173">
        <v>2435</v>
      </c>
      <c r="COS109" s="44">
        <v>2436</v>
      </c>
      <c r="COT109" s="173">
        <v>2437</v>
      </c>
      <c r="COU109" s="44">
        <v>2438</v>
      </c>
      <c r="COV109" s="173">
        <v>2439</v>
      </c>
      <c r="COW109" s="44">
        <v>2440</v>
      </c>
      <c r="COX109" s="173">
        <v>2441</v>
      </c>
      <c r="COY109" s="44">
        <v>2442</v>
      </c>
      <c r="COZ109" s="173">
        <v>2443</v>
      </c>
      <c r="CPA109" s="44">
        <v>2444</v>
      </c>
      <c r="CPB109" s="173">
        <v>2445</v>
      </c>
      <c r="CPC109" s="44">
        <v>2446</v>
      </c>
      <c r="CPD109" s="173">
        <v>2447</v>
      </c>
      <c r="CPE109" s="44">
        <v>2448</v>
      </c>
      <c r="CPF109" s="173">
        <v>2449</v>
      </c>
      <c r="CPG109" s="44">
        <v>2450</v>
      </c>
      <c r="CPH109" s="173">
        <v>2451</v>
      </c>
      <c r="CPI109" s="44">
        <v>2452</v>
      </c>
      <c r="CPJ109" s="173">
        <v>2453</v>
      </c>
      <c r="CPK109" s="44">
        <v>2454</v>
      </c>
      <c r="CPL109" s="173">
        <v>2455</v>
      </c>
      <c r="CPM109" s="44">
        <v>2456</v>
      </c>
      <c r="CPN109" s="173">
        <v>2457</v>
      </c>
      <c r="CPO109" s="44">
        <v>2458</v>
      </c>
      <c r="CPP109" s="173">
        <v>2459</v>
      </c>
      <c r="CPQ109" s="44">
        <v>2460</v>
      </c>
      <c r="CPR109" s="173">
        <v>2461</v>
      </c>
      <c r="CPS109" s="44">
        <v>2462</v>
      </c>
      <c r="CPT109" s="173">
        <v>2463</v>
      </c>
      <c r="CPU109" s="44">
        <v>2464</v>
      </c>
      <c r="CPV109" s="173">
        <v>2465</v>
      </c>
      <c r="CPW109" s="44">
        <v>2466</v>
      </c>
      <c r="CPX109" s="173">
        <v>2467</v>
      </c>
      <c r="CPY109" s="44">
        <v>2468</v>
      </c>
      <c r="CPZ109" s="173">
        <v>2469</v>
      </c>
      <c r="CQA109" s="44">
        <v>2470</v>
      </c>
      <c r="CQB109" s="173">
        <v>2471</v>
      </c>
      <c r="CQC109" s="44">
        <v>2472</v>
      </c>
      <c r="CQD109" s="173">
        <v>2473</v>
      </c>
      <c r="CQE109" s="44">
        <v>2474</v>
      </c>
      <c r="CQF109" s="173">
        <v>2475</v>
      </c>
      <c r="CQG109" s="44">
        <v>2476</v>
      </c>
      <c r="CQH109" s="173">
        <v>2477</v>
      </c>
      <c r="CQI109" s="44">
        <v>2478</v>
      </c>
      <c r="CQJ109" s="173">
        <v>2479</v>
      </c>
      <c r="CQK109" s="44">
        <v>2480</v>
      </c>
      <c r="CQL109" s="173">
        <v>2481</v>
      </c>
      <c r="CQM109" s="44">
        <v>2482</v>
      </c>
      <c r="CQN109" s="173">
        <v>2483</v>
      </c>
      <c r="CQO109" s="44">
        <v>2484</v>
      </c>
      <c r="CQP109" s="173">
        <v>2485</v>
      </c>
      <c r="CQQ109" s="44">
        <v>2486</v>
      </c>
      <c r="CQR109" s="173">
        <v>2487</v>
      </c>
      <c r="CQS109" s="44">
        <v>2488</v>
      </c>
      <c r="CQT109" s="173">
        <v>2489</v>
      </c>
      <c r="CQU109" s="44">
        <v>2490</v>
      </c>
      <c r="CQV109" s="173">
        <v>2491</v>
      </c>
      <c r="CQW109" s="44">
        <v>2492</v>
      </c>
      <c r="CQX109" s="173">
        <v>2493</v>
      </c>
      <c r="CQY109" s="44">
        <v>2494</v>
      </c>
      <c r="CQZ109" s="173">
        <v>2495</v>
      </c>
      <c r="CRA109" s="44">
        <v>2496</v>
      </c>
      <c r="CRB109" s="173">
        <v>2497</v>
      </c>
      <c r="CRC109" s="44">
        <v>2498</v>
      </c>
      <c r="CRD109" s="173">
        <v>2499</v>
      </c>
      <c r="CRE109" s="44">
        <v>2500</v>
      </c>
      <c r="CRF109" s="173">
        <v>2501</v>
      </c>
      <c r="CRG109" s="44">
        <v>2502</v>
      </c>
      <c r="CRH109" s="173">
        <v>2503</v>
      </c>
      <c r="CRI109" s="44">
        <v>2504</v>
      </c>
      <c r="CRJ109" s="173">
        <v>2505</v>
      </c>
      <c r="CRK109" s="44">
        <v>2506</v>
      </c>
      <c r="CRL109" s="173">
        <v>2507</v>
      </c>
      <c r="CRM109" s="44">
        <v>2508</v>
      </c>
      <c r="CRN109" s="173">
        <v>2509</v>
      </c>
      <c r="CRO109" s="44">
        <v>2510</v>
      </c>
      <c r="CRP109" s="173">
        <v>2511</v>
      </c>
      <c r="CRQ109" s="44">
        <v>2512</v>
      </c>
      <c r="CRR109" s="173">
        <v>2513</v>
      </c>
      <c r="CRS109" s="44">
        <v>2514</v>
      </c>
      <c r="CRT109" s="173">
        <v>2515</v>
      </c>
      <c r="CRU109" s="44">
        <v>2516</v>
      </c>
      <c r="CRV109" s="173">
        <v>2517</v>
      </c>
      <c r="CRW109" s="44">
        <v>2518</v>
      </c>
      <c r="CRX109" s="173">
        <v>2519</v>
      </c>
      <c r="CRY109" s="44">
        <v>2520</v>
      </c>
      <c r="CRZ109" s="173">
        <v>2521</v>
      </c>
      <c r="CSA109" s="44">
        <v>2522</v>
      </c>
      <c r="CSB109" s="173">
        <v>2523</v>
      </c>
      <c r="CSC109" s="44">
        <v>2524</v>
      </c>
      <c r="CSD109" s="173">
        <v>2525</v>
      </c>
      <c r="CSE109" s="44">
        <v>2526</v>
      </c>
      <c r="CSF109" s="173">
        <v>2527</v>
      </c>
      <c r="CSG109" s="44">
        <v>2528</v>
      </c>
      <c r="CSH109" s="173">
        <v>2529</v>
      </c>
      <c r="CSI109" s="44">
        <v>2530</v>
      </c>
      <c r="CSJ109" s="173">
        <v>2531</v>
      </c>
      <c r="CSK109" s="44">
        <v>2532</v>
      </c>
      <c r="CSL109" s="173">
        <v>2533</v>
      </c>
      <c r="CSM109" s="44">
        <v>2534</v>
      </c>
      <c r="CSN109" s="173">
        <v>2535</v>
      </c>
      <c r="CSO109" s="44">
        <v>2536</v>
      </c>
      <c r="CSP109" s="173">
        <v>2537</v>
      </c>
      <c r="CSQ109" s="44">
        <v>2538</v>
      </c>
      <c r="CSR109" s="173">
        <v>2539</v>
      </c>
      <c r="CSS109" s="44">
        <v>2540</v>
      </c>
      <c r="CST109" s="173">
        <v>2541</v>
      </c>
      <c r="CSU109" s="44">
        <v>2542</v>
      </c>
      <c r="CSV109" s="173">
        <v>2543</v>
      </c>
      <c r="CSW109" s="44">
        <v>2544</v>
      </c>
      <c r="CSX109" s="173">
        <v>2545</v>
      </c>
      <c r="CSY109" s="44">
        <v>2546</v>
      </c>
      <c r="CSZ109" s="173">
        <v>2547</v>
      </c>
      <c r="CTA109" s="44">
        <v>2548</v>
      </c>
      <c r="CTB109" s="173">
        <v>2549</v>
      </c>
      <c r="CTC109" s="44">
        <v>2550</v>
      </c>
      <c r="CTD109" s="173">
        <v>2551</v>
      </c>
      <c r="CTE109" s="44">
        <v>2552</v>
      </c>
      <c r="CTF109" s="173">
        <v>2553</v>
      </c>
      <c r="CTG109" s="44">
        <v>2554</v>
      </c>
      <c r="CTH109" s="173">
        <v>2555</v>
      </c>
      <c r="CTI109" s="44">
        <v>2556</v>
      </c>
      <c r="CTJ109" s="173">
        <v>2557</v>
      </c>
      <c r="CTK109" s="44">
        <v>2558</v>
      </c>
      <c r="CTL109" s="173">
        <v>2559</v>
      </c>
      <c r="CTM109" s="44">
        <v>2560</v>
      </c>
      <c r="CTN109" s="173">
        <v>2561</v>
      </c>
      <c r="CTO109" s="44">
        <v>2562</v>
      </c>
      <c r="CTP109" s="173">
        <v>2563</v>
      </c>
      <c r="CTQ109" s="44">
        <v>2564</v>
      </c>
      <c r="CTR109" s="173">
        <v>2565</v>
      </c>
      <c r="CTS109" s="44">
        <v>2566</v>
      </c>
      <c r="CTT109" s="173">
        <v>2567</v>
      </c>
      <c r="CTU109" s="44">
        <v>2568</v>
      </c>
      <c r="CTV109" s="173">
        <v>2569</v>
      </c>
      <c r="CTW109" s="44">
        <v>2570</v>
      </c>
      <c r="CTX109" s="173">
        <v>2571</v>
      </c>
      <c r="CTY109" s="44">
        <v>2572</v>
      </c>
      <c r="CTZ109" s="173">
        <v>2573</v>
      </c>
      <c r="CUA109" s="44">
        <v>2574</v>
      </c>
      <c r="CUB109" s="173">
        <v>2575</v>
      </c>
      <c r="CUC109" s="44">
        <v>2576</v>
      </c>
      <c r="CUD109" s="173">
        <v>2577</v>
      </c>
      <c r="CUE109" s="44">
        <v>2578</v>
      </c>
      <c r="CUF109" s="173">
        <v>2579</v>
      </c>
      <c r="CUG109" s="44">
        <v>2580</v>
      </c>
      <c r="CUH109" s="173">
        <v>2581</v>
      </c>
      <c r="CUI109" s="44">
        <v>2582</v>
      </c>
      <c r="CUJ109" s="173">
        <v>2583</v>
      </c>
      <c r="CUK109" s="44">
        <v>2584</v>
      </c>
      <c r="CUL109" s="173">
        <v>2585</v>
      </c>
      <c r="CUM109" s="44">
        <v>2586</v>
      </c>
      <c r="CUN109" s="173">
        <v>2587</v>
      </c>
      <c r="CUO109" s="44">
        <v>2588</v>
      </c>
      <c r="CUP109" s="173">
        <v>2589</v>
      </c>
      <c r="CUQ109" s="44">
        <v>2590</v>
      </c>
      <c r="CUR109" s="173">
        <v>2591</v>
      </c>
      <c r="CUS109" s="44">
        <v>2592</v>
      </c>
      <c r="CUT109" s="173">
        <v>2593</v>
      </c>
      <c r="CUU109" s="44">
        <v>2594</v>
      </c>
      <c r="CUV109" s="173">
        <v>2595</v>
      </c>
      <c r="CUW109" s="44">
        <v>2596</v>
      </c>
      <c r="CUX109" s="173">
        <v>2597</v>
      </c>
      <c r="CUY109" s="44">
        <v>2598</v>
      </c>
      <c r="CUZ109" s="173">
        <v>2599</v>
      </c>
      <c r="CVA109" s="44">
        <v>2600</v>
      </c>
      <c r="CVB109" s="173">
        <v>2601</v>
      </c>
      <c r="CVC109" s="44">
        <v>2602</v>
      </c>
      <c r="CVD109" s="173">
        <v>2603</v>
      </c>
      <c r="CVE109" s="44">
        <v>2604</v>
      </c>
      <c r="CVF109" s="173">
        <v>2605</v>
      </c>
      <c r="CVG109" s="44">
        <v>2606</v>
      </c>
      <c r="CVH109" s="173">
        <v>2607</v>
      </c>
      <c r="CVI109" s="44">
        <v>2608</v>
      </c>
      <c r="CVJ109" s="173">
        <v>2609</v>
      </c>
      <c r="CVK109" s="44">
        <v>2610</v>
      </c>
      <c r="CVL109" s="173">
        <v>2611</v>
      </c>
      <c r="CVM109" s="44">
        <v>2612</v>
      </c>
      <c r="CVN109" s="173">
        <v>2613</v>
      </c>
      <c r="CVO109" s="44">
        <v>2614</v>
      </c>
      <c r="CVP109" s="173">
        <v>2615</v>
      </c>
      <c r="CVQ109" s="44">
        <v>2616</v>
      </c>
      <c r="CVR109" s="173">
        <v>2617</v>
      </c>
      <c r="CVS109" s="44">
        <v>2618</v>
      </c>
      <c r="CVT109" s="173">
        <v>2619</v>
      </c>
      <c r="CVU109" s="44">
        <v>2620</v>
      </c>
      <c r="CVV109" s="173">
        <v>2621</v>
      </c>
      <c r="CVW109" s="44">
        <v>2622</v>
      </c>
      <c r="CVX109" s="173">
        <v>2623</v>
      </c>
      <c r="CVY109" s="44">
        <v>2624</v>
      </c>
      <c r="CVZ109" s="173">
        <v>2625</v>
      </c>
      <c r="CWA109" s="44">
        <v>2626</v>
      </c>
      <c r="CWB109" s="173">
        <v>2627</v>
      </c>
      <c r="CWC109" s="44">
        <v>2628</v>
      </c>
      <c r="CWD109" s="173">
        <v>2629</v>
      </c>
      <c r="CWE109" s="44">
        <v>2630</v>
      </c>
      <c r="CWF109" s="173">
        <v>2631</v>
      </c>
      <c r="CWG109" s="44">
        <v>2632</v>
      </c>
      <c r="CWH109" s="173">
        <v>2633</v>
      </c>
      <c r="CWI109" s="44">
        <v>2634</v>
      </c>
      <c r="CWJ109" s="173">
        <v>2635</v>
      </c>
      <c r="CWK109" s="44">
        <v>2636</v>
      </c>
      <c r="CWL109" s="173">
        <v>2637</v>
      </c>
      <c r="CWM109" s="44">
        <v>2638</v>
      </c>
      <c r="CWN109" s="173">
        <v>2639</v>
      </c>
      <c r="CWO109" s="44">
        <v>2640</v>
      </c>
      <c r="CWP109" s="173">
        <v>2641</v>
      </c>
      <c r="CWQ109" s="44">
        <v>2642</v>
      </c>
      <c r="CWR109" s="173">
        <v>2643</v>
      </c>
      <c r="CWS109" s="44">
        <v>2644</v>
      </c>
      <c r="CWT109" s="173">
        <v>2645</v>
      </c>
      <c r="CWU109" s="44">
        <v>2646</v>
      </c>
      <c r="CWV109" s="173">
        <v>2647</v>
      </c>
      <c r="CWW109" s="44">
        <v>2648</v>
      </c>
      <c r="CWX109" s="173">
        <v>2649</v>
      </c>
      <c r="CWY109" s="44">
        <v>2650</v>
      </c>
      <c r="CWZ109" s="173">
        <v>2651</v>
      </c>
      <c r="CXA109" s="44">
        <v>2652</v>
      </c>
      <c r="CXB109" s="173">
        <v>2653</v>
      </c>
      <c r="CXC109" s="44">
        <v>2654</v>
      </c>
      <c r="CXD109" s="173">
        <v>2655</v>
      </c>
      <c r="CXE109" s="44">
        <v>2656</v>
      </c>
      <c r="CXF109" s="173">
        <v>2657</v>
      </c>
      <c r="CXG109" s="44">
        <v>2658</v>
      </c>
      <c r="CXH109" s="173">
        <v>2659</v>
      </c>
      <c r="CXI109" s="44">
        <v>2660</v>
      </c>
      <c r="CXJ109" s="173">
        <v>2661</v>
      </c>
      <c r="CXK109" s="44">
        <v>2662</v>
      </c>
      <c r="CXL109" s="173">
        <v>2663</v>
      </c>
      <c r="CXM109" s="44">
        <v>2664</v>
      </c>
      <c r="CXN109" s="173">
        <v>2665</v>
      </c>
      <c r="CXO109" s="44">
        <v>2666</v>
      </c>
      <c r="CXP109" s="173">
        <v>2667</v>
      </c>
      <c r="CXQ109" s="44">
        <v>2668</v>
      </c>
      <c r="CXR109" s="173">
        <v>2669</v>
      </c>
      <c r="CXS109" s="44">
        <v>2670</v>
      </c>
      <c r="CXT109" s="173">
        <v>2671</v>
      </c>
      <c r="CXU109" s="44">
        <v>2672</v>
      </c>
      <c r="CXV109" s="173">
        <v>2673</v>
      </c>
      <c r="CXW109" s="44">
        <v>2674</v>
      </c>
      <c r="CXX109" s="173">
        <v>2675</v>
      </c>
      <c r="CXY109" s="44">
        <v>2676</v>
      </c>
      <c r="CXZ109" s="173">
        <v>2677</v>
      </c>
      <c r="CYA109" s="44">
        <v>2678</v>
      </c>
      <c r="CYB109" s="173">
        <v>2679</v>
      </c>
      <c r="CYC109" s="44">
        <v>2680</v>
      </c>
      <c r="CYD109" s="173">
        <v>2681</v>
      </c>
      <c r="CYE109" s="44">
        <v>2682</v>
      </c>
      <c r="CYF109" s="173">
        <v>2683</v>
      </c>
      <c r="CYG109" s="44">
        <v>2684</v>
      </c>
      <c r="CYH109" s="173">
        <v>2685</v>
      </c>
      <c r="CYI109" s="44">
        <v>2686</v>
      </c>
      <c r="CYJ109" s="173">
        <v>2687</v>
      </c>
      <c r="CYK109" s="44">
        <v>2688</v>
      </c>
      <c r="CYL109" s="173">
        <v>2689</v>
      </c>
      <c r="CYM109" s="44">
        <v>2690</v>
      </c>
      <c r="CYN109" s="173">
        <v>2691</v>
      </c>
      <c r="CYO109" s="44">
        <v>2692</v>
      </c>
      <c r="CYP109" s="173">
        <v>2693</v>
      </c>
      <c r="CYQ109" s="44">
        <v>2694</v>
      </c>
      <c r="CYR109" s="173">
        <v>2695</v>
      </c>
      <c r="CYS109" s="44">
        <v>2696</v>
      </c>
      <c r="CYT109" s="173">
        <v>2697</v>
      </c>
      <c r="CYU109" s="44">
        <v>2698</v>
      </c>
      <c r="CYV109" s="173">
        <v>2699</v>
      </c>
      <c r="CYW109" s="44">
        <v>2700</v>
      </c>
      <c r="CYX109" s="173">
        <v>2701</v>
      </c>
      <c r="CYY109" s="44">
        <v>2702</v>
      </c>
      <c r="CYZ109" s="173">
        <v>2703</v>
      </c>
      <c r="CZA109" s="44">
        <v>2704</v>
      </c>
      <c r="CZB109" s="173">
        <v>2705</v>
      </c>
      <c r="CZC109" s="44">
        <v>2706</v>
      </c>
      <c r="CZD109" s="173">
        <v>2707</v>
      </c>
      <c r="CZE109" s="44">
        <v>2708</v>
      </c>
      <c r="CZF109" s="173">
        <v>2709</v>
      </c>
      <c r="CZG109" s="44">
        <v>2710</v>
      </c>
      <c r="CZH109" s="173">
        <v>2711</v>
      </c>
      <c r="CZI109" s="44">
        <v>2712</v>
      </c>
      <c r="CZJ109" s="173">
        <v>2713</v>
      </c>
      <c r="CZK109" s="44">
        <v>2714</v>
      </c>
      <c r="CZL109" s="173">
        <v>2715</v>
      </c>
      <c r="CZM109" s="44">
        <v>2716</v>
      </c>
      <c r="CZN109" s="173">
        <v>2717</v>
      </c>
      <c r="CZO109" s="44">
        <v>2718</v>
      </c>
      <c r="CZP109" s="173">
        <v>2719</v>
      </c>
      <c r="CZQ109" s="44">
        <v>2720</v>
      </c>
      <c r="CZR109" s="173">
        <v>2721</v>
      </c>
      <c r="CZS109" s="44">
        <v>2722</v>
      </c>
      <c r="CZT109" s="173">
        <v>2723</v>
      </c>
      <c r="CZU109" s="44">
        <v>2724</v>
      </c>
      <c r="CZV109" s="173">
        <v>2725</v>
      </c>
      <c r="CZW109" s="44">
        <v>2726</v>
      </c>
      <c r="CZX109" s="173">
        <v>2727</v>
      </c>
      <c r="CZY109" s="44">
        <v>2728</v>
      </c>
      <c r="CZZ109" s="173">
        <v>2729</v>
      </c>
      <c r="DAA109" s="44">
        <v>2730</v>
      </c>
      <c r="DAB109" s="173">
        <v>2731</v>
      </c>
      <c r="DAC109" s="44">
        <v>2732</v>
      </c>
      <c r="DAD109" s="173">
        <v>2733</v>
      </c>
      <c r="DAE109" s="44">
        <v>2734</v>
      </c>
      <c r="DAF109" s="173">
        <v>2735</v>
      </c>
      <c r="DAG109" s="44">
        <v>2736</v>
      </c>
      <c r="DAH109" s="173">
        <v>2737</v>
      </c>
      <c r="DAI109" s="44">
        <v>2738</v>
      </c>
      <c r="DAJ109" s="173">
        <v>2739</v>
      </c>
      <c r="DAK109" s="44">
        <v>2740</v>
      </c>
      <c r="DAL109" s="173">
        <v>2741</v>
      </c>
      <c r="DAM109" s="44">
        <v>2742</v>
      </c>
      <c r="DAN109" s="173">
        <v>2743</v>
      </c>
      <c r="DAO109" s="44">
        <v>2744</v>
      </c>
      <c r="DAP109" s="173">
        <v>2745</v>
      </c>
      <c r="DAQ109" s="44">
        <v>2746</v>
      </c>
      <c r="DAR109" s="173">
        <v>2747</v>
      </c>
      <c r="DAS109" s="44">
        <v>2748</v>
      </c>
      <c r="DAT109" s="173">
        <v>2749</v>
      </c>
      <c r="DAU109" s="44">
        <v>2750</v>
      </c>
      <c r="DAV109" s="173">
        <v>2751</v>
      </c>
      <c r="DAW109" s="44">
        <v>2752</v>
      </c>
      <c r="DAX109" s="173">
        <v>2753</v>
      </c>
      <c r="DAY109" s="44">
        <v>2754</v>
      </c>
      <c r="DAZ109" s="173">
        <v>2755</v>
      </c>
      <c r="DBA109" s="44">
        <v>2756</v>
      </c>
      <c r="DBB109" s="173">
        <v>2757</v>
      </c>
      <c r="DBC109" s="44">
        <v>2758</v>
      </c>
      <c r="DBD109" s="173">
        <v>2759</v>
      </c>
      <c r="DBE109" s="44">
        <v>2760</v>
      </c>
      <c r="DBF109" s="173">
        <v>2761</v>
      </c>
      <c r="DBG109" s="44">
        <v>2762</v>
      </c>
      <c r="DBH109" s="173">
        <v>2763</v>
      </c>
      <c r="DBI109" s="44">
        <v>2764</v>
      </c>
      <c r="DBJ109" s="173">
        <v>2765</v>
      </c>
      <c r="DBK109" s="44">
        <v>2766</v>
      </c>
      <c r="DBL109" s="173">
        <v>2767</v>
      </c>
      <c r="DBM109" s="44">
        <v>2768</v>
      </c>
      <c r="DBN109" s="173">
        <v>2769</v>
      </c>
      <c r="DBO109" s="44">
        <v>2770</v>
      </c>
      <c r="DBP109" s="173">
        <v>2771</v>
      </c>
      <c r="DBQ109" s="44">
        <v>2772</v>
      </c>
      <c r="DBR109" s="173">
        <v>2773</v>
      </c>
      <c r="DBS109" s="44">
        <v>2774</v>
      </c>
      <c r="DBT109" s="173">
        <v>2775</v>
      </c>
      <c r="DBU109" s="44">
        <v>2776</v>
      </c>
      <c r="DBV109" s="173">
        <v>2777</v>
      </c>
      <c r="DBW109" s="44">
        <v>2778</v>
      </c>
      <c r="DBX109" s="173">
        <v>2779</v>
      </c>
      <c r="DBY109" s="44">
        <v>2780</v>
      </c>
      <c r="DBZ109" s="173">
        <v>2781</v>
      </c>
      <c r="DCA109" s="44">
        <v>2782</v>
      </c>
      <c r="DCB109" s="173">
        <v>2783</v>
      </c>
      <c r="DCC109" s="44">
        <v>2784</v>
      </c>
      <c r="DCD109" s="173">
        <v>2785</v>
      </c>
      <c r="DCE109" s="44">
        <v>2786</v>
      </c>
      <c r="DCF109" s="173">
        <v>2787</v>
      </c>
      <c r="DCG109" s="44">
        <v>2788</v>
      </c>
      <c r="DCH109" s="173">
        <v>2789</v>
      </c>
      <c r="DCI109" s="44">
        <v>2790</v>
      </c>
      <c r="DCJ109" s="173">
        <v>2791</v>
      </c>
      <c r="DCK109" s="44">
        <v>2792</v>
      </c>
      <c r="DCL109" s="173">
        <v>2793</v>
      </c>
      <c r="DCM109" s="44">
        <v>2794</v>
      </c>
      <c r="DCN109" s="173">
        <v>2795</v>
      </c>
      <c r="DCO109" s="44">
        <v>2796</v>
      </c>
      <c r="DCP109" s="173">
        <v>2797</v>
      </c>
      <c r="DCQ109" s="44">
        <v>2798</v>
      </c>
      <c r="DCR109" s="173">
        <v>2799</v>
      </c>
      <c r="DCS109" s="44">
        <v>2800</v>
      </c>
      <c r="DCT109" s="173">
        <v>2801</v>
      </c>
      <c r="DCU109" s="44">
        <v>2802</v>
      </c>
      <c r="DCV109" s="173">
        <v>2803</v>
      </c>
      <c r="DCW109" s="44">
        <v>2804</v>
      </c>
      <c r="DCX109" s="173">
        <v>2805</v>
      </c>
      <c r="DCY109" s="44">
        <v>2806</v>
      </c>
      <c r="DCZ109" s="173">
        <v>2807</v>
      </c>
      <c r="DDA109" s="44">
        <v>2808</v>
      </c>
      <c r="DDB109" s="173">
        <v>2809</v>
      </c>
      <c r="DDC109" s="44">
        <v>2810</v>
      </c>
      <c r="DDD109" s="173">
        <v>2811</v>
      </c>
      <c r="DDE109" s="44">
        <v>2812</v>
      </c>
      <c r="DDF109" s="173">
        <v>2813</v>
      </c>
      <c r="DDG109" s="44">
        <v>2814</v>
      </c>
      <c r="DDH109" s="173">
        <v>2815</v>
      </c>
      <c r="DDI109" s="44">
        <v>2816</v>
      </c>
      <c r="DDJ109" s="173">
        <v>2817</v>
      </c>
      <c r="DDK109" s="44">
        <v>2818</v>
      </c>
      <c r="DDL109" s="173">
        <v>2819</v>
      </c>
      <c r="DDM109" s="44">
        <v>2820</v>
      </c>
      <c r="DDN109" s="173">
        <v>2821</v>
      </c>
      <c r="DDO109" s="44">
        <v>2822</v>
      </c>
      <c r="DDP109" s="173">
        <v>2823</v>
      </c>
      <c r="DDQ109" s="44">
        <v>2824</v>
      </c>
      <c r="DDR109" s="173">
        <v>2825</v>
      </c>
      <c r="DDS109" s="44">
        <v>2826</v>
      </c>
      <c r="DDT109" s="173">
        <v>2827</v>
      </c>
      <c r="DDU109" s="44">
        <v>2828</v>
      </c>
      <c r="DDV109" s="173">
        <v>2829</v>
      </c>
      <c r="DDW109" s="44">
        <v>2830</v>
      </c>
      <c r="DDX109" s="173">
        <v>2831</v>
      </c>
      <c r="DDY109" s="44">
        <v>2832</v>
      </c>
      <c r="DDZ109" s="173">
        <v>2833</v>
      </c>
      <c r="DEA109" s="44">
        <v>2834</v>
      </c>
      <c r="DEB109" s="173">
        <v>2835</v>
      </c>
      <c r="DEC109" s="44">
        <v>2836</v>
      </c>
      <c r="DED109" s="173">
        <v>2837</v>
      </c>
      <c r="DEE109" s="44">
        <v>2838</v>
      </c>
      <c r="DEF109" s="173">
        <v>2839</v>
      </c>
      <c r="DEG109" s="44">
        <v>2840</v>
      </c>
      <c r="DEH109" s="173">
        <v>2841</v>
      </c>
      <c r="DEI109" s="44">
        <v>2842</v>
      </c>
      <c r="DEJ109" s="173">
        <v>2843</v>
      </c>
      <c r="DEK109" s="44">
        <v>2844</v>
      </c>
      <c r="DEL109" s="173">
        <v>2845</v>
      </c>
      <c r="DEM109" s="44">
        <v>2846</v>
      </c>
      <c r="DEN109" s="173">
        <v>2847</v>
      </c>
      <c r="DEO109" s="44">
        <v>2848</v>
      </c>
      <c r="DEP109" s="173">
        <v>2849</v>
      </c>
      <c r="DEQ109" s="44">
        <v>2850</v>
      </c>
      <c r="DER109" s="173">
        <v>2851</v>
      </c>
      <c r="DES109" s="44">
        <v>2852</v>
      </c>
      <c r="DET109" s="173">
        <v>2853</v>
      </c>
      <c r="DEU109" s="44">
        <v>2854</v>
      </c>
      <c r="DEV109" s="173">
        <v>2855</v>
      </c>
      <c r="DEW109" s="44">
        <v>2856</v>
      </c>
      <c r="DEX109" s="173">
        <v>2857</v>
      </c>
      <c r="DEY109" s="44">
        <v>2858</v>
      </c>
      <c r="DEZ109" s="173">
        <v>2859</v>
      </c>
      <c r="DFA109" s="44">
        <v>2860</v>
      </c>
      <c r="DFB109" s="173">
        <v>2861</v>
      </c>
      <c r="DFC109" s="44">
        <v>2862</v>
      </c>
      <c r="DFD109" s="173">
        <v>2863</v>
      </c>
      <c r="DFE109" s="44">
        <v>2864</v>
      </c>
      <c r="DFF109" s="173">
        <v>2865</v>
      </c>
      <c r="DFG109" s="44">
        <v>2866</v>
      </c>
      <c r="DFH109" s="173">
        <v>2867</v>
      </c>
      <c r="DFI109" s="44">
        <v>2868</v>
      </c>
      <c r="DFJ109" s="173">
        <v>2869</v>
      </c>
      <c r="DFK109" s="44">
        <v>2870</v>
      </c>
      <c r="DFL109" s="173">
        <v>2871</v>
      </c>
      <c r="DFM109" s="44">
        <v>2872</v>
      </c>
      <c r="DFN109" s="173">
        <v>2873</v>
      </c>
      <c r="DFO109" s="44">
        <v>2874</v>
      </c>
      <c r="DFP109" s="173">
        <v>2875</v>
      </c>
      <c r="DFQ109" s="44">
        <v>2876</v>
      </c>
      <c r="DFR109" s="173">
        <v>2877</v>
      </c>
      <c r="DFS109" s="44">
        <v>2878</v>
      </c>
      <c r="DFT109" s="173">
        <v>2879</v>
      </c>
      <c r="DFU109" s="44">
        <v>2880</v>
      </c>
      <c r="DFV109" s="173">
        <v>2881</v>
      </c>
      <c r="DFW109" s="44">
        <v>2882</v>
      </c>
      <c r="DFX109" s="173">
        <v>2883</v>
      </c>
      <c r="DFY109" s="44">
        <v>2884</v>
      </c>
      <c r="DFZ109" s="173">
        <v>2885</v>
      </c>
      <c r="DGA109" s="44">
        <v>2886</v>
      </c>
      <c r="DGB109" s="173">
        <v>2887</v>
      </c>
      <c r="DGC109" s="44">
        <v>2888</v>
      </c>
      <c r="DGD109" s="173">
        <v>2889</v>
      </c>
      <c r="DGE109" s="44">
        <v>2890</v>
      </c>
      <c r="DGF109" s="173">
        <v>2891</v>
      </c>
      <c r="DGG109" s="44">
        <v>2892</v>
      </c>
      <c r="DGH109" s="173">
        <v>2893</v>
      </c>
      <c r="DGI109" s="44">
        <v>2894</v>
      </c>
      <c r="DGJ109" s="173">
        <v>2895</v>
      </c>
      <c r="DGK109" s="44">
        <v>2896</v>
      </c>
      <c r="DGL109" s="173">
        <v>2897</v>
      </c>
      <c r="DGM109" s="44">
        <v>2898</v>
      </c>
      <c r="DGN109" s="173">
        <v>2899</v>
      </c>
      <c r="DGO109" s="44">
        <v>2900</v>
      </c>
      <c r="DGP109" s="173">
        <v>2901</v>
      </c>
      <c r="DGQ109" s="44">
        <v>2902</v>
      </c>
      <c r="DGR109" s="173">
        <v>2903</v>
      </c>
      <c r="DGS109" s="44">
        <v>2904</v>
      </c>
      <c r="DGT109" s="173">
        <v>2905</v>
      </c>
      <c r="DGU109" s="44">
        <v>2906</v>
      </c>
      <c r="DGV109" s="173">
        <v>2907</v>
      </c>
      <c r="DGW109" s="44">
        <v>2908</v>
      </c>
      <c r="DGX109" s="173">
        <v>2909</v>
      </c>
      <c r="DGY109" s="44">
        <v>2910</v>
      </c>
      <c r="DGZ109" s="173">
        <v>2911</v>
      </c>
      <c r="DHA109" s="44">
        <v>2912</v>
      </c>
      <c r="DHB109" s="173">
        <v>2913</v>
      </c>
      <c r="DHC109" s="44">
        <v>2914</v>
      </c>
      <c r="DHD109" s="173">
        <v>2915</v>
      </c>
      <c r="DHE109" s="44">
        <v>2916</v>
      </c>
      <c r="DHF109" s="173">
        <v>2917</v>
      </c>
      <c r="DHG109" s="44">
        <v>2918</v>
      </c>
      <c r="DHH109" s="173">
        <v>2919</v>
      </c>
      <c r="DHI109" s="44">
        <v>2920</v>
      </c>
      <c r="DHJ109" s="173">
        <v>2921</v>
      </c>
      <c r="DHK109" s="44">
        <v>2922</v>
      </c>
      <c r="DHL109" s="173">
        <v>2923</v>
      </c>
      <c r="DHM109" s="44">
        <v>2924</v>
      </c>
      <c r="DHN109" s="173">
        <v>2925</v>
      </c>
      <c r="DHO109" s="44">
        <v>2926</v>
      </c>
      <c r="DHP109" s="173">
        <v>2927</v>
      </c>
      <c r="DHQ109" s="44">
        <v>2928</v>
      </c>
      <c r="DHR109" s="173">
        <v>2929</v>
      </c>
      <c r="DHS109" s="44">
        <v>2930</v>
      </c>
      <c r="DHT109" s="173">
        <v>2931</v>
      </c>
      <c r="DHU109" s="44">
        <v>2932</v>
      </c>
      <c r="DHV109" s="173">
        <v>2933</v>
      </c>
      <c r="DHW109" s="44">
        <v>2934</v>
      </c>
      <c r="DHX109" s="173">
        <v>2935</v>
      </c>
      <c r="DHY109" s="44">
        <v>2936</v>
      </c>
      <c r="DHZ109" s="173">
        <v>2937</v>
      </c>
      <c r="DIA109" s="44">
        <v>2938</v>
      </c>
      <c r="DIB109" s="173">
        <v>2939</v>
      </c>
      <c r="DIC109" s="44">
        <v>2940</v>
      </c>
      <c r="DID109" s="173">
        <v>2941</v>
      </c>
      <c r="DIE109" s="44">
        <v>2942</v>
      </c>
      <c r="DIF109" s="173">
        <v>2943</v>
      </c>
      <c r="DIG109" s="44">
        <v>2944</v>
      </c>
      <c r="DIH109" s="173">
        <v>2945</v>
      </c>
      <c r="DII109" s="44">
        <v>2946</v>
      </c>
      <c r="DIJ109" s="173">
        <v>2947</v>
      </c>
      <c r="DIK109" s="44">
        <v>2948</v>
      </c>
      <c r="DIL109" s="173">
        <v>2949</v>
      </c>
      <c r="DIM109" s="44">
        <v>2950</v>
      </c>
      <c r="DIN109" s="173">
        <v>2951</v>
      </c>
      <c r="DIO109" s="44">
        <v>2952</v>
      </c>
      <c r="DIP109" s="173">
        <v>2953</v>
      </c>
      <c r="DIQ109" s="44">
        <v>2954</v>
      </c>
      <c r="DIR109" s="173">
        <v>2955</v>
      </c>
      <c r="DIS109" s="44">
        <v>2956</v>
      </c>
      <c r="DIT109" s="173">
        <v>2957</v>
      </c>
      <c r="DIU109" s="44">
        <v>2958</v>
      </c>
      <c r="DIV109" s="173">
        <v>2959</v>
      </c>
      <c r="DIW109" s="44">
        <v>2960</v>
      </c>
      <c r="DIX109" s="173">
        <v>2961</v>
      </c>
      <c r="DIY109" s="44">
        <v>2962</v>
      </c>
      <c r="DIZ109" s="173">
        <v>2963</v>
      </c>
      <c r="DJA109" s="44">
        <v>2964</v>
      </c>
      <c r="DJB109" s="173">
        <v>2965</v>
      </c>
      <c r="DJC109" s="44">
        <v>2966</v>
      </c>
      <c r="DJD109" s="173">
        <v>2967</v>
      </c>
      <c r="DJE109" s="44">
        <v>2968</v>
      </c>
      <c r="DJF109" s="173">
        <v>2969</v>
      </c>
      <c r="DJG109" s="44">
        <v>2970</v>
      </c>
      <c r="DJH109" s="173">
        <v>2971</v>
      </c>
      <c r="DJI109" s="44">
        <v>2972</v>
      </c>
      <c r="DJJ109" s="173">
        <v>2973</v>
      </c>
      <c r="DJK109" s="44">
        <v>2974</v>
      </c>
      <c r="DJL109" s="173">
        <v>2975</v>
      </c>
      <c r="DJM109" s="44">
        <v>2976</v>
      </c>
      <c r="DJN109" s="173">
        <v>2977</v>
      </c>
      <c r="DJO109" s="44">
        <v>2978</v>
      </c>
      <c r="DJP109" s="173">
        <v>2979</v>
      </c>
      <c r="DJQ109" s="44">
        <v>2980</v>
      </c>
      <c r="DJR109" s="173">
        <v>2981</v>
      </c>
      <c r="DJS109" s="44">
        <v>2982</v>
      </c>
      <c r="DJT109" s="173">
        <v>2983</v>
      </c>
      <c r="DJU109" s="44">
        <v>2984</v>
      </c>
      <c r="DJV109" s="173">
        <v>2985</v>
      </c>
      <c r="DJW109" s="44">
        <v>2986</v>
      </c>
      <c r="DJX109" s="173">
        <v>2987</v>
      </c>
      <c r="DJY109" s="44">
        <v>2988</v>
      </c>
      <c r="DJZ109" s="173">
        <v>2989</v>
      </c>
      <c r="DKA109" s="44">
        <v>2990</v>
      </c>
      <c r="DKB109" s="173">
        <v>2991</v>
      </c>
      <c r="DKC109" s="44">
        <v>2992</v>
      </c>
      <c r="DKD109" s="173">
        <v>2993</v>
      </c>
      <c r="DKE109" s="44">
        <v>2994</v>
      </c>
      <c r="DKF109" s="173">
        <v>2995</v>
      </c>
      <c r="DKG109" s="44">
        <v>2996</v>
      </c>
      <c r="DKH109" s="173">
        <v>2997</v>
      </c>
      <c r="DKI109" s="44">
        <v>2998</v>
      </c>
      <c r="DKJ109" s="173">
        <v>2999</v>
      </c>
      <c r="DKK109" s="44">
        <v>3000</v>
      </c>
      <c r="DKL109" s="173">
        <v>3001</v>
      </c>
      <c r="DKM109" s="44">
        <v>3002</v>
      </c>
      <c r="DKN109" s="173">
        <v>3003</v>
      </c>
      <c r="DKO109" s="44">
        <v>3004</v>
      </c>
      <c r="DKP109" s="173">
        <v>3005</v>
      </c>
      <c r="DKQ109" s="44">
        <v>3006</v>
      </c>
      <c r="DKR109" s="173">
        <v>3007</v>
      </c>
      <c r="DKS109" s="44">
        <v>3008</v>
      </c>
      <c r="DKT109" s="173">
        <v>3009</v>
      </c>
      <c r="DKU109" s="44">
        <v>3010</v>
      </c>
      <c r="DKV109" s="173">
        <v>3011</v>
      </c>
      <c r="DKW109" s="44">
        <v>3012</v>
      </c>
      <c r="DKX109" s="173">
        <v>3013</v>
      </c>
      <c r="DKY109" s="44">
        <v>3014</v>
      </c>
      <c r="DKZ109" s="173">
        <v>3015</v>
      </c>
      <c r="DLA109" s="44">
        <v>3016</v>
      </c>
      <c r="DLB109" s="173">
        <v>3017</v>
      </c>
      <c r="DLC109" s="44">
        <v>3018</v>
      </c>
      <c r="DLD109" s="173">
        <v>3019</v>
      </c>
      <c r="DLE109" s="44">
        <v>3020</v>
      </c>
      <c r="DLF109" s="173">
        <v>3021</v>
      </c>
      <c r="DLG109" s="44">
        <v>3022</v>
      </c>
      <c r="DLH109" s="173">
        <v>3023</v>
      </c>
      <c r="DLI109" s="44">
        <v>3024</v>
      </c>
      <c r="DLJ109" s="173">
        <v>3025</v>
      </c>
      <c r="DLK109" s="44">
        <v>3026</v>
      </c>
      <c r="DLL109" s="173">
        <v>3027</v>
      </c>
      <c r="DLM109" s="44">
        <v>3028</v>
      </c>
      <c r="DLN109" s="173">
        <v>3029</v>
      </c>
      <c r="DLO109" s="44">
        <v>3030</v>
      </c>
      <c r="DLP109" s="173">
        <v>3031</v>
      </c>
      <c r="DLQ109" s="44">
        <v>3032</v>
      </c>
      <c r="DLR109" s="173">
        <v>3033</v>
      </c>
      <c r="DLS109" s="44">
        <v>3034</v>
      </c>
      <c r="DLT109" s="173">
        <v>3035</v>
      </c>
      <c r="DLU109" s="44">
        <v>3036</v>
      </c>
      <c r="DLV109" s="173">
        <v>3037</v>
      </c>
      <c r="DLW109" s="44">
        <v>3038</v>
      </c>
      <c r="DLX109" s="173">
        <v>3039</v>
      </c>
      <c r="DLY109" s="44">
        <v>3040</v>
      </c>
      <c r="DLZ109" s="173">
        <v>3041</v>
      </c>
      <c r="DMA109" s="44">
        <v>3042</v>
      </c>
      <c r="DMB109" s="173">
        <v>3043</v>
      </c>
      <c r="DMC109" s="44">
        <v>3044</v>
      </c>
      <c r="DMD109" s="173">
        <v>3045</v>
      </c>
      <c r="DME109" s="44">
        <v>3046</v>
      </c>
      <c r="DMF109" s="173">
        <v>3047</v>
      </c>
      <c r="DMG109" s="44">
        <v>3048</v>
      </c>
      <c r="DMH109" s="173">
        <v>3049</v>
      </c>
      <c r="DMI109" s="44">
        <v>3050</v>
      </c>
      <c r="DMJ109" s="173">
        <v>3051</v>
      </c>
      <c r="DMK109" s="44">
        <v>3052</v>
      </c>
      <c r="DML109" s="173">
        <v>3053</v>
      </c>
      <c r="DMM109" s="44">
        <v>3054</v>
      </c>
      <c r="DMN109" s="173">
        <v>3055</v>
      </c>
      <c r="DMO109" s="44">
        <v>3056</v>
      </c>
      <c r="DMP109" s="173">
        <v>3057</v>
      </c>
      <c r="DMQ109" s="44">
        <v>3058</v>
      </c>
      <c r="DMR109" s="173">
        <v>3059</v>
      </c>
      <c r="DMS109" s="44">
        <v>3060</v>
      </c>
      <c r="DMT109" s="173">
        <v>3061</v>
      </c>
      <c r="DMU109" s="44">
        <v>3062</v>
      </c>
      <c r="DMV109" s="173">
        <v>3063</v>
      </c>
      <c r="DMW109" s="44">
        <v>3064</v>
      </c>
      <c r="DMX109" s="173">
        <v>3065</v>
      </c>
      <c r="DMY109" s="44">
        <v>3066</v>
      </c>
      <c r="DMZ109" s="173">
        <v>3067</v>
      </c>
      <c r="DNA109" s="44">
        <v>3068</v>
      </c>
      <c r="DNB109" s="173">
        <v>3069</v>
      </c>
      <c r="DNC109" s="44">
        <v>3070</v>
      </c>
      <c r="DND109" s="173">
        <v>3071</v>
      </c>
      <c r="DNE109" s="44">
        <v>3072</v>
      </c>
      <c r="DNF109" s="173">
        <v>3073</v>
      </c>
      <c r="DNG109" s="44">
        <v>3074</v>
      </c>
      <c r="DNH109" s="173">
        <v>3075</v>
      </c>
      <c r="DNI109" s="44">
        <v>3076</v>
      </c>
      <c r="DNJ109" s="173">
        <v>3077</v>
      </c>
      <c r="DNK109" s="44">
        <v>3078</v>
      </c>
      <c r="DNL109" s="173">
        <v>3079</v>
      </c>
      <c r="DNM109" s="44">
        <v>3080</v>
      </c>
      <c r="DNN109" s="173">
        <v>3081</v>
      </c>
      <c r="DNO109" s="44">
        <v>3082</v>
      </c>
      <c r="DNP109" s="173">
        <v>3083</v>
      </c>
      <c r="DNQ109" s="44">
        <v>3084</v>
      </c>
      <c r="DNR109" s="173">
        <v>3085</v>
      </c>
      <c r="DNS109" s="44">
        <v>3086</v>
      </c>
      <c r="DNT109" s="173">
        <v>3087</v>
      </c>
      <c r="DNU109" s="44">
        <v>3088</v>
      </c>
      <c r="DNV109" s="173">
        <v>3089</v>
      </c>
      <c r="DNW109" s="44">
        <v>3090</v>
      </c>
      <c r="DNX109" s="173">
        <v>3091</v>
      </c>
      <c r="DNY109" s="44">
        <v>3092</v>
      </c>
      <c r="DNZ109" s="173">
        <v>3093</v>
      </c>
      <c r="DOA109" s="44">
        <v>3094</v>
      </c>
      <c r="DOB109" s="173">
        <v>3095</v>
      </c>
      <c r="DOC109" s="44">
        <v>3096</v>
      </c>
      <c r="DOD109" s="173">
        <v>3097</v>
      </c>
      <c r="DOE109" s="44">
        <v>3098</v>
      </c>
      <c r="DOF109" s="173">
        <v>3099</v>
      </c>
      <c r="DOG109" s="44">
        <v>3100</v>
      </c>
      <c r="DOH109" s="173">
        <v>3101</v>
      </c>
      <c r="DOI109" s="44">
        <v>3102</v>
      </c>
      <c r="DOJ109" s="173">
        <v>3103</v>
      </c>
      <c r="DOK109" s="44">
        <v>3104</v>
      </c>
      <c r="DOL109" s="173">
        <v>3105</v>
      </c>
      <c r="DOM109" s="44">
        <v>3106</v>
      </c>
      <c r="DON109" s="173">
        <v>3107</v>
      </c>
      <c r="DOO109" s="44">
        <v>3108</v>
      </c>
      <c r="DOP109" s="173">
        <v>3109</v>
      </c>
      <c r="DOQ109" s="44">
        <v>3110</v>
      </c>
      <c r="DOR109" s="173">
        <v>3111</v>
      </c>
      <c r="DOS109" s="44">
        <v>3112</v>
      </c>
      <c r="DOT109" s="173">
        <v>3113</v>
      </c>
      <c r="DOU109" s="44">
        <v>3114</v>
      </c>
      <c r="DOV109" s="173">
        <v>3115</v>
      </c>
      <c r="DOW109" s="44">
        <v>3116</v>
      </c>
      <c r="DOX109" s="173">
        <v>3117</v>
      </c>
      <c r="DOY109" s="44">
        <v>3118</v>
      </c>
      <c r="DOZ109" s="173">
        <v>3119</v>
      </c>
      <c r="DPA109" s="44">
        <v>3120</v>
      </c>
      <c r="DPB109" s="173">
        <v>3121</v>
      </c>
      <c r="DPC109" s="44">
        <v>3122</v>
      </c>
      <c r="DPD109" s="173">
        <v>3123</v>
      </c>
      <c r="DPE109" s="44">
        <v>3124</v>
      </c>
      <c r="DPF109" s="173">
        <v>3125</v>
      </c>
      <c r="DPG109" s="44">
        <v>3126</v>
      </c>
      <c r="DPH109" s="173">
        <v>3127</v>
      </c>
      <c r="DPI109" s="44">
        <v>3128</v>
      </c>
      <c r="DPJ109" s="173">
        <v>3129</v>
      </c>
      <c r="DPK109" s="44">
        <v>3130</v>
      </c>
      <c r="DPL109" s="173">
        <v>3131</v>
      </c>
      <c r="DPM109" s="44">
        <v>3132</v>
      </c>
      <c r="DPN109" s="173">
        <v>3133</v>
      </c>
      <c r="DPO109" s="44">
        <v>3134</v>
      </c>
      <c r="DPP109" s="173">
        <v>3135</v>
      </c>
      <c r="DPQ109" s="44">
        <v>3136</v>
      </c>
      <c r="DPR109" s="173">
        <v>3137</v>
      </c>
      <c r="DPS109" s="44">
        <v>3138</v>
      </c>
      <c r="DPT109" s="173">
        <v>3139</v>
      </c>
      <c r="DPU109" s="44">
        <v>3140</v>
      </c>
      <c r="DPV109" s="173">
        <v>3141</v>
      </c>
      <c r="DPW109" s="44">
        <v>3142</v>
      </c>
      <c r="DPX109" s="173">
        <v>3143</v>
      </c>
      <c r="DPY109" s="44">
        <v>3144</v>
      </c>
      <c r="DPZ109" s="173">
        <v>3145</v>
      </c>
      <c r="DQA109" s="44">
        <v>3146</v>
      </c>
      <c r="DQB109" s="173">
        <v>3147</v>
      </c>
      <c r="DQC109" s="44">
        <v>3148</v>
      </c>
      <c r="DQD109" s="173">
        <v>3149</v>
      </c>
      <c r="DQE109" s="44">
        <v>3150</v>
      </c>
      <c r="DQF109" s="173">
        <v>3151</v>
      </c>
      <c r="DQG109" s="44">
        <v>3152</v>
      </c>
      <c r="DQH109" s="173">
        <v>3153</v>
      </c>
      <c r="DQI109" s="44">
        <v>3154</v>
      </c>
      <c r="DQJ109" s="173">
        <v>3155</v>
      </c>
      <c r="DQK109" s="44">
        <v>3156</v>
      </c>
      <c r="DQL109" s="173">
        <v>3157</v>
      </c>
      <c r="DQM109" s="44">
        <v>3158</v>
      </c>
      <c r="DQN109" s="173">
        <v>3159</v>
      </c>
      <c r="DQO109" s="44">
        <v>3160</v>
      </c>
      <c r="DQP109" s="173">
        <v>3161</v>
      </c>
      <c r="DQQ109" s="44">
        <v>3162</v>
      </c>
      <c r="DQR109" s="173">
        <v>3163</v>
      </c>
      <c r="DQS109" s="44">
        <v>3164</v>
      </c>
      <c r="DQT109" s="173">
        <v>3165</v>
      </c>
      <c r="DQU109" s="44">
        <v>3166</v>
      </c>
      <c r="DQV109" s="173">
        <v>3167</v>
      </c>
      <c r="DQW109" s="44">
        <v>3168</v>
      </c>
      <c r="DQX109" s="173">
        <v>3169</v>
      </c>
      <c r="DQY109" s="44">
        <v>3170</v>
      </c>
      <c r="DQZ109" s="173">
        <v>3171</v>
      </c>
      <c r="DRA109" s="44">
        <v>3172</v>
      </c>
      <c r="DRB109" s="173">
        <v>3173</v>
      </c>
      <c r="DRC109" s="44">
        <v>3174</v>
      </c>
      <c r="DRD109" s="173">
        <v>3175</v>
      </c>
      <c r="DRE109" s="44">
        <v>3176</v>
      </c>
      <c r="DRF109" s="173">
        <v>3177</v>
      </c>
      <c r="DRG109" s="44">
        <v>3178</v>
      </c>
      <c r="DRH109" s="173">
        <v>3179</v>
      </c>
      <c r="DRI109" s="44">
        <v>3180</v>
      </c>
      <c r="DRJ109" s="173">
        <v>3181</v>
      </c>
      <c r="DRK109" s="44">
        <v>3182</v>
      </c>
      <c r="DRL109" s="173">
        <v>3183</v>
      </c>
      <c r="DRM109" s="44">
        <v>3184</v>
      </c>
      <c r="DRN109" s="173">
        <v>3185</v>
      </c>
      <c r="DRO109" s="44">
        <v>3186</v>
      </c>
      <c r="DRP109" s="173">
        <v>3187</v>
      </c>
      <c r="DRQ109" s="44">
        <v>3188</v>
      </c>
      <c r="DRR109" s="173">
        <v>3189</v>
      </c>
      <c r="DRS109" s="44">
        <v>3190</v>
      </c>
      <c r="DRT109" s="173">
        <v>3191</v>
      </c>
      <c r="DRU109" s="44">
        <v>3192</v>
      </c>
      <c r="DRV109" s="173">
        <v>3193</v>
      </c>
      <c r="DRW109" s="44">
        <v>3194</v>
      </c>
      <c r="DRX109" s="173">
        <v>3195</v>
      </c>
      <c r="DRY109" s="44">
        <v>3196</v>
      </c>
      <c r="DRZ109" s="173">
        <v>3197</v>
      </c>
      <c r="DSA109" s="44">
        <v>3198</v>
      </c>
      <c r="DSB109" s="173">
        <v>3199</v>
      </c>
      <c r="DSC109" s="44">
        <v>3200</v>
      </c>
      <c r="DSD109" s="173">
        <v>3201</v>
      </c>
      <c r="DSE109" s="44">
        <v>3202</v>
      </c>
      <c r="DSF109" s="173">
        <v>3203</v>
      </c>
      <c r="DSG109" s="44">
        <v>3204</v>
      </c>
      <c r="DSH109" s="173">
        <v>3205</v>
      </c>
      <c r="DSI109" s="44">
        <v>3206</v>
      </c>
      <c r="DSJ109" s="173">
        <v>3207</v>
      </c>
      <c r="DSK109" s="44">
        <v>3208</v>
      </c>
      <c r="DSL109" s="173">
        <v>3209</v>
      </c>
      <c r="DSM109" s="44">
        <v>3210</v>
      </c>
      <c r="DSN109" s="173">
        <v>3211</v>
      </c>
      <c r="DSO109" s="44">
        <v>3212</v>
      </c>
      <c r="DSP109" s="173">
        <v>3213</v>
      </c>
      <c r="DSQ109" s="44">
        <v>3214</v>
      </c>
      <c r="DSR109" s="173">
        <v>3215</v>
      </c>
      <c r="DSS109" s="44">
        <v>3216</v>
      </c>
      <c r="DST109" s="173">
        <v>3217</v>
      </c>
      <c r="DSU109" s="44">
        <v>3218</v>
      </c>
      <c r="DSV109" s="173">
        <v>3219</v>
      </c>
      <c r="DSW109" s="44">
        <v>3220</v>
      </c>
      <c r="DSX109" s="173">
        <v>3221</v>
      </c>
      <c r="DSY109" s="44">
        <v>3222</v>
      </c>
      <c r="DSZ109" s="173">
        <v>3223</v>
      </c>
      <c r="DTA109" s="44">
        <v>3224</v>
      </c>
      <c r="DTB109" s="173">
        <v>3225</v>
      </c>
      <c r="DTC109" s="44">
        <v>3226</v>
      </c>
      <c r="DTD109" s="173">
        <v>3227</v>
      </c>
      <c r="DTE109" s="44">
        <v>3228</v>
      </c>
      <c r="DTF109" s="173">
        <v>3229</v>
      </c>
      <c r="DTG109" s="44">
        <v>3230</v>
      </c>
      <c r="DTH109" s="173">
        <v>3231</v>
      </c>
      <c r="DTI109" s="44">
        <v>3232</v>
      </c>
      <c r="DTJ109" s="173">
        <v>3233</v>
      </c>
      <c r="DTK109" s="44">
        <v>3234</v>
      </c>
      <c r="DTL109" s="173">
        <v>3235</v>
      </c>
      <c r="DTM109" s="44">
        <v>3236</v>
      </c>
      <c r="DTN109" s="173">
        <v>3237</v>
      </c>
      <c r="DTO109" s="44">
        <v>3238</v>
      </c>
      <c r="DTP109" s="173">
        <v>3239</v>
      </c>
      <c r="DTQ109" s="44">
        <v>3240</v>
      </c>
      <c r="DTR109" s="173">
        <v>3241</v>
      </c>
      <c r="DTS109" s="44">
        <v>3242</v>
      </c>
      <c r="DTT109" s="173">
        <v>3243</v>
      </c>
      <c r="DTU109" s="44">
        <v>3244</v>
      </c>
      <c r="DTV109" s="173">
        <v>3245</v>
      </c>
      <c r="DTW109" s="44">
        <v>3246</v>
      </c>
      <c r="DTX109" s="173">
        <v>3247</v>
      </c>
      <c r="DTY109" s="44">
        <v>3248</v>
      </c>
      <c r="DTZ109" s="173">
        <v>3249</v>
      </c>
      <c r="DUA109" s="44">
        <v>3250</v>
      </c>
      <c r="DUB109" s="173">
        <v>3251</v>
      </c>
      <c r="DUC109" s="44">
        <v>3252</v>
      </c>
      <c r="DUD109" s="173">
        <v>3253</v>
      </c>
      <c r="DUE109" s="44">
        <v>3254</v>
      </c>
      <c r="DUF109" s="173">
        <v>3255</v>
      </c>
      <c r="DUG109" s="44">
        <v>3256</v>
      </c>
      <c r="DUH109" s="173">
        <v>3257</v>
      </c>
      <c r="DUI109" s="44">
        <v>3258</v>
      </c>
      <c r="DUJ109" s="173">
        <v>3259</v>
      </c>
      <c r="DUK109" s="44">
        <v>3260</v>
      </c>
      <c r="DUL109" s="173">
        <v>3261</v>
      </c>
      <c r="DUM109" s="44">
        <v>3262</v>
      </c>
      <c r="DUN109" s="173">
        <v>3263</v>
      </c>
      <c r="DUO109" s="44">
        <v>3264</v>
      </c>
      <c r="DUP109" s="173">
        <v>3265</v>
      </c>
      <c r="DUQ109" s="44">
        <v>3266</v>
      </c>
      <c r="DUR109" s="173">
        <v>3267</v>
      </c>
      <c r="DUS109" s="44">
        <v>3268</v>
      </c>
      <c r="DUT109" s="173">
        <v>3269</v>
      </c>
      <c r="DUU109" s="44">
        <v>3270</v>
      </c>
      <c r="DUV109" s="173">
        <v>3271</v>
      </c>
      <c r="DUW109" s="44">
        <v>3272</v>
      </c>
      <c r="DUX109" s="173">
        <v>3273</v>
      </c>
      <c r="DUY109" s="44">
        <v>3274</v>
      </c>
      <c r="DUZ109" s="173">
        <v>3275</v>
      </c>
      <c r="DVA109" s="44">
        <v>3276</v>
      </c>
      <c r="DVB109" s="173">
        <v>3277</v>
      </c>
      <c r="DVC109" s="44">
        <v>3278</v>
      </c>
      <c r="DVD109" s="173">
        <v>3279</v>
      </c>
      <c r="DVE109" s="44">
        <v>3280</v>
      </c>
      <c r="DVF109" s="173">
        <v>3281</v>
      </c>
      <c r="DVG109" s="44">
        <v>3282</v>
      </c>
      <c r="DVH109" s="173">
        <v>3283</v>
      </c>
      <c r="DVI109" s="44">
        <v>3284</v>
      </c>
      <c r="DVJ109" s="173">
        <v>3285</v>
      </c>
      <c r="DVK109" s="44">
        <v>3286</v>
      </c>
      <c r="DVL109" s="173">
        <v>3287</v>
      </c>
      <c r="DVM109" s="44">
        <v>3288</v>
      </c>
      <c r="DVN109" s="173">
        <v>3289</v>
      </c>
      <c r="DVO109" s="44">
        <v>3290</v>
      </c>
      <c r="DVP109" s="173">
        <v>3291</v>
      </c>
      <c r="DVQ109" s="44">
        <v>3292</v>
      </c>
      <c r="DVR109" s="173">
        <v>3293</v>
      </c>
      <c r="DVS109" s="44">
        <v>3294</v>
      </c>
      <c r="DVT109" s="173">
        <v>3295</v>
      </c>
      <c r="DVU109" s="44">
        <v>3296</v>
      </c>
      <c r="DVV109" s="173">
        <v>3297</v>
      </c>
      <c r="DVW109" s="44">
        <v>3298</v>
      </c>
      <c r="DVX109" s="173">
        <v>3299</v>
      </c>
      <c r="DVY109" s="44">
        <v>3300</v>
      </c>
      <c r="DVZ109" s="173">
        <v>3301</v>
      </c>
      <c r="DWA109" s="44">
        <v>3302</v>
      </c>
      <c r="DWB109" s="173">
        <v>3303</v>
      </c>
      <c r="DWC109" s="44">
        <v>3304</v>
      </c>
      <c r="DWD109" s="173">
        <v>3305</v>
      </c>
      <c r="DWE109" s="44">
        <v>3306</v>
      </c>
      <c r="DWF109" s="173">
        <v>3307</v>
      </c>
      <c r="DWG109" s="44">
        <v>3308</v>
      </c>
      <c r="DWH109" s="173">
        <v>3309</v>
      </c>
      <c r="DWI109" s="44">
        <v>3310</v>
      </c>
      <c r="DWJ109" s="173">
        <v>3311</v>
      </c>
      <c r="DWK109" s="44">
        <v>3312</v>
      </c>
      <c r="DWL109" s="173">
        <v>3313</v>
      </c>
      <c r="DWM109" s="44">
        <v>3314</v>
      </c>
      <c r="DWN109" s="173">
        <v>3315</v>
      </c>
      <c r="DWO109" s="44">
        <v>3316</v>
      </c>
      <c r="DWP109" s="173">
        <v>3317</v>
      </c>
      <c r="DWQ109" s="44">
        <v>3318</v>
      </c>
      <c r="DWR109" s="173">
        <v>3319</v>
      </c>
      <c r="DWS109" s="44">
        <v>3320</v>
      </c>
      <c r="DWT109" s="173">
        <v>3321</v>
      </c>
      <c r="DWU109" s="44">
        <v>3322</v>
      </c>
      <c r="DWV109" s="173">
        <v>3323</v>
      </c>
      <c r="DWW109" s="44">
        <v>3324</v>
      </c>
      <c r="DWX109" s="173">
        <v>3325</v>
      </c>
      <c r="DWY109" s="44">
        <v>3326</v>
      </c>
      <c r="DWZ109" s="173">
        <v>3327</v>
      </c>
      <c r="DXA109" s="44">
        <v>3328</v>
      </c>
      <c r="DXB109" s="173">
        <v>3329</v>
      </c>
      <c r="DXC109" s="44">
        <v>3330</v>
      </c>
      <c r="DXD109" s="173">
        <v>3331</v>
      </c>
      <c r="DXE109" s="44">
        <v>3332</v>
      </c>
      <c r="DXF109" s="173">
        <v>3333</v>
      </c>
      <c r="DXG109" s="44">
        <v>3334</v>
      </c>
      <c r="DXH109" s="173">
        <v>3335</v>
      </c>
      <c r="DXI109" s="44">
        <v>3336</v>
      </c>
      <c r="DXJ109" s="173">
        <v>3337</v>
      </c>
      <c r="DXK109" s="44">
        <v>3338</v>
      </c>
      <c r="DXL109" s="173">
        <v>3339</v>
      </c>
      <c r="DXM109" s="44">
        <v>3340</v>
      </c>
      <c r="DXN109" s="173">
        <v>3341</v>
      </c>
      <c r="DXO109" s="44">
        <v>3342</v>
      </c>
      <c r="DXP109" s="173">
        <v>3343</v>
      </c>
      <c r="DXQ109" s="44">
        <v>3344</v>
      </c>
      <c r="DXR109" s="173">
        <v>3345</v>
      </c>
      <c r="DXS109" s="44">
        <v>3346</v>
      </c>
      <c r="DXT109" s="173">
        <v>3347</v>
      </c>
      <c r="DXU109" s="44">
        <v>3348</v>
      </c>
      <c r="DXV109" s="173">
        <v>3349</v>
      </c>
      <c r="DXW109" s="44">
        <v>3350</v>
      </c>
      <c r="DXX109" s="173">
        <v>3351</v>
      </c>
      <c r="DXY109" s="44">
        <v>3352</v>
      </c>
      <c r="DXZ109" s="173">
        <v>3353</v>
      </c>
      <c r="DYA109" s="44">
        <v>3354</v>
      </c>
      <c r="DYB109" s="173">
        <v>3355</v>
      </c>
      <c r="DYC109" s="44">
        <v>3356</v>
      </c>
      <c r="DYD109" s="173">
        <v>3357</v>
      </c>
      <c r="DYE109" s="44">
        <v>3358</v>
      </c>
      <c r="DYF109" s="173">
        <v>3359</v>
      </c>
      <c r="DYG109" s="44">
        <v>3360</v>
      </c>
      <c r="DYH109" s="173">
        <v>3361</v>
      </c>
      <c r="DYI109" s="44">
        <v>3362</v>
      </c>
      <c r="DYJ109" s="173">
        <v>3363</v>
      </c>
      <c r="DYK109" s="44">
        <v>3364</v>
      </c>
      <c r="DYL109" s="173">
        <v>3365</v>
      </c>
      <c r="DYM109" s="44">
        <v>3366</v>
      </c>
      <c r="DYN109" s="173">
        <v>3367</v>
      </c>
      <c r="DYO109" s="44">
        <v>3368</v>
      </c>
      <c r="DYP109" s="173">
        <v>3369</v>
      </c>
      <c r="DYQ109" s="44">
        <v>3370</v>
      </c>
      <c r="DYR109" s="173">
        <v>3371</v>
      </c>
      <c r="DYS109" s="44">
        <v>3372</v>
      </c>
      <c r="DYT109" s="173">
        <v>3373</v>
      </c>
      <c r="DYU109" s="44">
        <v>3374</v>
      </c>
      <c r="DYV109" s="173">
        <v>3375</v>
      </c>
      <c r="DYW109" s="44">
        <v>3376</v>
      </c>
      <c r="DYX109" s="173">
        <v>3377</v>
      </c>
      <c r="DYY109" s="44">
        <v>3378</v>
      </c>
      <c r="DYZ109" s="173">
        <v>3379</v>
      </c>
      <c r="DZA109" s="44">
        <v>3380</v>
      </c>
      <c r="DZB109" s="173">
        <v>3381</v>
      </c>
      <c r="DZC109" s="44">
        <v>3382</v>
      </c>
      <c r="DZD109" s="173">
        <v>3383</v>
      </c>
      <c r="DZE109" s="44">
        <v>3384</v>
      </c>
      <c r="DZF109" s="173">
        <v>3385</v>
      </c>
      <c r="DZG109" s="44">
        <v>3386</v>
      </c>
      <c r="DZH109" s="173">
        <v>3387</v>
      </c>
      <c r="DZI109" s="44">
        <v>3388</v>
      </c>
      <c r="DZJ109" s="173">
        <v>3389</v>
      </c>
      <c r="DZK109" s="44">
        <v>3390</v>
      </c>
      <c r="DZL109" s="173">
        <v>3391</v>
      </c>
      <c r="DZM109" s="44">
        <v>3392</v>
      </c>
      <c r="DZN109" s="173">
        <v>3393</v>
      </c>
      <c r="DZO109" s="44">
        <v>3394</v>
      </c>
      <c r="DZP109" s="173">
        <v>3395</v>
      </c>
      <c r="DZQ109" s="44">
        <v>3396</v>
      </c>
      <c r="DZR109" s="173">
        <v>3397</v>
      </c>
      <c r="DZS109" s="44">
        <v>3398</v>
      </c>
      <c r="DZT109" s="173">
        <v>3399</v>
      </c>
      <c r="DZU109" s="44">
        <v>3400</v>
      </c>
      <c r="DZV109" s="173">
        <v>3401</v>
      </c>
      <c r="DZW109" s="44">
        <v>3402</v>
      </c>
      <c r="DZX109" s="173">
        <v>3403</v>
      </c>
      <c r="DZY109" s="44">
        <v>3404</v>
      </c>
      <c r="DZZ109" s="173">
        <v>3405</v>
      </c>
      <c r="EAA109" s="44">
        <v>3406</v>
      </c>
      <c r="EAB109" s="173">
        <v>3407</v>
      </c>
      <c r="EAC109" s="44">
        <v>3408</v>
      </c>
      <c r="EAD109" s="173">
        <v>3409</v>
      </c>
      <c r="EAE109" s="44">
        <v>3410</v>
      </c>
      <c r="EAF109" s="173">
        <v>3411</v>
      </c>
      <c r="EAG109" s="44">
        <v>3412</v>
      </c>
      <c r="EAH109" s="173">
        <v>3413</v>
      </c>
      <c r="EAI109" s="44">
        <v>3414</v>
      </c>
      <c r="EAJ109" s="173">
        <v>3415</v>
      </c>
      <c r="EAK109" s="44">
        <v>3416</v>
      </c>
      <c r="EAL109" s="173">
        <v>3417</v>
      </c>
      <c r="EAM109" s="44">
        <v>3418</v>
      </c>
      <c r="EAN109" s="173">
        <v>3419</v>
      </c>
      <c r="EAO109" s="44">
        <v>3420</v>
      </c>
      <c r="EAP109" s="173">
        <v>3421</v>
      </c>
      <c r="EAQ109" s="44">
        <v>3422</v>
      </c>
      <c r="EAR109" s="173">
        <v>3423</v>
      </c>
      <c r="EAS109" s="44">
        <v>3424</v>
      </c>
      <c r="EAT109" s="173">
        <v>3425</v>
      </c>
      <c r="EAU109" s="44">
        <v>3426</v>
      </c>
      <c r="EAV109" s="173">
        <v>3427</v>
      </c>
      <c r="EAW109" s="44">
        <v>3428</v>
      </c>
      <c r="EAX109" s="173">
        <v>3429</v>
      </c>
      <c r="EAY109" s="44">
        <v>3430</v>
      </c>
      <c r="EAZ109" s="173">
        <v>3431</v>
      </c>
      <c r="EBA109" s="44">
        <v>3432</v>
      </c>
      <c r="EBB109" s="173">
        <v>3433</v>
      </c>
      <c r="EBC109" s="44">
        <v>3434</v>
      </c>
      <c r="EBD109" s="173">
        <v>3435</v>
      </c>
      <c r="EBE109" s="44">
        <v>3436</v>
      </c>
      <c r="EBF109" s="173">
        <v>3437</v>
      </c>
      <c r="EBG109" s="44">
        <v>3438</v>
      </c>
      <c r="EBH109" s="173">
        <v>3439</v>
      </c>
      <c r="EBI109" s="44">
        <v>3440</v>
      </c>
      <c r="EBJ109" s="173">
        <v>3441</v>
      </c>
      <c r="EBK109" s="44">
        <v>3442</v>
      </c>
      <c r="EBL109" s="173">
        <v>3443</v>
      </c>
      <c r="EBM109" s="44">
        <v>3444</v>
      </c>
      <c r="EBN109" s="173">
        <v>3445</v>
      </c>
      <c r="EBO109" s="44">
        <v>3446</v>
      </c>
      <c r="EBP109" s="173">
        <v>3447</v>
      </c>
      <c r="EBQ109" s="44">
        <v>3448</v>
      </c>
      <c r="EBR109" s="173">
        <v>3449</v>
      </c>
      <c r="EBS109" s="44">
        <v>3450</v>
      </c>
      <c r="EBT109" s="173">
        <v>3451</v>
      </c>
      <c r="EBU109" s="44">
        <v>3452</v>
      </c>
      <c r="EBV109" s="173">
        <v>3453</v>
      </c>
      <c r="EBW109" s="44">
        <v>3454</v>
      </c>
      <c r="EBX109" s="173">
        <v>3455</v>
      </c>
      <c r="EBY109" s="44">
        <v>3456</v>
      </c>
      <c r="EBZ109" s="173">
        <v>3457</v>
      </c>
      <c r="ECA109" s="44">
        <v>3458</v>
      </c>
      <c r="ECB109" s="173">
        <v>3459</v>
      </c>
      <c r="ECC109" s="44">
        <v>3460</v>
      </c>
      <c r="ECD109" s="173">
        <v>3461</v>
      </c>
      <c r="ECE109" s="44">
        <v>3462</v>
      </c>
      <c r="ECF109" s="173">
        <v>3463</v>
      </c>
      <c r="ECG109" s="44">
        <v>3464</v>
      </c>
      <c r="ECH109" s="173">
        <v>3465</v>
      </c>
      <c r="ECI109" s="44">
        <v>3466</v>
      </c>
      <c r="ECJ109" s="173">
        <v>3467</v>
      </c>
      <c r="ECK109" s="44">
        <v>3468</v>
      </c>
      <c r="ECL109" s="173">
        <v>3469</v>
      </c>
      <c r="ECM109" s="44">
        <v>3470</v>
      </c>
      <c r="ECN109" s="173">
        <v>3471</v>
      </c>
      <c r="ECO109" s="44">
        <v>3472</v>
      </c>
      <c r="ECP109" s="173">
        <v>3473</v>
      </c>
      <c r="ECQ109" s="44">
        <v>3474</v>
      </c>
      <c r="ECR109" s="173">
        <v>3475</v>
      </c>
      <c r="ECS109" s="44">
        <v>3476</v>
      </c>
      <c r="ECT109" s="173">
        <v>3477</v>
      </c>
      <c r="ECU109" s="44">
        <v>3478</v>
      </c>
      <c r="ECV109" s="173">
        <v>3479</v>
      </c>
      <c r="ECW109" s="44">
        <v>3480</v>
      </c>
      <c r="ECX109" s="173">
        <v>3481</v>
      </c>
      <c r="ECY109" s="44">
        <v>3482</v>
      </c>
      <c r="ECZ109" s="173">
        <v>3483</v>
      </c>
      <c r="EDA109" s="44">
        <v>3484</v>
      </c>
      <c r="EDB109" s="173">
        <v>3485</v>
      </c>
      <c r="EDC109" s="44">
        <v>3486</v>
      </c>
      <c r="EDD109" s="173">
        <v>3487</v>
      </c>
      <c r="EDE109" s="44">
        <v>3488</v>
      </c>
      <c r="EDF109" s="173">
        <v>3489</v>
      </c>
      <c r="EDG109" s="44">
        <v>3490</v>
      </c>
      <c r="EDH109" s="173">
        <v>3491</v>
      </c>
      <c r="EDI109" s="44">
        <v>3492</v>
      </c>
      <c r="EDJ109" s="173">
        <v>3493</v>
      </c>
      <c r="EDK109" s="44">
        <v>3494</v>
      </c>
      <c r="EDL109" s="173">
        <v>3495</v>
      </c>
      <c r="EDM109" s="44">
        <v>3496</v>
      </c>
      <c r="EDN109" s="173">
        <v>3497</v>
      </c>
      <c r="EDO109" s="44">
        <v>3498</v>
      </c>
      <c r="EDP109" s="173">
        <v>3499</v>
      </c>
      <c r="EDQ109" s="44">
        <v>3500</v>
      </c>
      <c r="EDR109" s="173">
        <v>3501</v>
      </c>
      <c r="EDS109" s="44">
        <v>3502</v>
      </c>
      <c r="EDT109" s="173">
        <v>3503</v>
      </c>
      <c r="EDU109" s="44">
        <v>3504</v>
      </c>
      <c r="EDV109" s="173">
        <v>3505</v>
      </c>
      <c r="EDW109" s="44">
        <v>3506</v>
      </c>
      <c r="EDX109" s="173">
        <v>3507</v>
      </c>
      <c r="EDY109" s="44">
        <v>3508</v>
      </c>
      <c r="EDZ109" s="173">
        <v>3509</v>
      </c>
      <c r="EEA109" s="44">
        <v>3510</v>
      </c>
      <c r="EEB109" s="173">
        <v>3511</v>
      </c>
      <c r="EEC109" s="44">
        <v>3512</v>
      </c>
      <c r="EED109" s="173">
        <v>3513</v>
      </c>
      <c r="EEE109" s="44">
        <v>3514</v>
      </c>
      <c r="EEF109" s="173">
        <v>3515</v>
      </c>
      <c r="EEG109" s="44">
        <v>3516</v>
      </c>
      <c r="EEH109" s="173">
        <v>3517</v>
      </c>
      <c r="EEI109" s="44">
        <v>3518</v>
      </c>
      <c r="EEJ109" s="173">
        <v>3519</v>
      </c>
      <c r="EEK109" s="44">
        <v>3520</v>
      </c>
      <c r="EEL109" s="173">
        <v>3521</v>
      </c>
      <c r="EEM109" s="44">
        <v>3522</v>
      </c>
      <c r="EEN109" s="173">
        <v>3523</v>
      </c>
      <c r="EEO109" s="44">
        <v>3524</v>
      </c>
      <c r="EEP109" s="173">
        <v>3525</v>
      </c>
      <c r="EEQ109" s="44">
        <v>3526</v>
      </c>
      <c r="EER109" s="173">
        <v>3527</v>
      </c>
      <c r="EES109" s="44">
        <v>3528</v>
      </c>
      <c r="EET109" s="173">
        <v>3529</v>
      </c>
      <c r="EEU109" s="44">
        <v>3530</v>
      </c>
      <c r="EEV109" s="173">
        <v>3531</v>
      </c>
      <c r="EEW109" s="44">
        <v>3532</v>
      </c>
      <c r="EEX109" s="173">
        <v>3533</v>
      </c>
      <c r="EEY109" s="44">
        <v>3534</v>
      </c>
      <c r="EEZ109" s="173">
        <v>3535</v>
      </c>
      <c r="EFA109" s="44">
        <v>3536</v>
      </c>
      <c r="EFB109" s="173">
        <v>3537</v>
      </c>
      <c r="EFC109" s="44">
        <v>3538</v>
      </c>
      <c r="EFD109" s="173">
        <v>3539</v>
      </c>
      <c r="EFE109" s="44">
        <v>3540</v>
      </c>
      <c r="EFF109" s="173">
        <v>3541</v>
      </c>
      <c r="EFG109" s="44">
        <v>3542</v>
      </c>
      <c r="EFH109" s="173">
        <v>3543</v>
      </c>
      <c r="EFI109" s="44">
        <v>3544</v>
      </c>
      <c r="EFJ109" s="173">
        <v>3545</v>
      </c>
      <c r="EFK109" s="44">
        <v>3546</v>
      </c>
      <c r="EFL109" s="173">
        <v>3547</v>
      </c>
      <c r="EFM109" s="44">
        <v>3548</v>
      </c>
      <c r="EFN109" s="173">
        <v>3549</v>
      </c>
      <c r="EFO109" s="44">
        <v>3550</v>
      </c>
      <c r="EFP109" s="173">
        <v>3551</v>
      </c>
      <c r="EFQ109" s="44">
        <v>3552</v>
      </c>
      <c r="EFR109" s="173">
        <v>3553</v>
      </c>
      <c r="EFS109" s="44">
        <v>3554</v>
      </c>
      <c r="EFT109" s="173">
        <v>3555</v>
      </c>
      <c r="EFU109" s="44">
        <v>3556</v>
      </c>
      <c r="EFV109" s="173">
        <v>3557</v>
      </c>
      <c r="EFW109" s="44">
        <v>3558</v>
      </c>
      <c r="EFX109" s="173">
        <v>3559</v>
      </c>
      <c r="EFY109" s="44">
        <v>3560</v>
      </c>
      <c r="EFZ109" s="173">
        <v>3561</v>
      </c>
      <c r="EGA109" s="44">
        <v>3562</v>
      </c>
      <c r="EGB109" s="173">
        <v>3563</v>
      </c>
      <c r="EGC109" s="44">
        <v>3564</v>
      </c>
      <c r="EGD109" s="173">
        <v>3565</v>
      </c>
      <c r="EGE109" s="44">
        <v>3566</v>
      </c>
      <c r="EGF109" s="173">
        <v>3567</v>
      </c>
      <c r="EGG109" s="44">
        <v>3568</v>
      </c>
      <c r="EGH109" s="173">
        <v>3569</v>
      </c>
      <c r="EGI109" s="44">
        <v>3570</v>
      </c>
      <c r="EGJ109" s="173">
        <v>3571</v>
      </c>
      <c r="EGK109" s="44">
        <v>3572</v>
      </c>
      <c r="EGL109" s="173">
        <v>3573</v>
      </c>
      <c r="EGM109" s="44">
        <v>3574</v>
      </c>
      <c r="EGN109" s="173">
        <v>3575</v>
      </c>
      <c r="EGO109" s="44">
        <v>3576</v>
      </c>
      <c r="EGP109" s="173">
        <v>3577</v>
      </c>
      <c r="EGQ109" s="44">
        <v>3578</v>
      </c>
      <c r="EGR109" s="173">
        <v>3579</v>
      </c>
      <c r="EGS109" s="44">
        <v>3580</v>
      </c>
      <c r="EGT109" s="173">
        <v>3581</v>
      </c>
      <c r="EGU109" s="44">
        <v>3582</v>
      </c>
      <c r="EGV109" s="173">
        <v>3583</v>
      </c>
      <c r="EGW109" s="44">
        <v>3584</v>
      </c>
      <c r="EGX109" s="173">
        <v>3585</v>
      </c>
      <c r="EGY109" s="44">
        <v>3586</v>
      </c>
      <c r="EGZ109" s="173">
        <v>3587</v>
      </c>
      <c r="EHA109" s="44">
        <v>3588</v>
      </c>
      <c r="EHB109" s="173">
        <v>3589</v>
      </c>
      <c r="EHC109" s="44">
        <v>3590</v>
      </c>
      <c r="EHD109" s="173">
        <v>3591</v>
      </c>
      <c r="EHE109" s="44">
        <v>3592</v>
      </c>
      <c r="EHF109" s="173">
        <v>3593</v>
      </c>
      <c r="EHG109" s="44">
        <v>3594</v>
      </c>
      <c r="EHH109" s="173">
        <v>3595</v>
      </c>
      <c r="EHI109" s="44">
        <v>3596</v>
      </c>
      <c r="EHJ109" s="173">
        <v>3597</v>
      </c>
      <c r="EHK109" s="44">
        <v>3598</v>
      </c>
      <c r="EHL109" s="173">
        <v>3599</v>
      </c>
      <c r="EHM109" s="44">
        <v>3600</v>
      </c>
      <c r="EHN109" s="173">
        <v>3601</v>
      </c>
      <c r="EHO109" s="44">
        <v>3602</v>
      </c>
      <c r="EHP109" s="173">
        <v>3603</v>
      </c>
      <c r="EHQ109" s="44">
        <v>3604</v>
      </c>
      <c r="EHR109" s="173">
        <v>3605</v>
      </c>
      <c r="EHS109" s="44">
        <v>3606</v>
      </c>
      <c r="EHT109" s="173">
        <v>3607</v>
      </c>
      <c r="EHU109" s="44">
        <v>3608</v>
      </c>
      <c r="EHV109" s="173">
        <v>3609</v>
      </c>
      <c r="EHW109" s="44">
        <v>3610</v>
      </c>
      <c r="EHX109" s="173">
        <v>3611</v>
      </c>
      <c r="EHY109" s="44">
        <v>3612</v>
      </c>
      <c r="EHZ109" s="173">
        <v>3613</v>
      </c>
      <c r="EIA109" s="44">
        <v>3614</v>
      </c>
      <c r="EIB109" s="173">
        <v>3615</v>
      </c>
      <c r="EIC109" s="44">
        <v>3616</v>
      </c>
      <c r="EID109" s="173">
        <v>3617</v>
      </c>
      <c r="EIE109" s="44">
        <v>3618</v>
      </c>
      <c r="EIF109" s="173">
        <v>3619</v>
      </c>
      <c r="EIG109" s="44">
        <v>3620</v>
      </c>
      <c r="EIH109" s="173">
        <v>3621</v>
      </c>
      <c r="EII109" s="44">
        <v>3622</v>
      </c>
      <c r="EIJ109" s="173">
        <v>3623</v>
      </c>
      <c r="EIK109" s="44">
        <v>3624</v>
      </c>
      <c r="EIL109" s="173">
        <v>3625</v>
      </c>
      <c r="EIM109" s="44">
        <v>3626</v>
      </c>
      <c r="EIN109" s="173">
        <v>3627</v>
      </c>
      <c r="EIO109" s="44">
        <v>3628</v>
      </c>
      <c r="EIP109" s="173">
        <v>3629</v>
      </c>
      <c r="EIQ109" s="44">
        <v>3630</v>
      </c>
      <c r="EIR109" s="173">
        <v>3631</v>
      </c>
      <c r="EIS109" s="44">
        <v>3632</v>
      </c>
      <c r="EIT109" s="173">
        <v>3633</v>
      </c>
      <c r="EIU109" s="44">
        <v>3634</v>
      </c>
      <c r="EIV109" s="173">
        <v>3635</v>
      </c>
      <c r="EIW109" s="44">
        <v>3636</v>
      </c>
      <c r="EIX109" s="173">
        <v>3637</v>
      </c>
      <c r="EIY109" s="44">
        <v>3638</v>
      </c>
      <c r="EIZ109" s="173">
        <v>3639</v>
      </c>
      <c r="EJA109" s="44">
        <v>3640</v>
      </c>
      <c r="EJB109" s="173">
        <v>3641</v>
      </c>
      <c r="EJC109" s="44">
        <v>3642</v>
      </c>
      <c r="EJD109" s="173">
        <v>3643</v>
      </c>
      <c r="EJE109" s="44">
        <v>3644</v>
      </c>
      <c r="EJF109" s="173">
        <v>3645</v>
      </c>
      <c r="EJG109" s="44">
        <v>3646</v>
      </c>
      <c r="EJH109" s="173">
        <v>3647</v>
      </c>
      <c r="EJI109" s="44">
        <v>3648</v>
      </c>
      <c r="EJJ109" s="173">
        <v>3649</v>
      </c>
      <c r="EJK109" s="44">
        <v>3650</v>
      </c>
      <c r="EJL109" s="173">
        <v>3651</v>
      </c>
      <c r="EJM109" s="44">
        <v>3652</v>
      </c>
      <c r="EJN109" s="173">
        <v>3653</v>
      </c>
      <c r="EJO109" s="44">
        <v>3654</v>
      </c>
      <c r="EJP109" s="173">
        <v>3655</v>
      </c>
      <c r="EJQ109" s="44">
        <v>3656</v>
      </c>
      <c r="EJR109" s="173">
        <v>3657</v>
      </c>
      <c r="EJS109" s="44">
        <v>3658</v>
      </c>
      <c r="EJT109" s="173">
        <v>3659</v>
      </c>
      <c r="EJU109" s="44">
        <v>3660</v>
      </c>
      <c r="EJV109" s="173">
        <v>3661</v>
      </c>
      <c r="EJW109" s="44">
        <v>3662</v>
      </c>
      <c r="EJX109" s="173">
        <v>3663</v>
      </c>
      <c r="EJY109" s="44">
        <v>3664</v>
      </c>
      <c r="EJZ109" s="173">
        <v>3665</v>
      </c>
      <c r="EKA109" s="44">
        <v>3666</v>
      </c>
      <c r="EKB109" s="173">
        <v>3667</v>
      </c>
      <c r="EKC109" s="44">
        <v>3668</v>
      </c>
      <c r="EKD109" s="173">
        <v>3669</v>
      </c>
      <c r="EKE109" s="44">
        <v>3670</v>
      </c>
      <c r="EKF109" s="173">
        <v>3671</v>
      </c>
      <c r="EKG109" s="44">
        <v>3672</v>
      </c>
      <c r="EKH109" s="173">
        <v>3673</v>
      </c>
      <c r="EKI109" s="44">
        <v>3674</v>
      </c>
      <c r="EKJ109" s="173">
        <v>3675</v>
      </c>
      <c r="EKK109" s="44">
        <v>3676</v>
      </c>
      <c r="EKL109" s="173">
        <v>3677</v>
      </c>
      <c r="EKM109" s="44">
        <v>3678</v>
      </c>
      <c r="EKN109" s="173">
        <v>3679</v>
      </c>
      <c r="EKO109" s="44">
        <v>3680</v>
      </c>
      <c r="EKP109" s="173">
        <v>3681</v>
      </c>
      <c r="EKQ109" s="44">
        <v>3682</v>
      </c>
      <c r="EKR109" s="173">
        <v>3683</v>
      </c>
      <c r="EKS109" s="44">
        <v>3684</v>
      </c>
      <c r="EKT109" s="173">
        <v>3685</v>
      </c>
      <c r="EKU109" s="44">
        <v>3686</v>
      </c>
      <c r="EKV109" s="173">
        <v>3687</v>
      </c>
      <c r="EKW109" s="44">
        <v>3688</v>
      </c>
      <c r="EKX109" s="173">
        <v>3689</v>
      </c>
      <c r="EKY109" s="44">
        <v>3690</v>
      </c>
      <c r="EKZ109" s="173">
        <v>3691</v>
      </c>
      <c r="ELA109" s="44">
        <v>3692</v>
      </c>
      <c r="ELB109" s="173">
        <v>3693</v>
      </c>
      <c r="ELC109" s="44">
        <v>3694</v>
      </c>
      <c r="ELD109" s="173">
        <v>3695</v>
      </c>
      <c r="ELE109" s="44">
        <v>3696</v>
      </c>
      <c r="ELF109" s="173">
        <v>3697</v>
      </c>
      <c r="ELG109" s="44">
        <v>3698</v>
      </c>
      <c r="ELH109" s="173">
        <v>3699</v>
      </c>
      <c r="ELI109" s="44">
        <v>3700</v>
      </c>
      <c r="ELJ109" s="173">
        <v>3701</v>
      </c>
      <c r="ELK109" s="44">
        <v>3702</v>
      </c>
      <c r="ELL109" s="173">
        <v>3703</v>
      </c>
      <c r="ELM109" s="44">
        <v>3704</v>
      </c>
      <c r="ELN109" s="173">
        <v>3705</v>
      </c>
      <c r="ELO109" s="44">
        <v>3706</v>
      </c>
      <c r="ELP109" s="173">
        <v>3707</v>
      </c>
      <c r="ELQ109" s="44">
        <v>3708</v>
      </c>
      <c r="ELR109" s="173">
        <v>3709</v>
      </c>
      <c r="ELS109" s="44">
        <v>3710</v>
      </c>
      <c r="ELT109" s="173">
        <v>3711</v>
      </c>
      <c r="ELU109" s="44">
        <v>3712</v>
      </c>
      <c r="ELV109" s="173">
        <v>3713</v>
      </c>
      <c r="ELW109" s="44">
        <v>3714</v>
      </c>
      <c r="ELX109" s="173">
        <v>3715</v>
      </c>
      <c r="ELY109" s="44">
        <v>3716</v>
      </c>
      <c r="ELZ109" s="173">
        <v>3717</v>
      </c>
      <c r="EMA109" s="44">
        <v>3718</v>
      </c>
      <c r="EMB109" s="173">
        <v>3719</v>
      </c>
      <c r="EMC109" s="44">
        <v>3720</v>
      </c>
      <c r="EMD109" s="173">
        <v>3721</v>
      </c>
      <c r="EME109" s="44">
        <v>3722</v>
      </c>
      <c r="EMF109" s="173">
        <v>3723</v>
      </c>
      <c r="EMG109" s="44">
        <v>3724</v>
      </c>
      <c r="EMH109" s="173">
        <v>3725</v>
      </c>
      <c r="EMI109" s="44">
        <v>3726</v>
      </c>
      <c r="EMJ109" s="173">
        <v>3727</v>
      </c>
      <c r="EMK109" s="44">
        <v>3728</v>
      </c>
      <c r="EML109" s="173">
        <v>3729</v>
      </c>
      <c r="EMM109" s="44">
        <v>3730</v>
      </c>
      <c r="EMN109" s="173">
        <v>3731</v>
      </c>
      <c r="EMO109" s="44">
        <v>3732</v>
      </c>
      <c r="EMP109" s="173">
        <v>3733</v>
      </c>
      <c r="EMQ109" s="44">
        <v>3734</v>
      </c>
      <c r="EMR109" s="173">
        <v>3735</v>
      </c>
      <c r="EMS109" s="44">
        <v>3736</v>
      </c>
      <c r="EMT109" s="173">
        <v>3737</v>
      </c>
      <c r="EMU109" s="44">
        <v>3738</v>
      </c>
      <c r="EMV109" s="173">
        <v>3739</v>
      </c>
      <c r="EMW109" s="44">
        <v>3740</v>
      </c>
      <c r="EMX109" s="173">
        <v>3741</v>
      </c>
      <c r="EMY109" s="44">
        <v>3742</v>
      </c>
      <c r="EMZ109" s="173">
        <v>3743</v>
      </c>
      <c r="ENA109" s="44">
        <v>3744</v>
      </c>
      <c r="ENB109" s="173">
        <v>3745</v>
      </c>
      <c r="ENC109" s="44">
        <v>3746</v>
      </c>
      <c r="END109" s="173">
        <v>3747</v>
      </c>
      <c r="ENE109" s="44">
        <v>3748</v>
      </c>
      <c r="ENF109" s="173">
        <v>3749</v>
      </c>
      <c r="ENG109" s="44">
        <v>3750</v>
      </c>
      <c r="ENH109" s="173">
        <v>3751</v>
      </c>
      <c r="ENI109" s="44">
        <v>3752</v>
      </c>
      <c r="ENJ109" s="173">
        <v>3753</v>
      </c>
      <c r="ENK109" s="44">
        <v>3754</v>
      </c>
      <c r="ENL109" s="173">
        <v>3755</v>
      </c>
      <c r="ENM109" s="44">
        <v>3756</v>
      </c>
      <c r="ENN109" s="173">
        <v>3757</v>
      </c>
      <c r="ENO109" s="44">
        <v>3758</v>
      </c>
      <c r="ENP109" s="173">
        <v>3759</v>
      </c>
      <c r="ENQ109" s="44">
        <v>3760</v>
      </c>
      <c r="ENR109" s="173">
        <v>3761</v>
      </c>
      <c r="ENS109" s="44">
        <v>3762</v>
      </c>
      <c r="ENT109" s="173">
        <v>3763</v>
      </c>
      <c r="ENU109" s="44">
        <v>3764</v>
      </c>
      <c r="ENV109" s="173">
        <v>3765</v>
      </c>
      <c r="ENW109" s="44">
        <v>3766</v>
      </c>
      <c r="ENX109" s="173">
        <v>3767</v>
      </c>
      <c r="ENY109" s="44">
        <v>3768</v>
      </c>
      <c r="ENZ109" s="173">
        <v>3769</v>
      </c>
      <c r="EOA109" s="44">
        <v>3770</v>
      </c>
      <c r="EOB109" s="173">
        <v>3771</v>
      </c>
      <c r="EOC109" s="44">
        <v>3772</v>
      </c>
      <c r="EOD109" s="173">
        <v>3773</v>
      </c>
      <c r="EOE109" s="44">
        <v>3774</v>
      </c>
      <c r="EOF109" s="173">
        <v>3775</v>
      </c>
      <c r="EOG109" s="44">
        <v>3776</v>
      </c>
      <c r="EOH109" s="173">
        <v>3777</v>
      </c>
      <c r="EOI109" s="44">
        <v>3778</v>
      </c>
      <c r="EOJ109" s="173">
        <v>3779</v>
      </c>
      <c r="EOK109" s="44">
        <v>3780</v>
      </c>
      <c r="EOL109" s="173">
        <v>3781</v>
      </c>
      <c r="EOM109" s="44">
        <v>3782</v>
      </c>
      <c r="EON109" s="173">
        <v>3783</v>
      </c>
      <c r="EOO109" s="44">
        <v>3784</v>
      </c>
      <c r="EOP109" s="173">
        <v>3785</v>
      </c>
      <c r="EOQ109" s="44">
        <v>3786</v>
      </c>
      <c r="EOR109" s="173">
        <v>3787</v>
      </c>
      <c r="EOS109" s="44">
        <v>3788</v>
      </c>
      <c r="EOT109" s="173">
        <v>3789</v>
      </c>
      <c r="EOU109" s="44">
        <v>3790</v>
      </c>
      <c r="EOV109" s="173">
        <v>3791</v>
      </c>
      <c r="EOW109" s="44">
        <v>3792</v>
      </c>
      <c r="EOX109" s="173">
        <v>3793</v>
      </c>
      <c r="EOY109" s="44">
        <v>3794</v>
      </c>
      <c r="EOZ109" s="173">
        <v>3795</v>
      </c>
      <c r="EPA109" s="44">
        <v>3796</v>
      </c>
      <c r="EPB109" s="173">
        <v>3797</v>
      </c>
      <c r="EPC109" s="44">
        <v>3798</v>
      </c>
      <c r="EPD109" s="173">
        <v>3799</v>
      </c>
      <c r="EPE109" s="44">
        <v>3800</v>
      </c>
      <c r="EPF109" s="173">
        <v>3801</v>
      </c>
      <c r="EPG109" s="44">
        <v>3802</v>
      </c>
      <c r="EPH109" s="173">
        <v>3803</v>
      </c>
      <c r="EPI109" s="44">
        <v>3804</v>
      </c>
      <c r="EPJ109" s="173">
        <v>3805</v>
      </c>
      <c r="EPK109" s="44">
        <v>3806</v>
      </c>
      <c r="EPL109" s="173">
        <v>3807</v>
      </c>
      <c r="EPM109" s="44">
        <v>3808</v>
      </c>
      <c r="EPN109" s="173">
        <v>3809</v>
      </c>
      <c r="EPO109" s="44">
        <v>3810</v>
      </c>
      <c r="EPP109" s="173">
        <v>3811</v>
      </c>
      <c r="EPQ109" s="44">
        <v>3812</v>
      </c>
      <c r="EPR109" s="173">
        <v>3813</v>
      </c>
      <c r="EPS109" s="44">
        <v>3814</v>
      </c>
      <c r="EPT109" s="173">
        <v>3815</v>
      </c>
      <c r="EPU109" s="44">
        <v>3816</v>
      </c>
      <c r="EPV109" s="173">
        <v>3817</v>
      </c>
      <c r="EPW109" s="44">
        <v>3818</v>
      </c>
      <c r="EPX109" s="173">
        <v>3819</v>
      </c>
      <c r="EPY109" s="44">
        <v>3820</v>
      </c>
      <c r="EPZ109" s="173">
        <v>3821</v>
      </c>
      <c r="EQA109" s="44">
        <v>3822</v>
      </c>
      <c r="EQB109" s="173">
        <v>3823</v>
      </c>
      <c r="EQC109" s="44">
        <v>3824</v>
      </c>
      <c r="EQD109" s="173">
        <v>3825</v>
      </c>
      <c r="EQE109" s="44">
        <v>3826</v>
      </c>
      <c r="EQF109" s="173">
        <v>3827</v>
      </c>
      <c r="EQG109" s="44">
        <v>3828</v>
      </c>
      <c r="EQH109" s="173">
        <v>3829</v>
      </c>
      <c r="EQI109" s="44">
        <v>3830</v>
      </c>
      <c r="EQJ109" s="173">
        <v>3831</v>
      </c>
      <c r="EQK109" s="44">
        <v>3832</v>
      </c>
      <c r="EQL109" s="173">
        <v>3833</v>
      </c>
      <c r="EQM109" s="44">
        <v>3834</v>
      </c>
      <c r="EQN109" s="173">
        <v>3835</v>
      </c>
      <c r="EQO109" s="44">
        <v>3836</v>
      </c>
      <c r="EQP109" s="173">
        <v>3837</v>
      </c>
      <c r="EQQ109" s="44">
        <v>3838</v>
      </c>
      <c r="EQR109" s="173">
        <v>3839</v>
      </c>
      <c r="EQS109" s="44">
        <v>3840</v>
      </c>
      <c r="EQT109" s="173">
        <v>3841</v>
      </c>
      <c r="EQU109" s="44">
        <v>3842</v>
      </c>
      <c r="EQV109" s="173">
        <v>3843</v>
      </c>
      <c r="EQW109" s="44">
        <v>3844</v>
      </c>
      <c r="EQX109" s="173">
        <v>3845</v>
      </c>
      <c r="EQY109" s="44">
        <v>3846</v>
      </c>
      <c r="EQZ109" s="173">
        <v>3847</v>
      </c>
      <c r="ERA109" s="44">
        <v>3848</v>
      </c>
      <c r="ERB109" s="173">
        <v>3849</v>
      </c>
      <c r="ERC109" s="44">
        <v>3850</v>
      </c>
      <c r="ERD109" s="173">
        <v>3851</v>
      </c>
      <c r="ERE109" s="44">
        <v>3852</v>
      </c>
      <c r="ERF109" s="173">
        <v>3853</v>
      </c>
      <c r="ERG109" s="44">
        <v>3854</v>
      </c>
      <c r="ERH109" s="173">
        <v>3855</v>
      </c>
      <c r="ERI109" s="44">
        <v>3856</v>
      </c>
      <c r="ERJ109" s="173">
        <v>3857</v>
      </c>
      <c r="ERK109" s="44">
        <v>3858</v>
      </c>
      <c r="ERL109" s="173">
        <v>3859</v>
      </c>
      <c r="ERM109" s="44">
        <v>3860</v>
      </c>
      <c r="ERN109" s="173">
        <v>3861</v>
      </c>
      <c r="ERO109" s="44">
        <v>3862</v>
      </c>
      <c r="ERP109" s="173">
        <v>3863</v>
      </c>
      <c r="ERQ109" s="44">
        <v>3864</v>
      </c>
      <c r="ERR109" s="173">
        <v>3865</v>
      </c>
      <c r="ERS109" s="44">
        <v>3866</v>
      </c>
      <c r="ERT109" s="173">
        <v>3867</v>
      </c>
      <c r="ERU109" s="44">
        <v>3868</v>
      </c>
      <c r="ERV109" s="173">
        <v>3869</v>
      </c>
      <c r="ERW109" s="44">
        <v>3870</v>
      </c>
      <c r="ERX109" s="173">
        <v>3871</v>
      </c>
      <c r="ERY109" s="44">
        <v>3872</v>
      </c>
      <c r="ERZ109" s="173">
        <v>3873</v>
      </c>
      <c r="ESA109" s="44">
        <v>3874</v>
      </c>
      <c r="ESB109" s="173">
        <v>3875</v>
      </c>
      <c r="ESC109" s="44">
        <v>3876</v>
      </c>
      <c r="ESD109" s="173">
        <v>3877</v>
      </c>
      <c r="ESE109" s="44">
        <v>3878</v>
      </c>
      <c r="ESF109" s="173">
        <v>3879</v>
      </c>
      <c r="ESG109" s="44">
        <v>3880</v>
      </c>
      <c r="ESH109" s="173">
        <v>3881</v>
      </c>
      <c r="ESI109" s="44">
        <v>3882</v>
      </c>
      <c r="ESJ109" s="173">
        <v>3883</v>
      </c>
      <c r="ESK109" s="44">
        <v>3884</v>
      </c>
      <c r="ESL109" s="173">
        <v>3885</v>
      </c>
      <c r="ESM109" s="44">
        <v>3886</v>
      </c>
      <c r="ESN109" s="173">
        <v>3887</v>
      </c>
      <c r="ESO109" s="44">
        <v>3888</v>
      </c>
      <c r="ESP109" s="173">
        <v>3889</v>
      </c>
      <c r="ESQ109" s="44">
        <v>3890</v>
      </c>
      <c r="ESR109" s="173">
        <v>3891</v>
      </c>
      <c r="ESS109" s="44">
        <v>3892</v>
      </c>
      <c r="EST109" s="173">
        <v>3893</v>
      </c>
      <c r="ESU109" s="44">
        <v>3894</v>
      </c>
      <c r="ESV109" s="173">
        <v>3895</v>
      </c>
      <c r="ESW109" s="44">
        <v>3896</v>
      </c>
      <c r="ESX109" s="173">
        <v>3897</v>
      </c>
      <c r="ESY109" s="44">
        <v>3898</v>
      </c>
      <c r="ESZ109" s="173">
        <v>3899</v>
      </c>
      <c r="ETA109" s="44">
        <v>3900</v>
      </c>
      <c r="ETB109" s="173">
        <v>3901</v>
      </c>
      <c r="ETC109" s="44">
        <v>3902</v>
      </c>
      <c r="ETD109" s="173">
        <v>3903</v>
      </c>
      <c r="ETE109" s="44">
        <v>3904</v>
      </c>
      <c r="ETF109" s="173">
        <v>3905</v>
      </c>
      <c r="ETG109" s="44">
        <v>3906</v>
      </c>
      <c r="ETH109" s="173">
        <v>3907</v>
      </c>
      <c r="ETI109" s="44">
        <v>3908</v>
      </c>
      <c r="ETJ109" s="173">
        <v>3909</v>
      </c>
      <c r="ETK109" s="44">
        <v>3910</v>
      </c>
      <c r="ETL109" s="173">
        <v>3911</v>
      </c>
      <c r="ETM109" s="44">
        <v>3912</v>
      </c>
      <c r="ETN109" s="173">
        <v>3913</v>
      </c>
      <c r="ETO109" s="44">
        <v>3914</v>
      </c>
      <c r="ETP109" s="173">
        <v>3915</v>
      </c>
      <c r="ETQ109" s="44">
        <v>3916</v>
      </c>
      <c r="ETR109" s="173">
        <v>3917</v>
      </c>
      <c r="ETS109" s="44">
        <v>3918</v>
      </c>
      <c r="ETT109" s="173">
        <v>3919</v>
      </c>
      <c r="ETU109" s="44">
        <v>3920</v>
      </c>
      <c r="ETV109" s="173">
        <v>3921</v>
      </c>
      <c r="ETW109" s="44">
        <v>3922</v>
      </c>
      <c r="ETX109" s="173">
        <v>3923</v>
      </c>
      <c r="ETY109" s="44">
        <v>3924</v>
      </c>
      <c r="ETZ109" s="173">
        <v>3925</v>
      </c>
      <c r="EUA109" s="44">
        <v>3926</v>
      </c>
      <c r="EUB109" s="173">
        <v>3927</v>
      </c>
      <c r="EUC109" s="44">
        <v>3928</v>
      </c>
      <c r="EUD109" s="173">
        <v>3929</v>
      </c>
      <c r="EUE109" s="44">
        <v>3930</v>
      </c>
      <c r="EUF109" s="173">
        <v>3931</v>
      </c>
      <c r="EUG109" s="44">
        <v>3932</v>
      </c>
      <c r="EUH109" s="173">
        <v>3933</v>
      </c>
      <c r="EUI109" s="44">
        <v>3934</v>
      </c>
      <c r="EUJ109" s="173">
        <v>3935</v>
      </c>
      <c r="EUK109" s="44">
        <v>3936</v>
      </c>
      <c r="EUL109" s="173">
        <v>3937</v>
      </c>
      <c r="EUM109" s="44">
        <v>3938</v>
      </c>
      <c r="EUN109" s="173">
        <v>3939</v>
      </c>
      <c r="EUO109" s="44">
        <v>3940</v>
      </c>
      <c r="EUP109" s="173">
        <v>3941</v>
      </c>
      <c r="EUQ109" s="44">
        <v>3942</v>
      </c>
      <c r="EUR109" s="173">
        <v>3943</v>
      </c>
      <c r="EUS109" s="44">
        <v>3944</v>
      </c>
      <c r="EUT109" s="173">
        <v>3945</v>
      </c>
      <c r="EUU109" s="44">
        <v>3946</v>
      </c>
      <c r="EUV109" s="173">
        <v>3947</v>
      </c>
      <c r="EUW109" s="44">
        <v>3948</v>
      </c>
      <c r="EUX109" s="173">
        <v>3949</v>
      </c>
      <c r="EUY109" s="44">
        <v>3950</v>
      </c>
      <c r="EUZ109" s="173">
        <v>3951</v>
      </c>
      <c r="EVA109" s="44">
        <v>3952</v>
      </c>
      <c r="EVB109" s="173">
        <v>3953</v>
      </c>
      <c r="EVC109" s="44">
        <v>3954</v>
      </c>
      <c r="EVD109" s="173">
        <v>3955</v>
      </c>
      <c r="EVE109" s="44">
        <v>3956</v>
      </c>
      <c r="EVF109" s="173">
        <v>3957</v>
      </c>
      <c r="EVG109" s="44">
        <v>3958</v>
      </c>
      <c r="EVH109" s="173">
        <v>3959</v>
      </c>
      <c r="EVI109" s="44">
        <v>3960</v>
      </c>
      <c r="EVJ109" s="173">
        <v>3961</v>
      </c>
      <c r="EVK109" s="44">
        <v>3962</v>
      </c>
      <c r="EVL109" s="173">
        <v>3963</v>
      </c>
      <c r="EVM109" s="44">
        <v>3964</v>
      </c>
      <c r="EVN109" s="173">
        <v>3965</v>
      </c>
      <c r="EVO109" s="44">
        <v>3966</v>
      </c>
      <c r="EVP109" s="173">
        <v>3967</v>
      </c>
      <c r="EVQ109" s="44">
        <v>3968</v>
      </c>
      <c r="EVR109" s="173">
        <v>3969</v>
      </c>
      <c r="EVS109" s="44">
        <v>3970</v>
      </c>
      <c r="EVT109" s="173">
        <v>3971</v>
      </c>
      <c r="EVU109" s="44">
        <v>3972</v>
      </c>
      <c r="EVV109" s="173">
        <v>3973</v>
      </c>
      <c r="EVW109" s="44">
        <v>3974</v>
      </c>
      <c r="EVX109" s="173">
        <v>3975</v>
      </c>
      <c r="EVY109" s="44">
        <v>3976</v>
      </c>
      <c r="EVZ109" s="173">
        <v>3977</v>
      </c>
      <c r="EWA109" s="44">
        <v>3978</v>
      </c>
      <c r="EWB109" s="173">
        <v>3979</v>
      </c>
      <c r="EWC109" s="44">
        <v>3980</v>
      </c>
      <c r="EWD109" s="173">
        <v>3981</v>
      </c>
      <c r="EWE109" s="44">
        <v>3982</v>
      </c>
      <c r="EWF109" s="173">
        <v>3983</v>
      </c>
      <c r="EWG109" s="44">
        <v>3984</v>
      </c>
      <c r="EWH109" s="173">
        <v>3985</v>
      </c>
      <c r="EWI109" s="44">
        <v>3986</v>
      </c>
      <c r="EWJ109" s="173">
        <v>3987</v>
      </c>
      <c r="EWK109" s="44">
        <v>3988</v>
      </c>
      <c r="EWL109" s="173">
        <v>3989</v>
      </c>
      <c r="EWM109" s="44">
        <v>3990</v>
      </c>
      <c r="EWN109" s="173">
        <v>3991</v>
      </c>
      <c r="EWO109" s="44">
        <v>3992</v>
      </c>
      <c r="EWP109" s="173">
        <v>3993</v>
      </c>
      <c r="EWQ109" s="44">
        <v>3994</v>
      </c>
      <c r="EWR109" s="173">
        <v>3995</v>
      </c>
      <c r="EWS109" s="44">
        <v>3996</v>
      </c>
      <c r="EWT109" s="173">
        <v>3997</v>
      </c>
      <c r="EWU109" s="44">
        <v>3998</v>
      </c>
      <c r="EWV109" s="173">
        <v>3999</v>
      </c>
      <c r="EWW109" s="44">
        <v>4000</v>
      </c>
      <c r="EWX109" s="173">
        <v>4001</v>
      </c>
      <c r="EWY109" s="44">
        <v>4002</v>
      </c>
      <c r="EWZ109" s="173">
        <v>4003</v>
      </c>
      <c r="EXA109" s="44">
        <v>4004</v>
      </c>
      <c r="EXB109" s="173">
        <v>4005</v>
      </c>
      <c r="EXC109" s="44">
        <v>4006</v>
      </c>
      <c r="EXD109" s="173">
        <v>4007</v>
      </c>
      <c r="EXE109" s="44">
        <v>4008</v>
      </c>
      <c r="EXF109" s="173">
        <v>4009</v>
      </c>
      <c r="EXG109" s="44">
        <v>4010</v>
      </c>
      <c r="EXH109" s="173">
        <v>4011</v>
      </c>
      <c r="EXI109" s="44">
        <v>4012</v>
      </c>
      <c r="EXJ109" s="173">
        <v>4013</v>
      </c>
      <c r="EXK109" s="44">
        <v>4014</v>
      </c>
      <c r="EXL109" s="173">
        <v>4015</v>
      </c>
      <c r="EXM109" s="44">
        <v>4016</v>
      </c>
      <c r="EXN109" s="173">
        <v>4017</v>
      </c>
      <c r="EXO109" s="44">
        <v>4018</v>
      </c>
      <c r="EXP109" s="173">
        <v>4019</v>
      </c>
      <c r="EXQ109" s="44">
        <v>4020</v>
      </c>
      <c r="EXR109" s="173">
        <v>4021</v>
      </c>
      <c r="EXS109" s="44">
        <v>4022</v>
      </c>
      <c r="EXT109" s="173">
        <v>4023</v>
      </c>
      <c r="EXU109" s="44">
        <v>4024</v>
      </c>
      <c r="EXV109" s="173">
        <v>4025</v>
      </c>
      <c r="EXW109" s="44">
        <v>4026</v>
      </c>
      <c r="EXX109" s="173">
        <v>4027</v>
      </c>
      <c r="EXY109" s="44">
        <v>4028</v>
      </c>
      <c r="EXZ109" s="173">
        <v>4029</v>
      </c>
      <c r="EYA109" s="44">
        <v>4030</v>
      </c>
      <c r="EYB109" s="173">
        <v>4031</v>
      </c>
      <c r="EYC109" s="44">
        <v>4032</v>
      </c>
      <c r="EYD109" s="173">
        <v>4033</v>
      </c>
      <c r="EYE109" s="44">
        <v>4034</v>
      </c>
      <c r="EYF109" s="173">
        <v>4035</v>
      </c>
      <c r="EYG109" s="44">
        <v>4036</v>
      </c>
      <c r="EYH109" s="173">
        <v>4037</v>
      </c>
      <c r="EYI109" s="44">
        <v>4038</v>
      </c>
      <c r="EYJ109" s="173">
        <v>4039</v>
      </c>
      <c r="EYK109" s="44">
        <v>4040</v>
      </c>
      <c r="EYL109" s="173">
        <v>4041</v>
      </c>
      <c r="EYM109" s="44">
        <v>4042</v>
      </c>
      <c r="EYN109" s="173">
        <v>4043</v>
      </c>
      <c r="EYO109" s="44">
        <v>4044</v>
      </c>
      <c r="EYP109" s="173">
        <v>4045</v>
      </c>
      <c r="EYQ109" s="44">
        <v>4046</v>
      </c>
      <c r="EYR109" s="173">
        <v>4047</v>
      </c>
      <c r="EYS109" s="44">
        <v>4048</v>
      </c>
      <c r="EYT109" s="173">
        <v>4049</v>
      </c>
      <c r="EYU109" s="44">
        <v>4050</v>
      </c>
      <c r="EYV109" s="173">
        <v>4051</v>
      </c>
      <c r="EYW109" s="44">
        <v>4052</v>
      </c>
      <c r="EYX109" s="173">
        <v>4053</v>
      </c>
      <c r="EYY109" s="44">
        <v>4054</v>
      </c>
      <c r="EYZ109" s="173">
        <v>4055</v>
      </c>
      <c r="EZA109" s="44">
        <v>4056</v>
      </c>
      <c r="EZB109" s="173">
        <v>4057</v>
      </c>
      <c r="EZC109" s="44">
        <v>4058</v>
      </c>
      <c r="EZD109" s="173">
        <v>4059</v>
      </c>
      <c r="EZE109" s="44">
        <v>4060</v>
      </c>
      <c r="EZF109" s="173">
        <v>4061</v>
      </c>
      <c r="EZG109" s="44">
        <v>4062</v>
      </c>
      <c r="EZH109" s="173">
        <v>4063</v>
      </c>
      <c r="EZI109" s="44">
        <v>4064</v>
      </c>
      <c r="EZJ109" s="173">
        <v>4065</v>
      </c>
      <c r="EZK109" s="44">
        <v>4066</v>
      </c>
      <c r="EZL109" s="173">
        <v>4067</v>
      </c>
      <c r="EZM109" s="44">
        <v>4068</v>
      </c>
      <c r="EZN109" s="173">
        <v>4069</v>
      </c>
      <c r="EZO109" s="44">
        <v>4070</v>
      </c>
      <c r="EZP109" s="173">
        <v>4071</v>
      </c>
      <c r="EZQ109" s="44">
        <v>4072</v>
      </c>
      <c r="EZR109" s="173">
        <v>4073</v>
      </c>
      <c r="EZS109" s="44">
        <v>4074</v>
      </c>
      <c r="EZT109" s="173">
        <v>4075</v>
      </c>
      <c r="EZU109" s="44">
        <v>4076</v>
      </c>
      <c r="EZV109" s="173">
        <v>4077</v>
      </c>
      <c r="EZW109" s="44">
        <v>4078</v>
      </c>
      <c r="EZX109" s="173">
        <v>4079</v>
      </c>
      <c r="EZY109" s="44">
        <v>4080</v>
      </c>
      <c r="EZZ109" s="173">
        <v>4081</v>
      </c>
      <c r="FAA109" s="44">
        <v>4082</v>
      </c>
      <c r="FAB109" s="173">
        <v>4083</v>
      </c>
      <c r="FAC109" s="44">
        <v>4084</v>
      </c>
      <c r="FAD109" s="173">
        <v>4085</v>
      </c>
      <c r="FAE109" s="44">
        <v>4086</v>
      </c>
      <c r="FAF109" s="173">
        <v>4087</v>
      </c>
      <c r="FAG109" s="44">
        <v>4088</v>
      </c>
      <c r="FAH109" s="173">
        <v>4089</v>
      </c>
      <c r="FAI109" s="44">
        <v>4090</v>
      </c>
      <c r="FAJ109" s="173">
        <v>4091</v>
      </c>
      <c r="FAK109" s="44">
        <v>4092</v>
      </c>
      <c r="FAL109" s="173">
        <v>4093</v>
      </c>
      <c r="FAM109" s="44">
        <v>4094</v>
      </c>
      <c r="FAN109" s="173">
        <v>4095</v>
      </c>
      <c r="FAO109" s="44">
        <v>4096</v>
      </c>
      <c r="FAP109" s="173">
        <v>4097</v>
      </c>
      <c r="FAQ109" s="44">
        <v>4098</v>
      </c>
      <c r="FAR109" s="173">
        <v>4099</v>
      </c>
      <c r="FAS109" s="44">
        <v>4100</v>
      </c>
      <c r="FAT109" s="173">
        <v>4101</v>
      </c>
      <c r="FAU109" s="44">
        <v>4102</v>
      </c>
      <c r="FAV109" s="173">
        <v>4103</v>
      </c>
      <c r="FAW109" s="44">
        <v>4104</v>
      </c>
      <c r="FAX109" s="173">
        <v>4105</v>
      </c>
      <c r="FAY109" s="44">
        <v>4106</v>
      </c>
      <c r="FAZ109" s="173">
        <v>4107</v>
      </c>
      <c r="FBA109" s="44">
        <v>4108</v>
      </c>
      <c r="FBB109" s="173">
        <v>4109</v>
      </c>
      <c r="FBC109" s="44">
        <v>4110</v>
      </c>
      <c r="FBD109" s="173">
        <v>4111</v>
      </c>
      <c r="FBE109" s="44">
        <v>4112</v>
      </c>
      <c r="FBF109" s="173">
        <v>4113</v>
      </c>
      <c r="FBG109" s="44">
        <v>4114</v>
      </c>
      <c r="FBH109" s="173">
        <v>4115</v>
      </c>
      <c r="FBI109" s="44">
        <v>4116</v>
      </c>
      <c r="FBJ109" s="173">
        <v>4117</v>
      </c>
      <c r="FBK109" s="44">
        <v>4118</v>
      </c>
      <c r="FBL109" s="173">
        <v>4119</v>
      </c>
      <c r="FBM109" s="44">
        <v>4120</v>
      </c>
      <c r="FBN109" s="173">
        <v>4121</v>
      </c>
      <c r="FBO109" s="44">
        <v>4122</v>
      </c>
      <c r="FBP109" s="173">
        <v>4123</v>
      </c>
      <c r="FBQ109" s="44">
        <v>4124</v>
      </c>
      <c r="FBR109" s="173">
        <v>4125</v>
      </c>
      <c r="FBS109" s="44">
        <v>4126</v>
      </c>
      <c r="FBT109" s="173">
        <v>4127</v>
      </c>
      <c r="FBU109" s="44">
        <v>4128</v>
      </c>
      <c r="FBV109" s="173">
        <v>4129</v>
      </c>
      <c r="FBW109" s="44">
        <v>4130</v>
      </c>
      <c r="FBX109" s="173">
        <v>4131</v>
      </c>
      <c r="FBY109" s="44">
        <v>4132</v>
      </c>
      <c r="FBZ109" s="173">
        <v>4133</v>
      </c>
      <c r="FCA109" s="44">
        <v>4134</v>
      </c>
      <c r="FCB109" s="173">
        <v>4135</v>
      </c>
      <c r="FCC109" s="44">
        <v>4136</v>
      </c>
      <c r="FCD109" s="173">
        <v>4137</v>
      </c>
      <c r="FCE109" s="44">
        <v>4138</v>
      </c>
      <c r="FCF109" s="173">
        <v>4139</v>
      </c>
      <c r="FCG109" s="44">
        <v>4140</v>
      </c>
      <c r="FCH109" s="173">
        <v>4141</v>
      </c>
      <c r="FCI109" s="44">
        <v>4142</v>
      </c>
      <c r="FCJ109" s="173">
        <v>4143</v>
      </c>
      <c r="FCK109" s="44">
        <v>4144</v>
      </c>
      <c r="FCL109" s="173">
        <v>4145</v>
      </c>
      <c r="FCM109" s="44">
        <v>4146</v>
      </c>
      <c r="FCN109" s="173">
        <v>4147</v>
      </c>
      <c r="FCO109" s="44">
        <v>4148</v>
      </c>
      <c r="FCP109" s="173">
        <v>4149</v>
      </c>
      <c r="FCQ109" s="44">
        <v>4150</v>
      </c>
      <c r="FCR109" s="173">
        <v>4151</v>
      </c>
      <c r="FCS109" s="44">
        <v>4152</v>
      </c>
      <c r="FCT109" s="173">
        <v>4153</v>
      </c>
      <c r="FCU109" s="44">
        <v>4154</v>
      </c>
      <c r="FCV109" s="173">
        <v>4155</v>
      </c>
      <c r="FCW109" s="44">
        <v>4156</v>
      </c>
      <c r="FCX109" s="173">
        <v>4157</v>
      </c>
      <c r="FCY109" s="44">
        <v>4158</v>
      </c>
      <c r="FCZ109" s="173">
        <v>4159</v>
      </c>
      <c r="FDA109" s="44">
        <v>4160</v>
      </c>
      <c r="FDB109" s="173">
        <v>4161</v>
      </c>
      <c r="FDC109" s="44">
        <v>4162</v>
      </c>
      <c r="FDD109" s="173">
        <v>4163</v>
      </c>
      <c r="FDE109" s="44">
        <v>4164</v>
      </c>
      <c r="FDF109" s="173">
        <v>4165</v>
      </c>
      <c r="FDG109" s="44">
        <v>4166</v>
      </c>
      <c r="FDH109" s="173">
        <v>4167</v>
      </c>
      <c r="FDI109" s="44">
        <v>4168</v>
      </c>
      <c r="FDJ109" s="173">
        <v>4169</v>
      </c>
      <c r="FDK109" s="44">
        <v>4170</v>
      </c>
      <c r="FDL109" s="173">
        <v>4171</v>
      </c>
      <c r="FDM109" s="44">
        <v>4172</v>
      </c>
      <c r="FDN109" s="173">
        <v>4173</v>
      </c>
      <c r="FDO109" s="44">
        <v>4174</v>
      </c>
      <c r="FDP109" s="173">
        <v>4175</v>
      </c>
      <c r="FDQ109" s="44">
        <v>4176</v>
      </c>
      <c r="FDR109" s="173">
        <v>4177</v>
      </c>
      <c r="FDS109" s="44">
        <v>4178</v>
      </c>
      <c r="FDT109" s="173">
        <v>4179</v>
      </c>
      <c r="FDU109" s="44">
        <v>4180</v>
      </c>
      <c r="FDV109" s="173">
        <v>4181</v>
      </c>
      <c r="FDW109" s="44">
        <v>4182</v>
      </c>
      <c r="FDX109" s="173">
        <v>4183</v>
      </c>
      <c r="FDY109" s="44">
        <v>4184</v>
      </c>
      <c r="FDZ109" s="173">
        <v>4185</v>
      </c>
      <c r="FEA109" s="44">
        <v>4186</v>
      </c>
      <c r="FEB109" s="173">
        <v>4187</v>
      </c>
      <c r="FEC109" s="44">
        <v>4188</v>
      </c>
      <c r="FED109" s="173">
        <v>4189</v>
      </c>
      <c r="FEE109" s="44">
        <v>4190</v>
      </c>
      <c r="FEF109" s="173">
        <v>4191</v>
      </c>
      <c r="FEG109" s="44">
        <v>4192</v>
      </c>
      <c r="FEH109" s="173">
        <v>4193</v>
      </c>
      <c r="FEI109" s="44">
        <v>4194</v>
      </c>
      <c r="FEJ109" s="173">
        <v>4195</v>
      </c>
      <c r="FEK109" s="44">
        <v>4196</v>
      </c>
      <c r="FEL109" s="173">
        <v>4197</v>
      </c>
      <c r="FEM109" s="44">
        <v>4198</v>
      </c>
      <c r="FEN109" s="173">
        <v>4199</v>
      </c>
      <c r="FEO109" s="44">
        <v>4200</v>
      </c>
      <c r="FEP109" s="173">
        <v>4201</v>
      </c>
      <c r="FEQ109" s="44">
        <v>4202</v>
      </c>
      <c r="FER109" s="173">
        <v>4203</v>
      </c>
      <c r="FES109" s="44">
        <v>4204</v>
      </c>
      <c r="FET109" s="173">
        <v>4205</v>
      </c>
      <c r="FEU109" s="44">
        <v>4206</v>
      </c>
      <c r="FEV109" s="173">
        <v>4207</v>
      </c>
      <c r="FEW109" s="44">
        <v>4208</v>
      </c>
      <c r="FEX109" s="173">
        <v>4209</v>
      </c>
      <c r="FEY109" s="44">
        <v>4210</v>
      </c>
      <c r="FEZ109" s="173">
        <v>4211</v>
      </c>
      <c r="FFA109" s="44">
        <v>4212</v>
      </c>
      <c r="FFB109" s="173">
        <v>4213</v>
      </c>
      <c r="FFC109" s="44">
        <v>4214</v>
      </c>
      <c r="FFD109" s="173">
        <v>4215</v>
      </c>
      <c r="FFE109" s="44">
        <v>4216</v>
      </c>
      <c r="FFF109" s="173">
        <v>4217</v>
      </c>
      <c r="FFG109" s="44">
        <v>4218</v>
      </c>
      <c r="FFH109" s="173">
        <v>4219</v>
      </c>
      <c r="FFI109" s="44">
        <v>4220</v>
      </c>
      <c r="FFJ109" s="173">
        <v>4221</v>
      </c>
      <c r="FFK109" s="44">
        <v>4222</v>
      </c>
      <c r="FFL109" s="173">
        <v>4223</v>
      </c>
      <c r="FFM109" s="44">
        <v>4224</v>
      </c>
      <c r="FFN109" s="173">
        <v>4225</v>
      </c>
      <c r="FFO109" s="44">
        <v>4226</v>
      </c>
      <c r="FFP109" s="173">
        <v>4227</v>
      </c>
      <c r="FFQ109" s="44">
        <v>4228</v>
      </c>
      <c r="FFR109" s="173">
        <v>4229</v>
      </c>
      <c r="FFS109" s="44">
        <v>4230</v>
      </c>
      <c r="FFT109" s="173">
        <v>4231</v>
      </c>
      <c r="FFU109" s="44">
        <v>4232</v>
      </c>
      <c r="FFV109" s="173">
        <v>4233</v>
      </c>
      <c r="FFW109" s="44">
        <v>4234</v>
      </c>
      <c r="FFX109" s="173">
        <v>4235</v>
      </c>
      <c r="FFY109" s="44">
        <v>4236</v>
      </c>
      <c r="FFZ109" s="173">
        <v>4237</v>
      </c>
      <c r="FGA109" s="44">
        <v>4238</v>
      </c>
      <c r="FGB109" s="173">
        <v>4239</v>
      </c>
      <c r="FGC109" s="44">
        <v>4240</v>
      </c>
      <c r="FGD109" s="173">
        <v>4241</v>
      </c>
      <c r="FGE109" s="44">
        <v>4242</v>
      </c>
      <c r="FGF109" s="173">
        <v>4243</v>
      </c>
      <c r="FGG109" s="44">
        <v>4244</v>
      </c>
      <c r="FGH109" s="173">
        <v>4245</v>
      </c>
      <c r="FGI109" s="44">
        <v>4246</v>
      </c>
      <c r="FGJ109" s="173">
        <v>4247</v>
      </c>
      <c r="FGK109" s="44">
        <v>4248</v>
      </c>
      <c r="FGL109" s="173">
        <v>4249</v>
      </c>
      <c r="FGM109" s="44">
        <v>4250</v>
      </c>
      <c r="FGN109" s="173">
        <v>4251</v>
      </c>
      <c r="FGO109" s="44">
        <v>4252</v>
      </c>
      <c r="FGP109" s="173">
        <v>4253</v>
      </c>
      <c r="FGQ109" s="44">
        <v>4254</v>
      </c>
      <c r="FGR109" s="173">
        <v>4255</v>
      </c>
      <c r="FGS109" s="44">
        <v>4256</v>
      </c>
      <c r="FGT109" s="173">
        <v>4257</v>
      </c>
      <c r="FGU109" s="44">
        <v>4258</v>
      </c>
      <c r="FGV109" s="173">
        <v>4259</v>
      </c>
      <c r="FGW109" s="44">
        <v>4260</v>
      </c>
      <c r="FGX109" s="173">
        <v>4261</v>
      </c>
      <c r="FGY109" s="44">
        <v>4262</v>
      </c>
      <c r="FGZ109" s="173">
        <v>4263</v>
      </c>
      <c r="FHA109" s="44">
        <v>4264</v>
      </c>
      <c r="FHB109" s="173">
        <v>4265</v>
      </c>
      <c r="FHC109" s="44">
        <v>4266</v>
      </c>
      <c r="FHD109" s="173">
        <v>4267</v>
      </c>
      <c r="FHE109" s="44">
        <v>4268</v>
      </c>
      <c r="FHF109" s="173">
        <v>4269</v>
      </c>
      <c r="FHG109" s="44">
        <v>4270</v>
      </c>
      <c r="FHH109" s="173">
        <v>4271</v>
      </c>
      <c r="FHI109" s="44">
        <v>4272</v>
      </c>
      <c r="FHJ109" s="173">
        <v>4273</v>
      </c>
      <c r="FHK109" s="44">
        <v>4274</v>
      </c>
      <c r="FHL109" s="173">
        <v>4275</v>
      </c>
      <c r="FHM109" s="44">
        <v>4276</v>
      </c>
      <c r="FHN109" s="173">
        <v>4277</v>
      </c>
      <c r="FHO109" s="44">
        <v>4278</v>
      </c>
      <c r="FHP109" s="173">
        <v>4279</v>
      </c>
      <c r="FHQ109" s="44">
        <v>4280</v>
      </c>
      <c r="FHR109" s="173">
        <v>4281</v>
      </c>
      <c r="FHS109" s="44">
        <v>4282</v>
      </c>
      <c r="FHT109" s="173">
        <v>4283</v>
      </c>
      <c r="FHU109" s="44">
        <v>4284</v>
      </c>
      <c r="FHV109" s="173">
        <v>4285</v>
      </c>
      <c r="FHW109" s="44">
        <v>4286</v>
      </c>
      <c r="FHX109" s="173">
        <v>4287</v>
      </c>
      <c r="FHY109" s="44">
        <v>4288</v>
      </c>
      <c r="FHZ109" s="173">
        <v>4289</v>
      </c>
      <c r="FIA109" s="44">
        <v>4290</v>
      </c>
      <c r="FIB109" s="173">
        <v>4291</v>
      </c>
      <c r="FIC109" s="44">
        <v>4292</v>
      </c>
      <c r="FID109" s="173">
        <v>4293</v>
      </c>
      <c r="FIE109" s="44">
        <v>4294</v>
      </c>
      <c r="FIF109" s="173">
        <v>4295</v>
      </c>
      <c r="FIG109" s="44">
        <v>4296</v>
      </c>
      <c r="FIH109" s="173">
        <v>4297</v>
      </c>
      <c r="FII109" s="44">
        <v>4298</v>
      </c>
      <c r="FIJ109" s="173">
        <v>4299</v>
      </c>
      <c r="FIK109" s="44">
        <v>4300</v>
      </c>
      <c r="FIL109" s="173">
        <v>4301</v>
      </c>
      <c r="FIM109" s="44">
        <v>4302</v>
      </c>
      <c r="FIN109" s="173">
        <v>4303</v>
      </c>
      <c r="FIO109" s="44">
        <v>4304</v>
      </c>
      <c r="FIP109" s="173">
        <v>4305</v>
      </c>
      <c r="FIQ109" s="44">
        <v>4306</v>
      </c>
      <c r="FIR109" s="173">
        <v>4307</v>
      </c>
      <c r="FIS109" s="44">
        <v>4308</v>
      </c>
      <c r="FIT109" s="173">
        <v>4309</v>
      </c>
      <c r="FIU109" s="44">
        <v>4310</v>
      </c>
      <c r="FIV109" s="173">
        <v>4311</v>
      </c>
      <c r="FIW109" s="44">
        <v>4312</v>
      </c>
      <c r="FIX109" s="173">
        <v>4313</v>
      </c>
      <c r="FIY109" s="44">
        <v>4314</v>
      </c>
      <c r="FIZ109" s="173">
        <v>4315</v>
      </c>
      <c r="FJA109" s="44">
        <v>4316</v>
      </c>
      <c r="FJB109" s="173">
        <v>4317</v>
      </c>
      <c r="FJC109" s="44">
        <v>4318</v>
      </c>
      <c r="FJD109" s="173">
        <v>4319</v>
      </c>
      <c r="FJE109" s="44">
        <v>4320</v>
      </c>
      <c r="FJF109" s="173">
        <v>4321</v>
      </c>
      <c r="FJG109" s="44">
        <v>4322</v>
      </c>
      <c r="FJH109" s="173">
        <v>4323</v>
      </c>
      <c r="FJI109" s="44">
        <v>4324</v>
      </c>
      <c r="FJJ109" s="173">
        <v>4325</v>
      </c>
      <c r="FJK109" s="44">
        <v>4326</v>
      </c>
      <c r="FJL109" s="173">
        <v>4327</v>
      </c>
      <c r="FJM109" s="44">
        <v>4328</v>
      </c>
      <c r="FJN109" s="173">
        <v>4329</v>
      </c>
      <c r="FJO109" s="44">
        <v>4330</v>
      </c>
      <c r="FJP109" s="173">
        <v>4331</v>
      </c>
      <c r="FJQ109" s="44">
        <v>4332</v>
      </c>
      <c r="FJR109" s="173">
        <v>4333</v>
      </c>
      <c r="FJS109" s="44">
        <v>4334</v>
      </c>
      <c r="FJT109" s="173">
        <v>4335</v>
      </c>
      <c r="FJU109" s="44">
        <v>4336</v>
      </c>
      <c r="FJV109" s="173">
        <v>4337</v>
      </c>
      <c r="FJW109" s="44">
        <v>4338</v>
      </c>
      <c r="FJX109" s="173">
        <v>4339</v>
      </c>
      <c r="FJY109" s="44">
        <v>4340</v>
      </c>
      <c r="FJZ109" s="173">
        <v>4341</v>
      </c>
      <c r="FKA109" s="44">
        <v>4342</v>
      </c>
      <c r="FKB109" s="173">
        <v>4343</v>
      </c>
      <c r="FKC109" s="44">
        <v>4344</v>
      </c>
      <c r="FKD109" s="173">
        <v>4345</v>
      </c>
      <c r="FKE109" s="44">
        <v>4346</v>
      </c>
      <c r="FKF109" s="173">
        <v>4347</v>
      </c>
      <c r="FKG109" s="44">
        <v>4348</v>
      </c>
      <c r="FKH109" s="173">
        <v>4349</v>
      </c>
      <c r="FKI109" s="44">
        <v>4350</v>
      </c>
      <c r="FKJ109" s="173">
        <v>4351</v>
      </c>
      <c r="FKK109" s="44">
        <v>4352</v>
      </c>
      <c r="FKL109" s="173">
        <v>4353</v>
      </c>
      <c r="FKM109" s="44">
        <v>4354</v>
      </c>
      <c r="FKN109" s="173">
        <v>4355</v>
      </c>
      <c r="FKO109" s="44">
        <v>4356</v>
      </c>
      <c r="FKP109" s="173">
        <v>4357</v>
      </c>
      <c r="FKQ109" s="44">
        <v>4358</v>
      </c>
      <c r="FKR109" s="173">
        <v>4359</v>
      </c>
      <c r="FKS109" s="44">
        <v>4360</v>
      </c>
      <c r="FKT109" s="173">
        <v>4361</v>
      </c>
      <c r="FKU109" s="44">
        <v>4362</v>
      </c>
      <c r="FKV109" s="173">
        <v>4363</v>
      </c>
      <c r="FKW109" s="44">
        <v>4364</v>
      </c>
      <c r="FKX109" s="173">
        <v>4365</v>
      </c>
      <c r="FKY109" s="44">
        <v>4366</v>
      </c>
      <c r="FKZ109" s="173">
        <v>4367</v>
      </c>
      <c r="FLA109" s="44">
        <v>4368</v>
      </c>
      <c r="FLB109" s="173">
        <v>4369</v>
      </c>
      <c r="FLC109" s="44">
        <v>4370</v>
      </c>
      <c r="FLD109" s="173">
        <v>4371</v>
      </c>
      <c r="FLE109" s="44">
        <v>4372</v>
      </c>
      <c r="FLF109" s="173">
        <v>4373</v>
      </c>
      <c r="FLG109" s="44">
        <v>4374</v>
      </c>
      <c r="FLH109" s="173">
        <v>4375</v>
      </c>
      <c r="FLI109" s="44">
        <v>4376</v>
      </c>
      <c r="FLJ109" s="173">
        <v>4377</v>
      </c>
      <c r="FLK109" s="44">
        <v>4378</v>
      </c>
      <c r="FLL109" s="173">
        <v>4379</v>
      </c>
      <c r="FLM109" s="44">
        <v>4380</v>
      </c>
      <c r="FLN109" s="173">
        <v>4381</v>
      </c>
      <c r="FLO109" s="44">
        <v>4382</v>
      </c>
      <c r="FLP109" s="173">
        <v>4383</v>
      </c>
      <c r="FLQ109" s="44">
        <v>4384</v>
      </c>
      <c r="FLR109" s="173">
        <v>4385</v>
      </c>
      <c r="FLS109" s="44">
        <v>4386</v>
      </c>
      <c r="FLT109" s="173">
        <v>4387</v>
      </c>
      <c r="FLU109" s="44">
        <v>4388</v>
      </c>
      <c r="FLV109" s="173">
        <v>4389</v>
      </c>
      <c r="FLW109" s="44">
        <v>4390</v>
      </c>
      <c r="FLX109" s="173">
        <v>4391</v>
      </c>
      <c r="FLY109" s="44">
        <v>4392</v>
      </c>
      <c r="FLZ109" s="173">
        <v>4393</v>
      </c>
      <c r="FMA109" s="44">
        <v>4394</v>
      </c>
      <c r="FMB109" s="173">
        <v>4395</v>
      </c>
      <c r="FMC109" s="44">
        <v>4396</v>
      </c>
      <c r="FMD109" s="173">
        <v>4397</v>
      </c>
      <c r="FME109" s="44">
        <v>4398</v>
      </c>
      <c r="FMF109" s="173">
        <v>4399</v>
      </c>
      <c r="FMG109" s="44">
        <v>4400</v>
      </c>
      <c r="FMH109" s="173">
        <v>4401</v>
      </c>
      <c r="FMI109" s="44">
        <v>4402</v>
      </c>
      <c r="FMJ109" s="173">
        <v>4403</v>
      </c>
      <c r="FMK109" s="44">
        <v>4404</v>
      </c>
      <c r="FML109" s="173">
        <v>4405</v>
      </c>
      <c r="FMM109" s="44">
        <v>4406</v>
      </c>
      <c r="FMN109" s="173">
        <v>4407</v>
      </c>
      <c r="FMO109" s="44">
        <v>4408</v>
      </c>
      <c r="FMP109" s="173">
        <v>4409</v>
      </c>
      <c r="FMQ109" s="44">
        <v>4410</v>
      </c>
      <c r="FMR109" s="173">
        <v>4411</v>
      </c>
      <c r="FMS109" s="44">
        <v>4412</v>
      </c>
      <c r="FMT109" s="173">
        <v>4413</v>
      </c>
      <c r="FMU109" s="44">
        <v>4414</v>
      </c>
      <c r="FMV109" s="173">
        <v>4415</v>
      </c>
      <c r="FMW109" s="44">
        <v>4416</v>
      </c>
      <c r="FMX109" s="173">
        <v>4417</v>
      </c>
      <c r="FMY109" s="44">
        <v>4418</v>
      </c>
      <c r="FMZ109" s="173">
        <v>4419</v>
      </c>
      <c r="FNA109" s="44">
        <v>4420</v>
      </c>
      <c r="FNB109" s="173">
        <v>4421</v>
      </c>
      <c r="FNC109" s="44">
        <v>4422</v>
      </c>
      <c r="FND109" s="173">
        <v>4423</v>
      </c>
      <c r="FNE109" s="44">
        <v>4424</v>
      </c>
      <c r="FNF109" s="173">
        <v>4425</v>
      </c>
      <c r="FNG109" s="44">
        <v>4426</v>
      </c>
      <c r="FNH109" s="173">
        <v>4427</v>
      </c>
      <c r="FNI109" s="44">
        <v>4428</v>
      </c>
      <c r="FNJ109" s="173">
        <v>4429</v>
      </c>
      <c r="FNK109" s="44">
        <v>4430</v>
      </c>
      <c r="FNL109" s="173">
        <v>4431</v>
      </c>
      <c r="FNM109" s="44">
        <v>4432</v>
      </c>
      <c r="FNN109" s="173">
        <v>4433</v>
      </c>
      <c r="FNO109" s="44">
        <v>4434</v>
      </c>
      <c r="FNP109" s="173">
        <v>4435</v>
      </c>
      <c r="FNQ109" s="44">
        <v>4436</v>
      </c>
      <c r="FNR109" s="173">
        <v>4437</v>
      </c>
      <c r="FNS109" s="44">
        <v>4438</v>
      </c>
      <c r="FNT109" s="173">
        <v>4439</v>
      </c>
      <c r="FNU109" s="44">
        <v>4440</v>
      </c>
      <c r="FNV109" s="173">
        <v>4441</v>
      </c>
      <c r="FNW109" s="44">
        <v>4442</v>
      </c>
      <c r="FNX109" s="173">
        <v>4443</v>
      </c>
      <c r="FNY109" s="44">
        <v>4444</v>
      </c>
      <c r="FNZ109" s="173">
        <v>4445</v>
      </c>
      <c r="FOA109" s="44">
        <v>4446</v>
      </c>
      <c r="FOB109" s="173">
        <v>4447</v>
      </c>
      <c r="FOC109" s="44">
        <v>4448</v>
      </c>
      <c r="FOD109" s="173">
        <v>4449</v>
      </c>
      <c r="FOE109" s="44">
        <v>4450</v>
      </c>
      <c r="FOF109" s="173">
        <v>4451</v>
      </c>
      <c r="FOG109" s="44">
        <v>4452</v>
      </c>
      <c r="FOH109" s="173">
        <v>4453</v>
      </c>
      <c r="FOI109" s="44">
        <v>4454</v>
      </c>
      <c r="FOJ109" s="173">
        <v>4455</v>
      </c>
      <c r="FOK109" s="44">
        <v>4456</v>
      </c>
      <c r="FOL109" s="173">
        <v>4457</v>
      </c>
      <c r="FOM109" s="44">
        <v>4458</v>
      </c>
      <c r="FON109" s="173">
        <v>4459</v>
      </c>
      <c r="FOO109" s="44">
        <v>4460</v>
      </c>
      <c r="FOP109" s="173">
        <v>4461</v>
      </c>
      <c r="FOQ109" s="44">
        <v>4462</v>
      </c>
      <c r="FOR109" s="173">
        <v>4463</v>
      </c>
      <c r="FOS109" s="44">
        <v>4464</v>
      </c>
      <c r="FOT109" s="173">
        <v>4465</v>
      </c>
      <c r="FOU109" s="44">
        <v>4466</v>
      </c>
      <c r="FOV109" s="173">
        <v>4467</v>
      </c>
      <c r="FOW109" s="44">
        <v>4468</v>
      </c>
      <c r="FOX109" s="173">
        <v>4469</v>
      </c>
      <c r="FOY109" s="44">
        <v>4470</v>
      </c>
      <c r="FOZ109" s="173">
        <v>4471</v>
      </c>
      <c r="FPA109" s="44">
        <v>4472</v>
      </c>
      <c r="FPB109" s="173">
        <v>4473</v>
      </c>
      <c r="FPC109" s="44">
        <v>4474</v>
      </c>
      <c r="FPD109" s="173">
        <v>4475</v>
      </c>
      <c r="FPE109" s="44">
        <v>4476</v>
      </c>
      <c r="FPF109" s="173">
        <v>4477</v>
      </c>
      <c r="FPG109" s="44">
        <v>4478</v>
      </c>
      <c r="FPH109" s="173">
        <v>4479</v>
      </c>
      <c r="FPI109" s="44">
        <v>4480</v>
      </c>
      <c r="FPJ109" s="173">
        <v>4481</v>
      </c>
      <c r="FPK109" s="44">
        <v>4482</v>
      </c>
      <c r="FPL109" s="173">
        <v>4483</v>
      </c>
      <c r="FPM109" s="44">
        <v>4484</v>
      </c>
      <c r="FPN109" s="173">
        <v>4485</v>
      </c>
      <c r="FPO109" s="44">
        <v>4486</v>
      </c>
      <c r="FPP109" s="173">
        <v>4487</v>
      </c>
      <c r="FPQ109" s="44">
        <v>4488</v>
      </c>
      <c r="FPR109" s="173">
        <v>4489</v>
      </c>
      <c r="FPS109" s="44">
        <v>4490</v>
      </c>
      <c r="FPT109" s="173">
        <v>4491</v>
      </c>
      <c r="FPU109" s="44">
        <v>4492</v>
      </c>
      <c r="FPV109" s="173">
        <v>4493</v>
      </c>
      <c r="FPW109" s="44">
        <v>4494</v>
      </c>
      <c r="FPX109" s="173">
        <v>4495</v>
      </c>
      <c r="FPY109" s="44">
        <v>4496</v>
      </c>
      <c r="FPZ109" s="173">
        <v>4497</v>
      </c>
      <c r="FQA109" s="44">
        <v>4498</v>
      </c>
      <c r="FQB109" s="173">
        <v>4499</v>
      </c>
      <c r="FQC109" s="44">
        <v>4500</v>
      </c>
      <c r="FQD109" s="173">
        <v>4501</v>
      </c>
      <c r="FQE109" s="44">
        <v>4502</v>
      </c>
      <c r="FQF109" s="173">
        <v>4503</v>
      </c>
      <c r="FQG109" s="44">
        <v>4504</v>
      </c>
      <c r="FQH109" s="173">
        <v>4505</v>
      </c>
      <c r="FQI109" s="44">
        <v>4506</v>
      </c>
      <c r="FQJ109" s="173">
        <v>4507</v>
      </c>
      <c r="FQK109" s="44">
        <v>4508</v>
      </c>
      <c r="FQL109" s="173">
        <v>4509</v>
      </c>
      <c r="FQM109" s="44">
        <v>4510</v>
      </c>
      <c r="FQN109" s="173">
        <v>4511</v>
      </c>
      <c r="FQO109" s="44">
        <v>4512</v>
      </c>
      <c r="FQP109" s="173">
        <v>4513</v>
      </c>
      <c r="FQQ109" s="44">
        <v>4514</v>
      </c>
      <c r="FQR109" s="173">
        <v>4515</v>
      </c>
      <c r="FQS109" s="44">
        <v>4516</v>
      </c>
      <c r="FQT109" s="173">
        <v>4517</v>
      </c>
      <c r="FQU109" s="44">
        <v>4518</v>
      </c>
      <c r="FQV109" s="173">
        <v>4519</v>
      </c>
      <c r="FQW109" s="44">
        <v>4520</v>
      </c>
      <c r="FQX109" s="173">
        <v>4521</v>
      </c>
      <c r="FQY109" s="44">
        <v>4522</v>
      </c>
      <c r="FQZ109" s="173">
        <v>4523</v>
      </c>
      <c r="FRA109" s="44">
        <v>4524</v>
      </c>
      <c r="FRB109" s="173">
        <v>4525</v>
      </c>
      <c r="FRC109" s="44">
        <v>4526</v>
      </c>
      <c r="FRD109" s="173">
        <v>4527</v>
      </c>
      <c r="FRE109" s="44">
        <v>4528</v>
      </c>
      <c r="FRF109" s="173">
        <v>4529</v>
      </c>
      <c r="FRG109" s="44">
        <v>4530</v>
      </c>
      <c r="FRH109" s="173">
        <v>4531</v>
      </c>
      <c r="FRI109" s="44">
        <v>4532</v>
      </c>
      <c r="FRJ109" s="173">
        <v>4533</v>
      </c>
      <c r="FRK109" s="44">
        <v>4534</v>
      </c>
      <c r="FRL109" s="173">
        <v>4535</v>
      </c>
      <c r="FRM109" s="44">
        <v>4536</v>
      </c>
      <c r="FRN109" s="173">
        <v>4537</v>
      </c>
      <c r="FRO109" s="44">
        <v>4538</v>
      </c>
      <c r="FRP109" s="173">
        <v>4539</v>
      </c>
      <c r="FRQ109" s="44">
        <v>4540</v>
      </c>
      <c r="FRR109" s="173">
        <v>4541</v>
      </c>
      <c r="FRS109" s="44">
        <v>4542</v>
      </c>
      <c r="FRT109" s="173">
        <v>4543</v>
      </c>
      <c r="FRU109" s="44">
        <v>4544</v>
      </c>
      <c r="FRV109" s="173">
        <v>4545</v>
      </c>
      <c r="FRW109" s="44">
        <v>4546</v>
      </c>
      <c r="FRX109" s="173">
        <v>4547</v>
      </c>
      <c r="FRY109" s="44">
        <v>4548</v>
      </c>
      <c r="FRZ109" s="173">
        <v>4549</v>
      </c>
      <c r="FSA109" s="44">
        <v>4550</v>
      </c>
      <c r="FSB109" s="173">
        <v>4551</v>
      </c>
      <c r="FSC109" s="44">
        <v>4552</v>
      </c>
      <c r="FSD109" s="173">
        <v>4553</v>
      </c>
      <c r="FSE109" s="44">
        <v>4554</v>
      </c>
      <c r="FSF109" s="173">
        <v>4555</v>
      </c>
      <c r="FSG109" s="44">
        <v>4556</v>
      </c>
      <c r="FSH109" s="173">
        <v>4557</v>
      </c>
      <c r="FSI109" s="44">
        <v>4558</v>
      </c>
      <c r="FSJ109" s="173">
        <v>4559</v>
      </c>
      <c r="FSK109" s="44">
        <v>4560</v>
      </c>
      <c r="FSL109" s="173">
        <v>4561</v>
      </c>
      <c r="FSM109" s="44">
        <v>4562</v>
      </c>
      <c r="FSN109" s="173">
        <v>4563</v>
      </c>
      <c r="FSO109" s="44">
        <v>4564</v>
      </c>
      <c r="FSP109" s="173">
        <v>4565</v>
      </c>
      <c r="FSQ109" s="44">
        <v>4566</v>
      </c>
      <c r="FSR109" s="173">
        <v>4567</v>
      </c>
      <c r="FSS109" s="44">
        <v>4568</v>
      </c>
      <c r="FST109" s="173">
        <v>4569</v>
      </c>
      <c r="FSU109" s="44">
        <v>4570</v>
      </c>
      <c r="FSV109" s="173">
        <v>4571</v>
      </c>
      <c r="FSW109" s="44">
        <v>4572</v>
      </c>
      <c r="FSX109" s="173">
        <v>4573</v>
      </c>
      <c r="FSY109" s="44">
        <v>4574</v>
      </c>
      <c r="FSZ109" s="173">
        <v>4575</v>
      </c>
      <c r="FTA109" s="44">
        <v>4576</v>
      </c>
      <c r="FTB109" s="173">
        <v>4577</v>
      </c>
      <c r="FTC109" s="44">
        <v>4578</v>
      </c>
      <c r="FTD109" s="173">
        <v>4579</v>
      </c>
      <c r="FTE109" s="44">
        <v>4580</v>
      </c>
      <c r="FTF109" s="173">
        <v>4581</v>
      </c>
      <c r="FTG109" s="44">
        <v>4582</v>
      </c>
      <c r="FTH109" s="173">
        <v>4583</v>
      </c>
      <c r="FTI109" s="44">
        <v>4584</v>
      </c>
      <c r="FTJ109" s="173">
        <v>4585</v>
      </c>
      <c r="FTK109" s="44">
        <v>4586</v>
      </c>
      <c r="FTL109" s="173">
        <v>4587</v>
      </c>
      <c r="FTM109" s="44">
        <v>4588</v>
      </c>
      <c r="FTN109" s="173">
        <v>4589</v>
      </c>
      <c r="FTO109" s="44">
        <v>4590</v>
      </c>
      <c r="FTP109" s="173">
        <v>4591</v>
      </c>
      <c r="FTQ109" s="44">
        <v>4592</v>
      </c>
      <c r="FTR109" s="173">
        <v>4593</v>
      </c>
      <c r="FTS109" s="44">
        <v>4594</v>
      </c>
      <c r="FTT109" s="173">
        <v>4595</v>
      </c>
      <c r="FTU109" s="44">
        <v>4596</v>
      </c>
      <c r="FTV109" s="173">
        <v>4597</v>
      </c>
      <c r="FTW109" s="44">
        <v>4598</v>
      </c>
      <c r="FTX109" s="173">
        <v>4599</v>
      </c>
      <c r="FTY109" s="44">
        <v>4600</v>
      </c>
      <c r="FTZ109" s="173">
        <v>4601</v>
      </c>
      <c r="FUA109" s="44">
        <v>4602</v>
      </c>
      <c r="FUB109" s="173">
        <v>4603</v>
      </c>
      <c r="FUC109" s="44">
        <v>4604</v>
      </c>
      <c r="FUD109" s="173">
        <v>4605</v>
      </c>
      <c r="FUE109" s="44">
        <v>4606</v>
      </c>
      <c r="FUF109" s="173">
        <v>4607</v>
      </c>
      <c r="FUG109" s="44">
        <v>4608</v>
      </c>
      <c r="FUH109" s="173">
        <v>4609</v>
      </c>
      <c r="FUI109" s="44">
        <v>4610</v>
      </c>
      <c r="FUJ109" s="173">
        <v>4611</v>
      </c>
      <c r="FUK109" s="44">
        <v>4612</v>
      </c>
      <c r="FUL109" s="173">
        <v>4613</v>
      </c>
      <c r="FUM109" s="44">
        <v>4614</v>
      </c>
      <c r="FUN109" s="173">
        <v>4615</v>
      </c>
      <c r="FUO109" s="44">
        <v>4616</v>
      </c>
      <c r="FUP109" s="173">
        <v>4617</v>
      </c>
      <c r="FUQ109" s="44">
        <v>4618</v>
      </c>
      <c r="FUR109" s="173">
        <v>4619</v>
      </c>
      <c r="FUS109" s="44">
        <v>4620</v>
      </c>
      <c r="FUT109" s="173">
        <v>4621</v>
      </c>
      <c r="FUU109" s="44">
        <v>4622</v>
      </c>
      <c r="FUV109" s="173">
        <v>4623</v>
      </c>
      <c r="FUW109" s="44">
        <v>4624</v>
      </c>
      <c r="FUX109" s="173">
        <v>4625</v>
      </c>
      <c r="FUY109" s="44">
        <v>4626</v>
      </c>
      <c r="FUZ109" s="173">
        <v>4627</v>
      </c>
      <c r="FVA109" s="44">
        <v>4628</v>
      </c>
      <c r="FVB109" s="173">
        <v>4629</v>
      </c>
      <c r="FVC109" s="44">
        <v>4630</v>
      </c>
      <c r="FVD109" s="173">
        <v>4631</v>
      </c>
      <c r="FVE109" s="44">
        <v>4632</v>
      </c>
      <c r="FVF109" s="173">
        <v>4633</v>
      </c>
      <c r="FVG109" s="44">
        <v>4634</v>
      </c>
      <c r="FVH109" s="173">
        <v>4635</v>
      </c>
      <c r="FVI109" s="44">
        <v>4636</v>
      </c>
      <c r="FVJ109" s="173">
        <v>4637</v>
      </c>
      <c r="FVK109" s="44">
        <v>4638</v>
      </c>
      <c r="FVL109" s="173">
        <v>4639</v>
      </c>
      <c r="FVM109" s="44">
        <v>4640</v>
      </c>
      <c r="FVN109" s="173">
        <v>4641</v>
      </c>
      <c r="FVO109" s="44">
        <v>4642</v>
      </c>
      <c r="FVP109" s="173">
        <v>4643</v>
      </c>
      <c r="FVQ109" s="44">
        <v>4644</v>
      </c>
      <c r="FVR109" s="173">
        <v>4645</v>
      </c>
      <c r="FVS109" s="44">
        <v>4646</v>
      </c>
      <c r="FVT109" s="173">
        <v>4647</v>
      </c>
      <c r="FVU109" s="44">
        <v>4648</v>
      </c>
      <c r="FVV109" s="173">
        <v>4649</v>
      </c>
      <c r="FVW109" s="44">
        <v>4650</v>
      </c>
      <c r="FVX109" s="173">
        <v>4651</v>
      </c>
      <c r="FVY109" s="44">
        <v>4652</v>
      </c>
      <c r="FVZ109" s="173">
        <v>4653</v>
      </c>
      <c r="FWA109" s="44">
        <v>4654</v>
      </c>
      <c r="FWB109" s="173">
        <v>4655</v>
      </c>
      <c r="FWC109" s="44">
        <v>4656</v>
      </c>
      <c r="FWD109" s="173">
        <v>4657</v>
      </c>
      <c r="FWE109" s="44">
        <v>4658</v>
      </c>
      <c r="FWF109" s="173">
        <v>4659</v>
      </c>
      <c r="FWG109" s="44">
        <v>4660</v>
      </c>
      <c r="FWH109" s="173">
        <v>4661</v>
      </c>
      <c r="FWI109" s="44">
        <v>4662</v>
      </c>
      <c r="FWJ109" s="173">
        <v>4663</v>
      </c>
      <c r="FWK109" s="44">
        <v>4664</v>
      </c>
      <c r="FWL109" s="173">
        <v>4665</v>
      </c>
      <c r="FWM109" s="44">
        <v>4666</v>
      </c>
      <c r="FWN109" s="173">
        <v>4667</v>
      </c>
      <c r="FWO109" s="44">
        <v>4668</v>
      </c>
      <c r="FWP109" s="173">
        <v>4669</v>
      </c>
      <c r="FWQ109" s="44">
        <v>4670</v>
      </c>
      <c r="FWR109" s="173">
        <v>4671</v>
      </c>
      <c r="FWS109" s="44">
        <v>4672</v>
      </c>
      <c r="FWT109" s="173">
        <v>4673</v>
      </c>
      <c r="FWU109" s="44">
        <v>4674</v>
      </c>
      <c r="FWV109" s="173">
        <v>4675</v>
      </c>
      <c r="FWW109" s="44">
        <v>4676</v>
      </c>
      <c r="FWX109" s="173">
        <v>4677</v>
      </c>
      <c r="FWY109" s="44">
        <v>4678</v>
      </c>
      <c r="FWZ109" s="173">
        <v>4679</v>
      </c>
      <c r="FXA109" s="44">
        <v>4680</v>
      </c>
      <c r="FXB109" s="173">
        <v>4681</v>
      </c>
      <c r="FXC109" s="44">
        <v>4682</v>
      </c>
      <c r="FXD109" s="173">
        <v>4683</v>
      </c>
      <c r="FXE109" s="44">
        <v>4684</v>
      </c>
      <c r="FXF109" s="173">
        <v>4685</v>
      </c>
      <c r="FXG109" s="44">
        <v>4686</v>
      </c>
      <c r="FXH109" s="173">
        <v>4687</v>
      </c>
      <c r="FXI109" s="44">
        <v>4688</v>
      </c>
      <c r="FXJ109" s="173">
        <v>4689</v>
      </c>
      <c r="FXK109" s="44">
        <v>4690</v>
      </c>
      <c r="FXL109" s="173">
        <v>4691</v>
      </c>
      <c r="FXM109" s="44">
        <v>4692</v>
      </c>
      <c r="FXN109" s="173">
        <v>4693</v>
      </c>
      <c r="FXO109" s="44">
        <v>4694</v>
      </c>
      <c r="FXP109" s="173">
        <v>4695</v>
      </c>
      <c r="FXQ109" s="44">
        <v>4696</v>
      </c>
      <c r="FXR109" s="173">
        <v>4697</v>
      </c>
      <c r="FXS109" s="44">
        <v>4698</v>
      </c>
      <c r="FXT109" s="173">
        <v>4699</v>
      </c>
      <c r="FXU109" s="44">
        <v>4700</v>
      </c>
      <c r="FXV109" s="173">
        <v>4701</v>
      </c>
      <c r="FXW109" s="44">
        <v>4702</v>
      </c>
      <c r="FXX109" s="173">
        <v>4703</v>
      </c>
      <c r="FXY109" s="44">
        <v>4704</v>
      </c>
      <c r="FXZ109" s="173">
        <v>4705</v>
      </c>
      <c r="FYA109" s="44">
        <v>4706</v>
      </c>
      <c r="FYB109" s="173">
        <v>4707</v>
      </c>
      <c r="FYC109" s="44">
        <v>4708</v>
      </c>
      <c r="FYD109" s="173">
        <v>4709</v>
      </c>
      <c r="FYE109" s="44">
        <v>4710</v>
      </c>
      <c r="FYF109" s="173">
        <v>4711</v>
      </c>
      <c r="FYG109" s="44">
        <v>4712</v>
      </c>
      <c r="FYH109" s="173">
        <v>4713</v>
      </c>
      <c r="FYI109" s="44">
        <v>4714</v>
      </c>
      <c r="FYJ109" s="173">
        <v>4715</v>
      </c>
      <c r="FYK109" s="44">
        <v>4716</v>
      </c>
      <c r="FYL109" s="173">
        <v>4717</v>
      </c>
      <c r="FYM109" s="44">
        <v>4718</v>
      </c>
      <c r="FYN109" s="173">
        <v>4719</v>
      </c>
      <c r="FYO109" s="44">
        <v>4720</v>
      </c>
      <c r="FYP109" s="173">
        <v>4721</v>
      </c>
      <c r="FYQ109" s="44">
        <v>4722</v>
      </c>
      <c r="FYR109" s="173">
        <v>4723</v>
      </c>
      <c r="FYS109" s="44">
        <v>4724</v>
      </c>
      <c r="FYT109" s="173">
        <v>4725</v>
      </c>
      <c r="FYU109" s="44">
        <v>4726</v>
      </c>
      <c r="FYV109" s="173">
        <v>4727</v>
      </c>
      <c r="FYW109" s="44">
        <v>4728</v>
      </c>
      <c r="FYX109" s="173">
        <v>4729</v>
      </c>
      <c r="FYY109" s="44">
        <v>4730</v>
      </c>
      <c r="FYZ109" s="173">
        <v>4731</v>
      </c>
      <c r="FZA109" s="44">
        <v>4732</v>
      </c>
      <c r="FZB109" s="173">
        <v>4733</v>
      </c>
      <c r="FZC109" s="44">
        <v>4734</v>
      </c>
      <c r="FZD109" s="173">
        <v>4735</v>
      </c>
      <c r="FZE109" s="44">
        <v>4736</v>
      </c>
      <c r="FZF109" s="173">
        <v>4737</v>
      </c>
      <c r="FZG109" s="44">
        <v>4738</v>
      </c>
      <c r="FZH109" s="173">
        <v>4739</v>
      </c>
      <c r="FZI109" s="44">
        <v>4740</v>
      </c>
      <c r="FZJ109" s="173">
        <v>4741</v>
      </c>
      <c r="FZK109" s="44">
        <v>4742</v>
      </c>
      <c r="FZL109" s="173">
        <v>4743</v>
      </c>
      <c r="FZM109" s="44">
        <v>4744</v>
      </c>
      <c r="FZN109" s="173">
        <v>4745</v>
      </c>
      <c r="FZO109" s="44">
        <v>4746</v>
      </c>
      <c r="FZP109" s="173">
        <v>4747</v>
      </c>
      <c r="FZQ109" s="44">
        <v>4748</v>
      </c>
      <c r="FZR109" s="173">
        <v>4749</v>
      </c>
      <c r="FZS109" s="44">
        <v>4750</v>
      </c>
      <c r="FZT109" s="173">
        <v>4751</v>
      </c>
      <c r="FZU109" s="44">
        <v>4752</v>
      </c>
      <c r="FZV109" s="173">
        <v>4753</v>
      </c>
      <c r="FZW109" s="44">
        <v>4754</v>
      </c>
      <c r="FZX109" s="173">
        <v>4755</v>
      </c>
      <c r="FZY109" s="44">
        <v>4756</v>
      </c>
      <c r="FZZ109" s="173">
        <v>4757</v>
      </c>
      <c r="GAA109" s="44">
        <v>4758</v>
      </c>
      <c r="GAB109" s="173">
        <v>4759</v>
      </c>
      <c r="GAC109" s="44">
        <v>4760</v>
      </c>
      <c r="GAD109" s="173">
        <v>4761</v>
      </c>
      <c r="GAE109" s="44">
        <v>4762</v>
      </c>
      <c r="GAF109" s="173">
        <v>4763</v>
      </c>
      <c r="GAG109" s="44">
        <v>4764</v>
      </c>
      <c r="GAH109" s="173">
        <v>4765</v>
      </c>
      <c r="GAI109" s="44">
        <v>4766</v>
      </c>
      <c r="GAJ109" s="173">
        <v>4767</v>
      </c>
      <c r="GAK109" s="44">
        <v>4768</v>
      </c>
      <c r="GAL109" s="173">
        <v>4769</v>
      </c>
      <c r="GAM109" s="44">
        <v>4770</v>
      </c>
      <c r="GAN109" s="173">
        <v>4771</v>
      </c>
      <c r="GAO109" s="44">
        <v>4772</v>
      </c>
      <c r="GAP109" s="173">
        <v>4773</v>
      </c>
      <c r="GAQ109" s="44">
        <v>4774</v>
      </c>
      <c r="GAR109" s="173">
        <v>4775</v>
      </c>
      <c r="GAS109" s="44">
        <v>4776</v>
      </c>
      <c r="GAT109" s="173">
        <v>4777</v>
      </c>
      <c r="GAU109" s="44">
        <v>4778</v>
      </c>
      <c r="GAV109" s="173">
        <v>4779</v>
      </c>
      <c r="GAW109" s="44">
        <v>4780</v>
      </c>
      <c r="GAX109" s="173">
        <v>4781</v>
      </c>
      <c r="GAY109" s="44">
        <v>4782</v>
      </c>
      <c r="GAZ109" s="173">
        <v>4783</v>
      </c>
      <c r="GBA109" s="44">
        <v>4784</v>
      </c>
      <c r="GBB109" s="173">
        <v>4785</v>
      </c>
      <c r="GBC109" s="44">
        <v>4786</v>
      </c>
      <c r="GBD109" s="173">
        <v>4787</v>
      </c>
      <c r="GBE109" s="44">
        <v>4788</v>
      </c>
      <c r="GBF109" s="173">
        <v>4789</v>
      </c>
      <c r="GBG109" s="44">
        <v>4790</v>
      </c>
      <c r="GBH109" s="173">
        <v>4791</v>
      </c>
      <c r="GBI109" s="44">
        <v>4792</v>
      </c>
      <c r="GBJ109" s="173">
        <v>4793</v>
      </c>
      <c r="GBK109" s="44">
        <v>4794</v>
      </c>
      <c r="GBL109" s="173">
        <v>4795</v>
      </c>
      <c r="GBM109" s="44">
        <v>4796</v>
      </c>
      <c r="GBN109" s="173">
        <v>4797</v>
      </c>
      <c r="GBO109" s="44">
        <v>4798</v>
      </c>
      <c r="GBP109" s="173">
        <v>4799</v>
      </c>
      <c r="GBQ109" s="44">
        <v>4800</v>
      </c>
      <c r="GBR109" s="173">
        <v>4801</v>
      </c>
      <c r="GBS109" s="44">
        <v>4802</v>
      </c>
      <c r="GBT109" s="173">
        <v>4803</v>
      </c>
      <c r="GBU109" s="44">
        <v>4804</v>
      </c>
      <c r="GBV109" s="173">
        <v>4805</v>
      </c>
      <c r="GBW109" s="44">
        <v>4806</v>
      </c>
      <c r="GBX109" s="173">
        <v>4807</v>
      </c>
      <c r="GBY109" s="44">
        <v>4808</v>
      </c>
      <c r="GBZ109" s="173">
        <v>4809</v>
      </c>
      <c r="GCA109" s="44">
        <v>4810</v>
      </c>
      <c r="GCB109" s="173">
        <v>4811</v>
      </c>
      <c r="GCC109" s="44">
        <v>4812</v>
      </c>
      <c r="GCD109" s="173">
        <v>4813</v>
      </c>
      <c r="GCE109" s="44">
        <v>4814</v>
      </c>
      <c r="GCF109" s="173">
        <v>4815</v>
      </c>
      <c r="GCG109" s="44">
        <v>4816</v>
      </c>
      <c r="GCH109" s="173">
        <v>4817</v>
      </c>
      <c r="GCI109" s="44">
        <v>4818</v>
      </c>
      <c r="GCJ109" s="173">
        <v>4819</v>
      </c>
      <c r="GCK109" s="44">
        <v>4820</v>
      </c>
      <c r="GCL109" s="173">
        <v>4821</v>
      </c>
      <c r="GCM109" s="44">
        <v>4822</v>
      </c>
      <c r="GCN109" s="173">
        <v>4823</v>
      </c>
      <c r="GCO109" s="44">
        <v>4824</v>
      </c>
      <c r="GCP109" s="173">
        <v>4825</v>
      </c>
      <c r="GCQ109" s="44">
        <v>4826</v>
      </c>
      <c r="GCR109" s="173">
        <v>4827</v>
      </c>
      <c r="GCS109" s="44">
        <v>4828</v>
      </c>
      <c r="GCT109" s="173">
        <v>4829</v>
      </c>
      <c r="GCU109" s="44">
        <v>4830</v>
      </c>
      <c r="GCV109" s="173">
        <v>4831</v>
      </c>
      <c r="GCW109" s="44">
        <v>4832</v>
      </c>
      <c r="GCX109" s="173">
        <v>4833</v>
      </c>
      <c r="GCY109" s="44">
        <v>4834</v>
      </c>
      <c r="GCZ109" s="173">
        <v>4835</v>
      </c>
      <c r="GDA109" s="44">
        <v>4836</v>
      </c>
      <c r="GDB109" s="173">
        <v>4837</v>
      </c>
      <c r="GDC109" s="44">
        <v>4838</v>
      </c>
      <c r="GDD109" s="173">
        <v>4839</v>
      </c>
      <c r="GDE109" s="44">
        <v>4840</v>
      </c>
      <c r="GDF109" s="173">
        <v>4841</v>
      </c>
      <c r="GDG109" s="44">
        <v>4842</v>
      </c>
      <c r="GDH109" s="173">
        <v>4843</v>
      </c>
      <c r="GDI109" s="44">
        <v>4844</v>
      </c>
      <c r="GDJ109" s="173">
        <v>4845</v>
      </c>
      <c r="GDK109" s="44">
        <v>4846</v>
      </c>
      <c r="GDL109" s="173">
        <v>4847</v>
      </c>
      <c r="GDM109" s="44">
        <v>4848</v>
      </c>
      <c r="GDN109" s="173">
        <v>4849</v>
      </c>
      <c r="GDO109" s="44">
        <v>4850</v>
      </c>
      <c r="GDP109" s="173">
        <v>4851</v>
      </c>
      <c r="GDQ109" s="44">
        <v>4852</v>
      </c>
      <c r="GDR109" s="173">
        <v>4853</v>
      </c>
      <c r="GDS109" s="44">
        <v>4854</v>
      </c>
      <c r="GDT109" s="173">
        <v>4855</v>
      </c>
      <c r="GDU109" s="44">
        <v>4856</v>
      </c>
      <c r="GDV109" s="173">
        <v>4857</v>
      </c>
      <c r="GDW109" s="44">
        <v>4858</v>
      </c>
      <c r="GDX109" s="173">
        <v>4859</v>
      </c>
      <c r="GDY109" s="44">
        <v>4860</v>
      </c>
      <c r="GDZ109" s="173">
        <v>4861</v>
      </c>
      <c r="GEA109" s="44">
        <v>4862</v>
      </c>
      <c r="GEB109" s="173">
        <v>4863</v>
      </c>
      <c r="GEC109" s="44">
        <v>4864</v>
      </c>
      <c r="GED109" s="173">
        <v>4865</v>
      </c>
      <c r="GEE109" s="44">
        <v>4866</v>
      </c>
      <c r="GEF109" s="173">
        <v>4867</v>
      </c>
      <c r="GEG109" s="44">
        <v>4868</v>
      </c>
      <c r="GEH109" s="173">
        <v>4869</v>
      </c>
      <c r="GEI109" s="44">
        <v>4870</v>
      </c>
      <c r="GEJ109" s="173">
        <v>4871</v>
      </c>
      <c r="GEK109" s="44">
        <v>4872</v>
      </c>
      <c r="GEL109" s="173">
        <v>4873</v>
      </c>
      <c r="GEM109" s="44">
        <v>4874</v>
      </c>
      <c r="GEN109" s="173">
        <v>4875</v>
      </c>
      <c r="GEO109" s="44">
        <v>4876</v>
      </c>
      <c r="GEP109" s="173">
        <v>4877</v>
      </c>
      <c r="GEQ109" s="44">
        <v>4878</v>
      </c>
      <c r="GER109" s="173">
        <v>4879</v>
      </c>
      <c r="GES109" s="44">
        <v>4880</v>
      </c>
      <c r="GET109" s="173">
        <v>4881</v>
      </c>
      <c r="GEU109" s="44">
        <v>4882</v>
      </c>
      <c r="GEV109" s="173">
        <v>4883</v>
      </c>
      <c r="GEW109" s="44">
        <v>4884</v>
      </c>
      <c r="GEX109" s="173">
        <v>4885</v>
      </c>
      <c r="GEY109" s="44">
        <v>4886</v>
      </c>
      <c r="GEZ109" s="173">
        <v>4887</v>
      </c>
      <c r="GFA109" s="44">
        <v>4888</v>
      </c>
      <c r="GFB109" s="173">
        <v>4889</v>
      </c>
      <c r="GFC109" s="44">
        <v>4890</v>
      </c>
      <c r="GFD109" s="173">
        <v>4891</v>
      </c>
      <c r="GFE109" s="44">
        <v>4892</v>
      </c>
      <c r="GFF109" s="173">
        <v>4893</v>
      </c>
      <c r="GFG109" s="44">
        <v>4894</v>
      </c>
      <c r="GFH109" s="173">
        <v>4895</v>
      </c>
      <c r="GFI109" s="44">
        <v>4896</v>
      </c>
      <c r="GFJ109" s="173">
        <v>4897</v>
      </c>
      <c r="GFK109" s="44">
        <v>4898</v>
      </c>
      <c r="GFL109" s="173">
        <v>4899</v>
      </c>
      <c r="GFM109" s="44">
        <v>4900</v>
      </c>
      <c r="GFN109" s="173">
        <v>4901</v>
      </c>
      <c r="GFO109" s="44">
        <v>4902</v>
      </c>
      <c r="GFP109" s="173">
        <v>4903</v>
      </c>
      <c r="GFQ109" s="44">
        <v>4904</v>
      </c>
      <c r="GFR109" s="173">
        <v>4905</v>
      </c>
      <c r="GFS109" s="44">
        <v>4906</v>
      </c>
      <c r="GFT109" s="173">
        <v>4907</v>
      </c>
      <c r="GFU109" s="44">
        <v>4908</v>
      </c>
      <c r="GFV109" s="173">
        <v>4909</v>
      </c>
      <c r="GFW109" s="44">
        <v>4910</v>
      </c>
      <c r="GFX109" s="173">
        <v>4911</v>
      </c>
      <c r="GFY109" s="44">
        <v>4912</v>
      </c>
      <c r="GFZ109" s="173">
        <v>4913</v>
      </c>
      <c r="GGA109" s="44">
        <v>4914</v>
      </c>
      <c r="GGB109" s="173">
        <v>4915</v>
      </c>
      <c r="GGC109" s="44">
        <v>4916</v>
      </c>
      <c r="GGD109" s="173">
        <v>4917</v>
      </c>
      <c r="GGE109" s="44">
        <v>4918</v>
      </c>
      <c r="GGF109" s="173">
        <v>4919</v>
      </c>
      <c r="GGG109" s="44">
        <v>4920</v>
      </c>
      <c r="GGH109" s="173">
        <v>4921</v>
      </c>
      <c r="GGI109" s="44">
        <v>4922</v>
      </c>
      <c r="GGJ109" s="173">
        <v>4923</v>
      </c>
      <c r="GGK109" s="44">
        <v>4924</v>
      </c>
      <c r="GGL109" s="173">
        <v>4925</v>
      </c>
      <c r="GGM109" s="44">
        <v>4926</v>
      </c>
      <c r="GGN109" s="173">
        <v>4927</v>
      </c>
      <c r="GGO109" s="44">
        <v>4928</v>
      </c>
      <c r="GGP109" s="173">
        <v>4929</v>
      </c>
      <c r="GGQ109" s="44">
        <v>4930</v>
      </c>
      <c r="GGR109" s="173">
        <v>4931</v>
      </c>
      <c r="GGS109" s="44">
        <v>4932</v>
      </c>
      <c r="GGT109" s="173">
        <v>4933</v>
      </c>
      <c r="GGU109" s="44">
        <v>4934</v>
      </c>
      <c r="GGV109" s="173">
        <v>4935</v>
      </c>
      <c r="GGW109" s="44">
        <v>4936</v>
      </c>
      <c r="GGX109" s="173">
        <v>4937</v>
      </c>
      <c r="GGY109" s="44">
        <v>4938</v>
      </c>
      <c r="GGZ109" s="173">
        <v>4939</v>
      </c>
      <c r="GHA109" s="44">
        <v>4940</v>
      </c>
      <c r="GHB109" s="173">
        <v>4941</v>
      </c>
      <c r="GHC109" s="44">
        <v>4942</v>
      </c>
      <c r="GHD109" s="173">
        <v>4943</v>
      </c>
      <c r="GHE109" s="44">
        <v>4944</v>
      </c>
      <c r="GHF109" s="173">
        <v>4945</v>
      </c>
      <c r="GHG109" s="44">
        <v>4946</v>
      </c>
      <c r="GHH109" s="173">
        <v>4947</v>
      </c>
      <c r="GHI109" s="44">
        <v>4948</v>
      </c>
      <c r="GHJ109" s="173">
        <v>4949</v>
      </c>
      <c r="GHK109" s="44">
        <v>4950</v>
      </c>
      <c r="GHL109" s="173">
        <v>4951</v>
      </c>
      <c r="GHM109" s="44">
        <v>4952</v>
      </c>
      <c r="GHN109" s="173">
        <v>4953</v>
      </c>
      <c r="GHO109" s="44">
        <v>4954</v>
      </c>
      <c r="GHP109" s="173">
        <v>4955</v>
      </c>
      <c r="GHQ109" s="44">
        <v>4956</v>
      </c>
      <c r="GHR109" s="173">
        <v>4957</v>
      </c>
      <c r="GHS109" s="44">
        <v>4958</v>
      </c>
      <c r="GHT109" s="173">
        <v>4959</v>
      </c>
      <c r="GHU109" s="44">
        <v>4960</v>
      </c>
      <c r="GHV109" s="173">
        <v>4961</v>
      </c>
      <c r="GHW109" s="44">
        <v>4962</v>
      </c>
      <c r="GHX109" s="173">
        <v>4963</v>
      </c>
      <c r="GHY109" s="44">
        <v>4964</v>
      </c>
      <c r="GHZ109" s="173">
        <v>4965</v>
      </c>
      <c r="GIA109" s="44">
        <v>4966</v>
      </c>
      <c r="GIB109" s="173">
        <v>4967</v>
      </c>
      <c r="GIC109" s="44">
        <v>4968</v>
      </c>
      <c r="GID109" s="173">
        <v>4969</v>
      </c>
      <c r="GIE109" s="44">
        <v>4970</v>
      </c>
      <c r="GIF109" s="173">
        <v>4971</v>
      </c>
      <c r="GIG109" s="44">
        <v>4972</v>
      </c>
      <c r="GIH109" s="173">
        <v>4973</v>
      </c>
      <c r="GII109" s="44">
        <v>4974</v>
      </c>
      <c r="GIJ109" s="173">
        <v>4975</v>
      </c>
      <c r="GIK109" s="44">
        <v>4976</v>
      </c>
      <c r="GIL109" s="173">
        <v>4977</v>
      </c>
      <c r="GIM109" s="44">
        <v>4978</v>
      </c>
      <c r="GIN109" s="173">
        <v>4979</v>
      </c>
      <c r="GIO109" s="44">
        <v>4980</v>
      </c>
      <c r="GIP109" s="173">
        <v>4981</v>
      </c>
      <c r="GIQ109" s="44">
        <v>4982</v>
      </c>
      <c r="GIR109" s="173">
        <v>4983</v>
      </c>
      <c r="GIS109" s="44">
        <v>4984</v>
      </c>
      <c r="GIT109" s="173">
        <v>4985</v>
      </c>
      <c r="GIU109" s="44">
        <v>4986</v>
      </c>
      <c r="GIV109" s="173">
        <v>4987</v>
      </c>
      <c r="GIW109" s="44">
        <v>4988</v>
      </c>
      <c r="GIX109" s="173">
        <v>4989</v>
      </c>
      <c r="GIY109" s="44">
        <v>4990</v>
      </c>
      <c r="GIZ109" s="173">
        <v>4991</v>
      </c>
      <c r="GJA109" s="44">
        <v>4992</v>
      </c>
      <c r="GJB109" s="173">
        <v>4993</v>
      </c>
      <c r="GJC109" s="44">
        <v>4994</v>
      </c>
      <c r="GJD109" s="173">
        <v>4995</v>
      </c>
      <c r="GJE109" s="44">
        <v>4996</v>
      </c>
      <c r="GJF109" s="173">
        <v>4997</v>
      </c>
      <c r="GJG109" s="44">
        <v>4998</v>
      </c>
      <c r="GJH109" s="173">
        <v>4999</v>
      </c>
      <c r="GJI109" s="44">
        <v>5000</v>
      </c>
      <c r="GJJ109" s="173">
        <v>5001</v>
      </c>
      <c r="GJK109" s="44">
        <v>5002</v>
      </c>
      <c r="GJL109" s="173">
        <v>5003</v>
      </c>
      <c r="GJM109" s="44">
        <v>5004</v>
      </c>
      <c r="GJN109" s="173">
        <v>5005</v>
      </c>
      <c r="GJO109" s="44">
        <v>5006</v>
      </c>
      <c r="GJP109" s="173">
        <v>5007</v>
      </c>
      <c r="GJQ109" s="44">
        <v>5008</v>
      </c>
      <c r="GJR109" s="173">
        <v>5009</v>
      </c>
      <c r="GJS109" s="44">
        <v>5010</v>
      </c>
      <c r="GJT109" s="173">
        <v>5011</v>
      </c>
      <c r="GJU109" s="44">
        <v>5012</v>
      </c>
      <c r="GJV109" s="173">
        <v>5013</v>
      </c>
      <c r="GJW109" s="44">
        <v>5014</v>
      </c>
      <c r="GJX109" s="173">
        <v>5015</v>
      </c>
      <c r="GJY109" s="44">
        <v>5016</v>
      </c>
      <c r="GJZ109" s="173">
        <v>5017</v>
      </c>
      <c r="GKA109" s="44">
        <v>5018</v>
      </c>
      <c r="GKB109" s="173">
        <v>5019</v>
      </c>
      <c r="GKC109" s="44">
        <v>5020</v>
      </c>
      <c r="GKD109" s="173">
        <v>5021</v>
      </c>
      <c r="GKE109" s="44">
        <v>5022</v>
      </c>
      <c r="GKF109" s="173">
        <v>5023</v>
      </c>
      <c r="GKG109" s="44">
        <v>5024</v>
      </c>
      <c r="GKH109" s="173">
        <v>5025</v>
      </c>
      <c r="GKI109" s="44">
        <v>5026</v>
      </c>
      <c r="GKJ109" s="173">
        <v>5027</v>
      </c>
      <c r="GKK109" s="44">
        <v>5028</v>
      </c>
      <c r="GKL109" s="173">
        <v>5029</v>
      </c>
      <c r="GKM109" s="44">
        <v>5030</v>
      </c>
      <c r="GKN109" s="173">
        <v>5031</v>
      </c>
      <c r="GKO109" s="44">
        <v>5032</v>
      </c>
      <c r="GKP109" s="173">
        <v>5033</v>
      </c>
      <c r="GKQ109" s="44">
        <v>5034</v>
      </c>
      <c r="GKR109" s="173">
        <v>5035</v>
      </c>
      <c r="GKS109" s="44">
        <v>5036</v>
      </c>
      <c r="GKT109" s="173">
        <v>5037</v>
      </c>
      <c r="GKU109" s="44">
        <v>5038</v>
      </c>
      <c r="GKV109" s="173">
        <v>5039</v>
      </c>
      <c r="GKW109" s="44">
        <v>5040</v>
      </c>
      <c r="GKX109" s="173">
        <v>5041</v>
      </c>
      <c r="GKY109" s="44">
        <v>5042</v>
      </c>
      <c r="GKZ109" s="173">
        <v>5043</v>
      </c>
      <c r="GLA109" s="44">
        <v>5044</v>
      </c>
      <c r="GLB109" s="173">
        <v>5045</v>
      </c>
      <c r="GLC109" s="44">
        <v>5046</v>
      </c>
      <c r="GLD109" s="173">
        <v>5047</v>
      </c>
      <c r="GLE109" s="44">
        <v>5048</v>
      </c>
      <c r="GLF109" s="173">
        <v>5049</v>
      </c>
      <c r="GLG109" s="44">
        <v>5050</v>
      </c>
      <c r="GLH109" s="173">
        <v>5051</v>
      </c>
      <c r="GLI109" s="44">
        <v>5052</v>
      </c>
      <c r="GLJ109" s="173">
        <v>5053</v>
      </c>
      <c r="GLK109" s="44">
        <v>5054</v>
      </c>
      <c r="GLL109" s="173">
        <v>5055</v>
      </c>
      <c r="GLM109" s="44">
        <v>5056</v>
      </c>
      <c r="GLN109" s="173">
        <v>5057</v>
      </c>
      <c r="GLO109" s="44">
        <v>5058</v>
      </c>
      <c r="GLP109" s="173">
        <v>5059</v>
      </c>
      <c r="GLQ109" s="44">
        <v>5060</v>
      </c>
      <c r="GLR109" s="173">
        <v>5061</v>
      </c>
      <c r="GLS109" s="44">
        <v>5062</v>
      </c>
      <c r="GLT109" s="173">
        <v>5063</v>
      </c>
      <c r="GLU109" s="44">
        <v>5064</v>
      </c>
      <c r="GLV109" s="173">
        <v>5065</v>
      </c>
      <c r="GLW109" s="44">
        <v>5066</v>
      </c>
      <c r="GLX109" s="173">
        <v>5067</v>
      </c>
      <c r="GLY109" s="44">
        <v>5068</v>
      </c>
      <c r="GLZ109" s="173">
        <v>5069</v>
      </c>
      <c r="GMA109" s="44">
        <v>5070</v>
      </c>
      <c r="GMB109" s="173">
        <v>5071</v>
      </c>
      <c r="GMC109" s="44">
        <v>5072</v>
      </c>
      <c r="GMD109" s="173">
        <v>5073</v>
      </c>
      <c r="GME109" s="44">
        <v>5074</v>
      </c>
      <c r="GMF109" s="173">
        <v>5075</v>
      </c>
      <c r="GMG109" s="44">
        <v>5076</v>
      </c>
      <c r="GMH109" s="173">
        <v>5077</v>
      </c>
      <c r="GMI109" s="44">
        <v>5078</v>
      </c>
      <c r="GMJ109" s="173">
        <v>5079</v>
      </c>
      <c r="GMK109" s="44">
        <v>5080</v>
      </c>
      <c r="GML109" s="173">
        <v>5081</v>
      </c>
      <c r="GMM109" s="44">
        <v>5082</v>
      </c>
      <c r="GMN109" s="173">
        <v>5083</v>
      </c>
      <c r="GMO109" s="44">
        <v>5084</v>
      </c>
      <c r="GMP109" s="173">
        <v>5085</v>
      </c>
      <c r="GMQ109" s="44">
        <v>5086</v>
      </c>
      <c r="GMR109" s="173">
        <v>5087</v>
      </c>
      <c r="GMS109" s="44">
        <v>5088</v>
      </c>
      <c r="GMT109" s="173">
        <v>5089</v>
      </c>
      <c r="GMU109" s="44">
        <v>5090</v>
      </c>
      <c r="GMV109" s="173">
        <v>5091</v>
      </c>
      <c r="GMW109" s="44">
        <v>5092</v>
      </c>
      <c r="GMX109" s="173">
        <v>5093</v>
      </c>
      <c r="GMY109" s="44">
        <v>5094</v>
      </c>
      <c r="GMZ109" s="173">
        <v>5095</v>
      </c>
      <c r="GNA109" s="44">
        <v>5096</v>
      </c>
      <c r="GNB109" s="173">
        <v>5097</v>
      </c>
      <c r="GNC109" s="44">
        <v>5098</v>
      </c>
      <c r="GND109" s="173">
        <v>5099</v>
      </c>
      <c r="GNE109" s="44">
        <v>5100</v>
      </c>
      <c r="GNF109" s="173">
        <v>5101</v>
      </c>
      <c r="GNG109" s="44">
        <v>5102</v>
      </c>
      <c r="GNH109" s="173">
        <v>5103</v>
      </c>
      <c r="GNI109" s="44">
        <v>5104</v>
      </c>
      <c r="GNJ109" s="173">
        <v>5105</v>
      </c>
      <c r="GNK109" s="44">
        <v>5106</v>
      </c>
      <c r="GNL109" s="173">
        <v>5107</v>
      </c>
      <c r="GNM109" s="44">
        <v>5108</v>
      </c>
      <c r="GNN109" s="173">
        <v>5109</v>
      </c>
      <c r="GNO109" s="44">
        <v>5110</v>
      </c>
      <c r="GNP109" s="173">
        <v>5111</v>
      </c>
      <c r="GNQ109" s="44">
        <v>5112</v>
      </c>
      <c r="GNR109" s="173">
        <v>5113</v>
      </c>
      <c r="GNS109" s="44">
        <v>5114</v>
      </c>
      <c r="GNT109" s="173">
        <v>5115</v>
      </c>
      <c r="GNU109" s="44">
        <v>5116</v>
      </c>
      <c r="GNV109" s="173">
        <v>5117</v>
      </c>
      <c r="GNW109" s="44">
        <v>5118</v>
      </c>
      <c r="GNX109" s="173">
        <v>5119</v>
      </c>
      <c r="GNY109" s="44">
        <v>5120</v>
      </c>
      <c r="GNZ109" s="173">
        <v>5121</v>
      </c>
      <c r="GOA109" s="44">
        <v>5122</v>
      </c>
      <c r="GOB109" s="173">
        <v>5123</v>
      </c>
      <c r="GOC109" s="44">
        <v>5124</v>
      </c>
      <c r="GOD109" s="173">
        <v>5125</v>
      </c>
      <c r="GOE109" s="44">
        <v>5126</v>
      </c>
      <c r="GOF109" s="173">
        <v>5127</v>
      </c>
      <c r="GOG109" s="44">
        <v>5128</v>
      </c>
      <c r="GOH109" s="173">
        <v>5129</v>
      </c>
      <c r="GOI109" s="44">
        <v>5130</v>
      </c>
      <c r="GOJ109" s="173">
        <v>5131</v>
      </c>
      <c r="GOK109" s="44">
        <v>5132</v>
      </c>
      <c r="GOL109" s="173">
        <v>5133</v>
      </c>
      <c r="GOM109" s="44">
        <v>5134</v>
      </c>
      <c r="GON109" s="173">
        <v>5135</v>
      </c>
      <c r="GOO109" s="44">
        <v>5136</v>
      </c>
      <c r="GOP109" s="173">
        <v>5137</v>
      </c>
      <c r="GOQ109" s="44">
        <v>5138</v>
      </c>
      <c r="GOR109" s="173">
        <v>5139</v>
      </c>
      <c r="GOS109" s="44">
        <v>5140</v>
      </c>
      <c r="GOT109" s="173">
        <v>5141</v>
      </c>
      <c r="GOU109" s="44">
        <v>5142</v>
      </c>
      <c r="GOV109" s="173">
        <v>5143</v>
      </c>
      <c r="GOW109" s="44">
        <v>5144</v>
      </c>
      <c r="GOX109" s="173">
        <v>5145</v>
      </c>
      <c r="GOY109" s="44">
        <v>5146</v>
      </c>
      <c r="GOZ109" s="173">
        <v>5147</v>
      </c>
      <c r="GPA109" s="44">
        <v>5148</v>
      </c>
      <c r="GPB109" s="173">
        <v>5149</v>
      </c>
      <c r="GPC109" s="44">
        <v>5150</v>
      </c>
      <c r="GPD109" s="173">
        <v>5151</v>
      </c>
      <c r="GPE109" s="44">
        <v>5152</v>
      </c>
      <c r="GPF109" s="173">
        <v>5153</v>
      </c>
      <c r="GPG109" s="44">
        <v>5154</v>
      </c>
      <c r="GPH109" s="173">
        <v>5155</v>
      </c>
      <c r="GPI109" s="44">
        <v>5156</v>
      </c>
      <c r="GPJ109" s="173">
        <v>5157</v>
      </c>
      <c r="GPK109" s="44">
        <v>5158</v>
      </c>
      <c r="GPL109" s="173">
        <v>5159</v>
      </c>
      <c r="GPM109" s="44">
        <v>5160</v>
      </c>
      <c r="GPN109" s="173">
        <v>5161</v>
      </c>
      <c r="GPO109" s="44">
        <v>5162</v>
      </c>
      <c r="GPP109" s="173">
        <v>5163</v>
      </c>
      <c r="GPQ109" s="44">
        <v>5164</v>
      </c>
      <c r="GPR109" s="173">
        <v>5165</v>
      </c>
      <c r="GPS109" s="44">
        <v>5166</v>
      </c>
      <c r="GPT109" s="173">
        <v>5167</v>
      </c>
      <c r="GPU109" s="44">
        <v>5168</v>
      </c>
      <c r="GPV109" s="173">
        <v>5169</v>
      </c>
      <c r="GPW109" s="44">
        <v>5170</v>
      </c>
      <c r="GPX109" s="173">
        <v>5171</v>
      </c>
      <c r="GPY109" s="44">
        <v>5172</v>
      </c>
      <c r="GPZ109" s="173">
        <v>5173</v>
      </c>
      <c r="GQA109" s="44">
        <v>5174</v>
      </c>
      <c r="GQB109" s="173">
        <v>5175</v>
      </c>
      <c r="GQC109" s="44">
        <v>5176</v>
      </c>
      <c r="GQD109" s="173">
        <v>5177</v>
      </c>
      <c r="GQE109" s="44">
        <v>5178</v>
      </c>
      <c r="GQF109" s="173">
        <v>5179</v>
      </c>
      <c r="GQG109" s="44">
        <v>5180</v>
      </c>
      <c r="GQH109" s="173">
        <v>5181</v>
      </c>
      <c r="GQI109" s="44">
        <v>5182</v>
      </c>
      <c r="GQJ109" s="173">
        <v>5183</v>
      </c>
      <c r="GQK109" s="44">
        <v>5184</v>
      </c>
      <c r="GQL109" s="173">
        <v>5185</v>
      </c>
      <c r="GQM109" s="44">
        <v>5186</v>
      </c>
      <c r="GQN109" s="173">
        <v>5187</v>
      </c>
      <c r="GQO109" s="44">
        <v>5188</v>
      </c>
      <c r="GQP109" s="173">
        <v>5189</v>
      </c>
      <c r="GQQ109" s="44">
        <v>5190</v>
      </c>
      <c r="GQR109" s="173">
        <v>5191</v>
      </c>
      <c r="GQS109" s="44">
        <v>5192</v>
      </c>
      <c r="GQT109" s="173">
        <v>5193</v>
      </c>
      <c r="GQU109" s="44">
        <v>5194</v>
      </c>
      <c r="GQV109" s="173">
        <v>5195</v>
      </c>
      <c r="GQW109" s="44">
        <v>5196</v>
      </c>
      <c r="GQX109" s="173">
        <v>5197</v>
      </c>
      <c r="GQY109" s="44">
        <v>5198</v>
      </c>
      <c r="GQZ109" s="173">
        <v>5199</v>
      </c>
      <c r="GRA109" s="44">
        <v>5200</v>
      </c>
      <c r="GRB109" s="173">
        <v>5201</v>
      </c>
      <c r="GRC109" s="44">
        <v>5202</v>
      </c>
      <c r="GRD109" s="173">
        <v>5203</v>
      </c>
      <c r="GRE109" s="44">
        <v>5204</v>
      </c>
      <c r="GRF109" s="173">
        <v>5205</v>
      </c>
      <c r="GRG109" s="44">
        <v>5206</v>
      </c>
      <c r="GRH109" s="173">
        <v>5207</v>
      </c>
      <c r="GRI109" s="44">
        <v>5208</v>
      </c>
      <c r="GRJ109" s="173">
        <v>5209</v>
      </c>
      <c r="GRK109" s="44">
        <v>5210</v>
      </c>
      <c r="GRL109" s="173">
        <v>5211</v>
      </c>
      <c r="GRM109" s="44">
        <v>5212</v>
      </c>
      <c r="GRN109" s="173">
        <v>5213</v>
      </c>
      <c r="GRO109" s="44">
        <v>5214</v>
      </c>
      <c r="GRP109" s="173">
        <v>5215</v>
      </c>
      <c r="GRQ109" s="44">
        <v>5216</v>
      </c>
      <c r="GRR109" s="173">
        <v>5217</v>
      </c>
      <c r="GRS109" s="44">
        <v>5218</v>
      </c>
      <c r="GRT109" s="173">
        <v>5219</v>
      </c>
      <c r="GRU109" s="44">
        <v>5220</v>
      </c>
      <c r="GRV109" s="173">
        <v>5221</v>
      </c>
      <c r="GRW109" s="44">
        <v>5222</v>
      </c>
      <c r="GRX109" s="173">
        <v>5223</v>
      </c>
      <c r="GRY109" s="44">
        <v>5224</v>
      </c>
      <c r="GRZ109" s="173">
        <v>5225</v>
      </c>
      <c r="GSA109" s="44">
        <v>5226</v>
      </c>
      <c r="GSB109" s="173">
        <v>5227</v>
      </c>
      <c r="GSC109" s="44">
        <v>5228</v>
      </c>
      <c r="GSD109" s="173">
        <v>5229</v>
      </c>
      <c r="GSE109" s="44">
        <v>5230</v>
      </c>
      <c r="GSF109" s="173">
        <v>5231</v>
      </c>
      <c r="GSG109" s="44">
        <v>5232</v>
      </c>
      <c r="GSH109" s="173">
        <v>5233</v>
      </c>
      <c r="GSI109" s="44">
        <v>5234</v>
      </c>
      <c r="GSJ109" s="173">
        <v>5235</v>
      </c>
      <c r="GSK109" s="44">
        <v>5236</v>
      </c>
      <c r="GSL109" s="173">
        <v>5237</v>
      </c>
      <c r="GSM109" s="44">
        <v>5238</v>
      </c>
      <c r="GSN109" s="173">
        <v>5239</v>
      </c>
      <c r="GSO109" s="44">
        <v>5240</v>
      </c>
      <c r="GSP109" s="173">
        <v>5241</v>
      </c>
      <c r="GSQ109" s="44">
        <v>5242</v>
      </c>
      <c r="GSR109" s="173">
        <v>5243</v>
      </c>
      <c r="GSS109" s="44">
        <v>5244</v>
      </c>
      <c r="GST109" s="173">
        <v>5245</v>
      </c>
      <c r="GSU109" s="44">
        <v>5246</v>
      </c>
      <c r="GSV109" s="173">
        <v>5247</v>
      </c>
      <c r="GSW109" s="44">
        <v>5248</v>
      </c>
      <c r="GSX109" s="173">
        <v>5249</v>
      </c>
      <c r="GSY109" s="44">
        <v>5250</v>
      </c>
      <c r="GSZ109" s="173">
        <v>5251</v>
      </c>
      <c r="GTA109" s="44">
        <v>5252</v>
      </c>
      <c r="GTB109" s="173">
        <v>5253</v>
      </c>
      <c r="GTC109" s="44">
        <v>5254</v>
      </c>
      <c r="GTD109" s="173">
        <v>5255</v>
      </c>
      <c r="GTE109" s="44">
        <v>5256</v>
      </c>
      <c r="GTF109" s="173">
        <v>5257</v>
      </c>
      <c r="GTG109" s="44">
        <v>5258</v>
      </c>
      <c r="GTH109" s="173">
        <v>5259</v>
      </c>
      <c r="GTI109" s="44">
        <v>5260</v>
      </c>
      <c r="GTJ109" s="173">
        <v>5261</v>
      </c>
      <c r="GTK109" s="44">
        <v>5262</v>
      </c>
      <c r="GTL109" s="173">
        <v>5263</v>
      </c>
      <c r="GTM109" s="44">
        <v>5264</v>
      </c>
      <c r="GTN109" s="173">
        <v>5265</v>
      </c>
      <c r="GTO109" s="44">
        <v>5266</v>
      </c>
      <c r="GTP109" s="173">
        <v>5267</v>
      </c>
      <c r="GTQ109" s="44">
        <v>5268</v>
      </c>
      <c r="GTR109" s="173">
        <v>5269</v>
      </c>
      <c r="GTS109" s="44">
        <v>5270</v>
      </c>
      <c r="GTT109" s="173">
        <v>5271</v>
      </c>
      <c r="GTU109" s="44">
        <v>5272</v>
      </c>
      <c r="GTV109" s="173">
        <v>5273</v>
      </c>
      <c r="GTW109" s="44">
        <v>5274</v>
      </c>
      <c r="GTX109" s="173">
        <v>5275</v>
      </c>
      <c r="GTY109" s="44">
        <v>5276</v>
      </c>
      <c r="GTZ109" s="173">
        <v>5277</v>
      </c>
      <c r="GUA109" s="44">
        <v>5278</v>
      </c>
      <c r="GUB109" s="173">
        <v>5279</v>
      </c>
      <c r="GUC109" s="44">
        <v>5280</v>
      </c>
      <c r="GUD109" s="173">
        <v>5281</v>
      </c>
      <c r="GUE109" s="44">
        <v>5282</v>
      </c>
      <c r="GUF109" s="173">
        <v>5283</v>
      </c>
      <c r="GUG109" s="44">
        <v>5284</v>
      </c>
      <c r="GUH109" s="173">
        <v>5285</v>
      </c>
      <c r="GUI109" s="44">
        <v>5286</v>
      </c>
      <c r="GUJ109" s="173">
        <v>5287</v>
      </c>
      <c r="GUK109" s="44">
        <v>5288</v>
      </c>
      <c r="GUL109" s="173">
        <v>5289</v>
      </c>
      <c r="GUM109" s="44">
        <v>5290</v>
      </c>
      <c r="GUN109" s="173">
        <v>5291</v>
      </c>
      <c r="GUO109" s="44">
        <v>5292</v>
      </c>
      <c r="GUP109" s="173">
        <v>5293</v>
      </c>
      <c r="GUQ109" s="44">
        <v>5294</v>
      </c>
      <c r="GUR109" s="173">
        <v>5295</v>
      </c>
      <c r="GUS109" s="44">
        <v>5296</v>
      </c>
      <c r="GUT109" s="173">
        <v>5297</v>
      </c>
      <c r="GUU109" s="44">
        <v>5298</v>
      </c>
      <c r="GUV109" s="173">
        <v>5299</v>
      </c>
      <c r="GUW109" s="44">
        <v>5300</v>
      </c>
      <c r="GUX109" s="173">
        <v>5301</v>
      </c>
      <c r="GUY109" s="44">
        <v>5302</v>
      </c>
      <c r="GUZ109" s="173">
        <v>5303</v>
      </c>
      <c r="GVA109" s="44">
        <v>5304</v>
      </c>
      <c r="GVB109" s="173">
        <v>5305</v>
      </c>
      <c r="GVC109" s="44">
        <v>5306</v>
      </c>
      <c r="GVD109" s="173">
        <v>5307</v>
      </c>
      <c r="GVE109" s="44">
        <v>5308</v>
      </c>
      <c r="GVF109" s="173">
        <v>5309</v>
      </c>
      <c r="GVG109" s="44">
        <v>5310</v>
      </c>
      <c r="GVH109" s="173">
        <v>5311</v>
      </c>
      <c r="GVI109" s="44">
        <v>5312</v>
      </c>
      <c r="GVJ109" s="173">
        <v>5313</v>
      </c>
      <c r="GVK109" s="44">
        <v>5314</v>
      </c>
      <c r="GVL109" s="173">
        <v>5315</v>
      </c>
      <c r="GVM109" s="44">
        <v>5316</v>
      </c>
      <c r="GVN109" s="173">
        <v>5317</v>
      </c>
      <c r="GVO109" s="44">
        <v>5318</v>
      </c>
      <c r="GVP109" s="173">
        <v>5319</v>
      </c>
      <c r="GVQ109" s="44">
        <v>5320</v>
      </c>
      <c r="GVR109" s="173">
        <v>5321</v>
      </c>
      <c r="GVS109" s="44">
        <v>5322</v>
      </c>
      <c r="GVT109" s="173">
        <v>5323</v>
      </c>
      <c r="GVU109" s="44">
        <v>5324</v>
      </c>
      <c r="GVV109" s="173">
        <v>5325</v>
      </c>
      <c r="GVW109" s="44">
        <v>5326</v>
      </c>
      <c r="GVX109" s="173">
        <v>5327</v>
      </c>
      <c r="GVY109" s="44">
        <v>5328</v>
      </c>
      <c r="GVZ109" s="173">
        <v>5329</v>
      </c>
      <c r="GWA109" s="44">
        <v>5330</v>
      </c>
      <c r="GWB109" s="173">
        <v>5331</v>
      </c>
      <c r="GWC109" s="44">
        <v>5332</v>
      </c>
      <c r="GWD109" s="173">
        <v>5333</v>
      </c>
      <c r="GWE109" s="44">
        <v>5334</v>
      </c>
      <c r="GWF109" s="173">
        <v>5335</v>
      </c>
      <c r="GWG109" s="44">
        <v>5336</v>
      </c>
      <c r="GWH109" s="173">
        <v>5337</v>
      </c>
      <c r="GWI109" s="44">
        <v>5338</v>
      </c>
      <c r="GWJ109" s="173">
        <v>5339</v>
      </c>
      <c r="GWK109" s="44">
        <v>5340</v>
      </c>
      <c r="GWL109" s="173">
        <v>5341</v>
      </c>
      <c r="GWM109" s="44">
        <v>5342</v>
      </c>
      <c r="GWN109" s="173">
        <v>5343</v>
      </c>
      <c r="GWO109" s="44">
        <v>5344</v>
      </c>
      <c r="GWP109" s="173">
        <v>5345</v>
      </c>
      <c r="GWQ109" s="44">
        <v>5346</v>
      </c>
      <c r="GWR109" s="173">
        <v>5347</v>
      </c>
      <c r="GWS109" s="44">
        <v>5348</v>
      </c>
      <c r="GWT109" s="173">
        <v>5349</v>
      </c>
      <c r="GWU109" s="44">
        <v>5350</v>
      </c>
      <c r="GWV109" s="173">
        <v>5351</v>
      </c>
      <c r="GWW109" s="44">
        <v>5352</v>
      </c>
      <c r="GWX109" s="173">
        <v>5353</v>
      </c>
      <c r="GWY109" s="44">
        <v>5354</v>
      </c>
      <c r="GWZ109" s="173">
        <v>5355</v>
      </c>
      <c r="GXA109" s="44">
        <v>5356</v>
      </c>
      <c r="GXB109" s="173">
        <v>5357</v>
      </c>
      <c r="GXC109" s="44">
        <v>5358</v>
      </c>
      <c r="GXD109" s="173">
        <v>5359</v>
      </c>
      <c r="GXE109" s="44">
        <v>5360</v>
      </c>
      <c r="GXF109" s="173">
        <v>5361</v>
      </c>
      <c r="GXG109" s="44">
        <v>5362</v>
      </c>
      <c r="GXH109" s="173">
        <v>5363</v>
      </c>
      <c r="GXI109" s="44">
        <v>5364</v>
      </c>
      <c r="GXJ109" s="173">
        <v>5365</v>
      </c>
      <c r="GXK109" s="44">
        <v>5366</v>
      </c>
      <c r="GXL109" s="173">
        <v>5367</v>
      </c>
      <c r="GXM109" s="44">
        <v>5368</v>
      </c>
      <c r="GXN109" s="173">
        <v>5369</v>
      </c>
      <c r="GXO109" s="44">
        <v>5370</v>
      </c>
      <c r="GXP109" s="173">
        <v>5371</v>
      </c>
      <c r="GXQ109" s="44">
        <v>5372</v>
      </c>
      <c r="GXR109" s="173">
        <v>5373</v>
      </c>
      <c r="GXS109" s="44">
        <v>5374</v>
      </c>
      <c r="GXT109" s="173">
        <v>5375</v>
      </c>
      <c r="GXU109" s="44">
        <v>5376</v>
      </c>
      <c r="GXV109" s="173">
        <v>5377</v>
      </c>
      <c r="GXW109" s="44">
        <v>5378</v>
      </c>
      <c r="GXX109" s="173">
        <v>5379</v>
      </c>
      <c r="GXY109" s="44">
        <v>5380</v>
      </c>
      <c r="GXZ109" s="173">
        <v>5381</v>
      </c>
      <c r="GYA109" s="44">
        <v>5382</v>
      </c>
      <c r="GYB109" s="173">
        <v>5383</v>
      </c>
      <c r="GYC109" s="44">
        <v>5384</v>
      </c>
      <c r="GYD109" s="173">
        <v>5385</v>
      </c>
      <c r="GYE109" s="44">
        <v>5386</v>
      </c>
      <c r="GYF109" s="173">
        <v>5387</v>
      </c>
      <c r="GYG109" s="44">
        <v>5388</v>
      </c>
      <c r="GYH109" s="173">
        <v>5389</v>
      </c>
      <c r="GYI109" s="44">
        <v>5390</v>
      </c>
      <c r="GYJ109" s="173">
        <v>5391</v>
      </c>
      <c r="GYK109" s="44">
        <v>5392</v>
      </c>
      <c r="GYL109" s="173">
        <v>5393</v>
      </c>
      <c r="GYM109" s="44">
        <v>5394</v>
      </c>
      <c r="GYN109" s="173">
        <v>5395</v>
      </c>
      <c r="GYO109" s="44">
        <v>5396</v>
      </c>
      <c r="GYP109" s="173">
        <v>5397</v>
      </c>
      <c r="GYQ109" s="44">
        <v>5398</v>
      </c>
      <c r="GYR109" s="173">
        <v>5399</v>
      </c>
      <c r="GYS109" s="44">
        <v>5400</v>
      </c>
      <c r="GYT109" s="173">
        <v>5401</v>
      </c>
      <c r="GYU109" s="44">
        <v>5402</v>
      </c>
      <c r="GYV109" s="173">
        <v>5403</v>
      </c>
      <c r="GYW109" s="44">
        <v>5404</v>
      </c>
      <c r="GYX109" s="173">
        <v>5405</v>
      </c>
      <c r="GYY109" s="44">
        <v>5406</v>
      </c>
      <c r="GYZ109" s="173">
        <v>5407</v>
      </c>
      <c r="GZA109" s="44">
        <v>5408</v>
      </c>
      <c r="GZB109" s="173">
        <v>5409</v>
      </c>
      <c r="GZC109" s="44">
        <v>5410</v>
      </c>
      <c r="GZD109" s="173">
        <v>5411</v>
      </c>
      <c r="GZE109" s="44">
        <v>5412</v>
      </c>
      <c r="GZF109" s="173">
        <v>5413</v>
      </c>
      <c r="GZG109" s="44">
        <v>5414</v>
      </c>
      <c r="GZH109" s="173">
        <v>5415</v>
      </c>
      <c r="GZI109" s="44">
        <v>5416</v>
      </c>
      <c r="GZJ109" s="173">
        <v>5417</v>
      </c>
      <c r="GZK109" s="44">
        <v>5418</v>
      </c>
      <c r="GZL109" s="173">
        <v>5419</v>
      </c>
      <c r="GZM109" s="44">
        <v>5420</v>
      </c>
      <c r="GZN109" s="173">
        <v>5421</v>
      </c>
      <c r="GZO109" s="44">
        <v>5422</v>
      </c>
      <c r="GZP109" s="173">
        <v>5423</v>
      </c>
      <c r="GZQ109" s="44">
        <v>5424</v>
      </c>
      <c r="GZR109" s="173">
        <v>5425</v>
      </c>
      <c r="GZS109" s="44">
        <v>5426</v>
      </c>
      <c r="GZT109" s="173">
        <v>5427</v>
      </c>
      <c r="GZU109" s="44">
        <v>5428</v>
      </c>
      <c r="GZV109" s="173">
        <v>5429</v>
      </c>
      <c r="GZW109" s="44">
        <v>5430</v>
      </c>
      <c r="GZX109" s="173">
        <v>5431</v>
      </c>
      <c r="GZY109" s="44">
        <v>5432</v>
      </c>
      <c r="GZZ109" s="173">
        <v>5433</v>
      </c>
      <c r="HAA109" s="44">
        <v>5434</v>
      </c>
      <c r="HAB109" s="173">
        <v>5435</v>
      </c>
      <c r="HAC109" s="44">
        <v>5436</v>
      </c>
      <c r="HAD109" s="173">
        <v>5437</v>
      </c>
      <c r="HAE109" s="44">
        <v>5438</v>
      </c>
      <c r="HAF109" s="173">
        <v>5439</v>
      </c>
      <c r="HAG109" s="44">
        <v>5440</v>
      </c>
      <c r="HAH109" s="173">
        <v>5441</v>
      </c>
      <c r="HAI109" s="44">
        <v>5442</v>
      </c>
      <c r="HAJ109" s="173">
        <v>5443</v>
      </c>
      <c r="HAK109" s="44">
        <v>5444</v>
      </c>
      <c r="HAL109" s="173">
        <v>5445</v>
      </c>
      <c r="HAM109" s="44">
        <v>5446</v>
      </c>
      <c r="HAN109" s="173">
        <v>5447</v>
      </c>
      <c r="HAO109" s="44">
        <v>5448</v>
      </c>
      <c r="HAP109" s="173">
        <v>5449</v>
      </c>
      <c r="HAQ109" s="44">
        <v>5450</v>
      </c>
      <c r="HAR109" s="173">
        <v>5451</v>
      </c>
      <c r="HAS109" s="44">
        <v>5452</v>
      </c>
      <c r="HAT109" s="173">
        <v>5453</v>
      </c>
      <c r="HAU109" s="44">
        <v>5454</v>
      </c>
      <c r="HAV109" s="173">
        <v>5455</v>
      </c>
      <c r="HAW109" s="44">
        <v>5456</v>
      </c>
      <c r="HAX109" s="173">
        <v>5457</v>
      </c>
      <c r="HAY109" s="44">
        <v>5458</v>
      </c>
      <c r="HAZ109" s="173">
        <v>5459</v>
      </c>
      <c r="HBA109" s="44">
        <v>5460</v>
      </c>
      <c r="HBB109" s="173">
        <v>5461</v>
      </c>
      <c r="HBC109" s="44">
        <v>5462</v>
      </c>
      <c r="HBD109" s="173">
        <v>5463</v>
      </c>
      <c r="HBE109" s="44">
        <v>5464</v>
      </c>
      <c r="HBF109" s="173">
        <v>5465</v>
      </c>
      <c r="HBG109" s="44">
        <v>5466</v>
      </c>
      <c r="HBH109" s="173">
        <v>5467</v>
      </c>
      <c r="HBI109" s="44">
        <v>5468</v>
      </c>
      <c r="HBJ109" s="173">
        <v>5469</v>
      </c>
      <c r="HBK109" s="44">
        <v>5470</v>
      </c>
      <c r="HBL109" s="173">
        <v>5471</v>
      </c>
      <c r="HBM109" s="44">
        <v>5472</v>
      </c>
      <c r="HBN109" s="173">
        <v>5473</v>
      </c>
      <c r="HBO109" s="44">
        <v>5474</v>
      </c>
      <c r="HBP109" s="173">
        <v>5475</v>
      </c>
      <c r="HBQ109" s="44">
        <v>5476</v>
      </c>
      <c r="HBR109" s="173">
        <v>5477</v>
      </c>
      <c r="HBS109" s="44">
        <v>5478</v>
      </c>
      <c r="HBT109" s="173">
        <v>5479</v>
      </c>
      <c r="HBU109" s="44">
        <v>5480</v>
      </c>
      <c r="HBV109" s="173">
        <v>5481</v>
      </c>
      <c r="HBW109" s="44">
        <v>5482</v>
      </c>
      <c r="HBX109" s="173">
        <v>5483</v>
      </c>
      <c r="HBY109" s="44">
        <v>5484</v>
      </c>
      <c r="HBZ109" s="173">
        <v>5485</v>
      </c>
      <c r="HCA109" s="44">
        <v>5486</v>
      </c>
      <c r="HCB109" s="173">
        <v>5487</v>
      </c>
      <c r="HCC109" s="44">
        <v>5488</v>
      </c>
      <c r="HCD109" s="173">
        <v>5489</v>
      </c>
      <c r="HCE109" s="44">
        <v>5490</v>
      </c>
      <c r="HCF109" s="173">
        <v>5491</v>
      </c>
      <c r="HCG109" s="44">
        <v>5492</v>
      </c>
      <c r="HCH109" s="173">
        <v>5493</v>
      </c>
      <c r="HCI109" s="44">
        <v>5494</v>
      </c>
      <c r="HCJ109" s="173">
        <v>5495</v>
      </c>
      <c r="HCK109" s="44">
        <v>5496</v>
      </c>
      <c r="HCL109" s="173">
        <v>5497</v>
      </c>
      <c r="HCM109" s="44">
        <v>5498</v>
      </c>
      <c r="HCN109" s="173">
        <v>5499</v>
      </c>
      <c r="HCO109" s="44">
        <v>5500</v>
      </c>
      <c r="HCP109" s="173">
        <v>5501</v>
      </c>
      <c r="HCQ109" s="44">
        <v>5502</v>
      </c>
      <c r="HCR109" s="173">
        <v>5503</v>
      </c>
      <c r="HCS109" s="44">
        <v>5504</v>
      </c>
      <c r="HCT109" s="173">
        <v>5505</v>
      </c>
      <c r="HCU109" s="44">
        <v>5506</v>
      </c>
      <c r="HCV109" s="173">
        <v>5507</v>
      </c>
      <c r="HCW109" s="44">
        <v>5508</v>
      </c>
      <c r="HCX109" s="173">
        <v>5509</v>
      </c>
      <c r="HCY109" s="44">
        <v>5510</v>
      </c>
      <c r="HCZ109" s="173">
        <v>5511</v>
      </c>
      <c r="HDA109" s="44">
        <v>5512</v>
      </c>
      <c r="HDB109" s="173">
        <v>5513</v>
      </c>
      <c r="HDC109" s="44">
        <v>5514</v>
      </c>
      <c r="HDD109" s="173">
        <v>5515</v>
      </c>
      <c r="HDE109" s="44">
        <v>5516</v>
      </c>
      <c r="HDF109" s="173">
        <v>5517</v>
      </c>
      <c r="HDG109" s="44">
        <v>5518</v>
      </c>
      <c r="HDH109" s="173">
        <v>5519</v>
      </c>
      <c r="HDI109" s="44">
        <v>5520</v>
      </c>
      <c r="HDJ109" s="173">
        <v>5521</v>
      </c>
      <c r="HDK109" s="44">
        <v>5522</v>
      </c>
      <c r="HDL109" s="173">
        <v>5523</v>
      </c>
      <c r="HDM109" s="44">
        <v>5524</v>
      </c>
      <c r="HDN109" s="173">
        <v>5525</v>
      </c>
      <c r="HDO109" s="44">
        <v>5526</v>
      </c>
      <c r="HDP109" s="173">
        <v>5527</v>
      </c>
      <c r="HDQ109" s="44">
        <v>5528</v>
      </c>
      <c r="HDR109" s="173">
        <v>5529</v>
      </c>
      <c r="HDS109" s="44">
        <v>5530</v>
      </c>
      <c r="HDT109" s="173">
        <v>5531</v>
      </c>
      <c r="HDU109" s="44">
        <v>5532</v>
      </c>
      <c r="HDV109" s="173">
        <v>5533</v>
      </c>
      <c r="HDW109" s="44">
        <v>5534</v>
      </c>
      <c r="HDX109" s="173">
        <v>5535</v>
      </c>
      <c r="HDY109" s="44">
        <v>5536</v>
      </c>
      <c r="HDZ109" s="173">
        <v>5537</v>
      </c>
      <c r="HEA109" s="44">
        <v>5538</v>
      </c>
      <c r="HEB109" s="173">
        <v>5539</v>
      </c>
      <c r="HEC109" s="44">
        <v>5540</v>
      </c>
      <c r="HED109" s="173">
        <v>5541</v>
      </c>
      <c r="HEE109" s="44">
        <v>5542</v>
      </c>
      <c r="HEF109" s="173">
        <v>5543</v>
      </c>
      <c r="HEG109" s="44">
        <v>5544</v>
      </c>
      <c r="HEH109" s="173">
        <v>5545</v>
      </c>
      <c r="HEI109" s="44">
        <v>5546</v>
      </c>
      <c r="HEJ109" s="173">
        <v>5547</v>
      </c>
      <c r="HEK109" s="44">
        <v>5548</v>
      </c>
      <c r="HEL109" s="173">
        <v>5549</v>
      </c>
      <c r="HEM109" s="44">
        <v>5550</v>
      </c>
      <c r="HEN109" s="173">
        <v>5551</v>
      </c>
      <c r="HEO109" s="44">
        <v>5552</v>
      </c>
      <c r="HEP109" s="173">
        <v>5553</v>
      </c>
      <c r="HEQ109" s="44">
        <v>5554</v>
      </c>
      <c r="HER109" s="173">
        <v>5555</v>
      </c>
      <c r="HES109" s="44">
        <v>5556</v>
      </c>
      <c r="HET109" s="173">
        <v>5557</v>
      </c>
      <c r="HEU109" s="44">
        <v>5558</v>
      </c>
      <c r="HEV109" s="173">
        <v>5559</v>
      </c>
      <c r="HEW109" s="44">
        <v>5560</v>
      </c>
      <c r="HEX109" s="173">
        <v>5561</v>
      </c>
      <c r="HEY109" s="44">
        <v>5562</v>
      </c>
      <c r="HEZ109" s="173">
        <v>5563</v>
      </c>
      <c r="HFA109" s="44">
        <v>5564</v>
      </c>
      <c r="HFB109" s="173">
        <v>5565</v>
      </c>
      <c r="HFC109" s="44">
        <v>5566</v>
      </c>
      <c r="HFD109" s="173">
        <v>5567</v>
      </c>
      <c r="HFE109" s="44">
        <v>5568</v>
      </c>
      <c r="HFF109" s="173">
        <v>5569</v>
      </c>
      <c r="HFG109" s="44">
        <v>5570</v>
      </c>
      <c r="HFH109" s="173">
        <v>5571</v>
      </c>
      <c r="HFI109" s="44">
        <v>5572</v>
      </c>
      <c r="HFJ109" s="173">
        <v>5573</v>
      </c>
      <c r="HFK109" s="44">
        <v>5574</v>
      </c>
      <c r="HFL109" s="173">
        <v>5575</v>
      </c>
      <c r="HFM109" s="44">
        <v>5576</v>
      </c>
      <c r="HFN109" s="173">
        <v>5577</v>
      </c>
      <c r="HFO109" s="44">
        <v>5578</v>
      </c>
      <c r="HFP109" s="173">
        <v>5579</v>
      </c>
      <c r="HFQ109" s="44">
        <v>5580</v>
      </c>
      <c r="HFR109" s="173">
        <v>5581</v>
      </c>
      <c r="HFS109" s="44">
        <v>5582</v>
      </c>
      <c r="HFT109" s="173">
        <v>5583</v>
      </c>
      <c r="HFU109" s="44">
        <v>5584</v>
      </c>
      <c r="HFV109" s="173">
        <v>5585</v>
      </c>
      <c r="HFW109" s="44">
        <v>5586</v>
      </c>
      <c r="HFX109" s="173">
        <v>5587</v>
      </c>
      <c r="HFY109" s="44">
        <v>5588</v>
      </c>
      <c r="HFZ109" s="173">
        <v>5589</v>
      </c>
      <c r="HGA109" s="44">
        <v>5590</v>
      </c>
      <c r="HGB109" s="173">
        <v>5591</v>
      </c>
      <c r="HGC109" s="44">
        <v>5592</v>
      </c>
      <c r="HGD109" s="173">
        <v>5593</v>
      </c>
      <c r="HGE109" s="44">
        <v>5594</v>
      </c>
      <c r="HGF109" s="173">
        <v>5595</v>
      </c>
      <c r="HGG109" s="44">
        <v>5596</v>
      </c>
      <c r="HGH109" s="173">
        <v>5597</v>
      </c>
      <c r="HGI109" s="44">
        <v>5598</v>
      </c>
      <c r="HGJ109" s="173">
        <v>5599</v>
      </c>
      <c r="HGK109" s="44">
        <v>5600</v>
      </c>
      <c r="HGL109" s="173">
        <v>5601</v>
      </c>
      <c r="HGM109" s="44">
        <v>5602</v>
      </c>
      <c r="HGN109" s="173">
        <v>5603</v>
      </c>
      <c r="HGO109" s="44">
        <v>5604</v>
      </c>
      <c r="HGP109" s="173">
        <v>5605</v>
      </c>
      <c r="HGQ109" s="44">
        <v>5606</v>
      </c>
      <c r="HGR109" s="173">
        <v>5607</v>
      </c>
      <c r="HGS109" s="44">
        <v>5608</v>
      </c>
      <c r="HGT109" s="173">
        <v>5609</v>
      </c>
      <c r="HGU109" s="44">
        <v>5610</v>
      </c>
      <c r="HGV109" s="173">
        <v>5611</v>
      </c>
      <c r="HGW109" s="44">
        <v>5612</v>
      </c>
      <c r="HGX109" s="173">
        <v>5613</v>
      </c>
      <c r="HGY109" s="44">
        <v>5614</v>
      </c>
      <c r="HGZ109" s="173">
        <v>5615</v>
      </c>
      <c r="HHA109" s="44">
        <v>5616</v>
      </c>
      <c r="HHB109" s="173">
        <v>5617</v>
      </c>
      <c r="HHC109" s="44">
        <v>5618</v>
      </c>
      <c r="HHD109" s="173">
        <v>5619</v>
      </c>
      <c r="HHE109" s="44">
        <v>5620</v>
      </c>
      <c r="HHF109" s="173">
        <v>5621</v>
      </c>
      <c r="HHG109" s="44">
        <v>5622</v>
      </c>
      <c r="HHH109" s="173">
        <v>5623</v>
      </c>
      <c r="HHI109" s="44">
        <v>5624</v>
      </c>
      <c r="HHJ109" s="173">
        <v>5625</v>
      </c>
      <c r="HHK109" s="44">
        <v>5626</v>
      </c>
      <c r="HHL109" s="173">
        <v>5627</v>
      </c>
      <c r="HHM109" s="44">
        <v>5628</v>
      </c>
      <c r="HHN109" s="173">
        <v>5629</v>
      </c>
      <c r="HHO109" s="44">
        <v>5630</v>
      </c>
      <c r="HHP109" s="173">
        <v>5631</v>
      </c>
      <c r="HHQ109" s="44">
        <v>5632</v>
      </c>
      <c r="HHR109" s="173">
        <v>5633</v>
      </c>
      <c r="HHS109" s="44">
        <v>5634</v>
      </c>
      <c r="HHT109" s="173">
        <v>5635</v>
      </c>
      <c r="HHU109" s="44">
        <v>5636</v>
      </c>
      <c r="HHV109" s="173">
        <v>5637</v>
      </c>
      <c r="HHW109" s="44">
        <v>5638</v>
      </c>
      <c r="HHX109" s="173">
        <v>5639</v>
      </c>
      <c r="HHY109" s="44">
        <v>5640</v>
      </c>
      <c r="HHZ109" s="173">
        <v>5641</v>
      </c>
      <c r="HIA109" s="44">
        <v>5642</v>
      </c>
      <c r="HIB109" s="173">
        <v>5643</v>
      </c>
      <c r="HIC109" s="44">
        <v>5644</v>
      </c>
      <c r="HID109" s="173">
        <v>5645</v>
      </c>
      <c r="HIE109" s="44">
        <v>5646</v>
      </c>
      <c r="HIF109" s="173">
        <v>5647</v>
      </c>
      <c r="HIG109" s="44">
        <v>5648</v>
      </c>
      <c r="HIH109" s="173">
        <v>5649</v>
      </c>
      <c r="HII109" s="44">
        <v>5650</v>
      </c>
      <c r="HIJ109" s="173">
        <v>5651</v>
      </c>
      <c r="HIK109" s="44">
        <v>5652</v>
      </c>
      <c r="HIL109" s="173">
        <v>5653</v>
      </c>
      <c r="HIM109" s="44">
        <v>5654</v>
      </c>
      <c r="HIN109" s="173">
        <v>5655</v>
      </c>
      <c r="HIO109" s="44">
        <v>5656</v>
      </c>
      <c r="HIP109" s="173">
        <v>5657</v>
      </c>
      <c r="HIQ109" s="44">
        <v>5658</v>
      </c>
      <c r="HIR109" s="173">
        <v>5659</v>
      </c>
      <c r="HIS109" s="44">
        <v>5660</v>
      </c>
      <c r="HIT109" s="173">
        <v>5661</v>
      </c>
      <c r="HIU109" s="44">
        <v>5662</v>
      </c>
      <c r="HIV109" s="173">
        <v>5663</v>
      </c>
      <c r="HIW109" s="44">
        <v>5664</v>
      </c>
      <c r="HIX109" s="173">
        <v>5665</v>
      </c>
      <c r="HIY109" s="44">
        <v>5666</v>
      </c>
      <c r="HIZ109" s="173">
        <v>5667</v>
      </c>
      <c r="HJA109" s="44">
        <v>5668</v>
      </c>
      <c r="HJB109" s="173">
        <v>5669</v>
      </c>
      <c r="HJC109" s="44">
        <v>5670</v>
      </c>
      <c r="HJD109" s="173">
        <v>5671</v>
      </c>
      <c r="HJE109" s="44">
        <v>5672</v>
      </c>
      <c r="HJF109" s="173">
        <v>5673</v>
      </c>
      <c r="HJG109" s="44">
        <v>5674</v>
      </c>
      <c r="HJH109" s="173">
        <v>5675</v>
      </c>
      <c r="HJI109" s="44">
        <v>5676</v>
      </c>
      <c r="HJJ109" s="173">
        <v>5677</v>
      </c>
      <c r="HJK109" s="44">
        <v>5678</v>
      </c>
      <c r="HJL109" s="173">
        <v>5679</v>
      </c>
      <c r="HJM109" s="44">
        <v>5680</v>
      </c>
      <c r="HJN109" s="173">
        <v>5681</v>
      </c>
      <c r="HJO109" s="44">
        <v>5682</v>
      </c>
      <c r="HJP109" s="173">
        <v>5683</v>
      </c>
      <c r="HJQ109" s="44">
        <v>5684</v>
      </c>
      <c r="HJR109" s="173">
        <v>5685</v>
      </c>
      <c r="HJS109" s="44">
        <v>5686</v>
      </c>
      <c r="HJT109" s="173">
        <v>5687</v>
      </c>
      <c r="HJU109" s="44">
        <v>5688</v>
      </c>
      <c r="HJV109" s="173">
        <v>5689</v>
      </c>
      <c r="HJW109" s="44">
        <v>5690</v>
      </c>
      <c r="HJX109" s="173">
        <v>5691</v>
      </c>
      <c r="HJY109" s="44">
        <v>5692</v>
      </c>
      <c r="HJZ109" s="173">
        <v>5693</v>
      </c>
      <c r="HKA109" s="44">
        <v>5694</v>
      </c>
      <c r="HKB109" s="173">
        <v>5695</v>
      </c>
      <c r="HKC109" s="44">
        <v>5696</v>
      </c>
      <c r="HKD109" s="173">
        <v>5697</v>
      </c>
      <c r="HKE109" s="44">
        <v>5698</v>
      </c>
      <c r="HKF109" s="173">
        <v>5699</v>
      </c>
      <c r="HKG109" s="44">
        <v>5700</v>
      </c>
      <c r="HKH109" s="173">
        <v>5701</v>
      </c>
      <c r="HKI109" s="44">
        <v>5702</v>
      </c>
      <c r="HKJ109" s="173">
        <v>5703</v>
      </c>
      <c r="HKK109" s="44">
        <v>5704</v>
      </c>
      <c r="HKL109" s="173">
        <v>5705</v>
      </c>
      <c r="HKM109" s="44">
        <v>5706</v>
      </c>
      <c r="HKN109" s="173">
        <v>5707</v>
      </c>
      <c r="HKO109" s="44">
        <v>5708</v>
      </c>
      <c r="HKP109" s="173">
        <v>5709</v>
      </c>
      <c r="HKQ109" s="44">
        <v>5710</v>
      </c>
      <c r="HKR109" s="173">
        <v>5711</v>
      </c>
      <c r="HKS109" s="44">
        <v>5712</v>
      </c>
      <c r="HKT109" s="173">
        <v>5713</v>
      </c>
      <c r="HKU109" s="44">
        <v>5714</v>
      </c>
      <c r="HKV109" s="173">
        <v>5715</v>
      </c>
      <c r="HKW109" s="44">
        <v>5716</v>
      </c>
      <c r="HKX109" s="173">
        <v>5717</v>
      </c>
      <c r="HKY109" s="44">
        <v>5718</v>
      </c>
      <c r="HKZ109" s="173">
        <v>5719</v>
      </c>
      <c r="HLA109" s="44">
        <v>5720</v>
      </c>
      <c r="HLB109" s="173">
        <v>5721</v>
      </c>
      <c r="HLC109" s="44">
        <v>5722</v>
      </c>
      <c r="HLD109" s="173">
        <v>5723</v>
      </c>
      <c r="HLE109" s="44">
        <v>5724</v>
      </c>
      <c r="HLF109" s="173">
        <v>5725</v>
      </c>
      <c r="HLG109" s="44">
        <v>5726</v>
      </c>
      <c r="HLH109" s="173">
        <v>5727</v>
      </c>
      <c r="HLI109" s="44">
        <v>5728</v>
      </c>
      <c r="HLJ109" s="173">
        <v>5729</v>
      </c>
      <c r="HLK109" s="44">
        <v>5730</v>
      </c>
      <c r="HLL109" s="173">
        <v>5731</v>
      </c>
      <c r="HLM109" s="44">
        <v>5732</v>
      </c>
      <c r="HLN109" s="173">
        <v>5733</v>
      </c>
      <c r="HLO109" s="44">
        <v>5734</v>
      </c>
      <c r="HLP109" s="173">
        <v>5735</v>
      </c>
      <c r="HLQ109" s="44">
        <v>5736</v>
      </c>
      <c r="HLR109" s="173">
        <v>5737</v>
      </c>
      <c r="HLS109" s="44">
        <v>5738</v>
      </c>
      <c r="HLT109" s="173">
        <v>5739</v>
      </c>
      <c r="HLU109" s="44">
        <v>5740</v>
      </c>
      <c r="HLV109" s="173">
        <v>5741</v>
      </c>
      <c r="HLW109" s="44">
        <v>5742</v>
      </c>
      <c r="HLX109" s="173">
        <v>5743</v>
      </c>
      <c r="HLY109" s="44">
        <v>5744</v>
      </c>
      <c r="HLZ109" s="173">
        <v>5745</v>
      </c>
      <c r="HMA109" s="44">
        <v>5746</v>
      </c>
      <c r="HMB109" s="173">
        <v>5747</v>
      </c>
      <c r="HMC109" s="44">
        <v>5748</v>
      </c>
      <c r="HMD109" s="173">
        <v>5749</v>
      </c>
      <c r="HME109" s="44">
        <v>5750</v>
      </c>
      <c r="HMF109" s="173">
        <v>5751</v>
      </c>
      <c r="HMG109" s="44">
        <v>5752</v>
      </c>
      <c r="HMH109" s="173">
        <v>5753</v>
      </c>
      <c r="HMI109" s="44">
        <v>5754</v>
      </c>
      <c r="HMJ109" s="173">
        <v>5755</v>
      </c>
      <c r="HMK109" s="44">
        <v>5756</v>
      </c>
      <c r="HML109" s="173">
        <v>5757</v>
      </c>
      <c r="HMM109" s="44">
        <v>5758</v>
      </c>
      <c r="HMN109" s="173">
        <v>5759</v>
      </c>
      <c r="HMO109" s="44">
        <v>5760</v>
      </c>
      <c r="HMP109" s="173">
        <v>5761</v>
      </c>
      <c r="HMQ109" s="44">
        <v>5762</v>
      </c>
      <c r="HMR109" s="173">
        <v>5763</v>
      </c>
      <c r="HMS109" s="44">
        <v>5764</v>
      </c>
      <c r="HMT109" s="173">
        <v>5765</v>
      </c>
      <c r="HMU109" s="44">
        <v>5766</v>
      </c>
      <c r="HMV109" s="173">
        <v>5767</v>
      </c>
      <c r="HMW109" s="44">
        <v>5768</v>
      </c>
      <c r="HMX109" s="173">
        <v>5769</v>
      </c>
      <c r="HMY109" s="44">
        <v>5770</v>
      </c>
      <c r="HMZ109" s="173">
        <v>5771</v>
      </c>
      <c r="HNA109" s="44">
        <v>5772</v>
      </c>
      <c r="HNB109" s="173">
        <v>5773</v>
      </c>
      <c r="HNC109" s="44">
        <v>5774</v>
      </c>
      <c r="HND109" s="173">
        <v>5775</v>
      </c>
      <c r="HNE109" s="44">
        <v>5776</v>
      </c>
      <c r="HNF109" s="173">
        <v>5777</v>
      </c>
      <c r="HNG109" s="44">
        <v>5778</v>
      </c>
      <c r="HNH109" s="173">
        <v>5779</v>
      </c>
      <c r="HNI109" s="44">
        <v>5780</v>
      </c>
      <c r="HNJ109" s="173">
        <v>5781</v>
      </c>
      <c r="HNK109" s="44">
        <v>5782</v>
      </c>
      <c r="HNL109" s="173">
        <v>5783</v>
      </c>
      <c r="HNM109" s="44">
        <v>5784</v>
      </c>
      <c r="HNN109" s="173">
        <v>5785</v>
      </c>
      <c r="HNO109" s="44">
        <v>5786</v>
      </c>
      <c r="HNP109" s="173">
        <v>5787</v>
      </c>
      <c r="HNQ109" s="44">
        <v>5788</v>
      </c>
      <c r="HNR109" s="173">
        <v>5789</v>
      </c>
      <c r="HNS109" s="44">
        <v>5790</v>
      </c>
      <c r="HNT109" s="173">
        <v>5791</v>
      </c>
      <c r="HNU109" s="44">
        <v>5792</v>
      </c>
      <c r="HNV109" s="173">
        <v>5793</v>
      </c>
      <c r="HNW109" s="44">
        <v>5794</v>
      </c>
      <c r="HNX109" s="173">
        <v>5795</v>
      </c>
      <c r="HNY109" s="44">
        <v>5796</v>
      </c>
      <c r="HNZ109" s="173">
        <v>5797</v>
      </c>
      <c r="HOA109" s="44">
        <v>5798</v>
      </c>
      <c r="HOB109" s="173">
        <v>5799</v>
      </c>
      <c r="HOC109" s="44">
        <v>5800</v>
      </c>
      <c r="HOD109" s="173">
        <v>5801</v>
      </c>
      <c r="HOE109" s="44">
        <v>5802</v>
      </c>
      <c r="HOF109" s="173">
        <v>5803</v>
      </c>
      <c r="HOG109" s="44">
        <v>5804</v>
      </c>
      <c r="HOH109" s="173">
        <v>5805</v>
      </c>
      <c r="HOI109" s="44">
        <v>5806</v>
      </c>
      <c r="HOJ109" s="173">
        <v>5807</v>
      </c>
      <c r="HOK109" s="44">
        <v>5808</v>
      </c>
      <c r="HOL109" s="173">
        <v>5809</v>
      </c>
      <c r="HOM109" s="44">
        <v>5810</v>
      </c>
      <c r="HON109" s="173">
        <v>5811</v>
      </c>
      <c r="HOO109" s="44">
        <v>5812</v>
      </c>
      <c r="HOP109" s="173">
        <v>5813</v>
      </c>
      <c r="HOQ109" s="44">
        <v>5814</v>
      </c>
      <c r="HOR109" s="173">
        <v>5815</v>
      </c>
      <c r="HOS109" s="44">
        <v>5816</v>
      </c>
      <c r="HOT109" s="173">
        <v>5817</v>
      </c>
      <c r="HOU109" s="44">
        <v>5818</v>
      </c>
      <c r="HOV109" s="173">
        <v>5819</v>
      </c>
      <c r="HOW109" s="44">
        <v>5820</v>
      </c>
      <c r="HOX109" s="173">
        <v>5821</v>
      </c>
      <c r="HOY109" s="44">
        <v>5822</v>
      </c>
      <c r="HOZ109" s="173">
        <v>5823</v>
      </c>
      <c r="HPA109" s="44">
        <v>5824</v>
      </c>
      <c r="HPB109" s="173">
        <v>5825</v>
      </c>
      <c r="HPC109" s="44">
        <v>5826</v>
      </c>
      <c r="HPD109" s="173">
        <v>5827</v>
      </c>
      <c r="HPE109" s="44">
        <v>5828</v>
      </c>
      <c r="HPF109" s="173">
        <v>5829</v>
      </c>
      <c r="HPG109" s="44">
        <v>5830</v>
      </c>
      <c r="HPH109" s="173">
        <v>5831</v>
      </c>
      <c r="HPI109" s="44">
        <v>5832</v>
      </c>
      <c r="HPJ109" s="173">
        <v>5833</v>
      </c>
      <c r="HPK109" s="44">
        <v>5834</v>
      </c>
      <c r="HPL109" s="173">
        <v>5835</v>
      </c>
      <c r="HPM109" s="44">
        <v>5836</v>
      </c>
      <c r="HPN109" s="173">
        <v>5837</v>
      </c>
      <c r="HPO109" s="44">
        <v>5838</v>
      </c>
      <c r="HPP109" s="173">
        <v>5839</v>
      </c>
      <c r="HPQ109" s="44">
        <v>5840</v>
      </c>
      <c r="HPR109" s="173">
        <v>5841</v>
      </c>
      <c r="HPS109" s="44">
        <v>5842</v>
      </c>
      <c r="HPT109" s="173">
        <v>5843</v>
      </c>
      <c r="HPU109" s="44">
        <v>5844</v>
      </c>
      <c r="HPV109" s="173">
        <v>5845</v>
      </c>
      <c r="HPW109" s="44">
        <v>5846</v>
      </c>
      <c r="HPX109" s="173">
        <v>5847</v>
      </c>
      <c r="HPY109" s="44">
        <v>5848</v>
      </c>
      <c r="HPZ109" s="173">
        <v>5849</v>
      </c>
      <c r="HQA109" s="44">
        <v>5850</v>
      </c>
      <c r="HQB109" s="173">
        <v>5851</v>
      </c>
      <c r="HQC109" s="44">
        <v>5852</v>
      </c>
      <c r="HQD109" s="173">
        <v>5853</v>
      </c>
      <c r="HQE109" s="44">
        <v>5854</v>
      </c>
      <c r="HQF109" s="173">
        <v>5855</v>
      </c>
      <c r="HQG109" s="44">
        <v>5856</v>
      </c>
      <c r="HQH109" s="173">
        <v>5857</v>
      </c>
      <c r="HQI109" s="44">
        <v>5858</v>
      </c>
      <c r="HQJ109" s="173">
        <v>5859</v>
      </c>
      <c r="HQK109" s="44">
        <v>5860</v>
      </c>
      <c r="HQL109" s="173">
        <v>5861</v>
      </c>
      <c r="HQM109" s="44">
        <v>5862</v>
      </c>
      <c r="HQN109" s="173">
        <v>5863</v>
      </c>
      <c r="HQO109" s="44">
        <v>5864</v>
      </c>
      <c r="HQP109" s="173">
        <v>5865</v>
      </c>
      <c r="HQQ109" s="44">
        <v>5866</v>
      </c>
      <c r="HQR109" s="173">
        <v>5867</v>
      </c>
      <c r="HQS109" s="44">
        <v>5868</v>
      </c>
      <c r="HQT109" s="173">
        <v>5869</v>
      </c>
      <c r="HQU109" s="44">
        <v>5870</v>
      </c>
      <c r="HQV109" s="173">
        <v>5871</v>
      </c>
      <c r="HQW109" s="44">
        <v>5872</v>
      </c>
      <c r="HQX109" s="173">
        <v>5873</v>
      </c>
      <c r="HQY109" s="44">
        <v>5874</v>
      </c>
      <c r="HQZ109" s="173">
        <v>5875</v>
      </c>
      <c r="HRA109" s="44">
        <v>5876</v>
      </c>
      <c r="HRB109" s="173">
        <v>5877</v>
      </c>
      <c r="HRC109" s="44">
        <v>5878</v>
      </c>
      <c r="HRD109" s="173">
        <v>5879</v>
      </c>
      <c r="HRE109" s="44">
        <v>5880</v>
      </c>
      <c r="HRF109" s="173">
        <v>5881</v>
      </c>
      <c r="HRG109" s="44">
        <v>5882</v>
      </c>
      <c r="HRH109" s="173">
        <v>5883</v>
      </c>
      <c r="HRI109" s="44">
        <v>5884</v>
      </c>
      <c r="HRJ109" s="173">
        <v>5885</v>
      </c>
      <c r="HRK109" s="44">
        <v>5886</v>
      </c>
      <c r="HRL109" s="173">
        <v>5887</v>
      </c>
      <c r="HRM109" s="44">
        <v>5888</v>
      </c>
      <c r="HRN109" s="173">
        <v>5889</v>
      </c>
      <c r="HRO109" s="44">
        <v>5890</v>
      </c>
      <c r="HRP109" s="173">
        <v>5891</v>
      </c>
      <c r="HRQ109" s="44">
        <v>5892</v>
      </c>
      <c r="HRR109" s="173">
        <v>5893</v>
      </c>
      <c r="HRS109" s="44">
        <v>5894</v>
      </c>
      <c r="HRT109" s="173">
        <v>5895</v>
      </c>
      <c r="HRU109" s="44">
        <v>5896</v>
      </c>
      <c r="HRV109" s="173">
        <v>5897</v>
      </c>
      <c r="HRW109" s="44">
        <v>5898</v>
      </c>
      <c r="HRX109" s="173">
        <v>5899</v>
      </c>
      <c r="HRY109" s="44">
        <v>5900</v>
      </c>
      <c r="HRZ109" s="173">
        <v>5901</v>
      </c>
      <c r="HSA109" s="44">
        <v>5902</v>
      </c>
      <c r="HSB109" s="173">
        <v>5903</v>
      </c>
      <c r="HSC109" s="44">
        <v>5904</v>
      </c>
      <c r="HSD109" s="173">
        <v>5905</v>
      </c>
      <c r="HSE109" s="44">
        <v>5906</v>
      </c>
      <c r="HSF109" s="173">
        <v>5907</v>
      </c>
      <c r="HSG109" s="44">
        <v>5908</v>
      </c>
      <c r="HSH109" s="173">
        <v>5909</v>
      </c>
      <c r="HSI109" s="44">
        <v>5910</v>
      </c>
      <c r="HSJ109" s="173">
        <v>5911</v>
      </c>
      <c r="HSK109" s="44">
        <v>5912</v>
      </c>
      <c r="HSL109" s="173">
        <v>5913</v>
      </c>
      <c r="HSM109" s="44">
        <v>5914</v>
      </c>
      <c r="HSN109" s="173">
        <v>5915</v>
      </c>
      <c r="HSO109" s="44">
        <v>5916</v>
      </c>
      <c r="HSP109" s="173">
        <v>5917</v>
      </c>
      <c r="HSQ109" s="44">
        <v>5918</v>
      </c>
      <c r="HSR109" s="173">
        <v>5919</v>
      </c>
      <c r="HSS109" s="44">
        <v>5920</v>
      </c>
      <c r="HST109" s="173">
        <v>5921</v>
      </c>
      <c r="HSU109" s="44">
        <v>5922</v>
      </c>
      <c r="HSV109" s="173">
        <v>5923</v>
      </c>
      <c r="HSW109" s="44">
        <v>5924</v>
      </c>
      <c r="HSX109" s="173">
        <v>5925</v>
      </c>
      <c r="HSY109" s="44">
        <v>5926</v>
      </c>
      <c r="HSZ109" s="173">
        <v>5927</v>
      </c>
      <c r="HTA109" s="44">
        <v>5928</v>
      </c>
      <c r="HTB109" s="173">
        <v>5929</v>
      </c>
      <c r="HTC109" s="44">
        <v>5930</v>
      </c>
      <c r="HTD109" s="173">
        <v>5931</v>
      </c>
      <c r="HTE109" s="44">
        <v>5932</v>
      </c>
      <c r="HTF109" s="173">
        <v>5933</v>
      </c>
      <c r="HTG109" s="44">
        <v>5934</v>
      </c>
      <c r="HTH109" s="173">
        <v>5935</v>
      </c>
      <c r="HTI109" s="44">
        <v>5936</v>
      </c>
      <c r="HTJ109" s="173">
        <v>5937</v>
      </c>
      <c r="HTK109" s="44">
        <v>5938</v>
      </c>
      <c r="HTL109" s="173">
        <v>5939</v>
      </c>
      <c r="HTM109" s="44">
        <v>5940</v>
      </c>
      <c r="HTN109" s="173">
        <v>5941</v>
      </c>
      <c r="HTO109" s="44">
        <v>5942</v>
      </c>
      <c r="HTP109" s="173">
        <v>5943</v>
      </c>
      <c r="HTQ109" s="44">
        <v>5944</v>
      </c>
      <c r="HTR109" s="173">
        <v>5945</v>
      </c>
      <c r="HTS109" s="44">
        <v>5946</v>
      </c>
      <c r="HTT109" s="173">
        <v>5947</v>
      </c>
      <c r="HTU109" s="44">
        <v>5948</v>
      </c>
      <c r="HTV109" s="173">
        <v>5949</v>
      </c>
      <c r="HTW109" s="44">
        <v>5950</v>
      </c>
      <c r="HTX109" s="173">
        <v>5951</v>
      </c>
      <c r="HTY109" s="44">
        <v>5952</v>
      </c>
      <c r="HTZ109" s="173">
        <v>5953</v>
      </c>
      <c r="HUA109" s="44">
        <v>5954</v>
      </c>
      <c r="HUB109" s="173">
        <v>5955</v>
      </c>
      <c r="HUC109" s="44">
        <v>5956</v>
      </c>
      <c r="HUD109" s="173">
        <v>5957</v>
      </c>
      <c r="HUE109" s="44">
        <v>5958</v>
      </c>
      <c r="HUF109" s="173">
        <v>5959</v>
      </c>
      <c r="HUG109" s="44">
        <v>5960</v>
      </c>
      <c r="HUH109" s="173">
        <v>5961</v>
      </c>
      <c r="HUI109" s="44">
        <v>5962</v>
      </c>
      <c r="HUJ109" s="173">
        <v>5963</v>
      </c>
      <c r="HUK109" s="44">
        <v>5964</v>
      </c>
      <c r="HUL109" s="173">
        <v>5965</v>
      </c>
      <c r="HUM109" s="44">
        <v>5966</v>
      </c>
      <c r="HUN109" s="173">
        <v>5967</v>
      </c>
      <c r="HUO109" s="44">
        <v>5968</v>
      </c>
      <c r="HUP109" s="173">
        <v>5969</v>
      </c>
      <c r="HUQ109" s="44">
        <v>5970</v>
      </c>
      <c r="HUR109" s="173">
        <v>5971</v>
      </c>
      <c r="HUS109" s="44">
        <v>5972</v>
      </c>
      <c r="HUT109" s="173">
        <v>5973</v>
      </c>
      <c r="HUU109" s="44">
        <v>5974</v>
      </c>
      <c r="HUV109" s="173">
        <v>5975</v>
      </c>
      <c r="HUW109" s="44">
        <v>5976</v>
      </c>
      <c r="HUX109" s="173">
        <v>5977</v>
      </c>
      <c r="HUY109" s="44">
        <v>5978</v>
      </c>
      <c r="HUZ109" s="173">
        <v>5979</v>
      </c>
      <c r="HVA109" s="44">
        <v>5980</v>
      </c>
      <c r="HVB109" s="173">
        <v>5981</v>
      </c>
      <c r="HVC109" s="44">
        <v>5982</v>
      </c>
      <c r="HVD109" s="173">
        <v>5983</v>
      </c>
      <c r="HVE109" s="44">
        <v>5984</v>
      </c>
      <c r="HVF109" s="173">
        <v>5985</v>
      </c>
      <c r="HVG109" s="44">
        <v>5986</v>
      </c>
      <c r="HVH109" s="173">
        <v>5987</v>
      </c>
      <c r="HVI109" s="44">
        <v>5988</v>
      </c>
      <c r="HVJ109" s="173">
        <v>5989</v>
      </c>
      <c r="HVK109" s="44">
        <v>5990</v>
      </c>
      <c r="HVL109" s="173">
        <v>5991</v>
      </c>
      <c r="HVM109" s="44">
        <v>5992</v>
      </c>
      <c r="HVN109" s="173">
        <v>5993</v>
      </c>
      <c r="HVO109" s="44">
        <v>5994</v>
      </c>
      <c r="HVP109" s="173">
        <v>5995</v>
      </c>
      <c r="HVQ109" s="44">
        <v>5996</v>
      </c>
      <c r="HVR109" s="173">
        <v>5997</v>
      </c>
      <c r="HVS109" s="44">
        <v>5998</v>
      </c>
      <c r="HVT109" s="173">
        <v>5999</v>
      </c>
      <c r="HVU109" s="44">
        <v>6000</v>
      </c>
      <c r="HVV109" s="173">
        <v>6001</v>
      </c>
      <c r="HVW109" s="44">
        <v>6002</v>
      </c>
      <c r="HVX109" s="173">
        <v>6003</v>
      </c>
      <c r="HVY109" s="44">
        <v>6004</v>
      </c>
      <c r="HVZ109" s="173">
        <v>6005</v>
      </c>
      <c r="HWA109" s="44">
        <v>6006</v>
      </c>
      <c r="HWB109" s="173">
        <v>6007</v>
      </c>
      <c r="HWC109" s="44">
        <v>6008</v>
      </c>
      <c r="HWD109" s="173">
        <v>6009</v>
      </c>
      <c r="HWE109" s="44">
        <v>6010</v>
      </c>
      <c r="HWF109" s="173">
        <v>6011</v>
      </c>
      <c r="HWG109" s="44">
        <v>6012</v>
      </c>
      <c r="HWH109" s="173">
        <v>6013</v>
      </c>
      <c r="HWI109" s="44">
        <v>6014</v>
      </c>
      <c r="HWJ109" s="173">
        <v>6015</v>
      </c>
      <c r="HWK109" s="44">
        <v>6016</v>
      </c>
      <c r="HWL109" s="173">
        <v>6017</v>
      </c>
      <c r="HWM109" s="44">
        <v>6018</v>
      </c>
      <c r="HWN109" s="173">
        <v>6019</v>
      </c>
      <c r="HWO109" s="44">
        <v>6020</v>
      </c>
      <c r="HWP109" s="173">
        <v>6021</v>
      </c>
      <c r="HWQ109" s="44">
        <v>6022</v>
      </c>
      <c r="HWR109" s="173">
        <v>6023</v>
      </c>
      <c r="HWS109" s="44">
        <v>6024</v>
      </c>
      <c r="HWT109" s="173">
        <v>6025</v>
      </c>
      <c r="HWU109" s="44">
        <v>6026</v>
      </c>
      <c r="HWV109" s="173">
        <v>6027</v>
      </c>
      <c r="HWW109" s="44">
        <v>6028</v>
      </c>
      <c r="HWX109" s="173">
        <v>6029</v>
      </c>
      <c r="HWY109" s="44">
        <v>6030</v>
      </c>
      <c r="HWZ109" s="173">
        <v>6031</v>
      </c>
      <c r="HXA109" s="44">
        <v>6032</v>
      </c>
      <c r="HXB109" s="173">
        <v>6033</v>
      </c>
      <c r="HXC109" s="44">
        <v>6034</v>
      </c>
      <c r="HXD109" s="173">
        <v>6035</v>
      </c>
      <c r="HXE109" s="44">
        <v>6036</v>
      </c>
      <c r="HXF109" s="173">
        <v>6037</v>
      </c>
      <c r="HXG109" s="44">
        <v>6038</v>
      </c>
      <c r="HXH109" s="173">
        <v>6039</v>
      </c>
      <c r="HXI109" s="44">
        <v>6040</v>
      </c>
      <c r="HXJ109" s="173">
        <v>6041</v>
      </c>
      <c r="HXK109" s="44">
        <v>6042</v>
      </c>
      <c r="HXL109" s="173">
        <v>6043</v>
      </c>
      <c r="HXM109" s="44">
        <v>6044</v>
      </c>
      <c r="HXN109" s="173">
        <v>6045</v>
      </c>
      <c r="HXO109" s="44">
        <v>6046</v>
      </c>
      <c r="HXP109" s="173">
        <v>6047</v>
      </c>
      <c r="HXQ109" s="44">
        <v>6048</v>
      </c>
      <c r="HXR109" s="173">
        <v>6049</v>
      </c>
      <c r="HXS109" s="44">
        <v>6050</v>
      </c>
      <c r="HXT109" s="173">
        <v>6051</v>
      </c>
      <c r="HXU109" s="44">
        <v>6052</v>
      </c>
      <c r="HXV109" s="173">
        <v>6053</v>
      </c>
      <c r="HXW109" s="44">
        <v>6054</v>
      </c>
      <c r="HXX109" s="173">
        <v>6055</v>
      </c>
      <c r="HXY109" s="44">
        <v>6056</v>
      </c>
      <c r="HXZ109" s="173">
        <v>6057</v>
      </c>
      <c r="HYA109" s="44">
        <v>6058</v>
      </c>
      <c r="HYB109" s="173">
        <v>6059</v>
      </c>
      <c r="HYC109" s="44">
        <v>6060</v>
      </c>
      <c r="HYD109" s="173">
        <v>6061</v>
      </c>
      <c r="HYE109" s="44">
        <v>6062</v>
      </c>
      <c r="HYF109" s="173">
        <v>6063</v>
      </c>
      <c r="HYG109" s="44">
        <v>6064</v>
      </c>
      <c r="HYH109" s="173">
        <v>6065</v>
      </c>
      <c r="HYI109" s="44">
        <v>6066</v>
      </c>
      <c r="HYJ109" s="173">
        <v>6067</v>
      </c>
      <c r="HYK109" s="44">
        <v>6068</v>
      </c>
      <c r="HYL109" s="173">
        <v>6069</v>
      </c>
      <c r="HYM109" s="44">
        <v>6070</v>
      </c>
      <c r="HYN109" s="173">
        <v>6071</v>
      </c>
      <c r="HYO109" s="44">
        <v>6072</v>
      </c>
      <c r="HYP109" s="173">
        <v>6073</v>
      </c>
      <c r="HYQ109" s="44">
        <v>6074</v>
      </c>
      <c r="HYR109" s="173">
        <v>6075</v>
      </c>
      <c r="HYS109" s="44">
        <v>6076</v>
      </c>
      <c r="HYT109" s="173">
        <v>6077</v>
      </c>
      <c r="HYU109" s="44">
        <v>6078</v>
      </c>
      <c r="HYV109" s="173">
        <v>6079</v>
      </c>
      <c r="HYW109" s="44">
        <v>6080</v>
      </c>
      <c r="HYX109" s="173">
        <v>6081</v>
      </c>
      <c r="HYY109" s="44">
        <v>6082</v>
      </c>
      <c r="HYZ109" s="173">
        <v>6083</v>
      </c>
      <c r="HZA109" s="44">
        <v>6084</v>
      </c>
      <c r="HZB109" s="173">
        <v>6085</v>
      </c>
      <c r="HZC109" s="44">
        <v>6086</v>
      </c>
      <c r="HZD109" s="173">
        <v>6087</v>
      </c>
      <c r="HZE109" s="44">
        <v>6088</v>
      </c>
      <c r="HZF109" s="173">
        <v>6089</v>
      </c>
      <c r="HZG109" s="44">
        <v>6090</v>
      </c>
      <c r="HZH109" s="173">
        <v>6091</v>
      </c>
      <c r="HZI109" s="44">
        <v>6092</v>
      </c>
      <c r="HZJ109" s="173">
        <v>6093</v>
      </c>
      <c r="HZK109" s="44">
        <v>6094</v>
      </c>
      <c r="HZL109" s="173">
        <v>6095</v>
      </c>
      <c r="HZM109" s="44">
        <v>6096</v>
      </c>
      <c r="HZN109" s="173">
        <v>6097</v>
      </c>
      <c r="HZO109" s="44">
        <v>6098</v>
      </c>
      <c r="HZP109" s="173">
        <v>6099</v>
      </c>
      <c r="HZQ109" s="44">
        <v>6100</v>
      </c>
      <c r="HZR109" s="173">
        <v>6101</v>
      </c>
      <c r="HZS109" s="44">
        <v>6102</v>
      </c>
      <c r="HZT109" s="173">
        <v>6103</v>
      </c>
      <c r="HZU109" s="44">
        <v>6104</v>
      </c>
      <c r="HZV109" s="173">
        <v>6105</v>
      </c>
      <c r="HZW109" s="44">
        <v>6106</v>
      </c>
      <c r="HZX109" s="173">
        <v>6107</v>
      </c>
      <c r="HZY109" s="44">
        <v>6108</v>
      </c>
      <c r="HZZ109" s="173">
        <v>6109</v>
      </c>
      <c r="IAA109" s="44">
        <v>6110</v>
      </c>
      <c r="IAB109" s="173">
        <v>6111</v>
      </c>
      <c r="IAC109" s="44">
        <v>6112</v>
      </c>
      <c r="IAD109" s="173">
        <v>6113</v>
      </c>
      <c r="IAE109" s="44">
        <v>6114</v>
      </c>
      <c r="IAF109" s="173">
        <v>6115</v>
      </c>
      <c r="IAG109" s="44">
        <v>6116</v>
      </c>
      <c r="IAH109" s="173">
        <v>6117</v>
      </c>
      <c r="IAI109" s="44">
        <v>6118</v>
      </c>
      <c r="IAJ109" s="173">
        <v>6119</v>
      </c>
      <c r="IAK109" s="44">
        <v>6120</v>
      </c>
      <c r="IAL109" s="173">
        <v>6121</v>
      </c>
      <c r="IAM109" s="44">
        <v>6122</v>
      </c>
      <c r="IAN109" s="173">
        <v>6123</v>
      </c>
      <c r="IAO109" s="44">
        <v>6124</v>
      </c>
      <c r="IAP109" s="173">
        <v>6125</v>
      </c>
      <c r="IAQ109" s="44">
        <v>6126</v>
      </c>
      <c r="IAR109" s="173">
        <v>6127</v>
      </c>
      <c r="IAS109" s="44">
        <v>6128</v>
      </c>
      <c r="IAT109" s="173">
        <v>6129</v>
      </c>
      <c r="IAU109" s="44">
        <v>6130</v>
      </c>
      <c r="IAV109" s="173">
        <v>6131</v>
      </c>
      <c r="IAW109" s="44">
        <v>6132</v>
      </c>
      <c r="IAX109" s="173">
        <v>6133</v>
      </c>
      <c r="IAY109" s="44">
        <v>6134</v>
      </c>
      <c r="IAZ109" s="173">
        <v>6135</v>
      </c>
      <c r="IBA109" s="44">
        <v>6136</v>
      </c>
      <c r="IBB109" s="173">
        <v>6137</v>
      </c>
      <c r="IBC109" s="44">
        <v>6138</v>
      </c>
      <c r="IBD109" s="173">
        <v>6139</v>
      </c>
      <c r="IBE109" s="44">
        <v>6140</v>
      </c>
      <c r="IBF109" s="173">
        <v>6141</v>
      </c>
      <c r="IBG109" s="44">
        <v>6142</v>
      </c>
      <c r="IBH109" s="173">
        <v>6143</v>
      </c>
      <c r="IBI109" s="44">
        <v>6144</v>
      </c>
      <c r="IBJ109" s="173">
        <v>6145</v>
      </c>
      <c r="IBK109" s="44">
        <v>6146</v>
      </c>
      <c r="IBL109" s="173">
        <v>6147</v>
      </c>
      <c r="IBM109" s="44">
        <v>6148</v>
      </c>
      <c r="IBN109" s="173">
        <v>6149</v>
      </c>
      <c r="IBO109" s="44">
        <v>6150</v>
      </c>
      <c r="IBP109" s="173">
        <v>6151</v>
      </c>
      <c r="IBQ109" s="44">
        <v>6152</v>
      </c>
      <c r="IBR109" s="173">
        <v>6153</v>
      </c>
      <c r="IBS109" s="44">
        <v>6154</v>
      </c>
      <c r="IBT109" s="173">
        <v>6155</v>
      </c>
      <c r="IBU109" s="44">
        <v>6156</v>
      </c>
      <c r="IBV109" s="173">
        <v>6157</v>
      </c>
      <c r="IBW109" s="44">
        <v>6158</v>
      </c>
      <c r="IBX109" s="173">
        <v>6159</v>
      </c>
      <c r="IBY109" s="44">
        <v>6160</v>
      </c>
      <c r="IBZ109" s="173">
        <v>6161</v>
      </c>
      <c r="ICA109" s="44">
        <v>6162</v>
      </c>
      <c r="ICB109" s="173">
        <v>6163</v>
      </c>
      <c r="ICC109" s="44">
        <v>6164</v>
      </c>
      <c r="ICD109" s="173">
        <v>6165</v>
      </c>
      <c r="ICE109" s="44">
        <v>6166</v>
      </c>
      <c r="ICF109" s="173">
        <v>6167</v>
      </c>
      <c r="ICG109" s="44">
        <v>6168</v>
      </c>
      <c r="ICH109" s="173">
        <v>6169</v>
      </c>
      <c r="ICI109" s="44">
        <v>6170</v>
      </c>
      <c r="ICJ109" s="173">
        <v>6171</v>
      </c>
      <c r="ICK109" s="44">
        <v>6172</v>
      </c>
      <c r="ICL109" s="173">
        <v>6173</v>
      </c>
      <c r="ICM109" s="44">
        <v>6174</v>
      </c>
      <c r="ICN109" s="173">
        <v>6175</v>
      </c>
      <c r="ICO109" s="44">
        <v>6176</v>
      </c>
      <c r="ICP109" s="173">
        <v>6177</v>
      </c>
      <c r="ICQ109" s="44">
        <v>6178</v>
      </c>
      <c r="ICR109" s="173">
        <v>6179</v>
      </c>
      <c r="ICS109" s="44">
        <v>6180</v>
      </c>
      <c r="ICT109" s="173">
        <v>6181</v>
      </c>
      <c r="ICU109" s="44">
        <v>6182</v>
      </c>
      <c r="ICV109" s="173">
        <v>6183</v>
      </c>
      <c r="ICW109" s="44">
        <v>6184</v>
      </c>
      <c r="ICX109" s="173">
        <v>6185</v>
      </c>
      <c r="ICY109" s="44">
        <v>6186</v>
      </c>
      <c r="ICZ109" s="173">
        <v>6187</v>
      </c>
      <c r="IDA109" s="44">
        <v>6188</v>
      </c>
      <c r="IDB109" s="173">
        <v>6189</v>
      </c>
      <c r="IDC109" s="44">
        <v>6190</v>
      </c>
      <c r="IDD109" s="173">
        <v>6191</v>
      </c>
      <c r="IDE109" s="44">
        <v>6192</v>
      </c>
      <c r="IDF109" s="173">
        <v>6193</v>
      </c>
      <c r="IDG109" s="44">
        <v>6194</v>
      </c>
      <c r="IDH109" s="173">
        <v>6195</v>
      </c>
      <c r="IDI109" s="44">
        <v>6196</v>
      </c>
      <c r="IDJ109" s="173">
        <v>6197</v>
      </c>
      <c r="IDK109" s="44">
        <v>6198</v>
      </c>
      <c r="IDL109" s="173">
        <v>6199</v>
      </c>
      <c r="IDM109" s="44">
        <v>6200</v>
      </c>
      <c r="IDN109" s="173">
        <v>6201</v>
      </c>
      <c r="IDO109" s="44">
        <v>6202</v>
      </c>
      <c r="IDP109" s="173">
        <v>6203</v>
      </c>
      <c r="IDQ109" s="44">
        <v>6204</v>
      </c>
      <c r="IDR109" s="173">
        <v>6205</v>
      </c>
      <c r="IDS109" s="44">
        <v>6206</v>
      </c>
      <c r="IDT109" s="173">
        <v>6207</v>
      </c>
      <c r="IDU109" s="44">
        <v>6208</v>
      </c>
      <c r="IDV109" s="173">
        <v>6209</v>
      </c>
      <c r="IDW109" s="44">
        <v>6210</v>
      </c>
      <c r="IDX109" s="173">
        <v>6211</v>
      </c>
      <c r="IDY109" s="44">
        <v>6212</v>
      </c>
      <c r="IDZ109" s="173">
        <v>6213</v>
      </c>
      <c r="IEA109" s="44">
        <v>6214</v>
      </c>
      <c r="IEB109" s="173">
        <v>6215</v>
      </c>
      <c r="IEC109" s="44">
        <v>6216</v>
      </c>
      <c r="IED109" s="173">
        <v>6217</v>
      </c>
      <c r="IEE109" s="44">
        <v>6218</v>
      </c>
      <c r="IEF109" s="173">
        <v>6219</v>
      </c>
      <c r="IEG109" s="44">
        <v>6220</v>
      </c>
      <c r="IEH109" s="173">
        <v>6221</v>
      </c>
      <c r="IEI109" s="44">
        <v>6222</v>
      </c>
      <c r="IEJ109" s="173">
        <v>6223</v>
      </c>
      <c r="IEK109" s="44">
        <v>6224</v>
      </c>
      <c r="IEL109" s="173">
        <v>6225</v>
      </c>
      <c r="IEM109" s="44">
        <v>6226</v>
      </c>
      <c r="IEN109" s="173">
        <v>6227</v>
      </c>
      <c r="IEO109" s="44">
        <v>6228</v>
      </c>
      <c r="IEP109" s="173">
        <v>6229</v>
      </c>
      <c r="IEQ109" s="44">
        <v>6230</v>
      </c>
      <c r="IER109" s="173">
        <v>6231</v>
      </c>
      <c r="IES109" s="44">
        <v>6232</v>
      </c>
      <c r="IET109" s="173">
        <v>6233</v>
      </c>
      <c r="IEU109" s="44">
        <v>6234</v>
      </c>
      <c r="IEV109" s="173">
        <v>6235</v>
      </c>
      <c r="IEW109" s="44">
        <v>6236</v>
      </c>
      <c r="IEX109" s="173">
        <v>6237</v>
      </c>
      <c r="IEY109" s="44">
        <v>6238</v>
      </c>
      <c r="IEZ109" s="173">
        <v>6239</v>
      </c>
      <c r="IFA109" s="44">
        <v>6240</v>
      </c>
      <c r="IFB109" s="173">
        <v>6241</v>
      </c>
      <c r="IFC109" s="44">
        <v>6242</v>
      </c>
      <c r="IFD109" s="173">
        <v>6243</v>
      </c>
      <c r="IFE109" s="44">
        <v>6244</v>
      </c>
      <c r="IFF109" s="173">
        <v>6245</v>
      </c>
      <c r="IFG109" s="44">
        <v>6246</v>
      </c>
      <c r="IFH109" s="173">
        <v>6247</v>
      </c>
      <c r="IFI109" s="44">
        <v>6248</v>
      </c>
      <c r="IFJ109" s="173">
        <v>6249</v>
      </c>
      <c r="IFK109" s="44">
        <v>6250</v>
      </c>
      <c r="IFL109" s="173">
        <v>6251</v>
      </c>
      <c r="IFM109" s="44">
        <v>6252</v>
      </c>
      <c r="IFN109" s="173">
        <v>6253</v>
      </c>
      <c r="IFO109" s="44">
        <v>6254</v>
      </c>
      <c r="IFP109" s="173">
        <v>6255</v>
      </c>
      <c r="IFQ109" s="44">
        <v>6256</v>
      </c>
      <c r="IFR109" s="173">
        <v>6257</v>
      </c>
      <c r="IFS109" s="44">
        <v>6258</v>
      </c>
      <c r="IFT109" s="173">
        <v>6259</v>
      </c>
      <c r="IFU109" s="44">
        <v>6260</v>
      </c>
      <c r="IFV109" s="173">
        <v>6261</v>
      </c>
      <c r="IFW109" s="44">
        <v>6262</v>
      </c>
      <c r="IFX109" s="173">
        <v>6263</v>
      </c>
      <c r="IFY109" s="44">
        <v>6264</v>
      </c>
      <c r="IFZ109" s="173">
        <v>6265</v>
      </c>
      <c r="IGA109" s="44">
        <v>6266</v>
      </c>
      <c r="IGB109" s="173">
        <v>6267</v>
      </c>
      <c r="IGC109" s="44">
        <v>6268</v>
      </c>
      <c r="IGD109" s="173">
        <v>6269</v>
      </c>
      <c r="IGE109" s="44">
        <v>6270</v>
      </c>
      <c r="IGF109" s="173">
        <v>6271</v>
      </c>
      <c r="IGG109" s="44">
        <v>6272</v>
      </c>
      <c r="IGH109" s="173">
        <v>6273</v>
      </c>
      <c r="IGI109" s="44">
        <v>6274</v>
      </c>
      <c r="IGJ109" s="173">
        <v>6275</v>
      </c>
      <c r="IGK109" s="44">
        <v>6276</v>
      </c>
      <c r="IGL109" s="173">
        <v>6277</v>
      </c>
      <c r="IGM109" s="44">
        <v>6278</v>
      </c>
      <c r="IGN109" s="173">
        <v>6279</v>
      </c>
      <c r="IGO109" s="44">
        <v>6280</v>
      </c>
      <c r="IGP109" s="173">
        <v>6281</v>
      </c>
      <c r="IGQ109" s="44">
        <v>6282</v>
      </c>
      <c r="IGR109" s="173">
        <v>6283</v>
      </c>
      <c r="IGS109" s="44">
        <v>6284</v>
      </c>
      <c r="IGT109" s="173">
        <v>6285</v>
      </c>
      <c r="IGU109" s="44">
        <v>6286</v>
      </c>
      <c r="IGV109" s="173">
        <v>6287</v>
      </c>
      <c r="IGW109" s="44">
        <v>6288</v>
      </c>
      <c r="IGX109" s="173">
        <v>6289</v>
      </c>
      <c r="IGY109" s="44">
        <v>6290</v>
      </c>
      <c r="IGZ109" s="173">
        <v>6291</v>
      </c>
      <c r="IHA109" s="44">
        <v>6292</v>
      </c>
      <c r="IHB109" s="173">
        <v>6293</v>
      </c>
      <c r="IHC109" s="44">
        <v>6294</v>
      </c>
      <c r="IHD109" s="173">
        <v>6295</v>
      </c>
      <c r="IHE109" s="44">
        <v>6296</v>
      </c>
      <c r="IHF109" s="173">
        <v>6297</v>
      </c>
      <c r="IHG109" s="44">
        <v>6298</v>
      </c>
      <c r="IHH109" s="173">
        <v>6299</v>
      </c>
      <c r="IHI109" s="44">
        <v>6300</v>
      </c>
      <c r="IHJ109" s="173">
        <v>6301</v>
      </c>
      <c r="IHK109" s="44">
        <v>6302</v>
      </c>
      <c r="IHL109" s="173">
        <v>6303</v>
      </c>
      <c r="IHM109" s="44">
        <v>6304</v>
      </c>
      <c r="IHN109" s="173">
        <v>6305</v>
      </c>
      <c r="IHO109" s="44">
        <v>6306</v>
      </c>
      <c r="IHP109" s="173">
        <v>6307</v>
      </c>
      <c r="IHQ109" s="44">
        <v>6308</v>
      </c>
      <c r="IHR109" s="173">
        <v>6309</v>
      </c>
      <c r="IHS109" s="44">
        <v>6310</v>
      </c>
      <c r="IHT109" s="173">
        <v>6311</v>
      </c>
      <c r="IHU109" s="44">
        <v>6312</v>
      </c>
      <c r="IHV109" s="173">
        <v>6313</v>
      </c>
      <c r="IHW109" s="44">
        <v>6314</v>
      </c>
      <c r="IHX109" s="173">
        <v>6315</v>
      </c>
      <c r="IHY109" s="44">
        <v>6316</v>
      </c>
      <c r="IHZ109" s="173">
        <v>6317</v>
      </c>
      <c r="IIA109" s="44">
        <v>6318</v>
      </c>
      <c r="IIB109" s="173">
        <v>6319</v>
      </c>
      <c r="IIC109" s="44">
        <v>6320</v>
      </c>
      <c r="IID109" s="173">
        <v>6321</v>
      </c>
      <c r="IIE109" s="44">
        <v>6322</v>
      </c>
      <c r="IIF109" s="173">
        <v>6323</v>
      </c>
      <c r="IIG109" s="44">
        <v>6324</v>
      </c>
      <c r="IIH109" s="173">
        <v>6325</v>
      </c>
      <c r="III109" s="44">
        <v>6326</v>
      </c>
      <c r="IIJ109" s="173">
        <v>6327</v>
      </c>
      <c r="IIK109" s="44">
        <v>6328</v>
      </c>
      <c r="IIL109" s="173">
        <v>6329</v>
      </c>
      <c r="IIM109" s="44">
        <v>6330</v>
      </c>
      <c r="IIN109" s="173">
        <v>6331</v>
      </c>
      <c r="IIO109" s="44">
        <v>6332</v>
      </c>
      <c r="IIP109" s="173">
        <v>6333</v>
      </c>
      <c r="IIQ109" s="44">
        <v>6334</v>
      </c>
      <c r="IIR109" s="173">
        <v>6335</v>
      </c>
      <c r="IIS109" s="44">
        <v>6336</v>
      </c>
      <c r="IIT109" s="173">
        <v>6337</v>
      </c>
      <c r="IIU109" s="44">
        <v>6338</v>
      </c>
      <c r="IIV109" s="173">
        <v>6339</v>
      </c>
      <c r="IIW109" s="44">
        <v>6340</v>
      </c>
      <c r="IIX109" s="173">
        <v>6341</v>
      </c>
      <c r="IIY109" s="44">
        <v>6342</v>
      </c>
      <c r="IIZ109" s="173">
        <v>6343</v>
      </c>
      <c r="IJA109" s="44">
        <v>6344</v>
      </c>
      <c r="IJB109" s="173">
        <v>6345</v>
      </c>
      <c r="IJC109" s="44">
        <v>6346</v>
      </c>
      <c r="IJD109" s="173">
        <v>6347</v>
      </c>
      <c r="IJE109" s="44">
        <v>6348</v>
      </c>
      <c r="IJF109" s="173">
        <v>6349</v>
      </c>
      <c r="IJG109" s="44">
        <v>6350</v>
      </c>
      <c r="IJH109" s="173">
        <v>6351</v>
      </c>
      <c r="IJI109" s="44">
        <v>6352</v>
      </c>
      <c r="IJJ109" s="173">
        <v>6353</v>
      </c>
      <c r="IJK109" s="44">
        <v>6354</v>
      </c>
      <c r="IJL109" s="173">
        <v>6355</v>
      </c>
      <c r="IJM109" s="44">
        <v>6356</v>
      </c>
      <c r="IJN109" s="173">
        <v>6357</v>
      </c>
      <c r="IJO109" s="44">
        <v>6358</v>
      </c>
      <c r="IJP109" s="173">
        <v>6359</v>
      </c>
      <c r="IJQ109" s="44">
        <v>6360</v>
      </c>
      <c r="IJR109" s="173">
        <v>6361</v>
      </c>
      <c r="IJS109" s="44">
        <v>6362</v>
      </c>
      <c r="IJT109" s="173">
        <v>6363</v>
      </c>
      <c r="IJU109" s="44">
        <v>6364</v>
      </c>
      <c r="IJV109" s="173">
        <v>6365</v>
      </c>
      <c r="IJW109" s="44">
        <v>6366</v>
      </c>
      <c r="IJX109" s="173">
        <v>6367</v>
      </c>
      <c r="IJY109" s="44">
        <v>6368</v>
      </c>
      <c r="IJZ109" s="173">
        <v>6369</v>
      </c>
      <c r="IKA109" s="44">
        <v>6370</v>
      </c>
      <c r="IKB109" s="173">
        <v>6371</v>
      </c>
      <c r="IKC109" s="44">
        <v>6372</v>
      </c>
      <c r="IKD109" s="173">
        <v>6373</v>
      </c>
      <c r="IKE109" s="44">
        <v>6374</v>
      </c>
      <c r="IKF109" s="173">
        <v>6375</v>
      </c>
      <c r="IKG109" s="44">
        <v>6376</v>
      </c>
      <c r="IKH109" s="173">
        <v>6377</v>
      </c>
      <c r="IKI109" s="44">
        <v>6378</v>
      </c>
      <c r="IKJ109" s="173">
        <v>6379</v>
      </c>
      <c r="IKK109" s="44">
        <v>6380</v>
      </c>
      <c r="IKL109" s="173">
        <v>6381</v>
      </c>
      <c r="IKM109" s="44">
        <v>6382</v>
      </c>
      <c r="IKN109" s="173">
        <v>6383</v>
      </c>
      <c r="IKO109" s="44">
        <v>6384</v>
      </c>
      <c r="IKP109" s="173">
        <v>6385</v>
      </c>
      <c r="IKQ109" s="44">
        <v>6386</v>
      </c>
      <c r="IKR109" s="173">
        <v>6387</v>
      </c>
      <c r="IKS109" s="44">
        <v>6388</v>
      </c>
      <c r="IKT109" s="173">
        <v>6389</v>
      </c>
      <c r="IKU109" s="44">
        <v>6390</v>
      </c>
      <c r="IKV109" s="173">
        <v>6391</v>
      </c>
      <c r="IKW109" s="44">
        <v>6392</v>
      </c>
      <c r="IKX109" s="173">
        <v>6393</v>
      </c>
      <c r="IKY109" s="44">
        <v>6394</v>
      </c>
      <c r="IKZ109" s="173">
        <v>6395</v>
      </c>
      <c r="ILA109" s="44">
        <v>6396</v>
      </c>
      <c r="ILB109" s="173">
        <v>6397</v>
      </c>
      <c r="ILC109" s="44">
        <v>6398</v>
      </c>
      <c r="ILD109" s="173">
        <v>6399</v>
      </c>
      <c r="ILE109" s="44">
        <v>6400</v>
      </c>
      <c r="ILF109" s="173">
        <v>6401</v>
      </c>
      <c r="ILG109" s="44">
        <v>6402</v>
      </c>
      <c r="ILH109" s="173">
        <v>6403</v>
      </c>
      <c r="ILI109" s="44">
        <v>6404</v>
      </c>
      <c r="ILJ109" s="173">
        <v>6405</v>
      </c>
      <c r="ILK109" s="44">
        <v>6406</v>
      </c>
      <c r="ILL109" s="173">
        <v>6407</v>
      </c>
      <c r="ILM109" s="44">
        <v>6408</v>
      </c>
      <c r="ILN109" s="173">
        <v>6409</v>
      </c>
      <c r="ILO109" s="44">
        <v>6410</v>
      </c>
      <c r="ILP109" s="173">
        <v>6411</v>
      </c>
      <c r="ILQ109" s="44">
        <v>6412</v>
      </c>
      <c r="ILR109" s="173">
        <v>6413</v>
      </c>
      <c r="ILS109" s="44">
        <v>6414</v>
      </c>
      <c r="ILT109" s="173">
        <v>6415</v>
      </c>
      <c r="ILU109" s="44">
        <v>6416</v>
      </c>
      <c r="ILV109" s="173">
        <v>6417</v>
      </c>
      <c r="ILW109" s="44">
        <v>6418</v>
      </c>
      <c r="ILX109" s="173">
        <v>6419</v>
      </c>
      <c r="ILY109" s="44">
        <v>6420</v>
      </c>
      <c r="ILZ109" s="173">
        <v>6421</v>
      </c>
      <c r="IMA109" s="44">
        <v>6422</v>
      </c>
      <c r="IMB109" s="173">
        <v>6423</v>
      </c>
      <c r="IMC109" s="44">
        <v>6424</v>
      </c>
      <c r="IMD109" s="173">
        <v>6425</v>
      </c>
      <c r="IME109" s="44">
        <v>6426</v>
      </c>
      <c r="IMF109" s="173">
        <v>6427</v>
      </c>
      <c r="IMG109" s="44">
        <v>6428</v>
      </c>
      <c r="IMH109" s="173">
        <v>6429</v>
      </c>
      <c r="IMI109" s="44">
        <v>6430</v>
      </c>
      <c r="IMJ109" s="173">
        <v>6431</v>
      </c>
      <c r="IMK109" s="44">
        <v>6432</v>
      </c>
      <c r="IML109" s="173">
        <v>6433</v>
      </c>
      <c r="IMM109" s="44">
        <v>6434</v>
      </c>
      <c r="IMN109" s="173">
        <v>6435</v>
      </c>
      <c r="IMO109" s="44">
        <v>6436</v>
      </c>
      <c r="IMP109" s="173">
        <v>6437</v>
      </c>
      <c r="IMQ109" s="44">
        <v>6438</v>
      </c>
      <c r="IMR109" s="173">
        <v>6439</v>
      </c>
      <c r="IMS109" s="44">
        <v>6440</v>
      </c>
      <c r="IMT109" s="173">
        <v>6441</v>
      </c>
      <c r="IMU109" s="44">
        <v>6442</v>
      </c>
      <c r="IMV109" s="173">
        <v>6443</v>
      </c>
      <c r="IMW109" s="44">
        <v>6444</v>
      </c>
      <c r="IMX109" s="173">
        <v>6445</v>
      </c>
      <c r="IMY109" s="44">
        <v>6446</v>
      </c>
      <c r="IMZ109" s="173">
        <v>6447</v>
      </c>
      <c r="INA109" s="44">
        <v>6448</v>
      </c>
      <c r="INB109" s="173">
        <v>6449</v>
      </c>
      <c r="INC109" s="44">
        <v>6450</v>
      </c>
      <c r="IND109" s="173">
        <v>6451</v>
      </c>
      <c r="INE109" s="44">
        <v>6452</v>
      </c>
      <c r="INF109" s="173">
        <v>6453</v>
      </c>
      <c r="ING109" s="44">
        <v>6454</v>
      </c>
      <c r="INH109" s="173">
        <v>6455</v>
      </c>
      <c r="INI109" s="44">
        <v>6456</v>
      </c>
      <c r="INJ109" s="173">
        <v>6457</v>
      </c>
      <c r="INK109" s="44">
        <v>6458</v>
      </c>
      <c r="INL109" s="173">
        <v>6459</v>
      </c>
      <c r="INM109" s="44">
        <v>6460</v>
      </c>
      <c r="INN109" s="173">
        <v>6461</v>
      </c>
      <c r="INO109" s="44">
        <v>6462</v>
      </c>
      <c r="INP109" s="173">
        <v>6463</v>
      </c>
      <c r="INQ109" s="44">
        <v>6464</v>
      </c>
      <c r="INR109" s="173">
        <v>6465</v>
      </c>
      <c r="INS109" s="44">
        <v>6466</v>
      </c>
      <c r="INT109" s="173">
        <v>6467</v>
      </c>
      <c r="INU109" s="44">
        <v>6468</v>
      </c>
      <c r="INV109" s="173">
        <v>6469</v>
      </c>
      <c r="INW109" s="44">
        <v>6470</v>
      </c>
      <c r="INX109" s="173">
        <v>6471</v>
      </c>
      <c r="INY109" s="44">
        <v>6472</v>
      </c>
      <c r="INZ109" s="173">
        <v>6473</v>
      </c>
      <c r="IOA109" s="44">
        <v>6474</v>
      </c>
      <c r="IOB109" s="173">
        <v>6475</v>
      </c>
      <c r="IOC109" s="44">
        <v>6476</v>
      </c>
      <c r="IOD109" s="173">
        <v>6477</v>
      </c>
      <c r="IOE109" s="44">
        <v>6478</v>
      </c>
      <c r="IOF109" s="173">
        <v>6479</v>
      </c>
      <c r="IOG109" s="44">
        <v>6480</v>
      </c>
      <c r="IOH109" s="173">
        <v>6481</v>
      </c>
      <c r="IOI109" s="44">
        <v>6482</v>
      </c>
      <c r="IOJ109" s="173">
        <v>6483</v>
      </c>
      <c r="IOK109" s="44">
        <v>6484</v>
      </c>
      <c r="IOL109" s="173">
        <v>6485</v>
      </c>
      <c r="IOM109" s="44">
        <v>6486</v>
      </c>
      <c r="ION109" s="173">
        <v>6487</v>
      </c>
      <c r="IOO109" s="44">
        <v>6488</v>
      </c>
      <c r="IOP109" s="173">
        <v>6489</v>
      </c>
      <c r="IOQ109" s="44">
        <v>6490</v>
      </c>
      <c r="IOR109" s="173">
        <v>6491</v>
      </c>
      <c r="IOS109" s="44">
        <v>6492</v>
      </c>
      <c r="IOT109" s="173">
        <v>6493</v>
      </c>
      <c r="IOU109" s="44">
        <v>6494</v>
      </c>
      <c r="IOV109" s="173">
        <v>6495</v>
      </c>
      <c r="IOW109" s="44">
        <v>6496</v>
      </c>
      <c r="IOX109" s="173">
        <v>6497</v>
      </c>
      <c r="IOY109" s="44">
        <v>6498</v>
      </c>
      <c r="IOZ109" s="173">
        <v>6499</v>
      </c>
      <c r="IPA109" s="44">
        <v>6500</v>
      </c>
      <c r="IPB109" s="173">
        <v>6501</v>
      </c>
      <c r="IPC109" s="44">
        <v>6502</v>
      </c>
      <c r="IPD109" s="173">
        <v>6503</v>
      </c>
      <c r="IPE109" s="44">
        <v>6504</v>
      </c>
      <c r="IPF109" s="173">
        <v>6505</v>
      </c>
      <c r="IPG109" s="44">
        <v>6506</v>
      </c>
      <c r="IPH109" s="173">
        <v>6507</v>
      </c>
      <c r="IPI109" s="44">
        <v>6508</v>
      </c>
      <c r="IPJ109" s="173">
        <v>6509</v>
      </c>
      <c r="IPK109" s="44">
        <v>6510</v>
      </c>
      <c r="IPL109" s="173">
        <v>6511</v>
      </c>
      <c r="IPM109" s="44">
        <v>6512</v>
      </c>
      <c r="IPN109" s="173">
        <v>6513</v>
      </c>
      <c r="IPO109" s="44">
        <v>6514</v>
      </c>
      <c r="IPP109" s="173">
        <v>6515</v>
      </c>
      <c r="IPQ109" s="44">
        <v>6516</v>
      </c>
      <c r="IPR109" s="173">
        <v>6517</v>
      </c>
      <c r="IPS109" s="44">
        <v>6518</v>
      </c>
      <c r="IPT109" s="173">
        <v>6519</v>
      </c>
      <c r="IPU109" s="44">
        <v>6520</v>
      </c>
      <c r="IPV109" s="173">
        <v>6521</v>
      </c>
      <c r="IPW109" s="44">
        <v>6522</v>
      </c>
      <c r="IPX109" s="173">
        <v>6523</v>
      </c>
      <c r="IPY109" s="44">
        <v>6524</v>
      </c>
      <c r="IPZ109" s="173">
        <v>6525</v>
      </c>
      <c r="IQA109" s="44">
        <v>6526</v>
      </c>
      <c r="IQB109" s="173">
        <v>6527</v>
      </c>
      <c r="IQC109" s="44">
        <v>6528</v>
      </c>
      <c r="IQD109" s="173">
        <v>6529</v>
      </c>
      <c r="IQE109" s="44">
        <v>6530</v>
      </c>
      <c r="IQF109" s="173">
        <v>6531</v>
      </c>
      <c r="IQG109" s="44">
        <v>6532</v>
      </c>
      <c r="IQH109" s="173">
        <v>6533</v>
      </c>
      <c r="IQI109" s="44">
        <v>6534</v>
      </c>
      <c r="IQJ109" s="173">
        <v>6535</v>
      </c>
      <c r="IQK109" s="44">
        <v>6536</v>
      </c>
      <c r="IQL109" s="173">
        <v>6537</v>
      </c>
      <c r="IQM109" s="44">
        <v>6538</v>
      </c>
      <c r="IQN109" s="173">
        <v>6539</v>
      </c>
      <c r="IQO109" s="44">
        <v>6540</v>
      </c>
      <c r="IQP109" s="173">
        <v>6541</v>
      </c>
      <c r="IQQ109" s="44">
        <v>6542</v>
      </c>
      <c r="IQR109" s="173">
        <v>6543</v>
      </c>
      <c r="IQS109" s="44">
        <v>6544</v>
      </c>
      <c r="IQT109" s="173">
        <v>6545</v>
      </c>
      <c r="IQU109" s="44">
        <v>6546</v>
      </c>
      <c r="IQV109" s="173">
        <v>6547</v>
      </c>
      <c r="IQW109" s="44">
        <v>6548</v>
      </c>
      <c r="IQX109" s="173">
        <v>6549</v>
      </c>
      <c r="IQY109" s="44">
        <v>6550</v>
      </c>
      <c r="IQZ109" s="173">
        <v>6551</v>
      </c>
      <c r="IRA109" s="44">
        <v>6552</v>
      </c>
      <c r="IRB109" s="173">
        <v>6553</v>
      </c>
      <c r="IRC109" s="44">
        <v>6554</v>
      </c>
      <c r="IRD109" s="173">
        <v>6555</v>
      </c>
      <c r="IRE109" s="44">
        <v>6556</v>
      </c>
      <c r="IRF109" s="173">
        <v>6557</v>
      </c>
      <c r="IRG109" s="44">
        <v>6558</v>
      </c>
      <c r="IRH109" s="173">
        <v>6559</v>
      </c>
      <c r="IRI109" s="44">
        <v>6560</v>
      </c>
      <c r="IRJ109" s="173">
        <v>6561</v>
      </c>
      <c r="IRK109" s="44">
        <v>6562</v>
      </c>
      <c r="IRL109" s="173">
        <v>6563</v>
      </c>
      <c r="IRM109" s="44">
        <v>6564</v>
      </c>
      <c r="IRN109" s="173">
        <v>6565</v>
      </c>
      <c r="IRO109" s="44">
        <v>6566</v>
      </c>
      <c r="IRP109" s="173">
        <v>6567</v>
      </c>
      <c r="IRQ109" s="44">
        <v>6568</v>
      </c>
      <c r="IRR109" s="173">
        <v>6569</v>
      </c>
      <c r="IRS109" s="44">
        <v>6570</v>
      </c>
      <c r="IRT109" s="173">
        <v>6571</v>
      </c>
      <c r="IRU109" s="44">
        <v>6572</v>
      </c>
      <c r="IRV109" s="173">
        <v>6573</v>
      </c>
      <c r="IRW109" s="44">
        <v>6574</v>
      </c>
      <c r="IRX109" s="173">
        <v>6575</v>
      </c>
      <c r="IRY109" s="44">
        <v>6576</v>
      </c>
      <c r="IRZ109" s="173">
        <v>6577</v>
      </c>
      <c r="ISA109" s="44">
        <v>6578</v>
      </c>
      <c r="ISB109" s="173">
        <v>6579</v>
      </c>
      <c r="ISC109" s="44">
        <v>6580</v>
      </c>
      <c r="ISD109" s="173">
        <v>6581</v>
      </c>
      <c r="ISE109" s="44">
        <v>6582</v>
      </c>
      <c r="ISF109" s="173">
        <v>6583</v>
      </c>
      <c r="ISG109" s="44">
        <v>6584</v>
      </c>
      <c r="ISH109" s="173">
        <v>6585</v>
      </c>
      <c r="ISI109" s="44">
        <v>6586</v>
      </c>
      <c r="ISJ109" s="173">
        <v>6587</v>
      </c>
      <c r="ISK109" s="44">
        <v>6588</v>
      </c>
      <c r="ISL109" s="173">
        <v>6589</v>
      </c>
      <c r="ISM109" s="44">
        <v>6590</v>
      </c>
      <c r="ISN109" s="173">
        <v>6591</v>
      </c>
      <c r="ISO109" s="44">
        <v>6592</v>
      </c>
      <c r="ISP109" s="173">
        <v>6593</v>
      </c>
      <c r="ISQ109" s="44">
        <v>6594</v>
      </c>
      <c r="ISR109" s="173">
        <v>6595</v>
      </c>
      <c r="ISS109" s="44">
        <v>6596</v>
      </c>
      <c r="IST109" s="173">
        <v>6597</v>
      </c>
      <c r="ISU109" s="44">
        <v>6598</v>
      </c>
      <c r="ISV109" s="173">
        <v>6599</v>
      </c>
      <c r="ISW109" s="44">
        <v>6600</v>
      </c>
      <c r="ISX109" s="173">
        <v>6601</v>
      </c>
      <c r="ISY109" s="44">
        <v>6602</v>
      </c>
      <c r="ISZ109" s="173">
        <v>6603</v>
      </c>
      <c r="ITA109" s="44">
        <v>6604</v>
      </c>
      <c r="ITB109" s="173">
        <v>6605</v>
      </c>
      <c r="ITC109" s="44">
        <v>6606</v>
      </c>
      <c r="ITD109" s="173">
        <v>6607</v>
      </c>
      <c r="ITE109" s="44">
        <v>6608</v>
      </c>
      <c r="ITF109" s="173">
        <v>6609</v>
      </c>
      <c r="ITG109" s="44">
        <v>6610</v>
      </c>
      <c r="ITH109" s="173">
        <v>6611</v>
      </c>
      <c r="ITI109" s="44">
        <v>6612</v>
      </c>
      <c r="ITJ109" s="173">
        <v>6613</v>
      </c>
      <c r="ITK109" s="44">
        <v>6614</v>
      </c>
      <c r="ITL109" s="173">
        <v>6615</v>
      </c>
      <c r="ITM109" s="44">
        <v>6616</v>
      </c>
      <c r="ITN109" s="173">
        <v>6617</v>
      </c>
      <c r="ITO109" s="44">
        <v>6618</v>
      </c>
      <c r="ITP109" s="173">
        <v>6619</v>
      </c>
      <c r="ITQ109" s="44">
        <v>6620</v>
      </c>
      <c r="ITR109" s="173">
        <v>6621</v>
      </c>
      <c r="ITS109" s="44">
        <v>6622</v>
      </c>
      <c r="ITT109" s="173">
        <v>6623</v>
      </c>
      <c r="ITU109" s="44">
        <v>6624</v>
      </c>
      <c r="ITV109" s="173">
        <v>6625</v>
      </c>
      <c r="ITW109" s="44">
        <v>6626</v>
      </c>
      <c r="ITX109" s="173">
        <v>6627</v>
      </c>
      <c r="ITY109" s="44">
        <v>6628</v>
      </c>
      <c r="ITZ109" s="173">
        <v>6629</v>
      </c>
      <c r="IUA109" s="44">
        <v>6630</v>
      </c>
      <c r="IUB109" s="173">
        <v>6631</v>
      </c>
      <c r="IUC109" s="44">
        <v>6632</v>
      </c>
      <c r="IUD109" s="173">
        <v>6633</v>
      </c>
      <c r="IUE109" s="44">
        <v>6634</v>
      </c>
      <c r="IUF109" s="173">
        <v>6635</v>
      </c>
      <c r="IUG109" s="44">
        <v>6636</v>
      </c>
      <c r="IUH109" s="173">
        <v>6637</v>
      </c>
      <c r="IUI109" s="44">
        <v>6638</v>
      </c>
      <c r="IUJ109" s="173">
        <v>6639</v>
      </c>
      <c r="IUK109" s="44">
        <v>6640</v>
      </c>
      <c r="IUL109" s="173">
        <v>6641</v>
      </c>
      <c r="IUM109" s="44">
        <v>6642</v>
      </c>
      <c r="IUN109" s="173">
        <v>6643</v>
      </c>
      <c r="IUO109" s="44">
        <v>6644</v>
      </c>
      <c r="IUP109" s="173">
        <v>6645</v>
      </c>
      <c r="IUQ109" s="44">
        <v>6646</v>
      </c>
      <c r="IUR109" s="173">
        <v>6647</v>
      </c>
      <c r="IUS109" s="44">
        <v>6648</v>
      </c>
      <c r="IUT109" s="173">
        <v>6649</v>
      </c>
      <c r="IUU109" s="44">
        <v>6650</v>
      </c>
      <c r="IUV109" s="173">
        <v>6651</v>
      </c>
      <c r="IUW109" s="44">
        <v>6652</v>
      </c>
      <c r="IUX109" s="173">
        <v>6653</v>
      </c>
      <c r="IUY109" s="44">
        <v>6654</v>
      </c>
      <c r="IUZ109" s="173">
        <v>6655</v>
      </c>
      <c r="IVA109" s="44">
        <v>6656</v>
      </c>
      <c r="IVB109" s="173">
        <v>6657</v>
      </c>
      <c r="IVC109" s="44">
        <v>6658</v>
      </c>
      <c r="IVD109" s="173">
        <v>6659</v>
      </c>
      <c r="IVE109" s="44">
        <v>6660</v>
      </c>
      <c r="IVF109" s="173">
        <v>6661</v>
      </c>
      <c r="IVG109" s="44">
        <v>6662</v>
      </c>
      <c r="IVH109" s="173">
        <v>6663</v>
      </c>
      <c r="IVI109" s="44">
        <v>6664</v>
      </c>
      <c r="IVJ109" s="173">
        <v>6665</v>
      </c>
      <c r="IVK109" s="44">
        <v>6666</v>
      </c>
      <c r="IVL109" s="173">
        <v>6667</v>
      </c>
      <c r="IVM109" s="44">
        <v>6668</v>
      </c>
      <c r="IVN109" s="173">
        <v>6669</v>
      </c>
      <c r="IVO109" s="44">
        <v>6670</v>
      </c>
      <c r="IVP109" s="173">
        <v>6671</v>
      </c>
      <c r="IVQ109" s="44">
        <v>6672</v>
      </c>
      <c r="IVR109" s="173">
        <v>6673</v>
      </c>
      <c r="IVS109" s="44">
        <v>6674</v>
      </c>
      <c r="IVT109" s="173">
        <v>6675</v>
      </c>
      <c r="IVU109" s="44">
        <v>6676</v>
      </c>
      <c r="IVV109" s="173">
        <v>6677</v>
      </c>
      <c r="IVW109" s="44">
        <v>6678</v>
      </c>
      <c r="IVX109" s="173">
        <v>6679</v>
      </c>
      <c r="IVY109" s="44">
        <v>6680</v>
      </c>
      <c r="IVZ109" s="173">
        <v>6681</v>
      </c>
      <c r="IWA109" s="44">
        <v>6682</v>
      </c>
      <c r="IWB109" s="173">
        <v>6683</v>
      </c>
      <c r="IWC109" s="44">
        <v>6684</v>
      </c>
      <c r="IWD109" s="173">
        <v>6685</v>
      </c>
      <c r="IWE109" s="44">
        <v>6686</v>
      </c>
      <c r="IWF109" s="173">
        <v>6687</v>
      </c>
      <c r="IWG109" s="44">
        <v>6688</v>
      </c>
      <c r="IWH109" s="173">
        <v>6689</v>
      </c>
      <c r="IWI109" s="44">
        <v>6690</v>
      </c>
      <c r="IWJ109" s="173">
        <v>6691</v>
      </c>
      <c r="IWK109" s="44">
        <v>6692</v>
      </c>
      <c r="IWL109" s="173">
        <v>6693</v>
      </c>
      <c r="IWM109" s="44">
        <v>6694</v>
      </c>
      <c r="IWN109" s="173">
        <v>6695</v>
      </c>
      <c r="IWO109" s="44">
        <v>6696</v>
      </c>
      <c r="IWP109" s="173">
        <v>6697</v>
      </c>
      <c r="IWQ109" s="44">
        <v>6698</v>
      </c>
      <c r="IWR109" s="173">
        <v>6699</v>
      </c>
      <c r="IWS109" s="44">
        <v>6700</v>
      </c>
      <c r="IWT109" s="173">
        <v>6701</v>
      </c>
      <c r="IWU109" s="44">
        <v>6702</v>
      </c>
      <c r="IWV109" s="173">
        <v>6703</v>
      </c>
      <c r="IWW109" s="44">
        <v>6704</v>
      </c>
      <c r="IWX109" s="173">
        <v>6705</v>
      </c>
      <c r="IWY109" s="44">
        <v>6706</v>
      </c>
      <c r="IWZ109" s="173">
        <v>6707</v>
      </c>
      <c r="IXA109" s="44">
        <v>6708</v>
      </c>
      <c r="IXB109" s="173">
        <v>6709</v>
      </c>
      <c r="IXC109" s="44">
        <v>6710</v>
      </c>
      <c r="IXD109" s="173">
        <v>6711</v>
      </c>
      <c r="IXE109" s="44">
        <v>6712</v>
      </c>
      <c r="IXF109" s="173">
        <v>6713</v>
      </c>
      <c r="IXG109" s="44">
        <v>6714</v>
      </c>
      <c r="IXH109" s="173">
        <v>6715</v>
      </c>
      <c r="IXI109" s="44">
        <v>6716</v>
      </c>
      <c r="IXJ109" s="173">
        <v>6717</v>
      </c>
      <c r="IXK109" s="44">
        <v>6718</v>
      </c>
      <c r="IXL109" s="173">
        <v>6719</v>
      </c>
      <c r="IXM109" s="44">
        <v>6720</v>
      </c>
      <c r="IXN109" s="173">
        <v>6721</v>
      </c>
      <c r="IXO109" s="44">
        <v>6722</v>
      </c>
      <c r="IXP109" s="173">
        <v>6723</v>
      </c>
      <c r="IXQ109" s="44">
        <v>6724</v>
      </c>
      <c r="IXR109" s="173">
        <v>6725</v>
      </c>
      <c r="IXS109" s="44">
        <v>6726</v>
      </c>
      <c r="IXT109" s="173">
        <v>6727</v>
      </c>
      <c r="IXU109" s="44">
        <v>6728</v>
      </c>
      <c r="IXV109" s="173">
        <v>6729</v>
      </c>
      <c r="IXW109" s="44">
        <v>6730</v>
      </c>
      <c r="IXX109" s="173">
        <v>6731</v>
      </c>
      <c r="IXY109" s="44">
        <v>6732</v>
      </c>
      <c r="IXZ109" s="173">
        <v>6733</v>
      </c>
      <c r="IYA109" s="44">
        <v>6734</v>
      </c>
      <c r="IYB109" s="173">
        <v>6735</v>
      </c>
      <c r="IYC109" s="44">
        <v>6736</v>
      </c>
      <c r="IYD109" s="173">
        <v>6737</v>
      </c>
      <c r="IYE109" s="44">
        <v>6738</v>
      </c>
      <c r="IYF109" s="173">
        <v>6739</v>
      </c>
      <c r="IYG109" s="44">
        <v>6740</v>
      </c>
      <c r="IYH109" s="173">
        <v>6741</v>
      </c>
      <c r="IYI109" s="44">
        <v>6742</v>
      </c>
      <c r="IYJ109" s="173">
        <v>6743</v>
      </c>
      <c r="IYK109" s="44">
        <v>6744</v>
      </c>
      <c r="IYL109" s="173">
        <v>6745</v>
      </c>
      <c r="IYM109" s="44">
        <v>6746</v>
      </c>
      <c r="IYN109" s="173">
        <v>6747</v>
      </c>
      <c r="IYO109" s="44">
        <v>6748</v>
      </c>
      <c r="IYP109" s="173">
        <v>6749</v>
      </c>
      <c r="IYQ109" s="44">
        <v>6750</v>
      </c>
      <c r="IYR109" s="173">
        <v>6751</v>
      </c>
      <c r="IYS109" s="44">
        <v>6752</v>
      </c>
      <c r="IYT109" s="173">
        <v>6753</v>
      </c>
      <c r="IYU109" s="44">
        <v>6754</v>
      </c>
      <c r="IYV109" s="173">
        <v>6755</v>
      </c>
      <c r="IYW109" s="44">
        <v>6756</v>
      </c>
      <c r="IYX109" s="173">
        <v>6757</v>
      </c>
      <c r="IYY109" s="44">
        <v>6758</v>
      </c>
      <c r="IYZ109" s="173">
        <v>6759</v>
      </c>
      <c r="IZA109" s="44">
        <v>6760</v>
      </c>
      <c r="IZB109" s="173">
        <v>6761</v>
      </c>
      <c r="IZC109" s="44">
        <v>6762</v>
      </c>
      <c r="IZD109" s="173">
        <v>6763</v>
      </c>
      <c r="IZE109" s="44">
        <v>6764</v>
      </c>
      <c r="IZF109" s="173">
        <v>6765</v>
      </c>
      <c r="IZG109" s="44">
        <v>6766</v>
      </c>
      <c r="IZH109" s="173">
        <v>6767</v>
      </c>
      <c r="IZI109" s="44">
        <v>6768</v>
      </c>
      <c r="IZJ109" s="173">
        <v>6769</v>
      </c>
      <c r="IZK109" s="44">
        <v>6770</v>
      </c>
      <c r="IZL109" s="173">
        <v>6771</v>
      </c>
      <c r="IZM109" s="44">
        <v>6772</v>
      </c>
      <c r="IZN109" s="173">
        <v>6773</v>
      </c>
      <c r="IZO109" s="44">
        <v>6774</v>
      </c>
      <c r="IZP109" s="173">
        <v>6775</v>
      </c>
      <c r="IZQ109" s="44">
        <v>6776</v>
      </c>
      <c r="IZR109" s="173">
        <v>6777</v>
      </c>
      <c r="IZS109" s="44">
        <v>6778</v>
      </c>
      <c r="IZT109" s="173">
        <v>6779</v>
      </c>
      <c r="IZU109" s="44">
        <v>6780</v>
      </c>
      <c r="IZV109" s="173">
        <v>6781</v>
      </c>
      <c r="IZW109" s="44">
        <v>6782</v>
      </c>
      <c r="IZX109" s="173">
        <v>6783</v>
      </c>
      <c r="IZY109" s="44">
        <v>6784</v>
      </c>
      <c r="IZZ109" s="173">
        <v>6785</v>
      </c>
      <c r="JAA109" s="44">
        <v>6786</v>
      </c>
      <c r="JAB109" s="173">
        <v>6787</v>
      </c>
      <c r="JAC109" s="44">
        <v>6788</v>
      </c>
      <c r="JAD109" s="173">
        <v>6789</v>
      </c>
      <c r="JAE109" s="44">
        <v>6790</v>
      </c>
      <c r="JAF109" s="173">
        <v>6791</v>
      </c>
      <c r="JAG109" s="44">
        <v>6792</v>
      </c>
      <c r="JAH109" s="173">
        <v>6793</v>
      </c>
      <c r="JAI109" s="44">
        <v>6794</v>
      </c>
      <c r="JAJ109" s="173">
        <v>6795</v>
      </c>
      <c r="JAK109" s="44">
        <v>6796</v>
      </c>
      <c r="JAL109" s="173">
        <v>6797</v>
      </c>
      <c r="JAM109" s="44">
        <v>6798</v>
      </c>
      <c r="JAN109" s="173">
        <v>6799</v>
      </c>
      <c r="JAO109" s="44">
        <v>6800</v>
      </c>
      <c r="JAP109" s="173">
        <v>6801</v>
      </c>
      <c r="JAQ109" s="44">
        <v>6802</v>
      </c>
      <c r="JAR109" s="173">
        <v>6803</v>
      </c>
      <c r="JAS109" s="44">
        <v>6804</v>
      </c>
      <c r="JAT109" s="173">
        <v>6805</v>
      </c>
      <c r="JAU109" s="44">
        <v>6806</v>
      </c>
      <c r="JAV109" s="173">
        <v>6807</v>
      </c>
      <c r="JAW109" s="44">
        <v>6808</v>
      </c>
      <c r="JAX109" s="173">
        <v>6809</v>
      </c>
      <c r="JAY109" s="44">
        <v>6810</v>
      </c>
      <c r="JAZ109" s="173">
        <v>6811</v>
      </c>
      <c r="JBA109" s="44">
        <v>6812</v>
      </c>
      <c r="JBB109" s="173">
        <v>6813</v>
      </c>
      <c r="JBC109" s="44">
        <v>6814</v>
      </c>
      <c r="JBD109" s="173">
        <v>6815</v>
      </c>
      <c r="JBE109" s="44">
        <v>6816</v>
      </c>
      <c r="JBF109" s="173">
        <v>6817</v>
      </c>
      <c r="JBG109" s="44">
        <v>6818</v>
      </c>
      <c r="JBH109" s="173">
        <v>6819</v>
      </c>
      <c r="JBI109" s="44">
        <v>6820</v>
      </c>
      <c r="JBJ109" s="173">
        <v>6821</v>
      </c>
      <c r="JBK109" s="44">
        <v>6822</v>
      </c>
      <c r="JBL109" s="173">
        <v>6823</v>
      </c>
      <c r="JBM109" s="44">
        <v>6824</v>
      </c>
      <c r="JBN109" s="173">
        <v>6825</v>
      </c>
      <c r="JBO109" s="44">
        <v>6826</v>
      </c>
      <c r="JBP109" s="173">
        <v>6827</v>
      </c>
      <c r="JBQ109" s="44">
        <v>6828</v>
      </c>
      <c r="JBR109" s="173">
        <v>6829</v>
      </c>
      <c r="JBS109" s="44">
        <v>6830</v>
      </c>
      <c r="JBT109" s="173">
        <v>6831</v>
      </c>
      <c r="JBU109" s="44">
        <v>6832</v>
      </c>
      <c r="JBV109" s="173">
        <v>6833</v>
      </c>
      <c r="JBW109" s="44">
        <v>6834</v>
      </c>
      <c r="JBX109" s="173">
        <v>6835</v>
      </c>
      <c r="JBY109" s="44">
        <v>6836</v>
      </c>
      <c r="JBZ109" s="173">
        <v>6837</v>
      </c>
      <c r="JCA109" s="44">
        <v>6838</v>
      </c>
      <c r="JCB109" s="173">
        <v>6839</v>
      </c>
      <c r="JCC109" s="44">
        <v>6840</v>
      </c>
      <c r="JCD109" s="173">
        <v>6841</v>
      </c>
      <c r="JCE109" s="44">
        <v>6842</v>
      </c>
      <c r="JCF109" s="173">
        <v>6843</v>
      </c>
      <c r="JCG109" s="44">
        <v>6844</v>
      </c>
      <c r="JCH109" s="173">
        <v>6845</v>
      </c>
      <c r="JCI109" s="44">
        <v>6846</v>
      </c>
      <c r="JCJ109" s="173">
        <v>6847</v>
      </c>
      <c r="JCK109" s="44">
        <v>6848</v>
      </c>
      <c r="JCL109" s="173">
        <v>6849</v>
      </c>
      <c r="JCM109" s="44">
        <v>6850</v>
      </c>
      <c r="JCN109" s="173">
        <v>6851</v>
      </c>
      <c r="JCO109" s="44">
        <v>6852</v>
      </c>
      <c r="JCP109" s="173">
        <v>6853</v>
      </c>
      <c r="JCQ109" s="44">
        <v>6854</v>
      </c>
      <c r="JCR109" s="173">
        <v>6855</v>
      </c>
      <c r="JCS109" s="44">
        <v>6856</v>
      </c>
      <c r="JCT109" s="173">
        <v>6857</v>
      </c>
      <c r="JCU109" s="44">
        <v>6858</v>
      </c>
      <c r="JCV109" s="173">
        <v>6859</v>
      </c>
      <c r="JCW109" s="44">
        <v>6860</v>
      </c>
      <c r="JCX109" s="173">
        <v>6861</v>
      </c>
      <c r="JCY109" s="44">
        <v>6862</v>
      </c>
      <c r="JCZ109" s="173">
        <v>6863</v>
      </c>
      <c r="JDA109" s="44">
        <v>6864</v>
      </c>
      <c r="JDB109" s="173">
        <v>6865</v>
      </c>
      <c r="JDC109" s="44">
        <v>6866</v>
      </c>
      <c r="JDD109" s="173">
        <v>6867</v>
      </c>
      <c r="JDE109" s="44">
        <v>6868</v>
      </c>
      <c r="JDF109" s="173">
        <v>6869</v>
      </c>
      <c r="JDG109" s="44">
        <v>6870</v>
      </c>
      <c r="JDH109" s="173">
        <v>6871</v>
      </c>
      <c r="JDI109" s="44">
        <v>6872</v>
      </c>
      <c r="JDJ109" s="173">
        <v>6873</v>
      </c>
      <c r="JDK109" s="44">
        <v>6874</v>
      </c>
      <c r="JDL109" s="173">
        <v>6875</v>
      </c>
      <c r="JDM109" s="44">
        <v>6876</v>
      </c>
      <c r="JDN109" s="173">
        <v>6877</v>
      </c>
      <c r="JDO109" s="44">
        <v>6878</v>
      </c>
      <c r="JDP109" s="173">
        <v>6879</v>
      </c>
      <c r="JDQ109" s="44">
        <v>6880</v>
      </c>
      <c r="JDR109" s="173">
        <v>6881</v>
      </c>
      <c r="JDS109" s="44">
        <v>6882</v>
      </c>
      <c r="JDT109" s="173">
        <v>6883</v>
      </c>
      <c r="JDU109" s="44">
        <v>6884</v>
      </c>
      <c r="JDV109" s="173">
        <v>6885</v>
      </c>
      <c r="JDW109" s="44">
        <v>6886</v>
      </c>
      <c r="JDX109" s="173">
        <v>6887</v>
      </c>
      <c r="JDY109" s="44">
        <v>6888</v>
      </c>
      <c r="JDZ109" s="173">
        <v>6889</v>
      </c>
      <c r="JEA109" s="44">
        <v>6890</v>
      </c>
      <c r="JEB109" s="173">
        <v>6891</v>
      </c>
      <c r="JEC109" s="44">
        <v>6892</v>
      </c>
      <c r="JED109" s="173">
        <v>6893</v>
      </c>
      <c r="JEE109" s="44">
        <v>6894</v>
      </c>
      <c r="JEF109" s="173">
        <v>6895</v>
      </c>
      <c r="JEG109" s="44">
        <v>6896</v>
      </c>
      <c r="JEH109" s="173">
        <v>6897</v>
      </c>
      <c r="JEI109" s="44">
        <v>6898</v>
      </c>
      <c r="JEJ109" s="173">
        <v>6899</v>
      </c>
      <c r="JEK109" s="44">
        <v>6900</v>
      </c>
      <c r="JEL109" s="173">
        <v>6901</v>
      </c>
      <c r="JEM109" s="44">
        <v>6902</v>
      </c>
      <c r="JEN109" s="173">
        <v>6903</v>
      </c>
      <c r="JEO109" s="44">
        <v>6904</v>
      </c>
      <c r="JEP109" s="173">
        <v>6905</v>
      </c>
      <c r="JEQ109" s="44">
        <v>6906</v>
      </c>
      <c r="JER109" s="173">
        <v>6907</v>
      </c>
      <c r="JES109" s="44">
        <v>6908</v>
      </c>
      <c r="JET109" s="173">
        <v>6909</v>
      </c>
      <c r="JEU109" s="44">
        <v>6910</v>
      </c>
      <c r="JEV109" s="173">
        <v>6911</v>
      </c>
      <c r="JEW109" s="44">
        <v>6912</v>
      </c>
      <c r="JEX109" s="173">
        <v>6913</v>
      </c>
      <c r="JEY109" s="44">
        <v>6914</v>
      </c>
      <c r="JEZ109" s="173">
        <v>6915</v>
      </c>
      <c r="JFA109" s="44">
        <v>6916</v>
      </c>
      <c r="JFB109" s="173">
        <v>6917</v>
      </c>
      <c r="JFC109" s="44">
        <v>6918</v>
      </c>
      <c r="JFD109" s="173">
        <v>6919</v>
      </c>
      <c r="JFE109" s="44">
        <v>6920</v>
      </c>
      <c r="JFF109" s="173">
        <v>6921</v>
      </c>
      <c r="JFG109" s="44">
        <v>6922</v>
      </c>
      <c r="JFH109" s="173">
        <v>6923</v>
      </c>
      <c r="JFI109" s="44">
        <v>6924</v>
      </c>
      <c r="JFJ109" s="173">
        <v>6925</v>
      </c>
      <c r="JFK109" s="44">
        <v>6926</v>
      </c>
      <c r="JFL109" s="173">
        <v>6927</v>
      </c>
      <c r="JFM109" s="44">
        <v>6928</v>
      </c>
      <c r="JFN109" s="173">
        <v>6929</v>
      </c>
      <c r="JFO109" s="44">
        <v>6930</v>
      </c>
      <c r="JFP109" s="173">
        <v>6931</v>
      </c>
      <c r="JFQ109" s="44">
        <v>6932</v>
      </c>
      <c r="JFR109" s="173">
        <v>6933</v>
      </c>
      <c r="JFS109" s="44">
        <v>6934</v>
      </c>
      <c r="JFT109" s="173">
        <v>6935</v>
      </c>
      <c r="JFU109" s="44">
        <v>6936</v>
      </c>
      <c r="JFV109" s="173">
        <v>6937</v>
      </c>
      <c r="JFW109" s="44">
        <v>6938</v>
      </c>
      <c r="JFX109" s="173">
        <v>6939</v>
      </c>
      <c r="JFY109" s="44">
        <v>6940</v>
      </c>
      <c r="JFZ109" s="173">
        <v>6941</v>
      </c>
      <c r="JGA109" s="44">
        <v>6942</v>
      </c>
      <c r="JGB109" s="173">
        <v>6943</v>
      </c>
      <c r="JGC109" s="44">
        <v>6944</v>
      </c>
      <c r="JGD109" s="173">
        <v>6945</v>
      </c>
      <c r="JGE109" s="44">
        <v>6946</v>
      </c>
      <c r="JGF109" s="173">
        <v>6947</v>
      </c>
      <c r="JGG109" s="44">
        <v>6948</v>
      </c>
      <c r="JGH109" s="173">
        <v>6949</v>
      </c>
      <c r="JGI109" s="44">
        <v>6950</v>
      </c>
      <c r="JGJ109" s="173">
        <v>6951</v>
      </c>
      <c r="JGK109" s="44">
        <v>6952</v>
      </c>
      <c r="JGL109" s="173">
        <v>6953</v>
      </c>
      <c r="JGM109" s="44">
        <v>6954</v>
      </c>
      <c r="JGN109" s="173">
        <v>6955</v>
      </c>
      <c r="JGO109" s="44">
        <v>6956</v>
      </c>
      <c r="JGP109" s="173">
        <v>6957</v>
      </c>
      <c r="JGQ109" s="44">
        <v>6958</v>
      </c>
      <c r="JGR109" s="173">
        <v>6959</v>
      </c>
      <c r="JGS109" s="44">
        <v>6960</v>
      </c>
      <c r="JGT109" s="173">
        <v>6961</v>
      </c>
      <c r="JGU109" s="44">
        <v>6962</v>
      </c>
      <c r="JGV109" s="173">
        <v>6963</v>
      </c>
      <c r="JGW109" s="44">
        <v>6964</v>
      </c>
      <c r="JGX109" s="173">
        <v>6965</v>
      </c>
      <c r="JGY109" s="44">
        <v>6966</v>
      </c>
      <c r="JGZ109" s="173">
        <v>6967</v>
      </c>
      <c r="JHA109" s="44">
        <v>6968</v>
      </c>
      <c r="JHB109" s="173">
        <v>6969</v>
      </c>
      <c r="JHC109" s="44">
        <v>6970</v>
      </c>
      <c r="JHD109" s="173">
        <v>6971</v>
      </c>
      <c r="JHE109" s="44">
        <v>6972</v>
      </c>
      <c r="JHF109" s="173">
        <v>6973</v>
      </c>
      <c r="JHG109" s="44">
        <v>6974</v>
      </c>
      <c r="JHH109" s="173">
        <v>6975</v>
      </c>
      <c r="JHI109" s="44">
        <v>6976</v>
      </c>
      <c r="JHJ109" s="173">
        <v>6977</v>
      </c>
      <c r="JHK109" s="44">
        <v>6978</v>
      </c>
      <c r="JHL109" s="173">
        <v>6979</v>
      </c>
      <c r="JHM109" s="44">
        <v>6980</v>
      </c>
      <c r="JHN109" s="173">
        <v>6981</v>
      </c>
      <c r="JHO109" s="44">
        <v>6982</v>
      </c>
      <c r="JHP109" s="173">
        <v>6983</v>
      </c>
      <c r="JHQ109" s="44">
        <v>6984</v>
      </c>
      <c r="JHR109" s="173">
        <v>6985</v>
      </c>
      <c r="JHS109" s="44">
        <v>6986</v>
      </c>
      <c r="JHT109" s="173">
        <v>6987</v>
      </c>
      <c r="JHU109" s="44">
        <v>6988</v>
      </c>
      <c r="JHV109" s="173">
        <v>6989</v>
      </c>
      <c r="JHW109" s="44">
        <v>6990</v>
      </c>
      <c r="JHX109" s="173">
        <v>6991</v>
      </c>
      <c r="JHY109" s="44">
        <v>6992</v>
      </c>
      <c r="JHZ109" s="173">
        <v>6993</v>
      </c>
      <c r="JIA109" s="44">
        <v>6994</v>
      </c>
      <c r="JIB109" s="173">
        <v>6995</v>
      </c>
      <c r="JIC109" s="44">
        <v>6996</v>
      </c>
      <c r="JID109" s="173">
        <v>6997</v>
      </c>
      <c r="JIE109" s="44">
        <v>6998</v>
      </c>
      <c r="JIF109" s="173">
        <v>6999</v>
      </c>
      <c r="JIG109" s="44">
        <v>7000</v>
      </c>
      <c r="JIH109" s="173">
        <v>7001</v>
      </c>
      <c r="JII109" s="44">
        <v>7002</v>
      </c>
      <c r="JIJ109" s="173">
        <v>7003</v>
      </c>
      <c r="JIK109" s="44">
        <v>7004</v>
      </c>
      <c r="JIL109" s="173">
        <v>7005</v>
      </c>
      <c r="JIM109" s="44">
        <v>7006</v>
      </c>
      <c r="JIN109" s="173">
        <v>7007</v>
      </c>
      <c r="JIO109" s="44">
        <v>7008</v>
      </c>
      <c r="JIP109" s="173">
        <v>7009</v>
      </c>
      <c r="JIQ109" s="44">
        <v>7010</v>
      </c>
      <c r="JIR109" s="173">
        <v>7011</v>
      </c>
      <c r="JIS109" s="44">
        <v>7012</v>
      </c>
      <c r="JIT109" s="173">
        <v>7013</v>
      </c>
      <c r="JIU109" s="44">
        <v>7014</v>
      </c>
      <c r="JIV109" s="173">
        <v>7015</v>
      </c>
      <c r="JIW109" s="44">
        <v>7016</v>
      </c>
      <c r="JIX109" s="173">
        <v>7017</v>
      </c>
      <c r="JIY109" s="44">
        <v>7018</v>
      </c>
      <c r="JIZ109" s="173">
        <v>7019</v>
      </c>
      <c r="JJA109" s="44">
        <v>7020</v>
      </c>
      <c r="JJB109" s="173">
        <v>7021</v>
      </c>
      <c r="JJC109" s="44">
        <v>7022</v>
      </c>
      <c r="JJD109" s="173">
        <v>7023</v>
      </c>
      <c r="JJE109" s="44">
        <v>7024</v>
      </c>
      <c r="JJF109" s="173">
        <v>7025</v>
      </c>
      <c r="JJG109" s="44">
        <v>7026</v>
      </c>
      <c r="JJH109" s="173">
        <v>7027</v>
      </c>
      <c r="JJI109" s="44">
        <v>7028</v>
      </c>
      <c r="JJJ109" s="173">
        <v>7029</v>
      </c>
      <c r="JJK109" s="44">
        <v>7030</v>
      </c>
      <c r="JJL109" s="173">
        <v>7031</v>
      </c>
      <c r="JJM109" s="44">
        <v>7032</v>
      </c>
      <c r="JJN109" s="173">
        <v>7033</v>
      </c>
      <c r="JJO109" s="44">
        <v>7034</v>
      </c>
      <c r="JJP109" s="173">
        <v>7035</v>
      </c>
      <c r="JJQ109" s="44">
        <v>7036</v>
      </c>
      <c r="JJR109" s="173">
        <v>7037</v>
      </c>
      <c r="JJS109" s="44">
        <v>7038</v>
      </c>
      <c r="JJT109" s="173">
        <v>7039</v>
      </c>
      <c r="JJU109" s="44">
        <v>7040</v>
      </c>
      <c r="JJV109" s="173">
        <v>7041</v>
      </c>
      <c r="JJW109" s="44">
        <v>7042</v>
      </c>
      <c r="JJX109" s="173">
        <v>7043</v>
      </c>
      <c r="JJY109" s="44">
        <v>7044</v>
      </c>
      <c r="JJZ109" s="173">
        <v>7045</v>
      </c>
      <c r="JKA109" s="44">
        <v>7046</v>
      </c>
      <c r="JKB109" s="173">
        <v>7047</v>
      </c>
      <c r="JKC109" s="44">
        <v>7048</v>
      </c>
      <c r="JKD109" s="173">
        <v>7049</v>
      </c>
      <c r="JKE109" s="44">
        <v>7050</v>
      </c>
      <c r="JKF109" s="173">
        <v>7051</v>
      </c>
      <c r="JKG109" s="44">
        <v>7052</v>
      </c>
      <c r="JKH109" s="173">
        <v>7053</v>
      </c>
      <c r="JKI109" s="44">
        <v>7054</v>
      </c>
      <c r="JKJ109" s="173">
        <v>7055</v>
      </c>
      <c r="JKK109" s="44">
        <v>7056</v>
      </c>
      <c r="JKL109" s="173">
        <v>7057</v>
      </c>
      <c r="JKM109" s="44">
        <v>7058</v>
      </c>
      <c r="JKN109" s="173">
        <v>7059</v>
      </c>
      <c r="JKO109" s="44">
        <v>7060</v>
      </c>
      <c r="JKP109" s="173">
        <v>7061</v>
      </c>
      <c r="JKQ109" s="44">
        <v>7062</v>
      </c>
      <c r="JKR109" s="173">
        <v>7063</v>
      </c>
      <c r="JKS109" s="44">
        <v>7064</v>
      </c>
      <c r="JKT109" s="173">
        <v>7065</v>
      </c>
      <c r="JKU109" s="44">
        <v>7066</v>
      </c>
      <c r="JKV109" s="173">
        <v>7067</v>
      </c>
      <c r="JKW109" s="44">
        <v>7068</v>
      </c>
      <c r="JKX109" s="173">
        <v>7069</v>
      </c>
      <c r="JKY109" s="44">
        <v>7070</v>
      </c>
      <c r="JKZ109" s="173">
        <v>7071</v>
      </c>
      <c r="JLA109" s="44">
        <v>7072</v>
      </c>
      <c r="JLB109" s="173">
        <v>7073</v>
      </c>
      <c r="JLC109" s="44">
        <v>7074</v>
      </c>
      <c r="JLD109" s="173">
        <v>7075</v>
      </c>
      <c r="JLE109" s="44">
        <v>7076</v>
      </c>
      <c r="JLF109" s="173">
        <v>7077</v>
      </c>
      <c r="JLG109" s="44">
        <v>7078</v>
      </c>
      <c r="JLH109" s="173">
        <v>7079</v>
      </c>
      <c r="JLI109" s="44">
        <v>7080</v>
      </c>
      <c r="JLJ109" s="173">
        <v>7081</v>
      </c>
      <c r="JLK109" s="44">
        <v>7082</v>
      </c>
      <c r="JLL109" s="173">
        <v>7083</v>
      </c>
      <c r="JLM109" s="44">
        <v>7084</v>
      </c>
      <c r="JLN109" s="173">
        <v>7085</v>
      </c>
      <c r="JLO109" s="44">
        <v>7086</v>
      </c>
      <c r="JLP109" s="173">
        <v>7087</v>
      </c>
      <c r="JLQ109" s="44">
        <v>7088</v>
      </c>
      <c r="JLR109" s="173">
        <v>7089</v>
      </c>
      <c r="JLS109" s="44">
        <v>7090</v>
      </c>
      <c r="JLT109" s="173">
        <v>7091</v>
      </c>
      <c r="JLU109" s="44">
        <v>7092</v>
      </c>
      <c r="JLV109" s="173">
        <v>7093</v>
      </c>
      <c r="JLW109" s="44">
        <v>7094</v>
      </c>
      <c r="JLX109" s="173">
        <v>7095</v>
      </c>
      <c r="JLY109" s="44">
        <v>7096</v>
      </c>
      <c r="JLZ109" s="173">
        <v>7097</v>
      </c>
      <c r="JMA109" s="44">
        <v>7098</v>
      </c>
      <c r="JMB109" s="173">
        <v>7099</v>
      </c>
      <c r="JMC109" s="44">
        <v>7100</v>
      </c>
      <c r="JMD109" s="173">
        <v>7101</v>
      </c>
      <c r="JME109" s="44">
        <v>7102</v>
      </c>
      <c r="JMF109" s="173">
        <v>7103</v>
      </c>
      <c r="JMG109" s="44">
        <v>7104</v>
      </c>
      <c r="JMH109" s="173">
        <v>7105</v>
      </c>
      <c r="JMI109" s="44">
        <v>7106</v>
      </c>
      <c r="JMJ109" s="173">
        <v>7107</v>
      </c>
      <c r="JMK109" s="44">
        <v>7108</v>
      </c>
      <c r="JML109" s="173">
        <v>7109</v>
      </c>
      <c r="JMM109" s="44">
        <v>7110</v>
      </c>
      <c r="JMN109" s="173">
        <v>7111</v>
      </c>
      <c r="JMO109" s="44">
        <v>7112</v>
      </c>
      <c r="JMP109" s="173">
        <v>7113</v>
      </c>
      <c r="JMQ109" s="44">
        <v>7114</v>
      </c>
      <c r="JMR109" s="173">
        <v>7115</v>
      </c>
      <c r="JMS109" s="44">
        <v>7116</v>
      </c>
      <c r="JMT109" s="173">
        <v>7117</v>
      </c>
      <c r="JMU109" s="44">
        <v>7118</v>
      </c>
      <c r="JMV109" s="173">
        <v>7119</v>
      </c>
      <c r="JMW109" s="44">
        <v>7120</v>
      </c>
      <c r="JMX109" s="173">
        <v>7121</v>
      </c>
      <c r="JMY109" s="44">
        <v>7122</v>
      </c>
      <c r="JMZ109" s="173">
        <v>7123</v>
      </c>
      <c r="JNA109" s="44">
        <v>7124</v>
      </c>
      <c r="JNB109" s="173">
        <v>7125</v>
      </c>
      <c r="JNC109" s="44">
        <v>7126</v>
      </c>
      <c r="JND109" s="173">
        <v>7127</v>
      </c>
      <c r="JNE109" s="44">
        <v>7128</v>
      </c>
      <c r="JNF109" s="173">
        <v>7129</v>
      </c>
      <c r="JNG109" s="44">
        <v>7130</v>
      </c>
      <c r="JNH109" s="173">
        <v>7131</v>
      </c>
      <c r="JNI109" s="44">
        <v>7132</v>
      </c>
      <c r="JNJ109" s="173">
        <v>7133</v>
      </c>
      <c r="JNK109" s="44">
        <v>7134</v>
      </c>
      <c r="JNL109" s="173">
        <v>7135</v>
      </c>
      <c r="JNM109" s="44">
        <v>7136</v>
      </c>
      <c r="JNN109" s="173">
        <v>7137</v>
      </c>
      <c r="JNO109" s="44">
        <v>7138</v>
      </c>
      <c r="JNP109" s="173">
        <v>7139</v>
      </c>
      <c r="JNQ109" s="44">
        <v>7140</v>
      </c>
      <c r="JNR109" s="173">
        <v>7141</v>
      </c>
      <c r="JNS109" s="44">
        <v>7142</v>
      </c>
      <c r="JNT109" s="173">
        <v>7143</v>
      </c>
      <c r="JNU109" s="44">
        <v>7144</v>
      </c>
      <c r="JNV109" s="173">
        <v>7145</v>
      </c>
      <c r="JNW109" s="44">
        <v>7146</v>
      </c>
      <c r="JNX109" s="173">
        <v>7147</v>
      </c>
      <c r="JNY109" s="44">
        <v>7148</v>
      </c>
      <c r="JNZ109" s="173">
        <v>7149</v>
      </c>
      <c r="JOA109" s="44">
        <v>7150</v>
      </c>
      <c r="JOB109" s="173">
        <v>7151</v>
      </c>
      <c r="JOC109" s="44">
        <v>7152</v>
      </c>
      <c r="JOD109" s="173">
        <v>7153</v>
      </c>
      <c r="JOE109" s="44">
        <v>7154</v>
      </c>
      <c r="JOF109" s="173">
        <v>7155</v>
      </c>
      <c r="JOG109" s="44">
        <v>7156</v>
      </c>
      <c r="JOH109" s="173">
        <v>7157</v>
      </c>
      <c r="JOI109" s="44">
        <v>7158</v>
      </c>
      <c r="JOJ109" s="173">
        <v>7159</v>
      </c>
      <c r="JOK109" s="44">
        <v>7160</v>
      </c>
      <c r="JOL109" s="173">
        <v>7161</v>
      </c>
      <c r="JOM109" s="44">
        <v>7162</v>
      </c>
      <c r="JON109" s="173">
        <v>7163</v>
      </c>
      <c r="JOO109" s="44">
        <v>7164</v>
      </c>
      <c r="JOP109" s="173">
        <v>7165</v>
      </c>
      <c r="JOQ109" s="44">
        <v>7166</v>
      </c>
      <c r="JOR109" s="173">
        <v>7167</v>
      </c>
      <c r="JOS109" s="44">
        <v>7168</v>
      </c>
      <c r="JOT109" s="173">
        <v>7169</v>
      </c>
      <c r="JOU109" s="44">
        <v>7170</v>
      </c>
      <c r="JOV109" s="173">
        <v>7171</v>
      </c>
      <c r="JOW109" s="44">
        <v>7172</v>
      </c>
      <c r="JOX109" s="173">
        <v>7173</v>
      </c>
      <c r="JOY109" s="44">
        <v>7174</v>
      </c>
      <c r="JOZ109" s="173">
        <v>7175</v>
      </c>
      <c r="JPA109" s="44">
        <v>7176</v>
      </c>
      <c r="JPB109" s="173">
        <v>7177</v>
      </c>
      <c r="JPC109" s="44">
        <v>7178</v>
      </c>
      <c r="JPD109" s="173">
        <v>7179</v>
      </c>
      <c r="JPE109" s="44">
        <v>7180</v>
      </c>
      <c r="JPF109" s="173">
        <v>7181</v>
      </c>
      <c r="JPG109" s="44">
        <v>7182</v>
      </c>
      <c r="JPH109" s="173">
        <v>7183</v>
      </c>
      <c r="JPI109" s="44">
        <v>7184</v>
      </c>
      <c r="JPJ109" s="173">
        <v>7185</v>
      </c>
      <c r="JPK109" s="44">
        <v>7186</v>
      </c>
      <c r="JPL109" s="173">
        <v>7187</v>
      </c>
      <c r="JPM109" s="44">
        <v>7188</v>
      </c>
      <c r="JPN109" s="173">
        <v>7189</v>
      </c>
      <c r="JPO109" s="44">
        <v>7190</v>
      </c>
      <c r="JPP109" s="173">
        <v>7191</v>
      </c>
      <c r="JPQ109" s="44">
        <v>7192</v>
      </c>
      <c r="JPR109" s="173">
        <v>7193</v>
      </c>
      <c r="JPS109" s="44">
        <v>7194</v>
      </c>
      <c r="JPT109" s="173">
        <v>7195</v>
      </c>
      <c r="JPU109" s="44">
        <v>7196</v>
      </c>
      <c r="JPV109" s="173">
        <v>7197</v>
      </c>
      <c r="JPW109" s="44">
        <v>7198</v>
      </c>
      <c r="JPX109" s="173">
        <v>7199</v>
      </c>
      <c r="JPY109" s="44">
        <v>7200</v>
      </c>
      <c r="JPZ109" s="173">
        <v>7201</v>
      </c>
      <c r="JQA109" s="44">
        <v>7202</v>
      </c>
      <c r="JQB109" s="173">
        <v>7203</v>
      </c>
      <c r="JQC109" s="44">
        <v>7204</v>
      </c>
      <c r="JQD109" s="173">
        <v>7205</v>
      </c>
      <c r="JQE109" s="44">
        <v>7206</v>
      </c>
      <c r="JQF109" s="173">
        <v>7207</v>
      </c>
      <c r="JQG109" s="44">
        <v>7208</v>
      </c>
      <c r="JQH109" s="173">
        <v>7209</v>
      </c>
      <c r="JQI109" s="44">
        <v>7210</v>
      </c>
      <c r="JQJ109" s="173">
        <v>7211</v>
      </c>
      <c r="JQK109" s="44">
        <v>7212</v>
      </c>
      <c r="JQL109" s="173">
        <v>7213</v>
      </c>
      <c r="JQM109" s="44">
        <v>7214</v>
      </c>
      <c r="JQN109" s="173">
        <v>7215</v>
      </c>
      <c r="JQO109" s="44">
        <v>7216</v>
      </c>
      <c r="JQP109" s="173">
        <v>7217</v>
      </c>
      <c r="JQQ109" s="44">
        <v>7218</v>
      </c>
      <c r="JQR109" s="173">
        <v>7219</v>
      </c>
      <c r="JQS109" s="44">
        <v>7220</v>
      </c>
      <c r="JQT109" s="173">
        <v>7221</v>
      </c>
      <c r="JQU109" s="44">
        <v>7222</v>
      </c>
      <c r="JQV109" s="173">
        <v>7223</v>
      </c>
      <c r="JQW109" s="44">
        <v>7224</v>
      </c>
      <c r="JQX109" s="173">
        <v>7225</v>
      </c>
      <c r="JQY109" s="44">
        <v>7226</v>
      </c>
      <c r="JQZ109" s="173">
        <v>7227</v>
      </c>
      <c r="JRA109" s="44">
        <v>7228</v>
      </c>
      <c r="JRB109" s="173">
        <v>7229</v>
      </c>
      <c r="JRC109" s="44">
        <v>7230</v>
      </c>
      <c r="JRD109" s="173">
        <v>7231</v>
      </c>
      <c r="JRE109" s="44">
        <v>7232</v>
      </c>
      <c r="JRF109" s="173">
        <v>7233</v>
      </c>
      <c r="JRG109" s="44">
        <v>7234</v>
      </c>
      <c r="JRH109" s="173">
        <v>7235</v>
      </c>
      <c r="JRI109" s="44">
        <v>7236</v>
      </c>
      <c r="JRJ109" s="173">
        <v>7237</v>
      </c>
      <c r="JRK109" s="44">
        <v>7238</v>
      </c>
      <c r="JRL109" s="173">
        <v>7239</v>
      </c>
      <c r="JRM109" s="44">
        <v>7240</v>
      </c>
      <c r="JRN109" s="173">
        <v>7241</v>
      </c>
      <c r="JRO109" s="44">
        <v>7242</v>
      </c>
      <c r="JRP109" s="173">
        <v>7243</v>
      </c>
      <c r="JRQ109" s="44">
        <v>7244</v>
      </c>
      <c r="JRR109" s="173">
        <v>7245</v>
      </c>
      <c r="JRS109" s="44">
        <v>7246</v>
      </c>
      <c r="JRT109" s="173">
        <v>7247</v>
      </c>
      <c r="JRU109" s="44">
        <v>7248</v>
      </c>
      <c r="JRV109" s="173">
        <v>7249</v>
      </c>
      <c r="JRW109" s="44">
        <v>7250</v>
      </c>
      <c r="JRX109" s="173">
        <v>7251</v>
      </c>
      <c r="JRY109" s="44">
        <v>7252</v>
      </c>
      <c r="JRZ109" s="173">
        <v>7253</v>
      </c>
      <c r="JSA109" s="44">
        <v>7254</v>
      </c>
      <c r="JSB109" s="173">
        <v>7255</v>
      </c>
      <c r="JSC109" s="44">
        <v>7256</v>
      </c>
      <c r="JSD109" s="173">
        <v>7257</v>
      </c>
      <c r="JSE109" s="44">
        <v>7258</v>
      </c>
      <c r="JSF109" s="173">
        <v>7259</v>
      </c>
      <c r="JSG109" s="44">
        <v>7260</v>
      </c>
      <c r="JSH109" s="173">
        <v>7261</v>
      </c>
      <c r="JSI109" s="44">
        <v>7262</v>
      </c>
      <c r="JSJ109" s="173">
        <v>7263</v>
      </c>
      <c r="JSK109" s="44">
        <v>7264</v>
      </c>
      <c r="JSL109" s="173">
        <v>7265</v>
      </c>
      <c r="JSM109" s="44">
        <v>7266</v>
      </c>
      <c r="JSN109" s="173">
        <v>7267</v>
      </c>
      <c r="JSO109" s="44">
        <v>7268</v>
      </c>
      <c r="JSP109" s="173">
        <v>7269</v>
      </c>
      <c r="JSQ109" s="44">
        <v>7270</v>
      </c>
      <c r="JSR109" s="173">
        <v>7271</v>
      </c>
      <c r="JSS109" s="44">
        <v>7272</v>
      </c>
      <c r="JST109" s="173">
        <v>7273</v>
      </c>
      <c r="JSU109" s="44">
        <v>7274</v>
      </c>
      <c r="JSV109" s="173">
        <v>7275</v>
      </c>
      <c r="JSW109" s="44">
        <v>7276</v>
      </c>
      <c r="JSX109" s="173">
        <v>7277</v>
      </c>
      <c r="JSY109" s="44">
        <v>7278</v>
      </c>
      <c r="JSZ109" s="173">
        <v>7279</v>
      </c>
      <c r="JTA109" s="44">
        <v>7280</v>
      </c>
      <c r="JTB109" s="173">
        <v>7281</v>
      </c>
      <c r="JTC109" s="44">
        <v>7282</v>
      </c>
      <c r="JTD109" s="173">
        <v>7283</v>
      </c>
      <c r="JTE109" s="44">
        <v>7284</v>
      </c>
      <c r="JTF109" s="173">
        <v>7285</v>
      </c>
      <c r="JTG109" s="44">
        <v>7286</v>
      </c>
      <c r="JTH109" s="173">
        <v>7287</v>
      </c>
      <c r="JTI109" s="44">
        <v>7288</v>
      </c>
      <c r="JTJ109" s="173">
        <v>7289</v>
      </c>
      <c r="JTK109" s="44">
        <v>7290</v>
      </c>
      <c r="JTL109" s="173">
        <v>7291</v>
      </c>
      <c r="JTM109" s="44">
        <v>7292</v>
      </c>
      <c r="JTN109" s="173">
        <v>7293</v>
      </c>
      <c r="JTO109" s="44">
        <v>7294</v>
      </c>
      <c r="JTP109" s="173">
        <v>7295</v>
      </c>
      <c r="JTQ109" s="44">
        <v>7296</v>
      </c>
      <c r="JTR109" s="173">
        <v>7297</v>
      </c>
      <c r="JTS109" s="44">
        <v>7298</v>
      </c>
      <c r="JTT109" s="173">
        <v>7299</v>
      </c>
      <c r="JTU109" s="44">
        <v>7300</v>
      </c>
      <c r="JTV109" s="173">
        <v>7301</v>
      </c>
      <c r="JTW109" s="44">
        <v>7302</v>
      </c>
      <c r="JTX109" s="173">
        <v>7303</v>
      </c>
      <c r="JTY109" s="44">
        <v>7304</v>
      </c>
      <c r="JTZ109" s="173">
        <v>7305</v>
      </c>
      <c r="JUA109" s="44">
        <v>7306</v>
      </c>
      <c r="JUB109" s="173">
        <v>7307</v>
      </c>
      <c r="JUC109" s="44">
        <v>7308</v>
      </c>
      <c r="JUD109" s="173">
        <v>7309</v>
      </c>
      <c r="JUE109" s="44">
        <v>7310</v>
      </c>
      <c r="JUF109" s="173">
        <v>7311</v>
      </c>
      <c r="JUG109" s="44">
        <v>7312</v>
      </c>
      <c r="JUH109" s="173">
        <v>7313</v>
      </c>
      <c r="JUI109" s="44">
        <v>7314</v>
      </c>
      <c r="JUJ109" s="173">
        <v>7315</v>
      </c>
      <c r="JUK109" s="44">
        <v>7316</v>
      </c>
      <c r="JUL109" s="173">
        <v>7317</v>
      </c>
      <c r="JUM109" s="44">
        <v>7318</v>
      </c>
      <c r="JUN109" s="173">
        <v>7319</v>
      </c>
      <c r="JUO109" s="44">
        <v>7320</v>
      </c>
      <c r="JUP109" s="173">
        <v>7321</v>
      </c>
      <c r="JUQ109" s="44">
        <v>7322</v>
      </c>
      <c r="JUR109" s="173">
        <v>7323</v>
      </c>
      <c r="JUS109" s="44">
        <v>7324</v>
      </c>
      <c r="JUT109" s="173">
        <v>7325</v>
      </c>
      <c r="JUU109" s="44">
        <v>7326</v>
      </c>
      <c r="JUV109" s="173">
        <v>7327</v>
      </c>
      <c r="JUW109" s="44">
        <v>7328</v>
      </c>
      <c r="JUX109" s="173">
        <v>7329</v>
      </c>
      <c r="JUY109" s="44">
        <v>7330</v>
      </c>
      <c r="JUZ109" s="173">
        <v>7331</v>
      </c>
      <c r="JVA109" s="44">
        <v>7332</v>
      </c>
      <c r="JVB109" s="173">
        <v>7333</v>
      </c>
      <c r="JVC109" s="44">
        <v>7334</v>
      </c>
      <c r="JVD109" s="173">
        <v>7335</v>
      </c>
      <c r="JVE109" s="44">
        <v>7336</v>
      </c>
      <c r="JVF109" s="173">
        <v>7337</v>
      </c>
      <c r="JVG109" s="44">
        <v>7338</v>
      </c>
      <c r="JVH109" s="173">
        <v>7339</v>
      </c>
      <c r="JVI109" s="44">
        <v>7340</v>
      </c>
      <c r="JVJ109" s="173">
        <v>7341</v>
      </c>
      <c r="JVK109" s="44">
        <v>7342</v>
      </c>
      <c r="JVL109" s="173">
        <v>7343</v>
      </c>
      <c r="JVM109" s="44">
        <v>7344</v>
      </c>
      <c r="JVN109" s="173">
        <v>7345</v>
      </c>
      <c r="JVO109" s="44">
        <v>7346</v>
      </c>
      <c r="JVP109" s="173">
        <v>7347</v>
      </c>
      <c r="JVQ109" s="44">
        <v>7348</v>
      </c>
      <c r="JVR109" s="173">
        <v>7349</v>
      </c>
      <c r="JVS109" s="44">
        <v>7350</v>
      </c>
      <c r="JVT109" s="173">
        <v>7351</v>
      </c>
      <c r="JVU109" s="44">
        <v>7352</v>
      </c>
      <c r="JVV109" s="173">
        <v>7353</v>
      </c>
      <c r="JVW109" s="44">
        <v>7354</v>
      </c>
      <c r="JVX109" s="173">
        <v>7355</v>
      </c>
      <c r="JVY109" s="44">
        <v>7356</v>
      </c>
      <c r="JVZ109" s="173">
        <v>7357</v>
      </c>
      <c r="JWA109" s="44">
        <v>7358</v>
      </c>
      <c r="JWB109" s="173">
        <v>7359</v>
      </c>
      <c r="JWC109" s="44">
        <v>7360</v>
      </c>
      <c r="JWD109" s="173">
        <v>7361</v>
      </c>
      <c r="JWE109" s="44">
        <v>7362</v>
      </c>
      <c r="JWF109" s="173">
        <v>7363</v>
      </c>
      <c r="JWG109" s="44">
        <v>7364</v>
      </c>
      <c r="JWH109" s="173">
        <v>7365</v>
      </c>
      <c r="JWI109" s="44">
        <v>7366</v>
      </c>
      <c r="JWJ109" s="173">
        <v>7367</v>
      </c>
      <c r="JWK109" s="44">
        <v>7368</v>
      </c>
      <c r="JWL109" s="173">
        <v>7369</v>
      </c>
      <c r="JWM109" s="44">
        <v>7370</v>
      </c>
      <c r="JWN109" s="173">
        <v>7371</v>
      </c>
      <c r="JWO109" s="44">
        <v>7372</v>
      </c>
      <c r="JWP109" s="173">
        <v>7373</v>
      </c>
      <c r="JWQ109" s="44">
        <v>7374</v>
      </c>
      <c r="JWR109" s="173">
        <v>7375</v>
      </c>
      <c r="JWS109" s="44">
        <v>7376</v>
      </c>
      <c r="JWT109" s="173">
        <v>7377</v>
      </c>
      <c r="JWU109" s="44">
        <v>7378</v>
      </c>
      <c r="JWV109" s="173">
        <v>7379</v>
      </c>
      <c r="JWW109" s="44">
        <v>7380</v>
      </c>
      <c r="JWX109" s="173">
        <v>7381</v>
      </c>
      <c r="JWY109" s="44">
        <v>7382</v>
      </c>
      <c r="JWZ109" s="173">
        <v>7383</v>
      </c>
      <c r="JXA109" s="44">
        <v>7384</v>
      </c>
      <c r="JXB109" s="173">
        <v>7385</v>
      </c>
      <c r="JXC109" s="44">
        <v>7386</v>
      </c>
      <c r="JXD109" s="173">
        <v>7387</v>
      </c>
      <c r="JXE109" s="44">
        <v>7388</v>
      </c>
      <c r="JXF109" s="173">
        <v>7389</v>
      </c>
      <c r="JXG109" s="44">
        <v>7390</v>
      </c>
      <c r="JXH109" s="173">
        <v>7391</v>
      </c>
      <c r="JXI109" s="44">
        <v>7392</v>
      </c>
      <c r="JXJ109" s="173">
        <v>7393</v>
      </c>
      <c r="JXK109" s="44">
        <v>7394</v>
      </c>
      <c r="JXL109" s="173">
        <v>7395</v>
      </c>
      <c r="JXM109" s="44">
        <v>7396</v>
      </c>
      <c r="JXN109" s="173">
        <v>7397</v>
      </c>
      <c r="JXO109" s="44">
        <v>7398</v>
      </c>
      <c r="JXP109" s="173">
        <v>7399</v>
      </c>
      <c r="JXQ109" s="44">
        <v>7400</v>
      </c>
      <c r="JXR109" s="173">
        <v>7401</v>
      </c>
      <c r="JXS109" s="44">
        <v>7402</v>
      </c>
      <c r="JXT109" s="173">
        <v>7403</v>
      </c>
      <c r="JXU109" s="44">
        <v>7404</v>
      </c>
      <c r="JXV109" s="173">
        <v>7405</v>
      </c>
      <c r="JXW109" s="44">
        <v>7406</v>
      </c>
      <c r="JXX109" s="173">
        <v>7407</v>
      </c>
      <c r="JXY109" s="44">
        <v>7408</v>
      </c>
      <c r="JXZ109" s="173">
        <v>7409</v>
      </c>
      <c r="JYA109" s="44">
        <v>7410</v>
      </c>
      <c r="JYB109" s="173">
        <v>7411</v>
      </c>
      <c r="JYC109" s="44">
        <v>7412</v>
      </c>
      <c r="JYD109" s="173">
        <v>7413</v>
      </c>
      <c r="JYE109" s="44">
        <v>7414</v>
      </c>
      <c r="JYF109" s="173">
        <v>7415</v>
      </c>
      <c r="JYG109" s="44">
        <v>7416</v>
      </c>
      <c r="JYH109" s="173">
        <v>7417</v>
      </c>
      <c r="JYI109" s="44">
        <v>7418</v>
      </c>
      <c r="JYJ109" s="173">
        <v>7419</v>
      </c>
      <c r="JYK109" s="44">
        <v>7420</v>
      </c>
      <c r="JYL109" s="173">
        <v>7421</v>
      </c>
      <c r="JYM109" s="44">
        <v>7422</v>
      </c>
      <c r="JYN109" s="173">
        <v>7423</v>
      </c>
      <c r="JYO109" s="44">
        <v>7424</v>
      </c>
      <c r="JYP109" s="173">
        <v>7425</v>
      </c>
      <c r="JYQ109" s="44">
        <v>7426</v>
      </c>
      <c r="JYR109" s="173">
        <v>7427</v>
      </c>
      <c r="JYS109" s="44">
        <v>7428</v>
      </c>
      <c r="JYT109" s="173">
        <v>7429</v>
      </c>
      <c r="JYU109" s="44">
        <v>7430</v>
      </c>
      <c r="JYV109" s="173">
        <v>7431</v>
      </c>
      <c r="JYW109" s="44">
        <v>7432</v>
      </c>
      <c r="JYX109" s="173">
        <v>7433</v>
      </c>
      <c r="JYY109" s="44">
        <v>7434</v>
      </c>
      <c r="JYZ109" s="173">
        <v>7435</v>
      </c>
      <c r="JZA109" s="44">
        <v>7436</v>
      </c>
      <c r="JZB109" s="173">
        <v>7437</v>
      </c>
      <c r="JZC109" s="44">
        <v>7438</v>
      </c>
      <c r="JZD109" s="173">
        <v>7439</v>
      </c>
      <c r="JZE109" s="44">
        <v>7440</v>
      </c>
      <c r="JZF109" s="173">
        <v>7441</v>
      </c>
      <c r="JZG109" s="44">
        <v>7442</v>
      </c>
      <c r="JZH109" s="173">
        <v>7443</v>
      </c>
      <c r="JZI109" s="44">
        <v>7444</v>
      </c>
      <c r="JZJ109" s="173">
        <v>7445</v>
      </c>
      <c r="JZK109" s="44">
        <v>7446</v>
      </c>
      <c r="JZL109" s="173">
        <v>7447</v>
      </c>
      <c r="JZM109" s="44">
        <v>7448</v>
      </c>
      <c r="JZN109" s="173">
        <v>7449</v>
      </c>
      <c r="JZO109" s="44">
        <v>7450</v>
      </c>
      <c r="JZP109" s="173">
        <v>7451</v>
      </c>
      <c r="JZQ109" s="44">
        <v>7452</v>
      </c>
      <c r="JZR109" s="173">
        <v>7453</v>
      </c>
      <c r="JZS109" s="44">
        <v>7454</v>
      </c>
      <c r="JZT109" s="173">
        <v>7455</v>
      </c>
      <c r="JZU109" s="44">
        <v>7456</v>
      </c>
      <c r="JZV109" s="173">
        <v>7457</v>
      </c>
      <c r="JZW109" s="44">
        <v>7458</v>
      </c>
      <c r="JZX109" s="173">
        <v>7459</v>
      </c>
      <c r="JZY109" s="44">
        <v>7460</v>
      </c>
      <c r="JZZ109" s="173">
        <v>7461</v>
      </c>
      <c r="KAA109" s="44">
        <v>7462</v>
      </c>
      <c r="KAB109" s="173">
        <v>7463</v>
      </c>
      <c r="KAC109" s="44">
        <v>7464</v>
      </c>
      <c r="KAD109" s="173">
        <v>7465</v>
      </c>
      <c r="KAE109" s="44">
        <v>7466</v>
      </c>
      <c r="KAF109" s="173">
        <v>7467</v>
      </c>
      <c r="KAG109" s="44">
        <v>7468</v>
      </c>
      <c r="KAH109" s="173">
        <v>7469</v>
      </c>
      <c r="KAI109" s="44">
        <v>7470</v>
      </c>
      <c r="KAJ109" s="173">
        <v>7471</v>
      </c>
      <c r="KAK109" s="44">
        <v>7472</v>
      </c>
      <c r="KAL109" s="173">
        <v>7473</v>
      </c>
      <c r="KAM109" s="44">
        <v>7474</v>
      </c>
      <c r="KAN109" s="173">
        <v>7475</v>
      </c>
      <c r="KAO109" s="44">
        <v>7476</v>
      </c>
      <c r="KAP109" s="173">
        <v>7477</v>
      </c>
      <c r="KAQ109" s="44">
        <v>7478</v>
      </c>
      <c r="KAR109" s="173">
        <v>7479</v>
      </c>
      <c r="KAS109" s="44">
        <v>7480</v>
      </c>
      <c r="KAT109" s="173">
        <v>7481</v>
      </c>
      <c r="KAU109" s="44">
        <v>7482</v>
      </c>
      <c r="KAV109" s="173">
        <v>7483</v>
      </c>
      <c r="KAW109" s="44">
        <v>7484</v>
      </c>
      <c r="KAX109" s="173">
        <v>7485</v>
      </c>
      <c r="KAY109" s="44">
        <v>7486</v>
      </c>
      <c r="KAZ109" s="173">
        <v>7487</v>
      </c>
      <c r="KBA109" s="44">
        <v>7488</v>
      </c>
      <c r="KBB109" s="173">
        <v>7489</v>
      </c>
      <c r="KBC109" s="44">
        <v>7490</v>
      </c>
      <c r="KBD109" s="173">
        <v>7491</v>
      </c>
      <c r="KBE109" s="44">
        <v>7492</v>
      </c>
      <c r="KBF109" s="173">
        <v>7493</v>
      </c>
      <c r="KBG109" s="44">
        <v>7494</v>
      </c>
      <c r="KBH109" s="173">
        <v>7495</v>
      </c>
      <c r="KBI109" s="44">
        <v>7496</v>
      </c>
      <c r="KBJ109" s="173">
        <v>7497</v>
      </c>
      <c r="KBK109" s="44">
        <v>7498</v>
      </c>
      <c r="KBL109" s="173">
        <v>7499</v>
      </c>
      <c r="KBM109" s="44">
        <v>7500</v>
      </c>
      <c r="KBN109" s="173">
        <v>7501</v>
      </c>
      <c r="KBO109" s="44">
        <v>7502</v>
      </c>
      <c r="KBP109" s="173">
        <v>7503</v>
      </c>
      <c r="KBQ109" s="44">
        <v>7504</v>
      </c>
      <c r="KBR109" s="173">
        <v>7505</v>
      </c>
      <c r="KBS109" s="44">
        <v>7506</v>
      </c>
      <c r="KBT109" s="173">
        <v>7507</v>
      </c>
      <c r="KBU109" s="44">
        <v>7508</v>
      </c>
      <c r="KBV109" s="173">
        <v>7509</v>
      </c>
      <c r="KBW109" s="44">
        <v>7510</v>
      </c>
      <c r="KBX109" s="173">
        <v>7511</v>
      </c>
      <c r="KBY109" s="44">
        <v>7512</v>
      </c>
      <c r="KBZ109" s="173">
        <v>7513</v>
      </c>
      <c r="KCA109" s="44">
        <v>7514</v>
      </c>
      <c r="KCB109" s="173">
        <v>7515</v>
      </c>
      <c r="KCC109" s="44">
        <v>7516</v>
      </c>
      <c r="KCD109" s="173">
        <v>7517</v>
      </c>
      <c r="KCE109" s="44">
        <v>7518</v>
      </c>
      <c r="KCF109" s="173">
        <v>7519</v>
      </c>
      <c r="KCG109" s="44">
        <v>7520</v>
      </c>
      <c r="KCH109" s="173">
        <v>7521</v>
      </c>
      <c r="KCI109" s="44">
        <v>7522</v>
      </c>
      <c r="KCJ109" s="173">
        <v>7523</v>
      </c>
      <c r="KCK109" s="44">
        <v>7524</v>
      </c>
      <c r="KCL109" s="173">
        <v>7525</v>
      </c>
      <c r="KCM109" s="44">
        <v>7526</v>
      </c>
      <c r="KCN109" s="173">
        <v>7527</v>
      </c>
      <c r="KCO109" s="44">
        <v>7528</v>
      </c>
      <c r="KCP109" s="173">
        <v>7529</v>
      </c>
      <c r="KCQ109" s="44">
        <v>7530</v>
      </c>
      <c r="KCR109" s="173">
        <v>7531</v>
      </c>
      <c r="KCS109" s="44">
        <v>7532</v>
      </c>
      <c r="KCT109" s="173">
        <v>7533</v>
      </c>
      <c r="KCU109" s="44">
        <v>7534</v>
      </c>
      <c r="KCV109" s="173">
        <v>7535</v>
      </c>
      <c r="KCW109" s="44">
        <v>7536</v>
      </c>
      <c r="KCX109" s="173">
        <v>7537</v>
      </c>
      <c r="KCY109" s="44">
        <v>7538</v>
      </c>
      <c r="KCZ109" s="173">
        <v>7539</v>
      </c>
      <c r="KDA109" s="44">
        <v>7540</v>
      </c>
      <c r="KDB109" s="173">
        <v>7541</v>
      </c>
      <c r="KDC109" s="44">
        <v>7542</v>
      </c>
      <c r="KDD109" s="173">
        <v>7543</v>
      </c>
      <c r="KDE109" s="44">
        <v>7544</v>
      </c>
      <c r="KDF109" s="173">
        <v>7545</v>
      </c>
      <c r="KDG109" s="44">
        <v>7546</v>
      </c>
      <c r="KDH109" s="173">
        <v>7547</v>
      </c>
      <c r="KDI109" s="44">
        <v>7548</v>
      </c>
      <c r="KDJ109" s="173">
        <v>7549</v>
      </c>
      <c r="KDK109" s="44">
        <v>7550</v>
      </c>
      <c r="KDL109" s="173">
        <v>7551</v>
      </c>
      <c r="KDM109" s="44">
        <v>7552</v>
      </c>
      <c r="KDN109" s="173">
        <v>7553</v>
      </c>
      <c r="KDO109" s="44">
        <v>7554</v>
      </c>
      <c r="KDP109" s="173">
        <v>7555</v>
      </c>
      <c r="KDQ109" s="44">
        <v>7556</v>
      </c>
      <c r="KDR109" s="173">
        <v>7557</v>
      </c>
      <c r="KDS109" s="44">
        <v>7558</v>
      </c>
      <c r="KDT109" s="173">
        <v>7559</v>
      </c>
      <c r="KDU109" s="44">
        <v>7560</v>
      </c>
      <c r="KDV109" s="173">
        <v>7561</v>
      </c>
      <c r="KDW109" s="44">
        <v>7562</v>
      </c>
      <c r="KDX109" s="173">
        <v>7563</v>
      </c>
      <c r="KDY109" s="44">
        <v>7564</v>
      </c>
      <c r="KDZ109" s="173">
        <v>7565</v>
      </c>
      <c r="KEA109" s="44">
        <v>7566</v>
      </c>
      <c r="KEB109" s="173">
        <v>7567</v>
      </c>
      <c r="KEC109" s="44">
        <v>7568</v>
      </c>
      <c r="KED109" s="173">
        <v>7569</v>
      </c>
      <c r="KEE109" s="44">
        <v>7570</v>
      </c>
      <c r="KEF109" s="173">
        <v>7571</v>
      </c>
      <c r="KEG109" s="44">
        <v>7572</v>
      </c>
      <c r="KEH109" s="173">
        <v>7573</v>
      </c>
      <c r="KEI109" s="44">
        <v>7574</v>
      </c>
      <c r="KEJ109" s="173">
        <v>7575</v>
      </c>
      <c r="KEK109" s="44">
        <v>7576</v>
      </c>
      <c r="KEL109" s="173">
        <v>7577</v>
      </c>
      <c r="KEM109" s="44">
        <v>7578</v>
      </c>
      <c r="KEN109" s="173">
        <v>7579</v>
      </c>
      <c r="KEO109" s="44">
        <v>7580</v>
      </c>
      <c r="KEP109" s="173">
        <v>7581</v>
      </c>
      <c r="KEQ109" s="44">
        <v>7582</v>
      </c>
      <c r="KER109" s="173">
        <v>7583</v>
      </c>
      <c r="KES109" s="44">
        <v>7584</v>
      </c>
      <c r="KET109" s="173">
        <v>7585</v>
      </c>
      <c r="KEU109" s="44">
        <v>7586</v>
      </c>
      <c r="KEV109" s="173">
        <v>7587</v>
      </c>
      <c r="KEW109" s="44">
        <v>7588</v>
      </c>
      <c r="KEX109" s="173">
        <v>7589</v>
      </c>
      <c r="KEY109" s="44">
        <v>7590</v>
      </c>
      <c r="KEZ109" s="173">
        <v>7591</v>
      </c>
      <c r="KFA109" s="44">
        <v>7592</v>
      </c>
      <c r="KFB109" s="173">
        <v>7593</v>
      </c>
      <c r="KFC109" s="44">
        <v>7594</v>
      </c>
      <c r="KFD109" s="173">
        <v>7595</v>
      </c>
      <c r="KFE109" s="44">
        <v>7596</v>
      </c>
      <c r="KFF109" s="173">
        <v>7597</v>
      </c>
      <c r="KFG109" s="44">
        <v>7598</v>
      </c>
      <c r="KFH109" s="173">
        <v>7599</v>
      </c>
      <c r="KFI109" s="44">
        <v>7600</v>
      </c>
      <c r="KFJ109" s="173">
        <v>7601</v>
      </c>
      <c r="KFK109" s="44">
        <v>7602</v>
      </c>
      <c r="KFL109" s="173">
        <v>7603</v>
      </c>
      <c r="KFM109" s="44">
        <v>7604</v>
      </c>
      <c r="KFN109" s="173">
        <v>7605</v>
      </c>
      <c r="KFO109" s="44">
        <v>7606</v>
      </c>
      <c r="KFP109" s="173">
        <v>7607</v>
      </c>
      <c r="KFQ109" s="44">
        <v>7608</v>
      </c>
      <c r="KFR109" s="173">
        <v>7609</v>
      </c>
      <c r="KFS109" s="44">
        <v>7610</v>
      </c>
      <c r="KFT109" s="173">
        <v>7611</v>
      </c>
      <c r="KFU109" s="44">
        <v>7612</v>
      </c>
      <c r="KFV109" s="173">
        <v>7613</v>
      </c>
      <c r="KFW109" s="44">
        <v>7614</v>
      </c>
      <c r="KFX109" s="173">
        <v>7615</v>
      </c>
      <c r="KFY109" s="44">
        <v>7616</v>
      </c>
      <c r="KFZ109" s="173">
        <v>7617</v>
      </c>
      <c r="KGA109" s="44">
        <v>7618</v>
      </c>
      <c r="KGB109" s="173">
        <v>7619</v>
      </c>
      <c r="KGC109" s="44">
        <v>7620</v>
      </c>
      <c r="KGD109" s="173">
        <v>7621</v>
      </c>
      <c r="KGE109" s="44">
        <v>7622</v>
      </c>
      <c r="KGF109" s="173">
        <v>7623</v>
      </c>
      <c r="KGG109" s="44">
        <v>7624</v>
      </c>
      <c r="KGH109" s="173">
        <v>7625</v>
      </c>
      <c r="KGI109" s="44">
        <v>7626</v>
      </c>
      <c r="KGJ109" s="173">
        <v>7627</v>
      </c>
      <c r="KGK109" s="44">
        <v>7628</v>
      </c>
      <c r="KGL109" s="173">
        <v>7629</v>
      </c>
      <c r="KGM109" s="44">
        <v>7630</v>
      </c>
      <c r="KGN109" s="173">
        <v>7631</v>
      </c>
      <c r="KGO109" s="44">
        <v>7632</v>
      </c>
      <c r="KGP109" s="173">
        <v>7633</v>
      </c>
      <c r="KGQ109" s="44">
        <v>7634</v>
      </c>
      <c r="KGR109" s="173">
        <v>7635</v>
      </c>
      <c r="KGS109" s="44">
        <v>7636</v>
      </c>
      <c r="KGT109" s="173">
        <v>7637</v>
      </c>
      <c r="KGU109" s="44">
        <v>7638</v>
      </c>
      <c r="KGV109" s="173">
        <v>7639</v>
      </c>
      <c r="KGW109" s="44">
        <v>7640</v>
      </c>
      <c r="KGX109" s="173">
        <v>7641</v>
      </c>
      <c r="KGY109" s="44">
        <v>7642</v>
      </c>
      <c r="KGZ109" s="173">
        <v>7643</v>
      </c>
      <c r="KHA109" s="44">
        <v>7644</v>
      </c>
      <c r="KHB109" s="173">
        <v>7645</v>
      </c>
      <c r="KHC109" s="44">
        <v>7646</v>
      </c>
      <c r="KHD109" s="173">
        <v>7647</v>
      </c>
      <c r="KHE109" s="44">
        <v>7648</v>
      </c>
      <c r="KHF109" s="173">
        <v>7649</v>
      </c>
      <c r="KHG109" s="44">
        <v>7650</v>
      </c>
      <c r="KHH109" s="173">
        <v>7651</v>
      </c>
      <c r="KHI109" s="44">
        <v>7652</v>
      </c>
      <c r="KHJ109" s="173">
        <v>7653</v>
      </c>
      <c r="KHK109" s="44">
        <v>7654</v>
      </c>
      <c r="KHL109" s="173">
        <v>7655</v>
      </c>
      <c r="KHM109" s="44">
        <v>7656</v>
      </c>
      <c r="KHN109" s="173">
        <v>7657</v>
      </c>
      <c r="KHO109" s="44">
        <v>7658</v>
      </c>
      <c r="KHP109" s="173">
        <v>7659</v>
      </c>
      <c r="KHQ109" s="44">
        <v>7660</v>
      </c>
      <c r="KHR109" s="173">
        <v>7661</v>
      </c>
      <c r="KHS109" s="44">
        <v>7662</v>
      </c>
      <c r="KHT109" s="173">
        <v>7663</v>
      </c>
      <c r="KHU109" s="44">
        <v>7664</v>
      </c>
      <c r="KHV109" s="173">
        <v>7665</v>
      </c>
      <c r="KHW109" s="44">
        <v>7666</v>
      </c>
      <c r="KHX109" s="173">
        <v>7667</v>
      </c>
      <c r="KHY109" s="44">
        <v>7668</v>
      </c>
      <c r="KHZ109" s="173">
        <v>7669</v>
      </c>
      <c r="KIA109" s="44">
        <v>7670</v>
      </c>
      <c r="KIB109" s="173">
        <v>7671</v>
      </c>
      <c r="KIC109" s="44">
        <v>7672</v>
      </c>
      <c r="KID109" s="173">
        <v>7673</v>
      </c>
      <c r="KIE109" s="44">
        <v>7674</v>
      </c>
      <c r="KIF109" s="173">
        <v>7675</v>
      </c>
      <c r="KIG109" s="44">
        <v>7676</v>
      </c>
      <c r="KIH109" s="173">
        <v>7677</v>
      </c>
      <c r="KII109" s="44">
        <v>7678</v>
      </c>
      <c r="KIJ109" s="173">
        <v>7679</v>
      </c>
      <c r="KIK109" s="44">
        <v>7680</v>
      </c>
      <c r="KIL109" s="173">
        <v>7681</v>
      </c>
      <c r="KIM109" s="44">
        <v>7682</v>
      </c>
      <c r="KIN109" s="173">
        <v>7683</v>
      </c>
      <c r="KIO109" s="44">
        <v>7684</v>
      </c>
      <c r="KIP109" s="173">
        <v>7685</v>
      </c>
      <c r="KIQ109" s="44">
        <v>7686</v>
      </c>
      <c r="KIR109" s="173">
        <v>7687</v>
      </c>
      <c r="KIS109" s="44">
        <v>7688</v>
      </c>
      <c r="KIT109" s="173">
        <v>7689</v>
      </c>
      <c r="KIU109" s="44">
        <v>7690</v>
      </c>
      <c r="KIV109" s="173">
        <v>7691</v>
      </c>
      <c r="KIW109" s="44">
        <v>7692</v>
      </c>
      <c r="KIX109" s="173">
        <v>7693</v>
      </c>
      <c r="KIY109" s="44">
        <v>7694</v>
      </c>
      <c r="KIZ109" s="173">
        <v>7695</v>
      </c>
      <c r="KJA109" s="44">
        <v>7696</v>
      </c>
      <c r="KJB109" s="173">
        <v>7697</v>
      </c>
      <c r="KJC109" s="44">
        <v>7698</v>
      </c>
      <c r="KJD109" s="173">
        <v>7699</v>
      </c>
      <c r="KJE109" s="44">
        <v>7700</v>
      </c>
      <c r="KJF109" s="173">
        <v>7701</v>
      </c>
      <c r="KJG109" s="44">
        <v>7702</v>
      </c>
      <c r="KJH109" s="173">
        <v>7703</v>
      </c>
      <c r="KJI109" s="44">
        <v>7704</v>
      </c>
      <c r="KJJ109" s="173">
        <v>7705</v>
      </c>
      <c r="KJK109" s="44">
        <v>7706</v>
      </c>
      <c r="KJL109" s="173">
        <v>7707</v>
      </c>
      <c r="KJM109" s="44">
        <v>7708</v>
      </c>
      <c r="KJN109" s="173">
        <v>7709</v>
      </c>
      <c r="KJO109" s="44">
        <v>7710</v>
      </c>
      <c r="KJP109" s="173">
        <v>7711</v>
      </c>
      <c r="KJQ109" s="44">
        <v>7712</v>
      </c>
      <c r="KJR109" s="173">
        <v>7713</v>
      </c>
      <c r="KJS109" s="44">
        <v>7714</v>
      </c>
      <c r="KJT109" s="173">
        <v>7715</v>
      </c>
      <c r="KJU109" s="44">
        <v>7716</v>
      </c>
      <c r="KJV109" s="173">
        <v>7717</v>
      </c>
      <c r="KJW109" s="44">
        <v>7718</v>
      </c>
      <c r="KJX109" s="173">
        <v>7719</v>
      </c>
      <c r="KJY109" s="44">
        <v>7720</v>
      </c>
      <c r="KJZ109" s="173">
        <v>7721</v>
      </c>
      <c r="KKA109" s="44">
        <v>7722</v>
      </c>
      <c r="KKB109" s="173">
        <v>7723</v>
      </c>
      <c r="KKC109" s="44">
        <v>7724</v>
      </c>
      <c r="KKD109" s="173">
        <v>7725</v>
      </c>
      <c r="KKE109" s="44">
        <v>7726</v>
      </c>
      <c r="KKF109" s="173">
        <v>7727</v>
      </c>
      <c r="KKG109" s="44">
        <v>7728</v>
      </c>
      <c r="KKH109" s="173">
        <v>7729</v>
      </c>
      <c r="KKI109" s="44">
        <v>7730</v>
      </c>
      <c r="KKJ109" s="173">
        <v>7731</v>
      </c>
      <c r="KKK109" s="44">
        <v>7732</v>
      </c>
      <c r="KKL109" s="173">
        <v>7733</v>
      </c>
      <c r="KKM109" s="44">
        <v>7734</v>
      </c>
      <c r="KKN109" s="173">
        <v>7735</v>
      </c>
      <c r="KKO109" s="44">
        <v>7736</v>
      </c>
      <c r="KKP109" s="173">
        <v>7737</v>
      </c>
      <c r="KKQ109" s="44">
        <v>7738</v>
      </c>
      <c r="KKR109" s="173">
        <v>7739</v>
      </c>
      <c r="KKS109" s="44">
        <v>7740</v>
      </c>
      <c r="KKT109" s="173">
        <v>7741</v>
      </c>
      <c r="KKU109" s="44">
        <v>7742</v>
      </c>
      <c r="KKV109" s="173">
        <v>7743</v>
      </c>
      <c r="KKW109" s="44">
        <v>7744</v>
      </c>
      <c r="KKX109" s="173">
        <v>7745</v>
      </c>
      <c r="KKY109" s="44">
        <v>7746</v>
      </c>
      <c r="KKZ109" s="173">
        <v>7747</v>
      </c>
      <c r="KLA109" s="44">
        <v>7748</v>
      </c>
      <c r="KLB109" s="173">
        <v>7749</v>
      </c>
      <c r="KLC109" s="44">
        <v>7750</v>
      </c>
      <c r="KLD109" s="173">
        <v>7751</v>
      </c>
      <c r="KLE109" s="44">
        <v>7752</v>
      </c>
      <c r="KLF109" s="173">
        <v>7753</v>
      </c>
      <c r="KLG109" s="44">
        <v>7754</v>
      </c>
      <c r="KLH109" s="173">
        <v>7755</v>
      </c>
      <c r="KLI109" s="44">
        <v>7756</v>
      </c>
      <c r="KLJ109" s="173">
        <v>7757</v>
      </c>
      <c r="KLK109" s="44">
        <v>7758</v>
      </c>
      <c r="KLL109" s="173">
        <v>7759</v>
      </c>
      <c r="KLM109" s="44">
        <v>7760</v>
      </c>
      <c r="KLN109" s="173">
        <v>7761</v>
      </c>
      <c r="KLO109" s="44">
        <v>7762</v>
      </c>
      <c r="KLP109" s="173">
        <v>7763</v>
      </c>
      <c r="KLQ109" s="44">
        <v>7764</v>
      </c>
      <c r="KLR109" s="173">
        <v>7765</v>
      </c>
      <c r="KLS109" s="44">
        <v>7766</v>
      </c>
      <c r="KLT109" s="173">
        <v>7767</v>
      </c>
      <c r="KLU109" s="44">
        <v>7768</v>
      </c>
      <c r="KLV109" s="173">
        <v>7769</v>
      </c>
      <c r="KLW109" s="44">
        <v>7770</v>
      </c>
      <c r="KLX109" s="173">
        <v>7771</v>
      </c>
      <c r="KLY109" s="44">
        <v>7772</v>
      </c>
      <c r="KLZ109" s="173">
        <v>7773</v>
      </c>
      <c r="KMA109" s="44">
        <v>7774</v>
      </c>
      <c r="KMB109" s="173">
        <v>7775</v>
      </c>
      <c r="KMC109" s="44">
        <v>7776</v>
      </c>
      <c r="KMD109" s="173">
        <v>7777</v>
      </c>
      <c r="KME109" s="44">
        <v>7778</v>
      </c>
      <c r="KMF109" s="173">
        <v>7779</v>
      </c>
      <c r="KMG109" s="44">
        <v>7780</v>
      </c>
      <c r="KMH109" s="173">
        <v>7781</v>
      </c>
      <c r="KMI109" s="44">
        <v>7782</v>
      </c>
      <c r="KMJ109" s="173">
        <v>7783</v>
      </c>
      <c r="KMK109" s="44">
        <v>7784</v>
      </c>
      <c r="KML109" s="173">
        <v>7785</v>
      </c>
      <c r="KMM109" s="44">
        <v>7786</v>
      </c>
      <c r="KMN109" s="173">
        <v>7787</v>
      </c>
      <c r="KMO109" s="44">
        <v>7788</v>
      </c>
      <c r="KMP109" s="173">
        <v>7789</v>
      </c>
      <c r="KMQ109" s="44">
        <v>7790</v>
      </c>
      <c r="KMR109" s="173">
        <v>7791</v>
      </c>
      <c r="KMS109" s="44">
        <v>7792</v>
      </c>
      <c r="KMT109" s="173">
        <v>7793</v>
      </c>
      <c r="KMU109" s="44">
        <v>7794</v>
      </c>
      <c r="KMV109" s="173">
        <v>7795</v>
      </c>
      <c r="KMW109" s="44">
        <v>7796</v>
      </c>
      <c r="KMX109" s="173">
        <v>7797</v>
      </c>
      <c r="KMY109" s="44">
        <v>7798</v>
      </c>
      <c r="KMZ109" s="173">
        <v>7799</v>
      </c>
      <c r="KNA109" s="44">
        <v>7800</v>
      </c>
      <c r="KNB109" s="173">
        <v>7801</v>
      </c>
      <c r="KNC109" s="44">
        <v>7802</v>
      </c>
      <c r="KND109" s="173">
        <v>7803</v>
      </c>
      <c r="KNE109" s="44">
        <v>7804</v>
      </c>
      <c r="KNF109" s="173">
        <v>7805</v>
      </c>
      <c r="KNG109" s="44">
        <v>7806</v>
      </c>
      <c r="KNH109" s="173">
        <v>7807</v>
      </c>
      <c r="KNI109" s="44">
        <v>7808</v>
      </c>
      <c r="KNJ109" s="173">
        <v>7809</v>
      </c>
      <c r="KNK109" s="44">
        <v>7810</v>
      </c>
      <c r="KNL109" s="173">
        <v>7811</v>
      </c>
      <c r="KNM109" s="44">
        <v>7812</v>
      </c>
      <c r="KNN109" s="173">
        <v>7813</v>
      </c>
      <c r="KNO109" s="44">
        <v>7814</v>
      </c>
      <c r="KNP109" s="173">
        <v>7815</v>
      </c>
      <c r="KNQ109" s="44">
        <v>7816</v>
      </c>
      <c r="KNR109" s="173">
        <v>7817</v>
      </c>
      <c r="KNS109" s="44">
        <v>7818</v>
      </c>
      <c r="KNT109" s="173">
        <v>7819</v>
      </c>
      <c r="KNU109" s="44">
        <v>7820</v>
      </c>
      <c r="KNV109" s="173">
        <v>7821</v>
      </c>
      <c r="KNW109" s="44">
        <v>7822</v>
      </c>
      <c r="KNX109" s="173">
        <v>7823</v>
      </c>
      <c r="KNY109" s="44">
        <v>7824</v>
      </c>
      <c r="KNZ109" s="173">
        <v>7825</v>
      </c>
      <c r="KOA109" s="44">
        <v>7826</v>
      </c>
      <c r="KOB109" s="173">
        <v>7827</v>
      </c>
      <c r="KOC109" s="44">
        <v>7828</v>
      </c>
      <c r="KOD109" s="173">
        <v>7829</v>
      </c>
      <c r="KOE109" s="44">
        <v>7830</v>
      </c>
      <c r="KOF109" s="173">
        <v>7831</v>
      </c>
      <c r="KOG109" s="44">
        <v>7832</v>
      </c>
      <c r="KOH109" s="173">
        <v>7833</v>
      </c>
      <c r="KOI109" s="44">
        <v>7834</v>
      </c>
      <c r="KOJ109" s="173">
        <v>7835</v>
      </c>
      <c r="KOK109" s="44">
        <v>7836</v>
      </c>
      <c r="KOL109" s="173">
        <v>7837</v>
      </c>
      <c r="KOM109" s="44">
        <v>7838</v>
      </c>
      <c r="KON109" s="173">
        <v>7839</v>
      </c>
      <c r="KOO109" s="44">
        <v>7840</v>
      </c>
      <c r="KOP109" s="173">
        <v>7841</v>
      </c>
      <c r="KOQ109" s="44">
        <v>7842</v>
      </c>
      <c r="KOR109" s="173">
        <v>7843</v>
      </c>
      <c r="KOS109" s="44">
        <v>7844</v>
      </c>
      <c r="KOT109" s="173">
        <v>7845</v>
      </c>
      <c r="KOU109" s="44">
        <v>7846</v>
      </c>
      <c r="KOV109" s="173">
        <v>7847</v>
      </c>
      <c r="KOW109" s="44">
        <v>7848</v>
      </c>
      <c r="KOX109" s="173">
        <v>7849</v>
      </c>
      <c r="KOY109" s="44">
        <v>7850</v>
      </c>
      <c r="KOZ109" s="173">
        <v>7851</v>
      </c>
      <c r="KPA109" s="44">
        <v>7852</v>
      </c>
      <c r="KPB109" s="173">
        <v>7853</v>
      </c>
      <c r="KPC109" s="44">
        <v>7854</v>
      </c>
      <c r="KPD109" s="173">
        <v>7855</v>
      </c>
      <c r="KPE109" s="44">
        <v>7856</v>
      </c>
      <c r="KPF109" s="173">
        <v>7857</v>
      </c>
      <c r="KPG109" s="44">
        <v>7858</v>
      </c>
      <c r="KPH109" s="173">
        <v>7859</v>
      </c>
      <c r="KPI109" s="44">
        <v>7860</v>
      </c>
      <c r="KPJ109" s="173">
        <v>7861</v>
      </c>
      <c r="KPK109" s="44">
        <v>7862</v>
      </c>
      <c r="KPL109" s="173">
        <v>7863</v>
      </c>
      <c r="KPM109" s="44">
        <v>7864</v>
      </c>
      <c r="KPN109" s="173">
        <v>7865</v>
      </c>
      <c r="KPO109" s="44">
        <v>7866</v>
      </c>
      <c r="KPP109" s="173">
        <v>7867</v>
      </c>
      <c r="KPQ109" s="44">
        <v>7868</v>
      </c>
      <c r="KPR109" s="173">
        <v>7869</v>
      </c>
      <c r="KPS109" s="44">
        <v>7870</v>
      </c>
      <c r="KPT109" s="173">
        <v>7871</v>
      </c>
      <c r="KPU109" s="44">
        <v>7872</v>
      </c>
      <c r="KPV109" s="173">
        <v>7873</v>
      </c>
      <c r="KPW109" s="44">
        <v>7874</v>
      </c>
      <c r="KPX109" s="173">
        <v>7875</v>
      </c>
      <c r="KPY109" s="44">
        <v>7876</v>
      </c>
      <c r="KPZ109" s="173">
        <v>7877</v>
      </c>
      <c r="KQA109" s="44">
        <v>7878</v>
      </c>
      <c r="KQB109" s="173">
        <v>7879</v>
      </c>
      <c r="KQC109" s="44">
        <v>7880</v>
      </c>
      <c r="KQD109" s="173">
        <v>7881</v>
      </c>
      <c r="KQE109" s="44">
        <v>7882</v>
      </c>
      <c r="KQF109" s="173">
        <v>7883</v>
      </c>
      <c r="KQG109" s="44">
        <v>7884</v>
      </c>
      <c r="KQH109" s="173">
        <v>7885</v>
      </c>
      <c r="KQI109" s="44">
        <v>7886</v>
      </c>
      <c r="KQJ109" s="173">
        <v>7887</v>
      </c>
      <c r="KQK109" s="44">
        <v>7888</v>
      </c>
      <c r="KQL109" s="173">
        <v>7889</v>
      </c>
      <c r="KQM109" s="44">
        <v>7890</v>
      </c>
      <c r="KQN109" s="173">
        <v>7891</v>
      </c>
      <c r="KQO109" s="44">
        <v>7892</v>
      </c>
      <c r="KQP109" s="173">
        <v>7893</v>
      </c>
      <c r="KQQ109" s="44">
        <v>7894</v>
      </c>
      <c r="KQR109" s="173">
        <v>7895</v>
      </c>
      <c r="KQS109" s="44">
        <v>7896</v>
      </c>
      <c r="KQT109" s="173">
        <v>7897</v>
      </c>
      <c r="KQU109" s="44">
        <v>7898</v>
      </c>
      <c r="KQV109" s="173">
        <v>7899</v>
      </c>
      <c r="KQW109" s="44">
        <v>7900</v>
      </c>
      <c r="KQX109" s="173">
        <v>7901</v>
      </c>
      <c r="KQY109" s="44">
        <v>7902</v>
      </c>
      <c r="KQZ109" s="173">
        <v>7903</v>
      </c>
      <c r="KRA109" s="44">
        <v>7904</v>
      </c>
      <c r="KRB109" s="173">
        <v>7905</v>
      </c>
      <c r="KRC109" s="44">
        <v>7906</v>
      </c>
      <c r="KRD109" s="173">
        <v>7907</v>
      </c>
      <c r="KRE109" s="44">
        <v>7908</v>
      </c>
      <c r="KRF109" s="173">
        <v>7909</v>
      </c>
      <c r="KRG109" s="44">
        <v>7910</v>
      </c>
      <c r="KRH109" s="173">
        <v>7911</v>
      </c>
      <c r="KRI109" s="44">
        <v>7912</v>
      </c>
      <c r="KRJ109" s="173">
        <v>7913</v>
      </c>
      <c r="KRK109" s="44">
        <v>7914</v>
      </c>
      <c r="KRL109" s="173">
        <v>7915</v>
      </c>
      <c r="KRM109" s="44">
        <v>7916</v>
      </c>
      <c r="KRN109" s="173">
        <v>7917</v>
      </c>
      <c r="KRO109" s="44">
        <v>7918</v>
      </c>
      <c r="KRP109" s="173">
        <v>7919</v>
      </c>
      <c r="KRQ109" s="44">
        <v>7920</v>
      </c>
      <c r="KRR109" s="173">
        <v>7921</v>
      </c>
      <c r="KRS109" s="44">
        <v>7922</v>
      </c>
      <c r="KRT109" s="173">
        <v>7923</v>
      </c>
      <c r="KRU109" s="44">
        <v>7924</v>
      </c>
      <c r="KRV109" s="173">
        <v>7925</v>
      </c>
      <c r="KRW109" s="44">
        <v>7926</v>
      </c>
      <c r="KRX109" s="173">
        <v>7927</v>
      </c>
      <c r="KRY109" s="44">
        <v>7928</v>
      </c>
      <c r="KRZ109" s="173">
        <v>7929</v>
      </c>
      <c r="KSA109" s="44">
        <v>7930</v>
      </c>
      <c r="KSB109" s="173">
        <v>7931</v>
      </c>
      <c r="KSC109" s="44">
        <v>7932</v>
      </c>
      <c r="KSD109" s="173">
        <v>7933</v>
      </c>
      <c r="KSE109" s="44">
        <v>7934</v>
      </c>
      <c r="KSF109" s="173">
        <v>7935</v>
      </c>
      <c r="KSG109" s="44">
        <v>7936</v>
      </c>
      <c r="KSH109" s="173">
        <v>7937</v>
      </c>
      <c r="KSI109" s="44">
        <v>7938</v>
      </c>
      <c r="KSJ109" s="173">
        <v>7939</v>
      </c>
      <c r="KSK109" s="44">
        <v>7940</v>
      </c>
      <c r="KSL109" s="173">
        <v>7941</v>
      </c>
      <c r="KSM109" s="44">
        <v>7942</v>
      </c>
      <c r="KSN109" s="173">
        <v>7943</v>
      </c>
      <c r="KSO109" s="44">
        <v>7944</v>
      </c>
      <c r="KSP109" s="173">
        <v>7945</v>
      </c>
      <c r="KSQ109" s="44">
        <v>7946</v>
      </c>
      <c r="KSR109" s="173">
        <v>7947</v>
      </c>
      <c r="KSS109" s="44">
        <v>7948</v>
      </c>
      <c r="KST109" s="173">
        <v>7949</v>
      </c>
      <c r="KSU109" s="44">
        <v>7950</v>
      </c>
      <c r="KSV109" s="173">
        <v>7951</v>
      </c>
      <c r="KSW109" s="44">
        <v>7952</v>
      </c>
      <c r="KSX109" s="173">
        <v>7953</v>
      </c>
      <c r="KSY109" s="44">
        <v>7954</v>
      </c>
      <c r="KSZ109" s="173">
        <v>7955</v>
      </c>
      <c r="KTA109" s="44">
        <v>7956</v>
      </c>
      <c r="KTB109" s="173">
        <v>7957</v>
      </c>
      <c r="KTC109" s="44">
        <v>7958</v>
      </c>
      <c r="KTD109" s="173">
        <v>7959</v>
      </c>
      <c r="KTE109" s="44">
        <v>7960</v>
      </c>
      <c r="KTF109" s="173">
        <v>7961</v>
      </c>
      <c r="KTG109" s="44">
        <v>7962</v>
      </c>
      <c r="KTH109" s="173">
        <v>7963</v>
      </c>
      <c r="KTI109" s="44">
        <v>7964</v>
      </c>
      <c r="KTJ109" s="173">
        <v>7965</v>
      </c>
      <c r="KTK109" s="44">
        <v>7966</v>
      </c>
      <c r="KTL109" s="173">
        <v>7967</v>
      </c>
      <c r="KTM109" s="44">
        <v>7968</v>
      </c>
      <c r="KTN109" s="173">
        <v>7969</v>
      </c>
      <c r="KTO109" s="44">
        <v>7970</v>
      </c>
      <c r="KTP109" s="173">
        <v>7971</v>
      </c>
      <c r="KTQ109" s="44">
        <v>7972</v>
      </c>
      <c r="KTR109" s="173">
        <v>7973</v>
      </c>
      <c r="KTS109" s="44">
        <v>7974</v>
      </c>
      <c r="KTT109" s="173">
        <v>7975</v>
      </c>
      <c r="KTU109" s="44">
        <v>7976</v>
      </c>
      <c r="KTV109" s="173">
        <v>7977</v>
      </c>
      <c r="KTW109" s="44">
        <v>7978</v>
      </c>
      <c r="KTX109" s="173">
        <v>7979</v>
      </c>
      <c r="KTY109" s="44">
        <v>7980</v>
      </c>
      <c r="KTZ109" s="173">
        <v>7981</v>
      </c>
      <c r="KUA109" s="44">
        <v>7982</v>
      </c>
      <c r="KUB109" s="173">
        <v>7983</v>
      </c>
      <c r="KUC109" s="44">
        <v>7984</v>
      </c>
      <c r="KUD109" s="173">
        <v>7985</v>
      </c>
      <c r="KUE109" s="44">
        <v>7986</v>
      </c>
      <c r="KUF109" s="173">
        <v>7987</v>
      </c>
      <c r="KUG109" s="44">
        <v>7988</v>
      </c>
      <c r="KUH109" s="173">
        <v>7989</v>
      </c>
      <c r="KUI109" s="44">
        <v>7990</v>
      </c>
      <c r="KUJ109" s="173">
        <v>7991</v>
      </c>
      <c r="KUK109" s="44">
        <v>7992</v>
      </c>
      <c r="KUL109" s="173">
        <v>7993</v>
      </c>
      <c r="KUM109" s="44">
        <v>7994</v>
      </c>
      <c r="KUN109" s="173">
        <v>7995</v>
      </c>
      <c r="KUO109" s="44">
        <v>7996</v>
      </c>
      <c r="KUP109" s="173">
        <v>7997</v>
      </c>
      <c r="KUQ109" s="44">
        <v>7998</v>
      </c>
      <c r="KUR109" s="173">
        <v>7999</v>
      </c>
      <c r="KUS109" s="44">
        <v>8000</v>
      </c>
      <c r="KUT109" s="173">
        <v>8001</v>
      </c>
      <c r="KUU109" s="44">
        <v>8002</v>
      </c>
      <c r="KUV109" s="173">
        <v>8003</v>
      </c>
      <c r="KUW109" s="44">
        <v>8004</v>
      </c>
      <c r="KUX109" s="173">
        <v>8005</v>
      </c>
      <c r="KUY109" s="44">
        <v>8006</v>
      </c>
      <c r="KUZ109" s="173">
        <v>8007</v>
      </c>
      <c r="KVA109" s="44">
        <v>8008</v>
      </c>
      <c r="KVB109" s="173">
        <v>8009</v>
      </c>
      <c r="KVC109" s="44">
        <v>8010</v>
      </c>
      <c r="KVD109" s="173">
        <v>8011</v>
      </c>
      <c r="KVE109" s="44">
        <v>8012</v>
      </c>
      <c r="KVF109" s="173">
        <v>8013</v>
      </c>
      <c r="KVG109" s="44">
        <v>8014</v>
      </c>
      <c r="KVH109" s="173">
        <v>8015</v>
      </c>
      <c r="KVI109" s="44">
        <v>8016</v>
      </c>
      <c r="KVJ109" s="173">
        <v>8017</v>
      </c>
      <c r="KVK109" s="44">
        <v>8018</v>
      </c>
      <c r="KVL109" s="173">
        <v>8019</v>
      </c>
      <c r="KVM109" s="44">
        <v>8020</v>
      </c>
      <c r="KVN109" s="173">
        <v>8021</v>
      </c>
      <c r="KVO109" s="44">
        <v>8022</v>
      </c>
      <c r="KVP109" s="173">
        <v>8023</v>
      </c>
      <c r="KVQ109" s="44">
        <v>8024</v>
      </c>
      <c r="KVR109" s="173">
        <v>8025</v>
      </c>
      <c r="KVS109" s="44">
        <v>8026</v>
      </c>
      <c r="KVT109" s="173">
        <v>8027</v>
      </c>
      <c r="KVU109" s="44">
        <v>8028</v>
      </c>
      <c r="KVV109" s="173">
        <v>8029</v>
      </c>
      <c r="KVW109" s="44">
        <v>8030</v>
      </c>
      <c r="KVX109" s="173">
        <v>8031</v>
      </c>
      <c r="KVY109" s="44">
        <v>8032</v>
      </c>
      <c r="KVZ109" s="173">
        <v>8033</v>
      </c>
      <c r="KWA109" s="44">
        <v>8034</v>
      </c>
      <c r="KWB109" s="173">
        <v>8035</v>
      </c>
      <c r="KWC109" s="44">
        <v>8036</v>
      </c>
      <c r="KWD109" s="173">
        <v>8037</v>
      </c>
      <c r="KWE109" s="44">
        <v>8038</v>
      </c>
      <c r="KWF109" s="173">
        <v>8039</v>
      </c>
      <c r="KWG109" s="44">
        <v>8040</v>
      </c>
      <c r="KWH109" s="173">
        <v>8041</v>
      </c>
      <c r="KWI109" s="44">
        <v>8042</v>
      </c>
      <c r="KWJ109" s="173">
        <v>8043</v>
      </c>
      <c r="KWK109" s="44">
        <v>8044</v>
      </c>
      <c r="KWL109" s="173">
        <v>8045</v>
      </c>
      <c r="KWM109" s="44">
        <v>8046</v>
      </c>
      <c r="KWN109" s="173">
        <v>8047</v>
      </c>
      <c r="KWO109" s="44">
        <v>8048</v>
      </c>
      <c r="KWP109" s="173">
        <v>8049</v>
      </c>
      <c r="KWQ109" s="44">
        <v>8050</v>
      </c>
      <c r="KWR109" s="173">
        <v>8051</v>
      </c>
      <c r="KWS109" s="44">
        <v>8052</v>
      </c>
      <c r="KWT109" s="173">
        <v>8053</v>
      </c>
      <c r="KWU109" s="44">
        <v>8054</v>
      </c>
      <c r="KWV109" s="173">
        <v>8055</v>
      </c>
      <c r="KWW109" s="44">
        <v>8056</v>
      </c>
      <c r="KWX109" s="173">
        <v>8057</v>
      </c>
      <c r="KWY109" s="44">
        <v>8058</v>
      </c>
      <c r="KWZ109" s="173">
        <v>8059</v>
      </c>
      <c r="KXA109" s="44">
        <v>8060</v>
      </c>
      <c r="KXB109" s="173">
        <v>8061</v>
      </c>
      <c r="KXC109" s="44">
        <v>8062</v>
      </c>
      <c r="KXD109" s="173">
        <v>8063</v>
      </c>
      <c r="KXE109" s="44">
        <v>8064</v>
      </c>
      <c r="KXF109" s="173">
        <v>8065</v>
      </c>
      <c r="KXG109" s="44">
        <v>8066</v>
      </c>
      <c r="KXH109" s="173">
        <v>8067</v>
      </c>
      <c r="KXI109" s="44">
        <v>8068</v>
      </c>
      <c r="KXJ109" s="173">
        <v>8069</v>
      </c>
      <c r="KXK109" s="44">
        <v>8070</v>
      </c>
      <c r="KXL109" s="173">
        <v>8071</v>
      </c>
      <c r="KXM109" s="44">
        <v>8072</v>
      </c>
      <c r="KXN109" s="173">
        <v>8073</v>
      </c>
      <c r="KXO109" s="44">
        <v>8074</v>
      </c>
      <c r="KXP109" s="173">
        <v>8075</v>
      </c>
      <c r="KXQ109" s="44">
        <v>8076</v>
      </c>
      <c r="KXR109" s="173">
        <v>8077</v>
      </c>
      <c r="KXS109" s="44">
        <v>8078</v>
      </c>
      <c r="KXT109" s="173">
        <v>8079</v>
      </c>
      <c r="KXU109" s="44">
        <v>8080</v>
      </c>
      <c r="KXV109" s="173">
        <v>8081</v>
      </c>
      <c r="KXW109" s="44">
        <v>8082</v>
      </c>
      <c r="KXX109" s="173">
        <v>8083</v>
      </c>
      <c r="KXY109" s="44">
        <v>8084</v>
      </c>
      <c r="KXZ109" s="173">
        <v>8085</v>
      </c>
      <c r="KYA109" s="44">
        <v>8086</v>
      </c>
      <c r="KYB109" s="173">
        <v>8087</v>
      </c>
      <c r="KYC109" s="44">
        <v>8088</v>
      </c>
      <c r="KYD109" s="173">
        <v>8089</v>
      </c>
      <c r="KYE109" s="44">
        <v>8090</v>
      </c>
      <c r="KYF109" s="173">
        <v>8091</v>
      </c>
      <c r="KYG109" s="44">
        <v>8092</v>
      </c>
      <c r="KYH109" s="173">
        <v>8093</v>
      </c>
      <c r="KYI109" s="44">
        <v>8094</v>
      </c>
      <c r="KYJ109" s="173">
        <v>8095</v>
      </c>
      <c r="KYK109" s="44">
        <v>8096</v>
      </c>
      <c r="KYL109" s="173">
        <v>8097</v>
      </c>
      <c r="KYM109" s="44">
        <v>8098</v>
      </c>
      <c r="KYN109" s="173">
        <v>8099</v>
      </c>
      <c r="KYO109" s="44">
        <v>8100</v>
      </c>
      <c r="KYP109" s="173">
        <v>8101</v>
      </c>
      <c r="KYQ109" s="44">
        <v>8102</v>
      </c>
      <c r="KYR109" s="173">
        <v>8103</v>
      </c>
      <c r="KYS109" s="44">
        <v>8104</v>
      </c>
      <c r="KYT109" s="173">
        <v>8105</v>
      </c>
      <c r="KYU109" s="44">
        <v>8106</v>
      </c>
      <c r="KYV109" s="173">
        <v>8107</v>
      </c>
      <c r="KYW109" s="44">
        <v>8108</v>
      </c>
      <c r="KYX109" s="173">
        <v>8109</v>
      </c>
      <c r="KYY109" s="44">
        <v>8110</v>
      </c>
      <c r="KYZ109" s="173">
        <v>8111</v>
      </c>
      <c r="KZA109" s="44">
        <v>8112</v>
      </c>
      <c r="KZB109" s="173">
        <v>8113</v>
      </c>
      <c r="KZC109" s="44">
        <v>8114</v>
      </c>
      <c r="KZD109" s="173">
        <v>8115</v>
      </c>
      <c r="KZE109" s="44">
        <v>8116</v>
      </c>
      <c r="KZF109" s="173">
        <v>8117</v>
      </c>
      <c r="KZG109" s="44">
        <v>8118</v>
      </c>
      <c r="KZH109" s="173">
        <v>8119</v>
      </c>
      <c r="KZI109" s="44">
        <v>8120</v>
      </c>
      <c r="KZJ109" s="173">
        <v>8121</v>
      </c>
      <c r="KZK109" s="44">
        <v>8122</v>
      </c>
      <c r="KZL109" s="173">
        <v>8123</v>
      </c>
      <c r="KZM109" s="44">
        <v>8124</v>
      </c>
      <c r="KZN109" s="173">
        <v>8125</v>
      </c>
      <c r="KZO109" s="44">
        <v>8126</v>
      </c>
      <c r="KZP109" s="173">
        <v>8127</v>
      </c>
      <c r="KZQ109" s="44">
        <v>8128</v>
      </c>
      <c r="KZR109" s="173">
        <v>8129</v>
      </c>
      <c r="KZS109" s="44">
        <v>8130</v>
      </c>
      <c r="KZT109" s="173">
        <v>8131</v>
      </c>
      <c r="KZU109" s="44">
        <v>8132</v>
      </c>
      <c r="KZV109" s="173">
        <v>8133</v>
      </c>
      <c r="KZW109" s="44">
        <v>8134</v>
      </c>
      <c r="KZX109" s="173">
        <v>8135</v>
      </c>
      <c r="KZY109" s="44">
        <v>8136</v>
      </c>
      <c r="KZZ109" s="173">
        <v>8137</v>
      </c>
      <c r="LAA109" s="44">
        <v>8138</v>
      </c>
      <c r="LAB109" s="173">
        <v>8139</v>
      </c>
      <c r="LAC109" s="44">
        <v>8140</v>
      </c>
      <c r="LAD109" s="173">
        <v>8141</v>
      </c>
      <c r="LAE109" s="44">
        <v>8142</v>
      </c>
      <c r="LAF109" s="173">
        <v>8143</v>
      </c>
      <c r="LAG109" s="44">
        <v>8144</v>
      </c>
      <c r="LAH109" s="173">
        <v>8145</v>
      </c>
      <c r="LAI109" s="44">
        <v>8146</v>
      </c>
      <c r="LAJ109" s="173">
        <v>8147</v>
      </c>
      <c r="LAK109" s="44">
        <v>8148</v>
      </c>
      <c r="LAL109" s="173">
        <v>8149</v>
      </c>
      <c r="LAM109" s="44">
        <v>8150</v>
      </c>
      <c r="LAN109" s="173">
        <v>8151</v>
      </c>
      <c r="LAO109" s="44">
        <v>8152</v>
      </c>
      <c r="LAP109" s="173">
        <v>8153</v>
      </c>
      <c r="LAQ109" s="44">
        <v>8154</v>
      </c>
      <c r="LAR109" s="173">
        <v>8155</v>
      </c>
      <c r="LAS109" s="44">
        <v>8156</v>
      </c>
      <c r="LAT109" s="173">
        <v>8157</v>
      </c>
      <c r="LAU109" s="44">
        <v>8158</v>
      </c>
      <c r="LAV109" s="173">
        <v>8159</v>
      </c>
      <c r="LAW109" s="44">
        <v>8160</v>
      </c>
      <c r="LAX109" s="173">
        <v>8161</v>
      </c>
      <c r="LAY109" s="44">
        <v>8162</v>
      </c>
      <c r="LAZ109" s="173">
        <v>8163</v>
      </c>
      <c r="LBA109" s="44">
        <v>8164</v>
      </c>
      <c r="LBB109" s="173">
        <v>8165</v>
      </c>
      <c r="LBC109" s="44">
        <v>8166</v>
      </c>
      <c r="LBD109" s="173">
        <v>8167</v>
      </c>
      <c r="LBE109" s="44">
        <v>8168</v>
      </c>
      <c r="LBF109" s="173">
        <v>8169</v>
      </c>
      <c r="LBG109" s="44">
        <v>8170</v>
      </c>
      <c r="LBH109" s="173">
        <v>8171</v>
      </c>
      <c r="LBI109" s="44">
        <v>8172</v>
      </c>
      <c r="LBJ109" s="173">
        <v>8173</v>
      </c>
      <c r="LBK109" s="44">
        <v>8174</v>
      </c>
      <c r="LBL109" s="173">
        <v>8175</v>
      </c>
      <c r="LBM109" s="44">
        <v>8176</v>
      </c>
      <c r="LBN109" s="173">
        <v>8177</v>
      </c>
      <c r="LBO109" s="44">
        <v>8178</v>
      </c>
      <c r="LBP109" s="173">
        <v>8179</v>
      </c>
      <c r="LBQ109" s="44">
        <v>8180</v>
      </c>
      <c r="LBR109" s="173">
        <v>8181</v>
      </c>
      <c r="LBS109" s="44">
        <v>8182</v>
      </c>
      <c r="LBT109" s="173">
        <v>8183</v>
      </c>
      <c r="LBU109" s="44">
        <v>8184</v>
      </c>
      <c r="LBV109" s="173">
        <v>8185</v>
      </c>
      <c r="LBW109" s="44">
        <v>8186</v>
      </c>
      <c r="LBX109" s="173">
        <v>8187</v>
      </c>
      <c r="LBY109" s="44">
        <v>8188</v>
      </c>
      <c r="LBZ109" s="173">
        <v>8189</v>
      </c>
      <c r="LCA109" s="44">
        <v>8190</v>
      </c>
      <c r="LCB109" s="173">
        <v>8191</v>
      </c>
      <c r="LCC109" s="44">
        <v>8192</v>
      </c>
      <c r="LCD109" s="173">
        <v>8193</v>
      </c>
      <c r="LCE109" s="44">
        <v>8194</v>
      </c>
      <c r="LCF109" s="173">
        <v>8195</v>
      </c>
      <c r="LCG109" s="44">
        <v>8196</v>
      </c>
      <c r="LCH109" s="173">
        <v>8197</v>
      </c>
      <c r="LCI109" s="44">
        <v>8198</v>
      </c>
      <c r="LCJ109" s="173">
        <v>8199</v>
      </c>
      <c r="LCK109" s="44">
        <v>8200</v>
      </c>
      <c r="LCL109" s="173">
        <v>8201</v>
      </c>
      <c r="LCM109" s="44">
        <v>8202</v>
      </c>
      <c r="LCN109" s="173">
        <v>8203</v>
      </c>
      <c r="LCO109" s="44">
        <v>8204</v>
      </c>
      <c r="LCP109" s="173">
        <v>8205</v>
      </c>
      <c r="LCQ109" s="44">
        <v>8206</v>
      </c>
      <c r="LCR109" s="173">
        <v>8207</v>
      </c>
      <c r="LCS109" s="44">
        <v>8208</v>
      </c>
      <c r="LCT109" s="173">
        <v>8209</v>
      </c>
      <c r="LCU109" s="44">
        <v>8210</v>
      </c>
      <c r="LCV109" s="173">
        <v>8211</v>
      </c>
      <c r="LCW109" s="44">
        <v>8212</v>
      </c>
      <c r="LCX109" s="173">
        <v>8213</v>
      </c>
      <c r="LCY109" s="44">
        <v>8214</v>
      </c>
      <c r="LCZ109" s="173">
        <v>8215</v>
      </c>
      <c r="LDA109" s="44">
        <v>8216</v>
      </c>
      <c r="LDB109" s="173">
        <v>8217</v>
      </c>
      <c r="LDC109" s="44">
        <v>8218</v>
      </c>
      <c r="LDD109" s="173">
        <v>8219</v>
      </c>
      <c r="LDE109" s="44">
        <v>8220</v>
      </c>
      <c r="LDF109" s="173">
        <v>8221</v>
      </c>
      <c r="LDG109" s="44">
        <v>8222</v>
      </c>
      <c r="LDH109" s="173">
        <v>8223</v>
      </c>
      <c r="LDI109" s="44">
        <v>8224</v>
      </c>
      <c r="LDJ109" s="173">
        <v>8225</v>
      </c>
      <c r="LDK109" s="44">
        <v>8226</v>
      </c>
      <c r="LDL109" s="173">
        <v>8227</v>
      </c>
      <c r="LDM109" s="44">
        <v>8228</v>
      </c>
      <c r="LDN109" s="173">
        <v>8229</v>
      </c>
      <c r="LDO109" s="44">
        <v>8230</v>
      </c>
      <c r="LDP109" s="173">
        <v>8231</v>
      </c>
      <c r="LDQ109" s="44">
        <v>8232</v>
      </c>
      <c r="LDR109" s="173">
        <v>8233</v>
      </c>
      <c r="LDS109" s="44">
        <v>8234</v>
      </c>
      <c r="LDT109" s="173">
        <v>8235</v>
      </c>
      <c r="LDU109" s="44">
        <v>8236</v>
      </c>
      <c r="LDV109" s="173">
        <v>8237</v>
      </c>
      <c r="LDW109" s="44">
        <v>8238</v>
      </c>
      <c r="LDX109" s="173">
        <v>8239</v>
      </c>
      <c r="LDY109" s="44">
        <v>8240</v>
      </c>
      <c r="LDZ109" s="173">
        <v>8241</v>
      </c>
      <c r="LEA109" s="44">
        <v>8242</v>
      </c>
      <c r="LEB109" s="173">
        <v>8243</v>
      </c>
      <c r="LEC109" s="44">
        <v>8244</v>
      </c>
      <c r="LED109" s="173">
        <v>8245</v>
      </c>
      <c r="LEE109" s="44">
        <v>8246</v>
      </c>
      <c r="LEF109" s="173">
        <v>8247</v>
      </c>
      <c r="LEG109" s="44">
        <v>8248</v>
      </c>
      <c r="LEH109" s="173">
        <v>8249</v>
      </c>
      <c r="LEI109" s="44">
        <v>8250</v>
      </c>
      <c r="LEJ109" s="173">
        <v>8251</v>
      </c>
      <c r="LEK109" s="44">
        <v>8252</v>
      </c>
      <c r="LEL109" s="173">
        <v>8253</v>
      </c>
      <c r="LEM109" s="44">
        <v>8254</v>
      </c>
      <c r="LEN109" s="173">
        <v>8255</v>
      </c>
      <c r="LEO109" s="44">
        <v>8256</v>
      </c>
      <c r="LEP109" s="173">
        <v>8257</v>
      </c>
      <c r="LEQ109" s="44">
        <v>8258</v>
      </c>
      <c r="LER109" s="173">
        <v>8259</v>
      </c>
      <c r="LES109" s="44">
        <v>8260</v>
      </c>
      <c r="LET109" s="173">
        <v>8261</v>
      </c>
      <c r="LEU109" s="44">
        <v>8262</v>
      </c>
      <c r="LEV109" s="173">
        <v>8263</v>
      </c>
      <c r="LEW109" s="44">
        <v>8264</v>
      </c>
      <c r="LEX109" s="173">
        <v>8265</v>
      </c>
      <c r="LEY109" s="44">
        <v>8266</v>
      </c>
      <c r="LEZ109" s="173">
        <v>8267</v>
      </c>
      <c r="LFA109" s="44">
        <v>8268</v>
      </c>
      <c r="LFB109" s="173">
        <v>8269</v>
      </c>
      <c r="LFC109" s="44">
        <v>8270</v>
      </c>
      <c r="LFD109" s="173">
        <v>8271</v>
      </c>
      <c r="LFE109" s="44">
        <v>8272</v>
      </c>
      <c r="LFF109" s="173">
        <v>8273</v>
      </c>
      <c r="LFG109" s="44">
        <v>8274</v>
      </c>
      <c r="LFH109" s="173">
        <v>8275</v>
      </c>
      <c r="LFI109" s="44">
        <v>8276</v>
      </c>
      <c r="LFJ109" s="173">
        <v>8277</v>
      </c>
      <c r="LFK109" s="44">
        <v>8278</v>
      </c>
      <c r="LFL109" s="173">
        <v>8279</v>
      </c>
      <c r="LFM109" s="44">
        <v>8280</v>
      </c>
      <c r="LFN109" s="173">
        <v>8281</v>
      </c>
      <c r="LFO109" s="44">
        <v>8282</v>
      </c>
      <c r="LFP109" s="173">
        <v>8283</v>
      </c>
      <c r="LFQ109" s="44">
        <v>8284</v>
      </c>
      <c r="LFR109" s="173">
        <v>8285</v>
      </c>
      <c r="LFS109" s="44">
        <v>8286</v>
      </c>
      <c r="LFT109" s="173">
        <v>8287</v>
      </c>
      <c r="LFU109" s="44">
        <v>8288</v>
      </c>
      <c r="LFV109" s="173">
        <v>8289</v>
      </c>
      <c r="LFW109" s="44">
        <v>8290</v>
      </c>
      <c r="LFX109" s="173">
        <v>8291</v>
      </c>
      <c r="LFY109" s="44">
        <v>8292</v>
      </c>
      <c r="LFZ109" s="173">
        <v>8293</v>
      </c>
      <c r="LGA109" s="44">
        <v>8294</v>
      </c>
      <c r="LGB109" s="173">
        <v>8295</v>
      </c>
      <c r="LGC109" s="44">
        <v>8296</v>
      </c>
      <c r="LGD109" s="173">
        <v>8297</v>
      </c>
      <c r="LGE109" s="44">
        <v>8298</v>
      </c>
      <c r="LGF109" s="173">
        <v>8299</v>
      </c>
      <c r="LGG109" s="44">
        <v>8300</v>
      </c>
      <c r="LGH109" s="173">
        <v>8301</v>
      </c>
      <c r="LGI109" s="44">
        <v>8302</v>
      </c>
      <c r="LGJ109" s="173">
        <v>8303</v>
      </c>
      <c r="LGK109" s="44">
        <v>8304</v>
      </c>
      <c r="LGL109" s="173">
        <v>8305</v>
      </c>
      <c r="LGM109" s="44">
        <v>8306</v>
      </c>
      <c r="LGN109" s="173">
        <v>8307</v>
      </c>
      <c r="LGO109" s="44">
        <v>8308</v>
      </c>
      <c r="LGP109" s="173">
        <v>8309</v>
      </c>
      <c r="LGQ109" s="44">
        <v>8310</v>
      </c>
      <c r="LGR109" s="173">
        <v>8311</v>
      </c>
      <c r="LGS109" s="44">
        <v>8312</v>
      </c>
      <c r="LGT109" s="173">
        <v>8313</v>
      </c>
      <c r="LGU109" s="44">
        <v>8314</v>
      </c>
      <c r="LGV109" s="173">
        <v>8315</v>
      </c>
      <c r="LGW109" s="44">
        <v>8316</v>
      </c>
      <c r="LGX109" s="173">
        <v>8317</v>
      </c>
      <c r="LGY109" s="44">
        <v>8318</v>
      </c>
      <c r="LGZ109" s="173">
        <v>8319</v>
      </c>
      <c r="LHA109" s="44">
        <v>8320</v>
      </c>
      <c r="LHB109" s="173">
        <v>8321</v>
      </c>
      <c r="LHC109" s="44">
        <v>8322</v>
      </c>
      <c r="LHD109" s="173">
        <v>8323</v>
      </c>
      <c r="LHE109" s="44">
        <v>8324</v>
      </c>
      <c r="LHF109" s="173">
        <v>8325</v>
      </c>
      <c r="LHG109" s="44">
        <v>8326</v>
      </c>
      <c r="LHH109" s="173">
        <v>8327</v>
      </c>
      <c r="LHI109" s="44">
        <v>8328</v>
      </c>
      <c r="LHJ109" s="173">
        <v>8329</v>
      </c>
      <c r="LHK109" s="44">
        <v>8330</v>
      </c>
      <c r="LHL109" s="173">
        <v>8331</v>
      </c>
      <c r="LHM109" s="44">
        <v>8332</v>
      </c>
      <c r="LHN109" s="173">
        <v>8333</v>
      </c>
      <c r="LHO109" s="44">
        <v>8334</v>
      </c>
      <c r="LHP109" s="173">
        <v>8335</v>
      </c>
      <c r="LHQ109" s="44">
        <v>8336</v>
      </c>
      <c r="LHR109" s="173">
        <v>8337</v>
      </c>
      <c r="LHS109" s="44">
        <v>8338</v>
      </c>
      <c r="LHT109" s="173">
        <v>8339</v>
      </c>
      <c r="LHU109" s="44">
        <v>8340</v>
      </c>
      <c r="LHV109" s="173">
        <v>8341</v>
      </c>
      <c r="LHW109" s="44">
        <v>8342</v>
      </c>
      <c r="LHX109" s="173">
        <v>8343</v>
      </c>
      <c r="LHY109" s="44">
        <v>8344</v>
      </c>
      <c r="LHZ109" s="173">
        <v>8345</v>
      </c>
      <c r="LIA109" s="44">
        <v>8346</v>
      </c>
      <c r="LIB109" s="173">
        <v>8347</v>
      </c>
      <c r="LIC109" s="44">
        <v>8348</v>
      </c>
      <c r="LID109" s="173">
        <v>8349</v>
      </c>
      <c r="LIE109" s="44">
        <v>8350</v>
      </c>
      <c r="LIF109" s="173">
        <v>8351</v>
      </c>
      <c r="LIG109" s="44">
        <v>8352</v>
      </c>
      <c r="LIH109" s="173">
        <v>8353</v>
      </c>
      <c r="LII109" s="44">
        <v>8354</v>
      </c>
      <c r="LIJ109" s="173">
        <v>8355</v>
      </c>
      <c r="LIK109" s="44">
        <v>8356</v>
      </c>
      <c r="LIL109" s="173">
        <v>8357</v>
      </c>
      <c r="LIM109" s="44">
        <v>8358</v>
      </c>
      <c r="LIN109" s="173">
        <v>8359</v>
      </c>
      <c r="LIO109" s="44">
        <v>8360</v>
      </c>
      <c r="LIP109" s="173">
        <v>8361</v>
      </c>
      <c r="LIQ109" s="44">
        <v>8362</v>
      </c>
      <c r="LIR109" s="173">
        <v>8363</v>
      </c>
      <c r="LIS109" s="44">
        <v>8364</v>
      </c>
      <c r="LIT109" s="173">
        <v>8365</v>
      </c>
      <c r="LIU109" s="44">
        <v>8366</v>
      </c>
      <c r="LIV109" s="173">
        <v>8367</v>
      </c>
      <c r="LIW109" s="44">
        <v>8368</v>
      </c>
      <c r="LIX109" s="173">
        <v>8369</v>
      </c>
      <c r="LIY109" s="44">
        <v>8370</v>
      </c>
      <c r="LIZ109" s="173">
        <v>8371</v>
      </c>
      <c r="LJA109" s="44">
        <v>8372</v>
      </c>
      <c r="LJB109" s="173">
        <v>8373</v>
      </c>
      <c r="LJC109" s="44">
        <v>8374</v>
      </c>
      <c r="LJD109" s="173">
        <v>8375</v>
      </c>
      <c r="LJE109" s="44">
        <v>8376</v>
      </c>
      <c r="LJF109" s="173">
        <v>8377</v>
      </c>
      <c r="LJG109" s="44">
        <v>8378</v>
      </c>
      <c r="LJH109" s="173">
        <v>8379</v>
      </c>
      <c r="LJI109" s="44">
        <v>8380</v>
      </c>
      <c r="LJJ109" s="173">
        <v>8381</v>
      </c>
      <c r="LJK109" s="44">
        <v>8382</v>
      </c>
      <c r="LJL109" s="173">
        <v>8383</v>
      </c>
      <c r="LJM109" s="44">
        <v>8384</v>
      </c>
      <c r="LJN109" s="173">
        <v>8385</v>
      </c>
      <c r="LJO109" s="44">
        <v>8386</v>
      </c>
      <c r="LJP109" s="173">
        <v>8387</v>
      </c>
      <c r="LJQ109" s="44">
        <v>8388</v>
      </c>
      <c r="LJR109" s="173">
        <v>8389</v>
      </c>
      <c r="LJS109" s="44">
        <v>8390</v>
      </c>
      <c r="LJT109" s="173">
        <v>8391</v>
      </c>
      <c r="LJU109" s="44">
        <v>8392</v>
      </c>
      <c r="LJV109" s="173">
        <v>8393</v>
      </c>
      <c r="LJW109" s="44">
        <v>8394</v>
      </c>
      <c r="LJX109" s="173">
        <v>8395</v>
      </c>
      <c r="LJY109" s="44">
        <v>8396</v>
      </c>
      <c r="LJZ109" s="173">
        <v>8397</v>
      </c>
      <c r="LKA109" s="44">
        <v>8398</v>
      </c>
      <c r="LKB109" s="173">
        <v>8399</v>
      </c>
      <c r="LKC109" s="44">
        <v>8400</v>
      </c>
      <c r="LKD109" s="173">
        <v>8401</v>
      </c>
      <c r="LKE109" s="44">
        <v>8402</v>
      </c>
      <c r="LKF109" s="173">
        <v>8403</v>
      </c>
      <c r="LKG109" s="44">
        <v>8404</v>
      </c>
      <c r="LKH109" s="173">
        <v>8405</v>
      </c>
      <c r="LKI109" s="44">
        <v>8406</v>
      </c>
      <c r="LKJ109" s="173">
        <v>8407</v>
      </c>
      <c r="LKK109" s="44">
        <v>8408</v>
      </c>
      <c r="LKL109" s="173">
        <v>8409</v>
      </c>
      <c r="LKM109" s="44">
        <v>8410</v>
      </c>
      <c r="LKN109" s="173">
        <v>8411</v>
      </c>
      <c r="LKO109" s="44">
        <v>8412</v>
      </c>
      <c r="LKP109" s="173">
        <v>8413</v>
      </c>
      <c r="LKQ109" s="44">
        <v>8414</v>
      </c>
      <c r="LKR109" s="173">
        <v>8415</v>
      </c>
      <c r="LKS109" s="44">
        <v>8416</v>
      </c>
      <c r="LKT109" s="173">
        <v>8417</v>
      </c>
      <c r="LKU109" s="44">
        <v>8418</v>
      </c>
      <c r="LKV109" s="173">
        <v>8419</v>
      </c>
      <c r="LKW109" s="44">
        <v>8420</v>
      </c>
      <c r="LKX109" s="173">
        <v>8421</v>
      </c>
      <c r="LKY109" s="44">
        <v>8422</v>
      </c>
      <c r="LKZ109" s="173">
        <v>8423</v>
      </c>
      <c r="LLA109" s="44">
        <v>8424</v>
      </c>
      <c r="LLB109" s="173">
        <v>8425</v>
      </c>
      <c r="LLC109" s="44">
        <v>8426</v>
      </c>
      <c r="LLD109" s="173">
        <v>8427</v>
      </c>
      <c r="LLE109" s="44">
        <v>8428</v>
      </c>
      <c r="LLF109" s="173">
        <v>8429</v>
      </c>
      <c r="LLG109" s="44">
        <v>8430</v>
      </c>
      <c r="LLH109" s="173">
        <v>8431</v>
      </c>
      <c r="LLI109" s="44">
        <v>8432</v>
      </c>
      <c r="LLJ109" s="173">
        <v>8433</v>
      </c>
      <c r="LLK109" s="44">
        <v>8434</v>
      </c>
      <c r="LLL109" s="173">
        <v>8435</v>
      </c>
      <c r="LLM109" s="44">
        <v>8436</v>
      </c>
      <c r="LLN109" s="173">
        <v>8437</v>
      </c>
      <c r="LLO109" s="44">
        <v>8438</v>
      </c>
      <c r="LLP109" s="173">
        <v>8439</v>
      </c>
      <c r="LLQ109" s="44">
        <v>8440</v>
      </c>
      <c r="LLR109" s="173">
        <v>8441</v>
      </c>
      <c r="LLS109" s="44">
        <v>8442</v>
      </c>
      <c r="LLT109" s="173">
        <v>8443</v>
      </c>
      <c r="LLU109" s="44">
        <v>8444</v>
      </c>
      <c r="LLV109" s="173">
        <v>8445</v>
      </c>
      <c r="LLW109" s="44">
        <v>8446</v>
      </c>
      <c r="LLX109" s="173">
        <v>8447</v>
      </c>
      <c r="LLY109" s="44">
        <v>8448</v>
      </c>
      <c r="LLZ109" s="173">
        <v>8449</v>
      </c>
      <c r="LMA109" s="44">
        <v>8450</v>
      </c>
      <c r="LMB109" s="173">
        <v>8451</v>
      </c>
      <c r="LMC109" s="44">
        <v>8452</v>
      </c>
      <c r="LMD109" s="173">
        <v>8453</v>
      </c>
      <c r="LME109" s="44">
        <v>8454</v>
      </c>
      <c r="LMF109" s="173">
        <v>8455</v>
      </c>
      <c r="LMG109" s="44">
        <v>8456</v>
      </c>
      <c r="LMH109" s="173">
        <v>8457</v>
      </c>
      <c r="LMI109" s="44">
        <v>8458</v>
      </c>
      <c r="LMJ109" s="173">
        <v>8459</v>
      </c>
      <c r="LMK109" s="44">
        <v>8460</v>
      </c>
      <c r="LML109" s="173">
        <v>8461</v>
      </c>
      <c r="LMM109" s="44">
        <v>8462</v>
      </c>
      <c r="LMN109" s="173">
        <v>8463</v>
      </c>
      <c r="LMO109" s="44">
        <v>8464</v>
      </c>
      <c r="LMP109" s="173">
        <v>8465</v>
      </c>
      <c r="LMQ109" s="44">
        <v>8466</v>
      </c>
      <c r="LMR109" s="173">
        <v>8467</v>
      </c>
      <c r="LMS109" s="44">
        <v>8468</v>
      </c>
      <c r="LMT109" s="173">
        <v>8469</v>
      </c>
      <c r="LMU109" s="44">
        <v>8470</v>
      </c>
      <c r="LMV109" s="173">
        <v>8471</v>
      </c>
      <c r="LMW109" s="44">
        <v>8472</v>
      </c>
      <c r="LMX109" s="173">
        <v>8473</v>
      </c>
      <c r="LMY109" s="44">
        <v>8474</v>
      </c>
      <c r="LMZ109" s="173">
        <v>8475</v>
      </c>
      <c r="LNA109" s="44">
        <v>8476</v>
      </c>
      <c r="LNB109" s="173">
        <v>8477</v>
      </c>
      <c r="LNC109" s="44">
        <v>8478</v>
      </c>
      <c r="LND109" s="173">
        <v>8479</v>
      </c>
      <c r="LNE109" s="44">
        <v>8480</v>
      </c>
      <c r="LNF109" s="173">
        <v>8481</v>
      </c>
      <c r="LNG109" s="44">
        <v>8482</v>
      </c>
      <c r="LNH109" s="173">
        <v>8483</v>
      </c>
      <c r="LNI109" s="44">
        <v>8484</v>
      </c>
      <c r="LNJ109" s="173">
        <v>8485</v>
      </c>
      <c r="LNK109" s="44">
        <v>8486</v>
      </c>
      <c r="LNL109" s="173">
        <v>8487</v>
      </c>
      <c r="LNM109" s="44">
        <v>8488</v>
      </c>
      <c r="LNN109" s="173">
        <v>8489</v>
      </c>
      <c r="LNO109" s="44">
        <v>8490</v>
      </c>
      <c r="LNP109" s="173">
        <v>8491</v>
      </c>
      <c r="LNQ109" s="44">
        <v>8492</v>
      </c>
      <c r="LNR109" s="173">
        <v>8493</v>
      </c>
      <c r="LNS109" s="44">
        <v>8494</v>
      </c>
      <c r="LNT109" s="173">
        <v>8495</v>
      </c>
      <c r="LNU109" s="44">
        <v>8496</v>
      </c>
      <c r="LNV109" s="173">
        <v>8497</v>
      </c>
      <c r="LNW109" s="44">
        <v>8498</v>
      </c>
      <c r="LNX109" s="173">
        <v>8499</v>
      </c>
      <c r="LNY109" s="44">
        <v>8500</v>
      </c>
      <c r="LNZ109" s="173">
        <v>8501</v>
      </c>
      <c r="LOA109" s="44">
        <v>8502</v>
      </c>
      <c r="LOB109" s="173">
        <v>8503</v>
      </c>
      <c r="LOC109" s="44">
        <v>8504</v>
      </c>
      <c r="LOD109" s="173">
        <v>8505</v>
      </c>
      <c r="LOE109" s="44">
        <v>8506</v>
      </c>
      <c r="LOF109" s="173">
        <v>8507</v>
      </c>
      <c r="LOG109" s="44">
        <v>8508</v>
      </c>
      <c r="LOH109" s="173">
        <v>8509</v>
      </c>
      <c r="LOI109" s="44">
        <v>8510</v>
      </c>
      <c r="LOJ109" s="173">
        <v>8511</v>
      </c>
      <c r="LOK109" s="44">
        <v>8512</v>
      </c>
      <c r="LOL109" s="173">
        <v>8513</v>
      </c>
      <c r="LOM109" s="44">
        <v>8514</v>
      </c>
      <c r="LON109" s="173">
        <v>8515</v>
      </c>
      <c r="LOO109" s="44">
        <v>8516</v>
      </c>
      <c r="LOP109" s="173">
        <v>8517</v>
      </c>
      <c r="LOQ109" s="44">
        <v>8518</v>
      </c>
      <c r="LOR109" s="173">
        <v>8519</v>
      </c>
      <c r="LOS109" s="44">
        <v>8520</v>
      </c>
      <c r="LOT109" s="173">
        <v>8521</v>
      </c>
      <c r="LOU109" s="44">
        <v>8522</v>
      </c>
      <c r="LOV109" s="173">
        <v>8523</v>
      </c>
      <c r="LOW109" s="44">
        <v>8524</v>
      </c>
      <c r="LOX109" s="173">
        <v>8525</v>
      </c>
      <c r="LOY109" s="44">
        <v>8526</v>
      </c>
      <c r="LOZ109" s="173">
        <v>8527</v>
      </c>
      <c r="LPA109" s="44">
        <v>8528</v>
      </c>
      <c r="LPB109" s="173">
        <v>8529</v>
      </c>
      <c r="LPC109" s="44">
        <v>8530</v>
      </c>
      <c r="LPD109" s="173">
        <v>8531</v>
      </c>
      <c r="LPE109" s="44">
        <v>8532</v>
      </c>
      <c r="LPF109" s="173">
        <v>8533</v>
      </c>
      <c r="LPG109" s="44">
        <v>8534</v>
      </c>
      <c r="LPH109" s="173">
        <v>8535</v>
      </c>
      <c r="LPI109" s="44">
        <v>8536</v>
      </c>
      <c r="LPJ109" s="173">
        <v>8537</v>
      </c>
      <c r="LPK109" s="44">
        <v>8538</v>
      </c>
      <c r="LPL109" s="173">
        <v>8539</v>
      </c>
      <c r="LPM109" s="44">
        <v>8540</v>
      </c>
      <c r="LPN109" s="173">
        <v>8541</v>
      </c>
      <c r="LPO109" s="44">
        <v>8542</v>
      </c>
      <c r="LPP109" s="173">
        <v>8543</v>
      </c>
      <c r="LPQ109" s="44">
        <v>8544</v>
      </c>
      <c r="LPR109" s="173">
        <v>8545</v>
      </c>
      <c r="LPS109" s="44">
        <v>8546</v>
      </c>
      <c r="LPT109" s="173">
        <v>8547</v>
      </c>
      <c r="LPU109" s="44">
        <v>8548</v>
      </c>
      <c r="LPV109" s="173">
        <v>8549</v>
      </c>
      <c r="LPW109" s="44">
        <v>8550</v>
      </c>
      <c r="LPX109" s="173">
        <v>8551</v>
      </c>
      <c r="LPY109" s="44">
        <v>8552</v>
      </c>
      <c r="LPZ109" s="173">
        <v>8553</v>
      </c>
      <c r="LQA109" s="44">
        <v>8554</v>
      </c>
      <c r="LQB109" s="173">
        <v>8555</v>
      </c>
      <c r="LQC109" s="44">
        <v>8556</v>
      </c>
      <c r="LQD109" s="173">
        <v>8557</v>
      </c>
      <c r="LQE109" s="44">
        <v>8558</v>
      </c>
      <c r="LQF109" s="173">
        <v>8559</v>
      </c>
      <c r="LQG109" s="44">
        <v>8560</v>
      </c>
      <c r="LQH109" s="173">
        <v>8561</v>
      </c>
      <c r="LQI109" s="44">
        <v>8562</v>
      </c>
      <c r="LQJ109" s="173">
        <v>8563</v>
      </c>
      <c r="LQK109" s="44">
        <v>8564</v>
      </c>
      <c r="LQL109" s="173">
        <v>8565</v>
      </c>
      <c r="LQM109" s="44">
        <v>8566</v>
      </c>
      <c r="LQN109" s="173">
        <v>8567</v>
      </c>
      <c r="LQO109" s="44">
        <v>8568</v>
      </c>
      <c r="LQP109" s="173">
        <v>8569</v>
      </c>
      <c r="LQQ109" s="44">
        <v>8570</v>
      </c>
      <c r="LQR109" s="173">
        <v>8571</v>
      </c>
      <c r="LQS109" s="44">
        <v>8572</v>
      </c>
      <c r="LQT109" s="173">
        <v>8573</v>
      </c>
      <c r="LQU109" s="44">
        <v>8574</v>
      </c>
      <c r="LQV109" s="173">
        <v>8575</v>
      </c>
      <c r="LQW109" s="44">
        <v>8576</v>
      </c>
      <c r="LQX109" s="173">
        <v>8577</v>
      </c>
      <c r="LQY109" s="44">
        <v>8578</v>
      </c>
      <c r="LQZ109" s="173">
        <v>8579</v>
      </c>
      <c r="LRA109" s="44">
        <v>8580</v>
      </c>
      <c r="LRB109" s="173">
        <v>8581</v>
      </c>
      <c r="LRC109" s="44">
        <v>8582</v>
      </c>
      <c r="LRD109" s="173">
        <v>8583</v>
      </c>
      <c r="LRE109" s="44">
        <v>8584</v>
      </c>
      <c r="LRF109" s="173">
        <v>8585</v>
      </c>
      <c r="LRG109" s="44">
        <v>8586</v>
      </c>
      <c r="LRH109" s="173">
        <v>8587</v>
      </c>
      <c r="LRI109" s="44">
        <v>8588</v>
      </c>
      <c r="LRJ109" s="173">
        <v>8589</v>
      </c>
      <c r="LRK109" s="44">
        <v>8590</v>
      </c>
      <c r="LRL109" s="173">
        <v>8591</v>
      </c>
      <c r="LRM109" s="44">
        <v>8592</v>
      </c>
      <c r="LRN109" s="173">
        <v>8593</v>
      </c>
      <c r="LRO109" s="44">
        <v>8594</v>
      </c>
      <c r="LRP109" s="173">
        <v>8595</v>
      </c>
      <c r="LRQ109" s="44">
        <v>8596</v>
      </c>
      <c r="LRR109" s="173">
        <v>8597</v>
      </c>
      <c r="LRS109" s="44">
        <v>8598</v>
      </c>
      <c r="LRT109" s="173">
        <v>8599</v>
      </c>
      <c r="LRU109" s="44">
        <v>8600</v>
      </c>
      <c r="LRV109" s="173">
        <v>8601</v>
      </c>
      <c r="LRW109" s="44">
        <v>8602</v>
      </c>
      <c r="LRX109" s="173">
        <v>8603</v>
      </c>
      <c r="LRY109" s="44">
        <v>8604</v>
      </c>
      <c r="LRZ109" s="173">
        <v>8605</v>
      </c>
      <c r="LSA109" s="44">
        <v>8606</v>
      </c>
      <c r="LSB109" s="173">
        <v>8607</v>
      </c>
      <c r="LSC109" s="44">
        <v>8608</v>
      </c>
      <c r="LSD109" s="173">
        <v>8609</v>
      </c>
      <c r="LSE109" s="44">
        <v>8610</v>
      </c>
      <c r="LSF109" s="173">
        <v>8611</v>
      </c>
      <c r="LSG109" s="44">
        <v>8612</v>
      </c>
      <c r="LSH109" s="173">
        <v>8613</v>
      </c>
      <c r="LSI109" s="44">
        <v>8614</v>
      </c>
      <c r="LSJ109" s="173">
        <v>8615</v>
      </c>
      <c r="LSK109" s="44">
        <v>8616</v>
      </c>
      <c r="LSL109" s="173">
        <v>8617</v>
      </c>
      <c r="LSM109" s="44">
        <v>8618</v>
      </c>
      <c r="LSN109" s="173">
        <v>8619</v>
      </c>
      <c r="LSO109" s="44">
        <v>8620</v>
      </c>
      <c r="LSP109" s="173">
        <v>8621</v>
      </c>
      <c r="LSQ109" s="44">
        <v>8622</v>
      </c>
      <c r="LSR109" s="173">
        <v>8623</v>
      </c>
      <c r="LSS109" s="44">
        <v>8624</v>
      </c>
      <c r="LST109" s="173">
        <v>8625</v>
      </c>
      <c r="LSU109" s="44">
        <v>8626</v>
      </c>
      <c r="LSV109" s="173">
        <v>8627</v>
      </c>
      <c r="LSW109" s="44">
        <v>8628</v>
      </c>
      <c r="LSX109" s="173">
        <v>8629</v>
      </c>
      <c r="LSY109" s="44">
        <v>8630</v>
      </c>
      <c r="LSZ109" s="173">
        <v>8631</v>
      </c>
      <c r="LTA109" s="44">
        <v>8632</v>
      </c>
      <c r="LTB109" s="173">
        <v>8633</v>
      </c>
      <c r="LTC109" s="44">
        <v>8634</v>
      </c>
      <c r="LTD109" s="173">
        <v>8635</v>
      </c>
      <c r="LTE109" s="44">
        <v>8636</v>
      </c>
      <c r="LTF109" s="173">
        <v>8637</v>
      </c>
      <c r="LTG109" s="44">
        <v>8638</v>
      </c>
      <c r="LTH109" s="173">
        <v>8639</v>
      </c>
      <c r="LTI109" s="44">
        <v>8640</v>
      </c>
      <c r="LTJ109" s="173">
        <v>8641</v>
      </c>
      <c r="LTK109" s="44">
        <v>8642</v>
      </c>
      <c r="LTL109" s="173">
        <v>8643</v>
      </c>
      <c r="LTM109" s="44">
        <v>8644</v>
      </c>
      <c r="LTN109" s="173">
        <v>8645</v>
      </c>
      <c r="LTO109" s="44">
        <v>8646</v>
      </c>
      <c r="LTP109" s="173">
        <v>8647</v>
      </c>
      <c r="LTQ109" s="44">
        <v>8648</v>
      </c>
      <c r="LTR109" s="173">
        <v>8649</v>
      </c>
      <c r="LTS109" s="44">
        <v>8650</v>
      </c>
      <c r="LTT109" s="173">
        <v>8651</v>
      </c>
      <c r="LTU109" s="44">
        <v>8652</v>
      </c>
      <c r="LTV109" s="173">
        <v>8653</v>
      </c>
      <c r="LTW109" s="44">
        <v>8654</v>
      </c>
      <c r="LTX109" s="173">
        <v>8655</v>
      </c>
      <c r="LTY109" s="44">
        <v>8656</v>
      </c>
      <c r="LTZ109" s="173">
        <v>8657</v>
      </c>
      <c r="LUA109" s="44">
        <v>8658</v>
      </c>
      <c r="LUB109" s="173">
        <v>8659</v>
      </c>
      <c r="LUC109" s="44">
        <v>8660</v>
      </c>
      <c r="LUD109" s="173">
        <v>8661</v>
      </c>
      <c r="LUE109" s="44">
        <v>8662</v>
      </c>
      <c r="LUF109" s="173">
        <v>8663</v>
      </c>
      <c r="LUG109" s="44">
        <v>8664</v>
      </c>
      <c r="LUH109" s="173">
        <v>8665</v>
      </c>
      <c r="LUI109" s="44">
        <v>8666</v>
      </c>
      <c r="LUJ109" s="173">
        <v>8667</v>
      </c>
      <c r="LUK109" s="44">
        <v>8668</v>
      </c>
      <c r="LUL109" s="173">
        <v>8669</v>
      </c>
      <c r="LUM109" s="44">
        <v>8670</v>
      </c>
      <c r="LUN109" s="173">
        <v>8671</v>
      </c>
      <c r="LUO109" s="44">
        <v>8672</v>
      </c>
      <c r="LUP109" s="173">
        <v>8673</v>
      </c>
      <c r="LUQ109" s="44">
        <v>8674</v>
      </c>
      <c r="LUR109" s="173">
        <v>8675</v>
      </c>
      <c r="LUS109" s="44">
        <v>8676</v>
      </c>
      <c r="LUT109" s="173">
        <v>8677</v>
      </c>
      <c r="LUU109" s="44">
        <v>8678</v>
      </c>
      <c r="LUV109" s="173">
        <v>8679</v>
      </c>
      <c r="LUW109" s="44">
        <v>8680</v>
      </c>
      <c r="LUX109" s="173">
        <v>8681</v>
      </c>
      <c r="LUY109" s="44">
        <v>8682</v>
      </c>
      <c r="LUZ109" s="173">
        <v>8683</v>
      </c>
      <c r="LVA109" s="44">
        <v>8684</v>
      </c>
      <c r="LVB109" s="173">
        <v>8685</v>
      </c>
      <c r="LVC109" s="44">
        <v>8686</v>
      </c>
      <c r="LVD109" s="173">
        <v>8687</v>
      </c>
      <c r="LVE109" s="44">
        <v>8688</v>
      </c>
      <c r="LVF109" s="173">
        <v>8689</v>
      </c>
      <c r="LVG109" s="44">
        <v>8690</v>
      </c>
      <c r="LVH109" s="173">
        <v>8691</v>
      </c>
      <c r="LVI109" s="44">
        <v>8692</v>
      </c>
      <c r="LVJ109" s="173">
        <v>8693</v>
      </c>
      <c r="LVK109" s="44">
        <v>8694</v>
      </c>
      <c r="LVL109" s="173">
        <v>8695</v>
      </c>
      <c r="LVM109" s="44">
        <v>8696</v>
      </c>
      <c r="LVN109" s="173">
        <v>8697</v>
      </c>
      <c r="LVO109" s="44">
        <v>8698</v>
      </c>
      <c r="LVP109" s="173">
        <v>8699</v>
      </c>
      <c r="LVQ109" s="44">
        <v>8700</v>
      </c>
      <c r="LVR109" s="173">
        <v>8701</v>
      </c>
      <c r="LVS109" s="44">
        <v>8702</v>
      </c>
      <c r="LVT109" s="173">
        <v>8703</v>
      </c>
      <c r="LVU109" s="44">
        <v>8704</v>
      </c>
      <c r="LVV109" s="173">
        <v>8705</v>
      </c>
      <c r="LVW109" s="44">
        <v>8706</v>
      </c>
      <c r="LVX109" s="173">
        <v>8707</v>
      </c>
      <c r="LVY109" s="44">
        <v>8708</v>
      </c>
      <c r="LVZ109" s="173">
        <v>8709</v>
      </c>
      <c r="LWA109" s="44">
        <v>8710</v>
      </c>
      <c r="LWB109" s="173">
        <v>8711</v>
      </c>
      <c r="LWC109" s="44">
        <v>8712</v>
      </c>
      <c r="LWD109" s="173">
        <v>8713</v>
      </c>
      <c r="LWE109" s="44">
        <v>8714</v>
      </c>
      <c r="LWF109" s="173">
        <v>8715</v>
      </c>
      <c r="LWG109" s="44">
        <v>8716</v>
      </c>
      <c r="LWH109" s="173">
        <v>8717</v>
      </c>
      <c r="LWI109" s="44">
        <v>8718</v>
      </c>
      <c r="LWJ109" s="173">
        <v>8719</v>
      </c>
      <c r="LWK109" s="44">
        <v>8720</v>
      </c>
      <c r="LWL109" s="173">
        <v>8721</v>
      </c>
      <c r="LWM109" s="44">
        <v>8722</v>
      </c>
      <c r="LWN109" s="173">
        <v>8723</v>
      </c>
      <c r="LWO109" s="44">
        <v>8724</v>
      </c>
      <c r="LWP109" s="173">
        <v>8725</v>
      </c>
      <c r="LWQ109" s="44">
        <v>8726</v>
      </c>
      <c r="LWR109" s="173">
        <v>8727</v>
      </c>
      <c r="LWS109" s="44">
        <v>8728</v>
      </c>
      <c r="LWT109" s="173">
        <v>8729</v>
      </c>
      <c r="LWU109" s="44">
        <v>8730</v>
      </c>
      <c r="LWV109" s="173">
        <v>8731</v>
      </c>
      <c r="LWW109" s="44">
        <v>8732</v>
      </c>
      <c r="LWX109" s="173">
        <v>8733</v>
      </c>
      <c r="LWY109" s="44">
        <v>8734</v>
      </c>
      <c r="LWZ109" s="173">
        <v>8735</v>
      </c>
      <c r="LXA109" s="44">
        <v>8736</v>
      </c>
      <c r="LXB109" s="173">
        <v>8737</v>
      </c>
      <c r="LXC109" s="44">
        <v>8738</v>
      </c>
      <c r="LXD109" s="173">
        <v>8739</v>
      </c>
      <c r="LXE109" s="44">
        <v>8740</v>
      </c>
      <c r="LXF109" s="173">
        <v>8741</v>
      </c>
      <c r="LXG109" s="44">
        <v>8742</v>
      </c>
      <c r="LXH109" s="173">
        <v>8743</v>
      </c>
      <c r="LXI109" s="44">
        <v>8744</v>
      </c>
      <c r="LXJ109" s="173">
        <v>8745</v>
      </c>
      <c r="LXK109" s="44">
        <v>8746</v>
      </c>
      <c r="LXL109" s="173">
        <v>8747</v>
      </c>
      <c r="LXM109" s="44">
        <v>8748</v>
      </c>
      <c r="LXN109" s="173">
        <v>8749</v>
      </c>
      <c r="LXO109" s="44">
        <v>8750</v>
      </c>
      <c r="LXP109" s="173">
        <v>8751</v>
      </c>
      <c r="LXQ109" s="44">
        <v>8752</v>
      </c>
      <c r="LXR109" s="173">
        <v>8753</v>
      </c>
      <c r="LXS109" s="44">
        <v>8754</v>
      </c>
      <c r="LXT109" s="173">
        <v>8755</v>
      </c>
      <c r="LXU109" s="44">
        <v>8756</v>
      </c>
      <c r="LXV109" s="173">
        <v>8757</v>
      </c>
      <c r="LXW109" s="44">
        <v>8758</v>
      </c>
      <c r="LXX109" s="173">
        <v>8759</v>
      </c>
      <c r="LXY109" s="44">
        <v>8760</v>
      </c>
      <c r="LXZ109" s="173">
        <v>8761</v>
      </c>
      <c r="LYA109" s="44">
        <v>8762</v>
      </c>
      <c r="LYB109" s="173">
        <v>8763</v>
      </c>
      <c r="LYC109" s="44">
        <v>8764</v>
      </c>
      <c r="LYD109" s="173">
        <v>8765</v>
      </c>
      <c r="LYE109" s="44">
        <v>8766</v>
      </c>
      <c r="LYF109" s="173">
        <v>8767</v>
      </c>
      <c r="LYG109" s="44">
        <v>8768</v>
      </c>
      <c r="LYH109" s="173">
        <v>8769</v>
      </c>
      <c r="LYI109" s="44">
        <v>8770</v>
      </c>
      <c r="LYJ109" s="173">
        <v>8771</v>
      </c>
      <c r="LYK109" s="44">
        <v>8772</v>
      </c>
      <c r="LYL109" s="173">
        <v>8773</v>
      </c>
      <c r="LYM109" s="44">
        <v>8774</v>
      </c>
      <c r="LYN109" s="173">
        <v>8775</v>
      </c>
      <c r="LYO109" s="44">
        <v>8776</v>
      </c>
      <c r="LYP109" s="173">
        <v>8777</v>
      </c>
      <c r="LYQ109" s="44">
        <v>8778</v>
      </c>
      <c r="LYR109" s="173">
        <v>8779</v>
      </c>
      <c r="LYS109" s="44">
        <v>8780</v>
      </c>
      <c r="LYT109" s="173">
        <v>8781</v>
      </c>
      <c r="LYU109" s="44">
        <v>8782</v>
      </c>
      <c r="LYV109" s="173">
        <v>8783</v>
      </c>
      <c r="LYW109" s="44">
        <v>8784</v>
      </c>
      <c r="LYX109" s="173">
        <v>8785</v>
      </c>
      <c r="LYY109" s="44">
        <v>8786</v>
      </c>
      <c r="LYZ109" s="173">
        <v>8787</v>
      </c>
      <c r="LZA109" s="44">
        <v>8788</v>
      </c>
      <c r="LZB109" s="173">
        <v>8789</v>
      </c>
      <c r="LZC109" s="44">
        <v>8790</v>
      </c>
      <c r="LZD109" s="173">
        <v>8791</v>
      </c>
      <c r="LZE109" s="44">
        <v>8792</v>
      </c>
      <c r="LZF109" s="173">
        <v>8793</v>
      </c>
      <c r="LZG109" s="44">
        <v>8794</v>
      </c>
      <c r="LZH109" s="173">
        <v>8795</v>
      </c>
      <c r="LZI109" s="44">
        <v>8796</v>
      </c>
      <c r="LZJ109" s="173">
        <v>8797</v>
      </c>
      <c r="LZK109" s="44">
        <v>8798</v>
      </c>
      <c r="LZL109" s="173">
        <v>8799</v>
      </c>
      <c r="LZM109" s="44">
        <v>8800</v>
      </c>
      <c r="LZN109" s="173">
        <v>8801</v>
      </c>
      <c r="LZO109" s="44">
        <v>8802</v>
      </c>
      <c r="LZP109" s="173">
        <v>8803</v>
      </c>
      <c r="LZQ109" s="44">
        <v>8804</v>
      </c>
      <c r="LZR109" s="173">
        <v>8805</v>
      </c>
      <c r="LZS109" s="44">
        <v>8806</v>
      </c>
      <c r="LZT109" s="173">
        <v>8807</v>
      </c>
      <c r="LZU109" s="44">
        <v>8808</v>
      </c>
      <c r="LZV109" s="173">
        <v>8809</v>
      </c>
      <c r="LZW109" s="44">
        <v>8810</v>
      </c>
      <c r="LZX109" s="173">
        <v>8811</v>
      </c>
      <c r="LZY109" s="44">
        <v>8812</v>
      </c>
      <c r="LZZ109" s="173">
        <v>8813</v>
      </c>
      <c r="MAA109" s="44">
        <v>8814</v>
      </c>
      <c r="MAB109" s="173">
        <v>8815</v>
      </c>
      <c r="MAC109" s="44">
        <v>8816</v>
      </c>
      <c r="MAD109" s="173">
        <v>8817</v>
      </c>
      <c r="MAE109" s="44">
        <v>8818</v>
      </c>
      <c r="MAF109" s="173">
        <v>8819</v>
      </c>
      <c r="MAG109" s="44">
        <v>8820</v>
      </c>
      <c r="MAH109" s="173">
        <v>8821</v>
      </c>
      <c r="MAI109" s="44">
        <v>8822</v>
      </c>
      <c r="MAJ109" s="173">
        <v>8823</v>
      </c>
      <c r="MAK109" s="44">
        <v>8824</v>
      </c>
      <c r="MAL109" s="173">
        <v>8825</v>
      </c>
      <c r="MAM109" s="44">
        <v>8826</v>
      </c>
      <c r="MAN109" s="173">
        <v>8827</v>
      </c>
      <c r="MAO109" s="44">
        <v>8828</v>
      </c>
      <c r="MAP109" s="173">
        <v>8829</v>
      </c>
      <c r="MAQ109" s="44">
        <v>8830</v>
      </c>
      <c r="MAR109" s="173">
        <v>8831</v>
      </c>
      <c r="MAS109" s="44">
        <v>8832</v>
      </c>
      <c r="MAT109" s="173">
        <v>8833</v>
      </c>
      <c r="MAU109" s="44">
        <v>8834</v>
      </c>
      <c r="MAV109" s="173">
        <v>8835</v>
      </c>
      <c r="MAW109" s="44">
        <v>8836</v>
      </c>
      <c r="MAX109" s="173">
        <v>8837</v>
      </c>
      <c r="MAY109" s="44">
        <v>8838</v>
      </c>
      <c r="MAZ109" s="173">
        <v>8839</v>
      </c>
      <c r="MBA109" s="44">
        <v>8840</v>
      </c>
      <c r="MBB109" s="173">
        <v>8841</v>
      </c>
      <c r="MBC109" s="44">
        <v>8842</v>
      </c>
      <c r="MBD109" s="173">
        <v>8843</v>
      </c>
      <c r="MBE109" s="44">
        <v>8844</v>
      </c>
      <c r="MBF109" s="173">
        <v>8845</v>
      </c>
      <c r="MBG109" s="44">
        <v>8846</v>
      </c>
      <c r="MBH109" s="173">
        <v>8847</v>
      </c>
      <c r="MBI109" s="44">
        <v>8848</v>
      </c>
      <c r="MBJ109" s="173">
        <v>8849</v>
      </c>
      <c r="MBK109" s="44">
        <v>8850</v>
      </c>
      <c r="MBL109" s="173">
        <v>8851</v>
      </c>
      <c r="MBM109" s="44">
        <v>8852</v>
      </c>
      <c r="MBN109" s="173">
        <v>8853</v>
      </c>
      <c r="MBO109" s="44">
        <v>8854</v>
      </c>
      <c r="MBP109" s="173">
        <v>8855</v>
      </c>
      <c r="MBQ109" s="44">
        <v>8856</v>
      </c>
      <c r="MBR109" s="173">
        <v>8857</v>
      </c>
      <c r="MBS109" s="44">
        <v>8858</v>
      </c>
      <c r="MBT109" s="173">
        <v>8859</v>
      </c>
      <c r="MBU109" s="44">
        <v>8860</v>
      </c>
      <c r="MBV109" s="173">
        <v>8861</v>
      </c>
      <c r="MBW109" s="44">
        <v>8862</v>
      </c>
      <c r="MBX109" s="173">
        <v>8863</v>
      </c>
      <c r="MBY109" s="44">
        <v>8864</v>
      </c>
      <c r="MBZ109" s="173">
        <v>8865</v>
      </c>
      <c r="MCA109" s="44">
        <v>8866</v>
      </c>
      <c r="MCB109" s="173">
        <v>8867</v>
      </c>
      <c r="MCC109" s="44">
        <v>8868</v>
      </c>
      <c r="MCD109" s="173">
        <v>8869</v>
      </c>
      <c r="MCE109" s="44">
        <v>8870</v>
      </c>
      <c r="MCF109" s="173">
        <v>8871</v>
      </c>
      <c r="MCG109" s="44">
        <v>8872</v>
      </c>
      <c r="MCH109" s="173">
        <v>8873</v>
      </c>
      <c r="MCI109" s="44">
        <v>8874</v>
      </c>
      <c r="MCJ109" s="173">
        <v>8875</v>
      </c>
      <c r="MCK109" s="44">
        <v>8876</v>
      </c>
      <c r="MCL109" s="173">
        <v>8877</v>
      </c>
      <c r="MCM109" s="44">
        <v>8878</v>
      </c>
      <c r="MCN109" s="173">
        <v>8879</v>
      </c>
      <c r="MCO109" s="44">
        <v>8880</v>
      </c>
      <c r="MCP109" s="173">
        <v>8881</v>
      </c>
      <c r="MCQ109" s="44">
        <v>8882</v>
      </c>
      <c r="MCR109" s="173">
        <v>8883</v>
      </c>
      <c r="MCS109" s="44">
        <v>8884</v>
      </c>
      <c r="MCT109" s="173">
        <v>8885</v>
      </c>
      <c r="MCU109" s="44">
        <v>8886</v>
      </c>
      <c r="MCV109" s="173">
        <v>8887</v>
      </c>
      <c r="MCW109" s="44">
        <v>8888</v>
      </c>
      <c r="MCX109" s="173">
        <v>8889</v>
      </c>
      <c r="MCY109" s="44">
        <v>8890</v>
      </c>
      <c r="MCZ109" s="173">
        <v>8891</v>
      </c>
      <c r="MDA109" s="44">
        <v>8892</v>
      </c>
      <c r="MDB109" s="173">
        <v>8893</v>
      </c>
      <c r="MDC109" s="44">
        <v>8894</v>
      </c>
      <c r="MDD109" s="173">
        <v>8895</v>
      </c>
      <c r="MDE109" s="44">
        <v>8896</v>
      </c>
      <c r="MDF109" s="173">
        <v>8897</v>
      </c>
      <c r="MDG109" s="44">
        <v>8898</v>
      </c>
      <c r="MDH109" s="173">
        <v>8899</v>
      </c>
      <c r="MDI109" s="44">
        <v>8900</v>
      </c>
      <c r="MDJ109" s="173">
        <v>8901</v>
      </c>
      <c r="MDK109" s="44">
        <v>8902</v>
      </c>
      <c r="MDL109" s="173">
        <v>8903</v>
      </c>
      <c r="MDM109" s="44">
        <v>8904</v>
      </c>
      <c r="MDN109" s="173">
        <v>8905</v>
      </c>
      <c r="MDO109" s="44">
        <v>8906</v>
      </c>
      <c r="MDP109" s="173">
        <v>8907</v>
      </c>
      <c r="MDQ109" s="44">
        <v>8908</v>
      </c>
      <c r="MDR109" s="173">
        <v>8909</v>
      </c>
      <c r="MDS109" s="44">
        <v>8910</v>
      </c>
      <c r="MDT109" s="173">
        <v>8911</v>
      </c>
      <c r="MDU109" s="44">
        <v>8912</v>
      </c>
      <c r="MDV109" s="173">
        <v>8913</v>
      </c>
      <c r="MDW109" s="44">
        <v>8914</v>
      </c>
      <c r="MDX109" s="173">
        <v>8915</v>
      </c>
      <c r="MDY109" s="44">
        <v>8916</v>
      </c>
      <c r="MDZ109" s="173">
        <v>8917</v>
      </c>
      <c r="MEA109" s="44">
        <v>8918</v>
      </c>
      <c r="MEB109" s="173">
        <v>8919</v>
      </c>
      <c r="MEC109" s="44">
        <v>8920</v>
      </c>
      <c r="MED109" s="173">
        <v>8921</v>
      </c>
      <c r="MEE109" s="44">
        <v>8922</v>
      </c>
      <c r="MEF109" s="173">
        <v>8923</v>
      </c>
      <c r="MEG109" s="44">
        <v>8924</v>
      </c>
      <c r="MEH109" s="173">
        <v>8925</v>
      </c>
      <c r="MEI109" s="44">
        <v>8926</v>
      </c>
      <c r="MEJ109" s="173">
        <v>8927</v>
      </c>
      <c r="MEK109" s="44">
        <v>8928</v>
      </c>
      <c r="MEL109" s="173">
        <v>8929</v>
      </c>
      <c r="MEM109" s="44">
        <v>8930</v>
      </c>
      <c r="MEN109" s="173">
        <v>8931</v>
      </c>
      <c r="MEO109" s="44">
        <v>8932</v>
      </c>
      <c r="MEP109" s="173">
        <v>8933</v>
      </c>
      <c r="MEQ109" s="44">
        <v>8934</v>
      </c>
      <c r="MER109" s="173">
        <v>8935</v>
      </c>
      <c r="MES109" s="44">
        <v>8936</v>
      </c>
      <c r="MET109" s="173">
        <v>8937</v>
      </c>
      <c r="MEU109" s="44">
        <v>8938</v>
      </c>
      <c r="MEV109" s="173">
        <v>8939</v>
      </c>
      <c r="MEW109" s="44">
        <v>8940</v>
      </c>
      <c r="MEX109" s="173">
        <v>8941</v>
      </c>
      <c r="MEY109" s="44">
        <v>8942</v>
      </c>
      <c r="MEZ109" s="173">
        <v>8943</v>
      </c>
      <c r="MFA109" s="44">
        <v>8944</v>
      </c>
      <c r="MFB109" s="173">
        <v>8945</v>
      </c>
      <c r="MFC109" s="44">
        <v>8946</v>
      </c>
      <c r="MFD109" s="173">
        <v>8947</v>
      </c>
      <c r="MFE109" s="44">
        <v>8948</v>
      </c>
      <c r="MFF109" s="173">
        <v>8949</v>
      </c>
      <c r="MFG109" s="44">
        <v>8950</v>
      </c>
      <c r="MFH109" s="173">
        <v>8951</v>
      </c>
      <c r="MFI109" s="44">
        <v>8952</v>
      </c>
      <c r="MFJ109" s="173">
        <v>8953</v>
      </c>
      <c r="MFK109" s="44">
        <v>8954</v>
      </c>
      <c r="MFL109" s="173">
        <v>8955</v>
      </c>
      <c r="MFM109" s="44">
        <v>8956</v>
      </c>
      <c r="MFN109" s="173">
        <v>8957</v>
      </c>
      <c r="MFO109" s="44">
        <v>8958</v>
      </c>
      <c r="MFP109" s="173">
        <v>8959</v>
      </c>
      <c r="MFQ109" s="44">
        <v>8960</v>
      </c>
      <c r="MFR109" s="173">
        <v>8961</v>
      </c>
      <c r="MFS109" s="44">
        <v>8962</v>
      </c>
      <c r="MFT109" s="173">
        <v>8963</v>
      </c>
      <c r="MFU109" s="44">
        <v>8964</v>
      </c>
      <c r="MFV109" s="173">
        <v>8965</v>
      </c>
      <c r="MFW109" s="44">
        <v>8966</v>
      </c>
      <c r="MFX109" s="173">
        <v>8967</v>
      </c>
      <c r="MFY109" s="44">
        <v>8968</v>
      </c>
      <c r="MFZ109" s="173">
        <v>8969</v>
      </c>
      <c r="MGA109" s="44">
        <v>8970</v>
      </c>
      <c r="MGB109" s="173">
        <v>8971</v>
      </c>
      <c r="MGC109" s="44">
        <v>8972</v>
      </c>
      <c r="MGD109" s="173">
        <v>8973</v>
      </c>
      <c r="MGE109" s="44">
        <v>8974</v>
      </c>
      <c r="MGF109" s="173">
        <v>8975</v>
      </c>
      <c r="MGG109" s="44">
        <v>8976</v>
      </c>
      <c r="MGH109" s="173">
        <v>8977</v>
      </c>
      <c r="MGI109" s="44">
        <v>8978</v>
      </c>
      <c r="MGJ109" s="173">
        <v>8979</v>
      </c>
      <c r="MGK109" s="44">
        <v>8980</v>
      </c>
      <c r="MGL109" s="173">
        <v>8981</v>
      </c>
      <c r="MGM109" s="44">
        <v>8982</v>
      </c>
      <c r="MGN109" s="173">
        <v>8983</v>
      </c>
      <c r="MGO109" s="44">
        <v>8984</v>
      </c>
      <c r="MGP109" s="173">
        <v>8985</v>
      </c>
      <c r="MGQ109" s="44">
        <v>8986</v>
      </c>
      <c r="MGR109" s="173">
        <v>8987</v>
      </c>
      <c r="MGS109" s="44">
        <v>8988</v>
      </c>
      <c r="MGT109" s="173">
        <v>8989</v>
      </c>
      <c r="MGU109" s="44">
        <v>8990</v>
      </c>
      <c r="MGV109" s="173">
        <v>8991</v>
      </c>
      <c r="MGW109" s="44">
        <v>8992</v>
      </c>
      <c r="MGX109" s="173">
        <v>8993</v>
      </c>
      <c r="MGY109" s="44">
        <v>8994</v>
      </c>
      <c r="MGZ109" s="173">
        <v>8995</v>
      </c>
      <c r="MHA109" s="44">
        <v>8996</v>
      </c>
      <c r="MHB109" s="173">
        <v>8997</v>
      </c>
      <c r="MHC109" s="44">
        <v>8998</v>
      </c>
      <c r="MHD109" s="173">
        <v>8999</v>
      </c>
      <c r="MHE109" s="44">
        <v>9000</v>
      </c>
      <c r="MHF109" s="173">
        <v>9001</v>
      </c>
      <c r="MHG109" s="44">
        <v>9002</v>
      </c>
      <c r="MHH109" s="173">
        <v>9003</v>
      </c>
      <c r="MHI109" s="44">
        <v>9004</v>
      </c>
      <c r="MHJ109" s="173">
        <v>9005</v>
      </c>
      <c r="MHK109" s="44">
        <v>9006</v>
      </c>
      <c r="MHL109" s="173">
        <v>9007</v>
      </c>
      <c r="MHM109" s="44">
        <v>9008</v>
      </c>
      <c r="MHN109" s="173">
        <v>9009</v>
      </c>
      <c r="MHO109" s="44">
        <v>9010</v>
      </c>
      <c r="MHP109" s="173">
        <v>9011</v>
      </c>
      <c r="MHQ109" s="44">
        <v>9012</v>
      </c>
      <c r="MHR109" s="173">
        <v>9013</v>
      </c>
      <c r="MHS109" s="44">
        <v>9014</v>
      </c>
      <c r="MHT109" s="173">
        <v>9015</v>
      </c>
      <c r="MHU109" s="44">
        <v>9016</v>
      </c>
      <c r="MHV109" s="173">
        <v>9017</v>
      </c>
      <c r="MHW109" s="44">
        <v>9018</v>
      </c>
      <c r="MHX109" s="173">
        <v>9019</v>
      </c>
      <c r="MHY109" s="44">
        <v>9020</v>
      </c>
      <c r="MHZ109" s="173">
        <v>9021</v>
      </c>
      <c r="MIA109" s="44">
        <v>9022</v>
      </c>
      <c r="MIB109" s="173">
        <v>9023</v>
      </c>
      <c r="MIC109" s="44">
        <v>9024</v>
      </c>
      <c r="MID109" s="173">
        <v>9025</v>
      </c>
      <c r="MIE109" s="44">
        <v>9026</v>
      </c>
      <c r="MIF109" s="173">
        <v>9027</v>
      </c>
      <c r="MIG109" s="44">
        <v>9028</v>
      </c>
      <c r="MIH109" s="173">
        <v>9029</v>
      </c>
      <c r="MII109" s="44">
        <v>9030</v>
      </c>
      <c r="MIJ109" s="173">
        <v>9031</v>
      </c>
      <c r="MIK109" s="44">
        <v>9032</v>
      </c>
      <c r="MIL109" s="173">
        <v>9033</v>
      </c>
      <c r="MIM109" s="44">
        <v>9034</v>
      </c>
      <c r="MIN109" s="173">
        <v>9035</v>
      </c>
      <c r="MIO109" s="44">
        <v>9036</v>
      </c>
      <c r="MIP109" s="173">
        <v>9037</v>
      </c>
      <c r="MIQ109" s="44">
        <v>9038</v>
      </c>
      <c r="MIR109" s="173">
        <v>9039</v>
      </c>
      <c r="MIS109" s="44">
        <v>9040</v>
      </c>
      <c r="MIT109" s="173">
        <v>9041</v>
      </c>
      <c r="MIU109" s="44">
        <v>9042</v>
      </c>
      <c r="MIV109" s="173">
        <v>9043</v>
      </c>
      <c r="MIW109" s="44">
        <v>9044</v>
      </c>
      <c r="MIX109" s="173">
        <v>9045</v>
      </c>
      <c r="MIY109" s="44">
        <v>9046</v>
      </c>
      <c r="MIZ109" s="173">
        <v>9047</v>
      </c>
      <c r="MJA109" s="44">
        <v>9048</v>
      </c>
      <c r="MJB109" s="173">
        <v>9049</v>
      </c>
      <c r="MJC109" s="44">
        <v>9050</v>
      </c>
      <c r="MJD109" s="173">
        <v>9051</v>
      </c>
      <c r="MJE109" s="44">
        <v>9052</v>
      </c>
      <c r="MJF109" s="173">
        <v>9053</v>
      </c>
      <c r="MJG109" s="44">
        <v>9054</v>
      </c>
      <c r="MJH109" s="173">
        <v>9055</v>
      </c>
      <c r="MJI109" s="44">
        <v>9056</v>
      </c>
      <c r="MJJ109" s="173">
        <v>9057</v>
      </c>
      <c r="MJK109" s="44">
        <v>9058</v>
      </c>
      <c r="MJL109" s="173">
        <v>9059</v>
      </c>
      <c r="MJM109" s="44">
        <v>9060</v>
      </c>
      <c r="MJN109" s="173">
        <v>9061</v>
      </c>
      <c r="MJO109" s="44">
        <v>9062</v>
      </c>
      <c r="MJP109" s="173">
        <v>9063</v>
      </c>
      <c r="MJQ109" s="44">
        <v>9064</v>
      </c>
      <c r="MJR109" s="173">
        <v>9065</v>
      </c>
      <c r="MJS109" s="44">
        <v>9066</v>
      </c>
      <c r="MJT109" s="173">
        <v>9067</v>
      </c>
      <c r="MJU109" s="44">
        <v>9068</v>
      </c>
      <c r="MJV109" s="173">
        <v>9069</v>
      </c>
      <c r="MJW109" s="44">
        <v>9070</v>
      </c>
      <c r="MJX109" s="173">
        <v>9071</v>
      </c>
      <c r="MJY109" s="44">
        <v>9072</v>
      </c>
      <c r="MJZ109" s="173">
        <v>9073</v>
      </c>
      <c r="MKA109" s="44">
        <v>9074</v>
      </c>
      <c r="MKB109" s="173">
        <v>9075</v>
      </c>
      <c r="MKC109" s="44">
        <v>9076</v>
      </c>
      <c r="MKD109" s="173">
        <v>9077</v>
      </c>
      <c r="MKE109" s="44">
        <v>9078</v>
      </c>
      <c r="MKF109" s="173">
        <v>9079</v>
      </c>
      <c r="MKG109" s="44">
        <v>9080</v>
      </c>
      <c r="MKH109" s="173">
        <v>9081</v>
      </c>
      <c r="MKI109" s="44">
        <v>9082</v>
      </c>
      <c r="MKJ109" s="173">
        <v>9083</v>
      </c>
      <c r="MKK109" s="44">
        <v>9084</v>
      </c>
      <c r="MKL109" s="173">
        <v>9085</v>
      </c>
      <c r="MKM109" s="44">
        <v>9086</v>
      </c>
      <c r="MKN109" s="173">
        <v>9087</v>
      </c>
      <c r="MKO109" s="44">
        <v>9088</v>
      </c>
      <c r="MKP109" s="173">
        <v>9089</v>
      </c>
      <c r="MKQ109" s="44">
        <v>9090</v>
      </c>
      <c r="MKR109" s="173">
        <v>9091</v>
      </c>
      <c r="MKS109" s="44">
        <v>9092</v>
      </c>
      <c r="MKT109" s="173">
        <v>9093</v>
      </c>
      <c r="MKU109" s="44">
        <v>9094</v>
      </c>
      <c r="MKV109" s="173">
        <v>9095</v>
      </c>
      <c r="MKW109" s="44">
        <v>9096</v>
      </c>
      <c r="MKX109" s="173">
        <v>9097</v>
      </c>
      <c r="MKY109" s="44">
        <v>9098</v>
      </c>
      <c r="MKZ109" s="173">
        <v>9099</v>
      </c>
      <c r="MLA109" s="44">
        <v>9100</v>
      </c>
      <c r="MLB109" s="173">
        <v>9101</v>
      </c>
      <c r="MLC109" s="44">
        <v>9102</v>
      </c>
      <c r="MLD109" s="173">
        <v>9103</v>
      </c>
      <c r="MLE109" s="44">
        <v>9104</v>
      </c>
      <c r="MLF109" s="173">
        <v>9105</v>
      </c>
      <c r="MLG109" s="44">
        <v>9106</v>
      </c>
      <c r="MLH109" s="173">
        <v>9107</v>
      </c>
      <c r="MLI109" s="44">
        <v>9108</v>
      </c>
      <c r="MLJ109" s="173">
        <v>9109</v>
      </c>
      <c r="MLK109" s="44">
        <v>9110</v>
      </c>
      <c r="MLL109" s="173">
        <v>9111</v>
      </c>
      <c r="MLM109" s="44">
        <v>9112</v>
      </c>
      <c r="MLN109" s="173">
        <v>9113</v>
      </c>
      <c r="MLO109" s="44">
        <v>9114</v>
      </c>
      <c r="MLP109" s="173">
        <v>9115</v>
      </c>
      <c r="MLQ109" s="44">
        <v>9116</v>
      </c>
      <c r="MLR109" s="173">
        <v>9117</v>
      </c>
      <c r="MLS109" s="44">
        <v>9118</v>
      </c>
      <c r="MLT109" s="173">
        <v>9119</v>
      </c>
      <c r="MLU109" s="44">
        <v>9120</v>
      </c>
      <c r="MLV109" s="173">
        <v>9121</v>
      </c>
      <c r="MLW109" s="44">
        <v>9122</v>
      </c>
      <c r="MLX109" s="173">
        <v>9123</v>
      </c>
      <c r="MLY109" s="44">
        <v>9124</v>
      </c>
      <c r="MLZ109" s="173">
        <v>9125</v>
      </c>
      <c r="MMA109" s="44">
        <v>9126</v>
      </c>
      <c r="MMB109" s="173">
        <v>9127</v>
      </c>
      <c r="MMC109" s="44">
        <v>9128</v>
      </c>
      <c r="MMD109" s="173">
        <v>9129</v>
      </c>
      <c r="MME109" s="44">
        <v>9130</v>
      </c>
      <c r="MMF109" s="173">
        <v>9131</v>
      </c>
      <c r="MMG109" s="44">
        <v>9132</v>
      </c>
      <c r="MMH109" s="173">
        <v>9133</v>
      </c>
      <c r="MMI109" s="44">
        <v>9134</v>
      </c>
      <c r="MMJ109" s="173">
        <v>9135</v>
      </c>
      <c r="MMK109" s="44">
        <v>9136</v>
      </c>
      <c r="MML109" s="173">
        <v>9137</v>
      </c>
      <c r="MMM109" s="44">
        <v>9138</v>
      </c>
      <c r="MMN109" s="173">
        <v>9139</v>
      </c>
      <c r="MMO109" s="44">
        <v>9140</v>
      </c>
      <c r="MMP109" s="173">
        <v>9141</v>
      </c>
      <c r="MMQ109" s="44">
        <v>9142</v>
      </c>
      <c r="MMR109" s="173">
        <v>9143</v>
      </c>
      <c r="MMS109" s="44">
        <v>9144</v>
      </c>
      <c r="MMT109" s="173">
        <v>9145</v>
      </c>
      <c r="MMU109" s="44">
        <v>9146</v>
      </c>
      <c r="MMV109" s="173">
        <v>9147</v>
      </c>
      <c r="MMW109" s="44">
        <v>9148</v>
      </c>
      <c r="MMX109" s="173">
        <v>9149</v>
      </c>
      <c r="MMY109" s="44">
        <v>9150</v>
      </c>
      <c r="MMZ109" s="173">
        <v>9151</v>
      </c>
      <c r="MNA109" s="44">
        <v>9152</v>
      </c>
      <c r="MNB109" s="173">
        <v>9153</v>
      </c>
      <c r="MNC109" s="44">
        <v>9154</v>
      </c>
      <c r="MND109" s="173">
        <v>9155</v>
      </c>
      <c r="MNE109" s="44">
        <v>9156</v>
      </c>
      <c r="MNF109" s="173">
        <v>9157</v>
      </c>
      <c r="MNG109" s="44">
        <v>9158</v>
      </c>
      <c r="MNH109" s="173">
        <v>9159</v>
      </c>
      <c r="MNI109" s="44">
        <v>9160</v>
      </c>
      <c r="MNJ109" s="173">
        <v>9161</v>
      </c>
      <c r="MNK109" s="44">
        <v>9162</v>
      </c>
      <c r="MNL109" s="173">
        <v>9163</v>
      </c>
      <c r="MNM109" s="44">
        <v>9164</v>
      </c>
      <c r="MNN109" s="173">
        <v>9165</v>
      </c>
      <c r="MNO109" s="44">
        <v>9166</v>
      </c>
      <c r="MNP109" s="173">
        <v>9167</v>
      </c>
      <c r="MNQ109" s="44">
        <v>9168</v>
      </c>
      <c r="MNR109" s="173">
        <v>9169</v>
      </c>
      <c r="MNS109" s="44">
        <v>9170</v>
      </c>
      <c r="MNT109" s="173">
        <v>9171</v>
      </c>
      <c r="MNU109" s="44">
        <v>9172</v>
      </c>
      <c r="MNV109" s="173">
        <v>9173</v>
      </c>
      <c r="MNW109" s="44">
        <v>9174</v>
      </c>
      <c r="MNX109" s="173">
        <v>9175</v>
      </c>
      <c r="MNY109" s="44">
        <v>9176</v>
      </c>
      <c r="MNZ109" s="173">
        <v>9177</v>
      </c>
      <c r="MOA109" s="44">
        <v>9178</v>
      </c>
      <c r="MOB109" s="173">
        <v>9179</v>
      </c>
      <c r="MOC109" s="44">
        <v>9180</v>
      </c>
      <c r="MOD109" s="173">
        <v>9181</v>
      </c>
      <c r="MOE109" s="44">
        <v>9182</v>
      </c>
      <c r="MOF109" s="173">
        <v>9183</v>
      </c>
      <c r="MOG109" s="44">
        <v>9184</v>
      </c>
      <c r="MOH109" s="173">
        <v>9185</v>
      </c>
      <c r="MOI109" s="44">
        <v>9186</v>
      </c>
      <c r="MOJ109" s="173">
        <v>9187</v>
      </c>
      <c r="MOK109" s="44">
        <v>9188</v>
      </c>
      <c r="MOL109" s="173">
        <v>9189</v>
      </c>
      <c r="MOM109" s="44">
        <v>9190</v>
      </c>
      <c r="MON109" s="173">
        <v>9191</v>
      </c>
      <c r="MOO109" s="44">
        <v>9192</v>
      </c>
      <c r="MOP109" s="173">
        <v>9193</v>
      </c>
      <c r="MOQ109" s="44">
        <v>9194</v>
      </c>
      <c r="MOR109" s="173">
        <v>9195</v>
      </c>
      <c r="MOS109" s="44">
        <v>9196</v>
      </c>
      <c r="MOT109" s="173">
        <v>9197</v>
      </c>
      <c r="MOU109" s="44">
        <v>9198</v>
      </c>
      <c r="MOV109" s="173">
        <v>9199</v>
      </c>
      <c r="MOW109" s="44">
        <v>9200</v>
      </c>
      <c r="MOX109" s="173">
        <v>9201</v>
      </c>
      <c r="MOY109" s="44">
        <v>9202</v>
      </c>
      <c r="MOZ109" s="173">
        <v>9203</v>
      </c>
      <c r="MPA109" s="44">
        <v>9204</v>
      </c>
      <c r="MPB109" s="173">
        <v>9205</v>
      </c>
      <c r="MPC109" s="44">
        <v>9206</v>
      </c>
      <c r="MPD109" s="173">
        <v>9207</v>
      </c>
      <c r="MPE109" s="44">
        <v>9208</v>
      </c>
      <c r="MPF109" s="173">
        <v>9209</v>
      </c>
      <c r="MPG109" s="44">
        <v>9210</v>
      </c>
      <c r="MPH109" s="173">
        <v>9211</v>
      </c>
      <c r="MPI109" s="44">
        <v>9212</v>
      </c>
      <c r="MPJ109" s="173">
        <v>9213</v>
      </c>
      <c r="MPK109" s="44">
        <v>9214</v>
      </c>
      <c r="MPL109" s="173">
        <v>9215</v>
      </c>
      <c r="MPM109" s="44">
        <v>9216</v>
      </c>
      <c r="MPN109" s="173">
        <v>9217</v>
      </c>
      <c r="MPO109" s="44">
        <v>9218</v>
      </c>
      <c r="MPP109" s="173">
        <v>9219</v>
      </c>
      <c r="MPQ109" s="44">
        <v>9220</v>
      </c>
      <c r="MPR109" s="173">
        <v>9221</v>
      </c>
      <c r="MPS109" s="44">
        <v>9222</v>
      </c>
      <c r="MPT109" s="173">
        <v>9223</v>
      </c>
      <c r="MPU109" s="44">
        <v>9224</v>
      </c>
      <c r="MPV109" s="173">
        <v>9225</v>
      </c>
      <c r="MPW109" s="44">
        <v>9226</v>
      </c>
      <c r="MPX109" s="173">
        <v>9227</v>
      </c>
      <c r="MPY109" s="44">
        <v>9228</v>
      </c>
      <c r="MPZ109" s="173">
        <v>9229</v>
      </c>
      <c r="MQA109" s="44">
        <v>9230</v>
      </c>
      <c r="MQB109" s="173">
        <v>9231</v>
      </c>
      <c r="MQC109" s="44">
        <v>9232</v>
      </c>
      <c r="MQD109" s="173">
        <v>9233</v>
      </c>
      <c r="MQE109" s="44">
        <v>9234</v>
      </c>
      <c r="MQF109" s="173">
        <v>9235</v>
      </c>
      <c r="MQG109" s="44">
        <v>9236</v>
      </c>
      <c r="MQH109" s="173">
        <v>9237</v>
      </c>
      <c r="MQI109" s="44">
        <v>9238</v>
      </c>
      <c r="MQJ109" s="173">
        <v>9239</v>
      </c>
      <c r="MQK109" s="44">
        <v>9240</v>
      </c>
      <c r="MQL109" s="173">
        <v>9241</v>
      </c>
      <c r="MQM109" s="44">
        <v>9242</v>
      </c>
      <c r="MQN109" s="173">
        <v>9243</v>
      </c>
      <c r="MQO109" s="44">
        <v>9244</v>
      </c>
      <c r="MQP109" s="173">
        <v>9245</v>
      </c>
      <c r="MQQ109" s="44">
        <v>9246</v>
      </c>
      <c r="MQR109" s="173">
        <v>9247</v>
      </c>
      <c r="MQS109" s="44">
        <v>9248</v>
      </c>
      <c r="MQT109" s="173">
        <v>9249</v>
      </c>
      <c r="MQU109" s="44">
        <v>9250</v>
      </c>
      <c r="MQV109" s="173">
        <v>9251</v>
      </c>
      <c r="MQW109" s="44">
        <v>9252</v>
      </c>
      <c r="MQX109" s="173">
        <v>9253</v>
      </c>
      <c r="MQY109" s="44">
        <v>9254</v>
      </c>
      <c r="MQZ109" s="173">
        <v>9255</v>
      </c>
      <c r="MRA109" s="44">
        <v>9256</v>
      </c>
      <c r="MRB109" s="173">
        <v>9257</v>
      </c>
      <c r="MRC109" s="44">
        <v>9258</v>
      </c>
      <c r="MRD109" s="173">
        <v>9259</v>
      </c>
      <c r="MRE109" s="44">
        <v>9260</v>
      </c>
      <c r="MRF109" s="173">
        <v>9261</v>
      </c>
      <c r="MRG109" s="44">
        <v>9262</v>
      </c>
      <c r="MRH109" s="173">
        <v>9263</v>
      </c>
      <c r="MRI109" s="44">
        <v>9264</v>
      </c>
      <c r="MRJ109" s="173">
        <v>9265</v>
      </c>
      <c r="MRK109" s="44">
        <v>9266</v>
      </c>
      <c r="MRL109" s="173">
        <v>9267</v>
      </c>
      <c r="MRM109" s="44">
        <v>9268</v>
      </c>
      <c r="MRN109" s="173">
        <v>9269</v>
      </c>
      <c r="MRO109" s="44">
        <v>9270</v>
      </c>
      <c r="MRP109" s="173">
        <v>9271</v>
      </c>
      <c r="MRQ109" s="44">
        <v>9272</v>
      </c>
      <c r="MRR109" s="173">
        <v>9273</v>
      </c>
      <c r="MRS109" s="44">
        <v>9274</v>
      </c>
      <c r="MRT109" s="173">
        <v>9275</v>
      </c>
      <c r="MRU109" s="44">
        <v>9276</v>
      </c>
      <c r="MRV109" s="173">
        <v>9277</v>
      </c>
      <c r="MRW109" s="44">
        <v>9278</v>
      </c>
      <c r="MRX109" s="173">
        <v>9279</v>
      </c>
      <c r="MRY109" s="44">
        <v>9280</v>
      </c>
      <c r="MRZ109" s="173">
        <v>9281</v>
      </c>
      <c r="MSA109" s="44">
        <v>9282</v>
      </c>
      <c r="MSB109" s="173">
        <v>9283</v>
      </c>
      <c r="MSC109" s="44">
        <v>9284</v>
      </c>
      <c r="MSD109" s="173">
        <v>9285</v>
      </c>
      <c r="MSE109" s="44">
        <v>9286</v>
      </c>
      <c r="MSF109" s="173">
        <v>9287</v>
      </c>
      <c r="MSG109" s="44">
        <v>9288</v>
      </c>
      <c r="MSH109" s="173">
        <v>9289</v>
      </c>
      <c r="MSI109" s="44">
        <v>9290</v>
      </c>
      <c r="MSJ109" s="173">
        <v>9291</v>
      </c>
      <c r="MSK109" s="44">
        <v>9292</v>
      </c>
      <c r="MSL109" s="173">
        <v>9293</v>
      </c>
      <c r="MSM109" s="44">
        <v>9294</v>
      </c>
      <c r="MSN109" s="173">
        <v>9295</v>
      </c>
      <c r="MSO109" s="44">
        <v>9296</v>
      </c>
      <c r="MSP109" s="173">
        <v>9297</v>
      </c>
      <c r="MSQ109" s="44">
        <v>9298</v>
      </c>
      <c r="MSR109" s="173">
        <v>9299</v>
      </c>
      <c r="MSS109" s="44">
        <v>9300</v>
      </c>
      <c r="MST109" s="173">
        <v>9301</v>
      </c>
      <c r="MSU109" s="44">
        <v>9302</v>
      </c>
      <c r="MSV109" s="173">
        <v>9303</v>
      </c>
      <c r="MSW109" s="44">
        <v>9304</v>
      </c>
      <c r="MSX109" s="173">
        <v>9305</v>
      </c>
      <c r="MSY109" s="44">
        <v>9306</v>
      </c>
      <c r="MSZ109" s="173">
        <v>9307</v>
      </c>
      <c r="MTA109" s="44">
        <v>9308</v>
      </c>
      <c r="MTB109" s="173">
        <v>9309</v>
      </c>
      <c r="MTC109" s="44">
        <v>9310</v>
      </c>
      <c r="MTD109" s="173">
        <v>9311</v>
      </c>
      <c r="MTE109" s="44">
        <v>9312</v>
      </c>
      <c r="MTF109" s="173">
        <v>9313</v>
      </c>
      <c r="MTG109" s="44">
        <v>9314</v>
      </c>
      <c r="MTH109" s="173">
        <v>9315</v>
      </c>
      <c r="MTI109" s="44">
        <v>9316</v>
      </c>
      <c r="MTJ109" s="173">
        <v>9317</v>
      </c>
      <c r="MTK109" s="44">
        <v>9318</v>
      </c>
      <c r="MTL109" s="173">
        <v>9319</v>
      </c>
      <c r="MTM109" s="44">
        <v>9320</v>
      </c>
      <c r="MTN109" s="173">
        <v>9321</v>
      </c>
      <c r="MTO109" s="44">
        <v>9322</v>
      </c>
      <c r="MTP109" s="173">
        <v>9323</v>
      </c>
      <c r="MTQ109" s="44">
        <v>9324</v>
      </c>
      <c r="MTR109" s="173">
        <v>9325</v>
      </c>
      <c r="MTS109" s="44">
        <v>9326</v>
      </c>
      <c r="MTT109" s="173">
        <v>9327</v>
      </c>
      <c r="MTU109" s="44">
        <v>9328</v>
      </c>
      <c r="MTV109" s="173">
        <v>9329</v>
      </c>
      <c r="MTW109" s="44">
        <v>9330</v>
      </c>
      <c r="MTX109" s="173">
        <v>9331</v>
      </c>
      <c r="MTY109" s="44">
        <v>9332</v>
      </c>
      <c r="MTZ109" s="173">
        <v>9333</v>
      </c>
      <c r="MUA109" s="44">
        <v>9334</v>
      </c>
      <c r="MUB109" s="173">
        <v>9335</v>
      </c>
      <c r="MUC109" s="44">
        <v>9336</v>
      </c>
      <c r="MUD109" s="173">
        <v>9337</v>
      </c>
      <c r="MUE109" s="44">
        <v>9338</v>
      </c>
      <c r="MUF109" s="173">
        <v>9339</v>
      </c>
      <c r="MUG109" s="44">
        <v>9340</v>
      </c>
      <c r="MUH109" s="173">
        <v>9341</v>
      </c>
      <c r="MUI109" s="44">
        <v>9342</v>
      </c>
      <c r="MUJ109" s="173">
        <v>9343</v>
      </c>
      <c r="MUK109" s="44">
        <v>9344</v>
      </c>
      <c r="MUL109" s="173">
        <v>9345</v>
      </c>
      <c r="MUM109" s="44">
        <v>9346</v>
      </c>
      <c r="MUN109" s="173">
        <v>9347</v>
      </c>
      <c r="MUO109" s="44">
        <v>9348</v>
      </c>
      <c r="MUP109" s="173">
        <v>9349</v>
      </c>
      <c r="MUQ109" s="44">
        <v>9350</v>
      </c>
      <c r="MUR109" s="173">
        <v>9351</v>
      </c>
      <c r="MUS109" s="44">
        <v>9352</v>
      </c>
      <c r="MUT109" s="173">
        <v>9353</v>
      </c>
      <c r="MUU109" s="44">
        <v>9354</v>
      </c>
      <c r="MUV109" s="173">
        <v>9355</v>
      </c>
      <c r="MUW109" s="44">
        <v>9356</v>
      </c>
      <c r="MUX109" s="173">
        <v>9357</v>
      </c>
      <c r="MUY109" s="44">
        <v>9358</v>
      </c>
      <c r="MUZ109" s="173">
        <v>9359</v>
      </c>
      <c r="MVA109" s="44">
        <v>9360</v>
      </c>
      <c r="MVB109" s="173">
        <v>9361</v>
      </c>
      <c r="MVC109" s="44">
        <v>9362</v>
      </c>
      <c r="MVD109" s="173">
        <v>9363</v>
      </c>
      <c r="MVE109" s="44">
        <v>9364</v>
      </c>
      <c r="MVF109" s="173">
        <v>9365</v>
      </c>
      <c r="MVG109" s="44">
        <v>9366</v>
      </c>
      <c r="MVH109" s="173">
        <v>9367</v>
      </c>
      <c r="MVI109" s="44">
        <v>9368</v>
      </c>
      <c r="MVJ109" s="173">
        <v>9369</v>
      </c>
      <c r="MVK109" s="44">
        <v>9370</v>
      </c>
      <c r="MVL109" s="173">
        <v>9371</v>
      </c>
      <c r="MVM109" s="44">
        <v>9372</v>
      </c>
      <c r="MVN109" s="173">
        <v>9373</v>
      </c>
      <c r="MVO109" s="44">
        <v>9374</v>
      </c>
      <c r="MVP109" s="173">
        <v>9375</v>
      </c>
      <c r="MVQ109" s="44">
        <v>9376</v>
      </c>
      <c r="MVR109" s="173">
        <v>9377</v>
      </c>
      <c r="MVS109" s="44">
        <v>9378</v>
      </c>
      <c r="MVT109" s="173">
        <v>9379</v>
      </c>
      <c r="MVU109" s="44">
        <v>9380</v>
      </c>
      <c r="MVV109" s="173">
        <v>9381</v>
      </c>
      <c r="MVW109" s="44">
        <v>9382</v>
      </c>
      <c r="MVX109" s="173">
        <v>9383</v>
      </c>
      <c r="MVY109" s="44">
        <v>9384</v>
      </c>
      <c r="MVZ109" s="173">
        <v>9385</v>
      </c>
      <c r="MWA109" s="44">
        <v>9386</v>
      </c>
      <c r="MWB109" s="173">
        <v>9387</v>
      </c>
      <c r="MWC109" s="44">
        <v>9388</v>
      </c>
      <c r="MWD109" s="173">
        <v>9389</v>
      </c>
      <c r="MWE109" s="44">
        <v>9390</v>
      </c>
      <c r="MWF109" s="173">
        <v>9391</v>
      </c>
      <c r="MWG109" s="44">
        <v>9392</v>
      </c>
      <c r="MWH109" s="173">
        <v>9393</v>
      </c>
      <c r="MWI109" s="44">
        <v>9394</v>
      </c>
      <c r="MWJ109" s="173">
        <v>9395</v>
      </c>
      <c r="MWK109" s="44">
        <v>9396</v>
      </c>
      <c r="MWL109" s="173">
        <v>9397</v>
      </c>
      <c r="MWM109" s="44">
        <v>9398</v>
      </c>
      <c r="MWN109" s="173">
        <v>9399</v>
      </c>
      <c r="MWO109" s="44">
        <v>9400</v>
      </c>
      <c r="MWP109" s="173">
        <v>9401</v>
      </c>
      <c r="MWQ109" s="44">
        <v>9402</v>
      </c>
      <c r="MWR109" s="173">
        <v>9403</v>
      </c>
      <c r="MWS109" s="44">
        <v>9404</v>
      </c>
      <c r="MWT109" s="173">
        <v>9405</v>
      </c>
      <c r="MWU109" s="44">
        <v>9406</v>
      </c>
      <c r="MWV109" s="173">
        <v>9407</v>
      </c>
      <c r="MWW109" s="44">
        <v>9408</v>
      </c>
      <c r="MWX109" s="173">
        <v>9409</v>
      </c>
      <c r="MWY109" s="44">
        <v>9410</v>
      </c>
      <c r="MWZ109" s="173">
        <v>9411</v>
      </c>
      <c r="MXA109" s="44">
        <v>9412</v>
      </c>
      <c r="MXB109" s="173">
        <v>9413</v>
      </c>
      <c r="MXC109" s="44">
        <v>9414</v>
      </c>
      <c r="MXD109" s="173">
        <v>9415</v>
      </c>
      <c r="MXE109" s="44">
        <v>9416</v>
      </c>
      <c r="MXF109" s="173">
        <v>9417</v>
      </c>
      <c r="MXG109" s="44">
        <v>9418</v>
      </c>
      <c r="MXH109" s="173">
        <v>9419</v>
      </c>
      <c r="MXI109" s="44">
        <v>9420</v>
      </c>
      <c r="MXJ109" s="173">
        <v>9421</v>
      </c>
      <c r="MXK109" s="44">
        <v>9422</v>
      </c>
      <c r="MXL109" s="173">
        <v>9423</v>
      </c>
      <c r="MXM109" s="44">
        <v>9424</v>
      </c>
      <c r="MXN109" s="173">
        <v>9425</v>
      </c>
      <c r="MXO109" s="44">
        <v>9426</v>
      </c>
      <c r="MXP109" s="173">
        <v>9427</v>
      </c>
      <c r="MXQ109" s="44">
        <v>9428</v>
      </c>
      <c r="MXR109" s="173">
        <v>9429</v>
      </c>
      <c r="MXS109" s="44">
        <v>9430</v>
      </c>
      <c r="MXT109" s="173">
        <v>9431</v>
      </c>
      <c r="MXU109" s="44">
        <v>9432</v>
      </c>
      <c r="MXV109" s="173">
        <v>9433</v>
      </c>
      <c r="MXW109" s="44">
        <v>9434</v>
      </c>
      <c r="MXX109" s="173">
        <v>9435</v>
      </c>
      <c r="MXY109" s="44">
        <v>9436</v>
      </c>
      <c r="MXZ109" s="173">
        <v>9437</v>
      </c>
      <c r="MYA109" s="44">
        <v>9438</v>
      </c>
      <c r="MYB109" s="173">
        <v>9439</v>
      </c>
      <c r="MYC109" s="44">
        <v>9440</v>
      </c>
      <c r="MYD109" s="173">
        <v>9441</v>
      </c>
      <c r="MYE109" s="44">
        <v>9442</v>
      </c>
      <c r="MYF109" s="173">
        <v>9443</v>
      </c>
      <c r="MYG109" s="44">
        <v>9444</v>
      </c>
      <c r="MYH109" s="173">
        <v>9445</v>
      </c>
      <c r="MYI109" s="44">
        <v>9446</v>
      </c>
      <c r="MYJ109" s="173">
        <v>9447</v>
      </c>
      <c r="MYK109" s="44">
        <v>9448</v>
      </c>
      <c r="MYL109" s="173">
        <v>9449</v>
      </c>
      <c r="MYM109" s="44">
        <v>9450</v>
      </c>
      <c r="MYN109" s="173">
        <v>9451</v>
      </c>
      <c r="MYO109" s="44">
        <v>9452</v>
      </c>
      <c r="MYP109" s="173">
        <v>9453</v>
      </c>
      <c r="MYQ109" s="44">
        <v>9454</v>
      </c>
      <c r="MYR109" s="173">
        <v>9455</v>
      </c>
      <c r="MYS109" s="44">
        <v>9456</v>
      </c>
      <c r="MYT109" s="173">
        <v>9457</v>
      </c>
      <c r="MYU109" s="44">
        <v>9458</v>
      </c>
      <c r="MYV109" s="173">
        <v>9459</v>
      </c>
      <c r="MYW109" s="44">
        <v>9460</v>
      </c>
      <c r="MYX109" s="173">
        <v>9461</v>
      </c>
      <c r="MYY109" s="44">
        <v>9462</v>
      </c>
      <c r="MYZ109" s="173">
        <v>9463</v>
      </c>
      <c r="MZA109" s="44">
        <v>9464</v>
      </c>
      <c r="MZB109" s="173">
        <v>9465</v>
      </c>
      <c r="MZC109" s="44">
        <v>9466</v>
      </c>
      <c r="MZD109" s="173">
        <v>9467</v>
      </c>
      <c r="MZE109" s="44">
        <v>9468</v>
      </c>
      <c r="MZF109" s="173">
        <v>9469</v>
      </c>
      <c r="MZG109" s="44">
        <v>9470</v>
      </c>
      <c r="MZH109" s="173">
        <v>9471</v>
      </c>
      <c r="MZI109" s="44">
        <v>9472</v>
      </c>
      <c r="MZJ109" s="173">
        <v>9473</v>
      </c>
      <c r="MZK109" s="44">
        <v>9474</v>
      </c>
      <c r="MZL109" s="173">
        <v>9475</v>
      </c>
      <c r="MZM109" s="44">
        <v>9476</v>
      </c>
      <c r="MZN109" s="173">
        <v>9477</v>
      </c>
      <c r="MZO109" s="44">
        <v>9478</v>
      </c>
      <c r="MZP109" s="173">
        <v>9479</v>
      </c>
      <c r="MZQ109" s="44">
        <v>9480</v>
      </c>
      <c r="MZR109" s="173">
        <v>9481</v>
      </c>
      <c r="MZS109" s="44">
        <v>9482</v>
      </c>
      <c r="MZT109" s="173">
        <v>9483</v>
      </c>
      <c r="MZU109" s="44">
        <v>9484</v>
      </c>
      <c r="MZV109" s="173">
        <v>9485</v>
      </c>
      <c r="MZW109" s="44">
        <v>9486</v>
      </c>
      <c r="MZX109" s="173">
        <v>9487</v>
      </c>
      <c r="MZY109" s="44">
        <v>9488</v>
      </c>
      <c r="MZZ109" s="173">
        <v>9489</v>
      </c>
      <c r="NAA109" s="44">
        <v>9490</v>
      </c>
      <c r="NAB109" s="173">
        <v>9491</v>
      </c>
      <c r="NAC109" s="44">
        <v>9492</v>
      </c>
      <c r="NAD109" s="173">
        <v>9493</v>
      </c>
      <c r="NAE109" s="44">
        <v>9494</v>
      </c>
      <c r="NAF109" s="173">
        <v>9495</v>
      </c>
      <c r="NAG109" s="44">
        <v>9496</v>
      </c>
      <c r="NAH109" s="173">
        <v>9497</v>
      </c>
      <c r="NAI109" s="44">
        <v>9498</v>
      </c>
      <c r="NAJ109" s="173">
        <v>9499</v>
      </c>
      <c r="NAK109" s="44">
        <v>9500</v>
      </c>
      <c r="NAL109" s="173">
        <v>9501</v>
      </c>
      <c r="NAM109" s="44">
        <v>9502</v>
      </c>
      <c r="NAN109" s="173">
        <v>9503</v>
      </c>
      <c r="NAO109" s="44">
        <v>9504</v>
      </c>
      <c r="NAP109" s="173">
        <v>9505</v>
      </c>
      <c r="NAQ109" s="44">
        <v>9506</v>
      </c>
      <c r="NAR109" s="173">
        <v>9507</v>
      </c>
      <c r="NAS109" s="44">
        <v>9508</v>
      </c>
      <c r="NAT109" s="173">
        <v>9509</v>
      </c>
      <c r="NAU109" s="44">
        <v>9510</v>
      </c>
      <c r="NAV109" s="173">
        <v>9511</v>
      </c>
      <c r="NAW109" s="44">
        <v>9512</v>
      </c>
      <c r="NAX109" s="173">
        <v>9513</v>
      </c>
      <c r="NAY109" s="44">
        <v>9514</v>
      </c>
      <c r="NAZ109" s="173">
        <v>9515</v>
      </c>
      <c r="NBA109" s="44">
        <v>9516</v>
      </c>
      <c r="NBB109" s="173">
        <v>9517</v>
      </c>
      <c r="NBC109" s="44">
        <v>9518</v>
      </c>
      <c r="NBD109" s="173">
        <v>9519</v>
      </c>
      <c r="NBE109" s="44">
        <v>9520</v>
      </c>
      <c r="NBF109" s="173">
        <v>9521</v>
      </c>
      <c r="NBG109" s="44">
        <v>9522</v>
      </c>
      <c r="NBH109" s="173">
        <v>9523</v>
      </c>
      <c r="NBI109" s="44">
        <v>9524</v>
      </c>
      <c r="NBJ109" s="173">
        <v>9525</v>
      </c>
      <c r="NBK109" s="44">
        <v>9526</v>
      </c>
      <c r="NBL109" s="173">
        <v>9527</v>
      </c>
      <c r="NBM109" s="44">
        <v>9528</v>
      </c>
      <c r="NBN109" s="173">
        <v>9529</v>
      </c>
      <c r="NBO109" s="44">
        <v>9530</v>
      </c>
      <c r="NBP109" s="173">
        <v>9531</v>
      </c>
      <c r="NBQ109" s="44">
        <v>9532</v>
      </c>
      <c r="NBR109" s="173">
        <v>9533</v>
      </c>
      <c r="NBS109" s="44">
        <v>9534</v>
      </c>
      <c r="NBT109" s="173">
        <v>9535</v>
      </c>
      <c r="NBU109" s="44">
        <v>9536</v>
      </c>
      <c r="NBV109" s="173">
        <v>9537</v>
      </c>
      <c r="NBW109" s="44">
        <v>9538</v>
      </c>
      <c r="NBX109" s="173">
        <v>9539</v>
      </c>
      <c r="NBY109" s="44">
        <v>9540</v>
      </c>
      <c r="NBZ109" s="173">
        <v>9541</v>
      </c>
      <c r="NCA109" s="44">
        <v>9542</v>
      </c>
      <c r="NCB109" s="173">
        <v>9543</v>
      </c>
      <c r="NCC109" s="44">
        <v>9544</v>
      </c>
      <c r="NCD109" s="173">
        <v>9545</v>
      </c>
      <c r="NCE109" s="44">
        <v>9546</v>
      </c>
      <c r="NCF109" s="173">
        <v>9547</v>
      </c>
      <c r="NCG109" s="44">
        <v>9548</v>
      </c>
      <c r="NCH109" s="173">
        <v>9549</v>
      </c>
      <c r="NCI109" s="44">
        <v>9550</v>
      </c>
      <c r="NCJ109" s="173">
        <v>9551</v>
      </c>
      <c r="NCK109" s="44">
        <v>9552</v>
      </c>
      <c r="NCL109" s="173">
        <v>9553</v>
      </c>
      <c r="NCM109" s="44">
        <v>9554</v>
      </c>
      <c r="NCN109" s="173">
        <v>9555</v>
      </c>
      <c r="NCO109" s="44">
        <v>9556</v>
      </c>
      <c r="NCP109" s="173">
        <v>9557</v>
      </c>
      <c r="NCQ109" s="44">
        <v>9558</v>
      </c>
      <c r="NCR109" s="173">
        <v>9559</v>
      </c>
      <c r="NCS109" s="44">
        <v>9560</v>
      </c>
      <c r="NCT109" s="173">
        <v>9561</v>
      </c>
      <c r="NCU109" s="44">
        <v>9562</v>
      </c>
      <c r="NCV109" s="173">
        <v>9563</v>
      </c>
      <c r="NCW109" s="44">
        <v>9564</v>
      </c>
      <c r="NCX109" s="173">
        <v>9565</v>
      </c>
      <c r="NCY109" s="44">
        <v>9566</v>
      </c>
      <c r="NCZ109" s="173">
        <v>9567</v>
      </c>
      <c r="NDA109" s="44">
        <v>9568</v>
      </c>
      <c r="NDB109" s="173">
        <v>9569</v>
      </c>
      <c r="NDC109" s="44">
        <v>9570</v>
      </c>
      <c r="NDD109" s="173">
        <v>9571</v>
      </c>
      <c r="NDE109" s="44">
        <v>9572</v>
      </c>
      <c r="NDF109" s="173">
        <v>9573</v>
      </c>
      <c r="NDG109" s="44">
        <v>9574</v>
      </c>
      <c r="NDH109" s="173">
        <v>9575</v>
      </c>
      <c r="NDI109" s="44">
        <v>9576</v>
      </c>
      <c r="NDJ109" s="173">
        <v>9577</v>
      </c>
      <c r="NDK109" s="44">
        <v>9578</v>
      </c>
      <c r="NDL109" s="173">
        <v>9579</v>
      </c>
      <c r="NDM109" s="44">
        <v>9580</v>
      </c>
      <c r="NDN109" s="173">
        <v>9581</v>
      </c>
      <c r="NDO109" s="44">
        <v>9582</v>
      </c>
      <c r="NDP109" s="173">
        <v>9583</v>
      </c>
      <c r="NDQ109" s="44">
        <v>9584</v>
      </c>
      <c r="NDR109" s="173">
        <v>9585</v>
      </c>
      <c r="NDS109" s="44">
        <v>9586</v>
      </c>
      <c r="NDT109" s="173">
        <v>9587</v>
      </c>
      <c r="NDU109" s="44">
        <v>9588</v>
      </c>
      <c r="NDV109" s="173">
        <v>9589</v>
      </c>
      <c r="NDW109" s="44">
        <v>9590</v>
      </c>
      <c r="NDX109" s="173">
        <v>9591</v>
      </c>
      <c r="NDY109" s="44">
        <v>9592</v>
      </c>
      <c r="NDZ109" s="173">
        <v>9593</v>
      </c>
      <c r="NEA109" s="44">
        <v>9594</v>
      </c>
      <c r="NEB109" s="173">
        <v>9595</v>
      </c>
      <c r="NEC109" s="44">
        <v>9596</v>
      </c>
      <c r="NED109" s="173">
        <v>9597</v>
      </c>
      <c r="NEE109" s="44">
        <v>9598</v>
      </c>
      <c r="NEF109" s="173">
        <v>9599</v>
      </c>
      <c r="NEG109" s="44">
        <v>9600</v>
      </c>
      <c r="NEH109" s="173">
        <v>9601</v>
      </c>
      <c r="NEI109" s="44">
        <v>9602</v>
      </c>
      <c r="NEJ109" s="173">
        <v>9603</v>
      </c>
      <c r="NEK109" s="44">
        <v>9604</v>
      </c>
      <c r="NEL109" s="173">
        <v>9605</v>
      </c>
      <c r="NEM109" s="44">
        <v>9606</v>
      </c>
      <c r="NEN109" s="173">
        <v>9607</v>
      </c>
      <c r="NEO109" s="44">
        <v>9608</v>
      </c>
      <c r="NEP109" s="173">
        <v>9609</v>
      </c>
      <c r="NEQ109" s="44">
        <v>9610</v>
      </c>
      <c r="NER109" s="173">
        <v>9611</v>
      </c>
      <c r="NES109" s="44">
        <v>9612</v>
      </c>
      <c r="NET109" s="173">
        <v>9613</v>
      </c>
      <c r="NEU109" s="44">
        <v>9614</v>
      </c>
      <c r="NEV109" s="173">
        <v>9615</v>
      </c>
      <c r="NEW109" s="44">
        <v>9616</v>
      </c>
      <c r="NEX109" s="173">
        <v>9617</v>
      </c>
      <c r="NEY109" s="44">
        <v>9618</v>
      </c>
      <c r="NEZ109" s="173">
        <v>9619</v>
      </c>
      <c r="NFA109" s="44">
        <v>9620</v>
      </c>
      <c r="NFB109" s="173">
        <v>9621</v>
      </c>
      <c r="NFC109" s="44">
        <v>9622</v>
      </c>
      <c r="NFD109" s="173">
        <v>9623</v>
      </c>
      <c r="NFE109" s="44">
        <v>9624</v>
      </c>
      <c r="NFF109" s="173">
        <v>9625</v>
      </c>
      <c r="NFG109" s="44">
        <v>9626</v>
      </c>
      <c r="NFH109" s="173">
        <v>9627</v>
      </c>
      <c r="NFI109" s="44">
        <v>9628</v>
      </c>
      <c r="NFJ109" s="173">
        <v>9629</v>
      </c>
      <c r="NFK109" s="44">
        <v>9630</v>
      </c>
      <c r="NFL109" s="173">
        <v>9631</v>
      </c>
      <c r="NFM109" s="44">
        <v>9632</v>
      </c>
      <c r="NFN109" s="173">
        <v>9633</v>
      </c>
      <c r="NFO109" s="44">
        <v>9634</v>
      </c>
      <c r="NFP109" s="173">
        <v>9635</v>
      </c>
      <c r="NFQ109" s="44">
        <v>9636</v>
      </c>
      <c r="NFR109" s="173">
        <v>9637</v>
      </c>
      <c r="NFS109" s="44">
        <v>9638</v>
      </c>
      <c r="NFT109" s="173">
        <v>9639</v>
      </c>
      <c r="NFU109" s="44">
        <v>9640</v>
      </c>
      <c r="NFV109" s="173">
        <v>9641</v>
      </c>
      <c r="NFW109" s="44">
        <v>9642</v>
      </c>
      <c r="NFX109" s="173">
        <v>9643</v>
      </c>
      <c r="NFY109" s="44">
        <v>9644</v>
      </c>
      <c r="NFZ109" s="173">
        <v>9645</v>
      </c>
      <c r="NGA109" s="44">
        <v>9646</v>
      </c>
      <c r="NGB109" s="173">
        <v>9647</v>
      </c>
      <c r="NGC109" s="44">
        <v>9648</v>
      </c>
      <c r="NGD109" s="173">
        <v>9649</v>
      </c>
      <c r="NGE109" s="44">
        <v>9650</v>
      </c>
      <c r="NGF109" s="173">
        <v>9651</v>
      </c>
      <c r="NGG109" s="44">
        <v>9652</v>
      </c>
      <c r="NGH109" s="173">
        <v>9653</v>
      </c>
      <c r="NGI109" s="44">
        <v>9654</v>
      </c>
      <c r="NGJ109" s="173">
        <v>9655</v>
      </c>
      <c r="NGK109" s="44">
        <v>9656</v>
      </c>
      <c r="NGL109" s="173">
        <v>9657</v>
      </c>
      <c r="NGM109" s="44">
        <v>9658</v>
      </c>
      <c r="NGN109" s="173">
        <v>9659</v>
      </c>
      <c r="NGO109" s="44">
        <v>9660</v>
      </c>
      <c r="NGP109" s="173">
        <v>9661</v>
      </c>
      <c r="NGQ109" s="44">
        <v>9662</v>
      </c>
      <c r="NGR109" s="173">
        <v>9663</v>
      </c>
      <c r="NGS109" s="44">
        <v>9664</v>
      </c>
      <c r="NGT109" s="173">
        <v>9665</v>
      </c>
      <c r="NGU109" s="44">
        <v>9666</v>
      </c>
      <c r="NGV109" s="173">
        <v>9667</v>
      </c>
      <c r="NGW109" s="44">
        <v>9668</v>
      </c>
      <c r="NGX109" s="173">
        <v>9669</v>
      </c>
      <c r="NGY109" s="44">
        <v>9670</v>
      </c>
      <c r="NGZ109" s="173">
        <v>9671</v>
      </c>
      <c r="NHA109" s="44">
        <v>9672</v>
      </c>
      <c r="NHB109" s="173">
        <v>9673</v>
      </c>
      <c r="NHC109" s="44">
        <v>9674</v>
      </c>
      <c r="NHD109" s="173">
        <v>9675</v>
      </c>
      <c r="NHE109" s="44">
        <v>9676</v>
      </c>
      <c r="NHF109" s="173">
        <v>9677</v>
      </c>
      <c r="NHG109" s="44">
        <v>9678</v>
      </c>
      <c r="NHH109" s="173">
        <v>9679</v>
      </c>
      <c r="NHI109" s="44">
        <v>9680</v>
      </c>
      <c r="NHJ109" s="173">
        <v>9681</v>
      </c>
      <c r="NHK109" s="44">
        <v>9682</v>
      </c>
      <c r="NHL109" s="173">
        <v>9683</v>
      </c>
      <c r="NHM109" s="44">
        <v>9684</v>
      </c>
      <c r="NHN109" s="173">
        <v>9685</v>
      </c>
      <c r="NHO109" s="44">
        <v>9686</v>
      </c>
      <c r="NHP109" s="173">
        <v>9687</v>
      </c>
      <c r="NHQ109" s="44">
        <v>9688</v>
      </c>
      <c r="NHR109" s="173">
        <v>9689</v>
      </c>
      <c r="NHS109" s="44">
        <v>9690</v>
      </c>
      <c r="NHT109" s="173">
        <v>9691</v>
      </c>
      <c r="NHU109" s="44">
        <v>9692</v>
      </c>
      <c r="NHV109" s="173">
        <v>9693</v>
      </c>
      <c r="NHW109" s="44">
        <v>9694</v>
      </c>
      <c r="NHX109" s="173">
        <v>9695</v>
      </c>
      <c r="NHY109" s="44">
        <v>9696</v>
      </c>
      <c r="NHZ109" s="173">
        <v>9697</v>
      </c>
      <c r="NIA109" s="44">
        <v>9698</v>
      </c>
      <c r="NIB109" s="173">
        <v>9699</v>
      </c>
      <c r="NIC109" s="44">
        <v>9700</v>
      </c>
      <c r="NID109" s="173">
        <v>9701</v>
      </c>
      <c r="NIE109" s="44">
        <v>9702</v>
      </c>
      <c r="NIF109" s="173">
        <v>9703</v>
      </c>
      <c r="NIG109" s="44">
        <v>9704</v>
      </c>
      <c r="NIH109" s="173">
        <v>9705</v>
      </c>
      <c r="NII109" s="44">
        <v>9706</v>
      </c>
      <c r="NIJ109" s="173">
        <v>9707</v>
      </c>
      <c r="NIK109" s="44">
        <v>9708</v>
      </c>
      <c r="NIL109" s="173">
        <v>9709</v>
      </c>
      <c r="NIM109" s="44">
        <v>9710</v>
      </c>
      <c r="NIN109" s="173">
        <v>9711</v>
      </c>
      <c r="NIO109" s="44">
        <v>9712</v>
      </c>
      <c r="NIP109" s="173">
        <v>9713</v>
      </c>
      <c r="NIQ109" s="44">
        <v>9714</v>
      </c>
      <c r="NIR109" s="173">
        <v>9715</v>
      </c>
      <c r="NIS109" s="44">
        <v>9716</v>
      </c>
      <c r="NIT109" s="173">
        <v>9717</v>
      </c>
      <c r="NIU109" s="44">
        <v>9718</v>
      </c>
      <c r="NIV109" s="173">
        <v>9719</v>
      </c>
      <c r="NIW109" s="44">
        <v>9720</v>
      </c>
      <c r="NIX109" s="173">
        <v>9721</v>
      </c>
      <c r="NIY109" s="44">
        <v>9722</v>
      </c>
      <c r="NIZ109" s="173">
        <v>9723</v>
      </c>
      <c r="NJA109" s="44">
        <v>9724</v>
      </c>
      <c r="NJB109" s="173">
        <v>9725</v>
      </c>
      <c r="NJC109" s="44">
        <v>9726</v>
      </c>
      <c r="NJD109" s="173">
        <v>9727</v>
      </c>
      <c r="NJE109" s="44">
        <v>9728</v>
      </c>
      <c r="NJF109" s="173">
        <v>9729</v>
      </c>
      <c r="NJG109" s="44">
        <v>9730</v>
      </c>
      <c r="NJH109" s="173">
        <v>9731</v>
      </c>
      <c r="NJI109" s="44">
        <v>9732</v>
      </c>
      <c r="NJJ109" s="173">
        <v>9733</v>
      </c>
      <c r="NJK109" s="44">
        <v>9734</v>
      </c>
      <c r="NJL109" s="173">
        <v>9735</v>
      </c>
      <c r="NJM109" s="44">
        <v>9736</v>
      </c>
      <c r="NJN109" s="173">
        <v>9737</v>
      </c>
      <c r="NJO109" s="44">
        <v>9738</v>
      </c>
      <c r="NJP109" s="173">
        <v>9739</v>
      </c>
      <c r="NJQ109" s="44">
        <v>9740</v>
      </c>
      <c r="NJR109" s="173">
        <v>9741</v>
      </c>
      <c r="NJS109" s="44">
        <v>9742</v>
      </c>
      <c r="NJT109" s="173">
        <v>9743</v>
      </c>
      <c r="NJU109" s="44">
        <v>9744</v>
      </c>
      <c r="NJV109" s="173">
        <v>9745</v>
      </c>
      <c r="NJW109" s="44">
        <v>9746</v>
      </c>
      <c r="NJX109" s="173">
        <v>9747</v>
      </c>
      <c r="NJY109" s="44">
        <v>9748</v>
      </c>
      <c r="NJZ109" s="173">
        <v>9749</v>
      </c>
      <c r="NKA109" s="44">
        <v>9750</v>
      </c>
      <c r="NKB109" s="173">
        <v>9751</v>
      </c>
      <c r="NKC109" s="44">
        <v>9752</v>
      </c>
      <c r="NKD109" s="173">
        <v>9753</v>
      </c>
      <c r="NKE109" s="44">
        <v>9754</v>
      </c>
      <c r="NKF109" s="173">
        <v>9755</v>
      </c>
      <c r="NKG109" s="44">
        <v>9756</v>
      </c>
      <c r="NKH109" s="173">
        <v>9757</v>
      </c>
      <c r="NKI109" s="44">
        <v>9758</v>
      </c>
      <c r="NKJ109" s="173">
        <v>9759</v>
      </c>
      <c r="NKK109" s="44">
        <v>9760</v>
      </c>
      <c r="NKL109" s="173">
        <v>9761</v>
      </c>
      <c r="NKM109" s="44">
        <v>9762</v>
      </c>
      <c r="NKN109" s="173">
        <v>9763</v>
      </c>
      <c r="NKO109" s="44">
        <v>9764</v>
      </c>
      <c r="NKP109" s="173">
        <v>9765</v>
      </c>
      <c r="NKQ109" s="44">
        <v>9766</v>
      </c>
      <c r="NKR109" s="173">
        <v>9767</v>
      </c>
      <c r="NKS109" s="44">
        <v>9768</v>
      </c>
      <c r="NKT109" s="173">
        <v>9769</v>
      </c>
      <c r="NKU109" s="44">
        <v>9770</v>
      </c>
      <c r="NKV109" s="173">
        <v>9771</v>
      </c>
      <c r="NKW109" s="44">
        <v>9772</v>
      </c>
      <c r="NKX109" s="173">
        <v>9773</v>
      </c>
      <c r="NKY109" s="44">
        <v>9774</v>
      </c>
      <c r="NKZ109" s="173">
        <v>9775</v>
      </c>
      <c r="NLA109" s="44">
        <v>9776</v>
      </c>
      <c r="NLB109" s="173">
        <v>9777</v>
      </c>
      <c r="NLC109" s="44">
        <v>9778</v>
      </c>
      <c r="NLD109" s="173">
        <v>9779</v>
      </c>
      <c r="NLE109" s="44">
        <v>9780</v>
      </c>
      <c r="NLF109" s="173">
        <v>9781</v>
      </c>
      <c r="NLG109" s="44">
        <v>9782</v>
      </c>
      <c r="NLH109" s="173">
        <v>9783</v>
      </c>
      <c r="NLI109" s="44">
        <v>9784</v>
      </c>
      <c r="NLJ109" s="173">
        <v>9785</v>
      </c>
      <c r="NLK109" s="44">
        <v>9786</v>
      </c>
      <c r="NLL109" s="173">
        <v>9787</v>
      </c>
      <c r="NLM109" s="44">
        <v>9788</v>
      </c>
      <c r="NLN109" s="173">
        <v>9789</v>
      </c>
      <c r="NLO109" s="44">
        <v>9790</v>
      </c>
      <c r="NLP109" s="173">
        <v>9791</v>
      </c>
      <c r="NLQ109" s="44">
        <v>9792</v>
      </c>
      <c r="NLR109" s="173">
        <v>9793</v>
      </c>
      <c r="NLS109" s="44">
        <v>9794</v>
      </c>
      <c r="NLT109" s="173">
        <v>9795</v>
      </c>
      <c r="NLU109" s="44">
        <v>9796</v>
      </c>
      <c r="NLV109" s="173">
        <v>9797</v>
      </c>
      <c r="NLW109" s="44">
        <v>9798</v>
      </c>
      <c r="NLX109" s="173">
        <v>9799</v>
      </c>
      <c r="NLY109" s="44">
        <v>9800</v>
      </c>
      <c r="NLZ109" s="173">
        <v>9801</v>
      </c>
      <c r="NMA109" s="44">
        <v>9802</v>
      </c>
      <c r="NMB109" s="173">
        <v>9803</v>
      </c>
      <c r="NMC109" s="44">
        <v>9804</v>
      </c>
      <c r="NMD109" s="173">
        <v>9805</v>
      </c>
      <c r="NME109" s="44">
        <v>9806</v>
      </c>
      <c r="NMF109" s="173">
        <v>9807</v>
      </c>
      <c r="NMG109" s="44">
        <v>9808</v>
      </c>
      <c r="NMH109" s="173">
        <v>9809</v>
      </c>
      <c r="NMI109" s="44">
        <v>9810</v>
      </c>
      <c r="NMJ109" s="173">
        <v>9811</v>
      </c>
      <c r="NMK109" s="44">
        <v>9812</v>
      </c>
      <c r="NML109" s="173">
        <v>9813</v>
      </c>
      <c r="NMM109" s="44">
        <v>9814</v>
      </c>
      <c r="NMN109" s="173">
        <v>9815</v>
      </c>
      <c r="NMO109" s="44">
        <v>9816</v>
      </c>
      <c r="NMP109" s="173">
        <v>9817</v>
      </c>
      <c r="NMQ109" s="44">
        <v>9818</v>
      </c>
      <c r="NMR109" s="173">
        <v>9819</v>
      </c>
      <c r="NMS109" s="44">
        <v>9820</v>
      </c>
      <c r="NMT109" s="173">
        <v>9821</v>
      </c>
      <c r="NMU109" s="44">
        <v>9822</v>
      </c>
      <c r="NMV109" s="173">
        <v>9823</v>
      </c>
      <c r="NMW109" s="44">
        <v>9824</v>
      </c>
      <c r="NMX109" s="173">
        <v>9825</v>
      </c>
      <c r="NMY109" s="44">
        <v>9826</v>
      </c>
      <c r="NMZ109" s="173">
        <v>9827</v>
      </c>
      <c r="NNA109" s="44">
        <v>9828</v>
      </c>
      <c r="NNB109" s="173">
        <v>9829</v>
      </c>
      <c r="NNC109" s="44">
        <v>9830</v>
      </c>
      <c r="NND109" s="173">
        <v>9831</v>
      </c>
      <c r="NNE109" s="44">
        <v>9832</v>
      </c>
      <c r="NNF109" s="173">
        <v>9833</v>
      </c>
      <c r="NNG109" s="44">
        <v>9834</v>
      </c>
      <c r="NNH109" s="173">
        <v>9835</v>
      </c>
      <c r="NNI109" s="44">
        <v>9836</v>
      </c>
      <c r="NNJ109" s="173">
        <v>9837</v>
      </c>
      <c r="NNK109" s="44">
        <v>9838</v>
      </c>
      <c r="NNL109" s="173">
        <v>9839</v>
      </c>
      <c r="NNM109" s="44">
        <v>9840</v>
      </c>
      <c r="NNN109" s="173">
        <v>9841</v>
      </c>
      <c r="NNO109" s="44">
        <v>9842</v>
      </c>
      <c r="NNP109" s="173">
        <v>9843</v>
      </c>
      <c r="NNQ109" s="44">
        <v>9844</v>
      </c>
      <c r="NNR109" s="173">
        <v>9845</v>
      </c>
      <c r="NNS109" s="44">
        <v>9846</v>
      </c>
      <c r="NNT109" s="173">
        <v>9847</v>
      </c>
      <c r="NNU109" s="44">
        <v>9848</v>
      </c>
      <c r="NNV109" s="173">
        <v>9849</v>
      </c>
      <c r="NNW109" s="44">
        <v>9850</v>
      </c>
      <c r="NNX109" s="173">
        <v>9851</v>
      </c>
      <c r="NNY109" s="44">
        <v>9852</v>
      </c>
      <c r="NNZ109" s="173">
        <v>9853</v>
      </c>
      <c r="NOA109" s="44">
        <v>9854</v>
      </c>
      <c r="NOB109" s="173">
        <v>9855</v>
      </c>
      <c r="NOC109" s="44">
        <v>9856</v>
      </c>
      <c r="NOD109" s="173">
        <v>9857</v>
      </c>
      <c r="NOE109" s="44">
        <v>9858</v>
      </c>
      <c r="NOF109" s="173">
        <v>9859</v>
      </c>
      <c r="NOG109" s="44">
        <v>9860</v>
      </c>
      <c r="NOH109" s="173">
        <v>9861</v>
      </c>
      <c r="NOI109" s="44">
        <v>9862</v>
      </c>
      <c r="NOJ109" s="173">
        <v>9863</v>
      </c>
      <c r="NOK109" s="44">
        <v>9864</v>
      </c>
      <c r="NOL109" s="173">
        <v>9865</v>
      </c>
      <c r="NOM109" s="44">
        <v>9866</v>
      </c>
      <c r="NON109" s="173">
        <v>9867</v>
      </c>
      <c r="NOO109" s="44">
        <v>9868</v>
      </c>
      <c r="NOP109" s="173">
        <v>9869</v>
      </c>
      <c r="NOQ109" s="44">
        <v>9870</v>
      </c>
      <c r="NOR109" s="173">
        <v>9871</v>
      </c>
      <c r="NOS109" s="44">
        <v>9872</v>
      </c>
      <c r="NOT109" s="173">
        <v>9873</v>
      </c>
      <c r="NOU109" s="44">
        <v>9874</v>
      </c>
      <c r="NOV109" s="173">
        <v>9875</v>
      </c>
      <c r="NOW109" s="44">
        <v>9876</v>
      </c>
      <c r="NOX109" s="173">
        <v>9877</v>
      </c>
      <c r="NOY109" s="44">
        <v>9878</v>
      </c>
      <c r="NOZ109" s="173">
        <v>9879</v>
      </c>
      <c r="NPA109" s="44">
        <v>9880</v>
      </c>
      <c r="NPB109" s="173">
        <v>9881</v>
      </c>
      <c r="NPC109" s="44">
        <v>9882</v>
      </c>
      <c r="NPD109" s="173">
        <v>9883</v>
      </c>
      <c r="NPE109" s="44">
        <v>9884</v>
      </c>
      <c r="NPF109" s="173">
        <v>9885</v>
      </c>
      <c r="NPG109" s="44">
        <v>9886</v>
      </c>
      <c r="NPH109" s="173">
        <v>9887</v>
      </c>
      <c r="NPI109" s="44">
        <v>9888</v>
      </c>
      <c r="NPJ109" s="173">
        <v>9889</v>
      </c>
      <c r="NPK109" s="44">
        <v>9890</v>
      </c>
      <c r="NPL109" s="173">
        <v>9891</v>
      </c>
      <c r="NPM109" s="44">
        <v>9892</v>
      </c>
      <c r="NPN109" s="173">
        <v>9893</v>
      </c>
      <c r="NPO109" s="44">
        <v>9894</v>
      </c>
      <c r="NPP109" s="173">
        <v>9895</v>
      </c>
      <c r="NPQ109" s="44">
        <v>9896</v>
      </c>
      <c r="NPR109" s="173">
        <v>9897</v>
      </c>
      <c r="NPS109" s="44">
        <v>9898</v>
      </c>
      <c r="NPT109" s="173">
        <v>9899</v>
      </c>
      <c r="NPU109" s="44">
        <v>9900</v>
      </c>
      <c r="NPV109" s="173">
        <v>9901</v>
      </c>
      <c r="NPW109" s="44">
        <v>9902</v>
      </c>
      <c r="NPX109" s="173">
        <v>9903</v>
      </c>
      <c r="NPY109" s="44">
        <v>9904</v>
      </c>
      <c r="NPZ109" s="173">
        <v>9905</v>
      </c>
      <c r="NQA109" s="44">
        <v>9906</v>
      </c>
      <c r="NQB109" s="173">
        <v>9907</v>
      </c>
      <c r="NQC109" s="44">
        <v>9908</v>
      </c>
      <c r="NQD109" s="173">
        <v>9909</v>
      </c>
      <c r="NQE109" s="44">
        <v>9910</v>
      </c>
      <c r="NQF109" s="173">
        <v>9911</v>
      </c>
      <c r="NQG109" s="44">
        <v>9912</v>
      </c>
      <c r="NQH109" s="173">
        <v>9913</v>
      </c>
      <c r="NQI109" s="44">
        <v>9914</v>
      </c>
      <c r="NQJ109" s="173">
        <v>9915</v>
      </c>
      <c r="NQK109" s="44">
        <v>9916</v>
      </c>
      <c r="NQL109" s="173">
        <v>9917</v>
      </c>
      <c r="NQM109" s="44">
        <v>9918</v>
      </c>
      <c r="NQN109" s="173">
        <v>9919</v>
      </c>
      <c r="NQO109" s="44">
        <v>9920</v>
      </c>
      <c r="NQP109" s="173">
        <v>9921</v>
      </c>
      <c r="NQQ109" s="44">
        <v>9922</v>
      </c>
      <c r="NQR109" s="173">
        <v>9923</v>
      </c>
      <c r="NQS109" s="44">
        <v>9924</v>
      </c>
      <c r="NQT109" s="173">
        <v>9925</v>
      </c>
      <c r="NQU109" s="44">
        <v>9926</v>
      </c>
      <c r="NQV109" s="173">
        <v>9927</v>
      </c>
      <c r="NQW109" s="44">
        <v>9928</v>
      </c>
      <c r="NQX109" s="173">
        <v>9929</v>
      </c>
      <c r="NQY109" s="44">
        <v>9930</v>
      </c>
      <c r="NQZ109" s="173">
        <v>9931</v>
      </c>
      <c r="NRA109" s="44">
        <v>9932</v>
      </c>
      <c r="NRB109" s="173">
        <v>9933</v>
      </c>
      <c r="NRC109" s="44">
        <v>9934</v>
      </c>
      <c r="NRD109" s="173">
        <v>9935</v>
      </c>
      <c r="NRE109" s="44">
        <v>9936</v>
      </c>
      <c r="NRF109" s="173">
        <v>9937</v>
      </c>
      <c r="NRG109" s="44">
        <v>9938</v>
      </c>
      <c r="NRH109" s="173">
        <v>9939</v>
      </c>
      <c r="NRI109" s="44">
        <v>9940</v>
      </c>
      <c r="NRJ109" s="173">
        <v>9941</v>
      </c>
      <c r="NRK109" s="44">
        <v>9942</v>
      </c>
      <c r="NRL109" s="173">
        <v>9943</v>
      </c>
      <c r="NRM109" s="44">
        <v>9944</v>
      </c>
      <c r="NRN109" s="173">
        <v>9945</v>
      </c>
      <c r="NRO109" s="44">
        <v>9946</v>
      </c>
      <c r="NRP109" s="173">
        <v>9947</v>
      </c>
      <c r="NRQ109" s="44">
        <v>9948</v>
      </c>
      <c r="NRR109" s="173">
        <v>9949</v>
      </c>
      <c r="NRS109" s="44">
        <v>9950</v>
      </c>
      <c r="NRT109" s="173">
        <v>9951</v>
      </c>
      <c r="NRU109" s="44">
        <v>9952</v>
      </c>
      <c r="NRV109" s="173">
        <v>9953</v>
      </c>
      <c r="NRW109" s="44">
        <v>9954</v>
      </c>
      <c r="NRX109" s="173">
        <v>9955</v>
      </c>
      <c r="NRY109" s="44">
        <v>9956</v>
      </c>
      <c r="NRZ109" s="173">
        <v>9957</v>
      </c>
      <c r="NSA109" s="44">
        <v>9958</v>
      </c>
      <c r="NSB109" s="173">
        <v>9959</v>
      </c>
      <c r="NSC109" s="44">
        <v>9960</v>
      </c>
      <c r="NSD109" s="173">
        <v>9961</v>
      </c>
      <c r="NSE109" s="44">
        <v>9962</v>
      </c>
      <c r="NSF109" s="173">
        <v>9963</v>
      </c>
      <c r="NSG109" s="44">
        <v>9964</v>
      </c>
      <c r="NSH109" s="173">
        <v>9965</v>
      </c>
      <c r="NSI109" s="44">
        <v>9966</v>
      </c>
      <c r="NSJ109" s="173">
        <v>9967</v>
      </c>
      <c r="NSK109" s="44">
        <v>9968</v>
      </c>
      <c r="NSL109" s="173">
        <v>9969</v>
      </c>
      <c r="NSM109" s="44">
        <v>9970</v>
      </c>
      <c r="NSN109" s="173">
        <v>9971</v>
      </c>
      <c r="NSO109" s="44">
        <v>9972</v>
      </c>
      <c r="NSP109" s="173">
        <v>9973</v>
      </c>
      <c r="NSQ109" s="44">
        <v>9974</v>
      </c>
      <c r="NSR109" s="173">
        <v>9975</v>
      </c>
      <c r="NSS109" s="44">
        <v>9976</v>
      </c>
      <c r="NST109" s="173">
        <v>9977</v>
      </c>
      <c r="NSU109" s="44">
        <v>9978</v>
      </c>
      <c r="NSV109" s="173">
        <v>9979</v>
      </c>
      <c r="NSW109" s="44">
        <v>9980</v>
      </c>
      <c r="NSX109" s="173">
        <v>9981</v>
      </c>
      <c r="NSY109" s="44">
        <v>9982</v>
      </c>
      <c r="NSZ109" s="173">
        <v>9983</v>
      </c>
      <c r="NTA109" s="44">
        <v>9984</v>
      </c>
      <c r="NTB109" s="173">
        <v>9985</v>
      </c>
      <c r="NTC109" s="44">
        <v>9986</v>
      </c>
      <c r="NTD109" s="173">
        <v>9987</v>
      </c>
      <c r="NTE109" s="44">
        <v>9988</v>
      </c>
      <c r="NTF109" s="173">
        <v>9989</v>
      </c>
      <c r="NTG109" s="44">
        <v>9990</v>
      </c>
      <c r="NTH109" s="173">
        <v>9991</v>
      </c>
      <c r="NTI109" s="44">
        <v>9992</v>
      </c>
      <c r="NTJ109" s="173">
        <v>9993</v>
      </c>
      <c r="NTK109" s="44">
        <v>9994</v>
      </c>
      <c r="NTL109" s="173">
        <v>9995</v>
      </c>
      <c r="NTM109" s="44">
        <v>9996</v>
      </c>
      <c r="NTN109" s="173">
        <v>9997</v>
      </c>
      <c r="NTO109" s="44">
        <v>9998</v>
      </c>
      <c r="NTP109" s="173">
        <v>9999</v>
      </c>
      <c r="NTQ109" s="44">
        <v>10000</v>
      </c>
      <c r="NTR109" s="173">
        <v>10001</v>
      </c>
      <c r="NTS109" s="44">
        <v>10002</v>
      </c>
      <c r="NTT109" s="173">
        <v>10003</v>
      </c>
      <c r="NTU109" s="44">
        <v>10004</v>
      </c>
      <c r="NTV109" s="173">
        <v>10005</v>
      </c>
      <c r="NTW109" s="44">
        <v>10006</v>
      </c>
      <c r="NTX109" s="173">
        <v>10007</v>
      </c>
      <c r="NTY109" s="44">
        <v>10008</v>
      </c>
      <c r="NTZ109" s="173">
        <v>10009</v>
      </c>
      <c r="NUA109" s="44">
        <v>10010</v>
      </c>
      <c r="NUB109" s="173">
        <v>10011</v>
      </c>
      <c r="NUC109" s="44">
        <v>10012</v>
      </c>
      <c r="NUD109" s="173">
        <v>10013</v>
      </c>
      <c r="NUE109" s="44">
        <v>10014</v>
      </c>
      <c r="NUF109" s="173">
        <v>10015</v>
      </c>
      <c r="NUG109" s="44">
        <v>10016</v>
      </c>
      <c r="NUH109" s="173">
        <v>10017</v>
      </c>
      <c r="NUI109" s="44">
        <v>10018</v>
      </c>
      <c r="NUJ109" s="173">
        <v>10019</v>
      </c>
      <c r="NUK109" s="44">
        <v>10020</v>
      </c>
      <c r="NUL109" s="173">
        <v>10021</v>
      </c>
      <c r="NUM109" s="44">
        <v>10022</v>
      </c>
      <c r="NUN109" s="173">
        <v>10023</v>
      </c>
      <c r="NUO109" s="44">
        <v>10024</v>
      </c>
      <c r="NUP109" s="173">
        <v>10025</v>
      </c>
      <c r="NUQ109" s="44">
        <v>10026</v>
      </c>
      <c r="NUR109" s="173">
        <v>10027</v>
      </c>
      <c r="NUS109" s="44">
        <v>10028</v>
      </c>
      <c r="NUT109" s="173">
        <v>10029</v>
      </c>
      <c r="NUU109" s="44">
        <v>10030</v>
      </c>
      <c r="NUV109" s="173">
        <v>10031</v>
      </c>
      <c r="NUW109" s="44">
        <v>10032</v>
      </c>
      <c r="NUX109" s="173">
        <v>10033</v>
      </c>
      <c r="NUY109" s="44">
        <v>10034</v>
      </c>
      <c r="NUZ109" s="173">
        <v>10035</v>
      </c>
      <c r="NVA109" s="44">
        <v>10036</v>
      </c>
      <c r="NVB109" s="173">
        <v>10037</v>
      </c>
      <c r="NVC109" s="44">
        <v>10038</v>
      </c>
      <c r="NVD109" s="173">
        <v>10039</v>
      </c>
      <c r="NVE109" s="44">
        <v>10040</v>
      </c>
      <c r="NVF109" s="173">
        <v>10041</v>
      </c>
      <c r="NVG109" s="44">
        <v>10042</v>
      </c>
      <c r="NVH109" s="173">
        <v>10043</v>
      </c>
      <c r="NVI109" s="44">
        <v>10044</v>
      </c>
      <c r="NVJ109" s="173">
        <v>10045</v>
      </c>
      <c r="NVK109" s="44">
        <v>10046</v>
      </c>
      <c r="NVL109" s="173">
        <v>10047</v>
      </c>
      <c r="NVM109" s="44">
        <v>10048</v>
      </c>
      <c r="NVN109" s="173">
        <v>10049</v>
      </c>
      <c r="NVO109" s="44">
        <v>10050</v>
      </c>
      <c r="NVP109" s="173">
        <v>10051</v>
      </c>
      <c r="NVQ109" s="44">
        <v>10052</v>
      </c>
      <c r="NVR109" s="173">
        <v>10053</v>
      </c>
      <c r="NVS109" s="44">
        <v>10054</v>
      </c>
      <c r="NVT109" s="173">
        <v>10055</v>
      </c>
      <c r="NVU109" s="44">
        <v>10056</v>
      </c>
      <c r="NVV109" s="173">
        <v>10057</v>
      </c>
      <c r="NVW109" s="44">
        <v>10058</v>
      </c>
      <c r="NVX109" s="173">
        <v>10059</v>
      </c>
      <c r="NVY109" s="44">
        <v>10060</v>
      </c>
      <c r="NVZ109" s="173">
        <v>10061</v>
      </c>
      <c r="NWA109" s="44">
        <v>10062</v>
      </c>
      <c r="NWB109" s="173">
        <v>10063</v>
      </c>
      <c r="NWC109" s="44">
        <v>10064</v>
      </c>
      <c r="NWD109" s="173">
        <v>10065</v>
      </c>
      <c r="NWE109" s="44">
        <v>10066</v>
      </c>
      <c r="NWF109" s="173">
        <v>10067</v>
      </c>
      <c r="NWG109" s="44">
        <v>10068</v>
      </c>
      <c r="NWH109" s="173">
        <v>10069</v>
      </c>
      <c r="NWI109" s="44">
        <v>10070</v>
      </c>
      <c r="NWJ109" s="173">
        <v>10071</v>
      </c>
      <c r="NWK109" s="44">
        <v>10072</v>
      </c>
      <c r="NWL109" s="173">
        <v>10073</v>
      </c>
      <c r="NWM109" s="44">
        <v>10074</v>
      </c>
      <c r="NWN109" s="173">
        <v>10075</v>
      </c>
      <c r="NWO109" s="44">
        <v>10076</v>
      </c>
      <c r="NWP109" s="173">
        <v>10077</v>
      </c>
      <c r="NWQ109" s="44">
        <v>10078</v>
      </c>
      <c r="NWR109" s="173">
        <v>10079</v>
      </c>
      <c r="NWS109" s="44">
        <v>10080</v>
      </c>
      <c r="NWT109" s="173">
        <v>10081</v>
      </c>
      <c r="NWU109" s="44">
        <v>10082</v>
      </c>
      <c r="NWV109" s="173">
        <v>10083</v>
      </c>
      <c r="NWW109" s="44">
        <v>10084</v>
      </c>
      <c r="NWX109" s="173">
        <v>10085</v>
      </c>
      <c r="NWY109" s="44">
        <v>10086</v>
      </c>
      <c r="NWZ109" s="173">
        <v>10087</v>
      </c>
      <c r="NXA109" s="44">
        <v>10088</v>
      </c>
      <c r="NXB109" s="173">
        <v>10089</v>
      </c>
      <c r="NXC109" s="44">
        <v>10090</v>
      </c>
      <c r="NXD109" s="173">
        <v>10091</v>
      </c>
      <c r="NXE109" s="44">
        <v>10092</v>
      </c>
      <c r="NXF109" s="173">
        <v>10093</v>
      </c>
      <c r="NXG109" s="44">
        <v>10094</v>
      </c>
      <c r="NXH109" s="173">
        <v>10095</v>
      </c>
      <c r="NXI109" s="44">
        <v>10096</v>
      </c>
      <c r="NXJ109" s="173">
        <v>10097</v>
      </c>
      <c r="NXK109" s="44">
        <v>10098</v>
      </c>
      <c r="NXL109" s="173">
        <v>10099</v>
      </c>
      <c r="NXM109" s="44">
        <v>10100</v>
      </c>
      <c r="NXN109" s="173">
        <v>10101</v>
      </c>
      <c r="NXO109" s="44">
        <v>10102</v>
      </c>
      <c r="NXP109" s="173">
        <v>10103</v>
      </c>
      <c r="NXQ109" s="44">
        <v>10104</v>
      </c>
      <c r="NXR109" s="173">
        <v>10105</v>
      </c>
      <c r="NXS109" s="44">
        <v>10106</v>
      </c>
      <c r="NXT109" s="173">
        <v>10107</v>
      </c>
      <c r="NXU109" s="44">
        <v>10108</v>
      </c>
      <c r="NXV109" s="173">
        <v>10109</v>
      </c>
      <c r="NXW109" s="44">
        <v>10110</v>
      </c>
      <c r="NXX109" s="173">
        <v>10111</v>
      </c>
      <c r="NXY109" s="44">
        <v>10112</v>
      </c>
      <c r="NXZ109" s="173">
        <v>10113</v>
      </c>
      <c r="NYA109" s="44">
        <v>10114</v>
      </c>
      <c r="NYB109" s="173">
        <v>10115</v>
      </c>
      <c r="NYC109" s="44">
        <v>10116</v>
      </c>
      <c r="NYD109" s="173">
        <v>10117</v>
      </c>
      <c r="NYE109" s="44">
        <v>10118</v>
      </c>
      <c r="NYF109" s="173">
        <v>10119</v>
      </c>
      <c r="NYG109" s="44">
        <v>10120</v>
      </c>
      <c r="NYH109" s="173">
        <v>10121</v>
      </c>
      <c r="NYI109" s="44">
        <v>10122</v>
      </c>
      <c r="NYJ109" s="173">
        <v>10123</v>
      </c>
      <c r="NYK109" s="44">
        <v>10124</v>
      </c>
      <c r="NYL109" s="173">
        <v>10125</v>
      </c>
      <c r="NYM109" s="44">
        <v>10126</v>
      </c>
      <c r="NYN109" s="173">
        <v>10127</v>
      </c>
      <c r="NYO109" s="44">
        <v>10128</v>
      </c>
      <c r="NYP109" s="173">
        <v>10129</v>
      </c>
      <c r="NYQ109" s="44">
        <v>10130</v>
      </c>
      <c r="NYR109" s="173">
        <v>10131</v>
      </c>
      <c r="NYS109" s="44">
        <v>10132</v>
      </c>
      <c r="NYT109" s="173">
        <v>10133</v>
      </c>
      <c r="NYU109" s="44">
        <v>10134</v>
      </c>
      <c r="NYV109" s="173">
        <v>10135</v>
      </c>
      <c r="NYW109" s="44">
        <v>10136</v>
      </c>
      <c r="NYX109" s="173">
        <v>10137</v>
      </c>
      <c r="NYY109" s="44">
        <v>10138</v>
      </c>
      <c r="NYZ109" s="173">
        <v>10139</v>
      </c>
      <c r="NZA109" s="44">
        <v>10140</v>
      </c>
      <c r="NZB109" s="173">
        <v>10141</v>
      </c>
      <c r="NZC109" s="44">
        <v>10142</v>
      </c>
      <c r="NZD109" s="173">
        <v>10143</v>
      </c>
      <c r="NZE109" s="44">
        <v>10144</v>
      </c>
      <c r="NZF109" s="173">
        <v>10145</v>
      </c>
      <c r="NZG109" s="44">
        <v>10146</v>
      </c>
      <c r="NZH109" s="173">
        <v>10147</v>
      </c>
      <c r="NZI109" s="44">
        <v>10148</v>
      </c>
      <c r="NZJ109" s="173">
        <v>10149</v>
      </c>
      <c r="NZK109" s="44">
        <v>10150</v>
      </c>
      <c r="NZL109" s="173">
        <v>10151</v>
      </c>
      <c r="NZM109" s="44">
        <v>10152</v>
      </c>
      <c r="NZN109" s="173">
        <v>10153</v>
      </c>
      <c r="NZO109" s="44">
        <v>10154</v>
      </c>
      <c r="NZP109" s="173">
        <v>10155</v>
      </c>
      <c r="NZQ109" s="44">
        <v>10156</v>
      </c>
      <c r="NZR109" s="173">
        <v>10157</v>
      </c>
      <c r="NZS109" s="44">
        <v>10158</v>
      </c>
      <c r="NZT109" s="173">
        <v>10159</v>
      </c>
      <c r="NZU109" s="44">
        <v>10160</v>
      </c>
      <c r="NZV109" s="173">
        <v>10161</v>
      </c>
      <c r="NZW109" s="44">
        <v>10162</v>
      </c>
      <c r="NZX109" s="173">
        <v>10163</v>
      </c>
      <c r="NZY109" s="44">
        <v>10164</v>
      </c>
      <c r="NZZ109" s="173">
        <v>10165</v>
      </c>
      <c r="OAA109" s="44">
        <v>10166</v>
      </c>
      <c r="OAB109" s="173">
        <v>10167</v>
      </c>
      <c r="OAC109" s="44">
        <v>10168</v>
      </c>
      <c r="OAD109" s="173">
        <v>10169</v>
      </c>
      <c r="OAE109" s="44">
        <v>10170</v>
      </c>
      <c r="OAF109" s="173">
        <v>10171</v>
      </c>
      <c r="OAG109" s="44">
        <v>10172</v>
      </c>
      <c r="OAH109" s="173">
        <v>10173</v>
      </c>
      <c r="OAI109" s="44">
        <v>10174</v>
      </c>
      <c r="OAJ109" s="173">
        <v>10175</v>
      </c>
      <c r="OAK109" s="44">
        <v>10176</v>
      </c>
      <c r="OAL109" s="173">
        <v>10177</v>
      </c>
      <c r="OAM109" s="44">
        <v>10178</v>
      </c>
      <c r="OAN109" s="173">
        <v>10179</v>
      </c>
      <c r="OAO109" s="44">
        <v>10180</v>
      </c>
      <c r="OAP109" s="173">
        <v>10181</v>
      </c>
      <c r="OAQ109" s="44">
        <v>10182</v>
      </c>
      <c r="OAR109" s="173">
        <v>10183</v>
      </c>
      <c r="OAS109" s="44">
        <v>10184</v>
      </c>
      <c r="OAT109" s="173">
        <v>10185</v>
      </c>
      <c r="OAU109" s="44">
        <v>10186</v>
      </c>
      <c r="OAV109" s="173">
        <v>10187</v>
      </c>
      <c r="OAW109" s="44">
        <v>10188</v>
      </c>
      <c r="OAX109" s="173">
        <v>10189</v>
      </c>
      <c r="OAY109" s="44">
        <v>10190</v>
      </c>
      <c r="OAZ109" s="173">
        <v>10191</v>
      </c>
      <c r="OBA109" s="44">
        <v>10192</v>
      </c>
      <c r="OBB109" s="173">
        <v>10193</v>
      </c>
      <c r="OBC109" s="44">
        <v>10194</v>
      </c>
      <c r="OBD109" s="173">
        <v>10195</v>
      </c>
      <c r="OBE109" s="44">
        <v>10196</v>
      </c>
      <c r="OBF109" s="173">
        <v>10197</v>
      </c>
      <c r="OBG109" s="44">
        <v>10198</v>
      </c>
      <c r="OBH109" s="173">
        <v>10199</v>
      </c>
      <c r="OBI109" s="44">
        <v>10200</v>
      </c>
      <c r="OBJ109" s="173">
        <v>10201</v>
      </c>
      <c r="OBK109" s="44">
        <v>10202</v>
      </c>
      <c r="OBL109" s="173">
        <v>10203</v>
      </c>
      <c r="OBM109" s="44">
        <v>10204</v>
      </c>
      <c r="OBN109" s="173">
        <v>10205</v>
      </c>
      <c r="OBO109" s="44">
        <v>10206</v>
      </c>
      <c r="OBP109" s="173">
        <v>10207</v>
      </c>
      <c r="OBQ109" s="44">
        <v>10208</v>
      </c>
      <c r="OBR109" s="173">
        <v>10209</v>
      </c>
      <c r="OBS109" s="44">
        <v>10210</v>
      </c>
      <c r="OBT109" s="173">
        <v>10211</v>
      </c>
      <c r="OBU109" s="44">
        <v>10212</v>
      </c>
      <c r="OBV109" s="173">
        <v>10213</v>
      </c>
      <c r="OBW109" s="44">
        <v>10214</v>
      </c>
      <c r="OBX109" s="173">
        <v>10215</v>
      </c>
      <c r="OBY109" s="44">
        <v>10216</v>
      </c>
      <c r="OBZ109" s="173">
        <v>10217</v>
      </c>
      <c r="OCA109" s="44">
        <v>10218</v>
      </c>
      <c r="OCB109" s="173">
        <v>10219</v>
      </c>
      <c r="OCC109" s="44">
        <v>10220</v>
      </c>
      <c r="OCD109" s="173">
        <v>10221</v>
      </c>
      <c r="OCE109" s="44">
        <v>10222</v>
      </c>
      <c r="OCF109" s="173">
        <v>10223</v>
      </c>
      <c r="OCG109" s="44">
        <v>10224</v>
      </c>
      <c r="OCH109" s="173">
        <v>10225</v>
      </c>
      <c r="OCI109" s="44">
        <v>10226</v>
      </c>
      <c r="OCJ109" s="173">
        <v>10227</v>
      </c>
      <c r="OCK109" s="44">
        <v>10228</v>
      </c>
      <c r="OCL109" s="173">
        <v>10229</v>
      </c>
      <c r="OCM109" s="44">
        <v>10230</v>
      </c>
      <c r="OCN109" s="173">
        <v>10231</v>
      </c>
      <c r="OCO109" s="44">
        <v>10232</v>
      </c>
      <c r="OCP109" s="173">
        <v>10233</v>
      </c>
      <c r="OCQ109" s="44">
        <v>10234</v>
      </c>
      <c r="OCR109" s="173">
        <v>10235</v>
      </c>
      <c r="OCS109" s="44">
        <v>10236</v>
      </c>
      <c r="OCT109" s="173">
        <v>10237</v>
      </c>
      <c r="OCU109" s="44">
        <v>10238</v>
      </c>
      <c r="OCV109" s="173">
        <v>10239</v>
      </c>
      <c r="OCW109" s="44">
        <v>10240</v>
      </c>
      <c r="OCX109" s="173">
        <v>10241</v>
      </c>
      <c r="OCY109" s="44">
        <v>10242</v>
      </c>
      <c r="OCZ109" s="173">
        <v>10243</v>
      </c>
      <c r="ODA109" s="44">
        <v>10244</v>
      </c>
      <c r="ODB109" s="173">
        <v>10245</v>
      </c>
      <c r="ODC109" s="44">
        <v>10246</v>
      </c>
      <c r="ODD109" s="173">
        <v>10247</v>
      </c>
      <c r="ODE109" s="44">
        <v>10248</v>
      </c>
      <c r="ODF109" s="173">
        <v>10249</v>
      </c>
      <c r="ODG109" s="44">
        <v>10250</v>
      </c>
      <c r="ODH109" s="173">
        <v>10251</v>
      </c>
      <c r="ODI109" s="44">
        <v>10252</v>
      </c>
      <c r="ODJ109" s="173">
        <v>10253</v>
      </c>
      <c r="ODK109" s="44">
        <v>10254</v>
      </c>
      <c r="ODL109" s="173">
        <v>10255</v>
      </c>
      <c r="ODM109" s="44">
        <v>10256</v>
      </c>
      <c r="ODN109" s="173">
        <v>10257</v>
      </c>
      <c r="ODO109" s="44">
        <v>10258</v>
      </c>
      <c r="ODP109" s="173">
        <v>10259</v>
      </c>
      <c r="ODQ109" s="44">
        <v>10260</v>
      </c>
      <c r="ODR109" s="173">
        <v>10261</v>
      </c>
      <c r="ODS109" s="44">
        <v>10262</v>
      </c>
      <c r="ODT109" s="173">
        <v>10263</v>
      </c>
      <c r="ODU109" s="44">
        <v>10264</v>
      </c>
      <c r="ODV109" s="173">
        <v>10265</v>
      </c>
      <c r="ODW109" s="44">
        <v>10266</v>
      </c>
      <c r="ODX109" s="173">
        <v>10267</v>
      </c>
      <c r="ODY109" s="44">
        <v>10268</v>
      </c>
      <c r="ODZ109" s="173">
        <v>10269</v>
      </c>
      <c r="OEA109" s="44">
        <v>10270</v>
      </c>
      <c r="OEB109" s="173">
        <v>10271</v>
      </c>
      <c r="OEC109" s="44">
        <v>10272</v>
      </c>
      <c r="OED109" s="173">
        <v>10273</v>
      </c>
      <c r="OEE109" s="44">
        <v>10274</v>
      </c>
      <c r="OEF109" s="173">
        <v>10275</v>
      </c>
      <c r="OEG109" s="44">
        <v>10276</v>
      </c>
      <c r="OEH109" s="173">
        <v>10277</v>
      </c>
      <c r="OEI109" s="44">
        <v>10278</v>
      </c>
      <c r="OEJ109" s="173">
        <v>10279</v>
      </c>
      <c r="OEK109" s="44">
        <v>10280</v>
      </c>
      <c r="OEL109" s="173">
        <v>10281</v>
      </c>
      <c r="OEM109" s="44">
        <v>10282</v>
      </c>
      <c r="OEN109" s="173">
        <v>10283</v>
      </c>
      <c r="OEO109" s="44">
        <v>10284</v>
      </c>
      <c r="OEP109" s="173">
        <v>10285</v>
      </c>
      <c r="OEQ109" s="44">
        <v>10286</v>
      </c>
      <c r="OER109" s="173">
        <v>10287</v>
      </c>
      <c r="OES109" s="44">
        <v>10288</v>
      </c>
      <c r="OET109" s="173">
        <v>10289</v>
      </c>
      <c r="OEU109" s="44">
        <v>10290</v>
      </c>
      <c r="OEV109" s="173">
        <v>10291</v>
      </c>
      <c r="OEW109" s="44">
        <v>10292</v>
      </c>
      <c r="OEX109" s="173">
        <v>10293</v>
      </c>
      <c r="OEY109" s="44">
        <v>10294</v>
      </c>
      <c r="OEZ109" s="173">
        <v>10295</v>
      </c>
      <c r="OFA109" s="44">
        <v>10296</v>
      </c>
      <c r="OFB109" s="173">
        <v>10297</v>
      </c>
      <c r="OFC109" s="44">
        <v>10298</v>
      </c>
      <c r="OFD109" s="173">
        <v>10299</v>
      </c>
      <c r="OFE109" s="44">
        <v>10300</v>
      </c>
      <c r="OFF109" s="173">
        <v>10301</v>
      </c>
      <c r="OFG109" s="44">
        <v>10302</v>
      </c>
      <c r="OFH109" s="173">
        <v>10303</v>
      </c>
      <c r="OFI109" s="44">
        <v>10304</v>
      </c>
      <c r="OFJ109" s="173">
        <v>10305</v>
      </c>
      <c r="OFK109" s="44">
        <v>10306</v>
      </c>
      <c r="OFL109" s="173">
        <v>10307</v>
      </c>
      <c r="OFM109" s="44">
        <v>10308</v>
      </c>
      <c r="OFN109" s="173">
        <v>10309</v>
      </c>
      <c r="OFO109" s="44">
        <v>10310</v>
      </c>
      <c r="OFP109" s="173">
        <v>10311</v>
      </c>
      <c r="OFQ109" s="44">
        <v>10312</v>
      </c>
      <c r="OFR109" s="173">
        <v>10313</v>
      </c>
      <c r="OFS109" s="44">
        <v>10314</v>
      </c>
      <c r="OFT109" s="173">
        <v>10315</v>
      </c>
      <c r="OFU109" s="44">
        <v>10316</v>
      </c>
      <c r="OFV109" s="173">
        <v>10317</v>
      </c>
      <c r="OFW109" s="44">
        <v>10318</v>
      </c>
      <c r="OFX109" s="173">
        <v>10319</v>
      </c>
      <c r="OFY109" s="44">
        <v>10320</v>
      </c>
      <c r="OFZ109" s="173">
        <v>10321</v>
      </c>
      <c r="OGA109" s="44">
        <v>10322</v>
      </c>
      <c r="OGB109" s="173">
        <v>10323</v>
      </c>
      <c r="OGC109" s="44">
        <v>10324</v>
      </c>
      <c r="OGD109" s="173">
        <v>10325</v>
      </c>
      <c r="OGE109" s="44">
        <v>10326</v>
      </c>
      <c r="OGF109" s="173">
        <v>10327</v>
      </c>
      <c r="OGG109" s="44">
        <v>10328</v>
      </c>
      <c r="OGH109" s="173">
        <v>10329</v>
      </c>
      <c r="OGI109" s="44">
        <v>10330</v>
      </c>
      <c r="OGJ109" s="173">
        <v>10331</v>
      </c>
      <c r="OGK109" s="44">
        <v>10332</v>
      </c>
      <c r="OGL109" s="173">
        <v>10333</v>
      </c>
      <c r="OGM109" s="44">
        <v>10334</v>
      </c>
      <c r="OGN109" s="173">
        <v>10335</v>
      </c>
      <c r="OGO109" s="44">
        <v>10336</v>
      </c>
      <c r="OGP109" s="173">
        <v>10337</v>
      </c>
      <c r="OGQ109" s="44">
        <v>10338</v>
      </c>
      <c r="OGR109" s="173">
        <v>10339</v>
      </c>
      <c r="OGS109" s="44">
        <v>10340</v>
      </c>
      <c r="OGT109" s="173">
        <v>10341</v>
      </c>
      <c r="OGU109" s="44">
        <v>10342</v>
      </c>
      <c r="OGV109" s="173">
        <v>10343</v>
      </c>
      <c r="OGW109" s="44">
        <v>10344</v>
      </c>
      <c r="OGX109" s="173">
        <v>10345</v>
      </c>
      <c r="OGY109" s="44">
        <v>10346</v>
      </c>
      <c r="OGZ109" s="173">
        <v>10347</v>
      </c>
      <c r="OHA109" s="44">
        <v>10348</v>
      </c>
      <c r="OHB109" s="173">
        <v>10349</v>
      </c>
      <c r="OHC109" s="44">
        <v>10350</v>
      </c>
      <c r="OHD109" s="173">
        <v>10351</v>
      </c>
      <c r="OHE109" s="44">
        <v>10352</v>
      </c>
      <c r="OHF109" s="173">
        <v>10353</v>
      </c>
      <c r="OHG109" s="44">
        <v>10354</v>
      </c>
      <c r="OHH109" s="173">
        <v>10355</v>
      </c>
      <c r="OHI109" s="44">
        <v>10356</v>
      </c>
      <c r="OHJ109" s="173">
        <v>10357</v>
      </c>
      <c r="OHK109" s="44">
        <v>10358</v>
      </c>
      <c r="OHL109" s="173">
        <v>10359</v>
      </c>
      <c r="OHM109" s="44">
        <v>10360</v>
      </c>
      <c r="OHN109" s="173">
        <v>10361</v>
      </c>
      <c r="OHO109" s="44">
        <v>10362</v>
      </c>
      <c r="OHP109" s="173">
        <v>10363</v>
      </c>
      <c r="OHQ109" s="44">
        <v>10364</v>
      </c>
      <c r="OHR109" s="173">
        <v>10365</v>
      </c>
      <c r="OHS109" s="44">
        <v>10366</v>
      </c>
      <c r="OHT109" s="173">
        <v>10367</v>
      </c>
      <c r="OHU109" s="44">
        <v>10368</v>
      </c>
      <c r="OHV109" s="173">
        <v>10369</v>
      </c>
      <c r="OHW109" s="44">
        <v>10370</v>
      </c>
      <c r="OHX109" s="173">
        <v>10371</v>
      </c>
      <c r="OHY109" s="44">
        <v>10372</v>
      </c>
      <c r="OHZ109" s="173">
        <v>10373</v>
      </c>
      <c r="OIA109" s="44">
        <v>10374</v>
      </c>
      <c r="OIB109" s="173">
        <v>10375</v>
      </c>
      <c r="OIC109" s="44">
        <v>10376</v>
      </c>
      <c r="OID109" s="173">
        <v>10377</v>
      </c>
      <c r="OIE109" s="44">
        <v>10378</v>
      </c>
      <c r="OIF109" s="173">
        <v>10379</v>
      </c>
      <c r="OIG109" s="44">
        <v>10380</v>
      </c>
      <c r="OIH109" s="173">
        <v>10381</v>
      </c>
      <c r="OII109" s="44">
        <v>10382</v>
      </c>
      <c r="OIJ109" s="173">
        <v>10383</v>
      </c>
      <c r="OIK109" s="44">
        <v>10384</v>
      </c>
      <c r="OIL109" s="173">
        <v>10385</v>
      </c>
      <c r="OIM109" s="44">
        <v>10386</v>
      </c>
      <c r="OIN109" s="173">
        <v>10387</v>
      </c>
      <c r="OIO109" s="44">
        <v>10388</v>
      </c>
      <c r="OIP109" s="173">
        <v>10389</v>
      </c>
      <c r="OIQ109" s="44">
        <v>10390</v>
      </c>
      <c r="OIR109" s="173">
        <v>10391</v>
      </c>
      <c r="OIS109" s="44">
        <v>10392</v>
      </c>
      <c r="OIT109" s="173">
        <v>10393</v>
      </c>
      <c r="OIU109" s="44">
        <v>10394</v>
      </c>
      <c r="OIV109" s="173">
        <v>10395</v>
      </c>
      <c r="OIW109" s="44">
        <v>10396</v>
      </c>
      <c r="OIX109" s="173">
        <v>10397</v>
      </c>
      <c r="OIY109" s="44">
        <v>10398</v>
      </c>
      <c r="OIZ109" s="173">
        <v>10399</v>
      </c>
      <c r="OJA109" s="44">
        <v>10400</v>
      </c>
      <c r="OJB109" s="173">
        <v>10401</v>
      </c>
      <c r="OJC109" s="44">
        <v>10402</v>
      </c>
      <c r="OJD109" s="173">
        <v>10403</v>
      </c>
      <c r="OJE109" s="44">
        <v>10404</v>
      </c>
      <c r="OJF109" s="173">
        <v>10405</v>
      </c>
      <c r="OJG109" s="44">
        <v>10406</v>
      </c>
      <c r="OJH109" s="173">
        <v>10407</v>
      </c>
      <c r="OJI109" s="44">
        <v>10408</v>
      </c>
      <c r="OJJ109" s="173">
        <v>10409</v>
      </c>
      <c r="OJK109" s="44">
        <v>10410</v>
      </c>
      <c r="OJL109" s="173">
        <v>10411</v>
      </c>
      <c r="OJM109" s="44">
        <v>10412</v>
      </c>
      <c r="OJN109" s="173">
        <v>10413</v>
      </c>
      <c r="OJO109" s="44">
        <v>10414</v>
      </c>
      <c r="OJP109" s="173">
        <v>10415</v>
      </c>
      <c r="OJQ109" s="44">
        <v>10416</v>
      </c>
      <c r="OJR109" s="173">
        <v>10417</v>
      </c>
      <c r="OJS109" s="44">
        <v>10418</v>
      </c>
      <c r="OJT109" s="173">
        <v>10419</v>
      </c>
      <c r="OJU109" s="44">
        <v>10420</v>
      </c>
      <c r="OJV109" s="173">
        <v>10421</v>
      </c>
      <c r="OJW109" s="44">
        <v>10422</v>
      </c>
      <c r="OJX109" s="173">
        <v>10423</v>
      </c>
      <c r="OJY109" s="44">
        <v>10424</v>
      </c>
      <c r="OJZ109" s="173">
        <v>10425</v>
      </c>
      <c r="OKA109" s="44">
        <v>10426</v>
      </c>
      <c r="OKB109" s="173">
        <v>10427</v>
      </c>
      <c r="OKC109" s="44">
        <v>10428</v>
      </c>
      <c r="OKD109" s="173">
        <v>10429</v>
      </c>
      <c r="OKE109" s="44">
        <v>10430</v>
      </c>
      <c r="OKF109" s="173">
        <v>10431</v>
      </c>
      <c r="OKG109" s="44">
        <v>10432</v>
      </c>
      <c r="OKH109" s="173">
        <v>10433</v>
      </c>
      <c r="OKI109" s="44">
        <v>10434</v>
      </c>
      <c r="OKJ109" s="173">
        <v>10435</v>
      </c>
      <c r="OKK109" s="44">
        <v>10436</v>
      </c>
      <c r="OKL109" s="173">
        <v>10437</v>
      </c>
      <c r="OKM109" s="44">
        <v>10438</v>
      </c>
      <c r="OKN109" s="173">
        <v>10439</v>
      </c>
      <c r="OKO109" s="44">
        <v>10440</v>
      </c>
      <c r="OKP109" s="173">
        <v>10441</v>
      </c>
      <c r="OKQ109" s="44">
        <v>10442</v>
      </c>
      <c r="OKR109" s="173">
        <v>10443</v>
      </c>
      <c r="OKS109" s="44">
        <v>10444</v>
      </c>
      <c r="OKT109" s="173">
        <v>10445</v>
      </c>
      <c r="OKU109" s="44">
        <v>10446</v>
      </c>
      <c r="OKV109" s="173">
        <v>10447</v>
      </c>
      <c r="OKW109" s="44">
        <v>10448</v>
      </c>
      <c r="OKX109" s="173">
        <v>10449</v>
      </c>
      <c r="OKY109" s="44">
        <v>10450</v>
      </c>
      <c r="OKZ109" s="173">
        <v>10451</v>
      </c>
      <c r="OLA109" s="44">
        <v>10452</v>
      </c>
      <c r="OLB109" s="173">
        <v>10453</v>
      </c>
      <c r="OLC109" s="44">
        <v>10454</v>
      </c>
      <c r="OLD109" s="173">
        <v>10455</v>
      </c>
      <c r="OLE109" s="44">
        <v>10456</v>
      </c>
      <c r="OLF109" s="173">
        <v>10457</v>
      </c>
      <c r="OLG109" s="44">
        <v>10458</v>
      </c>
      <c r="OLH109" s="173">
        <v>10459</v>
      </c>
      <c r="OLI109" s="44">
        <v>10460</v>
      </c>
      <c r="OLJ109" s="173">
        <v>10461</v>
      </c>
      <c r="OLK109" s="44">
        <v>10462</v>
      </c>
      <c r="OLL109" s="173">
        <v>10463</v>
      </c>
      <c r="OLM109" s="44">
        <v>10464</v>
      </c>
      <c r="OLN109" s="173">
        <v>10465</v>
      </c>
      <c r="OLO109" s="44">
        <v>10466</v>
      </c>
      <c r="OLP109" s="173">
        <v>10467</v>
      </c>
      <c r="OLQ109" s="44">
        <v>10468</v>
      </c>
      <c r="OLR109" s="173">
        <v>10469</v>
      </c>
      <c r="OLS109" s="44">
        <v>10470</v>
      </c>
      <c r="OLT109" s="173">
        <v>10471</v>
      </c>
      <c r="OLU109" s="44">
        <v>10472</v>
      </c>
      <c r="OLV109" s="173">
        <v>10473</v>
      </c>
      <c r="OLW109" s="44">
        <v>10474</v>
      </c>
      <c r="OLX109" s="173">
        <v>10475</v>
      </c>
      <c r="OLY109" s="44">
        <v>10476</v>
      </c>
      <c r="OLZ109" s="173">
        <v>10477</v>
      </c>
      <c r="OMA109" s="44">
        <v>10478</v>
      </c>
      <c r="OMB109" s="173">
        <v>10479</v>
      </c>
      <c r="OMC109" s="44">
        <v>10480</v>
      </c>
      <c r="OMD109" s="173">
        <v>10481</v>
      </c>
      <c r="OME109" s="44">
        <v>10482</v>
      </c>
      <c r="OMF109" s="173">
        <v>10483</v>
      </c>
      <c r="OMG109" s="44">
        <v>10484</v>
      </c>
      <c r="OMH109" s="173">
        <v>10485</v>
      </c>
      <c r="OMI109" s="44">
        <v>10486</v>
      </c>
      <c r="OMJ109" s="173">
        <v>10487</v>
      </c>
      <c r="OMK109" s="44">
        <v>10488</v>
      </c>
      <c r="OML109" s="173">
        <v>10489</v>
      </c>
      <c r="OMM109" s="44">
        <v>10490</v>
      </c>
      <c r="OMN109" s="173">
        <v>10491</v>
      </c>
      <c r="OMO109" s="44">
        <v>10492</v>
      </c>
      <c r="OMP109" s="173">
        <v>10493</v>
      </c>
      <c r="OMQ109" s="44">
        <v>10494</v>
      </c>
      <c r="OMR109" s="173">
        <v>10495</v>
      </c>
      <c r="OMS109" s="44">
        <v>10496</v>
      </c>
      <c r="OMT109" s="173">
        <v>10497</v>
      </c>
      <c r="OMU109" s="44">
        <v>10498</v>
      </c>
      <c r="OMV109" s="173">
        <v>10499</v>
      </c>
      <c r="OMW109" s="44">
        <v>10500</v>
      </c>
      <c r="OMX109" s="173">
        <v>10501</v>
      </c>
      <c r="OMY109" s="44">
        <v>10502</v>
      </c>
      <c r="OMZ109" s="173">
        <v>10503</v>
      </c>
      <c r="ONA109" s="44">
        <v>10504</v>
      </c>
      <c r="ONB109" s="173">
        <v>10505</v>
      </c>
      <c r="ONC109" s="44">
        <v>10506</v>
      </c>
      <c r="OND109" s="173">
        <v>10507</v>
      </c>
      <c r="ONE109" s="44">
        <v>10508</v>
      </c>
      <c r="ONF109" s="173">
        <v>10509</v>
      </c>
      <c r="ONG109" s="44">
        <v>10510</v>
      </c>
      <c r="ONH109" s="173">
        <v>10511</v>
      </c>
      <c r="ONI109" s="44">
        <v>10512</v>
      </c>
      <c r="ONJ109" s="173">
        <v>10513</v>
      </c>
      <c r="ONK109" s="44">
        <v>10514</v>
      </c>
      <c r="ONL109" s="173">
        <v>10515</v>
      </c>
      <c r="ONM109" s="44">
        <v>10516</v>
      </c>
      <c r="ONN109" s="173">
        <v>10517</v>
      </c>
      <c r="ONO109" s="44">
        <v>10518</v>
      </c>
      <c r="ONP109" s="173">
        <v>10519</v>
      </c>
      <c r="ONQ109" s="44">
        <v>10520</v>
      </c>
      <c r="ONR109" s="173">
        <v>10521</v>
      </c>
      <c r="ONS109" s="44">
        <v>10522</v>
      </c>
      <c r="ONT109" s="173">
        <v>10523</v>
      </c>
      <c r="ONU109" s="44">
        <v>10524</v>
      </c>
      <c r="ONV109" s="173">
        <v>10525</v>
      </c>
      <c r="ONW109" s="44">
        <v>10526</v>
      </c>
      <c r="ONX109" s="173">
        <v>10527</v>
      </c>
      <c r="ONY109" s="44">
        <v>10528</v>
      </c>
      <c r="ONZ109" s="173">
        <v>10529</v>
      </c>
      <c r="OOA109" s="44">
        <v>10530</v>
      </c>
      <c r="OOB109" s="173">
        <v>10531</v>
      </c>
      <c r="OOC109" s="44">
        <v>10532</v>
      </c>
      <c r="OOD109" s="173">
        <v>10533</v>
      </c>
      <c r="OOE109" s="44">
        <v>10534</v>
      </c>
      <c r="OOF109" s="173">
        <v>10535</v>
      </c>
      <c r="OOG109" s="44">
        <v>10536</v>
      </c>
      <c r="OOH109" s="173">
        <v>10537</v>
      </c>
      <c r="OOI109" s="44">
        <v>10538</v>
      </c>
      <c r="OOJ109" s="173">
        <v>10539</v>
      </c>
      <c r="OOK109" s="44">
        <v>10540</v>
      </c>
      <c r="OOL109" s="173">
        <v>10541</v>
      </c>
      <c r="OOM109" s="44">
        <v>10542</v>
      </c>
      <c r="OON109" s="173">
        <v>10543</v>
      </c>
      <c r="OOO109" s="44">
        <v>10544</v>
      </c>
      <c r="OOP109" s="173">
        <v>10545</v>
      </c>
      <c r="OOQ109" s="44">
        <v>10546</v>
      </c>
      <c r="OOR109" s="173">
        <v>10547</v>
      </c>
      <c r="OOS109" s="44">
        <v>10548</v>
      </c>
      <c r="OOT109" s="173">
        <v>10549</v>
      </c>
      <c r="OOU109" s="44">
        <v>10550</v>
      </c>
      <c r="OOV109" s="173">
        <v>10551</v>
      </c>
      <c r="OOW109" s="44">
        <v>10552</v>
      </c>
      <c r="OOX109" s="173">
        <v>10553</v>
      </c>
      <c r="OOY109" s="44">
        <v>10554</v>
      </c>
      <c r="OOZ109" s="173">
        <v>10555</v>
      </c>
      <c r="OPA109" s="44">
        <v>10556</v>
      </c>
      <c r="OPB109" s="173">
        <v>10557</v>
      </c>
      <c r="OPC109" s="44">
        <v>10558</v>
      </c>
      <c r="OPD109" s="173">
        <v>10559</v>
      </c>
      <c r="OPE109" s="44">
        <v>10560</v>
      </c>
      <c r="OPF109" s="173">
        <v>10561</v>
      </c>
      <c r="OPG109" s="44">
        <v>10562</v>
      </c>
      <c r="OPH109" s="173">
        <v>10563</v>
      </c>
      <c r="OPI109" s="44">
        <v>10564</v>
      </c>
      <c r="OPJ109" s="173">
        <v>10565</v>
      </c>
      <c r="OPK109" s="44">
        <v>10566</v>
      </c>
      <c r="OPL109" s="173">
        <v>10567</v>
      </c>
      <c r="OPM109" s="44">
        <v>10568</v>
      </c>
      <c r="OPN109" s="173">
        <v>10569</v>
      </c>
      <c r="OPO109" s="44">
        <v>10570</v>
      </c>
      <c r="OPP109" s="173">
        <v>10571</v>
      </c>
      <c r="OPQ109" s="44">
        <v>10572</v>
      </c>
      <c r="OPR109" s="173">
        <v>10573</v>
      </c>
      <c r="OPS109" s="44">
        <v>10574</v>
      </c>
      <c r="OPT109" s="173">
        <v>10575</v>
      </c>
      <c r="OPU109" s="44">
        <v>10576</v>
      </c>
      <c r="OPV109" s="173">
        <v>10577</v>
      </c>
      <c r="OPW109" s="44">
        <v>10578</v>
      </c>
      <c r="OPX109" s="173">
        <v>10579</v>
      </c>
      <c r="OPY109" s="44">
        <v>10580</v>
      </c>
      <c r="OPZ109" s="173">
        <v>10581</v>
      </c>
      <c r="OQA109" s="44">
        <v>10582</v>
      </c>
      <c r="OQB109" s="173">
        <v>10583</v>
      </c>
      <c r="OQC109" s="44">
        <v>10584</v>
      </c>
      <c r="OQD109" s="173">
        <v>10585</v>
      </c>
      <c r="OQE109" s="44">
        <v>10586</v>
      </c>
      <c r="OQF109" s="173">
        <v>10587</v>
      </c>
      <c r="OQG109" s="44">
        <v>10588</v>
      </c>
      <c r="OQH109" s="173">
        <v>10589</v>
      </c>
      <c r="OQI109" s="44">
        <v>10590</v>
      </c>
      <c r="OQJ109" s="173">
        <v>10591</v>
      </c>
      <c r="OQK109" s="44">
        <v>10592</v>
      </c>
      <c r="OQL109" s="173">
        <v>10593</v>
      </c>
      <c r="OQM109" s="44">
        <v>10594</v>
      </c>
      <c r="OQN109" s="173">
        <v>10595</v>
      </c>
      <c r="OQO109" s="44">
        <v>10596</v>
      </c>
      <c r="OQP109" s="173">
        <v>10597</v>
      </c>
      <c r="OQQ109" s="44">
        <v>10598</v>
      </c>
      <c r="OQR109" s="173">
        <v>10599</v>
      </c>
      <c r="OQS109" s="44">
        <v>10600</v>
      </c>
      <c r="OQT109" s="173">
        <v>10601</v>
      </c>
      <c r="OQU109" s="44">
        <v>10602</v>
      </c>
      <c r="OQV109" s="173">
        <v>10603</v>
      </c>
      <c r="OQW109" s="44">
        <v>10604</v>
      </c>
      <c r="OQX109" s="173">
        <v>10605</v>
      </c>
      <c r="OQY109" s="44">
        <v>10606</v>
      </c>
      <c r="OQZ109" s="173">
        <v>10607</v>
      </c>
      <c r="ORA109" s="44">
        <v>10608</v>
      </c>
      <c r="ORB109" s="173">
        <v>10609</v>
      </c>
      <c r="ORC109" s="44">
        <v>10610</v>
      </c>
      <c r="ORD109" s="173">
        <v>10611</v>
      </c>
      <c r="ORE109" s="44">
        <v>10612</v>
      </c>
      <c r="ORF109" s="173">
        <v>10613</v>
      </c>
      <c r="ORG109" s="44">
        <v>10614</v>
      </c>
      <c r="ORH109" s="173">
        <v>10615</v>
      </c>
      <c r="ORI109" s="44">
        <v>10616</v>
      </c>
      <c r="ORJ109" s="173">
        <v>10617</v>
      </c>
      <c r="ORK109" s="44">
        <v>10618</v>
      </c>
      <c r="ORL109" s="173">
        <v>10619</v>
      </c>
      <c r="ORM109" s="44">
        <v>10620</v>
      </c>
      <c r="ORN109" s="173">
        <v>10621</v>
      </c>
      <c r="ORO109" s="44">
        <v>10622</v>
      </c>
      <c r="ORP109" s="173">
        <v>10623</v>
      </c>
      <c r="ORQ109" s="44">
        <v>10624</v>
      </c>
      <c r="ORR109" s="173">
        <v>10625</v>
      </c>
      <c r="ORS109" s="44">
        <v>10626</v>
      </c>
      <c r="ORT109" s="173">
        <v>10627</v>
      </c>
      <c r="ORU109" s="44">
        <v>10628</v>
      </c>
      <c r="ORV109" s="173">
        <v>10629</v>
      </c>
      <c r="ORW109" s="44">
        <v>10630</v>
      </c>
      <c r="ORX109" s="173">
        <v>10631</v>
      </c>
      <c r="ORY109" s="44">
        <v>10632</v>
      </c>
      <c r="ORZ109" s="173">
        <v>10633</v>
      </c>
      <c r="OSA109" s="44">
        <v>10634</v>
      </c>
      <c r="OSB109" s="173">
        <v>10635</v>
      </c>
      <c r="OSC109" s="44">
        <v>10636</v>
      </c>
      <c r="OSD109" s="173">
        <v>10637</v>
      </c>
      <c r="OSE109" s="44">
        <v>10638</v>
      </c>
      <c r="OSF109" s="173">
        <v>10639</v>
      </c>
      <c r="OSG109" s="44">
        <v>10640</v>
      </c>
      <c r="OSH109" s="173">
        <v>10641</v>
      </c>
      <c r="OSI109" s="44">
        <v>10642</v>
      </c>
      <c r="OSJ109" s="173">
        <v>10643</v>
      </c>
      <c r="OSK109" s="44">
        <v>10644</v>
      </c>
      <c r="OSL109" s="173">
        <v>10645</v>
      </c>
      <c r="OSM109" s="44">
        <v>10646</v>
      </c>
      <c r="OSN109" s="173">
        <v>10647</v>
      </c>
      <c r="OSO109" s="44">
        <v>10648</v>
      </c>
      <c r="OSP109" s="173">
        <v>10649</v>
      </c>
      <c r="OSQ109" s="44">
        <v>10650</v>
      </c>
      <c r="OSR109" s="173">
        <v>10651</v>
      </c>
      <c r="OSS109" s="44">
        <v>10652</v>
      </c>
      <c r="OST109" s="173">
        <v>10653</v>
      </c>
      <c r="OSU109" s="44">
        <v>10654</v>
      </c>
      <c r="OSV109" s="173">
        <v>10655</v>
      </c>
      <c r="OSW109" s="44">
        <v>10656</v>
      </c>
      <c r="OSX109" s="173">
        <v>10657</v>
      </c>
      <c r="OSY109" s="44">
        <v>10658</v>
      </c>
      <c r="OSZ109" s="173">
        <v>10659</v>
      </c>
      <c r="OTA109" s="44">
        <v>10660</v>
      </c>
      <c r="OTB109" s="173">
        <v>10661</v>
      </c>
      <c r="OTC109" s="44">
        <v>10662</v>
      </c>
      <c r="OTD109" s="173">
        <v>10663</v>
      </c>
      <c r="OTE109" s="44">
        <v>10664</v>
      </c>
      <c r="OTF109" s="173">
        <v>10665</v>
      </c>
      <c r="OTG109" s="44">
        <v>10666</v>
      </c>
      <c r="OTH109" s="173">
        <v>10667</v>
      </c>
      <c r="OTI109" s="44">
        <v>10668</v>
      </c>
      <c r="OTJ109" s="173">
        <v>10669</v>
      </c>
      <c r="OTK109" s="44">
        <v>10670</v>
      </c>
      <c r="OTL109" s="173">
        <v>10671</v>
      </c>
      <c r="OTM109" s="44">
        <v>10672</v>
      </c>
      <c r="OTN109" s="173">
        <v>10673</v>
      </c>
      <c r="OTO109" s="44">
        <v>10674</v>
      </c>
      <c r="OTP109" s="173">
        <v>10675</v>
      </c>
      <c r="OTQ109" s="44">
        <v>10676</v>
      </c>
      <c r="OTR109" s="173">
        <v>10677</v>
      </c>
      <c r="OTS109" s="44">
        <v>10678</v>
      </c>
      <c r="OTT109" s="173">
        <v>10679</v>
      </c>
      <c r="OTU109" s="44">
        <v>10680</v>
      </c>
      <c r="OTV109" s="173">
        <v>10681</v>
      </c>
      <c r="OTW109" s="44">
        <v>10682</v>
      </c>
      <c r="OTX109" s="173">
        <v>10683</v>
      </c>
      <c r="OTY109" s="44">
        <v>10684</v>
      </c>
      <c r="OTZ109" s="173">
        <v>10685</v>
      </c>
      <c r="OUA109" s="44">
        <v>10686</v>
      </c>
      <c r="OUB109" s="173">
        <v>10687</v>
      </c>
      <c r="OUC109" s="44">
        <v>10688</v>
      </c>
      <c r="OUD109" s="173">
        <v>10689</v>
      </c>
      <c r="OUE109" s="44">
        <v>10690</v>
      </c>
      <c r="OUF109" s="173">
        <v>10691</v>
      </c>
      <c r="OUG109" s="44">
        <v>10692</v>
      </c>
      <c r="OUH109" s="173">
        <v>10693</v>
      </c>
      <c r="OUI109" s="44">
        <v>10694</v>
      </c>
      <c r="OUJ109" s="173">
        <v>10695</v>
      </c>
      <c r="OUK109" s="44">
        <v>10696</v>
      </c>
      <c r="OUL109" s="173">
        <v>10697</v>
      </c>
      <c r="OUM109" s="44">
        <v>10698</v>
      </c>
      <c r="OUN109" s="173">
        <v>10699</v>
      </c>
      <c r="OUO109" s="44">
        <v>10700</v>
      </c>
      <c r="OUP109" s="173">
        <v>10701</v>
      </c>
      <c r="OUQ109" s="44">
        <v>10702</v>
      </c>
      <c r="OUR109" s="173">
        <v>10703</v>
      </c>
      <c r="OUS109" s="44">
        <v>10704</v>
      </c>
      <c r="OUT109" s="173">
        <v>10705</v>
      </c>
      <c r="OUU109" s="44">
        <v>10706</v>
      </c>
      <c r="OUV109" s="173">
        <v>10707</v>
      </c>
      <c r="OUW109" s="44">
        <v>10708</v>
      </c>
      <c r="OUX109" s="173">
        <v>10709</v>
      </c>
      <c r="OUY109" s="44">
        <v>10710</v>
      </c>
      <c r="OUZ109" s="173">
        <v>10711</v>
      </c>
      <c r="OVA109" s="44">
        <v>10712</v>
      </c>
      <c r="OVB109" s="173">
        <v>10713</v>
      </c>
      <c r="OVC109" s="44">
        <v>10714</v>
      </c>
      <c r="OVD109" s="173">
        <v>10715</v>
      </c>
      <c r="OVE109" s="44">
        <v>10716</v>
      </c>
      <c r="OVF109" s="173">
        <v>10717</v>
      </c>
      <c r="OVG109" s="44">
        <v>10718</v>
      </c>
      <c r="OVH109" s="173">
        <v>10719</v>
      </c>
      <c r="OVI109" s="44">
        <v>10720</v>
      </c>
      <c r="OVJ109" s="173">
        <v>10721</v>
      </c>
      <c r="OVK109" s="44">
        <v>10722</v>
      </c>
      <c r="OVL109" s="173">
        <v>10723</v>
      </c>
      <c r="OVM109" s="44">
        <v>10724</v>
      </c>
      <c r="OVN109" s="173">
        <v>10725</v>
      </c>
      <c r="OVO109" s="44">
        <v>10726</v>
      </c>
      <c r="OVP109" s="173">
        <v>10727</v>
      </c>
      <c r="OVQ109" s="44">
        <v>10728</v>
      </c>
      <c r="OVR109" s="173">
        <v>10729</v>
      </c>
      <c r="OVS109" s="44">
        <v>10730</v>
      </c>
      <c r="OVT109" s="173">
        <v>10731</v>
      </c>
      <c r="OVU109" s="44">
        <v>10732</v>
      </c>
      <c r="OVV109" s="173">
        <v>10733</v>
      </c>
      <c r="OVW109" s="44">
        <v>10734</v>
      </c>
      <c r="OVX109" s="173">
        <v>10735</v>
      </c>
      <c r="OVY109" s="44">
        <v>10736</v>
      </c>
      <c r="OVZ109" s="173">
        <v>10737</v>
      </c>
      <c r="OWA109" s="44">
        <v>10738</v>
      </c>
      <c r="OWB109" s="173">
        <v>10739</v>
      </c>
      <c r="OWC109" s="44">
        <v>10740</v>
      </c>
      <c r="OWD109" s="173">
        <v>10741</v>
      </c>
      <c r="OWE109" s="44">
        <v>10742</v>
      </c>
      <c r="OWF109" s="173">
        <v>10743</v>
      </c>
      <c r="OWG109" s="44">
        <v>10744</v>
      </c>
      <c r="OWH109" s="173">
        <v>10745</v>
      </c>
      <c r="OWI109" s="44">
        <v>10746</v>
      </c>
      <c r="OWJ109" s="173">
        <v>10747</v>
      </c>
      <c r="OWK109" s="44">
        <v>10748</v>
      </c>
      <c r="OWL109" s="173">
        <v>10749</v>
      </c>
      <c r="OWM109" s="44">
        <v>10750</v>
      </c>
      <c r="OWN109" s="173">
        <v>10751</v>
      </c>
      <c r="OWO109" s="44">
        <v>10752</v>
      </c>
      <c r="OWP109" s="173">
        <v>10753</v>
      </c>
      <c r="OWQ109" s="44">
        <v>10754</v>
      </c>
      <c r="OWR109" s="173">
        <v>10755</v>
      </c>
      <c r="OWS109" s="44">
        <v>10756</v>
      </c>
      <c r="OWT109" s="173">
        <v>10757</v>
      </c>
      <c r="OWU109" s="44">
        <v>10758</v>
      </c>
      <c r="OWV109" s="173">
        <v>10759</v>
      </c>
      <c r="OWW109" s="44">
        <v>10760</v>
      </c>
      <c r="OWX109" s="173">
        <v>10761</v>
      </c>
      <c r="OWY109" s="44">
        <v>10762</v>
      </c>
      <c r="OWZ109" s="173">
        <v>10763</v>
      </c>
      <c r="OXA109" s="44">
        <v>10764</v>
      </c>
      <c r="OXB109" s="173">
        <v>10765</v>
      </c>
      <c r="OXC109" s="44">
        <v>10766</v>
      </c>
      <c r="OXD109" s="173">
        <v>10767</v>
      </c>
      <c r="OXE109" s="44">
        <v>10768</v>
      </c>
      <c r="OXF109" s="173">
        <v>10769</v>
      </c>
      <c r="OXG109" s="44">
        <v>10770</v>
      </c>
      <c r="OXH109" s="173">
        <v>10771</v>
      </c>
      <c r="OXI109" s="44">
        <v>10772</v>
      </c>
      <c r="OXJ109" s="173">
        <v>10773</v>
      </c>
      <c r="OXK109" s="44">
        <v>10774</v>
      </c>
      <c r="OXL109" s="173">
        <v>10775</v>
      </c>
      <c r="OXM109" s="44">
        <v>10776</v>
      </c>
      <c r="OXN109" s="173">
        <v>10777</v>
      </c>
      <c r="OXO109" s="44">
        <v>10778</v>
      </c>
      <c r="OXP109" s="173">
        <v>10779</v>
      </c>
      <c r="OXQ109" s="44">
        <v>10780</v>
      </c>
      <c r="OXR109" s="173">
        <v>10781</v>
      </c>
      <c r="OXS109" s="44">
        <v>10782</v>
      </c>
      <c r="OXT109" s="173">
        <v>10783</v>
      </c>
      <c r="OXU109" s="44">
        <v>10784</v>
      </c>
      <c r="OXV109" s="173">
        <v>10785</v>
      </c>
      <c r="OXW109" s="44">
        <v>10786</v>
      </c>
      <c r="OXX109" s="173">
        <v>10787</v>
      </c>
      <c r="OXY109" s="44">
        <v>10788</v>
      </c>
      <c r="OXZ109" s="173">
        <v>10789</v>
      </c>
      <c r="OYA109" s="44">
        <v>10790</v>
      </c>
      <c r="OYB109" s="173">
        <v>10791</v>
      </c>
      <c r="OYC109" s="44">
        <v>10792</v>
      </c>
      <c r="OYD109" s="173">
        <v>10793</v>
      </c>
      <c r="OYE109" s="44">
        <v>10794</v>
      </c>
      <c r="OYF109" s="173">
        <v>10795</v>
      </c>
      <c r="OYG109" s="44">
        <v>10796</v>
      </c>
      <c r="OYH109" s="173">
        <v>10797</v>
      </c>
      <c r="OYI109" s="44">
        <v>10798</v>
      </c>
      <c r="OYJ109" s="173">
        <v>10799</v>
      </c>
      <c r="OYK109" s="44">
        <v>10800</v>
      </c>
      <c r="OYL109" s="173">
        <v>10801</v>
      </c>
      <c r="OYM109" s="44">
        <v>10802</v>
      </c>
      <c r="OYN109" s="173">
        <v>10803</v>
      </c>
      <c r="OYO109" s="44">
        <v>10804</v>
      </c>
      <c r="OYP109" s="173">
        <v>10805</v>
      </c>
      <c r="OYQ109" s="44">
        <v>10806</v>
      </c>
      <c r="OYR109" s="173">
        <v>10807</v>
      </c>
      <c r="OYS109" s="44">
        <v>10808</v>
      </c>
      <c r="OYT109" s="173">
        <v>10809</v>
      </c>
      <c r="OYU109" s="44">
        <v>10810</v>
      </c>
      <c r="OYV109" s="173">
        <v>10811</v>
      </c>
      <c r="OYW109" s="44">
        <v>10812</v>
      </c>
      <c r="OYX109" s="173">
        <v>10813</v>
      </c>
      <c r="OYY109" s="44">
        <v>10814</v>
      </c>
      <c r="OYZ109" s="173">
        <v>10815</v>
      </c>
      <c r="OZA109" s="44">
        <v>10816</v>
      </c>
      <c r="OZB109" s="173">
        <v>10817</v>
      </c>
      <c r="OZC109" s="44">
        <v>10818</v>
      </c>
      <c r="OZD109" s="173">
        <v>10819</v>
      </c>
      <c r="OZE109" s="44">
        <v>10820</v>
      </c>
      <c r="OZF109" s="173">
        <v>10821</v>
      </c>
      <c r="OZG109" s="44">
        <v>10822</v>
      </c>
      <c r="OZH109" s="173">
        <v>10823</v>
      </c>
      <c r="OZI109" s="44">
        <v>10824</v>
      </c>
      <c r="OZJ109" s="173">
        <v>10825</v>
      </c>
      <c r="OZK109" s="44">
        <v>10826</v>
      </c>
      <c r="OZL109" s="173">
        <v>10827</v>
      </c>
      <c r="OZM109" s="44">
        <v>10828</v>
      </c>
      <c r="OZN109" s="173">
        <v>10829</v>
      </c>
      <c r="OZO109" s="44">
        <v>10830</v>
      </c>
      <c r="OZP109" s="173">
        <v>10831</v>
      </c>
      <c r="OZQ109" s="44">
        <v>10832</v>
      </c>
      <c r="OZR109" s="173">
        <v>10833</v>
      </c>
      <c r="OZS109" s="44">
        <v>10834</v>
      </c>
      <c r="OZT109" s="173">
        <v>10835</v>
      </c>
      <c r="OZU109" s="44">
        <v>10836</v>
      </c>
      <c r="OZV109" s="173">
        <v>10837</v>
      </c>
      <c r="OZW109" s="44">
        <v>10838</v>
      </c>
      <c r="OZX109" s="173">
        <v>10839</v>
      </c>
      <c r="OZY109" s="44">
        <v>10840</v>
      </c>
      <c r="OZZ109" s="173">
        <v>10841</v>
      </c>
      <c r="PAA109" s="44">
        <v>10842</v>
      </c>
      <c r="PAB109" s="173">
        <v>10843</v>
      </c>
      <c r="PAC109" s="44">
        <v>10844</v>
      </c>
      <c r="PAD109" s="173">
        <v>10845</v>
      </c>
      <c r="PAE109" s="44">
        <v>10846</v>
      </c>
      <c r="PAF109" s="173">
        <v>10847</v>
      </c>
      <c r="PAG109" s="44">
        <v>10848</v>
      </c>
      <c r="PAH109" s="173">
        <v>10849</v>
      </c>
      <c r="PAI109" s="44">
        <v>10850</v>
      </c>
      <c r="PAJ109" s="173">
        <v>10851</v>
      </c>
      <c r="PAK109" s="44">
        <v>10852</v>
      </c>
      <c r="PAL109" s="173">
        <v>10853</v>
      </c>
      <c r="PAM109" s="44">
        <v>10854</v>
      </c>
      <c r="PAN109" s="173">
        <v>10855</v>
      </c>
      <c r="PAO109" s="44">
        <v>10856</v>
      </c>
      <c r="PAP109" s="173">
        <v>10857</v>
      </c>
      <c r="PAQ109" s="44">
        <v>10858</v>
      </c>
      <c r="PAR109" s="173">
        <v>10859</v>
      </c>
      <c r="PAS109" s="44">
        <v>10860</v>
      </c>
      <c r="PAT109" s="173">
        <v>10861</v>
      </c>
      <c r="PAU109" s="44">
        <v>10862</v>
      </c>
      <c r="PAV109" s="173">
        <v>10863</v>
      </c>
      <c r="PAW109" s="44">
        <v>10864</v>
      </c>
      <c r="PAX109" s="173">
        <v>10865</v>
      </c>
      <c r="PAY109" s="44">
        <v>10866</v>
      </c>
      <c r="PAZ109" s="173">
        <v>10867</v>
      </c>
      <c r="PBA109" s="44">
        <v>10868</v>
      </c>
      <c r="PBB109" s="173">
        <v>10869</v>
      </c>
      <c r="PBC109" s="44">
        <v>10870</v>
      </c>
      <c r="PBD109" s="173">
        <v>10871</v>
      </c>
      <c r="PBE109" s="44">
        <v>10872</v>
      </c>
      <c r="PBF109" s="173">
        <v>10873</v>
      </c>
      <c r="PBG109" s="44">
        <v>10874</v>
      </c>
      <c r="PBH109" s="173">
        <v>10875</v>
      </c>
      <c r="PBI109" s="44">
        <v>10876</v>
      </c>
      <c r="PBJ109" s="173">
        <v>10877</v>
      </c>
      <c r="PBK109" s="44">
        <v>10878</v>
      </c>
      <c r="PBL109" s="173">
        <v>10879</v>
      </c>
      <c r="PBM109" s="44">
        <v>10880</v>
      </c>
      <c r="PBN109" s="173">
        <v>10881</v>
      </c>
      <c r="PBO109" s="44">
        <v>10882</v>
      </c>
      <c r="PBP109" s="173">
        <v>10883</v>
      </c>
      <c r="PBQ109" s="44">
        <v>10884</v>
      </c>
      <c r="PBR109" s="173">
        <v>10885</v>
      </c>
      <c r="PBS109" s="44">
        <v>10886</v>
      </c>
      <c r="PBT109" s="173">
        <v>10887</v>
      </c>
      <c r="PBU109" s="44">
        <v>10888</v>
      </c>
      <c r="PBV109" s="173">
        <v>10889</v>
      </c>
      <c r="PBW109" s="44">
        <v>10890</v>
      </c>
      <c r="PBX109" s="173">
        <v>10891</v>
      </c>
      <c r="PBY109" s="44">
        <v>10892</v>
      </c>
      <c r="PBZ109" s="173">
        <v>10893</v>
      </c>
      <c r="PCA109" s="44">
        <v>10894</v>
      </c>
      <c r="PCB109" s="173">
        <v>10895</v>
      </c>
      <c r="PCC109" s="44">
        <v>10896</v>
      </c>
      <c r="PCD109" s="173">
        <v>10897</v>
      </c>
      <c r="PCE109" s="44">
        <v>10898</v>
      </c>
      <c r="PCF109" s="173">
        <v>10899</v>
      </c>
      <c r="PCG109" s="44">
        <v>10900</v>
      </c>
      <c r="PCH109" s="173">
        <v>10901</v>
      </c>
      <c r="PCI109" s="44">
        <v>10902</v>
      </c>
      <c r="PCJ109" s="173">
        <v>10903</v>
      </c>
      <c r="PCK109" s="44">
        <v>10904</v>
      </c>
      <c r="PCL109" s="173">
        <v>10905</v>
      </c>
      <c r="PCM109" s="44">
        <v>10906</v>
      </c>
      <c r="PCN109" s="173">
        <v>10907</v>
      </c>
      <c r="PCO109" s="44">
        <v>10908</v>
      </c>
      <c r="PCP109" s="173">
        <v>10909</v>
      </c>
      <c r="PCQ109" s="44">
        <v>10910</v>
      </c>
      <c r="PCR109" s="173">
        <v>10911</v>
      </c>
      <c r="PCS109" s="44">
        <v>10912</v>
      </c>
      <c r="PCT109" s="173">
        <v>10913</v>
      </c>
      <c r="PCU109" s="44">
        <v>10914</v>
      </c>
      <c r="PCV109" s="173">
        <v>10915</v>
      </c>
      <c r="PCW109" s="44">
        <v>10916</v>
      </c>
      <c r="PCX109" s="173">
        <v>10917</v>
      </c>
      <c r="PCY109" s="44">
        <v>10918</v>
      </c>
      <c r="PCZ109" s="173">
        <v>10919</v>
      </c>
      <c r="PDA109" s="44">
        <v>10920</v>
      </c>
      <c r="PDB109" s="173">
        <v>10921</v>
      </c>
      <c r="PDC109" s="44">
        <v>10922</v>
      </c>
      <c r="PDD109" s="173">
        <v>10923</v>
      </c>
      <c r="PDE109" s="44">
        <v>10924</v>
      </c>
      <c r="PDF109" s="173">
        <v>10925</v>
      </c>
      <c r="PDG109" s="44">
        <v>10926</v>
      </c>
      <c r="PDH109" s="173">
        <v>10927</v>
      </c>
      <c r="PDI109" s="44">
        <v>10928</v>
      </c>
      <c r="PDJ109" s="173">
        <v>10929</v>
      </c>
      <c r="PDK109" s="44">
        <v>10930</v>
      </c>
      <c r="PDL109" s="173">
        <v>10931</v>
      </c>
      <c r="PDM109" s="44">
        <v>10932</v>
      </c>
      <c r="PDN109" s="173">
        <v>10933</v>
      </c>
      <c r="PDO109" s="44">
        <v>10934</v>
      </c>
      <c r="PDP109" s="173">
        <v>10935</v>
      </c>
      <c r="PDQ109" s="44">
        <v>10936</v>
      </c>
      <c r="PDR109" s="173">
        <v>10937</v>
      </c>
      <c r="PDS109" s="44">
        <v>10938</v>
      </c>
      <c r="PDT109" s="173">
        <v>10939</v>
      </c>
      <c r="PDU109" s="44">
        <v>10940</v>
      </c>
      <c r="PDV109" s="173">
        <v>10941</v>
      </c>
      <c r="PDW109" s="44">
        <v>10942</v>
      </c>
      <c r="PDX109" s="173">
        <v>10943</v>
      </c>
      <c r="PDY109" s="44">
        <v>10944</v>
      </c>
      <c r="PDZ109" s="173">
        <v>10945</v>
      </c>
      <c r="PEA109" s="44">
        <v>10946</v>
      </c>
      <c r="PEB109" s="173">
        <v>10947</v>
      </c>
      <c r="PEC109" s="44">
        <v>10948</v>
      </c>
      <c r="PED109" s="173">
        <v>10949</v>
      </c>
      <c r="PEE109" s="44">
        <v>10950</v>
      </c>
      <c r="PEF109" s="173">
        <v>10951</v>
      </c>
      <c r="PEG109" s="44">
        <v>10952</v>
      </c>
      <c r="PEH109" s="173">
        <v>10953</v>
      </c>
      <c r="PEI109" s="44">
        <v>10954</v>
      </c>
      <c r="PEJ109" s="173">
        <v>10955</v>
      </c>
      <c r="PEK109" s="44">
        <v>10956</v>
      </c>
      <c r="PEL109" s="173">
        <v>10957</v>
      </c>
      <c r="PEM109" s="44">
        <v>10958</v>
      </c>
      <c r="PEN109" s="173">
        <v>10959</v>
      </c>
      <c r="PEO109" s="44">
        <v>10960</v>
      </c>
      <c r="PEP109" s="173">
        <v>10961</v>
      </c>
      <c r="PEQ109" s="44">
        <v>10962</v>
      </c>
      <c r="PER109" s="173">
        <v>10963</v>
      </c>
      <c r="PES109" s="44">
        <v>10964</v>
      </c>
      <c r="PET109" s="173">
        <v>10965</v>
      </c>
      <c r="PEU109" s="44">
        <v>10966</v>
      </c>
      <c r="PEV109" s="173">
        <v>10967</v>
      </c>
      <c r="PEW109" s="44">
        <v>10968</v>
      </c>
      <c r="PEX109" s="173">
        <v>10969</v>
      </c>
      <c r="PEY109" s="44">
        <v>10970</v>
      </c>
      <c r="PEZ109" s="173">
        <v>10971</v>
      </c>
      <c r="PFA109" s="44">
        <v>10972</v>
      </c>
      <c r="PFB109" s="173">
        <v>10973</v>
      </c>
      <c r="PFC109" s="44">
        <v>10974</v>
      </c>
      <c r="PFD109" s="173">
        <v>10975</v>
      </c>
      <c r="PFE109" s="44">
        <v>10976</v>
      </c>
      <c r="PFF109" s="173">
        <v>10977</v>
      </c>
      <c r="PFG109" s="44">
        <v>10978</v>
      </c>
      <c r="PFH109" s="173">
        <v>10979</v>
      </c>
      <c r="PFI109" s="44">
        <v>10980</v>
      </c>
      <c r="PFJ109" s="173">
        <v>10981</v>
      </c>
      <c r="PFK109" s="44">
        <v>10982</v>
      </c>
      <c r="PFL109" s="173">
        <v>10983</v>
      </c>
      <c r="PFM109" s="44">
        <v>10984</v>
      </c>
      <c r="PFN109" s="173">
        <v>10985</v>
      </c>
      <c r="PFO109" s="44">
        <v>10986</v>
      </c>
      <c r="PFP109" s="173">
        <v>10987</v>
      </c>
      <c r="PFQ109" s="44">
        <v>10988</v>
      </c>
      <c r="PFR109" s="173">
        <v>10989</v>
      </c>
      <c r="PFS109" s="44">
        <v>10990</v>
      </c>
      <c r="PFT109" s="173">
        <v>10991</v>
      </c>
      <c r="PFU109" s="44">
        <v>10992</v>
      </c>
      <c r="PFV109" s="173">
        <v>10993</v>
      </c>
      <c r="PFW109" s="44">
        <v>10994</v>
      </c>
      <c r="PFX109" s="173">
        <v>10995</v>
      </c>
      <c r="PFY109" s="44">
        <v>10996</v>
      </c>
      <c r="PFZ109" s="173">
        <v>10997</v>
      </c>
      <c r="PGA109" s="44">
        <v>10998</v>
      </c>
      <c r="PGB109" s="173">
        <v>10999</v>
      </c>
      <c r="PGC109" s="44">
        <v>11000</v>
      </c>
      <c r="PGD109" s="173">
        <v>11001</v>
      </c>
      <c r="PGE109" s="44">
        <v>11002</v>
      </c>
      <c r="PGF109" s="173">
        <v>11003</v>
      </c>
      <c r="PGG109" s="44">
        <v>11004</v>
      </c>
      <c r="PGH109" s="173">
        <v>11005</v>
      </c>
      <c r="PGI109" s="44">
        <v>11006</v>
      </c>
      <c r="PGJ109" s="173">
        <v>11007</v>
      </c>
      <c r="PGK109" s="44">
        <v>11008</v>
      </c>
      <c r="PGL109" s="173">
        <v>11009</v>
      </c>
      <c r="PGM109" s="44">
        <v>11010</v>
      </c>
      <c r="PGN109" s="173">
        <v>11011</v>
      </c>
      <c r="PGO109" s="44">
        <v>11012</v>
      </c>
      <c r="PGP109" s="173">
        <v>11013</v>
      </c>
      <c r="PGQ109" s="44">
        <v>11014</v>
      </c>
      <c r="PGR109" s="173">
        <v>11015</v>
      </c>
      <c r="PGS109" s="44">
        <v>11016</v>
      </c>
      <c r="PGT109" s="173">
        <v>11017</v>
      </c>
      <c r="PGU109" s="44">
        <v>11018</v>
      </c>
      <c r="PGV109" s="173">
        <v>11019</v>
      </c>
      <c r="PGW109" s="44">
        <v>11020</v>
      </c>
      <c r="PGX109" s="173">
        <v>11021</v>
      </c>
      <c r="PGY109" s="44">
        <v>11022</v>
      </c>
      <c r="PGZ109" s="173">
        <v>11023</v>
      </c>
      <c r="PHA109" s="44">
        <v>11024</v>
      </c>
      <c r="PHB109" s="173">
        <v>11025</v>
      </c>
      <c r="PHC109" s="44">
        <v>11026</v>
      </c>
      <c r="PHD109" s="173">
        <v>11027</v>
      </c>
      <c r="PHE109" s="44">
        <v>11028</v>
      </c>
      <c r="PHF109" s="173">
        <v>11029</v>
      </c>
      <c r="PHG109" s="44">
        <v>11030</v>
      </c>
      <c r="PHH109" s="173">
        <v>11031</v>
      </c>
      <c r="PHI109" s="44">
        <v>11032</v>
      </c>
      <c r="PHJ109" s="173">
        <v>11033</v>
      </c>
      <c r="PHK109" s="44">
        <v>11034</v>
      </c>
      <c r="PHL109" s="173">
        <v>11035</v>
      </c>
      <c r="PHM109" s="44">
        <v>11036</v>
      </c>
      <c r="PHN109" s="173">
        <v>11037</v>
      </c>
      <c r="PHO109" s="44">
        <v>11038</v>
      </c>
      <c r="PHP109" s="173">
        <v>11039</v>
      </c>
      <c r="PHQ109" s="44">
        <v>11040</v>
      </c>
      <c r="PHR109" s="173">
        <v>11041</v>
      </c>
      <c r="PHS109" s="44">
        <v>11042</v>
      </c>
      <c r="PHT109" s="173">
        <v>11043</v>
      </c>
      <c r="PHU109" s="44">
        <v>11044</v>
      </c>
      <c r="PHV109" s="173">
        <v>11045</v>
      </c>
      <c r="PHW109" s="44">
        <v>11046</v>
      </c>
      <c r="PHX109" s="173">
        <v>11047</v>
      </c>
      <c r="PHY109" s="44">
        <v>11048</v>
      </c>
      <c r="PHZ109" s="173">
        <v>11049</v>
      </c>
      <c r="PIA109" s="44">
        <v>11050</v>
      </c>
      <c r="PIB109" s="173">
        <v>11051</v>
      </c>
      <c r="PIC109" s="44">
        <v>11052</v>
      </c>
      <c r="PID109" s="173">
        <v>11053</v>
      </c>
      <c r="PIE109" s="44">
        <v>11054</v>
      </c>
      <c r="PIF109" s="173">
        <v>11055</v>
      </c>
      <c r="PIG109" s="44">
        <v>11056</v>
      </c>
      <c r="PIH109" s="173">
        <v>11057</v>
      </c>
      <c r="PII109" s="44">
        <v>11058</v>
      </c>
      <c r="PIJ109" s="173">
        <v>11059</v>
      </c>
      <c r="PIK109" s="44">
        <v>11060</v>
      </c>
      <c r="PIL109" s="173">
        <v>11061</v>
      </c>
      <c r="PIM109" s="44">
        <v>11062</v>
      </c>
      <c r="PIN109" s="173">
        <v>11063</v>
      </c>
      <c r="PIO109" s="44">
        <v>11064</v>
      </c>
      <c r="PIP109" s="173">
        <v>11065</v>
      </c>
      <c r="PIQ109" s="44">
        <v>11066</v>
      </c>
      <c r="PIR109" s="173">
        <v>11067</v>
      </c>
      <c r="PIS109" s="44">
        <v>11068</v>
      </c>
      <c r="PIT109" s="173">
        <v>11069</v>
      </c>
      <c r="PIU109" s="44">
        <v>11070</v>
      </c>
      <c r="PIV109" s="173">
        <v>11071</v>
      </c>
      <c r="PIW109" s="44">
        <v>11072</v>
      </c>
      <c r="PIX109" s="173">
        <v>11073</v>
      </c>
      <c r="PIY109" s="44">
        <v>11074</v>
      </c>
      <c r="PIZ109" s="173">
        <v>11075</v>
      </c>
      <c r="PJA109" s="44">
        <v>11076</v>
      </c>
      <c r="PJB109" s="173">
        <v>11077</v>
      </c>
      <c r="PJC109" s="44">
        <v>11078</v>
      </c>
      <c r="PJD109" s="173">
        <v>11079</v>
      </c>
      <c r="PJE109" s="44">
        <v>11080</v>
      </c>
      <c r="PJF109" s="173">
        <v>11081</v>
      </c>
      <c r="PJG109" s="44">
        <v>11082</v>
      </c>
      <c r="PJH109" s="173">
        <v>11083</v>
      </c>
      <c r="PJI109" s="44">
        <v>11084</v>
      </c>
      <c r="PJJ109" s="173">
        <v>11085</v>
      </c>
      <c r="PJK109" s="44">
        <v>11086</v>
      </c>
      <c r="PJL109" s="173">
        <v>11087</v>
      </c>
      <c r="PJM109" s="44">
        <v>11088</v>
      </c>
      <c r="PJN109" s="173">
        <v>11089</v>
      </c>
      <c r="PJO109" s="44">
        <v>11090</v>
      </c>
      <c r="PJP109" s="173">
        <v>11091</v>
      </c>
      <c r="PJQ109" s="44">
        <v>11092</v>
      </c>
      <c r="PJR109" s="173">
        <v>11093</v>
      </c>
      <c r="PJS109" s="44">
        <v>11094</v>
      </c>
      <c r="PJT109" s="173">
        <v>11095</v>
      </c>
      <c r="PJU109" s="44">
        <v>11096</v>
      </c>
      <c r="PJV109" s="173">
        <v>11097</v>
      </c>
      <c r="PJW109" s="44">
        <v>11098</v>
      </c>
      <c r="PJX109" s="173">
        <v>11099</v>
      </c>
      <c r="PJY109" s="44">
        <v>11100</v>
      </c>
      <c r="PJZ109" s="173">
        <v>11101</v>
      </c>
      <c r="PKA109" s="44">
        <v>11102</v>
      </c>
      <c r="PKB109" s="173">
        <v>11103</v>
      </c>
      <c r="PKC109" s="44">
        <v>11104</v>
      </c>
      <c r="PKD109" s="173">
        <v>11105</v>
      </c>
      <c r="PKE109" s="44">
        <v>11106</v>
      </c>
      <c r="PKF109" s="173">
        <v>11107</v>
      </c>
      <c r="PKG109" s="44">
        <v>11108</v>
      </c>
      <c r="PKH109" s="173">
        <v>11109</v>
      </c>
      <c r="PKI109" s="44">
        <v>11110</v>
      </c>
      <c r="PKJ109" s="173">
        <v>11111</v>
      </c>
      <c r="PKK109" s="44">
        <v>11112</v>
      </c>
      <c r="PKL109" s="173">
        <v>11113</v>
      </c>
      <c r="PKM109" s="44">
        <v>11114</v>
      </c>
      <c r="PKN109" s="173">
        <v>11115</v>
      </c>
      <c r="PKO109" s="44">
        <v>11116</v>
      </c>
      <c r="PKP109" s="173">
        <v>11117</v>
      </c>
      <c r="PKQ109" s="44">
        <v>11118</v>
      </c>
      <c r="PKR109" s="173">
        <v>11119</v>
      </c>
      <c r="PKS109" s="44">
        <v>11120</v>
      </c>
      <c r="PKT109" s="173">
        <v>11121</v>
      </c>
      <c r="PKU109" s="44">
        <v>11122</v>
      </c>
      <c r="PKV109" s="173">
        <v>11123</v>
      </c>
      <c r="PKW109" s="44">
        <v>11124</v>
      </c>
      <c r="PKX109" s="173">
        <v>11125</v>
      </c>
      <c r="PKY109" s="44">
        <v>11126</v>
      </c>
      <c r="PKZ109" s="173">
        <v>11127</v>
      </c>
      <c r="PLA109" s="44">
        <v>11128</v>
      </c>
      <c r="PLB109" s="173">
        <v>11129</v>
      </c>
      <c r="PLC109" s="44">
        <v>11130</v>
      </c>
      <c r="PLD109" s="173">
        <v>11131</v>
      </c>
      <c r="PLE109" s="44">
        <v>11132</v>
      </c>
      <c r="PLF109" s="173">
        <v>11133</v>
      </c>
      <c r="PLG109" s="44">
        <v>11134</v>
      </c>
      <c r="PLH109" s="173">
        <v>11135</v>
      </c>
      <c r="PLI109" s="44">
        <v>11136</v>
      </c>
      <c r="PLJ109" s="173">
        <v>11137</v>
      </c>
      <c r="PLK109" s="44">
        <v>11138</v>
      </c>
      <c r="PLL109" s="173">
        <v>11139</v>
      </c>
      <c r="PLM109" s="44">
        <v>11140</v>
      </c>
      <c r="PLN109" s="173">
        <v>11141</v>
      </c>
      <c r="PLO109" s="44">
        <v>11142</v>
      </c>
      <c r="PLP109" s="173">
        <v>11143</v>
      </c>
      <c r="PLQ109" s="44">
        <v>11144</v>
      </c>
      <c r="PLR109" s="173">
        <v>11145</v>
      </c>
      <c r="PLS109" s="44">
        <v>11146</v>
      </c>
      <c r="PLT109" s="173">
        <v>11147</v>
      </c>
      <c r="PLU109" s="44">
        <v>11148</v>
      </c>
      <c r="PLV109" s="173">
        <v>11149</v>
      </c>
      <c r="PLW109" s="44">
        <v>11150</v>
      </c>
      <c r="PLX109" s="173">
        <v>11151</v>
      </c>
      <c r="PLY109" s="44">
        <v>11152</v>
      </c>
      <c r="PLZ109" s="173">
        <v>11153</v>
      </c>
      <c r="PMA109" s="44">
        <v>11154</v>
      </c>
      <c r="PMB109" s="173">
        <v>11155</v>
      </c>
      <c r="PMC109" s="44">
        <v>11156</v>
      </c>
      <c r="PMD109" s="173">
        <v>11157</v>
      </c>
      <c r="PME109" s="44">
        <v>11158</v>
      </c>
      <c r="PMF109" s="173">
        <v>11159</v>
      </c>
      <c r="PMG109" s="44">
        <v>11160</v>
      </c>
      <c r="PMH109" s="173">
        <v>11161</v>
      </c>
      <c r="PMI109" s="44">
        <v>11162</v>
      </c>
      <c r="PMJ109" s="173">
        <v>11163</v>
      </c>
      <c r="PMK109" s="44">
        <v>11164</v>
      </c>
      <c r="PML109" s="173">
        <v>11165</v>
      </c>
      <c r="PMM109" s="44">
        <v>11166</v>
      </c>
      <c r="PMN109" s="173">
        <v>11167</v>
      </c>
      <c r="PMO109" s="44">
        <v>11168</v>
      </c>
      <c r="PMP109" s="173">
        <v>11169</v>
      </c>
      <c r="PMQ109" s="44">
        <v>11170</v>
      </c>
      <c r="PMR109" s="173">
        <v>11171</v>
      </c>
      <c r="PMS109" s="44">
        <v>11172</v>
      </c>
      <c r="PMT109" s="173">
        <v>11173</v>
      </c>
      <c r="PMU109" s="44">
        <v>11174</v>
      </c>
      <c r="PMV109" s="173">
        <v>11175</v>
      </c>
      <c r="PMW109" s="44">
        <v>11176</v>
      </c>
      <c r="PMX109" s="173">
        <v>11177</v>
      </c>
      <c r="PMY109" s="44">
        <v>11178</v>
      </c>
      <c r="PMZ109" s="173">
        <v>11179</v>
      </c>
      <c r="PNA109" s="44">
        <v>11180</v>
      </c>
      <c r="PNB109" s="173">
        <v>11181</v>
      </c>
      <c r="PNC109" s="44">
        <v>11182</v>
      </c>
      <c r="PND109" s="173">
        <v>11183</v>
      </c>
      <c r="PNE109" s="44">
        <v>11184</v>
      </c>
      <c r="PNF109" s="173">
        <v>11185</v>
      </c>
      <c r="PNG109" s="44">
        <v>11186</v>
      </c>
      <c r="PNH109" s="173">
        <v>11187</v>
      </c>
      <c r="PNI109" s="44">
        <v>11188</v>
      </c>
      <c r="PNJ109" s="173">
        <v>11189</v>
      </c>
      <c r="PNK109" s="44">
        <v>11190</v>
      </c>
      <c r="PNL109" s="173">
        <v>11191</v>
      </c>
      <c r="PNM109" s="44">
        <v>11192</v>
      </c>
      <c r="PNN109" s="173">
        <v>11193</v>
      </c>
      <c r="PNO109" s="44">
        <v>11194</v>
      </c>
      <c r="PNP109" s="173">
        <v>11195</v>
      </c>
      <c r="PNQ109" s="44">
        <v>11196</v>
      </c>
      <c r="PNR109" s="173">
        <v>11197</v>
      </c>
      <c r="PNS109" s="44">
        <v>11198</v>
      </c>
      <c r="PNT109" s="173">
        <v>11199</v>
      </c>
      <c r="PNU109" s="44">
        <v>11200</v>
      </c>
      <c r="PNV109" s="173">
        <v>11201</v>
      </c>
      <c r="PNW109" s="44">
        <v>11202</v>
      </c>
      <c r="PNX109" s="173">
        <v>11203</v>
      </c>
      <c r="PNY109" s="44">
        <v>11204</v>
      </c>
      <c r="PNZ109" s="173">
        <v>11205</v>
      </c>
      <c r="POA109" s="44">
        <v>11206</v>
      </c>
      <c r="POB109" s="173">
        <v>11207</v>
      </c>
      <c r="POC109" s="44">
        <v>11208</v>
      </c>
      <c r="POD109" s="173">
        <v>11209</v>
      </c>
      <c r="POE109" s="44">
        <v>11210</v>
      </c>
      <c r="POF109" s="173">
        <v>11211</v>
      </c>
      <c r="POG109" s="44">
        <v>11212</v>
      </c>
      <c r="POH109" s="173">
        <v>11213</v>
      </c>
      <c r="POI109" s="44">
        <v>11214</v>
      </c>
      <c r="POJ109" s="173">
        <v>11215</v>
      </c>
      <c r="POK109" s="44">
        <v>11216</v>
      </c>
      <c r="POL109" s="173">
        <v>11217</v>
      </c>
      <c r="POM109" s="44">
        <v>11218</v>
      </c>
      <c r="PON109" s="173">
        <v>11219</v>
      </c>
      <c r="POO109" s="44">
        <v>11220</v>
      </c>
      <c r="POP109" s="173">
        <v>11221</v>
      </c>
      <c r="POQ109" s="44">
        <v>11222</v>
      </c>
      <c r="POR109" s="173">
        <v>11223</v>
      </c>
      <c r="POS109" s="44">
        <v>11224</v>
      </c>
      <c r="POT109" s="173">
        <v>11225</v>
      </c>
      <c r="POU109" s="44">
        <v>11226</v>
      </c>
      <c r="POV109" s="173">
        <v>11227</v>
      </c>
      <c r="POW109" s="44">
        <v>11228</v>
      </c>
      <c r="POX109" s="173">
        <v>11229</v>
      </c>
      <c r="POY109" s="44">
        <v>11230</v>
      </c>
      <c r="POZ109" s="173">
        <v>11231</v>
      </c>
      <c r="PPA109" s="44">
        <v>11232</v>
      </c>
      <c r="PPB109" s="173">
        <v>11233</v>
      </c>
      <c r="PPC109" s="44">
        <v>11234</v>
      </c>
      <c r="PPD109" s="173">
        <v>11235</v>
      </c>
      <c r="PPE109" s="44">
        <v>11236</v>
      </c>
      <c r="PPF109" s="173">
        <v>11237</v>
      </c>
      <c r="PPG109" s="44">
        <v>11238</v>
      </c>
      <c r="PPH109" s="173">
        <v>11239</v>
      </c>
      <c r="PPI109" s="44">
        <v>11240</v>
      </c>
      <c r="PPJ109" s="173">
        <v>11241</v>
      </c>
      <c r="PPK109" s="44">
        <v>11242</v>
      </c>
      <c r="PPL109" s="173">
        <v>11243</v>
      </c>
      <c r="PPM109" s="44">
        <v>11244</v>
      </c>
      <c r="PPN109" s="173">
        <v>11245</v>
      </c>
      <c r="PPO109" s="44">
        <v>11246</v>
      </c>
      <c r="PPP109" s="173">
        <v>11247</v>
      </c>
      <c r="PPQ109" s="44">
        <v>11248</v>
      </c>
      <c r="PPR109" s="173">
        <v>11249</v>
      </c>
      <c r="PPS109" s="44">
        <v>11250</v>
      </c>
      <c r="PPT109" s="173">
        <v>11251</v>
      </c>
      <c r="PPU109" s="44">
        <v>11252</v>
      </c>
      <c r="PPV109" s="173">
        <v>11253</v>
      </c>
      <c r="PPW109" s="44">
        <v>11254</v>
      </c>
      <c r="PPX109" s="173">
        <v>11255</v>
      </c>
      <c r="PPY109" s="44">
        <v>11256</v>
      </c>
      <c r="PPZ109" s="173">
        <v>11257</v>
      </c>
      <c r="PQA109" s="44">
        <v>11258</v>
      </c>
      <c r="PQB109" s="173">
        <v>11259</v>
      </c>
      <c r="PQC109" s="44">
        <v>11260</v>
      </c>
      <c r="PQD109" s="173">
        <v>11261</v>
      </c>
      <c r="PQE109" s="44">
        <v>11262</v>
      </c>
      <c r="PQF109" s="173">
        <v>11263</v>
      </c>
      <c r="PQG109" s="44">
        <v>11264</v>
      </c>
      <c r="PQH109" s="173">
        <v>11265</v>
      </c>
      <c r="PQI109" s="44">
        <v>11266</v>
      </c>
      <c r="PQJ109" s="173">
        <v>11267</v>
      </c>
      <c r="PQK109" s="44">
        <v>11268</v>
      </c>
      <c r="PQL109" s="173">
        <v>11269</v>
      </c>
      <c r="PQM109" s="44">
        <v>11270</v>
      </c>
      <c r="PQN109" s="173">
        <v>11271</v>
      </c>
      <c r="PQO109" s="44">
        <v>11272</v>
      </c>
      <c r="PQP109" s="173">
        <v>11273</v>
      </c>
      <c r="PQQ109" s="44">
        <v>11274</v>
      </c>
      <c r="PQR109" s="173">
        <v>11275</v>
      </c>
      <c r="PQS109" s="44">
        <v>11276</v>
      </c>
      <c r="PQT109" s="173">
        <v>11277</v>
      </c>
      <c r="PQU109" s="44">
        <v>11278</v>
      </c>
      <c r="PQV109" s="173">
        <v>11279</v>
      </c>
      <c r="PQW109" s="44">
        <v>11280</v>
      </c>
      <c r="PQX109" s="173">
        <v>11281</v>
      </c>
      <c r="PQY109" s="44">
        <v>11282</v>
      </c>
      <c r="PQZ109" s="173">
        <v>11283</v>
      </c>
      <c r="PRA109" s="44">
        <v>11284</v>
      </c>
      <c r="PRB109" s="173">
        <v>11285</v>
      </c>
      <c r="PRC109" s="44">
        <v>11286</v>
      </c>
      <c r="PRD109" s="173">
        <v>11287</v>
      </c>
      <c r="PRE109" s="44">
        <v>11288</v>
      </c>
      <c r="PRF109" s="173">
        <v>11289</v>
      </c>
      <c r="PRG109" s="44">
        <v>11290</v>
      </c>
      <c r="PRH109" s="173">
        <v>11291</v>
      </c>
      <c r="PRI109" s="44">
        <v>11292</v>
      </c>
      <c r="PRJ109" s="173">
        <v>11293</v>
      </c>
      <c r="PRK109" s="44">
        <v>11294</v>
      </c>
      <c r="PRL109" s="173">
        <v>11295</v>
      </c>
      <c r="PRM109" s="44">
        <v>11296</v>
      </c>
      <c r="PRN109" s="173">
        <v>11297</v>
      </c>
      <c r="PRO109" s="44">
        <v>11298</v>
      </c>
      <c r="PRP109" s="173">
        <v>11299</v>
      </c>
      <c r="PRQ109" s="44">
        <v>11300</v>
      </c>
      <c r="PRR109" s="173">
        <v>11301</v>
      </c>
      <c r="PRS109" s="44">
        <v>11302</v>
      </c>
      <c r="PRT109" s="173">
        <v>11303</v>
      </c>
      <c r="PRU109" s="44">
        <v>11304</v>
      </c>
      <c r="PRV109" s="173">
        <v>11305</v>
      </c>
      <c r="PRW109" s="44">
        <v>11306</v>
      </c>
      <c r="PRX109" s="173">
        <v>11307</v>
      </c>
      <c r="PRY109" s="44">
        <v>11308</v>
      </c>
      <c r="PRZ109" s="173">
        <v>11309</v>
      </c>
      <c r="PSA109" s="44">
        <v>11310</v>
      </c>
      <c r="PSB109" s="173">
        <v>11311</v>
      </c>
      <c r="PSC109" s="44">
        <v>11312</v>
      </c>
      <c r="PSD109" s="173">
        <v>11313</v>
      </c>
      <c r="PSE109" s="44">
        <v>11314</v>
      </c>
      <c r="PSF109" s="173">
        <v>11315</v>
      </c>
      <c r="PSG109" s="44">
        <v>11316</v>
      </c>
      <c r="PSH109" s="173">
        <v>11317</v>
      </c>
      <c r="PSI109" s="44">
        <v>11318</v>
      </c>
      <c r="PSJ109" s="173">
        <v>11319</v>
      </c>
      <c r="PSK109" s="44">
        <v>11320</v>
      </c>
      <c r="PSL109" s="173">
        <v>11321</v>
      </c>
      <c r="PSM109" s="44">
        <v>11322</v>
      </c>
      <c r="PSN109" s="173">
        <v>11323</v>
      </c>
      <c r="PSO109" s="44">
        <v>11324</v>
      </c>
      <c r="PSP109" s="173">
        <v>11325</v>
      </c>
      <c r="PSQ109" s="44">
        <v>11326</v>
      </c>
      <c r="PSR109" s="173">
        <v>11327</v>
      </c>
      <c r="PSS109" s="44">
        <v>11328</v>
      </c>
      <c r="PST109" s="173">
        <v>11329</v>
      </c>
      <c r="PSU109" s="44">
        <v>11330</v>
      </c>
      <c r="PSV109" s="173">
        <v>11331</v>
      </c>
      <c r="PSW109" s="44">
        <v>11332</v>
      </c>
      <c r="PSX109" s="173">
        <v>11333</v>
      </c>
      <c r="PSY109" s="44">
        <v>11334</v>
      </c>
      <c r="PSZ109" s="173">
        <v>11335</v>
      </c>
      <c r="PTA109" s="44">
        <v>11336</v>
      </c>
      <c r="PTB109" s="173">
        <v>11337</v>
      </c>
      <c r="PTC109" s="44">
        <v>11338</v>
      </c>
      <c r="PTD109" s="173">
        <v>11339</v>
      </c>
      <c r="PTE109" s="44">
        <v>11340</v>
      </c>
      <c r="PTF109" s="173">
        <v>11341</v>
      </c>
      <c r="PTG109" s="44">
        <v>11342</v>
      </c>
      <c r="PTH109" s="173">
        <v>11343</v>
      </c>
      <c r="PTI109" s="44">
        <v>11344</v>
      </c>
      <c r="PTJ109" s="173">
        <v>11345</v>
      </c>
      <c r="PTK109" s="44">
        <v>11346</v>
      </c>
      <c r="PTL109" s="173">
        <v>11347</v>
      </c>
      <c r="PTM109" s="44">
        <v>11348</v>
      </c>
      <c r="PTN109" s="173">
        <v>11349</v>
      </c>
      <c r="PTO109" s="44">
        <v>11350</v>
      </c>
      <c r="PTP109" s="173">
        <v>11351</v>
      </c>
      <c r="PTQ109" s="44">
        <v>11352</v>
      </c>
      <c r="PTR109" s="173">
        <v>11353</v>
      </c>
      <c r="PTS109" s="44">
        <v>11354</v>
      </c>
      <c r="PTT109" s="173">
        <v>11355</v>
      </c>
      <c r="PTU109" s="44">
        <v>11356</v>
      </c>
      <c r="PTV109" s="173">
        <v>11357</v>
      </c>
      <c r="PTW109" s="44">
        <v>11358</v>
      </c>
      <c r="PTX109" s="173">
        <v>11359</v>
      </c>
      <c r="PTY109" s="44">
        <v>11360</v>
      </c>
      <c r="PTZ109" s="173">
        <v>11361</v>
      </c>
      <c r="PUA109" s="44">
        <v>11362</v>
      </c>
      <c r="PUB109" s="173">
        <v>11363</v>
      </c>
      <c r="PUC109" s="44">
        <v>11364</v>
      </c>
      <c r="PUD109" s="173">
        <v>11365</v>
      </c>
      <c r="PUE109" s="44">
        <v>11366</v>
      </c>
      <c r="PUF109" s="173">
        <v>11367</v>
      </c>
      <c r="PUG109" s="44">
        <v>11368</v>
      </c>
      <c r="PUH109" s="173">
        <v>11369</v>
      </c>
      <c r="PUI109" s="44">
        <v>11370</v>
      </c>
      <c r="PUJ109" s="173">
        <v>11371</v>
      </c>
      <c r="PUK109" s="44">
        <v>11372</v>
      </c>
      <c r="PUL109" s="173">
        <v>11373</v>
      </c>
      <c r="PUM109" s="44">
        <v>11374</v>
      </c>
      <c r="PUN109" s="173">
        <v>11375</v>
      </c>
      <c r="PUO109" s="44">
        <v>11376</v>
      </c>
      <c r="PUP109" s="173">
        <v>11377</v>
      </c>
      <c r="PUQ109" s="44">
        <v>11378</v>
      </c>
      <c r="PUR109" s="173">
        <v>11379</v>
      </c>
      <c r="PUS109" s="44">
        <v>11380</v>
      </c>
      <c r="PUT109" s="173">
        <v>11381</v>
      </c>
      <c r="PUU109" s="44">
        <v>11382</v>
      </c>
      <c r="PUV109" s="173">
        <v>11383</v>
      </c>
      <c r="PUW109" s="44">
        <v>11384</v>
      </c>
      <c r="PUX109" s="173">
        <v>11385</v>
      </c>
      <c r="PUY109" s="44">
        <v>11386</v>
      </c>
      <c r="PUZ109" s="173">
        <v>11387</v>
      </c>
      <c r="PVA109" s="44">
        <v>11388</v>
      </c>
      <c r="PVB109" s="173">
        <v>11389</v>
      </c>
      <c r="PVC109" s="44">
        <v>11390</v>
      </c>
      <c r="PVD109" s="173">
        <v>11391</v>
      </c>
      <c r="PVE109" s="44">
        <v>11392</v>
      </c>
      <c r="PVF109" s="173">
        <v>11393</v>
      </c>
      <c r="PVG109" s="44">
        <v>11394</v>
      </c>
      <c r="PVH109" s="173">
        <v>11395</v>
      </c>
      <c r="PVI109" s="44">
        <v>11396</v>
      </c>
      <c r="PVJ109" s="173">
        <v>11397</v>
      </c>
      <c r="PVK109" s="44">
        <v>11398</v>
      </c>
      <c r="PVL109" s="173">
        <v>11399</v>
      </c>
      <c r="PVM109" s="44">
        <v>11400</v>
      </c>
      <c r="PVN109" s="173">
        <v>11401</v>
      </c>
      <c r="PVO109" s="44">
        <v>11402</v>
      </c>
      <c r="PVP109" s="173">
        <v>11403</v>
      </c>
      <c r="PVQ109" s="44">
        <v>11404</v>
      </c>
      <c r="PVR109" s="173">
        <v>11405</v>
      </c>
      <c r="PVS109" s="44">
        <v>11406</v>
      </c>
      <c r="PVT109" s="173">
        <v>11407</v>
      </c>
      <c r="PVU109" s="44">
        <v>11408</v>
      </c>
      <c r="PVV109" s="173">
        <v>11409</v>
      </c>
      <c r="PVW109" s="44">
        <v>11410</v>
      </c>
      <c r="PVX109" s="173">
        <v>11411</v>
      </c>
      <c r="PVY109" s="44">
        <v>11412</v>
      </c>
      <c r="PVZ109" s="173">
        <v>11413</v>
      </c>
      <c r="PWA109" s="44">
        <v>11414</v>
      </c>
      <c r="PWB109" s="173">
        <v>11415</v>
      </c>
      <c r="PWC109" s="44">
        <v>11416</v>
      </c>
      <c r="PWD109" s="173">
        <v>11417</v>
      </c>
      <c r="PWE109" s="44">
        <v>11418</v>
      </c>
      <c r="PWF109" s="173">
        <v>11419</v>
      </c>
      <c r="PWG109" s="44">
        <v>11420</v>
      </c>
      <c r="PWH109" s="173">
        <v>11421</v>
      </c>
      <c r="PWI109" s="44">
        <v>11422</v>
      </c>
      <c r="PWJ109" s="173">
        <v>11423</v>
      </c>
      <c r="PWK109" s="44">
        <v>11424</v>
      </c>
      <c r="PWL109" s="173">
        <v>11425</v>
      </c>
      <c r="PWM109" s="44">
        <v>11426</v>
      </c>
      <c r="PWN109" s="173">
        <v>11427</v>
      </c>
      <c r="PWO109" s="44">
        <v>11428</v>
      </c>
      <c r="PWP109" s="173">
        <v>11429</v>
      </c>
      <c r="PWQ109" s="44">
        <v>11430</v>
      </c>
      <c r="PWR109" s="173">
        <v>11431</v>
      </c>
      <c r="PWS109" s="44">
        <v>11432</v>
      </c>
      <c r="PWT109" s="173">
        <v>11433</v>
      </c>
      <c r="PWU109" s="44">
        <v>11434</v>
      </c>
      <c r="PWV109" s="173">
        <v>11435</v>
      </c>
      <c r="PWW109" s="44">
        <v>11436</v>
      </c>
      <c r="PWX109" s="173">
        <v>11437</v>
      </c>
      <c r="PWY109" s="44">
        <v>11438</v>
      </c>
      <c r="PWZ109" s="173">
        <v>11439</v>
      </c>
      <c r="PXA109" s="44">
        <v>11440</v>
      </c>
      <c r="PXB109" s="173">
        <v>11441</v>
      </c>
      <c r="PXC109" s="44">
        <v>11442</v>
      </c>
      <c r="PXD109" s="173">
        <v>11443</v>
      </c>
      <c r="PXE109" s="44">
        <v>11444</v>
      </c>
      <c r="PXF109" s="173">
        <v>11445</v>
      </c>
      <c r="PXG109" s="44">
        <v>11446</v>
      </c>
      <c r="PXH109" s="173">
        <v>11447</v>
      </c>
      <c r="PXI109" s="44">
        <v>11448</v>
      </c>
      <c r="PXJ109" s="173">
        <v>11449</v>
      </c>
      <c r="PXK109" s="44">
        <v>11450</v>
      </c>
      <c r="PXL109" s="173">
        <v>11451</v>
      </c>
      <c r="PXM109" s="44">
        <v>11452</v>
      </c>
      <c r="PXN109" s="173">
        <v>11453</v>
      </c>
      <c r="PXO109" s="44">
        <v>11454</v>
      </c>
      <c r="PXP109" s="173">
        <v>11455</v>
      </c>
      <c r="PXQ109" s="44">
        <v>11456</v>
      </c>
      <c r="PXR109" s="173">
        <v>11457</v>
      </c>
      <c r="PXS109" s="44">
        <v>11458</v>
      </c>
      <c r="PXT109" s="173">
        <v>11459</v>
      </c>
      <c r="PXU109" s="44">
        <v>11460</v>
      </c>
      <c r="PXV109" s="173">
        <v>11461</v>
      </c>
      <c r="PXW109" s="44">
        <v>11462</v>
      </c>
      <c r="PXX109" s="173">
        <v>11463</v>
      </c>
      <c r="PXY109" s="44">
        <v>11464</v>
      </c>
      <c r="PXZ109" s="173">
        <v>11465</v>
      </c>
      <c r="PYA109" s="44">
        <v>11466</v>
      </c>
      <c r="PYB109" s="173">
        <v>11467</v>
      </c>
      <c r="PYC109" s="44">
        <v>11468</v>
      </c>
      <c r="PYD109" s="173">
        <v>11469</v>
      </c>
      <c r="PYE109" s="44">
        <v>11470</v>
      </c>
      <c r="PYF109" s="173">
        <v>11471</v>
      </c>
      <c r="PYG109" s="44">
        <v>11472</v>
      </c>
      <c r="PYH109" s="173">
        <v>11473</v>
      </c>
      <c r="PYI109" s="44">
        <v>11474</v>
      </c>
      <c r="PYJ109" s="173">
        <v>11475</v>
      </c>
      <c r="PYK109" s="44">
        <v>11476</v>
      </c>
      <c r="PYL109" s="173">
        <v>11477</v>
      </c>
      <c r="PYM109" s="44">
        <v>11478</v>
      </c>
      <c r="PYN109" s="173">
        <v>11479</v>
      </c>
      <c r="PYO109" s="44">
        <v>11480</v>
      </c>
      <c r="PYP109" s="173">
        <v>11481</v>
      </c>
      <c r="PYQ109" s="44">
        <v>11482</v>
      </c>
      <c r="PYR109" s="173">
        <v>11483</v>
      </c>
      <c r="PYS109" s="44">
        <v>11484</v>
      </c>
      <c r="PYT109" s="173">
        <v>11485</v>
      </c>
      <c r="PYU109" s="44">
        <v>11486</v>
      </c>
      <c r="PYV109" s="173">
        <v>11487</v>
      </c>
      <c r="PYW109" s="44">
        <v>11488</v>
      </c>
      <c r="PYX109" s="173">
        <v>11489</v>
      </c>
      <c r="PYY109" s="44">
        <v>11490</v>
      </c>
      <c r="PYZ109" s="173">
        <v>11491</v>
      </c>
      <c r="PZA109" s="44">
        <v>11492</v>
      </c>
      <c r="PZB109" s="173">
        <v>11493</v>
      </c>
      <c r="PZC109" s="44">
        <v>11494</v>
      </c>
      <c r="PZD109" s="173">
        <v>11495</v>
      </c>
      <c r="PZE109" s="44">
        <v>11496</v>
      </c>
      <c r="PZF109" s="173">
        <v>11497</v>
      </c>
      <c r="PZG109" s="44">
        <v>11498</v>
      </c>
      <c r="PZH109" s="173">
        <v>11499</v>
      </c>
      <c r="PZI109" s="44">
        <v>11500</v>
      </c>
      <c r="PZJ109" s="173">
        <v>11501</v>
      </c>
      <c r="PZK109" s="44">
        <v>11502</v>
      </c>
      <c r="PZL109" s="173">
        <v>11503</v>
      </c>
      <c r="PZM109" s="44">
        <v>11504</v>
      </c>
      <c r="PZN109" s="173">
        <v>11505</v>
      </c>
      <c r="PZO109" s="44">
        <v>11506</v>
      </c>
      <c r="PZP109" s="173">
        <v>11507</v>
      </c>
      <c r="PZQ109" s="44">
        <v>11508</v>
      </c>
      <c r="PZR109" s="173">
        <v>11509</v>
      </c>
      <c r="PZS109" s="44">
        <v>11510</v>
      </c>
      <c r="PZT109" s="173">
        <v>11511</v>
      </c>
      <c r="PZU109" s="44">
        <v>11512</v>
      </c>
      <c r="PZV109" s="173">
        <v>11513</v>
      </c>
      <c r="PZW109" s="44">
        <v>11514</v>
      </c>
      <c r="PZX109" s="173">
        <v>11515</v>
      </c>
      <c r="PZY109" s="44">
        <v>11516</v>
      </c>
      <c r="PZZ109" s="173">
        <v>11517</v>
      </c>
      <c r="QAA109" s="44">
        <v>11518</v>
      </c>
      <c r="QAB109" s="173">
        <v>11519</v>
      </c>
      <c r="QAC109" s="44">
        <v>11520</v>
      </c>
      <c r="QAD109" s="173">
        <v>11521</v>
      </c>
      <c r="QAE109" s="44">
        <v>11522</v>
      </c>
      <c r="QAF109" s="173">
        <v>11523</v>
      </c>
      <c r="QAG109" s="44">
        <v>11524</v>
      </c>
      <c r="QAH109" s="173">
        <v>11525</v>
      </c>
      <c r="QAI109" s="44">
        <v>11526</v>
      </c>
      <c r="QAJ109" s="173">
        <v>11527</v>
      </c>
      <c r="QAK109" s="44">
        <v>11528</v>
      </c>
      <c r="QAL109" s="173">
        <v>11529</v>
      </c>
      <c r="QAM109" s="44">
        <v>11530</v>
      </c>
      <c r="QAN109" s="173">
        <v>11531</v>
      </c>
      <c r="QAO109" s="44">
        <v>11532</v>
      </c>
      <c r="QAP109" s="173">
        <v>11533</v>
      </c>
      <c r="QAQ109" s="44">
        <v>11534</v>
      </c>
      <c r="QAR109" s="173">
        <v>11535</v>
      </c>
      <c r="QAS109" s="44">
        <v>11536</v>
      </c>
      <c r="QAT109" s="173">
        <v>11537</v>
      </c>
      <c r="QAU109" s="44">
        <v>11538</v>
      </c>
      <c r="QAV109" s="173">
        <v>11539</v>
      </c>
      <c r="QAW109" s="44">
        <v>11540</v>
      </c>
      <c r="QAX109" s="173">
        <v>11541</v>
      </c>
      <c r="QAY109" s="44">
        <v>11542</v>
      </c>
      <c r="QAZ109" s="173">
        <v>11543</v>
      </c>
      <c r="QBA109" s="44">
        <v>11544</v>
      </c>
      <c r="QBB109" s="173">
        <v>11545</v>
      </c>
      <c r="QBC109" s="44">
        <v>11546</v>
      </c>
      <c r="QBD109" s="173">
        <v>11547</v>
      </c>
      <c r="QBE109" s="44">
        <v>11548</v>
      </c>
      <c r="QBF109" s="173">
        <v>11549</v>
      </c>
      <c r="QBG109" s="44">
        <v>11550</v>
      </c>
      <c r="QBH109" s="173">
        <v>11551</v>
      </c>
      <c r="QBI109" s="44">
        <v>11552</v>
      </c>
      <c r="QBJ109" s="173">
        <v>11553</v>
      </c>
      <c r="QBK109" s="44">
        <v>11554</v>
      </c>
      <c r="QBL109" s="173">
        <v>11555</v>
      </c>
      <c r="QBM109" s="44">
        <v>11556</v>
      </c>
      <c r="QBN109" s="173">
        <v>11557</v>
      </c>
      <c r="QBO109" s="44">
        <v>11558</v>
      </c>
      <c r="QBP109" s="173">
        <v>11559</v>
      </c>
      <c r="QBQ109" s="44">
        <v>11560</v>
      </c>
      <c r="QBR109" s="173">
        <v>11561</v>
      </c>
      <c r="QBS109" s="44">
        <v>11562</v>
      </c>
      <c r="QBT109" s="173">
        <v>11563</v>
      </c>
      <c r="QBU109" s="44">
        <v>11564</v>
      </c>
      <c r="QBV109" s="173">
        <v>11565</v>
      </c>
      <c r="QBW109" s="44">
        <v>11566</v>
      </c>
      <c r="QBX109" s="173">
        <v>11567</v>
      </c>
      <c r="QBY109" s="44">
        <v>11568</v>
      </c>
      <c r="QBZ109" s="173">
        <v>11569</v>
      </c>
      <c r="QCA109" s="44">
        <v>11570</v>
      </c>
      <c r="QCB109" s="173">
        <v>11571</v>
      </c>
      <c r="QCC109" s="44">
        <v>11572</v>
      </c>
      <c r="QCD109" s="173">
        <v>11573</v>
      </c>
      <c r="QCE109" s="44">
        <v>11574</v>
      </c>
      <c r="QCF109" s="173">
        <v>11575</v>
      </c>
      <c r="QCG109" s="44">
        <v>11576</v>
      </c>
      <c r="QCH109" s="173">
        <v>11577</v>
      </c>
      <c r="QCI109" s="44">
        <v>11578</v>
      </c>
      <c r="QCJ109" s="173">
        <v>11579</v>
      </c>
      <c r="QCK109" s="44">
        <v>11580</v>
      </c>
      <c r="QCL109" s="173">
        <v>11581</v>
      </c>
      <c r="QCM109" s="44">
        <v>11582</v>
      </c>
      <c r="QCN109" s="173">
        <v>11583</v>
      </c>
      <c r="QCO109" s="44">
        <v>11584</v>
      </c>
      <c r="QCP109" s="173">
        <v>11585</v>
      </c>
      <c r="QCQ109" s="44">
        <v>11586</v>
      </c>
      <c r="QCR109" s="173">
        <v>11587</v>
      </c>
      <c r="QCS109" s="44">
        <v>11588</v>
      </c>
      <c r="QCT109" s="173">
        <v>11589</v>
      </c>
      <c r="QCU109" s="44">
        <v>11590</v>
      </c>
      <c r="QCV109" s="173">
        <v>11591</v>
      </c>
      <c r="QCW109" s="44">
        <v>11592</v>
      </c>
      <c r="QCX109" s="173">
        <v>11593</v>
      </c>
      <c r="QCY109" s="44">
        <v>11594</v>
      </c>
      <c r="QCZ109" s="173">
        <v>11595</v>
      </c>
      <c r="QDA109" s="44">
        <v>11596</v>
      </c>
      <c r="QDB109" s="173">
        <v>11597</v>
      </c>
      <c r="QDC109" s="44">
        <v>11598</v>
      </c>
      <c r="QDD109" s="173">
        <v>11599</v>
      </c>
      <c r="QDE109" s="44">
        <v>11600</v>
      </c>
      <c r="QDF109" s="173">
        <v>11601</v>
      </c>
      <c r="QDG109" s="44">
        <v>11602</v>
      </c>
      <c r="QDH109" s="173">
        <v>11603</v>
      </c>
      <c r="QDI109" s="44">
        <v>11604</v>
      </c>
      <c r="QDJ109" s="173">
        <v>11605</v>
      </c>
      <c r="QDK109" s="44">
        <v>11606</v>
      </c>
      <c r="QDL109" s="173">
        <v>11607</v>
      </c>
      <c r="QDM109" s="44">
        <v>11608</v>
      </c>
      <c r="QDN109" s="173">
        <v>11609</v>
      </c>
      <c r="QDO109" s="44">
        <v>11610</v>
      </c>
      <c r="QDP109" s="173">
        <v>11611</v>
      </c>
      <c r="QDQ109" s="44">
        <v>11612</v>
      </c>
      <c r="QDR109" s="173">
        <v>11613</v>
      </c>
      <c r="QDS109" s="44">
        <v>11614</v>
      </c>
      <c r="QDT109" s="173">
        <v>11615</v>
      </c>
      <c r="QDU109" s="44">
        <v>11616</v>
      </c>
      <c r="QDV109" s="173">
        <v>11617</v>
      </c>
      <c r="QDW109" s="44">
        <v>11618</v>
      </c>
      <c r="QDX109" s="173">
        <v>11619</v>
      </c>
      <c r="QDY109" s="44">
        <v>11620</v>
      </c>
      <c r="QDZ109" s="173">
        <v>11621</v>
      </c>
      <c r="QEA109" s="44">
        <v>11622</v>
      </c>
      <c r="QEB109" s="173">
        <v>11623</v>
      </c>
      <c r="QEC109" s="44">
        <v>11624</v>
      </c>
      <c r="QED109" s="173">
        <v>11625</v>
      </c>
      <c r="QEE109" s="44">
        <v>11626</v>
      </c>
      <c r="QEF109" s="173">
        <v>11627</v>
      </c>
      <c r="QEG109" s="44">
        <v>11628</v>
      </c>
      <c r="QEH109" s="173">
        <v>11629</v>
      </c>
      <c r="QEI109" s="44">
        <v>11630</v>
      </c>
      <c r="QEJ109" s="173">
        <v>11631</v>
      </c>
      <c r="QEK109" s="44">
        <v>11632</v>
      </c>
      <c r="QEL109" s="173">
        <v>11633</v>
      </c>
      <c r="QEM109" s="44">
        <v>11634</v>
      </c>
      <c r="QEN109" s="173">
        <v>11635</v>
      </c>
      <c r="QEO109" s="44">
        <v>11636</v>
      </c>
      <c r="QEP109" s="173">
        <v>11637</v>
      </c>
      <c r="QEQ109" s="44">
        <v>11638</v>
      </c>
      <c r="QER109" s="173">
        <v>11639</v>
      </c>
      <c r="QES109" s="44">
        <v>11640</v>
      </c>
      <c r="QET109" s="173">
        <v>11641</v>
      </c>
      <c r="QEU109" s="44">
        <v>11642</v>
      </c>
      <c r="QEV109" s="173">
        <v>11643</v>
      </c>
      <c r="QEW109" s="44">
        <v>11644</v>
      </c>
      <c r="QEX109" s="173">
        <v>11645</v>
      </c>
      <c r="QEY109" s="44">
        <v>11646</v>
      </c>
      <c r="QEZ109" s="173">
        <v>11647</v>
      </c>
      <c r="QFA109" s="44">
        <v>11648</v>
      </c>
      <c r="QFB109" s="173">
        <v>11649</v>
      </c>
      <c r="QFC109" s="44">
        <v>11650</v>
      </c>
      <c r="QFD109" s="173">
        <v>11651</v>
      </c>
      <c r="QFE109" s="44">
        <v>11652</v>
      </c>
      <c r="QFF109" s="173">
        <v>11653</v>
      </c>
      <c r="QFG109" s="44">
        <v>11654</v>
      </c>
      <c r="QFH109" s="173">
        <v>11655</v>
      </c>
      <c r="QFI109" s="44">
        <v>11656</v>
      </c>
      <c r="QFJ109" s="173">
        <v>11657</v>
      </c>
      <c r="QFK109" s="44">
        <v>11658</v>
      </c>
      <c r="QFL109" s="173">
        <v>11659</v>
      </c>
      <c r="QFM109" s="44">
        <v>11660</v>
      </c>
      <c r="QFN109" s="173">
        <v>11661</v>
      </c>
      <c r="QFO109" s="44">
        <v>11662</v>
      </c>
      <c r="QFP109" s="173">
        <v>11663</v>
      </c>
      <c r="QFQ109" s="44">
        <v>11664</v>
      </c>
      <c r="QFR109" s="173">
        <v>11665</v>
      </c>
      <c r="QFS109" s="44">
        <v>11666</v>
      </c>
      <c r="QFT109" s="173">
        <v>11667</v>
      </c>
      <c r="QFU109" s="44">
        <v>11668</v>
      </c>
      <c r="QFV109" s="173">
        <v>11669</v>
      </c>
      <c r="QFW109" s="44">
        <v>11670</v>
      </c>
      <c r="QFX109" s="173">
        <v>11671</v>
      </c>
      <c r="QFY109" s="44">
        <v>11672</v>
      </c>
      <c r="QFZ109" s="173">
        <v>11673</v>
      </c>
      <c r="QGA109" s="44">
        <v>11674</v>
      </c>
      <c r="QGB109" s="173">
        <v>11675</v>
      </c>
      <c r="QGC109" s="44">
        <v>11676</v>
      </c>
      <c r="QGD109" s="173">
        <v>11677</v>
      </c>
      <c r="QGE109" s="44">
        <v>11678</v>
      </c>
      <c r="QGF109" s="173">
        <v>11679</v>
      </c>
      <c r="QGG109" s="44">
        <v>11680</v>
      </c>
      <c r="QGH109" s="173">
        <v>11681</v>
      </c>
      <c r="QGI109" s="44">
        <v>11682</v>
      </c>
      <c r="QGJ109" s="173">
        <v>11683</v>
      </c>
      <c r="QGK109" s="44">
        <v>11684</v>
      </c>
      <c r="QGL109" s="173">
        <v>11685</v>
      </c>
      <c r="QGM109" s="44">
        <v>11686</v>
      </c>
      <c r="QGN109" s="173">
        <v>11687</v>
      </c>
      <c r="QGO109" s="44">
        <v>11688</v>
      </c>
      <c r="QGP109" s="173">
        <v>11689</v>
      </c>
      <c r="QGQ109" s="44">
        <v>11690</v>
      </c>
      <c r="QGR109" s="173">
        <v>11691</v>
      </c>
      <c r="QGS109" s="44">
        <v>11692</v>
      </c>
      <c r="QGT109" s="173">
        <v>11693</v>
      </c>
      <c r="QGU109" s="44">
        <v>11694</v>
      </c>
      <c r="QGV109" s="173">
        <v>11695</v>
      </c>
      <c r="QGW109" s="44">
        <v>11696</v>
      </c>
      <c r="QGX109" s="173">
        <v>11697</v>
      </c>
      <c r="QGY109" s="44">
        <v>11698</v>
      </c>
      <c r="QGZ109" s="173">
        <v>11699</v>
      </c>
      <c r="QHA109" s="44">
        <v>11700</v>
      </c>
      <c r="QHB109" s="173">
        <v>11701</v>
      </c>
      <c r="QHC109" s="44">
        <v>11702</v>
      </c>
      <c r="QHD109" s="173">
        <v>11703</v>
      </c>
      <c r="QHE109" s="44">
        <v>11704</v>
      </c>
      <c r="QHF109" s="173">
        <v>11705</v>
      </c>
      <c r="QHG109" s="44">
        <v>11706</v>
      </c>
      <c r="QHH109" s="173">
        <v>11707</v>
      </c>
      <c r="QHI109" s="44">
        <v>11708</v>
      </c>
      <c r="QHJ109" s="173">
        <v>11709</v>
      </c>
      <c r="QHK109" s="44">
        <v>11710</v>
      </c>
      <c r="QHL109" s="173">
        <v>11711</v>
      </c>
      <c r="QHM109" s="44">
        <v>11712</v>
      </c>
      <c r="QHN109" s="173">
        <v>11713</v>
      </c>
      <c r="QHO109" s="44">
        <v>11714</v>
      </c>
      <c r="QHP109" s="173">
        <v>11715</v>
      </c>
      <c r="QHQ109" s="44">
        <v>11716</v>
      </c>
      <c r="QHR109" s="173">
        <v>11717</v>
      </c>
      <c r="QHS109" s="44">
        <v>11718</v>
      </c>
      <c r="QHT109" s="173">
        <v>11719</v>
      </c>
      <c r="QHU109" s="44">
        <v>11720</v>
      </c>
      <c r="QHV109" s="173">
        <v>11721</v>
      </c>
      <c r="QHW109" s="44">
        <v>11722</v>
      </c>
      <c r="QHX109" s="173">
        <v>11723</v>
      </c>
      <c r="QHY109" s="44">
        <v>11724</v>
      </c>
      <c r="QHZ109" s="173">
        <v>11725</v>
      </c>
      <c r="QIA109" s="44">
        <v>11726</v>
      </c>
      <c r="QIB109" s="173">
        <v>11727</v>
      </c>
      <c r="QIC109" s="44">
        <v>11728</v>
      </c>
      <c r="QID109" s="173">
        <v>11729</v>
      </c>
      <c r="QIE109" s="44">
        <v>11730</v>
      </c>
      <c r="QIF109" s="173">
        <v>11731</v>
      </c>
      <c r="QIG109" s="44">
        <v>11732</v>
      </c>
      <c r="QIH109" s="173">
        <v>11733</v>
      </c>
      <c r="QII109" s="44">
        <v>11734</v>
      </c>
      <c r="QIJ109" s="173">
        <v>11735</v>
      </c>
      <c r="QIK109" s="44">
        <v>11736</v>
      </c>
      <c r="QIL109" s="173">
        <v>11737</v>
      </c>
      <c r="QIM109" s="44">
        <v>11738</v>
      </c>
      <c r="QIN109" s="173">
        <v>11739</v>
      </c>
      <c r="QIO109" s="44">
        <v>11740</v>
      </c>
      <c r="QIP109" s="173">
        <v>11741</v>
      </c>
      <c r="QIQ109" s="44">
        <v>11742</v>
      </c>
      <c r="QIR109" s="173">
        <v>11743</v>
      </c>
      <c r="QIS109" s="44">
        <v>11744</v>
      </c>
      <c r="QIT109" s="173">
        <v>11745</v>
      </c>
      <c r="QIU109" s="44">
        <v>11746</v>
      </c>
      <c r="QIV109" s="173">
        <v>11747</v>
      </c>
      <c r="QIW109" s="44">
        <v>11748</v>
      </c>
      <c r="QIX109" s="173">
        <v>11749</v>
      </c>
      <c r="QIY109" s="44">
        <v>11750</v>
      </c>
      <c r="QIZ109" s="173">
        <v>11751</v>
      </c>
      <c r="QJA109" s="44">
        <v>11752</v>
      </c>
      <c r="QJB109" s="173">
        <v>11753</v>
      </c>
      <c r="QJC109" s="44">
        <v>11754</v>
      </c>
      <c r="QJD109" s="173">
        <v>11755</v>
      </c>
      <c r="QJE109" s="44">
        <v>11756</v>
      </c>
      <c r="QJF109" s="173">
        <v>11757</v>
      </c>
      <c r="QJG109" s="44">
        <v>11758</v>
      </c>
      <c r="QJH109" s="173">
        <v>11759</v>
      </c>
      <c r="QJI109" s="44">
        <v>11760</v>
      </c>
      <c r="QJJ109" s="173">
        <v>11761</v>
      </c>
      <c r="QJK109" s="44">
        <v>11762</v>
      </c>
      <c r="QJL109" s="173">
        <v>11763</v>
      </c>
      <c r="QJM109" s="44">
        <v>11764</v>
      </c>
      <c r="QJN109" s="173">
        <v>11765</v>
      </c>
      <c r="QJO109" s="44">
        <v>11766</v>
      </c>
      <c r="QJP109" s="173">
        <v>11767</v>
      </c>
      <c r="QJQ109" s="44">
        <v>11768</v>
      </c>
      <c r="QJR109" s="173">
        <v>11769</v>
      </c>
      <c r="QJS109" s="44">
        <v>11770</v>
      </c>
      <c r="QJT109" s="173">
        <v>11771</v>
      </c>
      <c r="QJU109" s="44">
        <v>11772</v>
      </c>
      <c r="QJV109" s="173">
        <v>11773</v>
      </c>
      <c r="QJW109" s="44">
        <v>11774</v>
      </c>
      <c r="QJX109" s="173">
        <v>11775</v>
      </c>
      <c r="QJY109" s="44">
        <v>11776</v>
      </c>
      <c r="QJZ109" s="173">
        <v>11777</v>
      </c>
      <c r="QKA109" s="44">
        <v>11778</v>
      </c>
      <c r="QKB109" s="173">
        <v>11779</v>
      </c>
      <c r="QKC109" s="44">
        <v>11780</v>
      </c>
      <c r="QKD109" s="173">
        <v>11781</v>
      </c>
      <c r="QKE109" s="44">
        <v>11782</v>
      </c>
      <c r="QKF109" s="173">
        <v>11783</v>
      </c>
      <c r="QKG109" s="44">
        <v>11784</v>
      </c>
      <c r="QKH109" s="173">
        <v>11785</v>
      </c>
      <c r="QKI109" s="44">
        <v>11786</v>
      </c>
      <c r="QKJ109" s="173">
        <v>11787</v>
      </c>
      <c r="QKK109" s="44">
        <v>11788</v>
      </c>
      <c r="QKL109" s="173">
        <v>11789</v>
      </c>
      <c r="QKM109" s="44">
        <v>11790</v>
      </c>
      <c r="QKN109" s="173">
        <v>11791</v>
      </c>
      <c r="QKO109" s="44">
        <v>11792</v>
      </c>
      <c r="QKP109" s="173">
        <v>11793</v>
      </c>
      <c r="QKQ109" s="44">
        <v>11794</v>
      </c>
      <c r="QKR109" s="173">
        <v>11795</v>
      </c>
      <c r="QKS109" s="44">
        <v>11796</v>
      </c>
      <c r="QKT109" s="173">
        <v>11797</v>
      </c>
      <c r="QKU109" s="44">
        <v>11798</v>
      </c>
      <c r="QKV109" s="173">
        <v>11799</v>
      </c>
      <c r="QKW109" s="44">
        <v>11800</v>
      </c>
      <c r="QKX109" s="173">
        <v>11801</v>
      </c>
      <c r="QKY109" s="44">
        <v>11802</v>
      </c>
      <c r="QKZ109" s="173">
        <v>11803</v>
      </c>
      <c r="QLA109" s="44">
        <v>11804</v>
      </c>
      <c r="QLB109" s="173">
        <v>11805</v>
      </c>
      <c r="QLC109" s="44">
        <v>11806</v>
      </c>
      <c r="QLD109" s="173">
        <v>11807</v>
      </c>
      <c r="QLE109" s="44">
        <v>11808</v>
      </c>
      <c r="QLF109" s="173">
        <v>11809</v>
      </c>
      <c r="QLG109" s="44">
        <v>11810</v>
      </c>
      <c r="QLH109" s="173">
        <v>11811</v>
      </c>
      <c r="QLI109" s="44">
        <v>11812</v>
      </c>
      <c r="QLJ109" s="173">
        <v>11813</v>
      </c>
      <c r="QLK109" s="44">
        <v>11814</v>
      </c>
      <c r="QLL109" s="173">
        <v>11815</v>
      </c>
      <c r="QLM109" s="44">
        <v>11816</v>
      </c>
      <c r="QLN109" s="173">
        <v>11817</v>
      </c>
      <c r="QLO109" s="44">
        <v>11818</v>
      </c>
      <c r="QLP109" s="173">
        <v>11819</v>
      </c>
      <c r="QLQ109" s="44">
        <v>11820</v>
      </c>
      <c r="QLR109" s="173">
        <v>11821</v>
      </c>
      <c r="QLS109" s="44">
        <v>11822</v>
      </c>
      <c r="QLT109" s="173">
        <v>11823</v>
      </c>
      <c r="QLU109" s="44">
        <v>11824</v>
      </c>
      <c r="QLV109" s="173">
        <v>11825</v>
      </c>
      <c r="QLW109" s="44">
        <v>11826</v>
      </c>
      <c r="QLX109" s="173">
        <v>11827</v>
      </c>
      <c r="QLY109" s="44">
        <v>11828</v>
      </c>
      <c r="QLZ109" s="173">
        <v>11829</v>
      </c>
      <c r="QMA109" s="44">
        <v>11830</v>
      </c>
      <c r="QMB109" s="173">
        <v>11831</v>
      </c>
      <c r="QMC109" s="44">
        <v>11832</v>
      </c>
      <c r="QMD109" s="173">
        <v>11833</v>
      </c>
      <c r="QME109" s="44">
        <v>11834</v>
      </c>
      <c r="QMF109" s="173">
        <v>11835</v>
      </c>
      <c r="QMG109" s="44">
        <v>11836</v>
      </c>
      <c r="QMH109" s="173">
        <v>11837</v>
      </c>
      <c r="QMI109" s="44">
        <v>11838</v>
      </c>
      <c r="QMJ109" s="173">
        <v>11839</v>
      </c>
      <c r="QMK109" s="44">
        <v>11840</v>
      </c>
      <c r="QML109" s="173">
        <v>11841</v>
      </c>
      <c r="QMM109" s="44">
        <v>11842</v>
      </c>
      <c r="QMN109" s="173">
        <v>11843</v>
      </c>
      <c r="QMO109" s="44">
        <v>11844</v>
      </c>
      <c r="QMP109" s="173">
        <v>11845</v>
      </c>
      <c r="QMQ109" s="44">
        <v>11846</v>
      </c>
      <c r="QMR109" s="173">
        <v>11847</v>
      </c>
      <c r="QMS109" s="44">
        <v>11848</v>
      </c>
      <c r="QMT109" s="173">
        <v>11849</v>
      </c>
      <c r="QMU109" s="44">
        <v>11850</v>
      </c>
      <c r="QMV109" s="173">
        <v>11851</v>
      </c>
      <c r="QMW109" s="44">
        <v>11852</v>
      </c>
      <c r="QMX109" s="173">
        <v>11853</v>
      </c>
      <c r="QMY109" s="44">
        <v>11854</v>
      </c>
      <c r="QMZ109" s="173">
        <v>11855</v>
      </c>
      <c r="QNA109" s="44">
        <v>11856</v>
      </c>
      <c r="QNB109" s="173">
        <v>11857</v>
      </c>
      <c r="QNC109" s="44">
        <v>11858</v>
      </c>
      <c r="QND109" s="173">
        <v>11859</v>
      </c>
      <c r="QNE109" s="44">
        <v>11860</v>
      </c>
      <c r="QNF109" s="173">
        <v>11861</v>
      </c>
      <c r="QNG109" s="44">
        <v>11862</v>
      </c>
      <c r="QNH109" s="173">
        <v>11863</v>
      </c>
      <c r="QNI109" s="44">
        <v>11864</v>
      </c>
      <c r="QNJ109" s="173">
        <v>11865</v>
      </c>
      <c r="QNK109" s="44">
        <v>11866</v>
      </c>
      <c r="QNL109" s="173">
        <v>11867</v>
      </c>
      <c r="QNM109" s="44">
        <v>11868</v>
      </c>
      <c r="QNN109" s="173">
        <v>11869</v>
      </c>
      <c r="QNO109" s="44">
        <v>11870</v>
      </c>
      <c r="QNP109" s="173">
        <v>11871</v>
      </c>
      <c r="QNQ109" s="44">
        <v>11872</v>
      </c>
      <c r="QNR109" s="173">
        <v>11873</v>
      </c>
      <c r="QNS109" s="44">
        <v>11874</v>
      </c>
      <c r="QNT109" s="173">
        <v>11875</v>
      </c>
      <c r="QNU109" s="44">
        <v>11876</v>
      </c>
      <c r="QNV109" s="173">
        <v>11877</v>
      </c>
      <c r="QNW109" s="44">
        <v>11878</v>
      </c>
      <c r="QNX109" s="173">
        <v>11879</v>
      </c>
      <c r="QNY109" s="44">
        <v>11880</v>
      </c>
      <c r="QNZ109" s="173">
        <v>11881</v>
      </c>
      <c r="QOA109" s="44">
        <v>11882</v>
      </c>
      <c r="QOB109" s="173">
        <v>11883</v>
      </c>
      <c r="QOC109" s="44">
        <v>11884</v>
      </c>
      <c r="QOD109" s="173">
        <v>11885</v>
      </c>
      <c r="QOE109" s="44">
        <v>11886</v>
      </c>
      <c r="QOF109" s="173">
        <v>11887</v>
      </c>
      <c r="QOG109" s="44">
        <v>11888</v>
      </c>
      <c r="QOH109" s="173">
        <v>11889</v>
      </c>
      <c r="QOI109" s="44">
        <v>11890</v>
      </c>
      <c r="QOJ109" s="173">
        <v>11891</v>
      </c>
      <c r="QOK109" s="44">
        <v>11892</v>
      </c>
      <c r="QOL109" s="173">
        <v>11893</v>
      </c>
      <c r="QOM109" s="44">
        <v>11894</v>
      </c>
      <c r="QON109" s="173">
        <v>11895</v>
      </c>
      <c r="QOO109" s="44">
        <v>11896</v>
      </c>
      <c r="QOP109" s="173">
        <v>11897</v>
      </c>
      <c r="QOQ109" s="44">
        <v>11898</v>
      </c>
      <c r="QOR109" s="173">
        <v>11899</v>
      </c>
      <c r="QOS109" s="44">
        <v>11900</v>
      </c>
      <c r="QOT109" s="173">
        <v>11901</v>
      </c>
      <c r="QOU109" s="44">
        <v>11902</v>
      </c>
      <c r="QOV109" s="173">
        <v>11903</v>
      </c>
      <c r="QOW109" s="44">
        <v>11904</v>
      </c>
      <c r="QOX109" s="173">
        <v>11905</v>
      </c>
      <c r="QOY109" s="44">
        <v>11906</v>
      </c>
      <c r="QOZ109" s="173">
        <v>11907</v>
      </c>
      <c r="QPA109" s="44">
        <v>11908</v>
      </c>
      <c r="QPB109" s="173">
        <v>11909</v>
      </c>
      <c r="QPC109" s="44">
        <v>11910</v>
      </c>
      <c r="QPD109" s="173">
        <v>11911</v>
      </c>
      <c r="QPE109" s="44">
        <v>11912</v>
      </c>
      <c r="QPF109" s="173">
        <v>11913</v>
      </c>
      <c r="QPG109" s="44">
        <v>11914</v>
      </c>
      <c r="QPH109" s="173">
        <v>11915</v>
      </c>
      <c r="QPI109" s="44">
        <v>11916</v>
      </c>
      <c r="QPJ109" s="173">
        <v>11917</v>
      </c>
      <c r="QPK109" s="44">
        <v>11918</v>
      </c>
      <c r="QPL109" s="173">
        <v>11919</v>
      </c>
      <c r="QPM109" s="44">
        <v>11920</v>
      </c>
      <c r="QPN109" s="173">
        <v>11921</v>
      </c>
      <c r="QPO109" s="44">
        <v>11922</v>
      </c>
      <c r="QPP109" s="173">
        <v>11923</v>
      </c>
      <c r="QPQ109" s="44">
        <v>11924</v>
      </c>
      <c r="QPR109" s="173">
        <v>11925</v>
      </c>
      <c r="QPS109" s="44">
        <v>11926</v>
      </c>
      <c r="QPT109" s="173">
        <v>11927</v>
      </c>
      <c r="QPU109" s="44">
        <v>11928</v>
      </c>
      <c r="QPV109" s="173">
        <v>11929</v>
      </c>
      <c r="QPW109" s="44">
        <v>11930</v>
      </c>
      <c r="QPX109" s="173">
        <v>11931</v>
      </c>
      <c r="QPY109" s="44">
        <v>11932</v>
      </c>
      <c r="QPZ109" s="173">
        <v>11933</v>
      </c>
      <c r="QQA109" s="44">
        <v>11934</v>
      </c>
      <c r="QQB109" s="173">
        <v>11935</v>
      </c>
      <c r="QQC109" s="44">
        <v>11936</v>
      </c>
      <c r="QQD109" s="173">
        <v>11937</v>
      </c>
      <c r="QQE109" s="44">
        <v>11938</v>
      </c>
      <c r="QQF109" s="173">
        <v>11939</v>
      </c>
      <c r="QQG109" s="44">
        <v>11940</v>
      </c>
      <c r="QQH109" s="173">
        <v>11941</v>
      </c>
      <c r="QQI109" s="44">
        <v>11942</v>
      </c>
      <c r="QQJ109" s="173">
        <v>11943</v>
      </c>
      <c r="QQK109" s="44">
        <v>11944</v>
      </c>
      <c r="QQL109" s="173">
        <v>11945</v>
      </c>
      <c r="QQM109" s="44">
        <v>11946</v>
      </c>
      <c r="QQN109" s="173">
        <v>11947</v>
      </c>
      <c r="QQO109" s="44">
        <v>11948</v>
      </c>
      <c r="QQP109" s="173">
        <v>11949</v>
      </c>
      <c r="QQQ109" s="44">
        <v>11950</v>
      </c>
      <c r="QQR109" s="173">
        <v>11951</v>
      </c>
      <c r="QQS109" s="44">
        <v>11952</v>
      </c>
      <c r="QQT109" s="173">
        <v>11953</v>
      </c>
      <c r="QQU109" s="44">
        <v>11954</v>
      </c>
      <c r="QQV109" s="173">
        <v>11955</v>
      </c>
      <c r="QQW109" s="44">
        <v>11956</v>
      </c>
      <c r="QQX109" s="173">
        <v>11957</v>
      </c>
      <c r="QQY109" s="44">
        <v>11958</v>
      </c>
      <c r="QQZ109" s="173">
        <v>11959</v>
      </c>
      <c r="QRA109" s="44">
        <v>11960</v>
      </c>
      <c r="QRB109" s="173">
        <v>11961</v>
      </c>
      <c r="QRC109" s="44">
        <v>11962</v>
      </c>
      <c r="QRD109" s="173">
        <v>11963</v>
      </c>
      <c r="QRE109" s="44">
        <v>11964</v>
      </c>
      <c r="QRF109" s="173">
        <v>11965</v>
      </c>
      <c r="QRG109" s="44">
        <v>11966</v>
      </c>
      <c r="QRH109" s="173">
        <v>11967</v>
      </c>
      <c r="QRI109" s="44">
        <v>11968</v>
      </c>
      <c r="QRJ109" s="173">
        <v>11969</v>
      </c>
      <c r="QRK109" s="44">
        <v>11970</v>
      </c>
      <c r="QRL109" s="173">
        <v>11971</v>
      </c>
      <c r="QRM109" s="44">
        <v>11972</v>
      </c>
      <c r="QRN109" s="173">
        <v>11973</v>
      </c>
      <c r="QRO109" s="44">
        <v>11974</v>
      </c>
      <c r="QRP109" s="173">
        <v>11975</v>
      </c>
      <c r="QRQ109" s="44">
        <v>11976</v>
      </c>
      <c r="QRR109" s="173">
        <v>11977</v>
      </c>
      <c r="QRS109" s="44">
        <v>11978</v>
      </c>
      <c r="QRT109" s="173">
        <v>11979</v>
      </c>
      <c r="QRU109" s="44">
        <v>11980</v>
      </c>
      <c r="QRV109" s="173">
        <v>11981</v>
      </c>
      <c r="QRW109" s="44">
        <v>11982</v>
      </c>
      <c r="QRX109" s="173">
        <v>11983</v>
      </c>
      <c r="QRY109" s="44">
        <v>11984</v>
      </c>
      <c r="QRZ109" s="173">
        <v>11985</v>
      </c>
      <c r="QSA109" s="44">
        <v>11986</v>
      </c>
      <c r="QSB109" s="173">
        <v>11987</v>
      </c>
      <c r="QSC109" s="44">
        <v>11988</v>
      </c>
      <c r="QSD109" s="173">
        <v>11989</v>
      </c>
      <c r="QSE109" s="44">
        <v>11990</v>
      </c>
      <c r="QSF109" s="173">
        <v>11991</v>
      </c>
      <c r="QSG109" s="44">
        <v>11992</v>
      </c>
      <c r="QSH109" s="173">
        <v>11993</v>
      </c>
      <c r="QSI109" s="44">
        <v>11994</v>
      </c>
      <c r="QSJ109" s="173">
        <v>11995</v>
      </c>
      <c r="QSK109" s="44">
        <v>11996</v>
      </c>
      <c r="QSL109" s="173">
        <v>11997</v>
      </c>
      <c r="QSM109" s="44">
        <v>11998</v>
      </c>
      <c r="QSN109" s="173">
        <v>11999</v>
      </c>
      <c r="QSO109" s="44">
        <v>12000</v>
      </c>
      <c r="QSP109" s="173">
        <v>12001</v>
      </c>
      <c r="QSQ109" s="44">
        <v>12002</v>
      </c>
      <c r="QSR109" s="173">
        <v>12003</v>
      </c>
      <c r="QSS109" s="44">
        <v>12004</v>
      </c>
      <c r="QST109" s="173">
        <v>12005</v>
      </c>
      <c r="QSU109" s="44">
        <v>12006</v>
      </c>
      <c r="QSV109" s="173">
        <v>12007</v>
      </c>
      <c r="QSW109" s="44">
        <v>12008</v>
      </c>
      <c r="QSX109" s="173">
        <v>12009</v>
      </c>
      <c r="QSY109" s="44">
        <v>12010</v>
      </c>
      <c r="QSZ109" s="173">
        <v>12011</v>
      </c>
      <c r="QTA109" s="44">
        <v>12012</v>
      </c>
      <c r="QTB109" s="173">
        <v>12013</v>
      </c>
      <c r="QTC109" s="44">
        <v>12014</v>
      </c>
      <c r="QTD109" s="173">
        <v>12015</v>
      </c>
      <c r="QTE109" s="44">
        <v>12016</v>
      </c>
      <c r="QTF109" s="173">
        <v>12017</v>
      </c>
      <c r="QTG109" s="44">
        <v>12018</v>
      </c>
      <c r="QTH109" s="173">
        <v>12019</v>
      </c>
      <c r="QTI109" s="44">
        <v>12020</v>
      </c>
      <c r="QTJ109" s="173">
        <v>12021</v>
      </c>
      <c r="QTK109" s="44">
        <v>12022</v>
      </c>
      <c r="QTL109" s="173">
        <v>12023</v>
      </c>
      <c r="QTM109" s="44">
        <v>12024</v>
      </c>
      <c r="QTN109" s="173">
        <v>12025</v>
      </c>
      <c r="QTO109" s="44">
        <v>12026</v>
      </c>
      <c r="QTP109" s="173">
        <v>12027</v>
      </c>
      <c r="QTQ109" s="44">
        <v>12028</v>
      </c>
      <c r="QTR109" s="173">
        <v>12029</v>
      </c>
      <c r="QTS109" s="44">
        <v>12030</v>
      </c>
      <c r="QTT109" s="173">
        <v>12031</v>
      </c>
      <c r="QTU109" s="44">
        <v>12032</v>
      </c>
      <c r="QTV109" s="173">
        <v>12033</v>
      </c>
      <c r="QTW109" s="44">
        <v>12034</v>
      </c>
      <c r="QTX109" s="173">
        <v>12035</v>
      </c>
      <c r="QTY109" s="44">
        <v>12036</v>
      </c>
      <c r="QTZ109" s="173">
        <v>12037</v>
      </c>
      <c r="QUA109" s="44">
        <v>12038</v>
      </c>
      <c r="QUB109" s="173">
        <v>12039</v>
      </c>
      <c r="QUC109" s="44">
        <v>12040</v>
      </c>
      <c r="QUD109" s="173">
        <v>12041</v>
      </c>
      <c r="QUE109" s="44">
        <v>12042</v>
      </c>
      <c r="QUF109" s="173">
        <v>12043</v>
      </c>
      <c r="QUG109" s="44">
        <v>12044</v>
      </c>
      <c r="QUH109" s="173">
        <v>12045</v>
      </c>
      <c r="QUI109" s="44">
        <v>12046</v>
      </c>
      <c r="QUJ109" s="173">
        <v>12047</v>
      </c>
      <c r="QUK109" s="44">
        <v>12048</v>
      </c>
      <c r="QUL109" s="173">
        <v>12049</v>
      </c>
      <c r="QUM109" s="44">
        <v>12050</v>
      </c>
      <c r="QUN109" s="173">
        <v>12051</v>
      </c>
      <c r="QUO109" s="44">
        <v>12052</v>
      </c>
      <c r="QUP109" s="173">
        <v>12053</v>
      </c>
      <c r="QUQ109" s="44">
        <v>12054</v>
      </c>
      <c r="QUR109" s="173">
        <v>12055</v>
      </c>
      <c r="QUS109" s="44">
        <v>12056</v>
      </c>
      <c r="QUT109" s="173">
        <v>12057</v>
      </c>
      <c r="QUU109" s="44">
        <v>12058</v>
      </c>
      <c r="QUV109" s="173">
        <v>12059</v>
      </c>
      <c r="QUW109" s="44">
        <v>12060</v>
      </c>
      <c r="QUX109" s="173">
        <v>12061</v>
      </c>
      <c r="QUY109" s="44">
        <v>12062</v>
      </c>
      <c r="QUZ109" s="173">
        <v>12063</v>
      </c>
      <c r="QVA109" s="44">
        <v>12064</v>
      </c>
      <c r="QVB109" s="173">
        <v>12065</v>
      </c>
      <c r="QVC109" s="44">
        <v>12066</v>
      </c>
      <c r="QVD109" s="173">
        <v>12067</v>
      </c>
      <c r="QVE109" s="44">
        <v>12068</v>
      </c>
      <c r="QVF109" s="173">
        <v>12069</v>
      </c>
      <c r="QVG109" s="44">
        <v>12070</v>
      </c>
      <c r="QVH109" s="173">
        <v>12071</v>
      </c>
      <c r="QVI109" s="44">
        <v>12072</v>
      </c>
      <c r="QVJ109" s="173">
        <v>12073</v>
      </c>
      <c r="QVK109" s="44">
        <v>12074</v>
      </c>
      <c r="QVL109" s="173">
        <v>12075</v>
      </c>
      <c r="QVM109" s="44">
        <v>12076</v>
      </c>
      <c r="QVN109" s="173">
        <v>12077</v>
      </c>
      <c r="QVO109" s="44">
        <v>12078</v>
      </c>
      <c r="QVP109" s="173">
        <v>12079</v>
      </c>
      <c r="QVQ109" s="44">
        <v>12080</v>
      </c>
      <c r="QVR109" s="173">
        <v>12081</v>
      </c>
      <c r="QVS109" s="44">
        <v>12082</v>
      </c>
      <c r="QVT109" s="173">
        <v>12083</v>
      </c>
      <c r="QVU109" s="44">
        <v>12084</v>
      </c>
      <c r="QVV109" s="173">
        <v>12085</v>
      </c>
      <c r="QVW109" s="44">
        <v>12086</v>
      </c>
      <c r="QVX109" s="173">
        <v>12087</v>
      </c>
      <c r="QVY109" s="44">
        <v>12088</v>
      </c>
      <c r="QVZ109" s="173">
        <v>12089</v>
      </c>
      <c r="QWA109" s="44">
        <v>12090</v>
      </c>
      <c r="QWB109" s="173">
        <v>12091</v>
      </c>
      <c r="QWC109" s="44">
        <v>12092</v>
      </c>
      <c r="QWD109" s="173">
        <v>12093</v>
      </c>
      <c r="QWE109" s="44">
        <v>12094</v>
      </c>
      <c r="QWF109" s="173">
        <v>12095</v>
      </c>
      <c r="QWG109" s="44">
        <v>12096</v>
      </c>
      <c r="QWH109" s="173">
        <v>12097</v>
      </c>
      <c r="QWI109" s="44">
        <v>12098</v>
      </c>
      <c r="QWJ109" s="173">
        <v>12099</v>
      </c>
      <c r="QWK109" s="44">
        <v>12100</v>
      </c>
      <c r="QWL109" s="173">
        <v>12101</v>
      </c>
      <c r="QWM109" s="44">
        <v>12102</v>
      </c>
      <c r="QWN109" s="173">
        <v>12103</v>
      </c>
      <c r="QWO109" s="44">
        <v>12104</v>
      </c>
      <c r="QWP109" s="173">
        <v>12105</v>
      </c>
      <c r="QWQ109" s="44">
        <v>12106</v>
      </c>
      <c r="QWR109" s="173">
        <v>12107</v>
      </c>
      <c r="QWS109" s="44">
        <v>12108</v>
      </c>
      <c r="QWT109" s="173">
        <v>12109</v>
      </c>
      <c r="QWU109" s="44">
        <v>12110</v>
      </c>
      <c r="QWV109" s="173">
        <v>12111</v>
      </c>
      <c r="QWW109" s="44">
        <v>12112</v>
      </c>
      <c r="QWX109" s="173">
        <v>12113</v>
      </c>
      <c r="QWY109" s="44">
        <v>12114</v>
      </c>
      <c r="QWZ109" s="173">
        <v>12115</v>
      </c>
      <c r="QXA109" s="44">
        <v>12116</v>
      </c>
      <c r="QXB109" s="173">
        <v>12117</v>
      </c>
      <c r="QXC109" s="44">
        <v>12118</v>
      </c>
      <c r="QXD109" s="173">
        <v>12119</v>
      </c>
      <c r="QXE109" s="44">
        <v>12120</v>
      </c>
      <c r="QXF109" s="173">
        <v>12121</v>
      </c>
      <c r="QXG109" s="44">
        <v>12122</v>
      </c>
      <c r="QXH109" s="173">
        <v>12123</v>
      </c>
      <c r="QXI109" s="44">
        <v>12124</v>
      </c>
      <c r="QXJ109" s="173">
        <v>12125</v>
      </c>
      <c r="QXK109" s="44">
        <v>12126</v>
      </c>
      <c r="QXL109" s="173">
        <v>12127</v>
      </c>
      <c r="QXM109" s="44">
        <v>12128</v>
      </c>
      <c r="QXN109" s="173">
        <v>12129</v>
      </c>
      <c r="QXO109" s="44">
        <v>12130</v>
      </c>
      <c r="QXP109" s="173">
        <v>12131</v>
      </c>
      <c r="QXQ109" s="44">
        <v>12132</v>
      </c>
      <c r="QXR109" s="173">
        <v>12133</v>
      </c>
      <c r="QXS109" s="44">
        <v>12134</v>
      </c>
      <c r="QXT109" s="173">
        <v>12135</v>
      </c>
      <c r="QXU109" s="44">
        <v>12136</v>
      </c>
      <c r="QXV109" s="173">
        <v>12137</v>
      </c>
      <c r="QXW109" s="44">
        <v>12138</v>
      </c>
      <c r="QXX109" s="173">
        <v>12139</v>
      </c>
      <c r="QXY109" s="44">
        <v>12140</v>
      </c>
      <c r="QXZ109" s="173">
        <v>12141</v>
      </c>
      <c r="QYA109" s="44">
        <v>12142</v>
      </c>
      <c r="QYB109" s="173">
        <v>12143</v>
      </c>
      <c r="QYC109" s="44">
        <v>12144</v>
      </c>
      <c r="QYD109" s="173">
        <v>12145</v>
      </c>
      <c r="QYE109" s="44">
        <v>12146</v>
      </c>
      <c r="QYF109" s="173">
        <v>12147</v>
      </c>
      <c r="QYG109" s="44">
        <v>12148</v>
      </c>
      <c r="QYH109" s="173">
        <v>12149</v>
      </c>
      <c r="QYI109" s="44">
        <v>12150</v>
      </c>
      <c r="QYJ109" s="173">
        <v>12151</v>
      </c>
      <c r="QYK109" s="44">
        <v>12152</v>
      </c>
      <c r="QYL109" s="173">
        <v>12153</v>
      </c>
      <c r="QYM109" s="44">
        <v>12154</v>
      </c>
      <c r="QYN109" s="173">
        <v>12155</v>
      </c>
      <c r="QYO109" s="44">
        <v>12156</v>
      </c>
      <c r="QYP109" s="173">
        <v>12157</v>
      </c>
      <c r="QYQ109" s="44">
        <v>12158</v>
      </c>
      <c r="QYR109" s="173">
        <v>12159</v>
      </c>
      <c r="QYS109" s="44">
        <v>12160</v>
      </c>
      <c r="QYT109" s="173">
        <v>12161</v>
      </c>
      <c r="QYU109" s="44">
        <v>12162</v>
      </c>
      <c r="QYV109" s="173">
        <v>12163</v>
      </c>
      <c r="QYW109" s="44">
        <v>12164</v>
      </c>
      <c r="QYX109" s="173">
        <v>12165</v>
      </c>
      <c r="QYY109" s="44">
        <v>12166</v>
      </c>
      <c r="QYZ109" s="173">
        <v>12167</v>
      </c>
      <c r="QZA109" s="44">
        <v>12168</v>
      </c>
      <c r="QZB109" s="173">
        <v>12169</v>
      </c>
      <c r="QZC109" s="44">
        <v>12170</v>
      </c>
      <c r="QZD109" s="173">
        <v>12171</v>
      </c>
      <c r="QZE109" s="44">
        <v>12172</v>
      </c>
      <c r="QZF109" s="173">
        <v>12173</v>
      </c>
      <c r="QZG109" s="44">
        <v>12174</v>
      </c>
      <c r="QZH109" s="173">
        <v>12175</v>
      </c>
      <c r="QZI109" s="44">
        <v>12176</v>
      </c>
      <c r="QZJ109" s="173">
        <v>12177</v>
      </c>
      <c r="QZK109" s="44">
        <v>12178</v>
      </c>
      <c r="QZL109" s="173">
        <v>12179</v>
      </c>
      <c r="QZM109" s="44">
        <v>12180</v>
      </c>
      <c r="QZN109" s="173">
        <v>12181</v>
      </c>
      <c r="QZO109" s="44">
        <v>12182</v>
      </c>
      <c r="QZP109" s="173">
        <v>12183</v>
      </c>
      <c r="QZQ109" s="44">
        <v>12184</v>
      </c>
      <c r="QZR109" s="173">
        <v>12185</v>
      </c>
      <c r="QZS109" s="44">
        <v>12186</v>
      </c>
      <c r="QZT109" s="173">
        <v>12187</v>
      </c>
      <c r="QZU109" s="44">
        <v>12188</v>
      </c>
      <c r="QZV109" s="173">
        <v>12189</v>
      </c>
      <c r="QZW109" s="44">
        <v>12190</v>
      </c>
      <c r="QZX109" s="173">
        <v>12191</v>
      </c>
      <c r="QZY109" s="44">
        <v>12192</v>
      </c>
      <c r="QZZ109" s="173">
        <v>12193</v>
      </c>
      <c r="RAA109" s="44">
        <v>12194</v>
      </c>
      <c r="RAB109" s="173">
        <v>12195</v>
      </c>
      <c r="RAC109" s="44">
        <v>12196</v>
      </c>
      <c r="RAD109" s="173">
        <v>12197</v>
      </c>
      <c r="RAE109" s="44">
        <v>12198</v>
      </c>
      <c r="RAF109" s="173">
        <v>12199</v>
      </c>
      <c r="RAG109" s="44">
        <v>12200</v>
      </c>
      <c r="RAH109" s="173">
        <v>12201</v>
      </c>
      <c r="RAI109" s="44">
        <v>12202</v>
      </c>
      <c r="RAJ109" s="173">
        <v>12203</v>
      </c>
      <c r="RAK109" s="44">
        <v>12204</v>
      </c>
      <c r="RAL109" s="173">
        <v>12205</v>
      </c>
      <c r="RAM109" s="44">
        <v>12206</v>
      </c>
      <c r="RAN109" s="173">
        <v>12207</v>
      </c>
      <c r="RAO109" s="44">
        <v>12208</v>
      </c>
      <c r="RAP109" s="173">
        <v>12209</v>
      </c>
      <c r="RAQ109" s="44">
        <v>12210</v>
      </c>
      <c r="RAR109" s="173">
        <v>12211</v>
      </c>
      <c r="RAS109" s="44">
        <v>12212</v>
      </c>
      <c r="RAT109" s="173">
        <v>12213</v>
      </c>
      <c r="RAU109" s="44">
        <v>12214</v>
      </c>
      <c r="RAV109" s="173">
        <v>12215</v>
      </c>
      <c r="RAW109" s="44">
        <v>12216</v>
      </c>
      <c r="RAX109" s="173">
        <v>12217</v>
      </c>
      <c r="RAY109" s="44">
        <v>12218</v>
      </c>
      <c r="RAZ109" s="173">
        <v>12219</v>
      </c>
      <c r="RBA109" s="44">
        <v>12220</v>
      </c>
      <c r="RBB109" s="173">
        <v>12221</v>
      </c>
      <c r="RBC109" s="44">
        <v>12222</v>
      </c>
      <c r="RBD109" s="173">
        <v>12223</v>
      </c>
      <c r="RBE109" s="44">
        <v>12224</v>
      </c>
      <c r="RBF109" s="173">
        <v>12225</v>
      </c>
      <c r="RBG109" s="44">
        <v>12226</v>
      </c>
      <c r="RBH109" s="173">
        <v>12227</v>
      </c>
      <c r="RBI109" s="44">
        <v>12228</v>
      </c>
      <c r="RBJ109" s="173">
        <v>12229</v>
      </c>
      <c r="RBK109" s="44">
        <v>12230</v>
      </c>
      <c r="RBL109" s="173">
        <v>12231</v>
      </c>
      <c r="RBM109" s="44">
        <v>12232</v>
      </c>
      <c r="RBN109" s="173">
        <v>12233</v>
      </c>
      <c r="RBO109" s="44">
        <v>12234</v>
      </c>
      <c r="RBP109" s="173">
        <v>12235</v>
      </c>
      <c r="RBQ109" s="44">
        <v>12236</v>
      </c>
      <c r="RBR109" s="173">
        <v>12237</v>
      </c>
      <c r="RBS109" s="44">
        <v>12238</v>
      </c>
      <c r="RBT109" s="173">
        <v>12239</v>
      </c>
      <c r="RBU109" s="44">
        <v>12240</v>
      </c>
      <c r="RBV109" s="173">
        <v>12241</v>
      </c>
      <c r="RBW109" s="44">
        <v>12242</v>
      </c>
      <c r="RBX109" s="173">
        <v>12243</v>
      </c>
      <c r="RBY109" s="44">
        <v>12244</v>
      </c>
      <c r="RBZ109" s="173">
        <v>12245</v>
      </c>
      <c r="RCA109" s="44">
        <v>12246</v>
      </c>
      <c r="RCB109" s="173">
        <v>12247</v>
      </c>
      <c r="RCC109" s="44">
        <v>12248</v>
      </c>
      <c r="RCD109" s="173">
        <v>12249</v>
      </c>
      <c r="RCE109" s="44">
        <v>12250</v>
      </c>
      <c r="RCF109" s="173">
        <v>12251</v>
      </c>
      <c r="RCG109" s="44">
        <v>12252</v>
      </c>
      <c r="RCH109" s="173">
        <v>12253</v>
      </c>
      <c r="RCI109" s="44">
        <v>12254</v>
      </c>
      <c r="RCJ109" s="173">
        <v>12255</v>
      </c>
      <c r="RCK109" s="44">
        <v>12256</v>
      </c>
      <c r="RCL109" s="173">
        <v>12257</v>
      </c>
      <c r="RCM109" s="44">
        <v>12258</v>
      </c>
      <c r="RCN109" s="173">
        <v>12259</v>
      </c>
      <c r="RCO109" s="44">
        <v>12260</v>
      </c>
      <c r="RCP109" s="173">
        <v>12261</v>
      </c>
      <c r="RCQ109" s="44">
        <v>12262</v>
      </c>
      <c r="RCR109" s="173">
        <v>12263</v>
      </c>
      <c r="RCS109" s="44">
        <v>12264</v>
      </c>
      <c r="RCT109" s="173">
        <v>12265</v>
      </c>
      <c r="RCU109" s="44">
        <v>12266</v>
      </c>
      <c r="RCV109" s="173">
        <v>12267</v>
      </c>
      <c r="RCW109" s="44">
        <v>12268</v>
      </c>
      <c r="RCX109" s="173">
        <v>12269</v>
      </c>
      <c r="RCY109" s="44">
        <v>12270</v>
      </c>
      <c r="RCZ109" s="173">
        <v>12271</v>
      </c>
      <c r="RDA109" s="44">
        <v>12272</v>
      </c>
      <c r="RDB109" s="173">
        <v>12273</v>
      </c>
      <c r="RDC109" s="44">
        <v>12274</v>
      </c>
      <c r="RDD109" s="173">
        <v>12275</v>
      </c>
      <c r="RDE109" s="44">
        <v>12276</v>
      </c>
      <c r="RDF109" s="173">
        <v>12277</v>
      </c>
      <c r="RDG109" s="44">
        <v>12278</v>
      </c>
      <c r="RDH109" s="173">
        <v>12279</v>
      </c>
      <c r="RDI109" s="44">
        <v>12280</v>
      </c>
      <c r="RDJ109" s="173">
        <v>12281</v>
      </c>
      <c r="RDK109" s="44">
        <v>12282</v>
      </c>
      <c r="RDL109" s="173">
        <v>12283</v>
      </c>
      <c r="RDM109" s="44">
        <v>12284</v>
      </c>
      <c r="RDN109" s="173">
        <v>12285</v>
      </c>
      <c r="RDO109" s="44">
        <v>12286</v>
      </c>
      <c r="RDP109" s="173">
        <v>12287</v>
      </c>
      <c r="RDQ109" s="44">
        <v>12288</v>
      </c>
      <c r="RDR109" s="173">
        <v>12289</v>
      </c>
      <c r="RDS109" s="44">
        <v>12290</v>
      </c>
      <c r="RDT109" s="173">
        <v>12291</v>
      </c>
      <c r="RDU109" s="44">
        <v>12292</v>
      </c>
      <c r="RDV109" s="173">
        <v>12293</v>
      </c>
      <c r="RDW109" s="44">
        <v>12294</v>
      </c>
      <c r="RDX109" s="173">
        <v>12295</v>
      </c>
      <c r="RDY109" s="44">
        <v>12296</v>
      </c>
      <c r="RDZ109" s="173">
        <v>12297</v>
      </c>
      <c r="REA109" s="44">
        <v>12298</v>
      </c>
      <c r="REB109" s="173">
        <v>12299</v>
      </c>
      <c r="REC109" s="44">
        <v>12300</v>
      </c>
      <c r="RED109" s="173">
        <v>12301</v>
      </c>
      <c r="REE109" s="44">
        <v>12302</v>
      </c>
      <c r="REF109" s="173">
        <v>12303</v>
      </c>
      <c r="REG109" s="44">
        <v>12304</v>
      </c>
      <c r="REH109" s="173">
        <v>12305</v>
      </c>
      <c r="REI109" s="44">
        <v>12306</v>
      </c>
      <c r="REJ109" s="173">
        <v>12307</v>
      </c>
      <c r="REK109" s="44">
        <v>12308</v>
      </c>
      <c r="REL109" s="173">
        <v>12309</v>
      </c>
      <c r="REM109" s="44">
        <v>12310</v>
      </c>
      <c r="REN109" s="173">
        <v>12311</v>
      </c>
      <c r="REO109" s="44">
        <v>12312</v>
      </c>
      <c r="REP109" s="173">
        <v>12313</v>
      </c>
      <c r="REQ109" s="44">
        <v>12314</v>
      </c>
      <c r="RER109" s="173">
        <v>12315</v>
      </c>
      <c r="RES109" s="44">
        <v>12316</v>
      </c>
      <c r="RET109" s="173">
        <v>12317</v>
      </c>
      <c r="REU109" s="44">
        <v>12318</v>
      </c>
      <c r="REV109" s="173">
        <v>12319</v>
      </c>
      <c r="REW109" s="44">
        <v>12320</v>
      </c>
      <c r="REX109" s="173">
        <v>12321</v>
      </c>
      <c r="REY109" s="44">
        <v>12322</v>
      </c>
      <c r="REZ109" s="173">
        <v>12323</v>
      </c>
      <c r="RFA109" s="44">
        <v>12324</v>
      </c>
      <c r="RFB109" s="173">
        <v>12325</v>
      </c>
      <c r="RFC109" s="44">
        <v>12326</v>
      </c>
      <c r="RFD109" s="173">
        <v>12327</v>
      </c>
      <c r="RFE109" s="44">
        <v>12328</v>
      </c>
      <c r="RFF109" s="173">
        <v>12329</v>
      </c>
      <c r="RFG109" s="44">
        <v>12330</v>
      </c>
      <c r="RFH109" s="173">
        <v>12331</v>
      </c>
      <c r="RFI109" s="44">
        <v>12332</v>
      </c>
      <c r="RFJ109" s="173">
        <v>12333</v>
      </c>
      <c r="RFK109" s="44">
        <v>12334</v>
      </c>
      <c r="RFL109" s="173">
        <v>12335</v>
      </c>
      <c r="RFM109" s="44">
        <v>12336</v>
      </c>
      <c r="RFN109" s="173">
        <v>12337</v>
      </c>
      <c r="RFO109" s="44">
        <v>12338</v>
      </c>
      <c r="RFP109" s="173">
        <v>12339</v>
      </c>
      <c r="RFQ109" s="44">
        <v>12340</v>
      </c>
      <c r="RFR109" s="173">
        <v>12341</v>
      </c>
      <c r="RFS109" s="44">
        <v>12342</v>
      </c>
      <c r="RFT109" s="173">
        <v>12343</v>
      </c>
      <c r="RFU109" s="44">
        <v>12344</v>
      </c>
      <c r="RFV109" s="173">
        <v>12345</v>
      </c>
      <c r="RFW109" s="44">
        <v>12346</v>
      </c>
      <c r="RFX109" s="173">
        <v>12347</v>
      </c>
      <c r="RFY109" s="44">
        <v>12348</v>
      </c>
      <c r="RFZ109" s="173">
        <v>12349</v>
      </c>
      <c r="RGA109" s="44">
        <v>12350</v>
      </c>
      <c r="RGB109" s="173">
        <v>12351</v>
      </c>
      <c r="RGC109" s="44">
        <v>12352</v>
      </c>
      <c r="RGD109" s="173">
        <v>12353</v>
      </c>
      <c r="RGE109" s="44">
        <v>12354</v>
      </c>
      <c r="RGF109" s="173">
        <v>12355</v>
      </c>
      <c r="RGG109" s="44">
        <v>12356</v>
      </c>
      <c r="RGH109" s="173">
        <v>12357</v>
      </c>
      <c r="RGI109" s="44">
        <v>12358</v>
      </c>
      <c r="RGJ109" s="173">
        <v>12359</v>
      </c>
      <c r="RGK109" s="44">
        <v>12360</v>
      </c>
      <c r="RGL109" s="173">
        <v>12361</v>
      </c>
      <c r="RGM109" s="44">
        <v>12362</v>
      </c>
      <c r="RGN109" s="173">
        <v>12363</v>
      </c>
      <c r="RGO109" s="44">
        <v>12364</v>
      </c>
      <c r="RGP109" s="173">
        <v>12365</v>
      </c>
      <c r="RGQ109" s="44">
        <v>12366</v>
      </c>
      <c r="RGR109" s="173">
        <v>12367</v>
      </c>
      <c r="RGS109" s="44">
        <v>12368</v>
      </c>
      <c r="RGT109" s="173">
        <v>12369</v>
      </c>
      <c r="RGU109" s="44">
        <v>12370</v>
      </c>
      <c r="RGV109" s="173">
        <v>12371</v>
      </c>
      <c r="RGW109" s="44">
        <v>12372</v>
      </c>
      <c r="RGX109" s="173">
        <v>12373</v>
      </c>
      <c r="RGY109" s="44">
        <v>12374</v>
      </c>
      <c r="RGZ109" s="173">
        <v>12375</v>
      </c>
      <c r="RHA109" s="44">
        <v>12376</v>
      </c>
      <c r="RHB109" s="173">
        <v>12377</v>
      </c>
      <c r="RHC109" s="44">
        <v>12378</v>
      </c>
      <c r="RHD109" s="173">
        <v>12379</v>
      </c>
      <c r="RHE109" s="44">
        <v>12380</v>
      </c>
      <c r="RHF109" s="173">
        <v>12381</v>
      </c>
      <c r="RHG109" s="44">
        <v>12382</v>
      </c>
      <c r="RHH109" s="173">
        <v>12383</v>
      </c>
      <c r="RHI109" s="44">
        <v>12384</v>
      </c>
      <c r="RHJ109" s="173">
        <v>12385</v>
      </c>
      <c r="RHK109" s="44">
        <v>12386</v>
      </c>
      <c r="RHL109" s="173">
        <v>12387</v>
      </c>
      <c r="RHM109" s="44">
        <v>12388</v>
      </c>
      <c r="RHN109" s="173">
        <v>12389</v>
      </c>
      <c r="RHO109" s="44">
        <v>12390</v>
      </c>
      <c r="RHP109" s="173">
        <v>12391</v>
      </c>
      <c r="RHQ109" s="44">
        <v>12392</v>
      </c>
      <c r="RHR109" s="173">
        <v>12393</v>
      </c>
      <c r="RHS109" s="44">
        <v>12394</v>
      </c>
      <c r="RHT109" s="173">
        <v>12395</v>
      </c>
      <c r="RHU109" s="44">
        <v>12396</v>
      </c>
      <c r="RHV109" s="173">
        <v>12397</v>
      </c>
      <c r="RHW109" s="44">
        <v>12398</v>
      </c>
      <c r="RHX109" s="173">
        <v>12399</v>
      </c>
      <c r="RHY109" s="44">
        <v>12400</v>
      </c>
      <c r="RHZ109" s="173">
        <v>12401</v>
      </c>
      <c r="RIA109" s="44">
        <v>12402</v>
      </c>
      <c r="RIB109" s="173">
        <v>12403</v>
      </c>
      <c r="RIC109" s="44">
        <v>12404</v>
      </c>
      <c r="RID109" s="173">
        <v>12405</v>
      </c>
      <c r="RIE109" s="44">
        <v>12406</v>
      </c>
      <c r="RIF109" s="173">
        <v>12407</v>
      </c>
      <c r="RIG109" s="44">
        <v>12408</v>
      </c>
      <c r="RIH109" s="173">
        <v>12409</v>
      </c>
      <c r="RII109" s="44">
        <v>12410</v>
      </c>
      <c r="RIJ109" s="173">
        <v>12411</v>
      </c>
      <c r="RIK109" s="44">
        <v>12412</v>
      </c>
      <c r="RIL109" s="173">
        <v>12413</v>
      </c>
      <c r="RIM109" s="44">
        <v>12414</v>
      </c>
      <c r="RIN109" s="173">
        <v>12415</v>
      </c>
      <c r="RIO109" s="44">
        <v>12416</v>
      </c>
      <c r="RIP109" s="173">
        <v>12417</v>
      </c>
      <c r="RIQ109" s="44">
        <v>12418</v>
      </c>
      <c r="RIR109" s="173">
        <v>12419</v>
      </c>
      <c r="RIS109" s="44">
        <v>12420</v>
      </c>
      <c r="RIT109" s="173">
        <v>12421</v>
      </c>
      <c r="RIU109" s="44">
        <v>12422</v>
      </c>
      <c r="RIV109" s="173">
        <v>12423</v>
      </c>
      <c r="RIW109" s="44">
        <v>12424</v>
      </c>
      <c r="RIX109" s="173">
        <v>12425</v>
      </c>
      <c r="RIY109" s="44">
        <v>12426</v>
      </c>
      <c r="RIZ109" s="173">
        <v>12427</v>
      </c>
      <c r="RJA109" s="44">
        <v>12428</v>
      </c>
      <c r="RJB109" s="173">
        <v>12429</v>
      </c>
      <c r="RJC109" s="44">
        <v>12430</v>
      </c>
      <c r="RJD109" s="173">
        <v>12431</v>
      </c>
      <c r="RJE109" s="44">
        <v>12432</v>
      </c>
      <c r="RJF109" s="173">
        <v>12433</v>
      </c>
      <c r="RJG109" s="44">
        <v>12434</v>
      </c>
      <c r="RJH109" s="173">
        <v>12435</v>
      </c>
      <c r="RJI109" s="44">
        <v>12436</v>
      </c>
      <c r="RJJ109" s="173">
        <v>12437</v>
      </c>
      <c r="RJK109" s="44">
        <v>12438</v>
      </c>
      <c r="RJL109" s="173">
        <v>12439</v>
      </c>
      <c r="RJM109" s="44">
        <v>12440</v>
      </c>
      <c r="RJN109" s="173">
        <v>12441</v>
      </c>
      <c r="RJO109" s="44">
        <v>12442</v>
      </c>
      <c r="RJP109" s="173">
        <v>12443</v>
      </c>
      <c r="RJQ109" s="44">
        <v>12444</v>
      </c>
      <c r="RJR109" s="173">
        <v>12445</v>
      </c>
      <c r="RJS109" s="44">
        <v>12446</v>
      </c>
      <c r="RJT109" s="173">
        <v>12447</v>
      </c>
      <c r="RJU109" s="44">
        <v>12448</v>
      </c>
      <c r="RJV109" s="173">
        <v>12449</v>
      </c>
      <c r="RJW109" s="44">
        <v>12450</v>
      </c>
      <c r="RJX109" s="173">
        <v>12451</v>
      </c>
      <c r="RJY109" s="44">
        <v>12452</v>
      </c>
      <c r="RJZ109" s="173">
        <v>12453</v>
      </c>
      <c r="RKA109" s="44">
        <v>12454</v>
      </c>
      <c r="RKB109" s="173">
        <v>12455</v>
      </c>
      <c r="RKC109" s="44">
        <v>12456</v>
      </c>
      <c r="RKD109" s="173">
        <v>12457</v>
      </c>
      <c r="RKE109" s="44">
        <v>12458</v>
      </c>
      <c r="RKF109" s="173">
        <v>12459</v>
      </c>
      <c r="RKG109" s="44">
        <v>12460</v>
      </c>
      <c r="RKH109" s="173">
        <v>12461</v>
      </c>
      <c r="RKI109" s="44">
        <v>12462</v>
      </c>
      <c r="RKJ109" s="173">
        <v>12463</v>
      </c>
      <c r="RKK109" s="44">
        <v>12464</v>
      </c>
      <c r="RKL109" s="173">
        <v>12465</v>
      </c>
      <c r="RKM109" s="44">
        <v>12466</v>
      </c>
      <c r="RKN109" s="173">
        <v>12467</v>
      </c>
      <c r="RKO109" s="44">
        <v>12468</v>
      </c>
      <c r="RKP109" s="173">
        <v>12469</v>
      </c>
      <c r="RKQ109" s="44">
        <v>12470</v>
      </c>
      <c r="RKR109" s="173">
        <v>12471</v>
      </c>
      <c r="RKS109" s="44">
        <v>12472</v>
      </c>
      <c r="RKT109" s="173">
        <v>12473</v>
      </c>
      <c r="RKU109" s="44">
        <v>12474</v>
      </c>
      <c r="RKV109" s="173">
        <v>12475</v>
      </c>
      <c r="RKW109" s="44">
        <v>12476</v>
      </c>
      <c r="RKX109" s="173">
        <v>12477</v>
      </c>
      <c r="RKY109" s="44">
        <v>12478</v>
      </c>
      <c r="RKZ109" s="173">
        <v>12479</v>
      </c>
      <c r="RLA109" s="44">
        <v>12480</v>
      </c>
      <c r="RLB109" s="173">
        <v>12481</v>
      </c>
      <c r="RLC109" s="44">
        <v>12482</v>
      </c>
      <c r="RLD109" s="173">
        <v>12483</v>
      </c>
      <c r="RLE109" s="44">
        <v>12484</v>
      </c>
      <c r="RLF109" s="173">
        <v>12485</v>
      </c>
      <c r="RLG109" s="44">
        <v>12486</v>
      </c>
      <c r="RLH109" s="173">
        <v>12487</v>
      </c>
      <c r="RLI109" s="44">
        <v>12488</v>
      </c>
      <c r="RLJ109" s="173">
        <v>12489</v>
      </c>
      <c r="RLK109" s="44">
        <v>12490</v>
      </c>
      <c r="RLL109" s="173">
        <v>12491</v>
      </c>
      <c r="RLM109" s="44">
        <v>12492</v>
      </c>
      <c r="RLN109" s="173">
        <v>12493</v>
      </c>
      <c r="RLO109" s="44">
        <v>12494</v>
      </c>
      <c r="RLP109" s="173">
        <v>12495</v>
      </c>
      <c r="RLQ109" s="44">
        <v>12496</v>
      </c>
      <c r="RLR109" s="173">
        <v>12497</v>
      </c>
      <c r="RLS109" s="44">
        <v>12498</v>
      </c>
      <c r="RLT109" s="173">
        <v>12499</v>
      </c>
      <c r="RLU109" s="44">
        <v>12500</v>
      </c>
      <c r="RLV109" s="173">
        <v>12501</v>
      </c>
      <c r="RLW109" s="44">
        <v>12502</v>
      </c>
      <c r="RLX109" s="173">
        <v>12503</v>
      </c>
      <c r="RLY109" s="44">
        <v>12504</v>
      </c>
      <c r="RLZ109" s="173">
        <v>12505</v>
      </c>
      <c r="RMA109" s="44">
        <v>12506</v>
      </c>
      <c r="RMB109" s="173">
        <v>12507</v>
      </c>
      <c r="RMC109" s="44">
        <v>12508</v>
      </c>
      <c r="RMD109" s="173">
        <v>12509</v>
      </c>
      <c r="RME109" s="44">
        <v>12510</v>
      </c>
      <c r="RMF109" s="173">
        <v>12511</v>
      </c>
      <c r="RMG109" s="44">
        <v>12512</v>
      </c>
      <c r="RMH109" s="173">
        <v>12513</v>
      </c>
      <c r="RMI109" s="44">
        <v>12514</v>
      </c>
      <c r="RMJ109" s="173">
        <v>12515</v>
      </c>
      <c r="RMK109" s="44">
        <v>12516</v>
      </c>
      <c r="RML109" s="173">
        <v>12517</v>
      </c>
      <c r="RMM109" s="44">
        <v>12518</v>
      </c>
      <c r="RMN109" s="173">
        <v>12519</v>
      </c>
      <c r="RMO109" s="44">
        <v>12520</v>
      </c>
      <c r="RMP109" s="173">
        <v>12521</v>
      </c>
      <c r="RMQ109" s="44">
        <v>12522</v>
      </c>
      <c r="RMR109" s="173">
        <v>12523</v>
      </c>
      <c r="RMS109" s="44">
        <v>12524</v>
      </c>
      <c r="RMT109" s="173">
        <v>12525</v>
      </c>
      <c r="RMU109" s="44">
        <v>12526</v>
      </c>
      <c r="RMV109" s="173">
        <v>12527</v>
      </c>
      <c r="RMW109" s="44">
        <v>12528</v>
      </c>
      <c r="RMX109" s="173">
        <v>12529</v>
      </c>
      <c r="RMY109" s="44">
        <v>12530</v>
      </c>
      <c r="RMZ109" s="173">
        <v>12531</v>
      </c>
      <c r="RNA109" s="44">
        <v>12532</v>
      </c>
      <c r="RNB109" s="173">
        <v>12533</v>
      </c>
      <c r="RNC109" s="44">
        <v>12534</v>
      </c>
      <c r="RND109" s="173">
        <v>12535</v>
      </c>
      <c r="RNE109" s="44">
        <v>12536</v>
      </c>
      <c r="RNF109" s="173">
        <v>12537</v>
      </c>
      <c r="RNG109" s="44">
        <v>12538</v>
      </c>
      <c r="RNH109" s="173">
        <v>12539</v>
      </c>
      <c r="RNI109" s="44">
        <v>12540</v>
      </c>
      <c r="RNJ109" s="173">
        <v>12541</v>
      </c>
      <c r="RNK109" s="44">
        <v>12542</v>
      </c>
      <c r="RNL109" s="173">
        <v>12543</v>
      </c>
      <c r="RNM109" s="44">
        <v>12544</v>
      </c>
      <c r="RNN109" s="173">
        <v>12545</v>
      </c>
      <c r="RNO109" s="44">
        <v>12546</v>
      </c>
      <c r="RNP109" s="173">
        <v>12547</v>
      </c>
      <c r="RNQ109" s="44">
        <v>12548</v>
      </c>
      <c r="RNR109" s="173">
        <v>12549</v>
      </c>
      <c r="RNS109" s="44">
        <v>12550</v>
      </c>
      <c r="RNT109" s="173">
        <v>12551</v>
      </c>
      <c r="RNU109" s="44">
        <v>12552</v>
      </c>
      <c r="RNV109" s="173">
        <v>12553</v>
      </c>
      <c r="RNW109" s="44">
        <v>12554</v>
      </c>
      <c r="RNX109" s="173">
        <v>12555</v>
      </c>
      <c r="RNY109" s="44">
        <v>12556</v>
      </c>
      <c r="RNZ109" s="173">
        <v>12557</v>
      </c>
      <c r="ROA109" s="44">
        <v>12558</v>
      </c>
      <c r="ROB109" s="173">
        <v>12559</v>
      </c>
      <c r="ROC109" s="44">
        <v>12560</v>
      </c>
      <c r="ROD109" s="173">
        <v>12561</v>
      </c>
      <c r="ROE109" s="44">
        <v>12562</v>
      </c>
      <c r="ROF109" s="173">
        <v>12563</v>
      </c>
      <c r="ROG109" s="44">
        <v>12564</v>
      </c>
      <c r="ROH109" s="173">
        <v>12565</v>
      </c>
      <c r="ROI109" s="44">
        <v>12566</v>
      </c>
      <c r="ROJ109" s="173">
        <v>12567</v>
      </c>
      <c r="ROK109" s="44">
        <v>12568</v>
      </c>
      <c r="ROL109" s="173">
        <v>12569</v>
      </c>
      <c r="ROM109" s="44">
        <v>12570</v>
      </c>
      <c r="RON109" s="173">
        <v>12571</v>
      </c>
      <c r="ROO109" s="44">
        <v>12572</v>
      </c>
      <c r="ROP109" s="173">
        <v>12573</v>
      </c>
      <c r="ROQ109" s="44">
        <v>12574</v>
      </c>
      <c r="ROR109" s="173">
        <v>12575</v>
      </c>
      <c r="ROS109" s="44">
        <v>12576</v>
      </c>
      <c r="ROT109" s="173">
        <v>12577</v>
      </c>
      <c r="ROU109" s="44">
        <v>12578</v>
      </c>
      <c r="ROV109" s="173">
        <v>12579</v>
      </c>
      <c r="ROW109" s="44">
        <v>12580</v>
      </c>
      <c r="ROX109" s="173">
        <v>12581</v>
      </c>
      <c r="ROY109" s="44">
        <v>12582</v>
      </c>
      <c r="ROZ109" s="173">
        <v>12583</v>
      </c>
      <c r="RPA109" s="44">
        <v>12584</v>
      </c>
      <c r="RPB109" s="173">
        <v>12585</v>
      </c>
      <c r="RPC109" s="44">
        <v>12586</v>
      </c>
      <c r="RPD109" s="173">
        <v>12587</v>
      </c>
      <c r="RPE109" s="44">
        <v>12588</v>
      </c>
      <c r="RPF109" s="173">
        <v>12589</v>
      </c>
      <c r="RPG109" s="44">
        <v>12590</v>
      </c>
      <c r="RPH109" s="173">
        <v>12591</v>
      </c>
      <c r="RPI109" s="44">
        <v>12592</v>
      </c>
      <c r="RPJ109" s="173">
        <v>12593</v>
      </c>
      <c r="RPK109" s="44">
        <v>12594</v>
      </c>
      <c r="RPL109" s="173">
        <v>12595</v>
      </c>
      <c r="RPM109" s="44">
        <v>12596</v>
      </c>
      <c r="RPN109" s="173">
        <v>12597</v>
      </c>
      <c r="RPO109" s="44">
        <v>12598</v>
      </c>
      <c r="RPP109" s="173">
        <v>12599</v>
      </c>
      <c r="RPQ109" s="44">
        <v>12600</v>
      </c>
      <c r="RPR109" s="173">
        <v>12601</v>
      </c>
      <c r="RPS109" s="44">
        <v>12602</v>
      </c>
      <c r="RPT109" s="173">
        <v>12603</v>
      </c>
      <c r="RPU109" s="44">
        <v>12604</v>
      </c>
      <c r="RPV109" s="173">
        <v>12605</v>
      </c>
      <c r="RPW109" s="44">
        <v>12606</v>
      </c>
      <c r="RPX109" s="173">
        <v>12607</v>
      </c>
      <c r="RPY109" s="44">
        <v>12608</v>
      </c>
      <c r="RPZ109" s="173">
        <v>12609</v>
      </c>
      <c r="RQA109" s="44">
        <v>12610</v>
      </c>
      <c r="RQB109" s="173">
        <v>12611</v>
      </c>
      <c r="RQC109" s="44">
        <v>12612</v>
      </c>
      <c r="RQD109" s="173">
        <v>12613</v>
      </c>
      <c r="RQE109" s="44">
        <v>12614</v>
      </c>
      <c r="RQF109" s="173">
        <v>12615</v>
      </c>
      <c r="RQG109" s="44">
        <v>12616</v>
      </c>
      <c r="RQH109" s="173">
        <v>12617</v>
      </c>
      <c r="RQI109" s="44">
        <v>12618</v>
      </c>
      <c r="RQJ109" s="173">
        <v>12619</v>
      </c>
      <c r="RQK109" s="44">
        <v>12620</v>
      </c>
      <c r="RQL109" s="173">
        <v>12621</v>
      </c>
      <c r="RQM109" s="44">
        <v>12622</v>
      </c>
      <c r="RQN109" s="173">
        <v>12623</v>
      </c>
      <c r="RQO109" s="44">
        <v>12624</v>
      </c>
      <c r="RQP109" s="173">
        <v>12625</v>
      </c>
      <c r="RQQ109" s="44">
        <v>12626</v>
      </c>
      <c r="RQR109" s="173">
        <v>12627</v>
      </c>
      <c r="RQS109" s="44">
        <v>12628</v>
      </c>
      <c r="RQT109" s="173">
        <v>12629</v>
      </c>
      <c r="RQU109" s="44">
        <v>12630</v>
      </c>
      <c r="RQV109" s="173">
        <v>12631</v>
      </c>
      <c r="RQW109" s="44">
        <v>12632</v>
      </c>
      <c r="RQX109" s="173">
        <v>12633</v>
      </c>
      <c r="RQY109" s="44">
        <v>12634</v>
      </c>
      <c r="RQZ109" s="173">
        <v>12635</v>
      </c>
      <c r="RRA109" s="44">
        <v>12636</v>
      </c>
      <c r="RRB109" s="173">
        <v>12637</v>
      </c>
      <c r="RRC109" s="44">
        <v>12638</v>
      </c>
      <c r="RRD109" s="173">
        <v>12639</v>
      </c>
      <c r="RRE109" s="44">
        <v>12640</v>
      </c>
      <c r="RRF109" s="173">
        <v>12641</v>
      </c>
      <c r="RRG109" s="44">
        <v>12642</v>
      </c>
      <c r="RRH109" s="173">
        <v>12643</v>
      </c>
      <c r="RRI109" s="44">
        <v>12644</v>
      </c>
      <c r="RRJ109" s="173">
        <v>12645</v>
      </c>
      <c r="RRK109" s="44">
        <v>12646</v>
      </c>
      <c r="RRL109" s="173">
        <v>12647</v>
      </c>
      <c r="RRM109" s="44">
        <v>12648</v>
      </c>
      <c r="RRN109" s="173">
        <v>12649</v>
      </c>
      <c r="RRO109" s="44">
        <v>12650</v>
      </c>
      <c r="RRP109" s="173">
        <v>12651</v>
      </c>
      <c r="RRQ109" s="44">
        <v>12652</v>
      </c>
      <c r="RRR109" s="173">
        <v>12653</v>
      </c>
      <c r="RRS109" s="44">
        <v>12654</v>
      </c>
      <c r="RRT109" s="173">
        <v>12655</v>
      </c>
      <c r="RRU109" s="44">
        <v>12656</v>
      </c>
      <c r="RRV109" s="173">
        <v>12657</v>
      </c>
      <c r="RRW109" s="44">
        <v>12658</v>
      </c>
      <c r="RRX109" s="173">
        <v>12659</v>
      </c>
      <c r="RRY109" s="44">
        <v>12660</v>
      </c>
      <c r="RRZ109" s="173">
        <v>12661</v>
      </c>
      <c r="RSA109" s="44">
        <v>12662</v>
      </c>
      <c r="RSB109" s="173">
        <v>12663</v>
      </c>
      <c r="RSC109" s="44">
        <v>12664</v>
      </c>
      <c r="RSD109" s="173">
        <v>12665</v>
      </c>
      <c r="RSE109" s="44">
        <v>12666</v>
      </c>
      <c r="RSF109" s="173">
        <v>12667</v>
      </c>
      <c r="RSG109" s="44">
        <v>12668</v>
      </c>
      <c r="RSH109" s="173">
        <v>12669</v>
      </c>
      <c r="RSI109" s="44">
        <v>12670</v>
      </c>
      <c r="RSJ109" s="173">
        <v>12671</v>
      </c>
      <c r="RSK109" s="44">
        <v>12672</v>
      </c>
      <c r="RSL109" s="173">
        <v>12673</v>
      </c>
      <c r="RSM109" s="44">
        <v>12674</v>
      </c>
      <c r="RSN109" s="173">
        <v>12675</v>
      </c>
      <c r="RSO109" s="44">
        <v>12676</v>
      </c>
      <c r="RSP109" s="173">
        <v>12677</v>
      </c>
      <c r="RSQ109" s="44">
        <v>12678</v>
      </c>
      <c r="RSR109" s="173">
        <v>12679</v>
      </c>
      <c r="RSS109" s="44">
        <v>12680</v>
      </c>
      <c r="RST109" s="173">
        <v>12681</v>
      </c>
      <c r="RSU109" s="44">
        <v>12682</v>
      </c>
      <c r="RSV109" s="173">
        <v>12683</v>
      </c>
      <c r="RSW109" s="44">
        <v>12684</v>
      </c>
      <c r="RSX109" s="173">
        <v>12685</v>
      </c>
      <c r="RSY109" s="44">
        <v>12686</v>
      </c>
      <c r="RSZ109" s="173">
        <v>12687</v>
      </c>
      <c r="RTA109" s="44">
        <v>12688</v>
      </c>
      <c r="RTB109" s="173">
        <v>12689</v>
      </c>
      <c r="RTC109" s="44">
        <v>12690</v>
      </c>
      <c r="RTD109" s="173">
        <v>12691</v>
      </c>
      <c r="RTE109" s="44">
        <v>12692</v>
      </c>
      <c r="RTF109" s="173">
        <v>12693</v>
      </c>
      <c r="RTG109" s="44">
        <v>12694</v>
      </c>
      <c r="RTH109" s="173">
        <v>12695</v>
      </c>
      <c r="RTI109" s="44">
        <v>12696</v>
      </c>
      <c r="RTJ109" s="173">
        <v>12697</v>
      </c>
      <c r="RTK109" s="44">
        <v>12698</v>
      </c>
      <c r="RTL109" s="173">
        <v>12699</v>
      </c>
      <c r="RTM109" s="44">
        <v>12700</v>
      </c>
      <c r="RTN109" s="173">
        <v>12701</v>
      </c>
      <c r="RTO109" s="44">
        <v>12702</v>
      </c>
      <c r="RTP109" s="173">
        <v>12703</v>
      </c>
      <c r="RTQ109" s="44">
        <v>12704</v>
      </c>
      <c r="RTR109" s="173">
        <v>12705</v>
      </c>
      <c r="RTS109" s="44">
        <v>12706</v>
      </c>
      <c r="RTT109" s="173">
        <v>12707</v>
      </c>
      <c r="RTU109" s="44">
        <v>12708</v>
      </c>
      <c r="RTV109" s="173">
        <v>12709</v>
      </c>
      <c r="RTW109" s="44">
        <v>12710</v>
      </c>
      <c r="RTX109" s="173">
        <v>12711</v>
      </c>
      <c r="RTY109" s="44">
        <v>12712</v>
      </c>
      <c r="RTZ109" s="173">
        <v>12713</v>
      </c>
      <c r="RUA109" s="44">
        <v>12714</v>
      </c>
      <c r="RUB109" s="173">
        <v>12715</v>
      </c>
      <c r="RUC109" s="44">
        <v>12716</v>
      </c>
      <c r="RUD109" s="173">
        <v>12717</v>
      </c>
      <c r="RUE109" s="44">
        <v>12718</v>
      </c>
      <c r="RUF109" s="173">
        <v>12719</v>
      </c>
      <c r="RUG109" s="44">
        <v>12720</v>
      </c>
      <c r="RUH109" s="173">
        <v>12721</v>
      </c>
      <c r="RUI109" s="44">
        <v>12722</v>
      </c>
      <c r="RUJ109" s="173">
        <v>12723</v>
      </c>
      <c r="RUK109" s="44">
        <v>12724</v>
      </c>
      <c r="RUL109" s="173">
        <v>12725</v>
      </c>
      <c r="RUM109" s="44">
        <v>12726</v>
      </c>
      <c r="RUN109" s="173">
        <v>12727</v>
      </c>
      <c r="RUO109" s="44">
        <v>12728</v>
      </c>
      <c r="RUP109" s="173">
        <v>12729</v>
      </c>
      <c r="RUQ109" s="44">
        <v>12730</v>
      </c>
      <c r="RUR109" s="173">
        <v>12731</v>
      </c>
      <c r="RUS109" s="44">
        <v>12732</v>
      </c>
      <c r="RUT109" s="173">
        <v>12733</v>
      </c>
      <c r="RUU109" s="44">
        <v>12734</v>
      </c>
      <c r="RUV109" s="173">
        <v>12735</v>
      </c>
      <c r="RUW109" s="44">
        <v>12736</v>
      </c>
      <c r="RUX109" s="173">
        <v>12737</v>
      </c>
      <c r="RUY109" s="44">
        <v>12738</v>
      </c>
      <c r="RUZ109" s="173">
        <v>12739</v>
      </c>
      <c r="RVA109" s="44">
        <v>12740</v>
      </c>
      <c r="RVB109" s="173">
        <v>12741</v>
      </c>
      <c r="RVC109" s="44">
        <v>12742</v>
      </c>
      <c r="RVD109" s="173">
        <v>12743</v>
      </c>
      <c r="RVE109" s="44">
        <v>12744</v>
      </c>
      <c r="RVF109" s="173">
        <v>12745</v>
      </c>
      <c r="RVG109" s="44">
        <v>12746</v>
      </c>
      <c r="RVH109" s="173">
        <v>12747</v>
      </c>
      <c r="RVI109" s="44">
        <v>12748</v>
      </c>
      <c r="RVJ109" s="173">
        <v>12749</v>
      </c>
      <c r="RVK109" s="44">
        <v>12750</v>
      </c>
      <c r="RVL109" s="173">
        <v>12751</v>
      </c>
      <c r="RVM109" s="44">
        <v>12752</v>
      </c>
      <c r="RVN109" s="173">
        <v>12753</v>
      </c>
      <c r="RVO109" s="44">
        <v>12754</v>
      </c>
      <c r="RVP109" s="173">
        <v>12755</v>
      </c>
      <c r="RVQ109" s="44">
        <v>12756</v>
      </c>
      <c r="RVR109" s="173">
        <v>12757</v>
      </c>
      <c r="RVS109" s="44">
        <v>12758</v>
      </c>
      <c r="RVT109" s="173">
        <v>12759</v>
      </c>
      <c r="RVU109" s="44">
        <v>12760</v>
      </c>
      <c r="RVV109" s="173">
        <v>12761</v>
      </c>
      <c r="RVW109" s="44">
        <v>12762</v>
      </c>
      <c r="RVX109" s="173">
        <v>12763</v>
      </c>
      <c r="RVY109" s="44">
        <v>12764</v>
      </c>
      <c r="RVZ109" s="173">
        <v>12765</v>
      </c>
      <c r="RWA109" s="44">
        <v>12766</v>
      </c>
      <c r="RWB109" s="173">
        <v>12767</v>
      </c>
      <c r="RWC109" s="44">
        <v>12768</v>
      </c>
      <c r="RWD109" s="173">
        <v>12769</v>
      </c>
      <c r="RWE109" s="44">
        <v>12770</v>
      </c>
      <c r="RWF109" s="173">
        <v>12771</v>
      </c>
      <c r="RWG109" s="44">
        <v>12772</v>
      </c>
      <c r="RWH109" s="173">
        <v>12773</v>
      </c>
      <c r="RWI109" s="44">
        <v>12774</v>
      </c>
      <c r="RWJ109" s="173">
        <v>12775</v>
      </c>
      <c r="RWK109" s="44">
        <v>12776</v>
      </c>
      <c r="RWL109" s="173">
        <v>12777</v>
      </c>
      <c r="RWM109" s="44">
        <v>12778</v>
      </c>
      <c r="RWN109" s="173">
        <v>12779</v>
      </c>
      <c r="RWO109" s="44">
        <v>12780</v>
      </c>
      <c r="RWP109" s="173">
        <v>12781</v>
      </c>
      <c r="RWQ109" s="44">
        <v>12782</v>
      </c>
      <c r="RWR109" s="173">
        <v>12783</v>
      </c>
      <c r="RWS109" s="44">
        <v>12784</v>
      </c>
      <c r="RWT109" s="173">
        <v>12785</v>
      </c>
      <c r="RWU109" s="44">
        <v>12786</v>
      </c>
      <c r="RWV109" s="173">
        <v>12787</v>
      </c>
      <c r="RWW109" s="44">
        <v>12788</v>
      </c>
      <c r="RWX109" s="173">
        <v>12789</v>
      </c>
      <c r="RWY109" s="44">
        <v>12790</v>
      </c>
      <c r="RWZ109" s="173">
        <v>12791</v>
      </c>
      <c r="RXA109" s="44">
        <v>12792</v>
      </c>
      <c r="RXB109" s="173">
        <v>12793</v>
      </c>
      <c r="RXC109" s="44">
        <v>12794</v>
      </c>
      <c r="RXD109" s="173">
        <v>12795</v>
      </c>
      <c r="RXE109" s="44">
        <v>12796</v>
      </c>
      <c r="RXF109" s="173">
        <v>12797</v>
      </c>
      <c r="RXG109" s="44">
        <v>12798</v>
      </c>
      <c r="RXH109" s="173">
        <v>12799</v>
      </c>
      <c r="RXI109" s="44">
        <v>12800</v>
      </c>
      <c r="RXJ109" s="173">
        <v>12801</v>
      </c>
      <c r="RXK109" s="44">
        <v>12802</v>
      </c>
      <c r="RXL109" s="173">
        <v>12803</v>
      </c>
      <c r="RXM109" s="44">
        <v>12804</v>
      </c>
      <c r="RXN109" s="173">
        <v>12805</v>
      </c>
      <c r="RXO109" s="44">
        <v>12806</v>
      </c>
      <c r="RXP109" s="173">
        <v>12807</v>
      </c>
      <c r="RXQ109" s="44">
        <v>12808</v>
      </c>
      <c r="RXR109" s="173">
        <v>12809</v>
      </c>
      <c r="RXS109" s="44">
        <v>12810</v>
      </c>
      <c r="RXT109" s="173">
        <v>12811</v>
      </c>
      <c r="RXU109" s="44">
        <v>12812</v>
      </c>
      <c r="RXV109" s="173">
        <v>12813</v>
      </c>
      <c r="RXW109" s="44">
        <v>12814</v>
      </c>
      <c r="RXX109" s="173">
        <v>12815</v>
      </c>
      <c r="RXY109" s="44">
        <v>12816</v>
      </c>
      <c r="RXZ109" s="173">
        <v>12817</v>
      </c>
      <c r="RYA109" s="44">
        <v>12818</v>
      </c>
      <c r="RYB109" s="173">
        <v>12819</v>
      </c>
      <c r="RYC109" s="44">
        <v>12820</v>
      </c>
      <c r="RYD109" s="173">
        <v>12821</v>
      </c>
      <c r="RYE109" s="44">
        <v>12822</v>
      </c>
      <c r="RYF109" s="173">
        <v>12823</v>
      </c>
      <c r="RYG109" s="44">
        <v>12824</v>
      </c>
      <c r="RYH109" s="173">
        <v>12825</v>
      </c>
      <c r="RYI109" s="44">
        <v>12826</v>
      </c>
      <c r="RYJ109" s="173">
        <v>12827</v>
      </c>
      <c r="RYK109" s="44">
        <v>12828</v>
      </c>
      <c r="RYL109" s="173">
        <v>12829</v>
      </c>
      <c r="RYM109" s="44">
        <v>12830</v>
      </c>
      <c r="RYN109" s="173">
        <v>12831</v>
      </c>
      <c r="RYO109" s="44">
        <v>12832</v>
      </c>
      <c r="RYP109" s="173">
        <v>12833</v>
      </c>
      <c r="RYQ109" s="44">
        <v>12834</v>
      </c>
      <c r="RYR109" s="173">
        <v>12835</v>
      </c>
      <c r="RYS109" s="44">
        <v>12836</v>
      </c>
      <c r="RYT109" s="173">
        <v>12837</v>
      </c>
      <c r="RYU109" s="44">
        <v>12838</v>
      </c>
      <c r="RYV109" s="173">
        <v>12839</v>
      </c>
      <c r="RYW109" s="44">
        <v>12840</v>
      </c>
      <c r="RYX109" s="173">
        <v>12841</v>
      </c>
      <c r="RYY109" s="44">
        <v>12842</v>
      </c>
      <c r="RYZ109" s="173">
        <v>12843</v>
      </c>
      <c r="RZA109" s="44">
        <v>12844</v>
      </c>
      <c r="RZB109" s="173">
        <v>12845</v>
      </c>
      <c r="RZC109" s="44">
        <v>12846</v>
      </c>
      <c r="RZD109" s="173">
        <v>12847</v>
      </c>
      <c r="RZE109" s="44">
        <v>12848</v>
      </c>
      <c r="RZF109" s="173">
        <v>12849</v>
      </c>
      <c r="RZG109" s="44">
        <v>12850</v>
      </c>
      <c r="RZH109" s="173">
        <v>12851</v>
      </c>
      <c r="RZI109" s="44">
        <v>12852</v>
      </c>
      <c r="RZJ109" s="173">
        <v>12853</v>
      </c>
      <c r="RZK109" s="44">
        <v>12854</v>
      </c>
      <c r="RZL109" s="173">
        <v>12855</v>
      </c>
      <c r="RZM109" s="44">
        <v>12856</v>
      </c>
      <c r="RZN109" s="173">
        <v>12857</v>
      </c>
      <c r="RZO109" s="44">
        <v>12858</v>
      </c>
      <c r="RZP109" s="173">
        <v>12859</v>
      </c>
      <c r="RZQ109" s="44">
        <v>12860</v>
      </c>
      <c r="RZR109" s="173">
        <v>12861</v>
      </c>
      <c r="RZS109" s="44">
        <v>12862</v>
      </c>
      <c r="RZT109" s="173">
        <v>12863</v>
      </c>
      <c r="RZU109" s="44">
        <v>12864</v>
      </c>
      <c r="RZV109" s="173">
        <v>12865</v>
      </c>
      <c r="RZW109" s="44">
        <v>12866</v>
      </c>
      <c r="RZX109" s="173">
        <v>12867</v>
      </c>
      <c r="RZY109" s="44">
        <v>12868</v>
      </c>
      <c r="RZZ109" s="173">
        <v>12869</v>
      </c>
      <c r="SAA109" s="44">
        <v>12870</v>
      </c>
      <c r="SAB109" s="173">
        <v>12871</v>
      </c>
      <c r="SAC109" s="44">
        <v>12872</v>
      </c>
      <c r="SAD109" s="173">
        <v>12873</v>
      </c>
      <c r="SAE109" s="44">
        <v>12874</v>
      </c>
      <c r="SAF109" s="173">
        <v>12875</v>
      </c>
      <c r="SAG109" s="44">
        <v>12876</v>
      </c>
      <c r="SAH109" s="173">
        <v>12877</v>
      </c>
      <c r="SAI109" s="44">
        <v>12878</v>
      </c>
      <c r="SAJ109" s="173">
        <v>12879</v>
      </c>
      <c r="SAK109" s="44">
        <v>12880</v>
      </c>
      <c r="SAL109" s="173">
        <v>12881</v>
      </c>
      <c r="SAM109" s="44">
        <v>12882</v>
      </c>
      <c r="SAN109" s="173">
        <v>12883</v>
      </c>
      <c r="SAO109" s="44">
        <v>12884</v>
      </c>
      <c r="SAP109" s="173">
        <v>12885</v>
      </c>
      <c r="SAQ109" s="44">
        <v>12886</v>
      </c>
      <c r="SAR109" s="173">
        <v>12887</v>
      </c>
      <c r="SAS109" s="44">
        <v>12888</v>
      </c>
      <c r="SAT109" s="173">
        <v>12889</v>
      </c>
      <c r="SAU109" s="44">
        <v>12890</v>
      </c>
      <c r="SAV109" s="173">
        <v>12891</v>
      </c>
      <c r="SAW109" s="44">
        <v>12892</v>
      </c>
      <c r="SAX109" s="173">
        <v>12893</v>
      </c>
      <c r="SAY109" s="44">
        <v>12894</v>
      </c>
      <c r="SAZ109" s="173">
        <v>12895</v>
      </c>
      <c r="SBA109" s="44">
        <v>12896</v>
      </c>
      <c r="SBB109" s="173">
        <v>12897</v>
      </c>
      <c r="SBC109" s="44">
        <v>12898</v>
      </c>
      <c r="SBD109" s="173">
        <v>12899</v>
      </c>
      <c r="SBE109" s="44">
        <v>12900</v>
      </c>
      <c r="SBF109" s="173">
        <v>12901</v>
      </c>
      <c r="SBG109" s="44">
        <v>12902</v>
      </c>
      <c r="SBH109" s="173">
        <v>12903</v>
      </c>
      <c r="SBI109" s="44">
        <v>12904</v>
      </c>
      <c r="SBJ109" s="173">
        <v>12905</v>
      </c>
      <c r="SBK109" s="44">
        <v>12906</v>
      </c>
      <c r="SBL109" s="173">
        <v>12907</v>
      </c>
      <c r="SBM109" s="44">
        <v>12908</v>
      </c>
      <c r="SBN109" s="173">
        <v>12909</v>
      </c>
      <c r="SBO109" s="44">
        <v>12910</v>
      </c>
      <c r="SBP109" s="173">
        <v>12911</v>
      </c>
      <c r="SBQ109" s="44">
        <v>12912</v>
      </c>
      <c r="SBR109" s="173">
        <v>12913</v>
      </c>
      <c r="SBS109" s="44">
        <v>12914</v>
      </c>
      <c r="SBT109" s="173">
        <v>12915</v>
      </c>
      <c r="SBU109" s="44">
        <v>12916</v>
      </c>
      <c r="SBV109" s="173">
        <v>12917</v>
      </c>
      <c r="SBW109" s="44">
        <v>12918</v>
      </c>
      <c r="SBX109" s="173">
        <v>12919</v>
      </c>
      <c r="SBY109" s="44">
        <v>12920</v>
      </c>
      <c r="SBZ109" s="173">
        <v>12921</v>
      </c>
      <c r="SCA109" s="44">
        <v>12922</v>
      </c>
      <c r="SCB109" s="173">
        <v>12923</v>
      </c>
      <c r="SCC109" s="44">
        <v>12924</v>
      </c>
      <c r="SCD109" s="173">
        <v>12925</v>
      </c>
      <c r="SCE109" s="44">
        <v>12926</v>
      </c>
      <c r="SCF109" s="173">
        <v>12927</v>
      </c>
      <c r="SCG109" s="44">
        <v>12928</v>
      </c>
      <c r="SCH109" s="173">
        <v>12929</v>
      </c>
      <c r="SCI109" s="44">
        <v>12930</v>
      </c>
      <c r="SCJ109" s="173">
        <v>12931</v>
      </c>
      <c r="SCK109" s="44">
        <v>12932</v>
      </c>
      <c r="SCL109" s="173">
        <v>12933</v>
      </c>
      <c r="SCM109" s="44">
        <v>12934</v>
      </c>
      <c r="SCN109" s="173">
        <v>12935</v>
      </c>
      <c r="SCO109" s="44">
        <v>12936</v>
      </c>
      <c r="SCP109" s="173">
        <v>12937</v>
      </c>
      <c r="SCQ109" s="44">
        <v>12938</v>
      </c>
      <c r="SCR109" s="173">
        <v>12939</v>
      </c>
      <c r="SCS109" s="44">
        <v>12940</v>
      </c>
      <c r="SCT109" s="173">
        <v>12941</v>
      </c>
      <c r="SCU109" s="44">
        <v>12942</v>
      </c>
      <c r="SCV109" s="173">
        <v>12943</v>
      </c>
      <c r="SCW109" s="44">
        <v>12944</v>
      </c>
      <c r="SCX109" s="173">
        <v>12945</v>
      </c>
      <c r="SCY109" s="44">
        <v>12946</v>
      </c>
      <c r="SCZ109" s="173">
        <v>12947</v>
      </c>
      <c r="SDA109" s="44">
        <v>12948</v>
      </c>
      <c r="SDB109" s="173">
        <v>12949</v>
      </c>
      <c r="SDC109" s="44">
        <v>12950</v>
      </c>
      <c r="SDD109" s="173">
        <v>12951</v>
      </c>
      <c r="SDE109" s="44">
        <v>12952</v>
      </c>
      <c r="SDF109" s="173">
        <v>12953</v>
      </c>
      <c r="SDG109" s="44">
        <v>12954</v>
      </c>
      <c r="SDH109" s="173">
        <v>12955</v>
      </c>
      <c r="SDI109" s="44">
        <v>12956</v>
      </c>
      <c r="SDJ109" s="173">
        <v>12957</v>
      </c>
      <c r="SDK109" s="44">
        <v>12958</v>
      </c>
      <c r="SDL109" s="173">
        <v>12959</v>
      </c>
      <c r="SDM109" s="44">
        <v>12960</v>
      </c>
      <c r="SDN109" s="173">
        <v>12961</v>
      </c>
      <c r="SDO109" s="44">
        <v>12962</v>
      </c>
      <c r="SDP109" s="173">
        <v>12963</v>
      </c>
      <c r="SDQ109" s="44">
        <v>12964</v>
      </c>
      <c r="SDR109" s="173">
        <v>12965</v>
      </c>
      <c r="SDS109" s="44">
        <v>12966</v>
      </c>
      <c r="SDT109" s="173">
        <v>12967</v>
      </c>
      <c r="SDU109" s="44">
        <v>12968</v>
      </c>
      <c r="SDV109" s="173">
        <v>12969</v>
      </c>
      <c r="SDW109" s="44">
        <v>12970</v>
      </c>
      <c r="SDX109" s="173">
        <v>12971</v>
      </c>
      <c r="SDY109" s="44">
        <v>12972</v>
      </c>
      <c r="SDZ109" s="173">
        <v>12973</v>
      </c>
      <c r="SEA109" s="44">
        <v>12974</v>
      </c>
      <c r="SEB109" s="173">
        <v>12975</v>
      </c>
      <c r="SEC109" s="44">
        <v>12976</v>
      </c>
      <c r="SED109" s="173">
        <v>12977</v>
      </c>
      <c r="SEE109" s="44">
        <v>12978</v>
      </c>
      <c r="SEF109" s="173">
        <v>12979</v>
      </c>
      <c r="SEG109" s="44">
        <v>12980</v>
      </c>
      <c r="SEH109" s="173">
        <v>12981</v>
      </c>
      <c r="SEI109" s="44">
        <v>12982</v>
      </c>
      <c r="SEJ109" s="173">
        <v>12983</v>
      </c>
      <c r="SEK109" s="44">
        <v>12984</v>
      </c>
      <c r="SEL109" s="173">
        <v>12985</v>
      </c>
      <c r="SEM109" s="44">
        <v>12986</v>
      </c>
      <c r="SEN109" s="173">
        <v>12987</v>
      </c>
      <c r="SEO109" s="44">
        <v>12988</v>
      </c>
      <c r="SEP109" s="173">
        <v>12989</v>
      </c>
      <c r="SEQ109" s="44">
        <v>12990</v>
      </c>
      <c r="SER109" s="173">
        <v>12991</v>
      </c>
      <c r="SES109" s="44">
        <v>12992</v>
      </c>
      <c r="SET109" s="173">
        <v>12993</v>
      </c>
      <c r="SEU109" s="44">
        <v>12994</v>
      </c>
      <c r="SEV109" s="173">
        <v>12995</v>
      </c>
      <c r="SEW109" s="44">
        <v>12996</v>
      </c>
      <c r="SEX109" s="173">
        <v>12997</v>
      </c>
      <c r="SEY109" s="44">
        <v>12998</v>
      </c>
      <c r="SEZ109" s="173">
        <v>12999</v>
      </c>
      <c r="SFA109" s="44">
        <v>13000</v>
      </c>
      <c r="SFB109" s="173">
        <v>13001</v>
      </c>
      <c r="SFC109" s="44">
        <v>13002</v>
      </c>
      <c r="SFD109" s="173">
        <v>13003</v>
      </c>
      <c r="SFE109" s="44">
        <v>13004</v>
      </c>
      <c r="SFF109" s="173">
        <v>13005</v>
      </c>
      <c r="SFG109" s="44">
        <v>13006</v>
      </c>
      <c r="SFH109" s="173">
        <v>13007</v>
      </c>
      <c r="SFI109" s="44">
        <v>13008</v>
      </c>
      <c r="SFJ109" s="173">
        <v>13009</v>
      </c>
      <c r="SFK109" s="44">
        <v>13010</v>
      </c>
      <c r="SFL109" s="173">
        <v>13011</v>
      </c>
      <c r="SFM109" s="44">
        <v>13012</v>
      </c>
      <c r="SFN109" s="173">
        <v>13013</v>
      </c>
      <c r="SFO109" s="44">
        <v>13014</v>
      </c>
      <c r="SFP109" s="173">
        <v>13015</v>
      </c>
      <c r="SFQ109" s="44">
        <v>13016</v>
      </c>
      <c r="SFR109" s="173">
        <v>13017</v>
      </c>
      <c r="SFS109" s="44">
        <v>13018</v>
      </c>
      <c r="SFT109" s="173">
        <v>13019</v>
      </c>
      <c r="SFU109" s="44">
        <v>13020</v>
      </c>
      <c r="SFV109" s="173">
        <v>13021</v>
      </c>
      <c r="SFW109" s="44">
        <v>13022</v>
      </c>
      <c r="SFX109" s="173">
        <v>13023</v>
      </c>
      <c r="SFY109" s="44">
        <v>13024</v>
      </c>
      <c r="SFZ109" s="173">
        <v>13025</v>
      </c>
      <c r="SGA109" s="44">
        <v>13026</v>
      </c>
      <c r="SGB109" s="173">
        <v>13027</v>
      </c>
      <c r="SGC109" s="44">
        <v>13028</v>
      </c>
      <c r="SGD109" s="173">
        <v>13029</v>
      </c>
      <c r="SGE109" s="44">
        <v>13030</v>
      </c>
      <c r="SGF109" s="173">
        <v>13031</v>
      </c>
      <c r="SGG109" s="44">
        <v>13032</v>
      </c>
      <c r="SGH109" s="173">
        <v>13033</v>
      </c>
      <c r="SGI109" s="44">
        <v>13034</v>
      </c>
      <c r="SGJ109" s="173">
        <v>13035</v>
      </c>
      <c r="SGK109" s="44">
        <v>13036</v>
      </c>
      <c r="SGL109" s="173">
        <v>13037</v>
      </c>
      <c r="SGM109" s="44">
        <v>13038</v>
      </c>
      <c r="SGN109" s="173">
        <v>13039</v>
      </c>
      <c r="SGO109" s="44">
        <v>13040</v>
      </c>
      <c r="SGP109" s="173">
        <v>13041</v>
      </c>
      <c r="SGQ109" s="44">
        <v>13042</v>
      </c>
      <c r="SGR109" s="173">
        <v>13043</v>
      </c>
      <c r="SGS109" s="44">
        <v>13044</v>
      </c>
      <c r="SGT109" s="173">
        <v>13045</v>
      </c>
      <c r="SGU109" s="44">
        <v>13046</v>
      </c>
      <c r="SGV109" s="173">
        <v>13047</v>
      </c>
      <c r="SGW109" s="44">
        <v>13048</v>
      </c>
      <c r="SGX109" s="173">
        <v>13049</v>
      </c>
      <c r="SGY109" s="44">
        <v>13050</v>
      </c>
      <c r="SGZ109" s="173">
        <v>13051</v>
      </c>
      <c r="SHA109" s="44">
        <v>13052</v>
      </c>
      <c r="SHB109" s="173">
        <v>13053</v>
      </c>
      <c r="SHC109" s="44">
        <v>13054</v>
      </c>
      <c r="SHD109" s="173">
        <v>13055</v>
      </c>
      <c r="SHE109" s="44">
        <v>13056</v>
      </c>
      <c r="SHF109" s="173">
        <v>13057</v>
      </c>
      <c r="SHG109" s="44">
        <v>13058</v>
      </c>
      <c r="SHH109" s="173">
        <v>13059</v>
      </c>
      <c r="SHI109" s="44">
        <v>13060</v>
      </c>
      <c r="SHJ109" s="173">
        <v>13061</v>
      </c>
      <c r="SHK109" s="44">
        <v>13062</v>
      </c>
      <c r="SHL109" s="173">
        <v>13063</v>
      </c>
      <c r="SHM109" s="44">
        <v>13064</v>
      </c>
      <c r="SHN109" s="173">
        <v>13065</v>
      </c>
      <c r="SHO109" s="44">
        <v>13066</v>
      </c>
      <c r="SHP109" s="173">
        <v>13067</v>
      </c>
      <c r="SHQ109" s="44">
        <v>13068</v>
      </c>
      <c r="SHR109" s="173">
        <v>13069</v>
      </c>
      <c r="SHS109" s="44">
        <v>13070</v>
      </c>
      <c r="SHT109" s="173">
        <v>13071</v>
      </c>
      <c r="SHU109" s="44">
        <v>13072</v>
      </c>
      <c r="SHV109" s="173">
        <v>13073</v>
      </c>
      <c r="SHW109" s="44">
        <v>13074</v>
      </c>
      <c r="SHX109" s="173">
        <v>13075</v>
      </c>
      <c r="SHY109" s="44">
        <v>13076</v>
      </c>
      <c r="SHZ109" s="173">
        <v>13077</v>
      </c>
      <c r="SIA109" s="44">
        <v>13078</v>
      </c>
      <c r="SIB109" s="173">
        <v>13079</v>
      </c>
      <c r="SIC109" s="44">
        <v>13080</v>
      </c>
      <c r="SID109" s="173">
        <v>13081</v>
      </c>
      <c r="SIE109" s="44">
        <v>13082</v>
      </c>
      <c r="SIF109" s="173">
        <v>13083</v>
      </c>
      <c r="SIG109" s="44">
        <v>13084</v>
      </c>
      <c r="SIH109" s="173">
        <v>13085</v>
      </c>
      <c r="SII109" s="44">
        <v>13086</v>
      </c>
      <c r="SIJ109" s="173">
        <v>13087</v>
      </c>
      <c r="SIK109" s="44">
        <v>13088</v>
      </c>
      <c r="SIL109" s="173">
        <v>13089</v>
      </c>
      <c r="SIM109" s="44">
        <v>13090</v>
      </c>
      <c r="SIN109" s="173">
        <v>13091</v>
      </c>
      <c r="SIO109" s="44">
        <v>13092</v>
      </c>
      <c r="SIP109" s="173">
        <v>13093</v>
      </c>
      <c r="SIQ109" s="44">
        <v>13094</v>
      </c>
      <c r="SIR109" s="173">
        <v>13095</v>
      </c>
      <c r="SIS109" s="44">
        <v>13096</v>
      </c>
      <c r="SIT109" s="173">
        <v>13097</v>
      </c>
      <c r="SIU109" s="44">
        <v>13098</v>
      </c>
      <c r="SIV109" s="173">
        <v>13099</v>
      </c>
      <c r="SIW109" s="44">
        <v>13100</v>
      </c>
      <c r="SIX109" s="173">
        <v>13101</v>
      </c>
      <c r="SIY109" s="44">
        <v>13102</v>
      </c>
      <c r="SIZ109" s="173">
        <v>13103</v>
      </c>
      <c r="SJA109" s="44">
        <v>13104</v>
      </c>
      <c r="SJB109" s="173">
        <v>13105</v>
      </c>
      <c r="SJC109" s="44">
        <v>13106</v>
      </c>
      <c r="SJD109" s="173">
        <v>13107</v>
      </c>
      <c r="SJE109" s="44">
        <v>13108</v>
      </c>
      <c r="SJF109" s="173">
        <v>13109</v>
      </c>
      <c r="SJG109" s="44">
        <v>13110</v>
      </c>
      <c r="SJH109" s="173">
        <v>13111</v>
      </c>
      <c r="SJI109" s="44">
        <v>13112</v>
      </c>
      <c r="SJJ109" s="173">
        <v>13113</v>
      </c>
      <c r="SJK109" s="44">
        <v>13114</v>
      </c>
      <c r="SJL109" s="173">
        <v>13115</v>
      </c>
      <c r="SJM109" s="44">
        <v>13116</v>
      </c>
      <c r="SJN109" s="173">
        <v>13117</v>
      </c>
      <c r="SJO109" s="44">
        <v>13118</v>
      </c>
      <c r="SJP109" s="173">
        <v>13119</v>
      </c>
      <c r="SJQ109" s="44">
        <v>13120</v>
      </c>
      <c r="SJR109" s="173">
        <v>13121</v>
      </c>
      <c r="SJS109" s="44">
        <v>13122</v>
      </c>
      <c r="SJT109" s="173">
        <v>13123</v>
      </c>
      <c r="SJU109" s="44">
        <v>13124</v>
      </c>
      <c r="SJV109" s="173">
        <v>13125</v>
      </c>
      <c r="SJW109" s="44">
        <v>13126</v>
      </c>
      <c r="SJX109" s="173">
        <v>13127</v>
      </c>
      <c r="SJY109" s="44">
        <v>13128</v>
      </c>
      <c r="SJZ109" s="173">
        <v>13129</v>
      </c>
      <c r="SKA109" s="44">
        <v>13130</v>
      </c>
      <c r="SKB109" s="173">
        <v>13131</v>
      </c>
      <c r="SKC109" s="44">
        <v>13132</v>
      </c>
      <c r="SKD109" s="173">
        <v>13133</v>
      </c>
      <c r="SKE109" s="44">
        <v>13134</v>
      </c>
      <c r="SKF109" s="173">
        <v>13135</v>
      </c>
      <c r="SKG109" s="44">
        <v>13136</v>
      </c>
      <c r="SKH109" s="173">
        <v>13137</v>
      </c>
      <c r="SKI109" s="44">
        <v>13138</v>
      </c>
      <c r="SKJ109" s="173">
        <v>13139</v>
      </c>
      <c r="SKK109" s="44">
        <v>13140</v>
      </c>
      <c r="SKL109" s="173">
        <v>13141</v>
      </c>
      <c r="SKM109" s="44">
        <v>13142</v>
      </c>
      <c r="SKN109" s="173">
        <v>13143</v>
      </c>
      <c r="SKO109" s="44">
        <v>13144</v>
      </c>
      <c r="SKP109" s="173">
        <v>13145</v>
      </c>
      <c r="SKQ109" s="44">
        <v>13146</v>
      </c>
      <c r="SKR109" s="173">
        <v>13147</v>
      </c>
      <c r="SKS109" s="44">
        <v>13148</v>
      </c>
      <c r="SKT109" s="173">
        <v>13149</v>
      </c>
      <c r="SKU109" s="44">
        <v>13150</v>
      </c>
      <c r="SKV109" s="173">
        <v>13151</v>
      </c>
      <c r="SKW109" s="44">
        <v>13152</v>
      </c>
      <c r="SKX109" s="173">
        <v>13153</v>
      </c>
      <c r="SKY109" s="44">
        <v>13154</v>
      </c>
      <c r="SKZ109" s="173">
        <v>13155</v>
      </c>
      <c r="SLA109" s="44">
        <v>13156</v>
      </c>
      <c r="SLB109" s="173">
        <v>13157</v>
      </c>
      <c r="SLC109" s="44">
        <v>13158</v>
      </c>
      <c r="SLD109" s="173">
        <v>13159</v>
      </c>
      <c r="SLE109" s="44">
        <v>13160</v>
      </c>
      <c r="SLF109" s="173">
        <v>13161</v>
      </c>
      <c r="SLG109" s="44">
        <v>13162</v>
      </c>
      <c r="SLH109" s="173">
        <v>13163</v>
      </c>
      <c r="SLI109" s="44">
        <v>13164</v>
      </c>
      <c r="SLJ109" s="173">
        <v>13165</v>
      </c>
      <c r="SLK109" s="44">
        <v>13166</v>
      </c>
      <c r="SLL109" s="173">
        <v>13167</v>
      </c>
      <c r="SLM109" s="44">
        <v>13168</v>
      </c>
      <c r="SLN109" s="173">
        <v>13169</v>
      </c>
      <c r="SLO109" s="44">
        <v>13170</v>
      </c>
      <c r="SLP109" s="173">
        <v>13171</v>
      </c>
      <c r="SLQ109" s="44">
        <v>13172</v>
      </c>
      <c r="SLR109" s="173">
        <v>13173</v>
      </c>
      <c r="SLS109" s="44">
        <v>13174</v>
      </c>
      <c r="SLT109" s="173">
        <v>13175</v>
      </c>
      <c r="SLU109" s="44">
        <v>13176</v>
      </c>
      <c r="SLV109" s="173">
        <v>13177</v>
      </c>
      <c r="SLW109" s="44">
        <v>13178</v>
      </c>
      <c r="SLX109" s="173">
        <v>13179</v>
      </c>
      <c r="SLY109" s="44">
        <v>13180</v>
      </c>
      <c r="SLZ109" s="173">
        <v>13181</v>
      </c>
      <c r="SMA109" s="44">
        <v>13182</v>
      </c>
      <c r="SMB109" s="173">
        <v>13183</v>
      </c>
      <c r="SMC109" s="44">
        <v>13184</v>
      </c>
      <c r="SMD109" s="173">
        <v>13185</v>
      </c>
      <c r="SME109" s="44">
        <v>13186</v>
      </c>
      <c r="SMF109" s="173">
        <v>13187</v>
      </c>
      <c r="SMG109" s="44">
        <v>13188</v>
      </c>
      <c r="SMH109" s="173">
        <v>13189</v>
      </c>
      <c r="SMI109" s="44">
        <v>13190</v>
      </c>
      <c r="SMJ109" s="173">
        <v>13191</v>
      </c>
      <c r="SMK109" s="44">
        <v>13192</v>
      </c>
      <c r="SML109" s="173">
        <v>13193</v>
      </c>
      <c r="SMM109" s="44">
        <v>13194</v>
      </c>
      <c r="SMN109" s="173">
        <v>13195</v>
      </c>
      <c r="SMO109" s="44">
        <v>13196</v>
      </c>
      <c r="SMP109" s="173">
        <v>13197</v>
      </c>
      <c r="SMQ109" s="44">
        <v>13198</v>
      </c>
      <c r="SMR109" s="173">
        <v>13199</v>
      </c>
      <c r="SMS109" s="44">
        <v>13200</v>
      </c>
      <c r="SMT109" s="173">
        <v>13201</v>
      </c>
      <c r="SMU109" s="44">
        <v>13202</v>
      </c>
      <c r="SMV109" s="173">
        <v>13203</v>
      </c>
      <c r="SMW109" s="44">
        <v>13204</v>
      </c>
      <c r="SMX109" s="173">
        <v>13205</v>
      </c>
      <c r="SMY109" s="44">
        <v>13206</v>
      </c>
      <c r="SMZ109" s="173">
        <v>13207</v>
      </c>
      <c r="SNA109" s="44">
        <v>13208</v>
      </c>
      <c r="SNB109" s="173">
        <v>13209</v>
      </c>
      <c r="SNC109" s="44">
        <v>13210</v>
      </c>
      <c r="SND109" s="173">
        <v>13211</v>
      </c>
      <c r="SNE109" s="44">
        <v>13212</v>
      </c>
      <c r="SNF109" s="173">
        <v>13213</v>
      </c>
      <c r="SNG109" s="44">
        <v>13214</v>
      </c>
      <c r="SNH109" s="173">
        <v>13215</v>
      </c>
      <c r="SNI109" s="44">
        <v>13216</v>
      </c>
      <c r="SNJ109" s="173">
        <v>13217</v>
      </c>
      <c r="SNK109" s="44">
        <v>13218</v>
      </c>
      <c r="SNL109" s="173">
        <v>13219</v>
      </c>
      <c r="SNM109" s="44">
        <v>13220</v>
      </c>
      <c r="SNN109" s="173">
        <v>13221</v>
      </c>
      <c r="SNO109" s="44">
        <v>13222</v>
      </c>
      <c r="SNP109" s="173">
        <v>13223</v>
      </c>
      <c r="SNQ109" s="44">
        <v>13224</v>
      </c>
      <c r="SNR109" s="173">
        <v>13225</v>
      </c>
      <c r="SNS109" s="44">
        <v>13226</v>
      </c>
      <c r="SNT109" s="173">
        <v>13227</v>
      </c>
      <c r="SNU109" s="44">
        <v>13228</v>
      </c>
      <c r="SNV109" s="173">
        <v>13229</v>
      </c>
      <c r="SNW109" s="44">
        <v>13230</v>
      </c>
      <c r="SNX109" s="173">
        <v>13231</v>
      </c>
      <c r="SNY109" s="44">
        <v>13232</v>
      </c>
      <c r="SNZ109" s="173">
        <v>13233</v>
      </c>
      <c r="SOA109" s="44">
        <v>13234</v>
      </c>
      <c r="SOB109" s="173">
        <v>13235</v>
      </c>
      <c r="SOC109" s="44">
        <v>13236</v>
      </c>
      <c r="SOD109" s="173">
        <v>13237</v>
      </c>
      <c r="SOE109" s="44">
        <v>13238</v>
      </c>
      <c r="SOF109" s="173">
        <v>13239</v>
      </c>
      <c r="SOG109" s="44">
        <v>13240</v>
      </c>
      <c r="SOH109" s="173">
        <v>13241</v>
      </c>
      <c r="SOI109" s="44">
        <v>13242</v>
      </c>
      <c r="SOJ109" s="173">
        <v>13243</v>
      </c>
      <c r="SOK109" s="44">
        <v>13244</v>
      </c>
      <c r="SOL109" s="173">
        <v>13245</v>
      </c>
      <c r="SOM109" s="44">
        <v>13246</v>
      </c>
      <c r="SON109" s="173">
        <v>13247</v>
      </c>
      <c r="SOO109" s="44">
        <v>13248</v>
      </c>
      <c r="SOP109" s="173">
        <v>13249</v>
      </c>
      <c r="SOQ109" s="44">
        <v>13250</v>
      </c>
      <c r="SOR109" s="173">
        <v>13251</v>
      </c>
      <c r="SOS109" s="44">
        <v>13252</v>
      </c>
      <c r="SOT109" s="173">
        <v>13253</v>
      </c>
      <c r="SOU109" s="44">
        <v>13254</v>
      </c>
      <c r="SOV109" s="173">
        <v>13255</v>
      </c>
      <c r="SOW109" s="44">
        <v>13256</v>
      </c>
      <c r="SOX109" s="173">
        <v>13257</v>
      </c>
      <c r="SOY109" s="44">
        <v>13258</v>
      </c>
      <c r="SOZ109" s="173">
        <v>13259</v>
      </c>
      <c r="SPA109" s="44">
        <v>13260</v>
      </c>
      <c r="SPB109" s="173">
        <v>13261</v>
      </c>
      <c r="SPC109" s="44">
        <v>13262</v>
      </c>
      <c r="SPD109" s="173">
        <v>13263</v>
      </c>
      <c r="SPE109" s="44">
        <v>13264</v>
      </c>
      <c r="SPF109" s="173">
        <v>13265</v>
      </c>
      <c r="SPG109" s="44">
        <v>13266</v>
      </c>
      <c r="SPH109" s="173">
        <v>13267</v>
      </c>
      <c r="SPI109" s="44">
        <v>13268</v>
      </c>
      <c r="SPJ109" s="173">
        <v>13269</v>
      </c>
      <c r="SPK109" s="44">
        <v>13270</v>
      </c>
      <c r="SPL109" s="173">
        <v>13271</v>
      </c>
      <c r="SPM109" s="44">
        <v>13272</v>
      </c>
      <c r="SPN109" s="173">
        <v>13273</v>
      </c>
      <c r="SPO109" s="44">
        <v>13274</v>
      </c>
      <c r="SPP109" s="173">
        <v>13275</v>
      </c>
      <c r="SPQ109" s="44">
        <v>13276</v>
      </c>
      <c r="SPR109" s="173">
        <v>13277</v>
      </c>
      <c r="SPS109" s="44">
        <v>13278</v>
      </c>
      <c r="SPT109" s="173">
        <v>13279</v>
      </c>
      <c r="SPU109" s="44">
        <v>13280</v>
      </c>
      <c r="SPV109" s="173">
        <v>13281</v>
      </c>
      <c r="SPW109" s="44">
        <v>13282</v>
      </c>
      <c r="SPX109" s="173">
        <v>13283</v>
      </c>
      <c r="SPY109" s="44">
        <v>13284</v>
      </c>
      <c r="SPZ109" s="173">
        <v>13285</v>
      </c>
      <c r="SQA109" s="44">
        <v>13286</v>
      </c>
      <c r="SQB109" s="173">
        <v>13287</v>
      </c>
      <c r="SQC109" s="44">
        <v>13288</v>
      </c>
      <c r="SQD109" s="173">
        <v>13289</v>
      </c>
      <c r="SQE109" s="44">
        <v>13290</v>
      </c>
      <c r="SQF109" s="173">
        <v>13291</v>
      </c>
      <c r="SQG109" s="44">
        <v>13292</v>
      </c>
      <c r="SQH109" s="173">
        <v>13293</v>
      </c>
      <c r="SQI109" s="44">
        <v>13294</v>
      </c>
      <c r="SQJ109" s="173">
        <v>13295</v>
      </c>
      <c r="SQK109" s="44">
        <v>13296</v>
      </c>
      <c r="SQL109" s="173">
        <v>13297</v>
      </c>
      <c r="SQM109" s="44">
        <v>13298</v>
      </c>
      <c r="SQN109" s="173">
        <v>13299</v>
      </c>
      <c r="SQO109" s="44">
        <v>13300</v>
      </c>
      <c r="SQP109" s="173">
        <v>13301</v>
      </c>
      <c r="SQQ109" s="44">
        <v>13302</v>
      </c>
      <c r="SQR109" s="173">
        <v>13303</v>
      </c>
      <c r="SQS109" s="44">
        <v>13304</v>
      </c>
      <c r="SQT109" s="173">
        <v>13305</v>
      </c>
      <c r="SQU109" s="44">
        <v>13306</v>
      </c>
      <c r="SQV109" s="173">
        <v>13307</v>
      </c>
      <c r="SQW109" s="44">
        <v>13308</v>
      </c>
      <c r="SQX109" s="173">
        <v>13309</v>
      </c>
      <c r="SQY109" s="44">
        <v>13310</v>
      </c>
      <c r="SQZ109" s="173">
        <v>13311</v>
      </c>
      <c r="SRA109" s="44">
        <v>13312</v>
      </c>
      <c r="SRB109" s="173">
        <v>13313</v>
      </c>
      <c r="SRC109" s="44">
        <v>13314</v>
      </c>
      <c r="SRD109" s="173">
        <v>13315</v>
      </c>
      <c r="SRE109" s="44">
        <v>13316</v>
      </c>
      <c r="SRF109" s="173">
        <v>13317</v>
      </c>
      <c r="SRG109" s="44">
        <v>13318</v>
      </c>
      <c r="SRH109" s="173">
        <v>13319</v>
      </c>
      <c r="SRI109" s="44">
        <v>13320</v>
      </c>
      <c r="SRJ109" s="173">
        <v>13321</v>
      </c>
      <c r="SRK109" s="44">
        <v>13322</v>
      </c>
      <c r="SRL109" s="173">
        <v>13323</v>
      </c>
      <c r="SRM109" s="44">
        <v>13324</v>
      </c>
      <c r="SRN109" s="173">
        <v>13325</v>
      </c>
      <c r="SRO109" s="44">
        <v>13326</v>
      </c>
      <c r="SRP109" s="173">
        <v>13327</v>
      </c>
      <c r="SRQ109" s="44">
        <v>13328</v>
      </c>
      <c r="SRR109" s="173">
        <v>13329</v>
      </c>
      <c r="SRS109" s="44">
        <v>13330</v>
      </c>
      <c r="SRT109" s="173">
        <v>13331</v>
      </c>
      <c r="SRU109" s="44">
        <v>13332</v>
      </c>
      <c r="SRV109" s="173">
        <v>13333</v>
      </c>
      <c r="SRW109" s="44">
        <v>13334</v>
      </c>
      <c r="SRX109" s="173">
        <v>13335</v>
      </c>
      <c r="SRY109" s="44">
        <v>13336</v>
      </c>
      <c r="SRZ109" s="173">
        <v>13337</v>
      </c>
      <c r="SSA109" s="44">
        <v>13338</v>
      </c>
      <c r="SSB109" s="173">
        <v>13339</v>
      </c>
      <c r="SSC109" s="44">
        <v>13340</v>
      </c>
      <c r="SSD109" s="173">
        <v>13341</v>
      </c>
      <c r="SSE109" s="44">
        <v>13342</v>
      </c>
      <c r="SSF109" s="173">
        <v>13343</v>
      </c>
      <c r="SSG109" s="44">
        <v>13344</v>
      </c>
      <c r="SSH109" s="173">
        <v>13345</v>
      </c>
      <c r="SSI109" s="44">
        <v>13346</v>
      </c>
      <c r="SSJ109" s="173">
        <v>13347</v>
      </c>
      <c r="SSK109" s="44">
        <v>13348</v>
      </c>
      <c r="SSL109" s="173">
        <v>13349</v>
      </c>
      <c r="SSM109" s="44">
        <v>13350</v>
      </c>
      <c r="SSN109" s="173">
        <v>13351</v>
      </c>
      <c r="SSO109" s="44">
        <v>13352</v>
      </c>
      <c r="SSP109" s="173">
        <v>13353</v>
      </c>
      <c r="SSQ109" s="44">
        <v>13354</v>
      </c>
      <c r="SSR109" s="173">
        <v>13355</v>
      </c>
      <c r="SSS109" s="44">
        <v>13356</v>
      </c>
      <c r="SST109" s="173">
        <v>13357</v>
      </c>
      <c r="SSU109" s="44">
        <v>13358</v>
      </c>
      <c r="SSV109" s="173">
        <v>13359</v>
      </c>
      <c r="SSW109" s="44">
        <v>13360</v>
      </c>
      <c r="SSX109" s="173">
        <v>13361</v>
      </c>
      <c r="SSY109" s="44">
        <v>13362</v>
      </c>
      <c r="SSZ109" s="173">
        <v>13363</v>
      </c>
      <c r="STA109" s="44">
        <v>13364</v>
      </c>
      <c r="STB109" s="173">
        <v>13365</v>
      </c>
      <c r="STC109" s="44">
        <v>13366</v>
      </c>
      <c r="STD109" s="173">
        <v>13367</v>
      </c>
      <c r="STE109" s="44">
        <v>13368</v>
      </c>
      <c r="STF109" s="173">
        <v>13369</v>
      </c>
      <c r="STG109" s="44">
        <v>13370</v>
      </c>
      <c r="STH109" s="173">
        <v>13371</v>
      </c>
      <c r="STI109" s="44">
        <v>13372</v>
      </c>
      <c r="STJ109" s="173">
        <v>13373</v>
      </c>
      <c r="STK109" s="44">
        <v>13374</v>
      </c>
      <c r="STL109" s="173">
        <v>13375</v>
      </c>
      <c r="STM109" s="44">
        <v>13376</v>
      </c>
      <c r="STN109" s="173">
        <v>13377</v>
      </c>
      <c r="STO109" s="44">
        <v>13378</v>
      </c>
      <c r="STP109" s="173">
        <v>13379</v>
      </c>
      <c r="STQ109" s="44">
        <v>13380</v>
      </c>
      <c r="STR109" s="173">
        <v>13381</v>
      </c>
      <c r="STS109" s="44">
        <v>13382</v>
      </c>
      <c r="STT109" s="173">
        <v>13383</v>
      </c>
      <c r="STU109" s="44">
        <v>13384</v>
      </c>
      <c r="STV109" s="173">
        <v>13385</v>
      </c>
      <c r="STW109" s="44">
        <v>13386</v>
      </c>
      <c r="STX109" s="173">
        <v>13387</v>
      </c>
      <c r="STY109" s="44">
        <v>13388</v>
      </c>
      <c r="STZ109" s="173">
        <v>13389</v>
      </c>
      <c r="SUA109" s="44">
        <v>13390</v>
      </c>
      <c r="SUB109" s="173">
        <v>13391</v>
      </c>
      <c r="SUC109" s="44">
        <v>13392</v>
      </c>
      <c r="SUD109" s="173">
        <v>13393</v>
      </c>
      <c r="SUE109" s="44">
        <v>13394</v>
      </c>
      <c r="SUF109" s="173">
        <v>13395</v>
      </c>
      <c r="SUG109" s="44">
        <v>13396</v>
      </c>
      <c r="SUH109" s="173">
        <v>13397</v>
      </c>
      <c r="SUI109" s="44">
        <v>13398</v>
      </c>
      <c r="SUJ109" s="173">
        <v>13399</v>
      </c>
      <c r="SUK109" s="44">
        <v>13400</v>
      </c>
      <c r="SUL109" s="173">
        <v>13401</v>
      </c>
      <c r="SUM109" s="44">
        <v>13402</v>
      </c>
      <c r="SUN109" s="173">
        <v>13403</v>
      </c>
      <c r="SUO109" s="44">
        <v>13404</v>
      </c>
      <c r="SUP109" s="173">
        <v>13405</v>
      </c>
      <c r="SUQ109" s="44">
        <v>13406</v>
      </c>
      <c r="SUR109" s="173">
        <v>13407</v>
      </c>
      <c r="SUS109" s="44">
        <v>13408</v>
      </c>
      <c r="SUT109" s="173">
        <v>13409</v>
      </c>
      <c r="SUU109" s="44">
        <v>13410</v>
      </c>
      <c r="SUV109" s="173">
        <v>13411</v>
      </c>
      <c r="SUW109" s="44">
        <v>13412</v>
      </c>
      <c r="SUX109" s="173">
        <v>13413</v>
      </c>
      <c r="SUY109" s="44">
        <v>13414</v>
      </c>
      <c r="SUZ109" s="173">
        <v>13415</v>
      </c>
      <c r="SVA109" s="44">
        <v>13416</v>
      </c>
      <c r="SVB109" s="173">
        <v>13417</v>
      </c>
      <c r="SVC109" s="44">
        <v>13418</v>
      </c>
      <c r="SVD109" s="173">
        <v>13419</v>
      </c>
      <c r="SVE109" s="44">
        <v>13420</v>
      </c>
      <c r="SVF109" s="173">
        <v>13421</v>
      </c>
      <c r="SVG109" s="44">
        <v>13422</v>
      </c>
      <c r="SVH109" s="173">
        <v>13423</v>
      </c>
      <c r="SVI109" s="44">
        <v>13424</v>
      </c>
      <c r="SVJ109" s="173">
        <v>13425</v>
      </c>
      <c r="SVK109" s="44">
        <v>13426</v>
      </c>
      <c r="SVL109" s="173">
        <v>13427</v>
      </c>
      <c r="SVM109" s="44">
        <v>13428</v>
      </c>
      <c r="SVN109" s="173">
        <v>13429</v>
      </c>
      <c r="SVO109" s="44">
        <v>13430</v>
      </c>
      <c r="SVP109" s="173">
        <v>13431</v>
      </c>
      <c r="SVQ109" s="44">
        <v>13432</v>
      </c>
      <c r="SVR109" s="173">
        <v>13433</v>
      </c>
      <c r="SVS109" s="44">
        <v>13434</v>
      </c>
      <c r="SVT109" s="173">
        <v>13435</v>
      </c>
      <c r="SVU109" s="44">
        <v>13436</v>
      </c>
      <c r="SVV109" s="173">
        <v>13437</v>
      </c>
      <c r="SVW109" s="44">
        <v>13438</v>
      </c>
      <c r="SVX109" s="173">
        <v>13439</v>
      </c>
      <c r="SVY109" s="44">
        <v>13440</v>
      </c>
      <c r="SVZ109" s="173">
        <v>13441</v>
      </c>
      <c r="SWA109" s="44">
        <v>13442</v>
      </c>
      <c r="SWB109" s="173">
        <v>13443</v>
      </c>
      <c r="SWC109" s="44">
        <v>13444</v>
      </c>
      <c r="SWD109" s="173">
        <v>13445</v>
      </c>
      <c r="SWE109" s="44">
        <v>13446</v>
      </c>
      <c r="SWF109" s="173">
        <v>13447</v>
      </c>
      <c r="SWG109" s="44">
        <v>13448</v>
      </c>
      <c r="SWH109" s="173">
        <v>13449</v>
      </c>
      <c r="SWI109" s="44">
        <v>13450</v>
      </c>
      <c r="SWJ109" s="173">
        <v>13451</v>
      </c>
      <c r="SWK109" s="44">
        <v>13452</v>
      </c>
      <c r="SWL109" s="173">
        <v>13453</v>
      </c>
      <c r="SWM109" s="44">
        <v>13454</v>
      </c>
      <c r="SWN109" s="173">
        <v>13455</v>
      </c>
      <c r="SWO109" s="44">
        <v>13456</v>
      </c>
      <c r="SWP109" s="173">
        <v>13457</v>
      </c>
      <c r="SWQ109" s="44">
        <v>13458</v>
      </c>
      <c r="SWR109" s="173">
        <v>13459</v>
      </c>
      <c r="SWS109" s="44">
        <v>13460</v>
      </c>
      <c r="SWT109" s="173">
        <v>13461</v>
      </c>
      <c r="SWU109" s="44">
        <v>13462</v>
      </c>
      <c r="SWV109" s="173">
        <v>13463</v>
      </c>
      <c r="SWW109" s="44">
        <v>13464</v>
      </c>
      <c r="SWX109" s="173">
        <v>13465</v>
      </c>
      <c r="SWY109" s="44">
        <v>13466</v>
      </c>
      <c r="SWZ109" s="173">
        <v>13467</v>
      </c>
      <c r="SXA109" s="44">
        <v>13468</v>
      </c>
      <c r="SXB109" s="173">
        <v>13469</v>
      </c>
      <c r="SXC109" s="44">
        <v>13470</v>
      </c>
      <c r="SXD109" s="173">
        <v>13471</v>
      </c>
      <c r="SXE109" s="44">
        <v>13472</v>
      </c>
      <c r="SXF109" s="173">
        <v>13473</v>
      </c>
      <c r="SXG109" s="44">
        <v>13474</v>
      </c>
      <c r="SXH109" s="173">
        <v>13475</v>
      </c>
      <c r="SXI109" s="44">
        <v>13476</v>
      </c>
      <c r="SXJ109" s="173">
        <v>13477</v>
      </c>
      <c r="SXK109" s="44">
        <v>13478</v>
      </c>
      <c r="SXL109" s="173">
        <v>13479</v>
      </c>
      <c r="SXM109" s="44">
        <v>13480</v>
      </c>
      <c r="SXN109" s="173">
        <v>13481</v>
      </c>
      <c r="SXO109" s="44">
        <v>13482</v>
      </c>
      <c r="SXP109" s="173">
        <v>13483</v>
      </c>
      <c r="SXQ109" s="44">
        <v>13484</v>
      </c>
      <c r="SXR109" s="173">
        <v>13485</v>
      </c>
      <c r="SXS109" s="44">
        <v>13486</v>
      </c>
      <c r="SXT109" s="173">
        <v>13487</v>
      </c>
      <c r="SXU109" s="44">
        <v>13488</v>
      </c>
      <c r="SXV109" s="173">
        <v>13489</v>
      </c>
      <c r="SXW109" s="44">
        <v>13490</v>
      </c>
      <c r="SXX109" s="173">
        <v>13491</v>
      </c>
      <c r="SXY109" s="44">
        <v>13492</v>
      </c>
      <c r="SXZ109" s="173">
        <v>13493</v>
      </c>
      <c r="SYA109" s="44">
        <v>13494</v>
      </c>
      <c r="SYB109" s="173">
        <v>13495</v>
      </c>
      <c r="SYC109" s="44">
        <v>13496</v>
      </c>
      <c r="SYD109" s="173">
        <v>13497</v>
      </c>
      <c r="SYE109" s="44">
        <v>13498</v>
      </c>
      <c r="SYF109" s="173">
        <v>13499</v>
      </c>
      <c r="SYG109" s="44">
        <v>13500</v>
      </c>
      <c r="SYH109" s="173">
        <v>13501</v>
      </c>
      <c r="SYI109" s="44">
        <v>13502</v>
      </c>
      <c r="SYJ109" s="173">
        <v>13503</v>
      </c>
      <c r="SYK109" s="44">
        <v>13504</v>
      </c>
      <c r="SYL109" s="173">
        <v>13505</v>
      </c>
      <c r="SYM109" s="44">
        <v>13506</v>
      </c>
      <c r="SYN109" s="173">
        <v>13507</v>
      </c>
      <c r="SYO109" s="44">
        <v>13508</v>
      </c>
      <c r="SYP109" s="173">
        <v>13509</v>
      </c>
      <c r="SYQ109" s="44">
        <v>13510</v>
      </c>
      <c r="SYR109" s="173">
        <v>13511</v>
      </c>
      <c r="SYS109" s="44">
        <v>13512</v>
      </c>
      <c r="SYT109" s="173">
        <v>13513</v>
      </c>
      <c r="SYU109" s="44">
        <v>13514</v>
      </c>
      <c r="SYV109" s="173">
        <v>13515</v>
      </c>
      <c r="SYW109" s="44">
        <v>13516</v>
      </c>
      <c r="SYX109" s="173">
        <v>13517</v>
      </c>
      <c r="SYY109" s="44">
        <v>13518</v>
      </c>
      <c r="SYZ109" s="173">
        <v>13519</v>
      </c>
      <c r="SZA109" s="44">
        <v>13520</v>
      </c>
      <c r="SZB109" s="173">
        <v>13521</v>
      </c>
      <c r="SZC109" s="44">
        <v>13522</v>
      </c>
      <c r="SZD109" s="173">
        <v>13523</v>
      </c>
      <c r="SZE109" s="44">
        <v>13524</v>
      </c>
      <c r="SZF109" s="173">
        <v>13525</v>
      </c>
      <c r="SZG109" s="44">
        <v>13526</v>
      </c>
      <c r="SZH109" s="173">
        <v>13527</v>
      </c>
      <c r="SZI109" s="44">
        <v>13528</v>
      </c>
      <c r="SZJ109" s="173">
        <v>13529</v>
      </c>
      <c r="SZK109" s="44">
        <v>13530</v>
      </c>
      <c r="SZL109" s="173">
        <v>13531</v>
      </c>
      <c r="SZM109" s="44">
        <v>13532</v>
      </c>
      <c r="SZN109" s="173">
        <v>13533</v>
      </c>
      <c r="SZO109" s="44">
        <v>13534</v>
      </c>
      <c r="SZP109" s="173">
        <v>13535</v>
      </c>
      <c r="SZQ109" s="44">
        <v>13536</v>
      </c>
      <c r="SZR109" s="173">
        <v>13537</v>
      </c>
      <c r="SZS109" s="44">
        <v>13538</v>
      </c>
      <c r="SZT109" s="173">
        <v>13539</v>
      </c>
      <c r="SZU109" s="44">
        <v>13540</v>
      </c>
      <c r="SZV109" s="173">
        <v>13541</v>
      </c>
      <c r="SZW109" s="44">
        <v>13542</v>
      </c>
      <c r="SZX109" s="173">
        <v>13543</v>
      </c>
      <c r="SZY109" s="44">
        <v>13544</v>
      </c>
      <c r="SZZ109" s="173">
        <v>13545</v>
      </c>
      <c r="TAA109" s="44">
        <v>13546</v>
      </c>
      <c r="TAB109" s="173">
        <v>13547</v>
      </c>
      <c r="TAC109" s="44">
        <v>13548</v>
      </c>
      <c r="TAD109" s="173">
        <v>13549</v>
      </c>
      <c r="TAE109" s="44">
        <v>13550</v>
      </c>
      <c r="TAF109" s="173">
        <v>13551</v>
      </c>
      <c r="TAG109" s="44">
        <v>13552</v>
      </c>
      <c r="TAH109" s="173">
        <v>13553</v>
      </c>
      <c r="TAI109" s="44">
        <v>13554</v>
      </c>
      <c r="TAJ109" s="173">
        <v>13555</v>
      </c>
      <c r="TAK109" s="44">
        <v>13556</v>
      </c>
      <c r="TAL109" s="173">
        <v>13557</v>
      </c>
      <c r="TAM109" s="44">
        <v>13558</v>
      </c>
      <c r="TAN109" s="173">
        <v>13559</v>
      </c>
      <c r="TAO109" s="44">
        <v>13560</v>
      </c>
      <c r="TAP109" s="173">
        <v>13561</v>
      </c>
      <c r="TAQ109" s="44">
        <v>13562</v>
      </c>
      <c r="TAR109" s="173">
        <v>13563</v>
      </c>
      <c r="TAS109" s="44">
        <v>13564</v>
      </c>
      <c r="TAT109" s="173">
        <v>13565</v>
      </c>
      <c r="TAU109" s="44">
        <v>13566</v>
      </c>
      <c r="TAV109" s="173">
        <v>13567</v>
      </c>
      <c r="TAW109" s="44">
        <v>13568</v>
      </c>
      <c r="TAX109" s="173">
        <v>13569</v>
      </c>
      <c r="TAY109" s="44">
        <v>13570</v>
      </c>
      <c r="TAZ109" s="173">
        <v>13571</v>
      </c>
      <c r="TBA109" s="44">
        <v>13572</v>
      </c>
      <c r="TBB109" s="173">
        <v>13573</v>
      </c>
      <c r="TBC109" s="44">
        <v>13574</v>
      </c>
      <c r="TBD109" s="173">
        <v>13575</v>
      </c>
      <c r="TBE109" s="44">
        <v>13576</v>
      </c>
      <c r="TBF109" s="173">
        <v>13577</v>
      </c>
      <c r="TBG109" s="44">
        <v>13578</v>
      </c>
      <c r="TBH109" s="173">
        <v>13579</v>
      </c>
      <c r="TBI109" s="44">
        <v>13580</v>
      </c>
      <c r="TBJ109" s="173">
        <v>13581</v>
      </c>
      <c r="TBK109" s="44">
        <v>13582</v>
      </c>
      <c r="TBL109" s="173">
        <v>13583</v>
      </c>
      <c r="TBM109" s="44">
        <v>13584</v>
      </c>
      <c r="TBN109" s="173">
        <v>13585</v>
      </c>
      <c r="TBO109" s="44">
        <v>13586</v>
      </c>
      <c r="TBP109" s="173">
        <v>13587</v>
      </c>
      <c r="TBQ109" s="44">
        <v>13588</v>
      </c>
      <c r="TBR109" s="173">
        <v>13589</v>
      </c>
      <c r="TBS109" s="44">
        <v>13590</v>
      </c>
      <c r="TBT109" s="173">
        <v>13591</v>
      </c>
      <c r="TBU109" s="44">
        <v>13592</v>
      </c>
      <c r="TBV109" s="173">
        <v>13593</v>
      </c>
      <c r="TBW109" s="44">
        <v>13594</v>
      </c>
      <c r="TBX109" s="173">
        <v>13595</v>
      </c>
      <c r="TBY109" s="44">
        <v>13596</v>
      </c>
      <c r="TBZ109" s="173">
        <v>13597</v>
      </c>
      <c r="TCA109" s="44">
        <v>13598</v>
      </c>
      <c r="TCB109" s="173">
        <v>13599</v>
      </c>
      <c r="TCC109" s="44">
        <v>13600</v>
      </c>
      <c r="TCD109" s="173">
        <v>13601</v>
      </c>
      <c r="TCE109" s="44">
        <v>13602</v>
      </c>
      <c r="TCF109" s="173">
        <v>13603</v>
      </c>
      <c r="TCG109" s="44">
        <v>13604</v>
      </c>
      <c r="TCH109" s="173">
        <v>13605</v>
      </c>
      <c r="TCI109" s="44">
        <v>13606</v>
      </c>
      <c r="TCJ109" s="173">
        <v>13607</v>
      </c>
      <c r="TCK109" s="44">
        <v>13608</v>
      </c>
      <c r="TCL109" s="173">
        <v>13609</v>
      </c>
      <c r="TCM109" s="44">
        <v>13610</v>
      </c>
      <c r="TCN109" s="173">
        <v>13611</v>
      </c>
      <c r="TCO109" s="44">
        <v>13612</v>
      </c>
      <c r="TCP109" s="173">
        <v>13613</v>
      </c>
      <c r="TCQ109" s="44">
        <v>13614</v>
      </c>
      <c r="TCR109" s="173">
        <v>13615</v>
      </c>
      <c r="TCS109" s="44">
        <v>13616</v>
      </c>
      <c r="TCT109" s="173">
        <v>13617</v>
      </c>
      <c r="TCU109" s="44">
        <v>13618</v>
      </c>
      <c r="TCV109" s="173">
        <v>13619</v>
      </c>
      <c r="TCW109" s="44">
        <v>13620</v>
      </c>
      <c r="TCX109" s="173">
        <v>13621</v>
      </c>
      <c r="TCY109" s="44">
        <v>13622</v>
      </c>
      <c r="TCZ109" s="173">
        <v>13623</v>
      </c>
      <c r="TDA109" s="44">
        <v>13624</v>
      </c>
      <c r="TDB109" s="173">
        <v>13625</v>
      </c>
      <c r="TDC109" s="44">
        <v>13626</v>
      </c>
      <c r="TDD109" s="173">
        <v>13627</v>
      </c>
      <c r="TDE109" s="44">
        <v>13628</v>
      </c>
      <c r="TDF109" s="173">
        <v>13629</v>
      </c>
      <c r="TDG109" s="44">
        <v>13630</v>
      </c>
      <c r="TDH109" s="173">
        <v>13631</v>
      </c>
      <c r="TDI109" s="44">
        <v>13632</v>
      </c>
      <c r="TDJ109" s="173">
        <v>13633</v>
      </c>
      <c r="TDK109" s="44">
        <v>13634</v>
      </c>
      <c r="TDL109" s="173">
        <v>13635</v>
      </c>
      <c r="TDM109" s="44">
        <v>13636</v>
      </c>
      <c r="TDN109" s="173">
        <v>13637</v>
      </c>
      <c r="TDO109" s="44">
        <v>13638</v>
      </c>
      <c r="TDP109" s="173">
        <v>13639</v>
      </c>
      <c r="TDQ109" s="44">
        <v>13640</v>
      </c>
      <c r="TDR109" s="173">
        <v>13641</v>
      </c>
      <c r="TDS109" s="44">
        <v>13642</v>
      </c>
      <c r="TDT109" s="173">
        <v>13643</v>
      </c>
      <c r="TDU109" s="44">
        <v>13644</v>
      </c>
      <c r="TDV109" s="173">
        <v>13645</v>
      </c>
      <c r="TDW109" s="44">
        <v>13646</v>
      </c>
      <c r="TDX109" s="173">
        <v>13647</v>
      </c>
      <c r="TDY109" s="44">
        <v>13648</v>
      </c>
      <c r="TDZ109" s="173">
        <v>13649</v>
      </c>
      <c r="TEA109" s="44">
        <v>13650</v>
      </c>
      <c r="TEB109" s="173">
        <v>13651</v>
      </c>
      <c r="TEC109" s="44">
        <v>13652</v>
      </c>
      <c r="TED109" s="173">
        <v>13653</v>
      </c>
      <c r="TEE109" s="44">
        <v>13654</v>
      </c>
      <c r="TEF109" s="173">
        <v>13655</v>
      </c>
      <c r="TEG109" s="44">
        <v>13656</v>
      </c>
      <c r="TEH109" s="173">
        <v>13657</v>
      </c>
      <c r="TEI109" s="44">
        <v>13658</v>
      </c>
      <c r="TEJ109" s="173">
        <v>13659</v>
      </c>
      <c r="TEK109" s="44">
        <v>13660</v>
      </c>
      <c r="TEL109" s="173">
        <v>13661</v>
      </c>
      <c r="TEM109" s="44">
        <v>13662</v>
      </c>
      <c r="TEN109" s="173">
        <v>13663</v>
      </c>
      <c r="TEO109" s="44">
        <v>13664</v>
      </c>
      <c r="TEP109" s="173">
        <v>13665</v>
      </c>
      <c r="TEQ109" s="44">
        <v>13666</v>
      </c>
      <c r="TER109" s="173">
        <v>13667</v>
      </c>
      <c r="TES109" s="44">
        <v>13668</v>
      </c>
      <c r="TET109" s="173">
        <v>13669</v>
      </c>
      <c r="TEU109" s="44">
        <v>13670</v>
      </c>
      <c r="TEV109" s="173">
        <v>13671</v>
      </c>
      <c r="TEW109" s="44">
        <v>13672</v>
      </c>
      <c r="TEX109" s="173">
        <v>13673</v>
      </c>
      <c r="TEY109" s="44">
        <v>13674</v>
      </c>
      <c r="TEZ109" s="173">
        <v>13675</v>
      </c>
      <c r="TFA109" s="44">
        <v>13676</v>
      </c>
      <c r="TFB109" s="173">
        <v>13677</v>
      </c>
      <c r="TFC109" s="44">
        <v>13678</v>
      </c>
      <c r="TFD109" s="173">
        <v>13679</v>
      </c>
      <c r="TFE109" s="44">
        <v>13680</v>
      </c>
      <c r="TFF109" s="173">
        <v>13681</v>
      </c>
      <c r="TFG109" s="44">
        <v>13682</v>
      </c>
      <c r="TFH109" s="173">
        <v>13683</v>
      </c>
      <c r="TFI109" s="44">
        <v>13684</v>
      </c>
      <c r="TFJ109" s="173">
        <v>13685</v>
      </c>
      <c r="TFK109" s="44">
        <v>13686</v>
      </c>
      <c r="TFL109" s="173">
        <v>13687</v>
      </c>
      <c r="TFM109" s="44">
        <v>13688</v>
      </c>
      <c r="TFN109" s="173">
        <v>13689</v>
      </c>
      <c r="TFO109" s="44">
        <v>13690</v>
      </c>
      <c r="TFP109" s="173">
        <v>13691</v>
      </c>
      <c r="TFQ109" s="44">
        <v>13692</v>
      </c>
      <c r="TFR109" s="173">
        <v>13693</v>
      </c>
      <c r="TFS109" s="44">
        <v>13694</v>
      </c>
      <c r="TFT109" s="173">
        <v>13695</v>
      </c>
      <c r="TFU109" s="44">
        <v>13696</v>
      </c>
      <c r="TFV109" s="173">
        <v>13697</v>
      </c>
      <c r="TFW109" s="44">
        <v>13698</v>
      </c>
      <c r="TFX109" s="173">
        <v>13699</v>
      </c>
      <c r="TFY109" s="44">
        <v>13700</v>
      </c>
      <c r="TFZ109" s="173">
        <v>13701</v>
      </c>
      <c r="TGA109" s="44">
        <v>13702</v>
      </c>
      <c r="TGB109" s="173">
        <v>13703</v>
      </c>
      <c r="TGC109" s="44">
        <v>13704</v>
      </c>
      <c r="TGD109" s="173">
        <v>13705</v>
      </c>
      <c r="TGE109" s="44">
        <v>13706</v>
      </c>
      <c r="TGF109" s="173">
        <v>13707</v>
      </c>
      <c r="TGG109" s="44">
        <v>13708</v>
      </c>
      <c r="TGH109" s="173">
        <v>13709</v>
      </c>
      <c r="TGI109" s="44">
        <v>13710</v>
      </c>
      <c r="TGJ109" s="173">
        <v>13711</v>
      </c>
      <c r="TGK109" s="44">
        <v>13712</v>
      </c>
      <c r="TGL109" s="173">
        <v>13713</v>
      </c>
      <c r="TGM109" s="44">
        <v>13714</v>
      </c>
      <c r="TGN109" s="173">
        <v>13715</v>
      </c>
      <c r="TGO109" s="44">
        <v>13716</v>
      </c>
      <c r="TGP109" s="173">
        <v>13717</v>
      </c>
      <c r="TGQ109" s="44">
        <v>13718</v>
      </c>
      <c r="TGR109" s="173">
        <v>13719</v>
      </c>
      <c r="TGS109" s="44">
        <v>13720</v>
      </c>
      <c r="TGT109" s="173">
        <v>13721</v>
      </c>
      <c r="TGU109" s="44">
        <v>13722</v>
      </c>
      <c r="TGV109" s="173">
        <v>13723</v>
      </c>
      <c r="TGW109" s="44">
        <v>13724</v>
      </c>
      <c r="TGX109" s="173">
        <v>13725</v>
      </c>
      <c r="TGY109" s="44">
        <v>13726</v>
      </c>
      <c r="TGZ109" s="173">
        <v>13727</v>
      </c>
      <c r="THA109" s="44">
        <v>13728</v>
      </c>
      <c r="THB109" s="173">
        <v>13729</v>
      </c>
      <c r="THC109" s="44">
        <v>13730</v>
      </c>
      <c r="THD109" s="173">
        <v>13731</v>
      </c>
      <c r="THE109" s="44">
        <v>13732</v>
      </c>
      <c r="THF109" s="173">
        <v>13733</v>
      </c>
      <c r="THG109" s="44">
        <v>13734</v>
      </c>
      <c r="THH109" s="173">
        <v>13735</v>
      </c>
      <c r="THI109" s="44">
        <v>13736</v>
      </c>
      <c r="THJ109" s="173">
        <v>13737</v>
      </c>
      <c r="THK109" s="44">
        <v>13738</v>
      </c>
      <c r="THL109" s="173">
        <v>13739</v>
      </c>
      <c r="THM109" s="44">
        <v>13740</v>
      </c>
      <c r="THN109" s="173">
        <v>13741</v>
      </c>
      <c r="THO109" s="44">
        <v>13742</v>
      </c>
      <c r="THP109" s="173">
        <v>13743</v>
      </c>
      <c r="THQ109" s="44">
        <v>13744</v>
      </c>
      <c r="THR109" s="173">
        <v>13745</v>
      </c>
      <c r="THS109" s="44">
        <v>13746</v>
      </c>
      <c r="THT109" s="173">
        <v>13747</v>
      </c>
      <c r="THU109" s="44">
        <v>13748</v>
      </c>
      <c r="THV109" s="173">
        <v>13749</v>
      </c>
      <c r="THW109" s="44">
        <v>13750</v>
      </c>
      <c r="THX109" s="173">
        <v>13751</v>
      </c>
      <c r="THY109" s="44">
        <v>13752</v>
      </c>
      <c r="THZ109" s="173">
        <v>13753</v>
      </c>
      <c r="TIA109" s="44">
        <v>13754</v>
      </c>
      <c r="TIB109" s="173">
        <v>13755</v>
      </c>
      <c r="TIC109" s="44">
        <v>13756</v>
      </c>
      <c r="TID109" s="173">
        <v>13757</v>
      </c>
      <c r="TIE109" s="44">
        <v>13758</v>
      </c>
      <c r="TIF109" s="173">
        <v>13759</v>
      </c>
      <c r="TIG109" s="44">
        <v>13760</v>
      </c>
      <c r="TIH109" s="173">
        <v>13761</v>
      </c>
      <c r="TII109" s="44">
        <v>13762</v>
      </c>
      <c r="TIJ109" s="173">
        <v>13763</v>
      </c>
      <c r="TIK109" s="44">
        <v>13764</v>
      </c>
      <c r="TIL109" s="173">
        <v>13765</v>
      </c>
      <c r="TIM109" s="44">
        <v>13766</v>
      </c>
      <c r="TIN109" s="173">
        <v>13767</v>
      </c>
      <c r="TIO109" s="44">
        <v>13768</v>
      </c>
      <c r="TIP109" s="173">
        <v>13769</v>
      </c>
      <c r="TIQ109" s="44">
        <v>13770</v>
      </c>
      <c r="TIR109" s="173">
        <v>13771</v>
      </c>
      <c r="TIS109" s="44">
        <v>13772</v>
      </c>
      <c r="TIT109" s="173">
        <v>13773</v>
      </c>
      <c r="TIU109" s="44">
        <v>13774</v>
      </c>
      <c r="TIV109" s="173">
        <v>13775</v>
      </c>
      <c r="TIW109" s="44">
        <v>13776</v>
      </c>
      <c r="TIX109" s="173">
        <v>13777</v>
      </c>
      <c r="TIY109" s="44">
        <v>13778</v>
      </c>
      <c r="TIZ109" s="173">
        <v>13779</v>
      </c>
      <c r="TJA109" s="44">
        <v>13780</v>
      </c>
      <c r="TJB109" s="173">
        <v>13781</v>
      </c>
      <c r="TJC109" s="44">
        <v>13782</v>
      </c>
      <c r="TJD109" s="173">
        <v>13783</v>
      </c>
      <c r="TJE109" s="44">
        <v>13784</v>
      </c>
      <c r="TJF109" s="173">
        <v>13785</v>
      </c>
      <c r="TJG109" s="44">
        <v>13786</v>
      </c>
      <c r="TJH109" s="173">
        <v>13787</v>
      </c>
      <c r="TJI109" s="44">
        <v>13788</v>
      </c>
      <c r="TJJ109" s="173">
        <v>13789</v>
      </c>
      <c r="TJK109" s="44">
        <v>13790</v>
      </c>
      <c r="TJL109" s="173">
        <v>13791</v>
      </c>
      <c r="TJM109" s="44">
        <v>13792</v>
      </c>
      <c r="TJN109" s="173">
        <v>13793</v>
      </c>
      <c r="TJO109" s="44">
        <v>13794</v>
      </c>
      <c r="TJP109" s="173">
        <v>13795</v>
      </c>
      <c r="TJQ109" s="44">
        <v>13796</v>
      </c>
      <c r="TJR109" s="173">
        <v>13797</v>
      </c>
      <c r="TJS109" s="44">
        <v>13798</v>
      </c>
      <c r="TJT109" s="173">
        <v>13799</v>
      </c>
      <c r="TJU109" s="44">
        <v>13800</v>
      </c>
      <c r="TJV109" s="173">
        <v>13801</v>
      </c>
      <c r="TJW109" s="44">
        <v>13802</v>
      </c>
      <c r="TJX109" s="173">
        <v>13803</v>
      </c>
      <c r="TJY109" s="44">
        <v>13804</v>
      </c>
      <c r="TJZ109" s="173">
        <v>13805</v>
      </c>
      <c r="TKA109" s="44">
        <v>13806</v>
      </c>
      <c r="TKB109" s="173">
        <v>13807</v>
      </c>
      <c r="TKC109" s="44">
        <v>13808</v>
      </c>
      <c r="TKD109" s="173">
        <v>13809</v>
      </c>
      <c r="TKE109" s="44">
        <v>13810</v>
      </c>
      <c r="TKF109" s="173">
        <v>13811</v>
      </c>
      <c r="TKG109" s="44">
        <v>13812</v>
      </c>
      <c r="TKH109" s="173">
        <v>13813</v>
      </c>
      <c r="TKI109" s="44">
        <v>13814</v>
      </c>
      <c r="TKJ109" s="173">
        <v>13815</v>
      </c>
      <c r="TKK109" s="44">
        <v>13816</v>
      </c>
      <c r="TKL109" s="173">
        <v>13817</v>
      </c>
      <c r="TKM109" s="44">
        <v>13818</v>
      </c>
      <c r="TKN109" s="173">
        <v>13819</v>
      </c>
      <c r="TKO109" s="44">
        <v>13820</v>
      </c>
      <c r="TKP109" s="173">
        <v>13821</v>
      </c>
      <c r="TKQ109" s="44">
        <v>13822</v>
      </c>
      <c r="TKR109" s="173">
        <v>13823</v>
      </c>
      <c r="TKS109" s="44">
        <v>13824</v>
      </c>
      <c r="TKT109" s="173">
        <v>13825</v>
      </c>
      <c r="TKU109" s="44">
        <v>13826</v>
      </c>
      <c r="TKV109" s="173">
        <v>13827</v>
      </c>
      <c r="TKW109" s="44">
        <v>13828</v>
      </c>
      <c r="TKX109" s="173">
        <v>13829</v>
      </c>
      <c r="TKY109" s="44">
        <v>13830</v>
      </c>
      <c r="TKZ109" s="173">
        <v>13831</v>
      </c>
      <c r="TLA109" s="44">
        <v>13832</v>
      </c>
      <c r="TLB109" s="173">
        <v>13833</v>
      </c>
      <c r="TLC109" s="44">
        <v>13834</v>
      </c>
      <c r="TLD109" s="173">
        <v>13835</v>
      </c>
      <c r="TLE109" s="44">
        <v>13836</v>
      </c>
      <c r="TLF109" s="173">
        <v>13837</v>
      </c>
      <c r="TLG109" s="44">
        <v>13838</v>
      </c>
      <c r="TLH109" s="173">
        <v>13839</v>
      </c>
      <c r="TLI109" s="44">
        <v>13840</v>
      </c>
      <c r="TLJ109" s="173">
        <v>13841</v>
      </c>
      <c r="TLK109" s="44">
        <v>13842</v>
      </c>
      <c r="TLL109" s="173">
        <v>13843</v>
      </c>
      <c r="TLM109" s="44">
        <v>13844</v>
      </c>
      <c r="TLN109" s="173">
        <v>13845</v>
      </c>
      <c r="TLO109" s="44">
        <v>13846</v>
      </c>
      <c r="TLP109" s="173">
        <v>13847</v>
      </c>
      <c r="TLQ109" s="44">
        <v>13848</v>
      </c>
      <c r="TLR109" s="173">
        <v>13849</v>
      </c>
      <c r="TLS109" s="44">
        <v>13850</v>
      </c>
      <c r="TLT109" s="173">
        <v>13851</v>
      </c>
      <c r="TLU109" s="44">
        <v>13852</v>
      </c>
      <c r="TLV109" s="173">
        <v>13853</v>
      </c>
      <c r="TLW109" s="44">
        <v>13854</v>
      </c>
      <c r="TLX109" s="173">
        <v>13855</v>
      </c>
      <c r="TLY109" s="44">
        <v>13856</v>
      </c>
      <c r="TLZ109" s="173">
        <v>13857</v>
      </c>
      <c r="TMA109" s="44">
        <v>13858</v>
      </c>
      <c r="TMB109" s="173">
        <v>13859</v>
      </c>
      <c r="TMC109" s="44">
        <v>13860</v>
      </c>
      <c r="TMD109" s="173">
        <v>13861</v>
      </c>
      <c r="TME109" s="44">
        <v>13862</v>
      </c>
      <c r="TMF109" s="173">
        <v>13863</v>
      </c>
      <c r="TMG109" s="44">
        <v>13864</v>
      </c>
      <c r="TMH109" s="173">
        <v>13865</v>
      </c>
      <c r="TMI109" s="44">
        <v>13866</v>
      </c>
      <c r="TMJ109" s="173">
        <v>13867</v>
      </c>
      <c r="TMK109" s="44">
        <v>13868</v>
      </c>
      <c r="TML109" s="173">
        <v>13869</v>
      </c>
      <c r="TMM109" s="44">
        <v>13870</v>
      </c>
      <c r="TMN109" s="173">
        <v>13871</v>
      </c>
      <c r="TMO109" s="44">
        <v>13872</v>
      </c>
      <c r="TMP109" s="173">
        <v>13873</v>
      </c>
      <c r="TMQ109" s="44">
        <v>13874</v>
      </c>
      <c r="TMR109" s="173">
        <v>13875</v>
      </c>
      <c r="TMS109" s="44">
        <v>13876</v>
      </c>
      <c r="TMT109" s="173">
        <v>13877</v>
      </c>
      <c r="TMU109" s="44">
        <v>13878</v>
      </c>
      <c r="TMV109" s="173">
        <v>13879</v>
      </c>
      <c r="TMW109" s="44">
        <v>13880</v>
      </c>
      <c r="TMX109" s="173">
        <v>13881</v>
      </c>
      <c r="TMY109" s="44">
        <v>13882</v>
      </c>
      <c r="TMZ109" s="173">
        <v>13883</v>
      </c>
      <c r="TNA109" s="44">
        <v>13884</v>
      </c>
      <c r="TNB109" s="173">
        <v>13885</v>
      </c>
      <c r="TNC109" s="44">
        <v>13886</v>
      </c>
      <c r="TND109" s="173">
        <v>13887</v>
      </c>
      <c r="TNE109" s="44">
        <v>13888</v>
      </c>
      <c r="TNF109" s="173">
        <v>13889</v>
      </c>
      <c r="TNG109" s="44">
        <v>13890</v>
      </c>
      <c r="TNH109" s="173">
        <v>13891</v>
      </c>
      <c r="TNI109" s="44">
        <v>13892</v>
      </c>
      <c r="TNJ109" s="173">
        <v>13893</v>
      </c>
      <c r="TNK109" s="44">
        <v>13894</v>
      </c>
      <c r="TNL109" s="173">
        <v>13895</v>
      </c>
      <c r="TNM109" s="44">
        <v>13896</v>
      </c>
      <c r="TNN109" s="173">
        <v>13897</v>
      </c>
      <c r="TNO109" s="44">
        <v>13898</v>
      </c>
      <c r="TNP109" s="173">
        <v>13899</v>
      </c>
      <c r="TNQ109" s="44">
        <v>13900</v>
      </c>
      <c r="TNR109" s="173">
        <v>13901</v>
      </c>
      <c r="TNS109" s="44">
        <v>13902</v>
      </c>
      <c r="TNT109" s="173">
        <v>13903</v>
      </c>
      <c r="TNU109" s="44">
        <v>13904</v>
      </c>
      <c r="TNV109" s="173">
        <v>13905</v>
      </c>
      <c r="TNW109" s="44">
        <v>13906</v>
      </c>
      <c r="TNX109" s="173">
        <v>13907</v>
      </c>
      <c r="TNY109" s="44">
        <v>13908</v>
      </c>
      <c r="TNZ109" s="173">
        <v>13909</v>
      </c>
      <c r="TOA109" s="44">
        <v>13910</v>
      </c>
      <c r="TOB109" s="173">
        <v>13911</v>
      </c>
      <c r="TOC109" s="44">
        <v>13912</v>
      </c>
      <c r="TOD109" s="173">
        <v>13913</v>
      </c>
      <c r="TOE109" s="44">
        <v>13914</v>
      </c>
      <c r="TOF109" s="173">
        <v>13915</v>
      </c>
      <c r="TOG109" s="44">
        <v>13916</v>
      </c>
      <c r="TOH109" s="173">
        <v>13917</v>
      </c>
      <c r="TOI109" s="44">
        <v>13918</v>
      </c>
      <c r="TOJ109" s="173">
        <v>13919</v>
      </c>
      <c r="TOK109" s="44">
        <v>13920</v>
      </c>
      <c r="TOL109" s="173">
        <v>13921</v>
      </c>
      <c r="TOM109" s="44">
        <v>13922</v>
      </c>
      <c r="TON109" s="173">
        <v>13923</v>
      </c>
      <c r="TOO109" s="44">
        <v>13924</v>
      </c>
      <c r="TOP109" s="173">
        <v>13925</v>
      </c>
      <c r="TOQ109" s="44">
        <v>13926</v>
      </c>
      <c r="TOR109" s="173">
        <v>13927</v>
      </c>
      <c r="TOS109" s="44">
        <v>13928</v>
      </c>
      <c r="TOT109" s="173">
        <v>13929</v>
      </c>
      <c r="TOU109" s="44">
        <v>13930</v>
      </c>
      <c r="TOV109" s="173">
        <v>13931</v>
      </c>
      <c r="TOW109" s="44">
        <v>13932</v>
      </c>
      <c r="TOX109" s="173">
        <v>13933</v>
      </c>
      <c r="TOY109" s="44">
        <v>13934</v>
      </c>
      <c r="TOZ109" s="173">
        <v>13935</v>
      </c>
      <c r="TPA109" s="44">
        <v>13936</v>
      </c>
      <c r="TPB109" s="173">
        <v>13937</v>
      </c>
      <c r="TPC109" s="44">
        <v>13938</v>
      </c>
      <c r="TPD109" s="173">
        <v>13939</v>
      </c>
      <c r="TPE109" s="44">
        <v>13940</v>
      </c>
      <c r="TPF109" s="173">
        <v>13941</v>
      </c>
      <c r="TPG109" s="44">
        <v>13942</v>
      </c>
      <c r="TPH109" s="173">
        <v>13943</v>
      </c>
      <c r="TPI109" s="44">
        <v>13944</v>
      </c>
      <c r="TPJ109" s="173">
        <v>13945</v>
      </c>
      <c r="TPK109" s="44">
        <v>13946</v>
      </c>
      <c r="TPL109" s="173">
        <v>13947</v>
      </c>
      <c r="TPM109" s="44">
        <v>13948</v>
      </c>
      <c r="TPN109" s="173">
        <v>13949</v>
      </c>
      <c r="TPO109" s="44">
        <v>13950</v>
      </c>
      <c r="TPP109" s="173">
        <v>13951</v>
      </c>
      <c r="TPQ109" s="44">
        <v>13952</v>
      </c>
      <c r="TPR109" s="173">
        <v>13953</v>
      </c>
      <c r="TPS109" s="44">
        <v>13954</v>
      </c>
      <c r="TPT109" s="173">
        <v>13955</v>
      </c>
      <c r="TPU109" s="44">
        <v>13956</v>
      </c>
      <c r="TPV109" s="173">
        <v>13957</v>
      </c>
      <c r="TPW109" s="44">
        <v>13958</v>
      </c>
      <c r="TPX109" s="173">
        <v>13959</v>
      </c>
      <c r="TPY109" s="44">
        <v>13960</v>
      </c>
      <c r="TPZ109" s="173">
        <v>13961</v>
      </c>
      <c r="TQA109" s="44">
        <v>13962</v>
      </c>
      <c r="TQB109" s="173">
        <v>13963</v>
      </c>
      <c r="TQC109" s="44">
        <v>13964</v>
      </c>
      <c r="TQD109" s="173">
        <v>13965</v>
      </c>
      <c r="TQE109" s="44">
        <v>13966</v>
      </c>
      <c r="TQF109" s="173">
        <v>13967</v>
      </c>
      <c r="TQG109" s="44">
        <v>13968</v>
      </c>
      <c r="TQH109" s="173">
        <v>13969</v>
      </c>
      <c r="TQI109" s="44">
        <v>13970</v>
      </c>
      <c r="TQJ109" s="173">
        <v>13971</v>
      </c>
      <c r="TQK109" s="44">
        <v>13972</v>
      </c>
      <c r="TQL109" s="173">
        <v>13973</v>
      </c>
      <c r="TQM109" s="44">
        <v>13974</v>
      </c>
      <c r="TQN109" s="173">
        <v>13975</v>
      </c>
      <c r="TQO109" s="44">
        <v>13976</v>
      </c>
      <c r="TQP109" s="173">
        <v>13977</v>
      </c>
      <c r="TQQ109" s="44">
        <v>13978</v>
      </c>
      <c r="TQR109" s="173">
        <v>13979</v>
      </c>
      <c r="TQS109" s="44">
        <v>13980</v>
      </c>
      <c r="TQT109" s="173">
        <v>13981</v>
      </c>
      <c r="TQU109" s="44">
        <v>13982</v>
      </c>
      <c r="TQV109" s="173">
        <v>13983</v>
      </c>
      <c r="TQW109" s="44">
        <v>13984</v>
      </c>
      <c r="TQX109" s="173">
        <v>13985</v>
      </c>
      <c r="TQY109" s="44">
        <v>13986</v>
      </c>
      <c r="TQZ109" s="173">
        <v>13987</v>
      </c>
      <c r="TRA109" s="44">
        <v>13988</v>
      </c>
      <c r="TRB109" s="173">
        <v>13989</v>
      </c>
      <c r="TRC109" s="44">
        <v>13990</v>
      </c>
      <c r="TRD109" s="173">
        <v>13991</v>
      </c>
      <c r="TRE109" s="44">
        <v>13992</v>
      </c>
      <c r="TRF109" s="173">
        <v>13993</v>
      </c>
      <c r="TRG109" s="44">
        <v>13994</v>
      </c>
      <c r="TRH109" s="173">
        <v>13995</v>
      </c>
      <c r="TRI109" s="44">
        <v>13996</v>
      </c>
      <c r="TRJ109" s="173">
        <v>13997</v>
      </c>
      <c r="TRK109" s="44">
        <v>13998</v>
      </c>
      <c r="TRL109" s="173">
        <v>13999</v>
      </c>
      <c r="TRM109" s="44">
        <v>14000</v>
      </c>
      <c r="TRN109" s="173">
        <v>14001</v>
      </c>
      <c r="TRO109" s="44">
        <v>14002</v>
      </c>
      <c r="TRP109" s="173">
        <v>14003</v>
      </c>
      <c r="TRQ109" s="44">
        <v>14004</v>
      </c>
      <c r="TRR109" s="173">
        <v>14005</v>
      </c>
      <c r="TRS109" s="44">
        <v>14006</v>
      </c>
      <c r="TRT109" s="173">
        <v>14007</v>
      </c>
      <c r="TRU109" s="44">
        <v>14008</v>
      </c>
      <c r="TRV109" s="173">
        <v>14009</v>
      </c>
      <c r="TRW109" s="44">
        <v>14010</v>
      </c>
      <c r="TRX109" s="173">
        <v>14011</v>
      </c>
      <c r="TRY109" s="44">
        <v>14012</v>
      </c>
      <c r="TRZ109" s="173">
        <v>14013</v>
      </c>
      <c r="TSA109" s="44">
        <v>14014</v>
      </c>
      <c r="TSB109" s="173">
        <v>14015</v>
      </c>
      <c r="TSC109" s="44">
        <v>14016</v>
      </c>
      <c r="TSD109" s="173">
        <v>14017</v>
      </c>
      <c r="TSE109" s="44">
        <v>14018</v>
      </c>
      <c r="TSF109" s="173">
        <v>14019</v>
      </c>
      <c r="TSG109" s="44">
        <v>14020</v>
      </c>
      <c r="TSH109" s="173">
        <v>14021</v>
      </c>
      <c r="TSI109" s="44">
        <v>14022</v>
      </c>
      <c r="TSJ109" s="173">
        <v>14023</v>
      </c>
      <c r="TSK109" s="44">
        <v>14024</v>
      </c>
      <c r="TSL109" s="173">
        <v>14025</v>
      </c>
      <c r="TSM109" s="44">
        <v>14026</v>
      </c>
      <c r="TSN109" s="173">
        <v>14027</v>
      </c>
      <c r="TSO109" s="44">
        <v>14028</v>
      </c>
      <c r="TSP109" s="173">
        <v>14029</v>
      </c>
      <c r="TSQ109" s="44">
        <v>14030</v>
      </c>
      <c r="TSR109" s="173">
        <v>14031</v>
      </c>
      <c r="TSS109" s="44">
        <v>14032</v>
      </c>
      <c r="TST109" s="173">
        <v>14033</v>
      </c>
      <c r="TSU109" s="44">
        <v>14034</v>
      </c>
      <c r="TSV109" s="173">
        <v>14035</v>
      </c>
      <c r="TSW109" s="44">
        <v>14036</v>
      </c>
      <c r="TSX109" s="173">
        <v>14037</v>
      </c>
      <c r="TSY109" s="44">
        <v>14038</v>
      </c>
      <c r="TSZ109" s="173">
        <v>14039</v>
      </c>
      <c r="TTA109" s="44">
        <v>14040</v>
      </c>
      <c r="TTB109" s="173">
        <v>14041</v>
      </c>
      <c r="TTC109" s="44">
        <v>14042</v>
      </c>
      <c r="TTD109" s="173">
        <v>14043</v>
      </c>
      <c r="TTE109" s="44">
        <v>14044</v>
      </c>
      <c r="TTF109" s="173">
        <v>14045</v>
      </c>
      <c r="TTG109" s="44">
        <v>14046</v>
      </c>
      <c r="TTH109" s="173">
        <v>14047</v>
      </c>
      <c r="TTI109" s="44">
        <v>14048</v>
      </c>
      <c r="TTJ109" s="173">
        <v>14049</v>
      </c>
      <c r="TTK109" s="44">
        <v>14050</v>
      </c>
      <c r="TTL109" s="173">
        <v>14051</v>
      </c>
      <c r="TTM109" s="44">
        <v>14052</v>
      </c>
      <c r="TTN109" s="173">
        <v>14053</v>
      </c>
      <c r="TTO109" s="44">
        <v>14054</v>
      </c>
      <c r="TTP109" s="173">
        <v>14055</v>
      </c>
      <c r="TTQ109" s="44">
        <v>14056</v>
      </c>
      <c r="TTR109" s="173">
        <v>14057</v>
      </c>
      <c r="TTS109" s="44">
        <v>14058</v>
      </c>
      <c r="TTT109" s="173">
        <v>14059</v>
      </c>
      <c r="TTU109" s="44">
        <v>14060</v>
      </c>
      <c r="TTV109" s="173">
        <v>14061</v>
      </c>
      <c r="TTW109" s="44">
        <v>14062</v>
      </c>
      <c r="TTX109" s="173">
        <v>14063</v>
      </c>
      <c r="TTY109" s="44">
        <v>14064</v>
      </c>
      <c r="TTZ109" s="173">
        <v>14065</v>
      </c>
      <c r="TUA109" s="44">
        <v>14066</v>
      </c>
      <c r="TUB109" s="173">
        <v>14067</v>
      </c>
      <c r="TUC109" s="44">
        <v>14068</v>
      </c>
      <c r="TUD109" s="173">
        <v>14069</v>
      </c>
      <c r="TUE109" s="44">
        <v>14070</v>
      </c>
      <c r="TUF109" s="173">
        <v>14071</v>
      </c>
      <c r="TUG109" s="44">
        <v>14072</v>
      </c>
      <c r="TUH109" s="173">
        <v>14073</v>
      </c>
      <c r="TUI109" s="44">
        <v>14074</v>
      </c>
      <c r="TUJ109" s="173">
        <v>14075</v>
      </c>
      <c r="TUK109" s="44">
        <v>14076</v>
      </c>
      <c r="TUL109" s="173">
        <v>14077</v>
      </c>
      <c r="TUM109" s="44">
        <v>14078</v>
      </c>
      <c r="TUN109" s="173">
        <v>14079</v>
      </c>
      <c r="TUO109" s="44">
        <v>14080</v>
      </c>
      <c r="TUP109" s="173">
        <v>14081</v>
      </c>
      <c r="TUQ109" s="44">
        <v>14082</v>
      </c>
      <c r="TUR109" s="173">
        <v>14083</v>
      </c>
      <c r="TUS109" s="44">
        <v>14084</v>
      </c>
      <c r="TUT109" s="173">
        <v>14085</v>
      </c>
      <c r="TUU109" s="44">
        <v>14086</v>
      </c>
      <c r="TUV109" s="173">
        <v>14087</v>
      </c>
      <c r="TUW109" s="44">
        <v>14088</v>
      </c>
      <c r="TUX109" s="173">
        <v>14089</v>
      </c>
      <c r="TUY109" s="44">
        <v>14090</v>
      </c>
      <c r="TUZ109" s="173">
        <v>14091</v>
      </c>
      <c r="TVA109" s="44">
        <v>14092</v>
      </c>
      <c r="TVB109" s="173">
        <v>14093</v>
      </c>
      <c r="TVC109" s="44">
        <v>14094</v>
      </c>
      <c r="TVD109" s="173">
        <v>14095</v>
      </c>
      <c r="TVE109" s="44">
        <v>14096</v>
      </c>
      <c r="TVF109" s="173">
        <v>14097</v>
      </c>
      <c r="TVG109" s="44">
        <v>14098</v>
      </c>
      <c r="TVH109" s="173">
        <v>14099</v>
      </c>
      <c r="TVI109" s="44">
        <v>14100</v>
      </c>
      <c r="TVJ109" s="173">
        <v>14101</v>
      </c>
      <c r="TVK109" s="44">
        <v>14102</v>
      </c>
      <c r="TVL109" s="173">
        <v>14103</v>
      </c>
      <c r="TVM109" s="44">
        <v>14104</v>
      </c>
      <c r="TVN109" s="173">
        <v>14105</v>
      </c>
      <c r="TVO109" s="44">
        <v>14106</v>
      </c>
      <c r="TVP109" s="173">
        <v>14107</v>
      </c>
      <c r="TVQ109" s="44">
        <v>14108</v>
      </c>
      <c r="TVR109" s="173">
        <v>14109</v>
      </c>
      <c r="TVS109" s="44">
        <v>14110</v>
      </c>
      <c r="TVT109" s="173">
        <v>14111</v>
      </c>
      <c r="TVU109" s="44">
        <v>14112</v>
      </c>
      <c r="TVV109" s="173">
        <v>14113</v>
      </c>
      <c r="TVW109" s="44">
        <v>14114</v>
      </c>
      <c r="TVX109" s="173">
        <v>14115</v>
      </c>
      <c r="TVY109" s="44">
        <v>14116</v>
      </c>
      <c r="TVZ109" s="173">
        <v>14117</v>
      </c>
      <c r="TWA109" s="44">
        <v>14118</v>
      </c>
      <c r="TWB109" s="173">
        <v>14119</v>
      </c>
      <c r="TWC109" s="44">
        <v>14120</v>
      </c>
      <c r="TWD109" s="173">
        <v>14121</v>
      </c>
      <c r="TWE109" s="44">
        <v>14122</v>
      </c>
      <c r="TWF109" s="173">
        <v>14123</v>
      </c>
      <c r="TWG109" s="44">
        <v>14124</v>
      </c>
      <c r="TWH109" s="173">
        <v>14125</v>
      </c>
      <c r="TWI109" s="44">
        <v>14126</v>
      </c>
      <c r="TWJ109" s="173">
        <v>14127</v>
      </c>
      <c r="TWK109" s="44">
        <v>14128</v>
      </c>
      <c r="TWL109" s="173">
        <v>14129</v>
      </c>
      <c r="TWM109" s="44">
        <v>14130</v>
      </c>
      <c r="TWN109" s="173">
        <v>14131</v>
      </c>
      <c r="TWO109" s="44">
        <v>14132</v>
      </c>
      <c r="TWP109" s="173">
        <v>14133</v>
      </c>
      <c r="TWQ109" s="44">
        <v>14134</v>
      </c>
      <c r="TWR109" s="173">
        <v>14135</v>
      </c>
      <c r="TWS109" s="44">
        <v>14136</v>
      </c>
      <c r="TWT109" s="173">
        <v>14137</v>
      </c>
      <c r="TWU109" s="44">
        <v>14138</v>
      </c>
      <c r="TWV109" s="173">
        <v>14139</v>
      </c>
      <c r="TWW109" s="44">
        <v>14140</v>
      </c>
      <c r="TWX109" s="173">
        <v>14141</v>
      </c>
      <c r="TWY109" s="44">
        <v>14142</v>
      </c>
      <c r="TWZ109" s="173">
        <v>14143</v>
      </c>
      <c r="TXA109" s="44">
        <v>14144</v>
      </c>
      <c r="TXB109" s="173">
        <v>14145</v>
      </c>
      <c r="TXC109" s="44">
        <v>14146</v>
      </c>
      <c r="TXD109" s="173">
        <v>14147</v>
      </c>
      <c r="TXE109" s="44">
        <v>14148</v>
      </c>
      <c r="TXF109" s="173">
        <v>14149</v>
      </c>
      <c r="TXG109" s="44">
        <v>14150</v>
      </c>
      <c r="TXH109" s="173">
        <v>14151</v>
      </c>
      <c r="TXI109" s="44">
        <v>14152</v>
      </c>
      <c r="TXJ109" s="173">
        <v>14153</v>
      </c>
      <c r="TXK109" s="44">
        <v>14154</v>
      </c>
      <c r="TXL109" s="173">
        <v>14155</v>
      </c>
      <c r="TXM109" s="44">
        <v>14156</v>
      </c>
      <c r="TXN109" s="173">
        <v>14157</v>
      </c>
      <c r="TXO109" s="44">
        <v>14158</v>
      </c>
      <c r="TXP109" s="173">
        <v>14159</v>
      </c>
      <c r="TXQ109" s="44">
        <v>14160</v>
      </c>
      <c r="TXR109" s="173">
        <v>14161</v>
      </c>
      <c r="TXS109" s="44">
        <v>14162</v>
      </c>
      <c r="TXT109" s="173">
        <v>14163</v>
      </c>
      <c r="TXU109" s="44">
        <v>14164</v>
      </c>
      <c r="TXV109" s="173">
        <v>14165</v>
      </c>
      <c r="TXW109" s="44">
        <v>14166</v>
      </c>
      <c r="TXX109" s="173">
        <v>14167</v>
      </c>
      <c r="TXY109" s="44">
        <v>14168</v>
      </c>
      <c r="TXZ109" s="173">
        <v>14169</v>
      </c>
      <c r="TYA109" s="44">
        <v>14170</v>
      </c>
      <c r="TYB109" s="173">
        <v>14171</v>
      </c>
      <c r="TYC109" s="44">
        <v>14172</v>
      </c>
      <c r="TYD109" s="173">
        <v>14173</v>
      </c>
      <c r="TYE109" s="44">
        <v>14174</v>
      </c>
      <c r="TYF109" s="173">
        <v>14175</v>
      </c>
      <c r="TYG109" s="44">
        <v>14176</v>
      </c>
      <c r="TYH109" s="173">
        <v>14177</v>
      </c>
      <c r="TYI109" s="44">
        <v>14178</v>
      </c>
      <c r="TYJ109" s="173">
        <v>14179</v>
      </c>
      <c r="TYK109" s="44">
        <v>14180</v>
      </c>
      <c r="TYL109" s="173">
        <v>14181</v>
      </c>
      <c r="TYM109" s="44">
        <v>14182</v>
      </c>
      <c r="TYN109" s="173">
        <v>14183</v>
      </c>
      <c r="TYO109" s="44">
        <v>14184</v>
      </c>
      <c r="TYP109" s="173">
        <v>14185</v>
      </c>
      <c r="TYQ109" s="44">
        <v>14186</v>
      </c>
      <c r="TYR109" s="173">
        <v>14187</v>
      </c>
      <c r="TYS109" s="44">
        <v>14188</v>
      </c>
      <c r="TYT109" s="173">
        <v>14189</v>
      </c>
      <c r="TYU109" s="44">
        <v>14190</v>
      </c>
      <c r="TYV109" s="173">
        <v>14191</v>
      </c>
      <c r="TYW109" s="44">
        <v>14192</v>
      </c>
      <c r="TYX109" s="173">
        <v>14193</v>
      </c>
      <c r="TYY109" s="44">
        <v>14194</v>
      </c>
      <c r="TYZ109" s="173">
        <v>14195</v>
      </c>
      <c r="TZA109" s="44">
        <v>14196</v>
      </c>
      <c r="TZB109" s="173">
        <v>14197</v>
      </c>
      <c r="TZC109" s="44">
        <v>14198</v>
      </c>
      <c r="TZD109" s="173">
        <v>14199</v>
      </c>
      <c r="TZE109" s="44">
        <v>14200</v>
      </c>
      <c r="TZF109" s="173">
        <v>14201</v>
      </c>
      <c r="TZG109" s="44">
        <v>14202</v>
      </c>
      <c r="TZH109" s="173">
        <v>14203</v>
      </c>
      <c r="TZI109" s="44">
        <v>14204</v>
      </c>
      <c r="TZJ109" s="173">
        <v>14205</v>
      </c>
      <c r="TZK109" s="44">
        <v>14206</v>
      </c>
      <c r="TZL109" s="173">
        <v>14207</v>
      </c>
      <c r="TZM109" s="44">
        <v>14208</v>
      </c>
      <c r="TZN109" s="173">
        <v>14209</v>
      </c>
      <c r="TZO109" s="44">
        <v>14210</v>
      </c>
      <c r="TZP109" s="173">
        <v>14211</v>
      </c>
      <c r="TZQ109" s="44">
        <v>14212</v>
      </c>
      <c r="TZR109" s="173">
        <v>14213</v>
      </c>
      <c r="TZS109" s="44">
        <v>14214</v>
      </c>
      <c r="TZT109" s="173">
        <v>14215</v>
      </c>
      <c r="TZU109" s="44">
        <v>14216</v>
      </c>
      <c r="TZV109" s="173">
        <v>14217</v>
      </c>
      <c r="TZW109" s="44">
        <v>14218</v>
      </c>
      <c r="TZX109" s="173">
        <v>14219</v>
      </c>
      <c r="TZY109" s="44">
        <v>14220</v>
      </c>
      <c r="TZZ109" s="173">
        <v>14221</v>
      </c>
      <c r="UAA109" s="44">
        <v>14222</v>
      </c>
      <c r="UAB109" s="173">
        <v>14223</v>
      </c>
      <c r="UAC109" s="44">
        <v>14224</v>
      </c>
      <c r="UAD109" s="173">
        <v>14225</v>
      </c>
      <c r="UAE109" s="44">
        <v>14226</v>
      </c>
      <c r="UAF109" s="173">
        <v>14227</v>
      </c>
      <c r="UAG109" s="44">
        <v>14228</v>
      </c>
      <c r="UAH109" s="173">
        <v>14229</v>
      </c>
      <c r="UAI109" s="44">
        <v>14230</v>
      </c>
      <c r="UAJ109" s="173">
        <v>14231</v>
      </c>
      <c r="UAK109" s="44">
        <v>14232</v>
      </c>
      <c r="UAL109" s="173">
        <v>14233</v>
      </c>
      <c r="UAM109" s="44">
        <v>14234</v>
      </c>
      <c r="UAN109" s="173">
        <v>14235</v>
      </c>
      <c r="UAO109" s="44">
        <v>14236</v>
      </c>
      <c r="UAP109" s="173">
        <v>14237</v>
      </c>
      <c r="UAQ109" s="44">
        <v>14238</v>
      </c>
      <c r="UAR109" s="173">
        <v>14239</v>
      </c>
      <c r="UAS109" s="44">
        <v>14240</v>
      </c>
      <c r="UAT109" s="173">
        <v>14241</v>
      </c>
      <c r="UAU109" s="44">
        <v>14242</v>
      </c>
      <c r="UAV109" s="173">
        <v>14243</v>
      </c>
      <c r="UAW109" s="44">
        <v>14244</v>
      </c>
      <c r="UAX109" s="173">
        <v>14245</v>
      </c>
      <c r="UAY109" s="44">
        <v>14246</v>
      </c>
      <c r="UAZ109" s="173">
        <v>14247</v>
      </c>
      <c r="UBA109" s="44">
        <v>14248</v>
      </c>
      <c r="UBB109" s="173">
        <v>14249</v>
      </c>
      <c r="UBC109" s="44">
        <v>14250</v>
      </c>
      <c r="UBD109" s="173">
        <v>14251</v>
      </c>
      <c r="UBE109" s="44">
        <v>14252</v>
      </c>
      <c r="UBF109" s="173">
        <v>14253</v>
      </c>
      <c r="UBG109" s="44">
        <v>14254</v>
      </c>
      <c r="UBH109" s="173">
        <v>14255</v>
      </c>
      <c r="UBI109" s="44">
        <v>14256</v>
      </c>
      <c r="UBJ109" s="173">
        <v>14257</v>
      </c>
      <c r="UBK109" s="44">
        <v>14258</v>
      </c>
      <c r="UBL109" s="173">
        <v>14259</v>
      </c>
      <c r="UBM109" s="44">
        <v>14260</v>
      </c>
      <c r="UBN109" s="173">
        <v>14261</v>
      </c>
      <c r="UBO109" s="44">
        <v>14262</v>
      </c>
      <c r="UBP109" s="173">
        <v>14263</v>
      </c>
      <c r="UBQ109" s="44">
        <v>14264</v>
      </c>
      <c r="UBR109" s="173">
        <v>14265</v>
      </c>
      <c r="UBS109" s="44">
        <v>14266</v>
      </c>
      <c r="UBT109" s="173">
        <v>14267</v>
      </c>
      <c r="UBU109" s="44">
        <v>14268</v>
      </c>
      <c r="UBV109" s="173">
        <v>14269</v>
      </c>
      <c r="UBW109" s="44">
        <v>14270</v>
      </c>
      <c r="UBX109" s="173">
        <v>14271</v>
      </c>
      <c r="UBY109" s="44">
        <v>14272</v>
      </c>
      <c r="UBZ109" s="173">
        <v>14273</v>
      </c>
      <c r="UCA109" s="44">
        <v>14274</v>
      </c>
      <c r="UCB109" s="173">
        <v>14275</v>
      </c>
      <c r="UCC109" s="44">
        <v>14276</v>
      </c>
      <c r="UCD109" s="173">
        <v>14277</v>
      </c>
      <c r="UCE109" s="44">
        <v>14278</v>
      </c>
      <c r="UCF109" s="173">
        <v>14279</v>
      </c>
      <c r="UCG109" s="44">
        <v>14280</v>
      </c>
      <c r="UCH109" s="173">
        <v>14281</v>
      </c>
      <c r="UCI109" s="44">
        <v>14282</v>
      </c>
      <c r="UCJ109" s="173">
        <v>14283</v>
      </c>
      <c r="UCK109" s="44">
        <v>14284</v>
      </c>
      <c r="UCL109" s="173">
        <v>14285</v>
      </c>
      <c r="UCM109" s="44">
        <v>14286</v>
      </c>
      <c r="UCN109" s="173">
        <v>14287</v>
      </c>
      <c r="UCO109" s="44">
        <v>14288</v>
      </c>
      <c r="UCP109" s="173">
        <v>14289</v>
      </c>
      <c r="UCQ109" s="44">
        <v>14290</v>
      </c>
      <c r="UCR109" s="173">
        <v>14291</v>
      </c>
      <c r="UCS109" s="44">
        <v>14292</v>
      </c>
      <c r="UCT109" s="173">
        <v>14293</v>
      </c>
      <c r="UCU109" s="44">
        <v>14294</v>
      </c>
      <c r="UCV109" s="173">
        <v>14295</v>
      </c>
      <c r="UCW109" s="44">
        <v>14296</v>
      </c>
      <c r="UCX109" s="173">
        <v>14297</v>
      </c>
      <c r="UCY109" s="44">
        <v>14298</v>
      </c>
      <c r="UCZ109" s="173">
        <v>14299</v>
      </c>
      <c r="UDA109" s="44">
        <v>14300</v>
      </c>
      <c r="UDB109" s="173">
        <v>14301</v>
      </c>
      <c r="UDC109" s="44">
        <v>14302</v>
      </c>
      <c r="UDD109" s="173">
        <v>14303</v>
      </c>
      <c r="UDE109" s="44">
        <v>14304</v>
      </c>
      <c r="UDF109" s="173">
        <v>14305</v>
      </c>
      <c r="UDG109" s="44">
        <v>14306</v>
      </c>
      <c r="UDH109" s="173">
        <v>14307</v>
      </c>
      <c r="UDI109" s="44">
        <v>14308</v>
      </c>
      <c r="UDJ109" s="173">
        <v>14309</v>
      </c>
      <c r="UDK109" s="44">
        <v>14310</v>
      </c>
      <c r="UDL109" s="173">
        <v>14311</v>
      </c>
      <c r="UDM109" s="44">
        <v>14312</v>
      </c>
      <c r="UDN109" s="173">
        <v>14313</v>
      </c>
      <c r="UDO109" s="44">
        <v>14314</v>
      </c>
      <c r="UDP109" s="173">
        <v>14315</v>
      </c>
      <c r="UDQ109" s="44">
        <v>14316</v>
      </c>
      <c r="UDR109" s="173">
        <v>14317</v>
      </c>
      <c r="UDS109" s="44">
        <v>14318</v>
      </c>
      <c r="UDT109" s="173">
        <v>14319</v>
      </c>
      <c r="UDU109" s="44">
        <v>14320</v>
      </c>
      <c r="UDV109" s="173">
        <v>14321</v>
      </c>
      <c r="UDW109" s="44">
        <v>14322</v>
      </c>
      <c r="UDX109" s="173">
        <v>14323</v>
      </c>
      <c r="UDY109" s="44">
        <v>14324</v>
      </c>
      <c r="UDZ109" s="173">
        <v>14325</v>
      </c>
      <c r="UEA109" s="44">
        <v>14326</v>
      </c>
      <c r="UEB109" s="173">
        <v>14327</v>
      </c>
      <c r="UEC109" s="44">
        <v>14328</v>
      </c>
      <c r="UED109" s="173">
        <v>14329</v>
      </c>
      <c r="UEE109" s="44">
        <v>14330</v>
      </c>
      <c r="UEF109" s="173">
        <v>14331</v>
      </c>
      <c r="UEG109" s="44">
        <v>14332</v>
      </c>
      <c r="UEH109" s="173">
        <v>14333</v>
      </c>
      <c r="UEI109" s="44">
        <v>14334</v>
      </c>
      <c r="UEJ109" s="173">
        <v>14335</v>
      </c>
      <c r="UEK109" s="44">
        <v>14336</v>
      </c>
      <c r="UEL109" s="173">
        <v>14337</v>
      </c>
      <c r="UEM109" s="44">
        <v>14338</v>
      </c>
      <c r="UEN109" s="173">
        <v>14339</v>
      </c>
      <c r="UEO109" s="44">
        <v>14340</v>
      </c>
      <c r="UEP109" s="173">
        <v>14341</v>
      </c>
      <c r="UEQ109" s="44">
        <v>14342</v>
      </c>
      <c r="UER109" s="173">
        <v>14343</v>
      </c>
      <c r="UES109" s="44">
        <v>14344</v>
      </c>
      <c r="UET109" s="173">
        <v>14345</v>
      </c>
      <c r="UEU109" s="44">
        <v>14346</v>
      </c>
      <c r="UEV109" s="173">
        <v>14347</v>
      </c>
      <c r="UEW109" s="44">
        <v>14348</v>
      </c>
      <c r="UEX109" s="173">
        <v>14349</v>
      </c>
      <c r="UEY109" s="44">
        <v>14350</v>
      </c>
      <c r="UEZ109" s="173">
        <v>14351</v>
      </c>
      <c r="UFA109" s="44">
        <v>14352</v>
      </c>
      <c r="UFB109" s="173">
        <v>14353</v>
      </c>
      <c r="UFC109" s="44">
        <v>14354</v>
      </c>
      <c r="UFD109" s="173">
        <v>14355</v>
      </c>
      <c r="UFE109" s="44">
        <v>14356</v>
      </c>
      <c r="UFF109" s="173">
        <v>14357</v>
      </c>
      <c r="UFG109" s="44">
        <v>14358</v>
      </c>
      <c r="UFH109" s="173">
        <v>14359</v>
      </c>
      <c r="UFI109" s="44">
        <v>14360</v>
      </c>
      <c r="UFJ109" s="173">
        <v>14361</v>
      </c>
      <c r="UFK109" s="44">
        <v>14362</v>
      </c>
      <c r="UFL109" s="173">
        <v>14363</v>
      </c>
      <c r="UFM109" s="44">
        <v>14364</v>
      </c>
      <c r="UFN109" s="173">
        <v>14365</v>
      </c>
      <c r="UFO109" s="44">
        <v>14366</v>
      </c>
      <c r="UFP109" s="173">
        <v>14367</v>
      </c>
      <c r="UFQ109" s="44">
        <v>14368</v>
      </c>
      <c r="UFR109" s="173">
        <v>14369</v>
      </c>
      <c r="UFS109" s="44">
        <v>14370</v>
      </c>
      <c r="UFT109" s="173">
        <v>14371</v>
      </c>
      <c r="UFU109" s="44">
        <v>14372</v>
      </c>
      <c r="UFV109" s="173">
        <v>14373</v>
      </c>
      <c r="UFW109" s="44">
        <v>14374</v>
      </c>
      <c r="UFX109" s="173">
        <v>14375</v>
      </c>
      <c r="UFY109" s="44">
        <v>14376</v>
      </c>
      <c r="UFZ109" s="173">
        <v>14377</v>
      </c>
      <c r="UGA109" s="44">
        <v>14378</v>
      </c>
      <c r="UGB109" s="173">
        <v>14379</v>
      </c>
      <c r="UGC109" s="44">
        <v>14380</v>
      </c>
      <c r="UGD109" s="173">
        <v>14381</v>
      </c>
      <c r="UGE109" s="44">
        <v>14382</v>
      </c>
      <c r="UGF109" s="173">
        <v>14383</v>
      </c>
      <c r="UGG109" s="44">
        <v>14384</v>
      </c>
      <c r="UGH109" s="173">
        <v>14385</v>
      </c>
      <c r="UGI109" s="44">
        <v>14386</v>
      </c>
      <c r="UGJ109" s="173">
        <v>14387</v>
      </c>
      <c r="UGK109" s="44">
        <v>14388</v>
      </c>
      <c r="UGL109" s="173">
        <v>14389</v>
      </c>
      <c r="UGM109" s="44">
        <v>14390</v>
      </c>
      <c r="UGN109" s="173">
        <v>14391</v>
      </c>
      <c r="UGO109" s="44">
        <v>14392</v>
      </c>
      <c r="UGP109" s="173">
        <v>14393</v>
      </c>
      <c r="UGQ109" s="44">
        <v>14394</v>
      </c>
      <c r="UGR109" s="173">
        <v>14395</v>
      </c>
      <c r="UGS109" s="44">
        <v>14396</v>
      </c>
      <c r="UGT109" s="173">
        <v>14397</v>
      </c>
      <c r="UGU109" s="44">
        <v>14398</v>
      </c>
      <c r="UGV109" s="173">
        <v>14399</v>
      </c>
      <c r="UGW109" s="44">
        <v>14400</v>
      </c>
      <c r="UGX109" s="173">
        <v>14401</v>
      </c>
      <c r="UGY109" s="44">
        <v>14402</v>
      </c>
      <c r="UGZ109" s="173">
        <v>14403</v>
      </c>
      <c r="UHA109" s="44">
        <v>14404</v>
      </c>
      <c r="UHB109" s="173">
        <v>14405</v>
      </c>
      <c r="UHC109" s="44">
        <v>14406</v>
      </c>
      <c r="UHD109" s="173">
        <v>14407</v>
      </c>
      <c r="UHE109" s="44">
        <v>14408</v>
      </c>
      <c r="UHF109" s="173">
        <v>14409</v>
      </c>
      <c r="UHG109" s="44">
        <v>14410</v>
      </c>
      <c r="UHH109" s="173">
        <v>14411</v>
      </c>
      <c r="UHI109" s="44">
        <v>14412</v>
      </c>
      <c r="UHJ109" s="173">
        <v>14413</v>
      </c>
      <c r="UHK109" s="44">
        <v>14414</v>
      </c>
      <c r="UHL109" s="173">
        <v>14415</v>
      </c>
      <c r="UHM109" s="44">
        <v>14416</v>
      </c>
      <c r="UHN109" s="173">
        <v>14417</v>
      </c>
      <c r="UHO109" s="44">
        <v>14418</v>
      </c>
      <c r="UHP109" s="173">
        <v>14419</v>
      </c>
      <c r="UHQ109" s="44">
        <v>14420</v>
      </c>
      <c r="UHR109" s="173">
        <v>14421</v>
      </c>
      <c r="UHS109" s="44">
        <v>14422</v>
      </c>
      <c r="UHT109" s="173">
        <v>14423</v>
      </c>
      <c r="UHU109" s="44">
        <v>14424</v>
      </c>
      <c r="UHV109" s="173">
        <v>14425</v>
      </c>
      <c r="UHW109" s="44">
        <v>14426</v>
      </c>
      <c r="UHX109" s="173">
        <v>14427</v>
      </c>
      <c r="UHY109" s="44">
        <v>14428</v>
      </c>
      <c r="UHZ109" s="173">
        <v>14429</v>
      </c>
      <c r="UIA109" s="44">
        <v>14430</v>
      </c>
      <c r="UIB109" s="173">
        <v>14431</v>
      </c>
      <c r="UIC109" s="44">
        <v>14432</v>
      </c>
      <c r="UID109" s="173">
        <v>14433</v>
      </c>
      <c r="UIE109" s="44">
        <v>14434</v>
      </c>
      <c r="UIF109" s="173">
        <v>14435</v>
      </c>
      <c r="UIG109" s="44">
        <v>14436</v>
      </c>
      <c r="UIH109" s="173">
        <v>14437</v>
      </c>
      <c r="UII109" s="44">
        <v>14438</v>
      </c>
      <c r="UIJ109" s="173">
        <v>14439</v>
      </c>
      <c r="UIK109" s="44">
        <v>14440</v>
      </c>
      <c r="UIL109" s="173">
        <v>14441</v>
      </c>
      <c r="UIM109" s="44">
        <v>14442</v>
      </c>
      <c r="UIN109" s="173">
        <v>14443</v>
      </c>
      <c r="UIO109" s="44">
        <v>14444</v>
      </c>
      <c r="UIP109" s="173">
        <v>14445</v>
      </c>
      <c r="UIQ109" s="44">
        <v>14446</v>
      </c>
      <c r="UIR109" s="173">
        <v>14447</v>
      </c>
      <c r="UIS109" s="44">
        <v>14448</v>
      </c>
      <c r="UIT109" s="173">
        <v>14449</v>
      </c>
      <c r="UIU109" s="44">
        <v>14450</v>
      </c>
      <c r="UIV109" s="173">
        <v>14451</v>
      </c>
      <c r="UIW109" s="44">
        <v>14452</v>
      </c>
      <c r="UIX109" s="173">
        <v>14453</v>
      </c>
      <c r="UIY109" s="44">
        <v>14454</v>
      </c>
      <c r="UIZ109" s="173">
        <v>14455</v>
      </c>
      <c r="UJA109" s="44">
        <v>14456</v>
      </c>
      <c r="UJB109" s="173">
        <v>14457</v>
      </c>
      <c r="UJC109" s="44">
        <v>14458</v>
      </c>
      <c r="UJD109" s="173">
        <v>14459</v>
      </c>
      <c r="UJE109" s="44">
        <v>14460</v>
      </c>
      <c r="UJF109" s="173">
        <v>14461</v>
      </c>
      <c r="UJG109" s="44">
        <v>14462</v>
      </c>
      <c r="UJH109" s="173">
        <v>14463</v>
      </c>
      <c r="UJI109" s="44">
        <v>14464</v>
      </c>
      <c r="UJJ109" s="173">
        <v>14465</v>
      </c>
      <c r="UJK109" s="44">
        <v>14466</v>
      </c>
      <c r="UJL109" s="173">
        <v>14467</v>
      </c>
      <c r="UJM109" s="44">
        <v>14468</v>
      </c>
      <c r="UJN109" s="173">
        <v>14469</v>
      </c>
      <c r="UJO109" s="44">
        <v>14470</v>
      </c>
      <c r="UJP109" s="173">
        <v>14471</v>
      </c>
      <c r="UJQ109" s="44">
        <v>14472</v>
      </c>
      <c r="UJR109" s="173">
        <v>14473</v>
      </c>
      <c r="UJS109" s="44">
        <v>14474</v>
      </c>
      <c r="UJT109" s="173">
        <v>14475</v>
      </c>
      <c r="UJU109" s="44">
        <v>14476</v>
      </c>
      <c r="UJV109" s="173">
        <v>14477</v>
      </c>
      <c r="UJW109" s="44">
        <v>14478</v>
      </c>
      <c r="UJX109" s="173">
        <v>14479</v>
      </c>
      <c r="UJY109" s="44">
        <v>14480</v>
      </c>
      <c r="UJZ109" s="173">
        <v>14481</v>
      </c>
      <c r="UKA109" s="44">
        <v>14482</v>
      </c>
      <c r="UKB109" s="173">
        <v>14483</v>
      </c>
      <c r="UKC109" s="44">
        <v>14484</v>
      </c>
      <c r="UKD109" s="173">
        <v>14485</v>
      </c>
      <c r="UKE109" s="44">
        <v>14486</v>
      </c>
      <c r="UKF109" s="173">
        <v>14487</v>
      </c>
      <c r="UKG109" s="44">
        <v>14488</v>
      </c>
      <c r="UKH109" s="173">
        <v>14489</v>
      </c>
      <c r="UKI109" s="44">
        <v>14490</v>
      </c>
      <c r="UKJ109" s="173">
        <v>14491</v>
      </c>
      <c r="UKK109" s="44">
        <v>14492</v>
      </c>
      <c r="UKL109" s="173">
        <v>14493</v>
      </c>
      <c r="UKM109" s="44">
        <v>14494</v>
      </c>
      <c r="UKN109" s="173">
        <v>14495</v>
      </c>
      <c r="UKO109" s="44">
        <v>14496</v>
      </c>
      <c r="UKP109" s="173">
        <v>14497</v>
      </c>
      <c r="UKQ109" s="44">
        <v>14498</v>
      </c>
      <c r="UKR109" s="173">
        <v>14499</v>
      </c>
      <c r="UKS109" s="44">
        <v>14500</v>
      </c>
      <c r="UKT109" s="173">
        <v>14501</v>
      </c>
      <c r="UKU109" s="44">
        <v>14502</v>
      </c>
      <c r="UKV109" s="173">
        <v>14503</v>
      </c>
      <c r="UKW109" s="44">
        <v>14504</v>
      </c>
      <c r="UKX109" s="173">
        <v>14505</v>
      </c>
      <c r="UKY109" s="44">
        <v>14506</v>
      </c>
      <c r="UKZ109" s="173">
        <v>14507</v>
      </c>
      <c r="ULA109" s="44">
        <v>14508</v>
      </c>
      <c r="ULB109" s="173">
        <v>14509</v>
      </c>
      <c r="ULC109" s="44">
        <v>14510</v>
      </c>
      <c r="ULD109" s="173">
        <v>14511</v>
      </c>
      <c r="ULE109" s="44">
        <v>14512</v>
      </c>
      <c r="ULF109" s="173">
        <v>14513</v>
      </c>
      <c r="ULG109" s="44">
        <v>14514</v>
      </c>
      <c r="ULH109" s="173">
        <v>14515</v>
      </c>
      <c r="ULI109" s="44">
        <v>14516</v>
      </c>
      <c r="ULJ109" s="173">
        <v>14517</v>
      </c>
      <c r="ULK109" s="44">
        <v>14518</v>
      </c>
      <c r="ULL109" s="173">
        <v>14519</v>
      </c>
      <c r="ULM109" s="44">
        <v>14520</v>
      </c>
      <c r="ULN109" s="173">
        <v>14521</v>
      </c>
      <c r="ULO109" s="44">
        <v>14522</v>
      </c>
      <c r="ULP109" s="173">
        <v>14523</v>
      </c>
      <c r="ULQ109" s="44">
        <v>14524</v>
      </c>
      <c r="ULR109" s="173">
        <v>14525</v>
      </c>
      <c r="ULS109" s="44">
        <v>14526</v>
      </c>
      <c r="ULT109" s="173">
        <v>14527</v>
      </c>
      <c r="ULU109" s="44">
        <v>14528</v>
      </c>
      <c r="ULV109" s="173">
        <v>14529</v>
      </c>
      <c r="ULW109" s="44">
        <v>14530</v>
      </c>
      <c r="ULX109" s="173">
        <v>14531</v>
      </c>
      <c r="ULY109" s="44">
        <v>14532</v>
      </c>
      <c r="ULZ109" s="173">
        <v>14533</v>
      </c>
      <c r="UMA109" s="44">
        <v>14534</v>
      </c>
      <c r="UMB109" s="173">
        <v>14535</v>
      </c>
      <c r="UMC109" s="44">
        <v>14536</v>
      </c>
      <c r="UMD109" s="173">
        <v>14537</v>
      </c>
      <c r="UME109" s="44">
        <v>14538</v>
      </c>
      <c r="UMF109" s="173">
        <v>14539</v>
      </c>
      <c r="UMG109" s="44">
        <v>14540</v>
      </c>
      <c r="UMH109" s="173">
        <v>14541</v>
      </c>
      <c r="UMI109" s="44">
        <v>14542</v>
      </c>
      <c r="UMJ109" s="173">
        <v>14543</v>
      </c>
      <c r="UMK109" s="44">
        <v>14544</v>
      </c>
      <c r="UML109" s="173">
        <v>14545</v>
      </c>
      <c r="UMM109" s="44">
        <v>14546</v>
      </c>
      <c r="UMN109" s="173">
        <v>14547</v>
      </c>
      <c r="UMO109" s="44">
        <v>14548</v>
      </c>
      <c r="UMP109" s="173">
        <v>14549</v>
      </c>
      <c r="UMQ109" s="44">
        <v>14550</v>
      </c>
      <c r="UMR109" s="173">
        <v>14551</v>
      </c>
      <c r="UMS109" s="44">
        <v>14552</v>
      </c>
      <c r="UMT109" s="173">
        <v>14553</v>
      </c>
      <c r="UMU109" s="44">
        <v>14554</v>
      </c>
      <c r="UMV109" s="173">
        <v>14555</v>
      </c>
      <c r="UMW109" s="44">
        <v>14556</v>
      </c>
      <c r="UMX109" s="173">
        <v>14557</v>
      </c>
      <c r="UMY109" s="44">
        <v>14558</v>
      </c>
      <c r="UMZ109" s="173">
        <v>14559</v>
      </c>
      <c r="UNA109" s="44">
        <v>14560</v>
      </c>
      <c r="UNB109" s="173">
        <v>14561</v>
      </c>
      <c r="UNC109" s="44">
        <v>14562</v>
      </c>
      <c r="UND109" s="173">
        <v>14563</v>
      </c>
      <c r="UNE109" s="44">
        <v>14564</v>
      </c>
      <c r="UNF109" s="173">
        <v>14565</v>
      </c>
      <c r="UNG109" s="44">
        <v>14566</v>
      </c>
      <c r="UNH109" s="173">
        <v>14567</v>
      </c>
      <c r="UNI109" s="44">
        <v>14568</v>
      </c>
      <c r="UNJ109" s="173">
        <v>14569</v>
      </c>
      <c r="UNK109" s="44">
        <v>14570</v>
      </c>
      <c r="UNL109" s="173">
        <v>14571</v>
      </c>
      <c r="UNM109" s="44">
        <v>14572</v>
      </c>
      <c r="UNN109" s="173">
        <v>14573</v>
      </c>
      <c r="UNO109" s="44">
        <v>14574</v>
      </c>
      <c r="UNP109" s="173">
        <v>14575</v>
      </c>
      <c r="UNQ109" s="44">
        <v>14576</v>
      </c>
      <c r="UNR109" s="173">
        <v>14577</v>
      </c>
      <c r="UNS109" s="44">
        <v>14578</v>
      </c>
      <c r="UNT109" s="173">
        <v>14579</v>
      </c>
      <c r="UNU109" s="44">
        <v>14580</v>
      </c>
      <c r="UNV109" s="173">
        <v>14581</v>
      </c>
      <c r="UNW109" s="44">
        <v>14582</v>
      </c>
      <c r="UNX109" s="173">
        <v>14583</v>
      </c>
      <c r="UNY109" s="44">
        <v>14584</v>
      </c>
      <c r="UNZ109" s="173">
        <v>14585</v>
      </c>
      <c r="UOA109" s="44">
        <v>14586</v>
      </c>
      <c r="UOB109" s="173">
        <v>14587</v>
      </c>
      <c r="UOC109" s="44">
        <v>14588</v>
      </c>
      <c r="UOD109" s="173">
        <v>14589</v>
      </c>
      <c r="UOE109" s="44">
        <v>14590</v>
      </c>
      <c r="UOF109" s="173">
        <v>14591</v>
      </c>
      <c r="UOG109" s="44">
        <v>14592</v>
      </c>
      <c r="UOH109" s="173">
        <v>14593</v>
      </c>
      <c r="UOI109" s="44">
        <v>14594</v>
      </c>
      <c r="UOJ109" s="173">
        <v>14595</v>
      </c>
      <c r="UOK109" s="44">
        <v>14596</v>
      </c>
      <c r="UOL109" s="173">
        <v>14597</v>
      </c>
      <c r="UOM109" s="44">
        <v>14598</v>
      </c>
      <c r="UON109" s="173">
        <v>14599</v>
      </c>
      <c r="UOO109" s="44">
        <v>14600</v>
      </c>
      <c r="UOP109" s="173">
        <v>14601</v>
      </c>
      <c r="UOQ109" s="44">
        <v>14602</v>
      </c>
      <c r="UOR109" s="173">
        <v>14603</v>
      </c>
      <c r="UOS109" s="44">
        <v>14604</v>
      </c>
      <c r="UOT109" s="173">
        <v>14605</v>
      </c>
      <c r="UOU109" s="44">
        <v>14606</v>
      </c>
      <c r="UOV109" s="173">
        <v>14607</v>
      </c>
      <c r="UOW109" s="44">
        <v>14608</v>
      </c>
      <c r="UOX109" s="173">
        <v>14609</v>
      </c>
      <c r="UOY109" s="44">
        <v>14610</v>
      </c>
      <c r="UOZ109" s="173">
        <v>14611</v>
      </c>
      <c r="UPA109" s="44">
        <v>14612</v>
      </c>
      <c r="UPB109" s="173">
        <v>14613</v>
      </c>
      <c r="UPC109" s="44">
        <v>14614</v>
      </c>
      <c r="UPD109" s="173">
        <v>14615</v>
      </c>
      <c r="UPE109" s="44">
        <v>14616</v>
      </c>
      <c r="UPF109" s="173">
        <v>14617</v>
      </c>
      <c r="UPG109" s="44">
        <v>14618</v>
      </c>
      <c r="UPH109" s="173">
        <v>14619</v>
      </c>
      <c r="UPI109" s="44">
        <v>14620</v>
      </c>
      <c r="UPJ109" s="173">
        <v>14621</v>
      </c>
      <c r="UPK109" s="44">
        <v>14622</v>
      </c>
      <c r="UPL109" s="173">
        <v>14623</v>
      </c>
      <c r="UPM109" s="44">
        <v>14624</v>
      </c>
      <c r="UPN109" s="173">
        <v>14625</v>
      </c>
      <c r="UPO109" s="44">
        <v>14626</v>
      </c>
      <c r="UPP109" s="173">
        <v>14627</v>
      </c>
      <c r="UPQ109" s="44">
        <v>14628</v>
      </c>
      <c r="UPR109" s="173">
        <v>14629</v>
      </c>
      <c r="UPS109" s="44">
        <v>14630</v>
      </c>
      <c r="UPT109" s="173">
        <v>14631</v>
      </c>
      <c r="UPU109" s="44">
        <v>14632</v>
      </c>
      <c r="UPV109" s="173">
        <v>14633</v>
      </c>
      <c r="UPW109" s="44">
        <v>14634</v>
      </c>
      <c r="UPX109" s="173">
        <v>14635</v>
      </c>
      <c r="UPY109" s="44">
        <v>14636</v>
      </c>
      <c r="UPZ109" s="173">
        <v>14637</v>
      </c>
      <c r="UQA109" s="44">
        <v>14638</v>
      </c>
      <c r="UQB109" s="173">
        <v>14639</v>
      </c>
      <c r="UQC109" s="44">
        <v>14640</v>
      </c>
      <c r="UQD109" s="173">
        <v>14641</v>
      </c>
      <c r="UQE109" s="44">
        <v>14642</v>
      </c>
      <c r="UQF109" s="173">
        <v>14643</v>
      </c>
      <c r="UQG109" s="44">
        <v>14644</v>
      </c>
      <c r="UQH109" s="173">
        <v>14645</v>
      </c>
      <c r="UQI109" s="44">
        <v>14646</v>
      </c>
      <c r="UQJ109" s="173">
        <v>14647</v>
      </c>
      <c r="UQK109" s="44">
        <v>14648</v>
      </c>
      <c r="UQL109" s="173">
        <v>14649</v>
      </c>
      <c r="UQM109" s="44">
        <v>14650</v>
      </c>
      <c r="UQN109" s="173">
        <v>14651</v>
      </c>
      <c r="UQO109" s="44">
        <v>14652</v>
      </c>
      <c r="UQP109" s="173">
        <v>14653</v>
      </c>
      <c r="UQQ109" s="44">
        <v>14654</v>
      </c>
      <c r="UQR109" s="173">
        <v>14655</v>
      </c>
      <c r="UQS109" s="44">
        <v>14656</v>
      </c>
      <c r="UQT109" s="173">
        <v>14657</v>
      </c>
      <c r="UQU109" s="44">
        <v>14658</v>
      </c>
      <c r="UQV109" s="173">
        <v>14659</v>
      </c>
      <c r="UQW109" s="44">
        <v>14660</v>
      </c>
      <c r="UQX109" s="173">
        <v>14661</v>
      </c>
      <c r="UQY109" s="44">
        <v>14662</v>
      </c>
      <c r="UQZ109" s="173">
        <v>14663</v>
      </c>
      <c r="URA109" s="44">
        <v>14664</v>
      </c>
      <c r="URB109" s="173">
        <v>14665</v>
      </c>
      <c r="URC109" s="44">
        <v>14666</v>
      </c>
      <c r="URD109" s="173">
        <v>14667</v>
      </c>
      <c r="URE109" s="44">
        <v>14668</v>
      </c>
      <c r="URF109" s="173">
        <v>14669</v>
      </c>
      <c r="URG109" s="44">
        <v>14670</v>
      </c>
      <c r="URH109" s="173">
        <v>14671</v>
      </c>
      <c r="URI109" s="44">
        <v>14672</v>
      </c>
      <c r="URJ109" s="173">
        <v>14673</v>
      </c>
      <c r="URK109" s="44">
        <v>14674</v>
      </c>
      <c r="URL109" s="173">
        <v>14675</v>
      </c>
      <c r="URM109" s="44">
        <v>14676</v>
      </c>
      <c r="URN109" s="173">
        <v>14677</v>
      </c>
      <c r="URO109" s="44">
        <v>14678</v>
      </c>
      <c r="URP109" s="173">
        <v>14679</v>
      </c>
      <c r="URQ109" s="44">
        <v>14680</v>
      </c>
      <c r="URR109" s="173">
        <v>14681</v>
      </c>
      <c r="URS109" s="44">
        <v>14682</v>
      </c>
      <c r="URT109" s="173">
        <v>14683</v>
      </c>
      <c r="URU109" s="44">
        <v>14684</v>
      </c>
      <c r="URV109" s="173">
        <v>14685</v>
      </c>
      <c r="URW109" s="44">
        <v>14686</v>
      </c>
      <c r="URX109" s="173">
        <v>14687</v>
      </c>
      <c r="URY109" s="44">
        <v>14688</v>
      </c>
      <c r="URZ109" s="173">
        <v>14689</v>
      </c>
      <c r="USA109" s="44">
        <v>14690</v>
      </c>
      <c r="USB109" s="173">
        <v>14691</v>
      </c>
      <c r="USC109" s="44">
        <v>14692</v>
      </c>
      <c r="USD109" s="173">
        <v>14693</v>
      </c>
      <c r="USE109" s="44">
        <v>14694</v>
      </c>
      <c r="USF109" s="173">
        <v>14695</v>
      </c>
      <c r="USG109" s="44">
        <v>14696</v>
      </c>
      <c r="USH109" s="173">
        <v>14697</v>
      </c>
      <c r="USI109" s="44">
        <v>14698</v>
      </c>
      <c r="USJ109" s="173">
        <v>14699</v>
      </c>
      <c r="USK109" s="44">
        <v>14700</v>
      </c>
      <c r="USL109" s="173">
        <v>14701</v>
      </c>
      <c r="USM109" s="44">
        <v>14702</v>
      </c>
      <c r="USN109" s="173">
        <v>14703</v>
      </c>
      <c r="USO109" s="44">
        <v>14704</v>
      </c>
      <c r="USP109" s="173">
        <v>14705</v>
      </c>
      <c r="USQ109" s="44">
        <v>14706</v>
      </c>
      <c r="USR109" s="173">
        <v>14707</v>
      </c>
      <c r="USS109" s="44">
        <v>14708</v>
      </c>
      <c r="UST109" s="173">
        <v>14709</v>
      </c>
      <c r="USU109" s="44">
        <v>14710</v>
      </c>
      <c r="USV109" s="173">
        <v>14711</v>
      </c>
      <c r="USW109" s="44">
        <v>14712</v>
      </c>
      <c r="USX109" s="173">
        <v>14713</v>
      </c>
      <c r="USY109" s="44">
        <v>14714</v>
      </c>
      <c r="USZ109" s="173">
        <v>14715</v>
      </c>
      <c r="UTA109" s="44">
        <v>14716</v>
      </c>
      <c r="UTB109" s="173">
        <v>14717</v>
      </c>
      <c r="UTC109" s="44">
        <v>14718</v>
      </c>
      <c r="UTD109" s="173">
        <v>14719</v>
      </c>
      <c r="UTE109" s="44">
        <v>14720</v>
      </c>
      <c r="UTF109" s="173">
        <v>14721</v>
      </c>
      <c r="UTG109" s="44">
        <v>14722</v>
      </c>
      <c r="UTH109" s="173">
        <v>14723</v>
      </c>
      <c r="UTI109" s="44">
        <v>14724</v>
      </c>
      <c r="UTJ109" s="173">
        <v>14725</v>
      </c>
      <c r="UTK109" s="44">
        <v>14726</v>
      </c>
      <c r="UTL109" s="173">
        <v>14727</v>
      </c>
      <c r="UTM109" s="44">
        <v>14728</v>
      </c>
      <c r="UTN109" s="173">
        <v>14729</v>
      </c>
      <c r="UTO109" s="44">
        <v>14730</v>
      </c>
      <c r="UTP109" s="173">
        <v>14731</v>
      </c>
      <c r="UTQ109" s="44">
        <v>14732</v>
      </c>
      <c r="UTR109" s="173">
        <v>14733</v>
      </c>
      <c r="UTS109" s="44">
        <v>14734</v>
      </c>
      <c r="UTT109" s="173">
        <v>14735</v>
      </c>
      <c r="UTU109" s="44">
        <v>14736</v>
      </c>
      <c r="UTV109" s="173">
        <v>14737</v>
      </c>
      <c r="UTW109" s="44">
        <v>14738</v>
      </c>
      <c r="UTX109" s="173">
        <v>14739</v>
      </c>
      <c r="UTY109" s="44">
        <v>14740</v>
      </c>
      <c r="UTZ109" s="173">
        <v>14741</v>
      </c>
      <c r="UUA109" s="44">
        <v>14742</v>
      </c>
      <c r="UUB109" s="173">
        <v>14743</v>
      </c>
      <c r="UUC109" s="44">
        <v>14744</v>
      </c>
      <c r="UUD109" s="173">
        <v>14745</v>
      </c>
      <c r="UUE109" s="44">
        <v>14746</v>
      </c>
      <c r="UUF109" s="173">
        <v>14747</v>
      </c>
      <c r="UUG109" s="44">
        <v>14748</v>
      </c>
      <c r="UUH109" s="173">
        <v>14749</v>
      </c>
      <c r="UUI109" s="44">
        <v>14750</v>
      </c>
      <c r="UUJ109" s="173">
        <v>14751</v>
      </c>
      <c r="UUK109" s="44">
        <v>14752</v>
      </c>
      <c r="UUL109" s="173">
        <v>14753</v>
      </c>
      <c r="UUM109" s="44">
        <v>14754</v>
      </c>
      <c r="UUN109" s="173">
        <v>14755</v>
      </c>
      <c r="UUO109" s="44">
        <v>14756</v>
      </c>
      <c r="UUP109" s="173">
        <v>14757</v>
      </c>
      <c r="UUQ109" s="44">
        <v>14758</v>
      </c>
      <c r="UUR109" s="173">
        <v>14759</v>
      </c>
      <c r="UUS109" s="44">
        <v>14760</v>
      </c>
      <c r="UUT109" s="173">
        <v>14761</v>
      </c>
      <c r="UUU109" s="44">
        <v>14762</v>
      </c>
      <c r="UUV109" s="173">
        <v>14763</v>
      </c>
      <c r="UUW109" s="44">
        <v>14764</v>
      </c>
      <c r="UUX109" s="173">
        <v>14765</v>
      </c>
      <c r="UUY109" s="44">
        <v>14766</v>
      </c>
      <c r="UUZ109" s="173">
        <v>14767</v>
      </c>
      <c r="UVA109" s="44">
        <v>14768</v>
      </c>
      <c r="UVB109" s="173">
        <v>14769</v>
      </c>
      <c r="UVC109" s="44">
        <v>14770</v>
      </c>
      <c r="UVD109" s="173">
        <v>14771</v>
      </c>
      <c r="UVE109" s="44">
        <v>14772</v>
      </c>
      <c r="UVF109" s="173">
        <v>14773</v>
      </c>
      <c r="UVG109" s="44">
        <v>14774</v>
      </c>
      <c r="UVH109" s="173">
        <v>14775</v>
      </c>
      <c r="UVI109" s="44">
        <v>14776</v>
      </c>
      <c r="UVJ109" s="173">
        <v>14777</v>
      </c>
      <c r="UVK109" s="44">
        <v>14778</v>
      </c>
      <c r="UVL109" s="173">
        <v>14779</v>
      </c>
      <c r="UVM109" s="44">
        <v>14780</v>
      </c>
      <c r="UVN109" s="173">
        <v>14781</v>
      </c>
      <c r="UVO109" s="44">
        <v>14782</v>
      </c>
      <c r="UVP109" s="173">
        <v>14783</v>
      </c>
      <c r="UVQ109" s="44">
        <v>14784</v>
      </c>
      <c r="UVR109" s="173">
        <v>14785</v>
      </c>
      <c r="UVS109" s="44">
        <v>14786</v>
      </c>
      <c r="UVT109" s="173">
        <v>14787</v>
      </c>
      <c r="UVU109" s="44">
        <v>14788</v>
      </c>
      <c r="UVV109" s="173">
        <v>14789</v>
      </c>
      <c r="UVW109" s="44">
        <v>14790</v>
      </c>
      <c r="UVX109" s="173">
        <v>14791</v>
      </c>
      <c r="UVY109" s="44">
        <v>14792</v>
      </c>
      <c r="UVZ109" s="173">
        <v>14793</v>
      </c>
      <c r="UWA109" s="44">
        <v>14794</v>
      </c>
      <c r="UWB109" s="173">
        <v>14795</v>
      </c>
      <c r="UWC109" s="44">
        <v>14796</v>
      </c>
      <c r="UWD109" s="173">
        <v>14797</v>
      </c>
      <c r="UWE109" s="44">
        <v>14798</v>
      </c>
      <c r="UWF109" s="173">
        <v>14799</v>
      </c>
      <c r="UWG109" s="44">
        <v>14800</v>
      </c>
      <c r="UWH109" s="173">
        <v>14801</v>
      </c>
      <c r="UWI109" s="44">
        <v>14802</v>
      </c>
      <c r="UWJ109" s="173">
        <v>14803</v>
      </c>
      <c r="UWK109" s="44">
        <v>14804</v>
      </c>
      <c r="UWL109" s="173">
        <v>14805</v>
      </c>
      <c r="UWM109" s="44">
        <v>14806</v>
      </c>
      <c r="UWN109" s="173">
        <v>14807</v>
      </c>
      <c r="UWO109" s="44">
        <v>14808</v>
      </c>
      <c r="UWP109" s="173">
        <v>14809</v>
      </c>
      <c r="UWQ109" s="44">
        <v>14810</v>
      </c>
      <c r="UWR109" s="173">
        <v>14811</v>
      </c>
      <c r="UWS109" s="44">
        <v>14812</v>
      </c>
      <c r="UWT109" s="173">
        <v>14813</v>
      </c>
      <c r="UWU109" s="44">
        <v>14814</v>
      </c>
      <c r="UWV109" s="173">
        <v>14815</v>
      </c>
      <c r="UWW109" s="44">
        <v>14816</v>
      </c>
      <c r="UWX109" s="173">
        <v>14817</v>
      </c>
      <c r="UWY109" s="44">
        <v>14818</v>
      </c>
      <c r="UWZ109" s="173">
        <v>14819</v>
      </c>
      <c r="UXA109" s="44">
        <v>14820</v>
      </c>
      <c r="UXB109" s="173">
        <v>14821</v>
      </c>
      <c r="UXC109" s="44">
        <v>14822</v>
      </c>
      <c r="UXD109" s="173">
        <v>14823</v>
      </c>
      <c r="UXE109" s="44">
        <v>14824</v>
      </c>
      <c r="UXF109" s="173">
        <v>14825</v>
      </c>
      <c r="UXG109" s="44">
        <v>14826</v>
      </c>
      <c r="UXH109" s="173">
        <v>14827</v>
      </c>
      <c r="UXI109" s="44">
        <v>14828</v>
      </c>
      <c r="UXJ109" s="173">
        <v>14829</v>
      </c>
      <c r="UXK109" s="44">
        <v>14830</v>
      </c>
      <c r="UXL109" s="173">
        <v>14831</v>
      </c>
      <c r="UXM109" s="44">
        <v>14832</v>
      </c>
      <c r="UXN109" s="173">
        <v>14833</v>
      </c>
      <c r="UXO109" s="44">
        <v>14834</v>
      </c>
      <c r="UXP109" s="173">
        <v>14835</v>
      </c>
      <c r="UXQ109" s="44">
        <v>14836</v>
      </c>
      <c r="UXR109" s="173">
        <v>14837</v>
      </c>
      <c r="UXS109" s="44">
        <v>14838</v>
      </c>
      <c r="UXT109" s="173">
        <v>14839</v>
      </c>
      <c r="UXU109" s="44">
        <v>14840</v>
      </c>
      <c r="UXV109" s="173">
        <v>14841</v>
      </c>
      <c r="UXW109" s="44">
        <v>14842</v>
      </c>
      <c r="UXX109" s="173">
        <v>14843</v>
      </c>
      <c r="UXY109" s="44">
        <v>14844</v>
      </c>
      <c r="UXZ109" s="173">
        <v>14845</v>
      </c>
      <c r="UYA109" s="44">
        <v>14846</v>
      </c>
      <c r="UYB109" s="173">
        <v>14847</v>
      </c>
      <c r="UYC109" s="44">
        <v>14848</v>
      </c>
      <c r="UYD109" s="173">
        <v>14849</v>
      </c>
      <c r="UYE109" s="44">
        <v>14850</v>
      </c>
      <c r="UYF109" s="173">
        <v>14851</v>
      </c>
      <c r="UYG109" s="44">
        <v>14852</v>
      </c>
      <c r="UYH109" s="173">
        <v>14853</v>
      </c>
      <c r="UYI109" s="44">
        <v>14854</v>
      </c>
      <c r="UYJ109" s="173">
        <v>14855</v>
      </c>
      <c r="UYK109" s="44">
        <v>14856</v>
      </c>
      <c r="UYL109" s="173">
        <v>14857</v>
      </c>
      <c r="UYM109" s="44">
        <v>14858</v>
      </c>
      <c r="UYN109" s="173">
        <v>14859</v>
      </c>
      <c r="UYO109" s="44">
        <v>14860</v>
      </c>
      <c r="UYP109" s="173">
        <v>14861</v>
      </c>
      <c r="UYQ109" s="44">
        <v>14862</v>
      </c>
      <c r="UYR109" s="173">
        <v>14863</v>
      </c>
      <c r="UYS109" s="44">
        <v>14864</v>
      </c>
      <c r="UYT109" s="173">
        <v>14865</v>
      </c>
      <c r="UYU109" s="44">
        <v>14866</v>
      </c>
      <c r="UYV109" s="173">
        <v>14867</v>
      </c>
      <c r="UYW109" s="44">
        <v>14868</v>
      </c>
      <c r="UYX109" s="173">
        <v>14869</v>
      </c>
      <c r="UYY109" s="44">
        <v>14870</v>
      </c>
      <c r="UYZ109" s="173">
        <v>14871</v>
      </c>
      <c r="UZA109" s="44">
        <v>14872</v>
      </c>
      <c r="UZB109" s="173">
        <v>14873</v>
      </c>
      <c r="UZC109" s="44">
        <v>14874</v>
      </c>
      <c r="UZD109" s="173">
        <v>14875</v>
      </c>
      <c r="UZE109" s="44">
        <v>14876</v>
      </c>
      <c r="UZF109" s="173">
        <v>14877</v>
      </c>
      <c r="UZG109" s="44">
        <v>14878</v>
      </c>
      <c r="UZH109" s="173">
        <v>14879</v>
      </c>
      <c r="UZI109" s="44">
        <v>14880</v>
      </c>
      <c r="UZJ109" s="173">
        <v>14881</v>
      </c>
      <c r="UZK109" s="44">
        <v>14882</v>
      </c>
      <c r="UZL109" s="173">
        <v>14883</v>
      </c>
      <c r="UZM109" s="44">
        <v>14884</v>
      </c>
      <c r="UZN109" s="173">
        <v>14885</v>
      </c>
      <c r="UZO109" s="44">
        <v>14886</v>
      </c>
      <c r="UZP109" s="173">
        <v>14887</v>
      </c>
      <c r="UZQ109" s="44">
        <v>14888</v>
      </c>
      <c r="UZR109" s="173">
        <v>14889</v>
      </c>
      <c r="UZS109" s="44">
        <v>14890</v>
      </c>
      <c r="UZT109" s="173">
        <v>14891</v>
      </c>
      <c r="UZU109" s="44">
        <v>14892</v>
      </c>
      <c r="UZV109" s="173">
        <v>14893</v>
      </c>
      <c r="UZW109" s="44">
        <v>14894</v>
      </c>
      <c r="UZX109" s="173">
        <v>14895</v>
      </c>
      <c r="UZY109" s="44">
        <v>14896</v>
      </c>
      <c r="UZZ109" s="173">
        <v>14897</v>
      </c>
      <c r="VAA109" s="44">
        <v>14898</v>
      </c>
      <c r="VAB109" s="173">
        <v>14899</v>
      </c>
      <c r="VAC109" s="44">
        <v>14900</v>
      </c>
      <c r="VAD109" s="173">
        <v>14901</v>
      </c>
      <c r="VAE109" s="44">
        <v>14902</v>
      </c>
      <c r="VAF109" s="173">
        <v>14903</v>
      </c>
      <c r="VAG109" s="44">
        <v>14904</v>
      </c>
      <c r="VAH109" s="173">
        <v>14905</v>
      </c>
      <c r="VAI109" s="44">
        <v>14906</v>
      </c>
      <c r="VAJ109" s="173">
        <v>14907</v>
      </c>
      <c r="VAK109" s="44">
        <v>14908</v>
      </c>
      <c r="VAL109" s="173">
        <v>14909</v>
      </c>
      <c r="VAM109" s="44">
        <v>14910</v>
      </c>
      <c r="VAN109" s="173">
        <v>14911</v>
      </c>
      <c r="VAO109" s="44">
        <v>14912</v>
      </c>
      <c r="VAP109" s="173">
        <v>14913</v>
      </c>
      <c r="VAQ109" s="44">
        <v>14914</v>
      </c>
      <c r="VAR109" s="173">
        <v>14915</v>
      </c>
      <c r="VAS109" s="44">
        <v>14916</v>
      </c>
      <c r="VAT109" s="173">
        <v>14917</v>
      </c>
      <c r="VAU109" s="44">
        <v>14918</v>
      </c>
      <c r="VAV109" s="173">
        <v>14919</v>
      </c>
      <c r="VAW109" s="44">
        <v>14920</v>
      </c>
      <c r="VAX109" s="173">
        <v>14921</v>
      </c>
      <c r="VAY109" s="44">
        <v>14922</v>
      </c>
      <c r="VAZ109" s="173">
        <v>14923</v>
      </c>
      <c r="VBA109" s="44">
        <v>14924</v>
      </c>
      <c r="VBB109" s="173">
        <v>14925</v>
      </c>
      <c r="VBC109" s="44">
        <v>14926</v>
      </c>
      <c r="VBD109" s="173">
        <v>14927</v>
      </c>
      <c r="VBE109" s="44">
        <v>14928</v>
      </c>
      <c r="VBF109" s="173">
        <v>14929</v>
      </c>
      <c r="VBG109" s="44">
        <v>14930</v>
      </c>
      <c r="VBH109" s="173">
        <v>14931</v>
      </c>
      <c r="VBI109" s="44">
        <v>14932</v>
      </c>
      <c r="VBJ109" s="173">
        <v>14933</v>
      </c>
      <c r="VBK109" s="44">
        <v>14934</v>
      </c>
      <c r="VBL109" s="173">
        <v>14935</v>
      </c>
      <c r="VBM109" s="44">
        <v>14936</v>
      </c>
      <c r="VBN109" s="173">
        <v>14937</v>
      </c>
      <c r="VBO109" s="44">
        <v>14938</v>
      </c>
      <c r="VBP109" s="173">
        <v>14939</v>
      </c>
      <c r="VBQ109" s="44">
        <v>14940</v>
      </c>
      <c r="VBR109" s="173">
        <v>14941</v>
      </c>
      <c r="VBS109" s="44">
        <v>14942</v>
      </c>
      <c r="VBT109" s="173">
        <v>14943</v>
      </c>
      <c r="VBU109" s="44">
        <v>14944</v>
      </c>
      <c r="VBV109" s="173">
        <v>14945</v>
      </c>
      <c r="VBW109" s="44">
        <v>14946</v>
      </c>
      <c r="VBX109" s="173">
        <v>14947</v>
      </c>
      <c r="VBY109" s="44">
        <v>14948</v>
      </c>
      <c r="VBZ109" s="173">
        <v>14949</v>
      </c>
      <c r="VCA109" s="44">
        <v>14950</v>
      </c>
      <c r="VCB109" s="173">
        <v>14951</v>
      </c>
      <c r="VCC109" s="44">
        <v>14952</v>
      </c>
      <c r="VCD109" s="173">
        <v>14953</v>
      </c>
      <c r="VCE109" s="44">
        <v>14954</v>
      </c>
      <c r="VCF109" s="173">
        <v>14955</v>
      </c>
      <c r="VCG109" s="44">
        <v>14956</v>
      </c>
      <c r="VCH109" s="173">
        <v>14957</v>
      </c>
      <c r="VCI109" s="44">
        <v>14958</v>
      </c>
      <c r="VCJ109" s="173">
        <v>14959</v>
      </c>
      <c r="VCK109" s="44">
        <v>14960</v>
      </c>
      <c r="VCL109" s="173">
        <v>14961</v>
      </c>
      <c r="VCM109" s="44">
        <v>14962</v>
      </c>
      <c r="VCN109" s="173">
        <v>14963</v>
      </c>
      <c r="VCO109" s="44">
        <v>14964</v>
      </c>
      <c r="VCP109" s="173">
        <v>14965</v>
      </c>
      <c r="VCQ109" s="44">
        <v>14966</v>
      </c>
      <c r="VCR109" s="173">
        <v>14967</v>
      </c>
      <c r="VCS109" s="44">
        <v>14968</v>
      </c>
      <c r="VCT109" s="173">
        <v>14969</v>
      </c>
      <c r="VCU109" s="44">
        <v>14970</v>
      </c>
      <c r="VCV109" s="173">
        <v>14971</v>
      </c>
      <c r="VCW109" s="44">
        <v>14972</v>
      </c>
      <c r="VCX109" s="173">
        <v>14973</v>
      </c>
      <c r="VCY109" s="44">
        <v>14974</v>
      </c>
      <c r="VCZ109" s="173">
        <v>14975</v>
      </c>
      <c r="VDA109" s="44">
        <v>14976</v>
      </c>
      <c r="VDB109" s="173">
        <v>14977</v>
      </c>
      <c r="VDC109" s="44">
        <v>14978</v>
      </c>
      <c r="VDD109" s="173">
        <v>14979</v>
      </c>
      <c r="VDE109" s="44">
        <v>14980</v>
      </c>
      <c r="VDF109" s="173">
        <v>14981</v>
      </c>
      <c r="VDG109" s="44">
        <v>14982</v>
      </c>
      <c r="VDH109" s="173">
        <v>14983</v>
      </c>
      <c r="VDI109" s="44">
        <v>14984</v>
      </c>
      <c r="VDJ109" s="173">
        <v>14985</v>
      </c>
      <c r="VDK109" s="44">
        <v>14986</v>
      </c>
      <c r="VDL109" s="173">
        <v>14987</v>
      </c>
      <c r="VDM109" s="44">
        <v>14988</v>
      </c>
      <c r="VDN109" s="173">
        <v>14989</v>
      </c>
      <c r="VDO109" s="44">
        <v>14990</v>
      </c>
      <c r="VDP109" s="173">
        <v>14991</v>
      </c>
      <c r="VDQ109" s="44">
        <v>14992</v>
      </c>
      <c r="VDR109" s="173">
        <v>14993</v>
      </c>
      <c r="VDS109" s="44">
        <v>14994</v>
      </c>
      <c r="VDT109" s="173">
        <v>14995</v>
      </c>
      <c r="VDU109" s="44">
        <v>14996</v>
      </c>
      <c r="VDV109" s="173">
        <v>14997</v>
      </c>
      <c r="VDW109" s="44">
        <v>14998</v>
      </c>
      <c r="VDX109" s="173">
        <v>14999</v>
      </c>
      <c r="VDY109" s="44">
        <v>15000</v>
      </c>
      <c r="VDZ109" s="173">
        <v>15001</v>
      </c>
      <c r="VEA109" s="44">
        <v>15002</v>
      </c>
      <c r="VEB109" s="173">
        <v>15003</v>
      </c>
      <c r="VEC109" s="44">
        <v>15004</v>
      </c>
      <c r="VED109" s="173">
        <v>15005</v>
      </c>
      <c r="VEE109" s="44">
        <v>15006</v>
      </c>
      <c r="VEF109" s="173">
        <v>15007</v>
      </c>
      <c r="VEG109" s="44">
        <v>15008</v>
      </c>
      <c r="VEH109" s="173">
        <v>15009</v>
      </c>
      <c r="VEI109" s="44">
        <v>15010</v>
      </c>
      <c r="VEJ109" s="173">
        <v>15011</v>
      </c>
      <c r="VEK109" s="44">
        <v>15012</v>
      </c>
      <c r="VEL109" s="173">
        <v>15013</v>
      </c>
      <c r="VEM109" s="44">
        <v>15014</v>
      </c>
      <c r="VEN109" s="173">
        <v>15015</v>
      </c>
      <c r="VEO109" s="44">
        <v>15016</v>
      </c>
      <c r="VEP109" s="173">
        <v>15017</v>
      </c>
      <c r="VEQ109" s="44">
        <v>15018</v>
      </c>
      <c r="VER109" s="173">
        <v>15019</v>
      </c>
      <c r="VES109" s="44">
        <v>15020</v>
      </c>
      <c r="VET109" s="173">
        <v>15021</v>
      </c>
      <c r="VEU109" s="44">
        <v>15022</v>
      </c>
      <c r="VEV109" s="173">
        <v>15023</v>
      </c>
      <c r="VEW109" s="44">
        <v>15024</v>
      </c>
      <c r="VEX109" s="173">
        <v>15025</v>
      </c>
      <c r="VEY109" s="44">
        <v>15026</v>
      </c>
      <c r="VEZ109" s="173">
        <v>15027</v>
      </c>
      <c r="VFA109" s="44">
        <v>15028</v>
      </c>
      <c r="VFB109" s="173">
        <v>15029</v>
      </c>
      <c r="VFC109" s="44">
        <v>15030</v>
      </c>
      <c r="VFD109" s="173">
        <v>15031</v>
      </c>
      <c r="VFE109" s="44">
        <v>15032</v>
      </c>
      <c r="VFF109" s="173">
        <v>15033</v>
      </c>
      <c r="VFG109" s="44">
        <v>15034</v>
      </c>
      <c r="VFH109" s="173">
        <v>15035</v>
      </c>
      <c r="VFI109" s="44">
        <v>15036</v>
      </c>
      <c r="VFJ109" s="173">
        <v>15037</v>
      </c>
      <c r="VFK109" s="44">
        <v>15038</v>
      </c>
      <c r="VFL109" s="173">
        <v>15039</v>
      </c>
      <c r="VFM109" s="44">
        <v>15040</v>
      </c>
      <c r="VFN109" s="173">
        <v>15041</v>
      </c>
      <c r="VFO109" s="44">
        <v>15042</v>
      </c>
      <c r="VFP109" s="173">
        <v>15043</v>
      </c>
      <c r="VFQ109" s="44">
        <v>15044</v>
      </c>
      <c r="VFR109" s="173">
        <v>15045</v>
      </c>
      <c r="VFS109" s="44">
        <v>15046</v>
      </c>
      <c r="VFT109" s="173">
        <v>15047</v>
      </c>
      <c r="VFU109" s="44">
        <v>15048</v>
      </c>
      <c r="VFV109" s="173">
        <v>15049</v>
      </c>
      <c r="VFW109" s="44">
        <v>15050</v>
      </c>
      <c r="VFX109" s="173">
        <v>15051</v>
      </c>
      <c r="VFY109" s="44">
        <v>15052</v>
      </c>
      <c r="VFZ109" s="173">
        <v>15053</v>
      </c>
      <c r="VGA109" s="44">
        <v>15054</v>
      </c>
      <c r="VGB109" s="173">
        <v>15055</v>
      </c>
      <c r="VGC109" s="44">
        <v>15056</v>
      </c>
      <c r="VGD109" s="173">
        <v>15057</v>
      </c>
      <c r="VGE109" s="44">
        <v>15058</v>
      </c>
      <c r="VGF109" s="173">
        <v>15059</v>
      </c>
      <c r="VGG109" s="44">
        <v>15060</v>
      </c>
      <c r="VGH109" s="173">
        <v>15061</v>
      </c>
      <c r="VGI109" s="44">
        <v>15062</v>
      </c>
      <c r="VGJ109" s="173">
        <v>15063</v>
      </c>
      <c r="VGK109" s="44">
        <v>15064</v>
      </c>
      <c r="VGL109" s="173">
        <v>15065</v>
      </c>
      <c r="VGM109" s="44">
        <v>15066</v>
      </c>
      <c r="VGN109" s="173">
        <v>15067</v>
      </c>
      <c r="VGO109" s="44">
        <v>15068</v>
      </c>
      <c r="VGP109" s="173">
        <v>15069</v>
      </c>
      <c r="VGQ109" s="44">
        <v>15070</v>
      </c>
      <c r="VGR109" s="173">
        <v>15071</v>
      </c>
      <c r="VGS109" s="44">
        <v>15072</v>
      </c>
      <c r="VGT109" s="173">
        <v>15073</v>
      </c>
      <c r="VGU109" s="44">
        <v>15074</v>
      </c>
      <c r="VGV109" s="173">
        <v>15075</v>
      </c>
      <c r="VGW109" s="44">
        <v>15076</v>
      </c>
      <c r="VGX109" s="173">
        <v>15077</v>
      </c>
      <c r="VGY109" s="44">
        <v>15078</v>
      </c>
      <c r="VGZ109" s="173">
        <v>15079</v>
      </c>
      <c r="VHA109" s="44">
        <v>15080</v>
      </c>
      <c r="VHB109" s="173">
        <v>15081</v>
      </c>
      <c r="VHC109" s="44">
        <v>15082</v>
      </c>
      <c r="VHD109" s="173">
        <v>15083</v>
      </c>
      <c r="VHE109" s="44">
        <v>15084</v>
      </c>
      <c r="VHF109" s="173">
        <v>15085</v>
      </c>
      <c r="VHG109" s="44">
        <v>15086</v>
      </c>
      <c r="VHH109" s="173">
        <v>15087</v>
      </c>
      <c r="VHI109" s="44">
        <v>15088</v>
      </c>
      <c r="VHJ109" s="173">
        <v>15089</v>
      </c>
      <c r="VHK109" s="44">
        <v>15090</v>
      </c>
      <c r="VHL109" s="173">
        <v>15091</v>
      </c>
      <c r="VHM109" s="44">
        <v>15092</v>
      </c>
      <c r="VHN109" s="173">
        <v>15093</v>
      </c>
      <c r="VHO109" s="44">
        <v>15094</v>
      </c>
      <c r="VHP109" s="173">
        <v>15095</v>
      </c>
      <c r="VHQ109" s="44">
        <v>15096</v>
      </c>
      <c r="VHR109" s="173">
        <v>15097</v>
      </c>
      <c r="VHS109" s="44">
        <v>15098</v>
      </c>
      <c r="VHT109" s="173">
        <v>15099</v>
      </c>
      <c r="VHU109" s="44">
        <v>15100</v>
      </c>
      <c r="VHV109" s="173">
        <v>15101</v>
      </c>
      <c r="VHW109" s="44">
        <v>15102</v>
      </c>
      <c r="VHX109" s="173">
        <v>15103</v>
      </c>
      <c r="VHY109" s="44">
        <v>15104</v>
      </c>
      <c r="VHZ109" s="173">
        <v>15105</v>
      </c>
      <c r="VIA109" s="44">
        <v>15106</v>
      </c>
      <c r="VIB109" s="173">
        <v>15107</v>
      </c>
      <c r="VIC109" s="44">
        <v>15108</v>
      </c>
      <c r="VID109" s="173">
        <v>15109</v>
      </c>
      <c r="VIE109" s="44">
        <v>15110</v>
      </c>
      <c r="VIF109" s="173">
        <v>15111</v>
      </c>
      <c r="VIG109" s="44">
        <v>15112</v>
      </c>
      <c r="VIH109" s="173">
        <v>15113</v>
      </c>
      <c r="VII109" s="44">
        <v>15114</v>
      </c>
      <c r="VIJ109" s="173">
        <v>15115</v>
      </c>
      <c r="VIK109" s="44">
        <v>15116</v>
      </c>
      <c r="VIL109" s="173">
        <v>15117</v>
      </c>
      <c r="VIM109" s="44">
        <v>15118</v>
      </c>
      <c r="VIN109" s="173">
        <v>15119</v>
      </c>
      <c r="VIO109" s="44">
        <v>15120</v>
      </c>
      <c r="VIP109" s="173">
        <v>15121</v>
      </c>
      <c r="VIQ109" s="44">
        <v>15122</v>
      </c>
      <c r="VIR109" s="173">
        <v>15123</v>
      </c>
      <c r="VIS109" s="44">
        <v>15124</v>
      </c>
      <c r="VIT109" s="173">
        <v>15125</v>
      </c>
      <c r="VIU109" s="44">
        <v>15126</v>
      </c>
      <c r="VIV109" s="173">
        <v>15127</v>
      </c>
      <c r="VIW109" s="44">
        <v>15128</v>
      </c>
      <c r="VIX109" s="173">
        <v>15129</v>
      </c>
      <c r="VIY109" s="44">
        <v>15130</v>
      </c>
      <c r="VIZ109" s="173">
        <v>15131</v>
      </c>
      <c r="VJA109" s="44">
        <v>15132</v>
      </c>
      <c r="VJB109" s="173">
        <v>15133</v>
      </c>
      <c r="VJC109" s="44">
        <v>15134</v>
      </c>
      <c r="VJD109" s="173">
        <v>15135</v>
      </c>
      <c r="VJE109" s="44">
        <v>15136</v>
      </c>
      <c r="VJF109" s="173">
        <v>15137</v>
      </c>
      <c r="VJG109" s="44">
        <v>15138</v>
      </c>
      <c r="VJH109" s="173">
        <v>15139</v>
      </c>
      <c r="VJI109" s="44">
        <v>15140</v>
      </c>
      <c r="VJJ109" s="173">
        <v>15141</v>
      </c>
      <c r="VJK109" s="44">
        <v>15142</v>
      </c>
      <c r="VJL109" s="173">
        <v>15143</v>
      </c>
      <c r="VJM109" s="44">
        <v>15144</v>
      </c>
      <c r="VJN109" s="173">
        <v>15145</v>
      </c>
      <c r="VJO109" s="44">
        <v>15146</v>
      </c>
      <c r="VJP109" s="173">
        <v>15147</v>
      </c>
      <c r="VJQ109" s="44">
        <v>15148</v>
      </c>
      <c r="VJR109" s="173">
        <v>15149</v>
      </c>
      <c r="VJS109" s="44">
        <v>15150</v>
      </c>
      <c r="VJT109" s="173">
        <v>15151</v>
      </c>
      <c r="VJU109" s="44">
        <v>15152</v>
      </c>
      <c r="VJV109" s="173">
        <v>15153</v>
      </c>
      <c r="VJW109" s="44">
        <v>15154</v>
      </c>
      <c r="VJX109" s="173">
        <v>15155</v>
      </c>
      <c r="VJY109" s="44">
        <v>15156</v>
      </c>
      <c r="VJZ109" s="173">
        <v>15157</v>
      </c>
      <c r="VKA109" s="44">
        <v>15158</v>
      </c>
      <c r="VKB109" s="173">
        <v>15159</v>
      </c>
      <c r="VKC109" s="44">
        <v>15160</v>
      </c>
      <c r="VKD109" s="173">
        <v>15161</v>
      </c>
      <c r="VKE109" s="44">
        <v>15162</v>
      </c>
      <c r="VKF109" s="173">
        <v>15163</v>
      </c>
      <c r="VKG109" s="44">
        <v>15164</v>
      </c>
      <c r="VKH109" s="173">
        <v>15165</v>
      </c>
      <c r="VKI109" s="44">
        <v>15166</v>
      </c>
      <c r="VKJ109" s="173">
        <v>15167</v>
      </c>
      <c r="VKK109" s="44">
        <v>15168</v>
      </c>
      <c r="VKL109" s="173">
        <v>15169</v>
      </c>
      <c r="VKM109" s="44">
        <v>15170</v>
      </c>
      <c r="VKN109" s="173">
        <v>15171</v>
      </c>
      <c r="VKO109" s="44">
        <v>15172</v>
      </c>
      <c r="VKP109" s="173">
        <v>15173</v>
      </c>
      <c r="VKQ109" s="44">
        <v>15174</v>
      </c>
      <c r="VKR109" s="173">
        <v>15175</v>
      </c>
      <c r="VKS109" s="44">
        <v>15176</v>
      </c>
      <c r="VKT109" s="173">
        <v>15177</v>
      </c>
      <c r="VKU109" s="44">
        <v>15178</v>
      </c>
      <c r="VKV109" s="173">
        <v>15179</v>
      </c>
      <c r="VKW109" s="44">
        <v>15180</v>
      </c>
      <c r="VKX109" s="173">
        <v>15181</v>
      </c>
      <c r="VKY109" s="44">
        <v>15182</v>
      </c>
      <c r="VKZ109" s="173">
        <v>15183</v>
      </c>
      <c r="VLA109" s="44">
        <v>15184</v>
      </c>
      <c r="VLB109" s="173">
        <v>15185</v>
      </c>
      <c r="VLC109" s="44">
        <v>15186</v>
      </c>
      <c r="VLD109" s="173">
        <v>15187</v>
      </c>
      <c r="VLE109" s="44">
        <v>15188</v>
      </c>
      <c r="VLF109" s="173">
        <v>15189</v>
      </c>
      <c r="VLG109" s="44">
        <v>15190</v>
      </c>
      <c r="VLH109" s="173">
        <v>15191</v>
      </c>
      <c r="VLI109" s="44">
        <v>15192</v>
      </c>
      <c r="VLJ109" s="173">
        <v>15193</v>
      </c>
      <c r="VLK109" s="44">
        <v>15194</v>
      </c>
      <c r="VLL109" s="173">
        <v>15195</v>
      </c>
      <c r="VLM109" s="44">
        <v>15196</v>
      </c>
      <c r="VLN109" s="173">
        <v>15197</v>
      </c>
      <c r="VLO109" s="44">
        <v>15198</v>
      </c>
      <c r="VLP109" s="173">
        <v>15199</v>
      </c>
      <c r="VLQ109" s="44">
        <v>15200</v>
      </c>
      <c r="VLR109" s="173">
        <v>15201</v>
      </c>
      <c r="VLS109" s="44">
        <v>15202</v>
      </c>
      <c r="VLT109" s="173">
        <v>15203</v>
      </c>
      <c r="VLU109" s="44">
        <v>15204</v>
      </c>
      <c r="VLV109" s="173">
        <v>15205</v>
      </c>
      <c r="VLW109" s="44">
        <v>15206</v>
      </c>
      <c r="VLX109" s="173">
        <v>15207</v>
      </c>
      <c r="VLY109" s="44">
        <v>15208</v>
      </c>
      <c r="VLZ109" s="173">
        <v>15209</v>
      </c>
      <c r="VMA109" s="44">
        <v>15210</v>
      </c>
      <c r="VMB109" s="173">
        <v>15211</v>
      </c>
      <c r="VMC109" s="44">
        <v>15212</v>
      </c>
      <c r="VMD109" s="173">
        <v>15213</v>
      </c>
      <c r="VME109" s="44">
        <v>15214</v>
      </c>
      <c r="VMF109" s="173">
        <v>15215</v>
      </c>
      <c r="VMG109" s="44">
        <v>15216</v>
      </c>
      <c r="VMH109" s="173">
        <v>15217</v>
      </c>
      <c r="VMI109" s="44">
        <v>15218</v>
      </c>
      <c r="VMJ109" s="173">
        <v>15219</v>
      </c>
      <c r="VMK109" s="44">
        <v>15220</v>
      </c>
      <c r="VML109" s="173">
        <v>15221</v>
      </c>
      <c r="VMM109" s="44">
        <v>15222</v>
      </c>
      <c r="VMN109" s="173">
        <v>15223</v>
      </c>
      <c r="VMO109" s="44">
        <v>15224</v>
      </c>
      <c r="VMP109" s="173">
        <v>15225</v>
      </c>
      <c r="VMQ109" s="44">
        <v>15226</v>
      </c>
      <c r="VMR109" s="173">
        <v>15227</v>
      </c>
      <c r="VMS109" s="44">
        <v>15228</v>
      </c>
      <c r="VMT109" s="173">
        <v>15229</v>
      </c>
      <c r="VMU109" s="44">
        <v>15230</v>
      </c>
      <c r="VMV109" s="173">
        <v>15231</v>
      </c>
      <c r="VMW109" s="44">
        <v>15232</v>
      </c>
      <c r="VMX109" s="173">
        <v>15233</v>
      </c>
      <c r="VMY109" s="44">
        <v>15234</v>
      </c>
      <c r="VMZ109" s="173">
        <v>15235</v>
      </c>
      <c r="VNA109" s="44">
        <v>15236</v>
      </c>
      <c r="VNB109" s="173">
        <v>15237</v>
      </c>
      <c r="VNC109" s="44">
        <v>15238</v>
      </c>
      <c r="VND109" s="173">
        <v>15239</v>
      </c>
      <c r="VNE109" s="44">
        <v>15240</v>
      </c>
      <c r="VNF109" s="173">
        <v>15241</v>
      </c>
      <c r="VNG109" s="44">
        <v>15242</v>
      </c>
      <c r="VNH109" s="173">
        <v>15243</v>
      </c>
      <c r="VNI109" s="44">
        <v>15244</v>
      </c>
      <c r="VNJ109" s="173">
        <v>15245</v>
      </c>
      <c r="VNK109" s="44">
        <v>15246</v>
      </c>
      <c r="VNL109" s="173">
        <v>15247</v>
      </c>
      <c r="VNM109" s="44">
        <v>15248</v>
      </c>
      <c r="VNN109" s="173">
        <v>15249</v>
      </c>
      <c r="VNO109" s="44">
        <v>15250</v>
      </c>
      <c r="VNP109" s="173">
        <v>15251</v>
      </c>
      <c r="VNQ109" s="44">
        <v>15252</v>
      </c>
      <c r="VNR109" s="173">
        <v>15253</v>
      </c>
      <c r="VNS109" s="44">
        <v>15254</v>
      </c>
      <c r="VNT109" s="173">
        <v>15255</v>
      </c>
      <c r="VNU109" s="44">
        <v>15256</v>
      </c>
      <c r="VNV109" s="173">
        <v>15257</v>
      </c>
      <c r="VNW109" s="44">
        <v>15258</v>
      </c>
      <c r="VNX109" s="173">
        <v>15259</v>
      </c>
      <c r="VNY109" s="44">
        <v>15260</v>
      </c>
      <c r="VNZ109" s="173">
        <v>15261</v>
      </c>
      <c r="VOA109" s="44">
        <v>15262</v>
      </c>
      <c r="VOB109" s="173">
        <v>15263</v>
      </c>
      <c r="VOC109" s="44">
        <v>15264</v>
      </c>
      <c r="VOD109" s="173">
        <v>15265</v>
      </c>
      <c r="VOE109" s="44">
        <v>15266</v>
      </c>
      <c r="VOF109" s="173">
        <v>15267</v>
      </c>
      <c r="VOG109" s="44">
        <v>15268</v>
      </c>
      <c r="VOH109" s="173">
        <v>15269</v>
      </c>
      <c r="VOI109" s="44">
        <v>15270</v>
      </c>
      <c r="VOJ109" s="173">
        <v>15271</v>
      </c>
      <c r="VOK109" s="44">
        <v>15272</v>
      </c>
      <c r="VOL109" s="173">
        <v>15273</v>
      </c>
      <c r="VOM109" s="44">
        <v>15274</v>
      </c>
      <c r="VON109" s="173">
        <v>15275</v>
      </c>
      <c r="VOO109" s="44">
        <v>15276</v>
      </c>
      <c r="VOP109" s="173">
        <v>15277</v>
      </c>
      <c r="VOQ109" s="44">
        <v>15278</v>
      </c>
      <c r="VOR109" s="173">
        <v>15279</v>
      </c>
      <c r="VOS109" s="44">
        <v>15280</v>
      </c>
      <c r="VOT109" s="173">
        <v>15281</v>
      </c>
      <c r="VOU109" s="44">
        <v>15282</v>
      </c>
      <c r="VOV109" s="173">
        <v>15283</v>
      </c>
      <c r="VOW109" s="44">
        <v>15284</v>
      </c>
      <c r="VOX109" s="173">
        <v>15285</v>
      </c>
      <c r="VOY109" s="44">
        <v>15286</v>
      </c>
      <c r="VOZ109" s="173">
        <v>15287</v>
      </c>
      <c r="VPA109" s="44">
        <v>15288</v>
      </c>
      <c r="VPB109" s="173">
        <v>15289</v>
      </c>
      <c r="VPC109" s="44">
        <v>15290</v>
      </c>
      <c r="VPD109" s="173">
        <v>15291</v>
      </c>
      <c r="VPE109" s="44">
        <v>15292</v>
      </c>
      <c r="VPF109" s="173">
        <v>15293</v>
      </c>
      <c r="VPG109" s="44">
        <v>15294</v>
      </c>
      <c r="VPH109" s="173">
        <v>15295</v>
      </c>
      <c r="VPI109" s="44">
        <v>15296</v>
      </c>
      <c r="VPJ109" s="173">
        <v>15297</v>
      </c>
      <c r="VPK109" s="44">
        <v>15298</v>
      </c>
      <c r="VPL109" s="173">
        <v>15299</v>
      </c>
      <c r="VPM109" s="44">
        <v>15300</v>
      </c>
      <c r="VPN109" s="173">
        <v>15301</v>
      </c>
      <c r="VPO109" s="44">
        <v>15302</v>
      </c>
      <c r="VPP109" s="173">
        <v>15303</v>
      </c>
      <c r="VPQ109" s="44">
        <v>15304</v>
      </c>
      <c r="VPR109" s="173">
        <v>15305</v>
      </c>
      <c r="VPS109" s="44">
        <v>15306</v>
      </c>
      <c r="VPT109" s="173">
        <v>15307</v>
      </c>
      <c r="VPU109" s="44">
        <v>15308</v>
      </c>
      <c r="VPV109" s="173">
        <v>15309</v>
      </c>
      <c r="VPW109" s="44">
        <v>15310</v>
      </c>
      <c r="VPX109" s="173">
        <v>15311</v>
      </c>
      <c r="VPY109" s="44">
        <v>15312</v>
      </c>
      <c r="VPZ109" s="173">
        <v>15313</v>
      </c>
      <c r="VQA109" s="44">
        <v>15314</v>
      </c>
      <c r="VQB109" s="173">
        <v>15315</v>
      </c>
      <c r="VQC109" s="44">
        <v>15316</v>
      </c>
      <c r="VQD109" s="173">
        <v>15317</v>
      </c>
      <c r="VQE109" s="44">
        <v>15318</v>
      </c>
      <c r="VQF109" s="173">
        <v>15319</v>
      </c>
      <c r="VQG109" s="44">
        <v>15320</v>
      </c>
      <c r="VQH109" s="173">
        <v>15321</v>
      </c>
      <c r="VQI109" s="44">
        <v>15322</v>
      </c>
      <c r="VQJ109" s="173">
        <v>15323</v>
      </c>
      <c r="VQK109" s="44">
        <v>15324</v>
      </c>
      <c r="VQL109" s="173">
        <v>15325</v>
      </c>
      <c r="VQM109" s="44">
        <v>15326</v>
      </c>
      <c r="VQN109" s="173">
        <v>15327</v>
      </c>
      <c r="VQO109" s="44">
        <v>15328</v>
      </c>
      <c r="VQP109" s="173">
        <v>15329</v>
      </c>
      <c r="VQQ109" s="44">
        <v>15330</v>
      </c>
      <c r="VQR109" s="173">
        <v>15331</v>
      </c>
      <c r="VQS109" s="44">
        <v>15332</v>
      </c>
      <c r="VQT109" s="173">
        <v>15333</v>
      </c>
      <c r="VQU109" s="44">
        <v>15334</v>
      </c>
      <c r="VQV109" s="173">
        <v>15335</v>
      </c>
      <c r="VQW109" s="44">
        <v>15336</v>
      </c>
      <c r="VQX109" s="173">
        <v>15337</v>
      </c>
      <c r="VQY109" s="44">
        <v>15338</v>
      </c>
      <c r="VQZ109" s="173">
        <v>15339</v>
      </c>
      <c r="VRA109" s="44">
        <v>15340</v>
      </c>
      <c r="VRB109" s="173">
        <v>15341</v>
      </c>
      <c r="VRC109" s="44">
        <v>15342</v>
      </c>
      <c r="VRD109" s="173">
        <v>15343</v>
      </c>
      <c r="VRE109" s="44">
        <v>15344</v>
      </c>
      <c r="VRF109" s="173">
        <v>15345</v>
      </c>
      <c r="VRG109" s="44">
        <v>15346</v>
      </c>
      <c r="VRH109" s="173">
        <v>15347</v>
      </c>
      <c r="VRI109" s="44">
        <v>15348</v>
      </c>
      <c r="VRJ109" s="173">
        <v>15349</v>
      </c>
      <c r="VRK109" s="44">
        <v>15350</v>
      </c>
      <c r="VRL109" s="173">
        <v>15351</v>
      </c>
      <c r="VRM109" s="44">
        <v>15352</v>
      </c>
      <c r="VRN109" s="173">
        <v>15353</v>
      </c>
      <c r="VRO109" s="44">
        <v>15354</v>
      </c>
      <c r="VRP109" s="173">
        <v>15355</v>
      </c>
      <c r="VRQ109" s="44">
        <v>15356</v>
      </c>
      <c r="VRR109" s="173">
        <v>15357</v>
      </c>
      <c r="VRS109" s="44">
        <v>15358</v>
      </c>
      <c r="VRT109" s="173">
        <v>15359</v>
      </c>
      <c r="VRU109" s="44">
        <v>15360</v>
      </c>
      <c r="VRV109" s="173">
        <v>15361</v>
      </c>
      <c r="VRW109" s="44">
        <v>15362</v>
      </c>
      <c r="VRX109" s="173">
        <v>15363</v>
      </c>
      <c r="VRY109" s="44">
        <v>15364</v>
      </c>
      <c r="VRZ109" s="173">
        <v>15365</v>
      </c>
      <c r="VSA109" s="44">
        <v>15366</v>
      </c>
      <c r="VSB109" s="173">
        <v>15367</v>
      </c>
      <c r="VSC109" s="44">
        <v>15368</v>
      </c>
      <c r="VSD109" s="173">
        <v>15369</v>
      </c>
      <c r="VSE109" s="44">
        <v>15370</v>
      </c>
      <c r="VSF109" s="173">
        <v>15371</v>
      </c>
      <c r="VSG109" s="44">
        <v>15372</v>
      </c>
      <c r="VSH109" s="173">
        <v>15373</v>
      </c>
      <c r="VSI109" s="44">
        <v>15374</v>
      </c>
      <c r="VSJ109" s="173">
        <v>15375</v>
      </c>
      <c r="VSK109" s="44">
        <v>15376</v>
      </c>
      <c r="VSL109" s="173">
        <v>15377</v>
      </c>
      <c r="VSM109" s="44">
        <v>15378</v>
      </c>
      <c r="VSN109" s="173">
        <v>15379</v>
      </c>
      <c r="VSO109" s="44">
        <v>15380</v>
      </c>
      <c r="VSP109" s="173">
        <v>15381</v>
      </c>
      <c r="VSQ109" s="44">
        <v>15382</v>
      </c>
      <c r="VSR109" s="173">
        <v>15383</v>
      </c>
      <c r="VSS109" s="44">
        <v>15384</v>
      </c>
      <c r="VST109" s="173">
        <v>15385</v>
      </c>
      <c r="VSU109" s="44">
        <v>15386</v>
      </c>
      <c r="VSV109" s="173">
        <v>15387</v>
      </c>
      <c r="VSW109" s="44">
        <v>15388</v>
      </c>
      <c r="VSX109" s="173">
        <v>15389</v>
      </c>
      <c r="VSY109" s="44">
        <v>15390</v>
      </c>
      <c r="VSZ109" s="173">
        <v>15391</v>
      </c>
      <c r="VTA109" s="44">
        <v>15392</v>
      </c>
      <c r="VTB109" s="173">
        <v>15393</v>
      </c>
      <c r="VTC109" s="44">
        <v>15394</v>
      </c>
      <c r="VTD109" s="173">
        <v>15395</v>
      </c>
      <c r="VTE109" s="44">
        <v>15396</v>
      </c>
      <c r="VTF109" s="173">
        <v>15397</v>
      </c>
      <c r="VTG109" s="44">
        <v>15398</v>
      </c>
      <c r="VTH109" s="173">
        <v>15399</v>
      </c>
      <c r="VTI109" s="44">
        <v>15400</v>
      </c>
      <c r="VTJ109" s="173">
        <v>15401</v>
      </c>
      <c r="VTK109" s="44">
        <v>15402</v>
      </c>
      <c r="VTL109" s="173">
        <v>15403</v>
      </c>
      <c r="VTM109" s="44">
        <v>15404</v>
      </c>
      <c r="VTN109" s="173">
        <v>15405</v>
      </c>
      <c r="VTO109" s="44">
        <v>15406</v>
      </c>
      <c r="VTP109" s="173">
        <v>15407</v>
      </c>
      <c r="VTQ109" s="44">
        <v>15408</v>
      </c>
      <c r="VTR109" s="173">
        <v>15409</v>
      </c>
      <c r="VTS109" s="44">
        <v>15410</v>
      </c>
      <c r="VTT109" s="173">
        <v>15411</v>
      </c>
      <c r="VTU109" s="44">
        <v>15412</v>
      </c>
      <c r="VTV109" s="173">
        <v>15413</v>
      </c>
      <c r="VTW109" s="44">
        <v>15414</v>
      </c>
      <c r="VTX109" s="173">
        <v>15415</v>
      </c>
      <c r="VTY109" s="44">
        <v>15416</v>
      </c>
      <c r="VTZ109" s="173">
        <v>15417</v>
      </c>
      <c r="VUA109" s="44">
        <v>15418</v>
      </c>
      <c r="VUB109" s="173">
        <v>15419</v>
      </c>
      <c r="VUC109" s="44">
        <v>15420</v>
      </c>
      <c r="VUD109" s="173">
        <v>15421</v>
      </c>
      <c r="VUE109" s="44">
        <v>15422</v>
      </c>
      <c r="VUF109" s="173">
        <v>15423</v>
      </c>
      <c r="VUG109" s="44">
        <v>15424</v>
      </c>
      <c r="VUH109" s="173">
        <v>15425</v>
      </c>
      <c r="VUI109" s="44">
        <v>15426</v>
      </c>
      <c r="VUJ109" s="173">
        <v>15427</v>
      </c>
      <c r="VUK109" s="44">
        <v>15428</v>
      </c>
      <c r="VUL109" s="173">
        <v>15429</v>
      </c>
      <c r="VUM109" s="44">
        <v>15430</v>
      </c>
      <c r="VUN109" s="173">
        <v>15431</v>
      </c>
      <c r="VUO109" s="44">
        <v>15432</v>
      </c>
      <c r="VUP109" s="173">
        <v>15433</v>
      </c>
      <c r="VUQ109" s="44">
        <v>15434</v>
      </c>
      <c r="VUR109" s="173">
        <v>15435</v>
      </c>
      <c r="VUS109" s="44">
        <v>15436</v>
      </c>
      <c r="VUT109" s="173">
        <v>15437</v>
      </c>
      <c r="VUU109" s="44">
        <v>15438</v>
      </c>
      <c r="VUV109" s="173">
        <v>15439</v>
      </c>
      <c r="VUW109" s="44">
        <v>15440</v>
      </c>
      <c r="VUX109" s="173">
        <v>15441</v>
      </c>
      <c r="VUY109" s="44">
        <v>15442</v>
      </c>
      <c r="VUZ109" s="173">
        <v>15443</v>
      </c>
      <c r="VVA109" s="44">
        <v>15444</v>
      </c>
      <c r="VVB109" s="173">
        <v>15445</v>
      </c>
      <c r="VVC109" s="44">
        <v>15446</v>
      </c>
      <c r="VVD109" s="173">
        <v>15447</v>
      </c>
      <c r="VVE109" s="44">
        <v>15448</v>
      </c>
      <c r="VVF109" s="173">
        <v>15449</v>
      </c>
      <c r="VVG109" s="44">
        <v>15450</v>
      </c>
      <c r="VVH109" s="173">
        <v>15451</v>
      </c>
      <c r="VVI109" s="44">
        <v>15452</v>
      </c>
      <c r="VVJ109" s="173">
        <v>15453</v>
      </c>
      <c r="VVK109" s="44">
        <v>15454</v>
      </c>
      <c r="VVL109" s="173">
        <v>15455</v>
      </c>
      <c r="VVM109" s="44">
        <v>15456</v>
      </c>
      <c r="VVN109" s="173">
        <v>15457</v>
      </c>
      <c r="VVO109" s="44">
        <v>15458</v>
      </c>
      <c r="VVP109" s="173">
        <v>15459</v>
      </c>
      <c r="VVQ109" s="44">
        <v>15460</v>
      </c>
      <c r="VVR109" s="173">
        <v>15461</v>
      </c>
      <c r="VVS109" s="44">
        <v>15462</v>
      </c>
      <c r="VVT109" s="173">
        <v>15463</v>
      </c>
      <c r="VVU109" s="44">
        <v>15464</v>
      </c>
      <c r="VVV109" s="173">
        <v>15465</v>
      </c>
      <c r="VVW109" s="44">
        <v>15466</v>
      </c>
      <c r="VVX109" s="173">
        <v>15467</v>
      </c>
      <c r="VVY109" s="44">
        <v>15468</v>
      </c>
      <c r="VVZ109" s="173">
        <v>15469</v>
      </c>
      <c r="VWA109" s="44">
        <v>15470</v>
      </c>
      <c r="VWB109" s="173">
        <v>15471</v>
      </c>
      <c r="VWC109" s="44">
        <v>15472</v>
      </c>
      <c r="VWD109" s="173">
        <v>15473</v>
      </c>
      <c r="VWE109" s="44">
        <v>15474</v>
      </c>
      <c r="VWF109" s="173">
        <v>15475</v>
      </c>
      <c r="VWG109" s="44">
        <v>15476</v>
      </c>
      <c r="VWH109" s="173">
        <v>15477</v>
      </c>
      <c r="VWI109" s="44">
        <v>15478</v>
      </c>
      <c r="VWJ109" s="173">
        <v>15479</v>
      </c>
      <c r="VWK109" s="44">
        <v>15480</v>
      </c>
      <c r="VWL109" s="173">
        <v>15481</v>
      </c>
      <c r="VWM109" s="44">
        <v>15482</v>
      </c>
      <c r="VWN109" s="173">
        <v>15483</v>
      </c>
      <c r="VWO109" s="44">
        <v>15484</v>
      </c>
      <c r="VWP109" s="173">
        <v>15485</v>
      </c>
      <c r="VWQ109" s="44">
        <v>15486</v>
      </c>
      <c r="VWR109" s="173">
        <v>15487</v>
      </c>
      <c r="VWS109" s="44">
        <v>15488</v>
      </c>
      <c r="VWT109" s="173">
        <v>15489</v>
      </c>
      <c r="VWU109" s="44">
        <v>15490</v>
      </c>
      <c r="VWV109" s="173">
        <v>15491</v>
      </c>
      <c r="VWW109" s="44">
        <v>15492</v>
      </c>
      <c r="VWX109" s="173">
        <v>15493</v>
      </c>
      <c r="VWY109" s="44">
        <v>15494</v>
      </c>
      <c r="VWZ109" s="173">
        <v>15495</v>
      </c>
      <c r="VXA109" s="44">
        <v>15496</v>
      </c>
      <c r="VXB109" s="173">
        <v>15497</v>
      </c>
      <c r="VXC109" s="44">
        <v>15498</v>
      </c>
      <c r="VXD109" s="173">
        <v>15499</v>
      </c>
      <c r="VXE109" s="44">
        <v>15500</v>
      </c>
      <c r="VXF109" s="173">
        <v>15501</v>
      </c>
      <c r="VXG109" s="44">
        <v>15502</v>
      </c>
      <c r="VXH109" s="173">
        <v>15503</v>
      </c>
      <c r="VXI109" s="44">
        <v>15504</v>
      </c>
      <c r="VXJ109" s="173">
        <v>15505</v>
      </c>
      <c r="VXK109" s="44">
        <v>15506</v>
      </c>
      <c r="VXL109" s="173">
        <v>15507</v>
      </c>
      <c r="VXM109" s="44">
        <v>15508</v>
      </c>
      <c r="VXN109" s="173">
        <v>15509</v>
      </c>
      <c r="VXO109" s="44">
        <v>15510</v>
      </c>
      <c r="VXP109" s="173">
        <v>15511</v>
      </c>
      <c r="VXQ109" s="44">
        <v>15512</v>
      </c>
      <c r="VXR109" s="173">
        <v>15513</v>
      </c>
      <c r="VXS109" s="44">
        <v>15514</v>
      </c>
      <c r="VXT109" s="173">
        <v>15515</v>
      </c>
      <c r="VXU109" s="44">
        <v>15516</v>
      </c>
      <c r="VXV109" s="173">
        <v>15517</v>
      </c>
      <c r="VXW109" s="44">
        <v>15518</v>
      </c>
      <c r="VXX109" s="173">
        <v>15519</v>
      </c>
      <c r="VXY109" s="44">
        <v>15520</v>
      </c>
      <c r="VXZ109" s="173">
        <v>15521</v>
      </c>
      <c r="VYA109" s="44">
        <v>15522</v>
      </c>
      <c r="VYB109" s="173">
        <v>15523</v>
      </c>
      <c r="VYC109" s="44">
        <v>15524</v>
      </c>
      <c r="VYD109" s="173">
        <v>15525</v>
      </c>
      <c r="VYE109" s="44">
        <v>15526</v>
      </c>
      <c r="VYF109" s="173">
        <v>15527</v>
      </c>
      <c r="VYG109" s="44">
        <v>15528</v>
      </c>
      <c r="VYH109" s="173">
        <v>15529</v>
      </c>
      <c r="VYI109" s="44">
        <v>15530</v>
      </c>
      <c r="VYJ109" s="173">
        <v>15531</v>
      </c>
      <c r="VYK109" s="44">
        <v>15532</v>
      </c>
      <c r="VYL109" s="173">
        <v>15533</v>
      </c>
      <c r="VYM109" s="44">
        <v>15534</v>
      </c>
      <c r="VYN109" s="173">
        <v>15535</v>
      </c>
      <c r="VYO109" s="44">
        <v>15536</v>
      </c>
      <c r="VYP109" s="173">
        <v>15537</v>
      </c>
      <c r="VYQ109" s="44">
        <v>15538</v>
      </c>
      <c r="VYR109" s="173">
        <v>15539</v>
      </c>
      <c r="VYS109" s="44">
        <v>15540</v>
      </c>
      <c r="VYT109" s="173">
        <v>15541</v>
      </c>
      <c r="VYU109" s="44">
        <v>15542</v>
      </c>
      <c r="VYV109" s="173">
        <v>15543</v>
      </c>
      <c r="VYW109" s="44">
        <v>15544</v>
      </c>
      <c r="VYX109" s="173">
        <v>15545</v>
      </c>
      <c r="VYY109" s="44">
        <v>15546</v>
      </c>
      <c r="VYZ109" s="173">
        <v>15547</v>
      </c>
      <c r="VZA109" s="44">
        <v>15548</v>
      </c>
      <c r="VZB109" s="173">
        <v>15549</v>
      </c>
      <c r="VZC109" s="44">
        <v>15550</v>
      </c>
      <c r="VZD109" s="173">
        <v>15551</v>
      </c>
      <c r="VZE109" s="44">
        <v>15552</v>
      </c>
      <c r="VZF109" s="173">
        <v>15553</v>
      </c>
      <c r="VZG109" s="44">
        <v>15554</v>
      </c>
      <c r="VZH109" s="173">
        <v>15555</v>
      </c>
      <c r="VZI109" s="44">
        <v>15556</v>
      </c>
      <c r="VZJ109" s="173">
        <v>15557</v>
      </c>
      <c r="VZK109" s="44">
        <v>15558</v>
      </c>
      <c r="VZL109" s="173">
        <v>15559</v>
      </c>
      <c r="VZM109" s="44">
        <v>15560</v>
      </c>
      <c r="VZN109" s="173">
        <v>15561</v>
      </c>
      <c r="VZO109" s="44">
        <v>15562</v>
      </c>
      <c r="VZP109" s="173">
        <v>15563</v>
      </c>
      <c r="VZQ109" s="44">
        <v>15564</v>
      </c>
      <c r="VZR109" s="173">
        <v>15565</v>
      </c>
      <c r="VZS109" s="44">
        <v>15566</v>
      </c>
      <c r="VZT109" s="173">
        <v>15567</v>
      </c>
      <c r="VZU109" s="44">
        <v>15568</v>
      </c>
      <c r="VZV109" s="173">
        <v>15569</v>
      </c>
      <c r="VZW109" s="44">
        <v>15570</v>
      </c>
      <c r="VZX109" s="173">
        <v>15571</v>
      </c>
      <c r="VZY109" s="44">
        <v>15572</v>
      </c>
      <c r="VZZ109" s="173">
        <v>15573</v>
      </c>
      <c r="WAA109" s="44">
        <v>15574</v>
      </c>
      <c r="WAB109" s="173">
        <v>15575</v>
      </c>
      <c r="WAC109" s="44">
        <v>15576</v>
      </c>
      <c r="WAD109" s="173">
        <v>15577</v>
      </c>
      <c r="WAE109" s="44">
        <v>15578</v>
      </c>
      <c r="WAF109" s="173">
        <v>15579</v>
      </c>
      <c r="WAG109" s="44">
        <v>15580</v>
      </c>
      <c r="WAH109" s="173">
        <v>15581</v>
      </c>
      <c r="WAI109" s="44">
        <v>15582</v>
      </c>
      <c r="WAJ109" s="173">
        <v>15583</v>
      </c>
      <c r="WAK109" s="44">
        <v>15584</v>
      </c>
      <c r="WAL109" s="173">
        <v>15585</v>
      </c>
      <c r="WAM109" s="44">
        <v>15586</v>
      </c>
      <c r="WAN109" s="173">
        <v>15587</v>
      </c>
      <c r="WAO109" s="44">
        <v>15588</v>
      </c>
      <c r="WAP109" s="173">
        <v>15589</v>
      </c>
      <c r="WAQ109" s="44">
        <v>15590</v>
      </c>
      <c r="WAR109" s="173">
        <v>15591</v>
      </c>
      <c r="WAS109" s="44">
        <v>15592</v>
      </c>
      <c r="WAT109" s="173">
        <v>15593</v>
      </c>
      <c r="WAU109" s="44">
        <v>15594</v>
      </c>
      <c r="WAV109" s="173">
        <v>15595</v>
      </c>
      <c r="WAW109" s="44">
        <v>15596</v>
      </c>
      <c r="WAX109" s="173">
        <v>15597</v>
      </c>
      <c r="WAY109" s="44">
        <v>15598</v>
      </c>
      <c r="WAZ109" s="173">
        <v>15599</v>
      </c>
      <c r="WBA109" s="44">
        <v>15600</v>
      </c>
      <c r="WBB109" s="173">
        <v>15601</v>
      </c>
      <c r="WBC109" s="44">
        <v>15602</v>
      </c>
      <c r="WBD109" s="173">
        <v>15603</v>
      </c>
      <c r="WBE109" s="44">
        <v>15604</v>
      </c>
      <c r="WBF109" s="173">
        <v>15605</v>
      </c>
      <c r="WBG109" s="44">
        <v>15606</v>
      </c>
      <c r="WBH109" s="173">
        <v>15607</v>
      </c>
      <c r="WBI109" s="44">
        <v>15608</v>
      </c>
      <c r="WBJ109" s="173">
        <v>15609</v>
      </c>
      <c r="WBK109" s="44">
        <v>15610</v>
      </c>
      <c r="WBL109" s="173">
        <v>15611</v>
      </c>
      <c r="WBM109" s="44">
        <v>15612</v>
      </c>
      <c r="WBN109" s="173">
        <v>15613</v>
      </c>
      <c r="WBO109" s="44">
        <v>15614</v>
      </c>
      <c r="WBP109" s="173">
        <v>15615</v>
      </c>
      <c r="WBQ109" s="44">
        <v>15616</v>
      </c>
      <c r="WBR109" s="173">
        <v>15617</v>
      </c>
      <c r="WBS109" s="44">
        <v>15618</v>
      </c>
      <c r="WBT109" s="173">
        <v>15619</v>
      </c>
      <c r="WBU109" s="44">
        <v>15620</v>
      </c>
      <c r="WBV109" s="173">
        <v>15621</v>
      </c>
      <c r="WBW109" s="44">
        <v>15622</v>
      </c>
      <c r="WBX109" s="173">
        <v>15623</v>
      </c>
      <c r="WBY109" s="44">
        <v>15624</v>
      </c>
      <c r="WBZ109" s="173">
        <v>15625</v>
      </c>
      <c r="WCA109" s="44">
        <v>15626</v>
      </c>
      <c r="WCB109" s="173">
        <v>15627</v>
      </c>
      <c r="WCC109" s="44">
        <v>15628</v>
      </c>
      <c r="WCD109" s="173">
        <v>15629</v>
      </c>
      <c r="WCE109" s="44">
        <v>15630</v>
      </c>
      <c r="WCF109" s="173">
        <v>15631</v>
      </c>
      <c r="WCG109" s="44">
        <v>15632</v>
      </c>
      <c r="WCH109" s="173">
        <v>15633</v>
      </c>
      <c r="WCI109" s="44">
        <v>15634</v>
      </c>
      <c r="WCJ109" s="173">
        <v>15635</v>
      </c>
      <c r="WCK109" s="44">
        <v>15636</v>
      </c>
      <c r="WCL109" s="173">
        <v>15637</v>
      </c>
      <c r="WCM109" s="44">
        <v>15638</v>
      </c>
      <c r="WCN109" s="173">
        <v>15639</v>
      </c>
      <c r="WCO109" s="44">
        <v>15640</v>
      </c>
      <c r="WCP109" s="173">
        <v>15641</v>
      </c>
      <c r="WCQ109" s="44">
        <v>15642</v>
      </c>
      <c r="WCR109" s="173">
        <v>15643</v>
      </c>
      <c r="WCS109" s="44">
        <v>15644</v>
      </c>
      <c r="WCT109" s="173">
        <v>15645</v>
      </c>
      <c r="WCU109" s="44">
        <v>15646</v>
      </c>
      <c r="WCV109" s="173">
        <v>15647</v>
      </c>
      <c r="WCW109" s="44">
        <v>15648</v>
      </c>
      <c r="WCX109" s="173">
        <v>15649</v>
      </c>
      <c r="WCY109" s="44">
        <v>15650</v>
      </c>
      <c r="WCZ109" s="173">
        <v>15651</v>
      </c>
      <c r="WDA109" s="44">
        <v>15652</v>
      </c>
      <c r="WDB109" s="173">
        <v>15653</v>
      </c>
      <c r="WDC109" s="44">
        <v>15654</v>
      </c>
      <c r="WDD109" s="173">
        <v>15655</v>
      </c>
      <c r="WDE109" s="44">
        <v>15656</v>
      </c>
      <c r="WDF109" s="173">
        <v>15657</v>
      </c>
      <c r="WDG109" s="44">
        <v>15658</v>
      </c>
      <c r="WDH109" s="173">
        <v>15659</v>
      </c>
      <c r="WDI109" s="44">
        <v>15660</v>
      </c>
      <c r="WDJ109" s="173">
        <v>15661</v>
      </c>
      <c r="WDK109" s="44">
        <v>15662</v>
      </c>
      <c r="WDL109" s="173">
        <v>15663</v>
      </c>
      <c r="WDM109" s="44">
        <v>15664</v>
      </c>
      <c r="WDN109" s="173">
        <v>15665</v>
      </c>
      <c r="WDO109" s="44">
        <v>15666</v>
      </c>
      <c r="WDP109" s="173">
        <v>15667</v>
      </c>
      <c r="WDQ109" s="44">
        <v>15668</v>
      </c>
      <c r="WDR109" s="173">
        <v>15669</v>
      </c>
      <c r="WDS109" s="44">
        <v>15670</v>
      </c>
      <c r="WDT109" s="173">
        <v>15671</v>
      </c>
      <c r="WDU109" s="44">
        <v>15672</v>
      </c>
      <c r="WDV109" s="173">
        <v>15673</v>
      </c>
      <c r="WDW109" s="44">
        <v>15674</v>
      </c>
      <c r="WDX109" s="173">
        <v>15675</v>
      </c>
      <c r="WDY109" s="44">
        <v>15676</v>
      </c>
      <c r="WDZ109" s="173">
        <v>15677</v>
      </c>
      <c r="WEA109" s="44">
        <v>15678</v>
      </c>
      <c r="WEB109" s="173">
        <v>15679</v>
      </c>
      <c r="WEC109" s="44">
        <v>15680</v>
      </c>
      <c r="WED109" s="173">
        <v>15681</v>
      </c>
      <c r="WEE109" s="44">
        <v>15682</v>
      </c>
      <c r="WEF109" s="173">
        <v>15683</v>
      </c>
      <c r="WEG109" s="44">
        <v>15684</v>
      </c>
      <c r="WEH109" s="173">
        <v>15685</v>
      </c>
      <c r="WEI109" s="44">
        <v>15686</v>
      </c>
      <c r="WEJ109" s="173">
        <v>15687</v>
      </c>
      <c r="WEK109" s="44">
        <v>15688</v>
      </c>
      <c r="WEL109" s="173">
        <v>15689</v>
      </c>
      <c r="WEM109" s="44">
        <v>15690</v>
      </c>
      <c r="WEN109" s="173">
        <v>15691</v>
      </c>
      <c r="WEO109" s="44">
        <v>15692</v>
      </c>
      <c r="WEP109" s="173">
        <v>15693</v>
      </c>
      <c r="WEQ109" s="44">
        <v>15694</v>
      </c>
      <c r="WER109" s="173">
        <v>15695</v>
      </c>
      <c r="WES109" s="44">
        <v>15696</v>
      </c>
      <c r="WET109" s="173">
        <v>15697</v>
      </c>
      <c r="WEU109" s="44">
        <v>15698</v>
      </c>
      <c r="WEV109" s="173">
        <v>15699</v>
      </c>
      <c r="WEW109" s="44">
        <v>15700</v>
      </c>
      <c r="WEX109" s="173">
        <v>15701</v>
      </c>
      <c r="WEY109" s="44">
        <v>15702</v>
      </c>
      <c r="WEZ109" s="173">
        <v>15703</v>
      </c>
      <c r="WFA109" s="44">
        <v>15704</v>
      </c>
      <c r="WFB109" s="173">
        <v>15705</v>
      </c>
      <c r="WFC109" s="44">
        <v>15706</v>
      </c>
      <c r="WFD109" s="173">
        <v>15707</v>
      </c>
      <c r="WFE109" s="44">
        <v>15708</v>
      </c>
      <c r="WFF109" s="173">
        <v>15709</v>
      </c>
      <c r="WFG109" s="44">
        <v>15710</v>
      </c>
      <c r="WFH109" s="173">
        <v>15711</v>
      </c>
      <c r="WFI109" s="44">
        <v>15712</v>
      </c>
      <c r="WFJ109" s="173">
        <v>15713</v>
      </c>
      <c r="WFK109" s="44">
        <v>15714</v>
      </c>
      <c r="WFL109" s="173">
        <v>15715</v>
      </c>
      <c r="WFM109" s="44">
        <v>15716</v>
      </c>
      <c r="WFN109" s="173">
        <v>15717</v>
      </c>
      <c r="WFO109" s="44">
        <v>15718</v>
      </c>
      <c r="WFP109" s="173">
        <v>15719</v>
      </c>
      <c r="WFQ109" s="44">
        <v>15720</v>
      </c>
      <c r="WFR109" s="173">
        <v>15721</v>
      </c>
      <c r="WFS109" s="44">
        <v>15722</v>
      </c>
      <c r="WFT109" s="173">
        <v>15723</v>
      </c>
      <c r="WFU109" s="44">
        <v>15724</v>
      </c>
      <c r="WFV109" s="173">
        <v>15725</v>
      </c>
      <c r="WFW109" s="44">
        <v>15726</v>
      </c>
      <c r="WFX109" s="173">
        <v>15727</v>
      </c>
      <c r="WFY109" s="44">
        <v>15728</v>
      </c>
      <c r="WFZ109" s="173">
        <v>15729</v>
      </c>
      <c r="WGA109" s="44">
        <v>15730</v>
      </c>
      <c r="WGB109" s="173">
        <v>15731</v>
      </c>
      <c r="WGC109" s="44">
        <v>15732</v>
      </c>
      <c r="WGD109" s="173">
        <v>15733</v>
      </c>
      <c r="WGE109" s="44">
        <v>15734</v>
      </c>
      <c r="WGF109" s="173">
        <v>15735</v>
      </c>
      <c r="WGG109" s="44">
        <v>15736</v>
      </c>
      <c r="WGH109" s="173">
        <v>15737</v>
      </c>
      <c r="WGI109" s="44">
        <v>15738</v>
      </c>
      <c r="WGJ109" s="173">
        <v>15739</v>
      </c>
      <c r="WGK109" s="44">
        <v>15740</v>
      </c>
      <c r="WGL109" s="173">
        <v>15741</v>
      </c>
      <c r="WGM109" s="44">
        <v>15742</v>
      </c>
      <c r="WGN109" s="173">
        <v>15743</v>
      </c>
      <c r="WGO109" s="44">
        <v>15744</v>
      </c>
      <c r="WGP109" s="173">
        <v>15745</v>
      </c>
      <c r="WGQ109" s="44">
        <v>15746</v>
      </c>
      <c r="WGR109" s="173">
        <v>15747</v>
      </c>
      <c r="WGS109" s="44">
        <v>15748</v>
      </c>
      <c r="WGT109" s="173">
        <v>15749</v>
      </c>
      <c r="WGU109" s="44">
        <v>15750</v>
      </c>
      <c r="WGV109" s="173">
        <v>15751</v>
      </c>
      <c r="WGW109" s="44">
        <v>15752</v>
      </c>
      <c r="WGX109" s="173">
        <v>15753</v>
      </c>
      <c r="WGY109" s="44">
        <v>15754</v>
      </c>
      <c r="WGZ109" s="173">
        <v>15755</v>
      </c>
      <c r="WHA109" s="44">
        <v>15756</v>
      </c>
      <c r="WHB109" s="173">
        <v>15757</v>
      </c>
      <c r="WHC109" s="44">
        <v>15758</v>
      </c>
      <c r="WHD109" s="173">
        <v>15759</v>
      </c>
      <c r="WHE109" s="44">
        <v>15760</v>
      </c>
      <c r="WHF109" s="173">
        <v>15761</v>
      </c>
      <c r="WHG109" s="44">
        <v>15762</v>
      </c>
      <c r="WHH109" s="173">
        <v>15763</v>
      </c>
      <c r="WHI109" s="44">
        <v>15764</v>
      </c>
      <c r="WHJ109" s="173">
        <v>15765</v>
      </c>
      <c r="WHK109" s="44">
        <v>15766</v>
      </c>
      <c r="WHL109" s="173">
        <v>15767</v>
      </c>
      <c r="WHM109" s="44">
        <v>15768</v>
      </c>
      <c r="WHN109" s="173">
        <v>15769</v>
      </c>
      <c r="WHO109" s="44">
        <v>15770</v>
      </c>
      <c r="WHP109" s="173">
        <v>15771</v>
      </c>
      <c r="WHQ109" s="44">
        <v>15772</v>
      </c>
      <c r="WHR109" s="173">
        <v>15773</v>
      </c>
      <c r="WHS109" s="44">
        <v>15774</v>
      </c>
      <c r="WHT109" s="173">
        <v>15775</v>
      </c>
      <c r="WHU109" s="44">
        <v>15776</v>
      </c>
      <c r="WHV109" s="173">
        <v>15777</v>
      </c>
      <c r="WHW109" s="44">
        <v>15778</v>
      </c>
      <c r="WHX109" s="173">
        <v>15779</v>
      </c>
      <c r="WHY109" s="44">
        <v>15780</v>
      </c>
      <c r="WHZ109" s="173">
        <v>15781</v>
      </c>
      <c r="WIA109" s="44">
        <v>15782</v>
      </c>
      <c r="WIB109" s="173">
        <v>15783</v>
      </c>
      <c r="WIC109" s="44">
        <v>15784</v>
      </c>
      <c r="WID109" s="173">
        <v>15785</v>
      </c>
      <c r="WIE109" s="44">
        <v>15786</v>
      </c>
      <c r="WIF109" s="173">
        <v>15787</v>
      </c>
      <c r="WIG109" s="44">
        <v>15788</v>
      </c>
      <c r="WIH109" s="173">
        <v>15789</v>
      </c>
      <c r="WII109" s="44">
        <v>15790</v>
      </c>
      <c r="WIJ109" s="173">
        <v>15791</v>
      </c>
      <c r="WIK109" s="44">
        <v>15792</v>
      </c>
      <c r="WIL109" s="173">
        <v>15793</v>
      </c>
      <c r="WIM109" s="44">
        <v>15794</v>
      </c>
      <c r="WIN109" s="173">
        <v>15795</v>
      </c>
      <c r="WIO109" s="44">
        <v>15796</v>
      </c>
      <c r="WIP109" s="173">
        <v>15797</v>
      </c>
      <c r="WIQ109" s="44">
        <v>15798</v>
      </c>
      <c r="WIR109" s="173">
        <v>15799</v>
      </c>
      <c r="WIS109" s="44">
        <v>15800</v>
      </c>
      <c r="WIT109" s="173">
        <v>15801</v>
      </c>
      <c r="WIU109" s="44">
        <v>15802</v>
      </c>
      <c r="WIV109" s="173">
        <v>15803</v>
      </c>
      <c r="WIW109" s="44">
        <v>15804</v>
      </c>
      <c r="WIX109" s="173">
        <v>15805</v>
      </c>
      <c r="WIY109" s="44">
        <v>15806</v>
      </c>
      <c r="WIZ109" s="173">
        <v>15807</v>
      </c>
      <c r="WJA109" s="44">
        <v>15808</v>
      </c>
      <c r="WJB109" s="173">
        <v>15809</v>
      </c>
      <c r="WJC109" s="44">
        <v>15810</v>
      </c>
      <c r="WJD109" s="173">
        <v>15811</v>
      </c>
      <c r="WJE109" s="44">
        <v>15812</v>
      </c>
      <c r="WJF109" s="173">
        <v>15813</v>
      </c>
      <c r="WJG109" s="44">
        <v>15814</v>
      </c>
      <c r="WJH109" s="173">
        <v>15815</v>
      </c>
      <c r="WJI109" s="44">
        <v>15816</v>
      </c>
      <c r="WJJ109" s="173">
        <v>15817</v>
      </c>
      <c r="WJK109" s="44">
        <v>15818</v>
      </c>
      <c r="WJL109" s="173">
        <v>15819</v>
      </c>
      <c r="WJM109" s="44">
        <v>15820</v>
      </c>
      <c r="WJN109" s="173">
        <v>15821</v>
      </c>
      <c r="WJO109" s="44">
        <v>15822</v>
      </c>
      <c r="WJP109" s="173">
        <v>15823</v>
      </c>
      <c r="WJQ109" s="44">
        <v>15824</v>
      </c>
      <c r="WJR109" s="173">
        <v>15825</v>
      </c>
      <c r="WJS109" s="44">
        <v>15826</v>
      </c>
      <c r="WJT109" s="173">
        <v>15827</v>
      </c>
      <c r="WJU109" s="44">
        <v>15828</v>
      </c>
      <c r="WJV109" s="173">
        <v>15829</v>
      </c>
      <c r="WJW109" s="44">
        <v>15830</v>
      </c>
      <c r="WJX109" s="173">
        <v>15831</v>
      </c>
      <c r="WJY109" s="44">
        <v>15832</v>
      </c>
      <c r="WJZ109" s="173">
        <v>15833</v>
      </c>
      <c r="WKA109" s="44">
        <v>15834</v>
      </c>
      <c r="WKB109" s="173">
        <v>15835</v>
      </c>
      <c r="WKC109" s="44">
        <v>15836</v>
      </c>
      <c r="WKD109" s="173">
        <v>15837</v>
      </c>
      <c r="WKE109" s="44">
        <v>15838</v>
      </c>
      <c r="WKF109" s="173">
        <v>15839</v>
      </c>
      <c r="WKG109" s="44">
        <v>15840</v>
      </c>
      <c r="WKH109" s="173">
        <v>15841</v>
      </c>
      <c r="WKI109" s="44">
        <v>15842</v>
      </c>
      <c r="WKJ109" s="173">
        <v>15843</v>
      </c>
      <c r="WKK109" s="44">
        <v>15844</v>
      </c>
      <c r="WKL109" s="173">
        <v>15845</v>
      </c>
      <c r="WKM109" s="44">
        <v>15846</v>
      </c>
      <c r="WKN109" s="173">
        <v>15847</v>
      </c>
      <c r="WKO109" s="44">
        <v>15848</v>
      </c>
      <c r="WKP109" s="173">
        <v>15849</v>
      </c>
      <c r="WKQ109" s="44">
        <v>15850</v>
      </c>
      <c r="WKR109" s="173">
        <v>15851</v>
      </c>
      <c r="WKS109" s="44">
        <v>15852</v>
      </c>
      <c r="WKT109" s="173">
        <v>15853</v>
      </c>
      <c r="WKU109" s="44">
        <v>15854</v>
      </c>
      <c r="WKV109" s="173">
        <v>15855</v>
      </c>
      <c r="WKW109" s="44">
        <v>15856</v>
      </c>
      <c r="WKX109" s="173">
        <v>15857</v>
      </c>
      <c r="WKY109" s="44">
        <v>15858</v>
      </c>
      <c r="WKZ109" s="173">
        <v>15859</v>
      </c>
      <c r="WLA109" s="44">
        <v>15860</v>
      </c>
      <c r="WLB109" s="173">
        <v>15861</v>
      </c>
      <c r="WLC109" s="44">
        <v>15862</v>
      </c>
      <c r="WLD109" s="173">
        <v>15863</v>
      </c>
      <c r="WLE109" s="44">
        <v>15864</v>
      </c>
      <c r="WLF109" s="173">
        <v>15865</v>
      </c>
      <c r="WLG109" s="44">
        <v>15866</v>
      </c>
      <c r="WLH109" s="173">
        <v>15867</v>
      </c>
      <c r="WLI109" s="44">
        <v>15868</v>
      </c>
      <c r="WLJ109" s="173">
        <v>15869</v>
      </c>
      <c r="WLK109" s="44">
        <v>15870</v>
      </c>
      <c r="WLL109" s="173">
        <v>15871</v>
      </c>
      <c r="WLM109" s="44">
        <v>15872</v>
      </c>
      <c r="WLN109" s="173">
        <v>15873</v>
      </c>
      <c r="WLO109" s="44">
        <v>15874</v>
      </c>
      <c r="WLP109" s="173">
        <v>15875</v>
      </c>
      <c r="WLQ109" s="44">
        <v>15876</v>
      </c>
      <c r="WLR109" s="173">
        <v>15877</v>
      </c>
      <c r="WLS109" s="44">
        <v>15878</v>
      </c>
      <c r="WLT109" s="173">
        <v>15879</v>
      </c>
      <c r="WLU109" s="44">
        <v>15880</v>
      </c>
      <c r="WLV109" s="173">
        <v>15881</v>
      </c>
      <c r="WLW109" s="44">
        <v>15882</v>
      </c>
      <c r="WLX109" s="173">
        <v>15883</v>
      </c>
      <c r="WLY109" s="44">
        <v>15884</v>
      </c>
      <c r="WLZ109" s="173">
        <v>15885</v>
      </c>
      <c r="WMA109" s="44">
        <v>15886</v>
      </c>
      <c r="WMB109" s="173">
        <v>15887</v>
      </c>
      <c r="WMC109" s="44">
        <v>15888</v>
      </c>
      <c r="WMD109" s="173">
        <v>15889</v>
      </c>
      <c r="WME109" s="44">
        <v>15890</v>
      </c>
      <c r="WMF109" s="173">
        <v>15891</v>
      </c>
      <c r="WMG109" s="44">
        <v>15892</v>
      </c>
      <c r="WMH109" s="173">
        <v>15893</v>
      </c>
      <c r="WMI109" s="44">
        <v>15894</v>
      </c>
      <c r="WMJ109" s="173">
        <v>15895</v>
      </c>
      <c r="WMK109" s="44">
        <v>15896</v>
      </c>
      <c r="WML109" s="173">
        <v>15897</v>
      </c>
      <c r="WMM109" s="44">
        <v>15898</v>
      </c>
      <c r="WMN109" s="173">
        <v>15899</v>
      </c>
      <c r="WMO109" s="44">
        <v>15900</v>
      </c>
      <c r="WMP109" s="173">
        <v>15901</v>
      </c>
      <c r="WMQ109" s="44">
        <v>15902</v>
      </c>
      <c r="WMR109" s="173">
        <v>15903</v>
      </c>
      <c r="WMS109" s="44">
        <v>15904</v>
      </c>
      <c r="WMT109" s="173">
        <v>15905</v>
      </c>
      <c r="WMU109" s="44">
        <v>15906</v>
      </c>
      <c r="WMV109" s="173">
        <v>15907</v>
      </c>
      <c r="WMW109" s="44">
        <v>15908</v>
      </c>
      <c r="WMX109" s="173">
        <v>15909</v>
      </c>
      <c r="WMY109" s="44">
        <v>15910</v>
      </c>
      <c r="WMZ109" s="173">
        <v>15911</v>
      </c>
      <c r="WNA109" s="44">
        <v>15912</v>
      </c>
      <c r="WNB109" s="173">
        <v>15913</v>
      </c>
      <c r="WNC109" s="44">
        <v>15914</v>
      </c>
      <c r="WND109" s="173">
        <v>15915</v>
      </c>
      <c r="WNE109" s="44">
        <v>15916</v>
      </c>
      <c r="WNF109" s="173">
        <v>15917</v>
      </c>
      <c r="WNG109" s="44">
        <v>15918</v>
      </c>
      <c r="WNH109" s="173">
        <v>15919</v>
      </c>
      <c r="WNI109" s="44">
        <v>15920</v>
      </c>
      <c r="WNJ109" s="173">
        <v>15921</v>
      </c>
      <c r="WNK109" s="44">
        <v>15922</v>
      </c>
      <c r="WNL109" s="173">
        <v>15923</v>
      </c>
      <c r="WNM109" s="44">
        <v>15924</v>
      </c>
      <c r="WNN109" s="173">
        <v>15925</v>
      </c>
      <c r="WNO109" s="44">
        <v>15926</v>
      </c>
      <c r="WNP109" s="173">
        <v>15927</v>
      </c>
      <c r="WNQ109" s="44">
        <v>15928</v>
      </c>
      <c r="WNR109" s="173">
        <v>15929</v>
      </c>
      <c r="WNS109" s="44">
        <v>15930</v>
      </c>
      <c r="WNT109" s="173">
        <v>15931</v>
      </c>
      <c r="WNU109" s="44">
        <v>15932</v>
      </c>
      <c r="WNV109" s="173">
        <v>15933</v>
      </c>
      <c r="WNW109" s="44">
        <v>15934</v>
      </c>
      <c r="WNX109" s="173">
        <v>15935</v>
      </c>
      <c r="WNY109" s="44">
        <v>15936</v>
      </c>
      <c r="WNZ109" s="173">
        <v>15937</v>
      </c>
      <c r="WOA109" s="44">
        <v>15938</v>
      </c>
      <c r="WOB109" s="173">
        <v>15939</v>
      </c>
      <c r="WOC109" s="44">
        <v>15940</v>
      </c>
      <c r="WOD109" s="173">
        <v>15941</v>
      </c>
      <c r="WOE109" s="44">
        <v>15942</v>
      </c>
      <c r="WOF109" s="173">
        <v>15943</v>
      </c>
      <c r="WOG109" s="44">
        <v>15944</v>
      </c>
      <c r="WOH109" s="173">
        <v>15945</v>
      </c>
      <c r="WOI109" s="44">
        <v>15946</v>
      </c>
      <c r="WOJ109" s="173">
        <v>15947</v>
      </c>
      <c r="WOK109" s="44">
        <v>15948</v>
      </c>
      <c r="WOL109" s="173">
        <v>15949</v>
      </c>
      <c r="WOM109" s="44">
        <v>15950</v>
      </c>
      <c r="WON109" s="173">
        <v>15951</v>
      </c>
      <c r="WOO109" s="44">
        <v>15952</v>
      </c>
      <c r="WOP109" s="173">
        <v>15953</v>
      </c>
      <c r="WOQ109" s="44">
        <v>15954</v>
      </c>
      <c r="WOR109" s="173">
        <v>15955</v>
      </c>
      <c r="WOS109" s="44">
        <v>15956</v>
      </c>
      <c r="WOT109" s="173">
        <v>15957</v>
      </c>
      <c r="WOU109" s="44">
        <v>15958</v>
      </c>
      <c r="WOV109" s="173">
        <v>15959</v>
      </c>
      <c r="WOW109" s="44">
        <v>15960</v>
      </c>
      <c r="WOX109" s="173">
        <v>15961</v>
      </c>
      <c r="WOY109" s="44">
        <v>15962</v>
      </c>
      <c r="WOZ109" s="173">
        <v>15963</v>
      </c>
      <c r="WPA109" s="44">
        <v>15964</v>
      </c>
      <c r="WPB109" s="173">
        <v>15965</v>
      </c>
      <c r="WPC109" s="44">
        <v>15966</v>
      </c>
      <c r="WPD109" s="173">
        <v>15967</v>
      </c>
      <c r="WPE109" s="44">
        <v>15968</v>
      </c>
      <c r="WPF109" s="173">
        <v>15969</v>
      </c>
      <c r="WPG109" s="44">
        <v>15970</v>
      </c>
      <c r="WPH109" s="173">
        <v>15971</v>
      </c>
      <c r="WPI109" s="44">
        <v>15972</v>
      </c>
      <c r="WPJ109" s="173">
        <v>15973</v>
      </c>
      <c r="WPK109" s="44">
        <v>15974</v>
      </c>
      <c r="WPL109" s="173">
        <v>15975</v>
      </c>
      <c r="WPM109" s="44">
        <v>15976</v>
      </c>
      <c r="WPN109" s="173">
        <v>15977</v>
      </c>
      <c r="WPO109" s="44">
        <v>15978</v>
      </c>
      <c r="WPP109" s="173">
        <v>15979</v>
      </c>
      <c r="WPQ109" s="44">
        <v>15980</v>
      </c>
      <c r="WPR109" s="173">
        <v>15981</v>
      </c>
      <c r="WPS109" s="44">
        <v>15982</v>
      </c>
      <c r="WPT109" s="173">
        <v>15983</v>
      </c>
      <c r="WPU109" s="44">
        <v>15984</v>
      </c>
      <c r="WPV109" s="173">
        <v>15985</v>
      </c>
      <c r="WPW109" s="44">
        <v>15986</v>
      </c>
      <c r="WPX109" s="173">
        <v>15987</v>
      </c>
      <c r="WPY109" s="44">
        <v>15988</v>
      </c>
      <c r="WPZ109" s="173">
        <v>15989</v>
      </c>
      <c r="WQA109" s="44">
        <v>15990</v>
      </c>
      <c r="WQB109" s="173">
        <v>15991</v>
      </c>
      <c r="WQC109" s="44">
        <v>15992</v>
      </c>
      <c r="WQD109" s="173">
        <v>15993</v>
      </c>
      <c r="WQE109" s="44">
        <v>15994</v>
      </c>
      <c r="WQF109" s="173">
        <v>15995</v>
      </c>
      <c r="WQG109" s="44">
        <v>15996</v>
      </c>
      <c r="WQH109" s="173">
        <v>15997</v>
      </c>
      <c r="WQI109" s="44">
        <v>15998</v>
      </c>
      <c r="WQJ109" s="173">
        <v>15999</v>
      </c>
      <c r="WQK109" s="44">
        <v>16000</v>
      </c>
      <c r="WQL109" s="173">
        <v>16001</v>
      </c>
      <c r="WQM109" s="44">
        <v>16002</v>
      </c>
      <c r="WQN109" s="173">
        <v>16003</v>
      </c>
      <c r="WQO109" s="44">
        <v>16004</v>
      </c>
      <c r="WQP109" s="173">
        <v>16005</v>
      </c>
      <c r="WQQ109" s="44">
        <v>16006</v>
      </c>
      <c r="WQR109" s="173">
        <v>16007</v>
      </c>
      <c r="WQS109" s="44">
        <v>16008</v>
      </c>
      <c r="WQT109" s="173">
        <v>16009</v>
      </c>
      <c r="WQU109" s="44">
        <v>16010</v>
      </c>
      <c r="WQV109" s="173">
        <v>16011</v>
      </c>
      <c r="WQW109" s="44">
        <v>16012</v>
      </c>
      <c r="WQX109" s="173">
        <v>16013</v>
      </c>
      <c r="WQY109" s="44">
        <v>16014</v>
      </c>
      <c r="WQZ109" s="173">
        <v>16015</v>
      </c>
      <c r="WRA109" s="44">
        <v>16016</v>
      </c>
      <c r="WRB109" s="173">
        <v>16017</v>
      </c>
      <c r="WRC109" s="44">
        <v>16018</v>
      </c>
      <c r="WRD109" s="173">
        <v>16019</v>
      </c>
      <c r="WRE109" s="44">
        <v>16020</v>
      </c>
      <c r="WRF109" s="173">
        <v>16021</v>
      </c>
      <c r="WRG109" s="44">
        <v>16022</v>
      </c>
      <c r="WRH109" s="173">
        <v>16023</v>
      </c>
      <c r="WRI109" s="44">
        <v>16024</v>
      </c>
      <c r="WRJ109" s="173">
        <v>16025</v>
      </c>
      <c r="WRK109" s="44">
        <v>16026</v>
      </c>
      <c r="WRL109" s="173">
        <v>16027</v>
      </c>
      <c r="WRM109" s="44">
        <v>16028</v>
      </c>
      <c r="WRN109" s="173">
        <v>16029</v>
      </c>
      <c r="WRO109" s="44">
        <v>16030</v>
      </c>
      <c r="WRP109" s="173">
        <v>16031</v>
      </c>
      <c r="WRQ109" s="44">
        <v>16032</v>
      </c>
      <c r="WRR109" s="173">
        <v>16033</v>
      </c>
      <c r="WRS109" s="44">
        <v>16034</v>
      </c>
      <c r="WRT109" s="173">
        <v>16035</v>
      </c>
      <c r="WRU109" s="44">
        <v>16036</v>
      </c>
      <c r="WRV109" s="173">
        <v>16037</v>
      </c>
      <c r="WRW109" s="44">
        <v>16038</v>
      </c>
      <c r="WRX109" s="173">
        <v>16039</v>
      </c>
      <c r="WRY109" s="44">
        <v>16040</v>
      </c>
      <c r="WRZ109" s="173">
        <v>16041</v>
      </c>
      <c r="WSA109" s="44">
        <v>16042</v>
      </c>
      <c r="WSB109" s="173">
        <v>16043</v>
      </c>
      <c r="WSC109" s="44">
        <v>16044</v>
      </c>
      <c r="WSD109" s="173">
        <v>16045</v>
      </c>
      <c r="WSE109" s="44">
        <v>16046</v>
      </c>
      <c r="WSF109" s="173">
        <v>16047</v>
      </c>
      <c r="WSG109" s="44">
        <v>16048</v>
      </c>
      <c r="WSH109" s="173">
        <v>16049</v>
      </c>
      <c r="WSI109" s="44">
        <v>16050</v>
      </c>
      <c r="WSJ109" s="173">
        <v>16051</v>
      </c>
      <c r="WSK109" s="44">
        <v>16052</v>
      </c>
      <c r="WSL109" s="173">
        <v>16053</v>
      </c>
      <c r="WSM109" s="44">
        <v>16054</v>
      </c>
      <c r="WSN109" s="173">
        <v>16055</v>
      </c>
      <c r="WSO109" s="44">
        <v>16056</v>
      </c>
      <c r="WSP109" s="173">
        <v>16057</v>
      </c>
      <c r="WSQ109" s="44">
        <v>16058</v>
      </c>
      <c r="WSR109" s="173">
        <v>16059</v>
      </c>
      <c r="WSS109" s="44">
        <v>16060</v>
      </c>
      <c r="WST109" s="173">
        <v>16061</v>
      </c>
      <c r="WSU109" s="44">
        <v>16062</v>
      </c>
      <c r="WSV109" s="173">
        <v>16063</v>
      </c>
      <c r="WSW109" s="44">
        <v>16064</v>
      </c>
      <c r="WSX109" s="173">
        <v>16065</v>
      </c>
      <c r="WSY109" s="44">
        <v>16066</v>
      </c>
      <c r="WSZ109" s="173">
        <v>16067</v>
      </c>
      <c r="WTA109" s="44">
        <v>16068</v>
      </c>
      <c r="WTB109" s="173">
        <v>16069</v>
      </c>
      <c r="WTC109" s="44">
        <v>16070</v>
      </c>
      <c r="WTD109" s="173">
        <v>16071</v>
      </c>
      <c r="WTE109" s="44">
        <v>16072</v>
      </c>
      <c r="WTF109" s="173">
        <v>16073</v>
      </c>
      <c r="WTG109" s="44">
        <v>16074</v>
      </c>
      <c r="WTH109" s="173">
        <v>16075</v>
      </c>
      <c r="WTI109" s="44">
        <v>16076</v>
      </c>
      <c r="WTJ109" s="173">
        <v>16077</v>
      </c>
      <c r="WTK109" s="44">
        <v>16078</v>
      </c>
      <c r="WTL109" s="173">
        <v>16079</v>
      </c>
      <c r="WTM109" s="44">
        <v>16080</v>
      </c>
      <c r="WTN109" s="173">
        <v>16081</v>
      </c>
      <c r="WTO109" s="44">
        <v>16082</v>
      </c>
      <c r="WTP109" s="173">
        <v>16083</v>
      </c>
      <c r="WTQ109" s="44">
        <v>16084</v>
      </c>
      <c r="WTR109" s="173">
        <v>16085</v>
      </c>
      <c r="WTS109" s="44">
        <v>16086</v>
      </c>
      <c r="WTT109" s="173">
        <v>16087</v>
      </c>
      <c r="WTU109" s="44">
        <v>16088</v>
      </c>
      <c r="WTV109" s="173">
        <v>16089</v>
      </c>
      <c r="WTW109" s="44">
        <v>16090</v>
      </c>
      <c r="WTX109" s="173">
        <v>16091</v>
      </c>
      <c r="WTY109" s="44">
        <v>16092</v>
      </c>
      <c r="WTZ109" s="173">
        <v>16093</v>
      </c>
      <c r="WUA109" s="44">
        <v>16094</v>
      </c>
      <c r="WUB109" s="173">
        <v>16095</v>
      </c>
      <c r="WUC109" s="44">
        <v>16096</v>
      </c>
      <c r="WUD109" s="173">
        <v>16097</v>
      </c>
      <c r="WUE109" s="44">
        <v>16098</v>
      </c>
      <c r="WUF109" s="173">
        <v>16099</v>
      </c>
      <c r="WUG109" s="44">
        <v>16100</v>
      </c>
      <c r="WUH109" s="173">
        <v>16101</v>
      </c>
      <c r="WUI109" s="44">
        <v>16102</v>
      </c>
      <c r="WUJ109" s="173">
        <v>16103</v>
      </c>
      <c r="WUK109" s="44">
        <v>16104</v>
      </c>
      <c r="WUL109" s="173">
        <v>16105</v>
      </c>
      <c r="WUM109" s="44">
        <v>16106</v>
      </c>
      <c r="WUN109" s="173">
        <v>16107</v>
      </c>
      <c r="WUO109" s="44">
        <v>16108</v>
      </c>
      <c r="WUP109" s="173">
        <v>16109</v>
      </c>
      <c r="WUQ109" s="44">
        <v>16110</v>
      </c>
      <c r="WUR109" s="173">
        <v>16111</v>
      </c>
      <c r="WUS109" s="44">
        <v>16112</v>
      </c>
      <c r="WUT109" s="173">
        <v>16113</v>
      </c>
      <c r="WUU109" s="44">
        <v>16114</v>
      </c>
      <c r="WUV109" s="173">
        <v>16115</v>
      </c>
      <c r="WUW109" s="44">
        <v>16116</v>
      </c>
      <c r="WUX109" s="173">
        <v>16117</v>
      </c>
      <c r="WUY109" s="44">
        <v>16118</v>
      </c>
      <c r="WUZ109" s="173">
        <v>16119</v>
      </c>
      <c r="WVA109" s="44">
        <v>16120</v>
      </c>
      <c r="WVB109" s="173">
        <v>16121</v>
      </c>
      <c r="WVC109" s="44">
        <v>16122</v>
      </c>
      <c r="WVD109" s="173">
        <v>16123</v>
      </c>
      <c r="WVE109" s="44">
        <v>16124</v>
      </c>
      <c r="WVF109" s="173">
        <v>16125</v>
      </c>
      <c r="WVG109" s="44">
        <v>16126</v>
      </c>
      <c r="WVH109" s="173">
        <v>16127</v>
      </c>
      <c r="WVI109" s="44">
        <v>16128</v>
      </c>
      <c r="WVJ109" s="173">
        <v>16129</v>
      </c>
      <c r="WVK109" s="44">
        <v>16130</v>
      </c>
      <c r="WVL109" s="173">
        <v>16131</v>
      </c>
      <c r="WVM109" s="44">
        <v>16132</v>
      </c>
      <c r="WVN109" s="173">
        <v>16133</v>
      </c>
      <c r="WVO109" s="44">
        <v>16134</v>
      </c>
      <c r="WVP109" s="173">
        <v>16135</v>
      </c>
      <c r="WVQ109" s="44">
        <v>16136</v>
      </c>
      <c r="WVR109" s="173">
        <v>16137</v>
      </c>
      <c r="WVS109" s="44">
        <v>16138</v>
      </c>
      <c r="WVT109" s="173">
        <v>16139</v>
      </c>
      <c r="WVU109" s="44">
        <v>16140</v>
      </c>
      <c r="WVV109" s="173">
        <v>16141</v>
      </c>
      <c r="WVW109" s="44">
        <v>16142</v>
      </c>
      <c r="WVX109" s="173">
        <v>16143</v>
      </c>
      <c r="WVY109" s="44">
        <v>16144</v>
      </c>
      <c r="WVZ109" s="173">
        <v>16145</v>
      </c>
      <c r="WWA109" s="44">
        <v>16146</v>
      </c>
      <c r="WWB109" s="173">
        <v>16147</v>
      </c>
      <c r="WWC109" s="44">
        <v>16148</v>
      </c>
      <c r="WWD109" s="173">
        <v>16149</v>
      </c>
      <c r="WWE109" s="44">
        <v>16150</v>
      </c>
      <c r="WWF109" s="173">
        <v>16151</v>
      </c>
      <c r="WWG109" s="44">
        <v>16152</v>
      </c>
      <c r="WWH109" s="173">
        <v>16153</v>
      </c>
      <c r="WWI109" s="44">
        <v>16154</v>
      </c>
      <c r="WWJ109" s="173">
        <v>16155</v>
      </c>
      <c r="WWK109" s="44">
        <v>16156</v>
      </c>
      <c r="WWL109" s="173">
        <v>16157</v>
      </c>
      <c r="WWM109" s="44">
        <v>16158</v>
      </c>
      <c r="WWN109" s="173">
        <v>16159</v>
      </c>
      <c r="WWO109" s="44">
        <v>16160</v>
      </c>
      <c r="WWP109" s="173">
        <v>16161</v>
      </c>
      <c r="WWQ109" s="44">
        <v>16162</v>
      </c>
      <c r="WWR109" s="173">
        <v>16163</v>
      </c>
      <c r="WWS109" s="44">
        <v>16164</v>
      </c>
      <c r="WWT109" s="173">
        <v>16165</v>
      </c>
      <c r="WWU109" s="44">
        <v>16166</v>
      </c>
      <c r="WWV109" s="173">
        <v>16167</v>
      </c>
      <c r="WWW109" s="44">
        <v>16168</v>
      </c>
      <c r="WWX109" s="173">
        <v>16169</v>
      </c>
      <c r="WWY109" s="44">
        <v>16170</v>
      </c>
      <c r="WWZ109" s="173">
        <v>16171</v>
      </c>
      <c r="WXA109" s="44">
        <v>16172</v>
      </c>
      <c r="WXB109" s="173">
        <v>16173</v>
      </c>
      <c r="WXC109" s="44">
        <v>16174</v>
      </c>
      <c r="WXD109" s="173">
        <v>16175</v>
      </c>
      <c r="WXE109" s="44">
        <v>16176</v>
      </c>
      <c r="WXF109" s="173">
        <v>16177</v>
      </c>
      <c r="WXG109" s="44">
        <v>16178</v>
      </c>
      <c r="WXH109" s="173">
        <v>16179</v>
      </c>
      <c r="WXI109" s="44">
        <v>16180</v>
      </c>
      <c r="WXJ109" s="173">
        <v>16181</v>
      </c>
      <c r="WXK109" s="44">
        <v>16182</v>
      </c>
      <c r="WXL109" s="173">
        <v>16183</v>
      </c>
      <c r="WXM109" s="44">
        <v>16184</v>
      </c>
      <c r="WXN109" s="173">
        <v>16185</v>
      </c>
      <c r="WXO109" s="44">
        <v>16186</v>
      </c>
      <c r="WXP109" s="173">
        <v>16187</v>
      </c>
      <c r="WXQ109" s="44">
        <v>16188</v>
      </c>
      <c r="WXR109" s="173">
        <v>16189</v>
      </c>
      <c r="WXS109" s="44">
        <v>16190</v>
      </c>
      <c r="WXT109" s="173">
        <v>16191</v>
      </c>
      <c r="WXU109" s="44">
        <v>16192</v>
      </c>
      <c r="WXV109" s="173">
        <v>16193</v>
      </c>
      <c r="WXW109" s="44">
        <v>16194</v>
      </c>
      <c r="WXX109" s="173">
        <v>16195</v>
      </c>
      <c r="WXY109" s="44">
        <v>16196</v>
      </c>
      <c r="WXZ109" s="173">
        <v>16197</v>
      </c>
      <c r="WYA109" s="44">
        <v>16198</v>
      </c>
      <c r="WYB109" s="173">
        <v>16199</v>
      </c>
      <c r="WYC109" s="44">
        <v>16200</v>
      </c>
      <c r="WYD109" s="173">
        <v>16201</v>
      </c>
      <c r="WYE109" s="44">
        <v>16202</v>
      </c>
      <c r="WYF109" s="173">
        <v>16203</v>
      </c>
      <c r="WYG109" s="44">
        <v>16204</v>
      </c>
      <c r="WYH109" s="173">
        <v>16205</v>
      </c>
      <c r="WYI109" s="44">
        <v>16206</v>
      </c>
      <c r="WYJ109" s="173">
        <v>16207</v>
      </c>
      <c r="WYK109" s="44">
        <v>16208</v>
      </c>
      <c r="WYL109" s="173">
        <v>16209</v>
      </c>
      <c r="WYM109" s="44">
        <v>16210</v>
      </c>
      <c r="WYN109" s="173">
        <v>16211</v>
      </c>
      <c r="WYO109" s="44">
        <v>16212</v>
      </c>
      <c r="WYP109" s="173">
        <v>16213</v>
      </c>
      <c r="WYQ109" s="44">
        <v>16214</v>
      </c>
      <c r="WYR109" s="173">
        <v>16215</v>
      </c>
      <c r="WYS109" s="44">
        <v>16216</v>
      </c>
      <c r="WYT109" s="173">
        <v>16217</v>
      </c>
      <c r="WYU109" s="44">
        <v>16218</v>
      </c>
      <c r="WYV109" s="173">
        <v>16219</v>
      </c>
      <c r="WYW109" s="44">
        <v>16220</v>
      </c>
      <c r="WYX109" s="173">
        <v>16221</v>
      </c>
      <c r="WYY109" s="44">
        <v>16222</v>
      </c>
      <c r="WYZ109" s="173">
        <v>16223</v>
      </c>
      <c r="WZA109" s="44">
        <v>16224</v>
      </c>
      <c r="WZB109" s="173">
        <v>16225</v>
      </c>
      <c r="WZC109" s="44">
        <v>16226</v>
      </c>
      <c r="WZD109" s="173">
        <v>16227</v>
      </c>
      <c r="WZE109" s="44">
        <v>16228</v>
      </c>
      <c r="WZF109" s="173">
        <v>16229</v>
      </c>
      <c r="WZG109" s="44">
        <v>16230</v>
      </c>
      <c r="WZH109" s="173">
        <v>16231</v>
      </c>
      <c r="WZI109" s="44">
        <v>16232</v>
      </c>
      <c r="WZJ109" s="173">
        <v>16233</v>
      </c>
      <c r="WZK109" s="44">
        <v>16234</v>
      </c>
      <c r="WZL109" s="173">
        <v>16235</v>
      </c>
      <c r="WZM109" s="44">
        <v>16236</v>
      </c>
      <c r="WZN109" s="173">
        <v>16237</v>
      </c>
      <c r="WZO109" s="44">
        <v>16238</v>
      </c>
      <c r="WZP109" s="173">
        <v>16239</v>
      </c>
      <c r="WZQ109" s="44">
        <v>16240</v>
      </c>
      <c r="WZR109" s="173">
        <v>16241</v>
      </c>
      <c r="WZS109" s="44">
        <v>16242</v>
      </c>
      <c r="WZT109" s="173">
        <v>16243</v>
      </c>
      <c r="WZU109" s="44">
        <v>16244</v>
      </c>
      <c r="WZV109" s="173">
        <v>16245</v>
      </c>
      <c r="WZW109" s="44">
        <v>16246</v>
      </c>
      <c r="WZX109" s="173">
        <v>16247</v>
      </c>
      <c r="WZY109" s="44">
        <v>16248</v>
      </c>
      <c r="WZZ109" s="173">
        <v>16249</v>
      </c>
      <c r="XAA109" s="44">
        <v>16250</v>
      </c>
      <c r="XAB109" s="173">
        <v>16251</v>
      </c>
      <c r="XAC109" s="44">
        <v>16252</v>
      </c>
      <c r="XAD109" s="173">
        <v>16253</v>
      </c>
      <c r="XAE109" s="44">
        <v>16254</v>
      </c>
      <c r="XAF109" s="173">
        <v>16255</v>
      </c>
      <c r="XAG109" s="44">
        <v>16256</v>
      </c>
      <c r="XAH109" s="173">
        <v>16257</v>
      </c>
      <c r="XAI109" s="44">
        <v>16258</v>
      </c>
      <c r="XAJ109" s="173">
        <v>16259</v>
      </c>
      <c r="XAK109" s="44">
        <v>16260</v>
      </c>
      <c r="XAL109" s="173">
        <v>16261</v>
      </c>
      <c r="XAM109" s="44">
        <v>16262</v>
      </c>
      <c r="XAN109" s="173">
        <v>16263</v>
      </c>
      <c r="XAO109" s="44">
        <v>16264</v>
      </c>
      <c r="XAP109" s="173">
        <v>16265</v>
      </c>
      <c r="XAQ109" s="44">
        <v>16266</v>
      </c>
      <c r="XAR109" s="173">
        <v>16267</v>
      </c>
      <c r="XAS109" s="44">
        <v>16268</v>
      </c>
      <c r="XAT109" s="173">
        <v>16269</v>
      </c>
      <c r="XAU109" s="44">
        <v>16270</v>
      </c>
      <c r="XAV109" s="173">
        <v>16271</v>
      </c>
      <c r="XAW109" s="44">
        <v>16272</v>
      </c>
      <c r="XAX109" s="173">
        <v>16273</v>
      </c>
      <c r="XAY109" s="44">
        <v>16274</v>
      </c>
      <c r="XAZ109" s="173">
        <v>16275</v>
      </c>
      <c r="XBA109" s="44">
        <v>16276</v>
      </c>
      <c r="XBB109" s="173">
        <v>16277</v>
      </c>
      <c r="XBC109" s="44">
        <v>16278</v>
      </c>
      <c r="XBD109" s="173">
        <v>16279</v>
      </c>
      <c r="XBE109" s="44">
        <v>16280</v>
      </c>
      <c r="XBF109" s="173">
        <v>16281</v>
      </c>
      <c r="XBG109" s="44">
        <v>16282</v>
      </c>
      <c r="XBH109" s="173">
        <v>16283</v>
      </c>
      <c r="XBI109" s="44">
        <v>16284</v>
      </c>
      <c r="XBJ109" s="173">
        <v>16285</v>
      </c>
      <c r="XBK109" s="44">
        <v>16286</v>
      </c>
      <c r="XBL109" s="173">
        <v>16287</v>
      </c>
      <c r="XBM109" s="44">
        <v>16288</v>
      </c>
      <c r="XBN109" s="173">
        <v>16289</v>
      </c>
      <c r="XBO109" s="44">
        <v>16290</v>
      </c>
      <c r="XBP109" s="173">
        <v>16291</v>
      </c>
      <c r="XBQ109" s="44">
        <v>16292</v>
      </c>
      <c r="XBR109" s="173">
        <v>16293</v>
      </c>
      <c r="XBS109" s="44">
        <v>16294</v>
      </c>
      <c r="XBT109" s="173">
        <v>16295</v>
      </c>
      <c r="XBU109" s="44">
        <v>16296</v>
      </c>
      <c r="XBV109" s="173">
        <v>16297</v>
      </c>
      <c r="XBW109" s="44">
        <v>16298</v>
      </c>
      <c r="XBX109" s="173">
        <v>16299</v>
      </c>
      <c r="XBY109" s="44">
        <v>16300</v>
      </c>
      <c r="XBZ109" s="173">
        <v>16301</v>
      </c>
      <c r="XCA109" s="44">
        <v>16302</v>
      </c>
      <c r="XCB109" s="173">
        <v>16303</v>
      </c>
      <c r="XCC109" s="44">
        <v>16304</v>
      </c>
      <c r="XCD109" s="173">
        <v>16305</v>
      </c>
      <c r="XCE109" s="44">
        <v>16306</v>
      </c>
      <c r="XCF109" s="173">
        <v>16307</v>
      </c>
      <c r="XCG109" s="44">
        <v>16308</v>
      </c>
      <c r="XCH109" s="173">
        <v>16309</v>
      </c>
      <c r="XCI109" s="44">
        <v>16310</v>
      </c>
      <c r="XCJ109" s="173">
        <v>16311</v>
      </c>
      <c r="XCK109" s="44">
        <v>16312</v>
      </c>
      <c r="XCL109" s="173">
        <v>16313</v>
      </c>
      <c r="XCM109" s="44">
        <v>16314</v>
      </c>
      <c r="XCN109" s="173">
        <v>16315</v>
      </c>
      <c r="XCO109" s="44">
        <v>16316</v>
      </c>
      <c r="XCP109" s="173">
        <v>16317</v>
      </c>
      <c r="XCQ109" s="44">
        <v>16318</v>
      </c>
      <c r="XCR109" s="173">
        <v>16319</v>
      </c>
      <c r="XCS109" s="44">
        <v>16320</v>
      </c>
      <c r="XCT109" s="173">
        <v>16321</v>
      </c>
      <c r="XCU109" s="44">
        <v>16322</v>
      </c>
      <c r="XCV109" s="173">
        <v>16323</v>
      </c>
      <c r="XCW109" s="44">
        <v>16324</v>
      </c>
      <c r="XCX109" s="173">
        <v>16325</v>
      </c>
      <c r="XCY109" s="44">
        <v>16326</v>
      </c>
      <c r="XCZ109" s="173">
        <v>16327</v>
      </c>
      <c r="XDA109" s="44">
        <v>16328</v>
      </c>
      <c r="XDB109" s="173">
        <v>16329</v>
      </c>
      <c r="XDC109" s="44">
        <v>16330</v>
      </c>
      <c r="XDD109" s="173">
        <v>16331</v>
      </c>
      <c r="XDE109" s="44">
        <v>16332</v>
      </c>
      <c r="XDF109" s="173">
        <v>16333</v>
      </c>
      <c r="XDG109" s="44">
        <v>16334</v>
      </c>
      <c r="XDH109" s="173">
        <v>16335</v>
      </c>
      <c r="XDI109" s="44">
        <v>16336</v>
      </c>
      <c r="XDJ109" s="173">
        <v>16337</v>
      </c>
      <c r="XDK109" s="44">
        <v>16338</v>
      </c>
      <c r="XDL109" s="173">
        <v>16339</v>
      </c>
      <c r="XDM109" s="44">
        <v>16340</v>
      </c>
      <c r="XDN109" s="173">
        <v>16341</v>
      </c>
      <c r="XDO109" s="44">
        <v>16342</v>
      </c>
      <c r="XDP109" s="173">
        <v>16343</v>
      </c>
      <c r="XDQ109" s="44">
        <v>16344</v>
      </c>
      <c r="XDR109" s="173">
        <v>16345</v>
      </c>
      <c r="XDS109" s="44">
        <v>16346</v>
      </c>
      <c r="XDT109" s="173">
        <v>16347</v>
      </c>
      <c r="XDU109" s="44">
        <v>16348</v>
      </c>
      <c r="XDV109" s="173">
        <v>16349</v>
      </c>
      <c r="XDW109" s="44">
        <v>16350</v>
      </c>
      <c r="XDX109" s="173">
        <v>16351</v>
      </c>
      <c r="XDY109" s="44">
        <v>16352</v>
      </c>
      <c r="XDZ109" s="173">
        <v>16353</v>
      </c>
      <c r="XEA109" s="44">
        <v>16354</v>
      </c>
      <c r="XEB109" s="173">
        <v>16355</v>
      </c>
      <c r="XEC109" s="44">
        <v>16356</v>
      </c>
      <c r="XED109" s="173">
        <v>16357</v>
      </c>
      <c r="XEE109" s="44">
        <v>16358</v>
      </c>
      <c r="XEF109" s="173">
        <v>16359</v>
      </c>
      <c r="XEG109" s="44">
        <v>16360</v>
      </c>
      <c r="XEH109" s="173">
        <v>16361</v>
      </c>
      <c r="XEI109" s="44">
        <v>16362</v>
      </c>
      <c r="XEJ109" s="173">
        <v>16363</v>
      </c>
      <c r="XEK109" s="44">
        <v>16364</v>
      </c>
      <c r="XEL109" s="173">
        <v>16365</v>
      </c>
      <c r="XEM109" s="44">
        <v>16366</v>
      </c>
      <c r="XEN109" s="173">
        <v>16367</v>
      </c>
      <c r="XEO109" s="44">
        <v>16368</v>
      </c>
      <c r="XEP109" s="173">
        <v>16369</v>
      </c>
      <c r="XEQ109" s="44">
        <v>16370</v>
      </c>
      <c r="XER109" s="173">
        <v>16371</v>
      </c>
      <c r="XES109" s="44">
        <v>16372</v>
      </c>
      <c r="XET109" s="173">
        <v>16373</v>
      </c>
      <c r="XEU109" s="44">
        <v>16374</v>
      </c>
      <c r="XEV109" s="173">
        <v>16375</v>
      </c>
      <c r="XEW109" s="44">
        <v>16376</v>
      </c>
      <c r="XEX109" s="173">
        <v>16377</v>
      </c>
      <c r="XEY109" s="44">
        <v>16378</v>
      </c>
      <c r="XEZ109" s="173">
        <v>16379</v>
      </c>
      <c r="XFA109" s="44">
        <v>16380</v>
      </c>
      <c r="XFB109" s="173">
        <v>16381</v>
      </c>
      <c r="XFC109" s="44">
        <v>16382</v>
      </c>
      <c r="XFD109" s="173">
        <v>16383</v>
      </c>
    </row>
    <row r="110" spans="1:16384" ht="15" hidden="1">
      <c r="I110" s="44" t="str">
        <f>Master!L7</f>
        <v>HINDI</v>
      </c>
      <c r="J110" s="343" t="str">
        <f>Master!N7</f>
        <v>A</v>
      </c>
    </row>
    <row r="111" spans="1:16384" ht="15" hidden="1">
      <c r="I111" s="44" t="str">
        <f>Master!L8</f>
        <v>ENGLISH</v>
      </c>
      <c r="J111" s="343" t="str">
        <f>Master!N8</f>
        <v>B</v>
      </c>
    </row>
    <row r="112" spans="1:16384" ht="15" hidden="1">
      <c r="I112" s="44" t="str">
        <f>Master!L9</f>
        <v>SANSKRIT</v>
      </c>
      <c r="J112" s="343" t="str">
        <f>Master!N9</f>
        <v>C</v>
      </c>
    </row>
    <row r="113" spans="9:10" ht="15" hidden="1">
      <c r="I113" s="44" t="str">
        <f>Master!L10</f>
        <v>SCIENCE</v>
      </c>
      <c r="J113" s="343" t="str">
        <f>Master!N10</f>
        <v>D</v>
      </c>
    </row>
    <row r="114" spans="9:10" ht="15" hidden="1">
      <c r="I114" s="44" t="str">
        <f>Master!L11</f>
        <v>MATHEMATICS</v>
      </c>
      <c r="J114" s="343" t="str">
        <f>Master!N11</f>
        <v>E</v>
      </c>
    </row>
    <row r="115" spans="9:10" ht="15" hidden="1">
      <c r="I115" s="44" t="str">
        <f>Master!L12</f>
        <v>SOCIAL SCIENCE</v>
      </c>
      <c r="J115" s="343" t="str">
        <f>Master!N12</f>
        <v>F</v>
      </c>
    </row>
    <row r="116" spans="9:10" ht="15" hidden="1">
      <c r="I116" s="44" t="str">
        <f>Master!L13</f>
        <v>FOIT</v>
      </c>
      <c r="J116" s="343" t="str">
        <f>Master!N13</f>
        <v>G</v>
      </c>
    </row>
    <row r="117" spans="9:10" ht="15" hidden="1">
      <c r="I117" s="44" t="str">
        <f>Master!L14</f>
        <v>Health &amp; Phy. Edu.</v>
      </c>
      <c r="J117" s="343">
        <f>Master!N14</f>
        <v>0</v>
      </c>
    </row>
    <row r="118" spans="9:10" ht="15" hidden="1">
      <c r="I118" s="44" t="str">
        <f>Master!L15</f>
        <v>S.U.P.W.</v>
      </c>
      <c r="J118" s="343">
        <f>Master!N15</f>
        <v>0</v>
      </c>
    </row>
    <row r="119" spans="9:10" ht="15" hidden="1">
      <c r="I119" s="44" t="str">
        <f>Master!L16</f>
        <v>H &amp; C RAJ</v>
      </c>
      <c r="J119" s="343">
        <f>Master!N16</f>
        <v>0</v>
      </c>
    </row>
    <row r="120" spans="9:10" ht="15" hidden="1">
      <c r="I120" s="44">
        <f>Master!L17</f>
        <v>0</v>
      </c>
      <c r="J120" s="343">
        <f>Master!N19</f>
        <v>0</v>
      </c>
    </row>
    <row r="121" spans="9:10" ht="15" hidden="1">
      <c r="I121" s="44">
        <f>Master!L18</f>
        <v>0</v>
      </c>
      <c r="J121" s="343">
        <f>Master!N20</f>
        <v>0</v>
      </c>
    </row>
    <row r="122" spans="9:10" ht="15" hidden="1">
      <c r="I122" s="44">
        <f>Master!L19</f>
        <v>0</v>
      </c>
      <c r="J122" s="343">
        <f>Master!P7</f>
        <v>0</v>
      </c>
    </row>
    <row r="123" spans="9:10" ht="15" hidden="1">
      <c r="I123" s="44">
        <f>Master!L20</f>
        <v>0</v>
      </c>
      <c r="J123" s="343">
        <f>Master!P8</f>
        <v>0</v>
      </c>
    </row>
    <row r="124" spans="9:10" ht="15" hidden="1">
      <c r="J124" s="343">
        <f>Master!P9</f>
        <v>0</v>
      </c>
    </row>
    <row r="125" spans="9:10" ht="15" hidden="1">
      <c r="J125" s="343">
        <f>Master!P10</f>
        <v>0</v>
      </c>
    </row>
    <row r="126" spans="9:10" ht="15" hidden="1">
      <c r="J126" s="343">
        <f>Master!P11</f>
        <v>0</v>
      </c>
    </row>
    <row r="127" spans="9:10" ht="15" hidden="1">
      <c r="J127" s="343">
        <f>Master!P12</f>
        <v>0</v>
      </c>
    </row>
    <row r="128" spans="9:10" ht="15" hidden="1">
      <c r="J128" s="343">
        <f>Master!P13</f>
        <v>0</v>
      </c>
    </row>
    <row r="129" spans="10:10" ht="15" hidden="1">
      <c r="J129" s="343">
        <f>Master!P14</f>
        <v>0</v>
      </c>
    </row>
    <row r="130" spans="10:10" ht="15" hidden="1">
      <c r="J130" s="343">
        <f>Master!P15</f>
        <v>0</v>
      </c>
    </row>
    <row r="131" spans="10:10" ht="15" hidden="1">
      <c r="J131" s="343">
        <f>Master!P16</f>
        <v>0</v>
      </c>
    </row>
    <row r="132" spans="10:10" ht="15" hidden="1">
      <c r="J132" s="343">
        <f>Master!P19</f>
        <v>0</v>
      </c>
    </row>
    <row r="133" spans="10:10" ht="15" hidden="1">
      <c r="J133" s="343">
        <f>Master!P20</f>
        <v>0</v>
      </c>
    </row>
  </sheetData>
  <sheetProtection password="C875" sheet="1" objects="1" scenarios="1" formatCells="0" formatColumns="0" formatRows="0" insertColumns="0" insertRows="0" deleteColumns="0" deleteRows="0" selectLockedCells="1"/>
  <mergeCells count="163">
    <mergeCell ref="DW5:DW6"/>
    <mergeCell ref="DQ5:DQ6"/>
    <mergeCell ref="DR5:DR6"/>
    <mergeCell ref="DP4:DU4"/>
    <mergeCell ref="DV4:EA4"/>
    <mergeCell ref="ET4:ET7"/>
    <mergeCell ref="EU4:EU7"/>
    <mergeCell ref="EW4:EW7"/>
    <mergeCell ref="EN4:EN7"/>
    <mergeCell ref="EO4:EO7"/>
    <mergeCell ref="EP4:EP7"/>
    <mergeCell ref="EQ4:EQ7"/>
    <mergeCell ref="ER4:ER7"/>
    <mergeCell ref="ES4:ES7"/>
    <mergeCell ref="DS5:DS6"/>
    <mergeCell ref="DT5:DT7"/>
    <mergeCell ref="DV5:DV6"/>
    <mergeCell ref="DU6:DU7"/>
    <mergeCell ref="DP5:DP6"/>
    <mergeCell ref="AW5:AW6"/>
    <mergeCell ref="C6:C7"/>
    <mergeCell ref="DN5:DN7"/>
    <mergeCell ref="DC6:DC7"/>
    <mergeCell ref="BP5:BQ5"/>
    <mergeCell ref="BS5:BU5"/>
    <mergeCell ref="BV5:BX5"/>
    <mergeCell ref="CD5:CE5"/>
    <mergeCell ref="AX5:AX7"/>
    <mergeCell ref="DD5:DE5"/>
    <mergeCell ref="DO6:DO7"/>
    <mergeCell ref="AQ5:AS5"/>
    <mergeCell ref="AT5:AV5"/>
    <mergeCell ref="BB5:BC5"/>
    <mergeCell ref="BE5:BG5"/>
    <mergeCell ref="BH5:BJ5"/>
    <mergeCell ref="J6:J7"/>
    <mergeCell ref="K6:K7"/>
    <mergeCell ref="Y6:Y7"/>
    <mergeCell ref="N5:N6"/>
    <mergeCell ref="CR5:CS5"/>
    <mergeCell ref="CU5:CW5"/>
    <mergeCell ref="DG5:DI5"/>
    <mergeCell ref="DJ5:DL5"/>
    <mergeCell ref="CG5:CI5"/>
    <mergeCell ref="CJ5:CL5"/>
    <mergeCell ref="BD5:BD6"/>
    <mergeCell ref="BA6:BA7"/>
    <mergeCell ref="BO6:BO7"/>
    <mergeCell ref="CP5:CP7"/>
    <mergeCell ref="CX5:CZ5"/>
    <mergeCell ref="C5:K5"/>
    <mergeCell ref="U5:U6"/>
    <mergeCell ref="AP5:AP6"/>
    <mergeCell ref="C1:K1"/>
    <mergeCell ref="L1:CQ1"/>
    <mergeCell ref="FJ1:FK108"/>
    <mergeCell ref="DP3:DU3"/>
    <mergeCell ref="C4:F4"/>
    <mergeCell ref="G4:H4"/>
    <mergeCell ref="J4:K4"/>
    <mergeCell ref="L4:Y4"/>
    <mergeCell ref="Z4:AM4"/>
    <mergeCell ref="DV3:EA3"/>
    <mergeCell ref="EN3:EP3"/>
    <mergeCell ref="AB5:AB6"/>
    <mergeCell ref="D6:D7"/>
    <mergeCell ref="E6:E7"/>
    <mergeCell ref="V5:V7"/>
    <mergeCell ref="AI5:AI6"/>
    <mergeCell ref="BK5:BK6"/>
    <mergeCell ref="BL5:BL7"/>
    <mergeCell ref="AN3:BA3"/>
    <mergeCell ref="BB3:BO3"/>
    <mergeCell ref="C3:F3"/>
    <mergeCell ref="G3:H3"/>
    <mergeCell ref="AN4:BA4"/>
    <mergeCell ref="BB4:BO4"/>
    <mergeCell ref="J3:K3"/>
    <mergeCell ref="L3:Y3"/>
    <mergeCell ref="Z3:AM3"/>
    <mergeCell ref="C2:H2"/>
    <mergeCell ref="I2:K2"/>
    <mergeCell ref="L2:S2"/>
    <mergeCell ref="T2:Y2"/>
    <mergeCell ref="CQ6:CQ7"/>
    <mergeCell ref="CA5:CA7"/>
    <mergeCell ref="CO5:CO7"/>
    <mergeCell ref="F6:F7"/>
    <mergeCell ref="G6:G7"/>
    <mergeCell ref="H6:H7"/>
    <mergeCell ref="X5:X7"/>
    <mergeCell ref="W5:W7"/>
    <mergeCell ref="AK5:AK7"/>
    <mergeCell ref="I6:I7"/>
    <mergeCell ref="O5:Q5"/>
    <mergeCell ref="R5:T5"/>
    <mergeCell ref="L5:M5"/>
    <mergeCell ref="Z5:AA5"/>
    <mergeCell ref="AC5:AE5"/>
    <mergeCell ref="AF5:AH5"/>
    <mergeCell ref="AN5:AO5"/>
    <mergeCell ref="DP1:FI1"/>
    <mergeCell ref="Z2:FI2"/>
    <mergeCell ref="FE3:FE7"/>
    <mergeCell ref="FF3:FF7"/>
    <mergeCell ref="FG3:FG7"/>
    <mergeCell ref="FH3:FH7"/>
    <mergeCell ref="FI3:FI7"/>
    <mergeCell ref="DM5:DM6"/>
    <mergeCell ref="DA5:DA6"/>
    <mergeCell ref="DF5:DF6"/>
    <mergeCell ref="AL5:AL7"/>
    <mergeCell ref="AY5:AY7"/>
    <mergeCell ref="AZ5:AZ7"/>
    <mergeCell ref="BM5:BM7"/>
    <mergeCell ref="BN5:BN7"/>
    <mergeCell ref="CM5:CM6"/>
    <mergeCell ref="CN5:CN7"/>
    <mergeCell ref="EQ3:EW3"/>
    <mergeCell ref="EX3:EX7"/>
    <mergeCell ref="DB5:DB7"/>
    <mergeCell ref="AJ5:AJ7"/>
    <mergeCell ref="AM6:AM7"/>
    <mergeCell ref="DD3:DO3"/>
    <mergeCell ref="DD4:DO4"/>
    <mergeCell ref="BP3:CC3"/>
    <mergeCell ref="CD3:CQ3"/>
    <mergeCell ref="BP4:CC4"/>
    <mergeCell ref="CD4:CQ4"/>
    <mergeCell ref="BR5:BR6"/>
    <mergeCell ref="BY5:BY6"/>
    <mergeCell ref="BZ5:BZ7"/>
    <mergeCell ref="CF5:CF6"/>
    <mergeCell ref="CR3:DC3"/>
    <mergeCell ref="CR4:DC4"/>
    <mergeCell ref="CT5:CT6"/>
    <mergeCell ref="CB5:CB7"/>
    <mergeCell ref="CC6:CC7"/>
    <mergeCell ref="EB3:EM3"/>
    <mergeCell ref="EB4:EM4"/>
    <mergeCell ref="EB5:EC5"/>
    <mergeCell ref="ED5:ED6"/>
    <mergeCell ref="EE5:EG5"/>
    <mergeCell ref="EH5:EJ5"/>
    <mergeCell ref="EK5:EK6"/>
    <mergeCell ref="EL5:EL7"/>
    <mergeCell ref="DX5:DX6"/>
    <mergeCell ref="DY5:DY6"/>
    <mergeCell ref="DZ5:DZ7"/>
    <mergeCell ref="EM6:EM7"/>
    <mergeCell ref="EA6:EA7"/>
    <mergeCell ref="GB7:GE7"/>
    <mergeCell ref="FL7:FO7"/>
    <mergeCell ref="FP7:FS7"/>
    <mergeCell ref="FT7:FW7"/>
    <mergeCell ref="FX7:GA7"/>
    <mergeCell ref="EY3:FD4"/>
    <mergeCell ref="EY5:EY7"/>
    <mergeCell ref="EZ5:EZ7"/>
    <mergeCell ref="FA5:FA7"/>
    <mergeCell ref="FB5:FB7"/>
    <mergeCell ref="FC5:FC7"/>
    <mergeCell ref="FD5:FD7"/>
  </mergeCells>
  <conditionalFormatting sqref="AH21:AI21 AD21:AF21 Y8:Y108 AM11:EM11 DP9:EM108 AM13:EM13 AM15:EM15 AM17:EM17 AM19:EM19 AM21:EM21 AM23:EM23 AM25:EM25 AM27:EM27 AM29:EM29 AM31:EM31 AM33:EM33 AM35:EM35 AM37:EM37 AM39:EM39 AM41:EM41 AM43:EM43 AM45:EM45 AH59:AI59 AD59:AF59 AH84:AI84 AD84:AF84 AI11:AI108 AC11:AC108 AF11:AF108 AM47:EM108 AH9:AH108 AD9:AE108 Y9:AB108 EB8:EM108 AM8:DO108 EM10:EM109 DC10:DC109 DU10:DU109">
    <cfRule type="cellIs" dxfId="2226" priority="716" operator="equal">
      <formula>"E"</formula>
    </cfRule>
    <cfRule type="cellIs" dxfId="2225" priority="717" operator="equal">
      <formula>"D"</formula>
    </cfRule>
    <cfRule type="cellIs" dxfId="2224" priority="718" operator="equal">
      <formula>"C"</formula>
    </cfRule>
    <cfRule type="cellIs" dxfId="2223" priority="719" operator="equal">
      <formula>"B"</formula>
    </cfRule>
    <cfRule type="cellIs" dxfId="2222" priority="720" operator="equal">
      <formula>"A"</formula>
    </cfRule>
  </conditionalFormatting>
  <conditionalFormatting sqref="FF3:FI108 EY8:FC108 FJ1:FK108 EY3:FC5 FD3:FD108 FE3:FI3 FE8:FE108 DA9:DO108 DK6:DL108 CV3:CW4 CU11:CV108 CV6:CV108 CW7:CW108 X1:X5 W1:W4 AA1:DP1 U9:W108 W8:X108 E9:M10 Q6:Q108 R7:S108 L10:Y108 P7:P108 I1:K1 P1:Q4 U1:V108 S1:T4 R1:R6 T6:T108 M1:M4 L1:L5 L7:M108 N1:O108 Z10:AM10 Y1:Z108 Z7:AA11 Z3:BA3 AA3:CU108 CR5:DB10 DD5:DN10 Z11:EM11 Z12:DO47 Z13:EM13 Z15:EM15 Z17:EM17 Z19:EM19 Z21:EX21 Z23:EM23 Z25:EM25 Z27:EM27 Z29:EM29 Z31:EM31 Z33:EM33 Z35:EM35 Z37:EM37 Z39:EM39 Z41:EM41 Z43:EM43 Z45:EM45 Z47:EM47 Z48:EP108 CX3:DB108 DD3:DJ108 DC3:DC6 I3:K108 EB1:EM1 DM3:DN108 DJ3:DN10 DO3:DO6 DO8:DO108 EM10:EM109 DP3:EX108 C1:H108 DC8:DC109 DU10:DU109 V10:V109 AJ9:AJ109 AX9:AX109 BL9:BL109 BZ9:BZ109 CN9:CN109 DB9:DB109 DN9:DN109 DT9:DT109 DZ9:DZ109">
    <cfRule type="cellIs" dxfId="2221" priority="715" operator="equal">
      <formula>0</formula>
    </cfRule>
  </conditionalFormatting>
  <conditionalFormatting sqref="EP9:EP108">
    <cfRule type="cellIs" dxfId="2220" priority="714" operator="lessThan">
      <formula>75</formula>
    </cfRule>
  </conditionalFormatting>
  <conditionalFormatting sqref="EU9:EV108">
    <cfRule type="cellIs" dxfId="2219" priority="711" operator="equal">
      <formula>"Promoted in Next Class"</formula>
    </cfRule>
    <cfRule type="cellIs" dxfId="2218" priority="712" operator="equal">
      <formula>"Transfered"</formula>
    </cfRule>
  </conditionalFormatting>
  <conditionalFormatting sqref="G4:H4 J4:K4">
    <cfRule type="cellIs" dxfId="2217" priority="709" operator="equal">
      <formula>0</formula>
    </cfRule>
  </conditionalFormatting>
  <conditionalFormatting sqref="V8:Y108 ET8:ET108 AD21:AG21 AD59:AG59 AD84:AG84 AC11:AC108 AD9:AE108 S9:AB108 B11:B109 R8:R108 AF8:AF108 AJ8:DO108 EB8:EM108 AG9:FI108 EM10:EM109 B9:L108 DC10:DC109 DU10:DU109 V10:V109 AJ9:AJ109 AX9:AX109 BL9:BL109 BZ9:BZ109 CN9:CN109 DB9:DB109 DN9:DN109 DT9:DT109 DZ9:DZ109">
    <cfRule type="expression" dxfId="2216" priority="706">
      <formula>$B8="TC"</formula>
    </cfRule>
    <cfRule type="expression" dxfId="2215" priority="707">
      <formula>$B8="NSO"</formula>
    </cfRule>
    <cfRule type="expression" dxfId="2214" priority="708">
      <formula>$B8="ab"</formula>
    </cfRule>
  </conditionalFormatting>
  <conditionalFormatting sqref="T2:Y2">
    <cfRule type="cellIs" dxfId="2213" priority="698" operator="equal">
      <formula>0</formula>
    </cfRule>
  </conditionalFormatting>
  <conditionalFormatting sqref="G3:H3 J3:K3">
    <cfRule type="cellIs" dxfId="2212" priority="697" operator="equal">
      <formula>0</formula>
    </cfRule>
  </conditionalFormatting>
  <conditionalFormatting sqref="N8:N108">
    <cfRule type="expression" dxfId="2211" priority="690">
      <formula>$B8="TC"</formula>
    </cfRule>
    <cfRule type="expression" dxfId="2210" priority="691">
      <formula>$B8="NSO"</formula>
    </cfRule>
    <cfRule type="expression" dxfId="2209" priority="692">
      <formula>$B8="ab"</formula>
    </cfRule>
  </conditionalFormatting>
  <conditionalFormatting sqref="P8:P108">
    <cfRule type="expression" dxfId="2208" priority="687">
      <formula>$B8="TC"</formula>
    </cfRule>
    <cfRule type="expression" dxfId="2207" priority="688">
      <formula>$B8="NSO"</formula>
    </cfRule>
    <cfRule type="expression" dxfId="2206" priority="689">
      <formula>$B8="ab"</formula>
    </cfRule>
  </conditionalFormatting>
  <conditionalFormatting sqref="BZ9:CB108">
    <cfRule type="expression" dxfId="2205" priority="679">
      <formula>$B9="TC"</formula>
    </cfRule>
    <cfRule type="expression" dxfId="2204" priority="680">
      <formula>$B9="NSO"</formula>
    </cfRule>
    <cfRule type="expression" dxfId="2203" priority="681">
      <formula>$B9="ab"</formula>
    </cfRule>
  </conditionalFormatting>
  <conditionalFormatting sqref="BZ9:CB108">
    <cfRule type="expression" dxfId="2202" priority="678">
      <formula>$C9=0</formula>
    </cfRule>
  </conditionalFormatting>
  <conditionalFormatting sqref="AB8:AB108">
    <cfRule type="expression" dxfId="2201" priority="675">
      <formula>$B8="TC"</formula>
    </cfRule>
    <cfRule type="expression" dxfId="2200" priority="676">
      <formula>$B8="NSO"</formula>
    </cfRule>
    <cfRule type="expression" dxfId="2199" priority="677">
      <formula>$B8="ab"</formula>
    </cfRule>
  </conditionalFormatting>
  <conditionalFormatting sqref="AD8:AD108">
    <cfRule type="expression" dxfId="2198" priority="672">
      <formula>$B8="TC"</formula>
    </cfRule>
    <cfRule type="expression" dxfId="2197" priority="673">
      <formula>$B8="NSO"</formula>
    </cfRule>
    <cfRule type="expression" dxfId="2196" priority="674">
      <formula>$B8="ab"</formula>
    </cfRule>
  </conditionalFormatting>
  <conditionalFormatting sqref="AB9:AB108">
    <cfRule type="expression" dxfId="2195" priority="669">
      <formula>$B9="TC"</formula>
    </cfRule>
    <cfRule type="expression" dxfId="2194" priority="670">
      <formula>$B9="NSO"</formula>
    </cfRule>
    <cfRule type="expression" dxfId="2193" priority="671">
      <formula>$B9="ab"</formula>
    </cfRule>
  </conditionalFormatting>
  <conditionalFormatting sqref="AD9:AD108">
    <cfRule type="expression" dxfId="2192" priority="666">
      <formula>$B9="TC"</formula>
    </cfRule>
    <cfRule type="expression" dxfId="2191" priority="667">
      <formula>$B9="NSO"</formula>
    </cfRule>
    <cfRule type="expression" dxfId="2190" priority="668">
      <formula>$B9="ab"</formula>
    </cfRule>
  </conditionalFormatting>
  <conditionalFormatting sqref="AP8:AP108">
    <cfRule type="expression" dxfId="2189" priority="662">
      <formula>$B8="TC"</formula>
    </cfRule>
    <cfRule type="expression" dxfId="2188" priority="663">
      <formula>$B8="NSO"</formula>
    </cfRule>
    <cfRule type="expression" dxfId="2187" priority="664">
      <formula>$B8="ab"</formula>
    </cfRule>
  </conditionalFormatting>
  <conditionalFormatting sqref="AR8:AR108">
    <cfRule type="expression" dxfId="2186" priority="659">
      <formula>$B8="TC"</formula>
    </cfRule>
    <cfRule type="expression" dxfId="2185" priority="660">
      <formula>$B8="NSO"</formula>
    </cfRule>
    <cfRule type="expression" dxfId="2184" priority="661">
      <formula>$B8="ab"</formula>
    </cfRule>
  </conditionalFormatting>
  <conditionalFormatting sqref="BD8:BD108">
    <cfRule type="expression" dxfId="2183" priority="656">
      <formula>$B8="TC"</formula>
    </cfRule>
    <cfRule type="expression" dxfId="2182" priority="657">
      <formula>$B8="NSO"</formula>
    </cfRule>
    <cfRule type="expression" dxfId="2181" priority="658">
      <formula>$B8="ab"</formula>
    </cfRule>
  </conditionalFormatting>
  <conditionalFormatting sqref="BF8:BF108">
    <cfRule type="expression" dxfId="2180" priority="653">
      <formula>$B8="TC"</formula>
    </cfRule>
    <cfRule type="expression" dxfId="2179" priority="654">
      <formula>$B8="NSO"</formula>
    </cfRule>
    <cfRule type="expression" dxfId="2178" priority="655">
      <formula>$B8="ab"</formula>
    </cfRule>
  </conditionalFormatting>
  <conditionalFormatting sqref="BD9:BD108">
    <cfRule type="expression" dxfId="2177" priority="650">
      <formula>$B9="TC"</formula>
    </cfRule>
    <cfRule type="expression" dxfId="2176" priority="651">
      <formula>$B9="NSO"</formula>
    </cfRule>
    <cfRule type="expression" dxfId="2175" priority="652">
      <formula>$B9="ab"</formula>
    </cfRule>
  </conditionalFormatting>
  <conditionalFormatting sqref="BF9:BF108">
    <cfRule type="expression" dxfId="2174" priority="647">
      <formula>$B9="TC"</formula>
    </cfRule>
    <cfRule type="expression" dxfId="2173" priority="648">
      <formula>$B9="NSO"</formula>
    </cfRule>
    <cfRule type="expression" dxfId="2172" priority="649">
      <formula>$B9="ab"</formula>
    </cfRule>
  </conditionalFormatting>
  <conditionalFormatting sqref="BR8:BR108">
    <cfRule type="expression" dxfId="2171" priority="643">
      <formula>$B8="TC"</formula>
    </cfRule>
    <cfRule type="expression" dxfId="2170" priority="644">
      <formula>$B8="NSO"</formula>
    </cfRule>
    <cfRule type="expression" dxfId="2169" priority="645">
      <formula>$B8="ab"</formula>
    </cfRule>
  </conditionalFormatting>
  <conditionalFormatting sqref="BT8:BT108">
    <cfRule type="expression" dxfId="2168" priority="640">
      <formula>$B8="TC"</formula>
    </cfRule>
    <cfRule type="expression" dxfId="2167" priority="641">
      <formula>$B8="NSO"</formula>
    </cfRule>
    <cfRule type="expression" dxfId="2166" priority="642">
      <formula>$B8="ab"</formula>
    </cfRule>
  </conditionalFormatting>
  <conditionalFormatting sqref="CF8:CF108">
    <cfRule type="expression" dxfId="2165" priority="637">
      <formula>$B8="TC"</formula>
    </cfRule>
    <cfRule type="expression" dxfId="2164" priority="638">
      <formula>$B8="NSO"</formula>
    </cfRule>
    <cfRule type="expression" dxfId="2163" priority="639">
      <formula>$B8="ab"</formula>
    </cfRule>
  </conditionalFormatting>
  <conditionalFormatting sqref="CH8:CH108">
    <cfRule type="expression" dxfId="2162" priority="634">
      <formula>$B8="TC"</formula>
    </cfRule>
    <cfRule type="expression" dxfId="2161" priority="635">
      <formula>$B8="NSO"</formula>
    </cfRule>
    <cfRule type="expression" dxfId="2160" priority="636">
      <formula>$B8="ab"</formula>
    </cfRule>
  </conditionalFormatting>
  <conditionalFormatting sqref="CF9:CF108">
    <cfRule type="expression" dxfId="2159" priority="631">
      <formula>$B9="TC"</formula>
    </cfRule>
    <cfRule type="expression" dxfId="2158" priority="632">
      <formula>$B9="NSO"</formula>
    </cfRule>
    <cfRule type="expression" dxfId="2157" priority="633">
      <formula>$B9="ab"</formula>
    </cfRule>
  </conditionalFormatting>
  <conditionalFormatting sqref="CH9:CH108">
    <cfRule type="expression" dxfId="2156" priority="628">
      <formula>$B9="TC"</formula>
    </cfRule>
    <cfRule type="expression" dxfId="2155" priority="629">
      <formula>$B9="NSO"</formula>
    </cfRule>
    <cfRule type="expression" dxfId="2154" priority="630">
      <formula>$B9="ab"</formula>
    </cfRule>
  </conditionalFormatting>
  <conditionalFormatting sqref="CT8:CT108">
    <cfRule type="expression" dxfId="2153" priority="624">
      <formula>$B8="TC"</formula>
    </cfRule>
    <cfRule type="expression" dxfId="2152" priority="625">
      <formula>$B8="NSO"</formula>
    </cfRule>
    <cfRule type="expression" dxfId="2151" priority="626">
      <formula>$B8="ab"</formula>
    </cfRule>
  </conditionalFormatting>
  <conditionalFormatting sqref="DN10:DN108">
    <cfRule type="expression" dxfId="2150" priority="606">
      <formula>$B10="TC"</formula>
    </cfRule>
    <cfRule type="expression" dxfId="2149" priority="607">
      <formula>$B10="NSO"</formula>
    </cfRule>
    <cfRule type="expression" dxfId="2148" priority="608">
      <formula>$B10="ab"</formula>
    </cfRule>
  </conditionalFormatting>
  <conditionalFormatting sqref="DN10:DN108">
    <cfRule type="expression" dxfId="2147" priority="605">
      <formula>$C10=0</formula>
    </cfRule>
  </conditionalFormatting>
  <conditionalFormatting sqref="DM8:DN108">
    <cfRule type="expression" dxfId="2146" priority="602">
      <formula>$B8="TC"</formula>
    </cfRule>
    <cfRule type="expression" dxfId="2145" priority="603">
      <formula>$B8="NSO"</formula>
    </cfRule>
    <cfRule type="expression" dxfId="2144" priority="604">
      <formula>$B8="ab"</formula>
    </cfRule>
  </conditionalFormatting>
  <conditionalFormatting sqref="BO10:BO108">
    <cfRule type="expression" dxfId="2143" priority="592">
      <formula>$B10="TC"</formula>
    </cfRule>
    <cfRule type="expression" dxfId="2142" priority="593">
      <formula>$B10="NSO"</formula>
    </cfRule>
    <cfRule type="expression" dxfId="2141" priority="594">
      <formula>$B10="ab"</formula>
    </cfRule>
  </conditionalFormatting>
  <conditionalFormatting sqref="BO10:BO108">
    <cfRule type="expression" dxfId="2140" priority="591">
      <formula>$C10=0</formula>
    </cfRule>
  </conditionalFormatting>
  <conditionalFormatting sqref="EM10:EM109 D9:EX108 DC10:DC109 DU10:DU109 V10:V109 AJ9:AJ109 AX9:AX109 BL9:BL109 BZ9:BZ109 CN9:CN109 DB9:DB109 DN9:DN109 DT9:DT109 DZ9:DZ109">
    <cfRule type="expression" dxfId="2139" priority="585">
      <formula>$D9=0</formula>
    </cfRule>
  </conditionalFormatting>
  <conditionalFormatting sqref="EU9:EU108">
    <cfRule type="cellIs" dxfId="2138" priority="582" operator="equal">
      <formula>"Promoted in Next Class With G"</formula>
    </cfRule>
    <cfRule type="cellIs" dxfId="2137" priority="583" operator="equal">
      <formula>"SUPP."</formula>
    </cfRule>
    <cfRule type="cellIs" dxfId="2136" priority="584" operator="equal">
      <formula>"FAILED"</formula>
    </cfRule>
  </conditionalFormatting>
  <conditionalFormatting sqref="C9:C108">
    <cfRule type="expression" dxfId="2135" priority="579">
      <formula>$B9="TC"</formula>
    </cfRule>
    <cfRule type="expression" dxfId="2134" priority="580">
      <formula>$B9="NSO"</formula>
    </cfRule>
    <cfRule type="expression" dxfId="2133" priority="581">
      <formula>$B9="ab"</formula>
    </cfRule>
  </conditionalFormatting>
  <conditionalFormatting sqref="C9:C108">
    <cfRule type="expression" dxfId="2132" priority="578">
      <formula>$C9=0</formula>
    </cfRule>
  </conditionalFormatting>
  <conditionalFormatting sqref="C9:C108">
    <cfRule type="expression" dxfId="2131" priority="575">
      <formula>$B9="TC"</formula>
    </cfRule>
    <cfRule type="expression" dxfId="2130" priority="576">
      <formula>$B9="NSO"</formula>
    </cfRule>
    <cfRule type="expression" dxfId="2129" priority="577">
      <formula>$B9="ab"</formula>
    </cfRule>
  </conditionalFormatting>
  <conditionalFormatting sqref="C9:C108">
    <cfRule type="expression" dxfId="2128" priority="574">
      <formula>$D9=0</formula>
    </cfRule>
  </conditionalFormatting>
  <conditionalFormatting sqref="C9:C108">
    <cfRule type="expression" dxfId="2127" priority="571">
      <formula>$B9="TC"</formula>
    </cfRule>
    <cfRule type="expression" dxfId="2126" priority="572">
      <formula>$B9="NSO"</formula>
    </cfRule>
    <cfRule type="expression" dxfId="2125" priority="573">
      <formula>$B9="ab"</formula>
    </cfRule>
  </conditionalFormatting>
  <conditionalFormatting sqref="C9:C108">
    <cfRule type="expression" dxfId="2124" priority="570">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2123" priority="566">
      <formula>$B9="TC"</formula>
    </cfRule>
    <cfRule type="expression" dxfId="2122" priority="567">
      <formula>$B9="NSO"</formula>
    </cfRule>
    <cfRule type="expression" dxfId="2121" priority="568">
      <formula>$B9="ab"</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2120" priority="565">
      <formula>$C9=0</formula>
    </cfRule>
  </conditionalFormatting>
  <conditionalFormatting sqref="E9:K10 G12 G14 G16 G18 G20 G22 G24 G26 G28 G30 G32 G34 G36 G38 G40 G42 G44 G46 G48 G50 G52 G54 G56 G58 G60 G62 G64 G66 G68 G70 G72 G74 G76 G78 G80 G82 G84 G86 G88 G90 G92 G94 G96 G98 G100 G102 G104 G106 G108">
    <cfRule type="expression" dxfId="2119" priority="564">
      <formula>$D9=0</formula>
    </cfRule>
  </conditionalFormatting>
  <conditionalFormatting sqref="L9:L108">
    <cfRule type="expression" dxfId="2118" priority="560">
      <formula>$B9="TC"</formula>
    </cfRule>
    <cfRule type="expression" dxfId="2117" priority="561">
      <formula>$B9="NSO"</formula>
    </cfRule>
    <cfRule type="expression" dxfId="2116" priority="562">
      <formula>$B9="ab"</formula>
    </cfRule>
  </conditionalFormatting>
  <conditionalFormatting sqref="L9:L108">
    <cfRule type="expression" dxfId="2115" priority="559">
      <formula>$C9=0</formula>
    </cfRule>
  </conditionalFormatting>
  <conditionalFormatting sqref="L9:M108">
    <cfRule type="expression" dxfId="2114" priority="558">
      <formula>$D9=0</formula>
    </cfRule>
  </conditionalFormatting>
  <conditionalFormatting sqref="O9:O108">
    <cfRule type="expression" dxfId="2113" priority="556">
      <formula>$D9=0</formula>
    </cfRule>
  </conditionalFormatting>
  <conditionalFormatting sqref="T9:T108">
    <cfRule type="expression" dxfId="2112" priority="552">
      <formula>$B9="TC"</formula>
    </cfRule>
    <cfRule type="expression" dxfId="2111" priority="553">
      <formula>$B9="NSO"</formula>
    </cfRule>
    <cfRule type="expression" dxfId="2110" priority="554">
      <formula>$B9="ab"</formula>
    </cfRule>
  </conditionalFormatting>
  <conditionalFormatting sqref="T9:T108">
    <cfRule type="expression" dxfId="2109" priority="551">
      <formula>$C9=0</formula>
    </cfRule>
  </conditionalFormatting>
  <conditionalFormatting sqref="T9:T108">
    <cfRule type="expression" dxfId="2108" priority="550">
      <formula>$D9=0</formula>
    </cfRule>
  </conditionalFormatting>
  <conditionalFormatting sqref="ET9:ET108">
    <cfRule type="cellIs" dxfId="2107" priority="549" operator="equal">
      <formula>"First"</formula>
    </cfRule>
  </conditionalFormatting>
  <conditionalFormatting sqref="AB8:AB108">
    <cfRule type="expression" dxfId="2106" priority="546">
      <formula>$B8="TC"</formula>
    </cfRule>
    <cfRule type="expression" dxfId="2105" priority="547">
      <formula>$B8="NSO"</formula>
    </cfRule>
    <cfRule type="expression" dxfId="2104" priority="548">
      <formula>$B8="ab"</formula>
    </cfRule>
  </conditionalFormatting>
  <conditionalFormatting sqref="AD8:AD108">
    <cfRule type="expression" dxfId="2103" priority="543">
      <formula>$B8="TC"</formula>
    </cfRule>
    <cfRule type="expression" dxfId="2102" priority="544">
      <formula>$B8="NSO"</formula>
    </cfRule>
    <cfRule type="expression" dxfId="2101" priority="545">
      <formula>$B8="ab"</formula>
    </cfRule>
  </conditionalFormatting>
  <conditionalFormatting sqref="Z9:Z108">
    <cfRule type="expression" dxfId="2100" priority="540">
      <formula>$B9="TC"</formula>
    </cfRule>
    <cfRule type="expression" dxfId="2099" priority="541">
      <formula>$B9="NSO"</formula>
    </cfRule>
    <cfRule type="expression" dxfId="2098" priority="542">
      <formula>$B9="ab"</formula>
    </cfRule>
  </conditionalFormatting>
  <conditionalFormatting sqref="Z9:Z108">
    <cfRule type="expression" dxfId="2097" priority="539">
      <formula>$C9=0</formula>
    </cfRule>
  </conditionalFormatting>
  <conditionalFormatting sqref="Z9:AA108">
    <cfRule type="expression" dxfId="2096" priority="538">
      <formula>$D9=0</formula>
    </cfRule>
  </conditionalFormatting>
  <conditionalFormatting sqref="AC9:AC108">
    <cfRule type="expression" dxfId="2095" priority="537">
      <formula>$D9=0</formula>
    </cfRule>
  </conditionalFormatting>
  <conditionalFormatting sqref="AH9:AH108">
    <cfRule type="expression" dxfId="2094" priority="534">
      <formula>$B9="TC"</formula>
    </cfRule>
    <cfRule type="expression" dxfId="2093" priority="535">
      <formula>$B9="NSO"</formula>
    </cfRule>
    <cfRule type="expression" dxfId="2092" priority="536">
      <formula>$B9="ab"</formula>
    </cfRule>
  </conditionalFormatting>
  <conditionalFormatting sqref="AH9:AH108">
    <cfRule type="expression" dxfId="2091" priority="533">
      <formula>$C9=0</formula>
    </cfRule>
  </conditionalFormatting>
  <conditionalFormatting sqref="AH9:AH108">
    <cfRule type="expression" dxfId="2090" priority="532">
      <formula>$D9=0</formula>
    </cfRule>
  </conditionalFormatting>
  <conditionalFormatting sqref="AB8:AB108">
    <cfRule type="expression" dxfId="2089" priority="529">
      <formula>$B8="TC"</formula>
    </cfRule>
    <cfRule type="expression" dxfId="2088" priority="530">
      <formula>$B8="NSO"</formula>
    </cfRule>
    <cfRule type="expression" dxfId="2087" priority="531">
      <formula>$B8="ab"</formula>
    </cfRule>
  </conditionalFormatting>
  <conditionalFormatting sqref="AD8:AD108">
    <cfRule type="expression" dxfId="2086" priority="526">
      <formula>$B8="TC"</formula>
    </cfRule>
    <cfRule type="expression" dxfId="2085" priority="527">
      <formula>$B8="NSO"</formula>
    </cfRule>
    <cfRule type="expression" dxfId="2084" priority="528">
      <formula>$B8="ab"</formula>
    </cfRule>
  </conditionalFormatting>
  <conditionalFormatting sqref="Z9:Z108">
    <cfRule type="expression" dxfId="2083" priority="523">
      <formula>$B9="TC"</formula>
    </cfRule>
    <cfRule type="expression" dxfId="2082" priority="524">
      <formula>$B9="NSO"</formula>
    </cfRule>
    <cfRule type="expression" dxfId="2081" priority="525">
      <formula>$B9="ab"</formula>
    </cfRule>
  </conditionalFormatting>
  <conditionalFormatting sqref="Z9:Z108">
    <cfRule type="expression" dxfId="2080" priority="522">
      <formula>$C9=0</formula>
    </cfRule>
  </conditionalFormatting>
  <conditionalFormatting sqref="Z9:AA108">
    <cfRule type="expression" dxfId="2079" priority="521">
      <formula>$D9=0</formula>
    </cfRule>
  </conditionalFormatting>
  <conditionalFormatting sqref="AC9:AC108">
    <cfRule type="expression" dxfId="2078" priority="520">
      <formula>$D9=0</formula>
    </cfRule>
  </conditionalFormatting>
  <conditionalFormatting sqref="AH9:AH108">
    <cfRule type="expression" dxfId="2077" priority="517">
      <formula>$B9="TC"</formula>
    </cfRule>
    <cfRule type="expression" dxfId="2076" priority="518">
      <formula>$B9="NSO"</formula>
    </cfRule>
    <cfRule type="expression" dxfId="2075" priority="519">
      <formula>$B9="ab"</formula>
    </cfRule>
  </conditionalFormatting>
  <conditionalFormatting sqref="AH9:AH108">
    <cfRule type="expression" dxfId="2074" priority="516">
      <formula>$C9=0</formula>
    </cfRule>
  </conditionalFormatting>
  <conditionalFormatting sqref="AH9:AH108">
    <cfRule type="expression" dxfId="2073" priority="515">
      <formula>$D9=0</formula>
    </cfRule>
  </conditionalFormatting>
  <conditionalFormatting sqref="AP8:AP108">
    <cfRule type="expression" dxfId="2072" priority="512">
      <formula>$B8="TC"</formula>
    </cfRule>
    <cfRule type="expression" dxfId="2071" priority="513">
      <formula>$B8="NSO"</formula>
    </cfRule>
    <cfRule type="expression" dxfId="2070" priority="514">
      <formula>$B8="ab"</formula>
    </cfRule>
  </conditionalFormatting>
  <conditionalFormatting sqref="AR8:AR108">
    <cfRule type="expression" dxfId="2069" priority="509">
      <formula>$B8="TC"</formula>
    </cfRule>
    <cfRule type="expression" dxfId="2068" priority="510">
      <formula>$B8="NSO"</formula>
    </cfRule>
    <cfRule type="expression" dxfId="2067" priority="511">
      <formula>$B8="ab"</formula>
    </cfRule>
  </conditionalFormatting>
  <conditionalFormatting sqref="AP9:AP108">
    <cfRule type="expression" dxfId="2066" priority="506">
      <formula>$B9="TC"</formula>
    </cfRule>
    <cfRule type="expression" dxfId="2065" priority="507">
      <formula>$B9="NSO"</formula>
    </cfRule>
    <cfRule type="expression" dxfId="2064" priority="508">
      <formula>$B9="ab"</formula>
    </cfRule>
  </conditionalFormatting>
  <conditionalFormatting sqref="AR9:AR108">
    <cfRule type="expression" dxfId="2063" priority="503">
      <formula>$B9="TC"</formula>
    </cfRule>
    <cfRule type="expression" dxfId="2062" priority="504">
      <formula>$B9="NSO"</formula>
    </cfRule>
    <cfRule type="expression" dxfId="2061" priority="505">
      <formula>$B9="ab"</formula>
    </cfRule>
  </conditionalFormatting>
  <conditionalFormatting sqref="AP8:AP108">
    <cfRule type="expression" dxfId="2060" priority="500">
      <formula>$B8="TC"</formula>
    </cfRule>
    <cfRule type="expression" dxfId="2059" priority="501">
      <formula>$B8="NSO"</formula>
    </cfRule>
    <cfRule type="expression" dxfId="2058" priority="502">
      <formula>$B8="ab"</formula>
    </cfRule>
  </conditionalFormatting>
  <conditionalFormatting sqref="AR8:AR108">
    <cfRule type="expression" dxfId="2057" priority="497">
      <formula>$B8="TC"</formula>
    </cfRule>
    <cfRule type="expression" dxfId="2056" priority="498">
      <formula>$B8="NSO"</formula>
    </cfRule>
    <cfRule type="expression" dxfId="2055" priority="499">
      <formula>$B8="ab"</formula>
    </cfRule>
  </conditionalFormatting>
  <conditionalFormatting sqref="AN9:AN108">
    <cfRule type="expression" dxfId="2054" priority="494">
      <formula>$B9="TC"</formula>
    </cfRule>
    <cfRule type="expression" dxfId="2053" priority="495">
      <formula>$B9="NSO"</formula>
    </cfRule>
    <cfRule type="expression" dxfId="2052" priority="496">
      <formula>$B9="ab"</formula>
    </cfRule>
  </conditionalFormatting>
  <conditionalFormatting sqref="AN9:AN108">
    <cfRule type="expression" dxfId="2051" priority="493">
      <formula>$C9=0</formula>
    </cfRule>
  </conditionalFormatting>
  <conditionalFormatting sqref="AN9:AO108">
    <cfRule type="expression" dxfId="2050" priority="492">
      <formula>$D9=0</formula>
    </cfRule>
  </conditionalFormatting>
  <conditionalFormatting sqref="AQ9:AQ108">
    <cfRule type="expression" dxfId="2049" priority="491">
      <formula>$D9=0</formula>
    </cfRule>
  </conditionalFormatting>
  <conditionalFormatting sqref="AV9:AV108">
    <cfRule type="expression" dxfId="2048" priority="488">
      <formula>$B9="TC"</formula>
    </cfRule>
    <cfRule type="expression" dxfId="2047" priority="489">
      <formula>$B9="NSO"</formula>
    </cfRule>
    <cfRule type="expression" dxfId="2046" priority="490">
      <formula>$B9="ab"</formula>
    </cfRule>
  </conditionalFormatting>
  <conditionalFormatting sqref="AV9:AV108">
    <cfRule type="expression" dxfId="2045" priority="487">
      <formula>$C9=0</formula>
    </cfRule>
  </conditionalFormatting>
  <conditionalFormatting sqref="AV9:AV108">
    <cfRule type="expression" dxfId="2044" priority="486">
      <formula>$D9=0</formula>
    </cfRule>
  </conditionalFormatting>
  <conditionalFormatting sqref="AP8:AP108">
    <cfRule type="expression" dxfId="2043" priority="483">
      <formula>$B8="TC"</formula>
    </cfRule>
    <cfRule type="expression" dxfId="2042" priority="484">
      <formula>$B8="NSO"</formula>
    </cfRule>
    <cfRule type="expression" dxfId="2041" priority="485">
      <formula>$B8="ab"</formula>
    </cfRule>
  </conditionalFormatting>
  <conditionalFormatting sqref="AR8:AR108">
    <cfRule type="expression" dxfId="2040" priority="480">
      <formula>$B8="TC"</formula>
    </cfRule>
    <cfRule type="expression" dxfId="2039" priority="481">
      <formula>$B8="NSO"</formula>
    </cfRule>
    <cfRule type="expression" dxfId="2038" priority="482">
      <formula>$B8="ab"</formula>
    </cfRule>
  </conditionalFormatting>
  <conditionalFormatting sqref="AN9:AN108">
    <cfRule type="expression" dxfId="2037" priority="477">
      <formula>$B9="TC"</formula>
    </cfRule>
    <cfRule type="expression" dxfId="2036" priority="478">
      <formula>$B9="NSO"</formula>
    </cfRule>
    <cfRule type="expression" dxfId="2035" priority="479">
      <formula>$B9="ab"</formula>
    </cfRule>
  </conditionalFormatting>
  <conditionalFormatting sqref="AN9:AN108">
    <cfRule type="expression" dxfId="2034" priority="476">
      <formula>$C9=0</formula>
    </cfRule>
  </conditionalFormatting>
  <conditionalFormatting sqref="AN9:AO108">
    <cfRule type="expression" dxfId="2033" priority="475">
      <formula>$D9=0</formula>
    </cfRule>
  </conditionalFormatting>
  <conditionalFormatting sqref="AQ9:AQ108">
    <cfRule type="expression" dxfId="2032" priority="474">
      <formula>$D9=0</formula>
    </cfRule>
  </conditionalFormatting>
  <conditionalFormatting sqref="AV9:AV108">
    <cfRule type="expression" dxfId="2031" priority="471">
      <formula>$B9="TC"</formula>
    </cfRule>
    <cfRule type="expression" dxfId="2030" priority="472">
      <formula>$B9="NSO"</formula>
    </cfRule>
    <cfRule type="expression" dxfId="2029" priority="473">
      <formula>$B9="ab"</formula>
    </cfRule>
  </conditionalFormatting>
  <conditionalFormatting sqref="AV9:AV108">
    <cfRule type="expression" dxfId="2028" priority="470">
      <formula>$C9=0</formula>
    </cfRule>
  </conditionalFormatting>
  <conditionalFormatting sqref="AV9:AV108">
    <cfRule type="expression" dxfId="2027" priority="469">
      <formula>$D9=0</formula>
    </cfRule>
  </conditionalFormatting>
  <conditionalFormatting sqref="BD8:BD108">
    <cfRule type="expression" dxfId="2026" priority="466">
      <formula>$B8="TC"</formula>
    </cfRule>
    <cfRule type="expression" dxfId="2025" priority="467">
      <formula>$B8="NSO"</formula>
    </cfRule>
    <cfRule type="expression" dxfId="2024" priority="468">
      <formula>$B8="ab"</formula>
    </cfRule>
  </conditionalFormatting>
  <conditionalFormatting sqref="BF8:BF108">
    <cfRule type="expression" dxfId="2023" priority="463">
      <formula>$B8="TC"</formula>
    </cfRule>
    <cfRule type="expression" dxfId="2022" priority="464">
      <formula>$B8="NSO"</formula>
    </cfRule>
    <cfRule type="expression" dxfId="2021" priority="465">
      <formula>$B8="ab"</formula>
    </cfRule>
  </conditionalFormatting>
  <conditionalFormatting sqref="BD8:BD108">
    <cfRule type="expression" dxfId="2020" priority="460">
      <formula>$B8="TC"</formula>
    </cfRule>
    <cfRule type="expression" dxfId="2019" priority="461">
      <formula>$B8="NSO"</formula>
    </cfRule>
    <cfRule type="expression" dxfId="2018" priority="462">
      <formula>$B8="ab"</formula>
    </cfRule>
  </conditionalFormatting>
  <conditionalFormatting sqref="BF8:BF108">
    <cfRule type="expression" dxfId="2017" priority="457">
      <formula>$B8="TC"</formula>
    </cfRule>
    <cfRule type="expression" dxfId="2016" priority="458">
      <formula>$B8="NSO"</formula>
    </cfRule>
    <cfRule type="expression" dxfId="2015" priority="459">
      <formula>$B8="ab"</formula>
    </cfRule>
  </conditionalFormatting>
  <conditionalFormatting sqref="BD9:BD108">
    <cfRule type="expression" dxfId="2014" priority="454">
      <formula>$B9="TC"</formula>
    </cfRule>
    <cfRule type="expression" dxfId="2013" priority="455">
      <formula>$B9="NSO"</formula>
    </cfRule>
    <cfRule type="expression" dxfId="2012" priority="456">
      <formula>$B9="ab"</formula>
    </cfRule>
  </conditionalFormatting>
  <conditionalFormatting sqref="BF9:BF108">
    <cfRule type="expression" dxfId="2011" priority="451">
      <formula>$B9="TC"</formula>
    </cfRule>
    <cfRule type="expression" dxfId="2010" priority="452">
      <formula>$B9="NSO"</formula>
    </cfRule>
    <cfRule type="expression" dxfId="2009" priority="453">
      <formula>$B9="ab"</formula>
    </cfRule>
  </conditionalFormatting>
  <conditionalFormatting sqref="BD8:BD108">
    <cfRule type="expression" dxfId="2008" priority="448">
      <formula>$B8="TC"</formula>
    </cfRule>
    <cfRule type="expression" dxfId="2007" priority="449">
      <formula>$B8="NSO"</formula>
    </cfRule>
    <cfRule type="expression" dxfId="2006" priority="450">
      <formula>$B8="ab"</formula>
    </cfRule>
  </conditionalFormatting>
  <conditionalFormatting sqref="BF8:BF108">
    <cfRule type="expression" dxfId="2005" priority="445">
      <formula>$B8="TC"</formula>
    </cfRule>
    <cfRule type="expression" dxfId="2004" priority="446">
      <formula>$B8="NSO"</formula>
    </cfRule>
    <cfRule type="expression" dxfId="2003" priority="447">
      <formula>$B8="ab"</formula>
    </cfRule>
  </conditionalFormatting>
  <conditionalFormatting sqref="BB9:BB108">
    <cfRule type="expression" dxfId="2002" priority="442">
      <formula>$B9="TC"</formula>
    </cfRule>
    <cfRule type="expression" dxfId="2001" priority="443">
      <formula>$B9="NSO"</formula>
    </cfRule>
    <cfRule type="expression" dxfId="2000" priority="444">
      <formula>$B9="ab"</formula>
    </cfRule>
  </conditionalFormatting>
  <conditionalFormatting sqref="BB9:BB108">
    <cfRule type="expression" dxfId="1999" priority="441">
      <formula>$C9=0</formula>
    </cfRule>
  </conditionalFormatting>
  <conditionalFormatting sqref="BB9:BC108">
    <cfRule type="expression" dxfId="1998" priority="440">
      <formula>$D9=0</formula>
    </cfRule>
  </conditionalFormatting>
  <conditionalFormatting sqref="BE9:BE108">
    <cfRule type="expression" dxfId="1997" priority="439">
      <formula>$D9=0</formula>
    </cfRule>
  </conditionalFormatting>
  <conditionalFormatting sqref="BJ9:BJ108">
    <cfRule type="expression" dxfId="1996" priority="436">
      <formula>$B9="TC"</formula>
    </cfRule>
    <cfRule type="expression" dxfId="1995" priority="437">
      <formula>$B9="NSO"</formula>
    </cfRule>
    <cfRule type="expression" dxfId="1994" priority="438">
      <formula>$B9="ab"</formula>
    </cfRule>
  </conditionalFormatting>
  <conditionalFormatting sqref="BJ9:BJ108">
    <cfRule type="expression" dxfId="1993" priority="435">
      <formula>$C9=0</formula>
    </cfRule>
  </conditionalFormatting>
  <conditionalFormatting sqref="BJ9:BJ108">
    <cfRule type="expression" dxfId="1992" priority="434">
      <formula>$D9=0</formula>
    </cfRule>
  </conditionalFormatting>
  <conditionalFormatting sqref="BD8:BD108">
    <cfRule type="expression" dxfId="1991" priority="431">
      <formula>$B8="TC"</formula>
    </cfRule>
    <cfRule type="expression" dxfId="1990" priority="432">
      <formula>$B8="NSO"</formula>
    </cfRule>
    <cfRule type="expression" dxfId="1989" priority="433">
      <formula>$B8="ab"</formula>
    </cfRule>
  </conditionalFormatting>
  <conditionalFormatting sqref="BF8:BF108">
    <cfRule type="expression" dxfId="1988" priority="428">
      <formula>$B8="TC"</formula>
    </cfRule>
    <cfRule type="expression" dxfId="1987" priority="429">
      <formula>$B8="NSO"</formula>
    </cfRule>
    <cfRule type="expression" dxfId="1986" priority="430">
      <formula>$B8="ab"</formula>
    </cfRule>
  </conditionalFormatting>
  <conditionalFormatting sqref="BB9:BB108">
    <cfRule type="expression" dxfId="1985" priority="425">
      <formula>$B9="TC"</formula>
    </cfRule>
    <cfRule type="expression" dxfId="1984" priority="426">
      <formula>$B9="NSO"</formula>
    </cfRule>
    <cfRule type="expression" dxfId="1983" priority="427">
      <formula>$B9="ab"</formula>
    </cfRule>
  </conditionalFormatting>
  <conditionalFormatting sqref="BB9:BB108">
    <cfRule type="expression" dxfId="1982" priority="424">
      <formula>$C9=0</formula>
    </cfRule>
  </conditionalFormatting>
  <conditionalFormatting sqref="BB9:BC108">
    <cfRule type="expression" dxfId="1981" priority="423">
      <formula>$D9=0</formula>
    </cfRule>
  </conditionalFormatting>
  <conditionalFormatting sqref="BE9:BE108">
    <cfRule type="expression" dxfId="1980" priority="422">
      <formula>$D9=0</formula>
    </cfRule>
  </conditionalFormatting>
  <conditionalFormatting sqref="BJ9:BJ108">
    <cfRule type="expression" dxfId="1979" priority="419">
      <formula>$B9="TC"</formula>
    </cfRule>
    <cfRule type="expression" dxfId="1978" priority="420">
      <formula>$B9="NSO"</formula>
    </cfRule>
    <cfRule type="expression" dxfId="1977" priority="421">
      <formula>$B9="ab"</formula>
    </cfRule>
  </conditionalFormatting>
  <conditionalFormatting sqref="BJ9:BJ108">
    <cfRule type="expression" dxfId="1976" priority="418">
      <formula>$C9=0</formula>
    </cfRule>
  </conditionalFormatting>
  <conditionalFormatting sqref="BJ9:BJ108">
    <cfRule type="expression" dxfId="1975" priority="417">
      <formula>$D9=0</formula>
    </cfRule>
  </conditionalFormatting>
  <conditionalFormatting sqref="BR8:BR108">
    <cfRule type="expression" dxfId="1974" priority="414">
      <formula>$B8="TC"</formula>
    </cfRule>
    <cfRule type="expression" dxfId="1973" priority="415">
      <formula>$B8="NSO"</formula>
    </cfRule>
    <cfRule type="expression" dxfId="1972" priority="416">
      <formula>$B8="ab"</formula>
    </cfRule>
  </conditionalFormatting>
  <conditionalFormatting sqref="BT8:BT108">
    <cfRule type="expression" dxfId="1971" priority="411">
      <formula>$B8="TC"</formula>
    </cfRule>
    <cfRule type="expression" dxfId="1970" priority="412">
      <formula>$B8="NSO"</formula>
    </cfRule>
    <cfRule type="expression" dxfId="1969" priority="413">
      <formula>$B8="ab"</formula>
    </cfRule>
  </conditionalFormatting>
  <conditionalFormatting sqref="BR9:BR108">
    <cfRule type="expression" dxfId="1968" priority="408">
      <formula>$B9="TC"</formula>
    </cfRule>
    <cfRule type="expression" dxfId="1967" priority="409">
      <formula>$B9="NSO"</formula>
    </cfRule>
    <cfRule type="expression" dxfId="1966" priority="410">
      <formula>$B9="ab"</formula>
    </cfRule>
  </conditionalFormatting>
  <conditionalFormatting sqref="BT9:BT108">
    <cfRule type="expression" dxfId="1965" priority="405">
      <formula>$B9="TC"</formula>
    </cfRule>
    <cfRule type="expression" dxfId="1964" priority="406">
      <formula>$B9="NSO"</formula>
    </cfRule>
    <cfRule type="expression" dxfId="1963" priority="407">
      <formula>$B9="ab"</formula>
    </cfRule>
  </conditionalFormatting>
  <conditionalFormatting sqref="CC10:CC108">
    <cfRule type="expression" dxfId="1962" priority="402">
      <formula>$B10="TC"</formula>
    </cfRule>
    <cfRule type="expression" dxfId="1961" priority="403">
      <formula>$B10="NSO"</formula>
    </cfRule>
    <cfRule type="expression" dxfId="1960" priority="404">
      <formula>$B10="ab"</formula>
    </cfRule>
  </conditionalFormatting>
  <conditionalFormatting sqref="CC10:CC108">
    <cfRule type="expression" dxfId="1959" priority="401">
      <formula>$C10=0</formula>
    </cfRule>
  </conditionalFormatting>
  <conditionalFormatting sqref="BR8:BR108">
    <cfRule type="expression" dxfId="1958" priority="398">
      <formula>$B8="TC"</formula>
    </cfRule>
    <cfRule type="expression" dxfId="1957" priority="399">
      <formula>$B8="NSO"</formula>
    </cfRule>
    <cfRule type="expression" dxfId="1956" priority="400">
      <formula>$B8="ab"</formula>
    </cfRule>
  </conditionalFormatting>
  <conditionalFormatting sqref="BT8:BT108">
    <cfRule type="expression" dxfId="1955" priority="395">
      <formula>$B8="TC"</formula>
    </cfRule>
    <cfRule type="expression" dxfId="1954" priority="396">
      <formula>$B8="NSO"</formula>
    </cfRule>
    <cfRule type="expression" dxfId="1953" priority="397">
      <formula>$B8="ab"</formula>
    </cfRule>
  </conditionalFormatting>
  <conditionalFormatting sqref="BR8:BR108">
    <cfRule type="expression" dxfId="1952" priority="392">
      <formula>$B8="TC"</formula>
    </cfRule>
    <cfRule type="expression" dxfId="1951" priority="393">
      <formula>$B8="NSO"</formula>
    </cfRule>
    <cfRule type="expression" dxfId="1950" priority="394">
      <formula>$B8="ab"</formula>
    </cfRule>
  </conditionalFormatting>
  <conditionalFormatting sqref="BT8:BT108">
    <cfRule type="expression" dxfId="1949" priority="389">
      <formula>$B8="TC"</formula>
    </cfRule>
    <cfRule type="expression" dxfId="1948" priority="390">
      <formula>$B8="NSO"</formula>
    </cfRule>
    <cfRule type="expression" dxfId="1947" priority="391">
      <formula>$B8="ab"</formula>
    </cfRule>
  </conditionalFormatting>
  <conditionalFormatting sqref="BR9:BR108">
    <cfRule type="expression" dxfId="1946" priority="386">
      <formula>$B9="TC"</formula>
    </cfRule>
    <cfRule type="expression" dxfId="1945" priority="387">
      <formula>$B9="NSO"</formula>
    </cfRule>
    <cfRule type="expression" dxfId="1944" priority="388">
      <formula>$B9="ab"</formula>
    </cfRule>
  </conditionalFormatting>
  <conditionalFormatting sqref="BT9:BT108">
    <cfRule type="expression" dxfId="1943" priority="383">
      <formula>$B9="TC"</formula>
    </cfRule>
    <cfRule type="expression" dxfId="1942" priority="384">
      <formula>$B9="NSO"</formula>
    </cfRule>
    <cfRule type="expression" dxfId="1941" priority="385">
      <formula>$B9="ab"</formula>
    </cfRule>
  </conditionalFormatting>
  <conditionalFormatting sqref="BR8:BR108">
    <cfRule type="expression" dxfId="1940" priority="380">
      <formula>$B8="TC"</formula>
    </cfRule>
    <cfRule type="expression" dxfId="1939" priority="381">
      <formula>$B8="NSO"</formula>
    </cfRule>
    <cfRule type="expression" dxfId="1938" priority="382">
      <formula>$B8="ab"</formula>
    </cfRule>
  </conditionalFormatting>
  <conditionalFormatting sqref="BT8:BT108">
    <cfRule type="expression" dxfId="1937" priority="377">
      <formula>$B8="TC"</formula>
    </cfRule>
    <cfRule type="expression" dxfId="1936" priority="378">
      <formula>$B8="NSO"</formula>
    </cfRule>
    <cfRule type="expression" dxfId="1935" priority="379">
      <formula>$B8="ab"</formula>
    </cfRule>
  </conditionalFormatting>
  <conditionalFormatting sqref="BP9:BP108">
    <cfRule type="expression" dxfId="1934" priority="374">
      <formula>$B9="TC"</formula>
    </cfRule>
    <cfRule type="expression" dxfId="1933" priority="375">
      <formula>$B9="NSO"</formula>
    </cfRule>
    <cfRule type="expression" dxfId="1932" priority="376">
      <formula>$B9="ab"</formula>
    </cfRule>
  </conditionalFormatting>
  <conditionalFormatting sqref="BP9:BP108">
    <cfRule type="expression" dxfId="1931" priority="373">
      <formula>$C9=0</formula>
    </cfRule>
  </conditionalFormatting>
  <conditionalFormatting sqref="BP9:BQ108">
    <cfRule type="expression" dxfId="1930" priority="372">
      <formula>$D9=0</formula>
    </cfRule>
  </conditionalFormatting>
  <conditionalFormatting sqref="BS9:BS108">
    <cfRule type="expression" dxfId="1929" priority="371">
      <formula>$D9=0</formula>
    </cfRule>
  </conditionalFormatting>
  <conditionalFormatting sqref="BX9:BX108">
    <cfRule type="expression" dxfId="1928" priority="368">
      <formula>$B9="TC"</formula>
    </cfRule>
    <cfRule type="expression" dxfId="1927" priority="369">
      <formula>$B9="NSO"</formula>
    </cfRule>
    <cfRule type="expression" dxfId="1926" priority="370">
      <formula>$B9="ab"</formula>
    </cfRule>
  </conditionalFormatting>
  <conditionalFormatting sqref="BX9:BX108">
    <cfRule type="expression" dxfId="1925" priority="367">
      <formula>$C9=0</formula>
    </cfRule>
  </conditionalFormatting>
  <conditionalFormatting sqref="BX9:BX108">
    <cfRule type="expression" dxfId="1924" priority="366">
      <formula>$D9=0</formula>
    </cfRule>
  </conditionalFormatting>
  <conditionalFormatting sqref="BR8:BR108">
    <cfRule type="expression" dxfId="1923" priority="363">
      <formula>$B8="TC"</formula>
    </cfRule>
    <cfRule type="expression" dxfId="1922" priority="364">
      <formula>$B8="NSO"</formula>
    </cfRule>
    <cfRule type="expression" dxfId="1921" priority="365">
      <formula>$B8="ab"</formula>
    </cfRule>
  </conditionalFormatting>
  <conditionalFormatting sqref="BT8:BT108">
    <cfRule type="expression" dxfId="1920" priority="360">
      <formula>$B8="TC"</formula>
    </cfRule>
    <cfRule type="expression" dxfId="1919" priority="361">
      <formula>$B8="NSO"</formula>
    </cfRule>
    <cfRule type="expression" dxfId="1918" priority="362">
      <formula>$B8="ab"</formula>
    </cfRule>
  </conditionalFormatting>
  <conditionalFormatting sqref="BP9:BP108">
    <cfRule type="expression" dxfId="1917" priority="357">
      <formula>$B9="TC"</formula>
    </cfRule>
    <cfRule type="expression" dxfId="1916" priority="358">
      <formula>$B9="NSO"</formula>
    </cfRule>
    <cfRule type="expression" dxfId="1915" priority="359">
      <formula>$B9="ab"</formula>
    </cfRule>
  </conditionalFormatting>
  <conditionalFormatting sqref="BP9:BP108">
    <cfRule type="expression" dxfId="1914" priority="356">
      <formula>$C9=0</formula>
    </cfRule>
  </conditionalFormatting>
  <conditionalFormatting sqref="BP9:BQ108">
    <cfRule type="expression" dxfId="1913" priority="355">
      <formula>$D9=0</formula>
    </cfRule>
  </conditionalFormatting>
  <conditionalFormatting sqref="BS9:BS108">
    <cfRule type="expression" dxfId="1912" priority="354">
      <formula>$D9=0</formula>
    </cfRule>
  </conditionalFormatting>
  <conditionalFormatting sqref="BX9:BX108">
    <cfRule type="expression" dxfId="1911" priority="351">
      <formula>$B9="TC"</formula>
    </cfRule>
    <cfRule type="expression" dxfId="1910" priority="352">
      <formula>$B9="NSO"</formula>
    </cfRule>
    <cfRule type="expression" dxfId="1909" priority="353">
      <formula>$B9="ab"</formula>
    </cfRule>
  </conditionalFormatting>
  <conditionalFormatting sqref="BX9:BX108">
    <cfRule type="expression" dxfId="1908" priority="350">
      <formula>$C9=0</formula>
    </cfRule>
  </conditionalFormatting>
  <conditionalFormatting sqref="BX9:BX108">
    <cfRule type="expression" dxfId="1907" priority="349">
      <formula>$D9=0</formula>
    </cfRule>
  </conditionalFormatting>
  <conditionalFormatting sqref="CF8:CF108">
    <cfRule type="expression" dxfId="1906" priority="346">
      <formula>$B8="TC"</formula>
    </cfRule>
    <cfRule type="expression" dxfId="1905" priority="347">
      <formula>$B8="NSO"</formula>
    </cfRule>
    <cfRule type="expression" dxfId="1904" priority="348">
      <formula>$B8="ab"</formula>
    </cfRule>
  </conditionalFormatting>
  <conditionalFormatting sqref="CH8:CH108">
    <cfRule type="expression" dxfId="1903" priority="343">
      <formula>$B8="TC"</formula>
    </cfRule>
    <cfRule type="expression" dxfId="1902" priority="344">
      <formula>$B8="NSO"</formula>
    </cfRule>
    <cfRule type="expression" dxfId="1901" priority="345">
      <formula>$B8="ab"</formula>
    </cfRule>
  </conditionalFormatting>
  <conditionalFormatting sqref="CF8:CF108">
    <cfRule type="expression" dxfId="1900" priority="340">
      <formula>$B8="TC"</formula>
    </cfRule>
    <cfRule type="expression" dxfId="1899" priority="341">
      <formula>$B8="NSO"</formula>
    </cfRule>
    <cfRule type="expression" dxfId="1898" priority="342">
      <formula>$B8="ab"</formula>
    </cfRule>
  </conditionalFormatting>
  <conditionalFormatting sqref="CH8:CH108">
    <cfRule type="expression" dxfId="1897" priority="337">
      <formula>$B8="TC"</formula>
    </cfRule>
    <cfRule type="expression" dxfId="1896" priority="338">
      <formula>$B8="NSO"</formula>
    </cfRule>
    <cfRule type="expression" dxfId="1895" priority="339">
      <formula>$B8="ab"</formula>
    </cfRule>
  </conditionalFormatting>
  <conditionalFormatting sqref="CF9:CF108">
    <cfRule type="expression" dxfId="1894" priority="334">
      <formula>$B9="TC"</formula>
    </cfRule>
    <cfRule type="expression" dxfId="1893" priority="335">
      <formula>$B9="NSO"</formula>
    </cfRule>
    <cfRule type="expression" dxfId="1892" priority="336">
      <formula>$B9="ab"</formula>
    </cfRule>
  </conditionalFormatting>
  <conditionalFormatting sqref="CH9:CH108">
    <cfRule type="expression" dxfId="1891" priority="331">
      <formula>$B9="TC"</formula>
    </cfRule>
    <cfRule type="expression" dxfId="1890" priority="332">
      <formula>$B9="NSO"</formula>
    </cfRule>
    <cfRule type="expression" dxfId="1889" priority="333">
      <formula>$B9="ab"</formula>
    </cfRule>
  </conditionalFormatting>
  <conditionalFormatting sqref="CQ10:CQ108">
    <cfRule type="expression" dxfId="1888" priority="328">
      <formula>$B10="TC"</formula>
    </cfRule>
    <cfRule type="expression" dxfId="1887" priority="329">
      <formula>$B10="NSO"</formula>
    </cfRule>
    <cfRule type="expression" dxfId="1886" priority="330">
      <formula>$B10="ab"</formula>
    </cfRule>
  </conditionalFormatting>
  <conditionalFormatting sqref="CQ10:CQ108">
    <cfRule type="expression" dxfId="1885" priority="327">
      <formula>$C10=0</formula>
    </cfRule>
  </conditionalFormatting>
  <conditionalFormatting sqref="CF8:CF108">
    <cfRule type="expression" dxfId="1884" priority="324">
      <formula>$B8="TC"</formula>
    </cfRule>
    <cfRule type="expression" dxfId="1883" priority="325">
      <formula>$B8="NSO"</formula>
    </cfRule>
    <cfRule type="expression" dxfId="1882" priority="326">
      <formula>$B8="ab"</formula>
    </cfRule>
  </conditionalFormatting>
  <conditionalFormatting sqref="CH8:CH108">
    <cfRule type="expression" dxfId="1881" priority="321">
      <formula>$B8="TC"</formula>
    </cfRule>
    <cfRule type="expression" dxfId="1880" priority="322">
      <formula>$B8="NSO"</formula>
    </cfRule>
    <cfRule type="expression" dxfId="1879" priority="323">
      <formula>$B8="ab"</formula>
    </cfRule>
  </conditionalFormatting>
  <conditionalFormatting sqref="CF8:CF108">
    <cfRule type="expression" dxfId="1878" priority="318">
      <formula>$B8="TC"</formula>
    </cfRule>
    <cfRule type="expression" dxfId="1877" priority="319">
      <formula>$B8="NSO"</formula>
    </cfRule>
    <cfRule type="expression" dxfId="1876" priority="320">
      <formula>$B8="ab"</formula>
    </cfRule>
  </conditionalFormatting>
  <conditionalFormatting sqref="CH8:CH108">
    <cfRule type="expression" dxfId="1875" priority="315">
      <formula>$B8="TC"</formula>
    </cfRule>
    <cfRule type="expression" dxfId="1874" priority="316">
      <formula>$B8="NSO"</formula>
    </cfRule>
    <cfRule type="expression" dxfId="1873" priority="317">
      <formula>$B8="ab"</formula>
    </cfRule>
  </conditionalFormatting>
  <conditionalFormatting sqref="CF9:CF108">
    <cfRule type="expression" dxfId="1872" priority="312">
      <formula>$B9="TC"</formula>
    </cfRule>
    <cfRule type="expression" dxfId="1871" priority="313">
      <formula>$B9="NSO"</formula>
    </cfRule>
    <cfRule type="expression" dxfId="1870" priority="314">
      <formula>$B9="ab"</formula>
    </cfRule>
  </conditionalFormatting>
  <conditionalFormatting sqref="CH9:CH108">
    <cfRule type="expression" dxfId="1869" priority="309">
      <formula>$B9="TC"</formula>
    </cfRule>
    <cfRule type="expression" dxfId="1868" priority="310">
      <formula>$B9="NSO"</formula>
    </cfRule>
    <cfRule type="expression" dxfId="1867" priority="311">
      <formula>$B9="ab"</formula>
    </cfRule>
  </conditionalFormatting>
  <conditionalFormatting sqref="CF8:CF108">
    <cfRule type="expression" dxfId="1866" priority="306">
      <formula>$B8="TC"</formula>
    </cfRule>
    <cfRule type="expression" dxfId="1865" priority="307">
      <formula>$B8="NSO"</formula>
    </cfRule>
    <cfRule type="expression" dxfId="1864" priority="308">
      <formula>$B8="ab"</formula>
    </cfRule>
  </conditionalFormatting>
  <conditionalFormatting sqref="CH8:CH108">
    <cfRule type="expression" dxfId="1863" priority="303">
      <formula>$B8="TC"</formula>
    </cfRule>
    <cfRule type="expression" dxfId="1862" priority="304">
      <formula>$B8="NSO"</formula>
    </cfRule>
    <cfRule type="expression" dxfId="1861" priority="305">
      <formula>$B8="ab"</formula>
    </cfRule>
  </conditionalFormatting>
  <conditionalFormatting sqref="CD9:CD108">
    <cfRule type="expression" dxfId="1860" priority="300">
      <formula>$B9="TC"</formula>
    </cfRule>
    <cfRule type="expression" dxfId="1859" priority="301">
      <formula>$B9="NSO"</formula>
    </cfRule>
    <cfRule type="expression" dxfId="1858" priority="302">
      <formula>$B9="ab"</formula>
    </cfRule>
  </conditionalFormatting>
  <conditionalFormatting sqref="CD9:CD108">
    <cfRule type="expression" dxfId="1857" priority="299">
      <formula>$C9=0</formula>
    </cfRule>
  </conditionalFormatting>
  <conditionalFormatting sqref="CD9:CE108">
    <cfRule type="expression" dxfId="1856" priority="298">
      <formula>$D9=0</formula>
    </cfRule>
  </conditionalFormatting>
  <conditionalFormatting sqref="CG9:CG108">
    <cfRule type="expression" dxfId="1855" priority="297">
      <formula>$D9=0</formula>
    </cfRule>
  </conditionalFormatting>
  <conditionalFormatting sqref="CL9:CL108">
    <cfRule type="expression" dxfId="1854" priority="294">
      <formula>$B9="TC"</formula>
    </cfRule>
    <cfRule type="expression" dxfId="1853" priority="295">
      <formula>$B9="NSO"</formula>
    </cfRule>
    <cfRule type="expression" dxfId="1852" priority="296">
      <formula>$B9="ab"</formula>
    </cfRule>
  </conditionalFormatting>
  <conditionalFormatting sqref="CL9:CL108">
    <cfRule type="expression" dxfId="1851" priority="293">
      <formula>$C9=0</formula>
    </cfRule>
  </conditionalFormatting>
  <conditionalFormatting sqref="CL9:CL108">
    <cfRule type="expression" dxfId="1850" priority="292">
      <formula>$D9=0</formula>
    </cfRule>
  </conditionalFormatting>
  <conditionalFormatting sqref="CF8:CF108">
    <cfRule type="expression" dxfId="1849" priority="289">
      <formula>$B8="TC"</formula>
    </cfRule>
    <cfRule type="expression" dxfId="1848" priority="290">
      <formula>$B8="NSO"</formula>
    </cfRule>
    <cfRule type="expression" dxfId="1847" priority="291">
      <formula>$B8="ab"</formula>
    </cfRule>
  </conditionalFormatting>
  <conditionalFormatting sqref="CH8:CH108">
    <cfRule type="expression" dxfId="1846" priority="286">
      <formula>$B8="TC"</formula>
    </cfRule>
    <cfRule type="expression" dxfId="1845" priority="287">
      <formula>$B8="NSO"</formula>
    </cfRule>
    <cfRule type="expression" dxfId="1844" priority="288">
      <formula>$B8="ab"</formula>
    </cfRule>
  </conditionalFormatting>
  <conditionalFormatting sqref="CD9:CD108">
    <cfRule type="expression" dxfId="1843" priority="283">
      <formula>$B9="TC"</formula>
    </cfRule>
    <cfRule type="expression" dxfId="1842" priority="284">
      <formula>$B9="NSO"</formula>
    </cfRule>
    <cfRule type="expression" dxfId="1841" priority="285">
      <formula>$B9="ab"</formula>
    </cfRule>
  </conditionalFormatting>
  <conditionalFormatting sqref="CD9:CD108">
    <cfRule type="expression" dxfId="1840" priority="282">
      <formula>$C9=0</formula>
    </cfRule>
  </conditionalFormatting>
  <conditionalFormatting sqref="CD9:CE108">
    <cfRule type="expression" dxfId="1839" priority="281">
      <formula>$D9=0</formula>
    </cfRule>
  </conditionalFormatting>
  <conditionalFormatting sqref="CG9:CG108">
    <cfRule type="expression" dxfId="1838" priority="280">
      <formula>$D9=0</formula>
    </cfRule>
  </conditionalFormatting>
  <conditionalFormatting sqref="CL9:CL108">
    <cfRule type="expression" dxfId="1837" priority="277">
      <formula>$B9="TC"</formula>
    </cfRule>
    <cfRule type="expression" dxfId="1836" priority="278">
      <formula>$B9="NSO"</formula>
    </cfRule>
    <cfRule type="expression" dxfId="1835" priority="279">
      <formula>$B9="ab"</formula>
    </cfRule>
  </conditionalFormatting>
  <conditionalFormatting sqref="CL9:CL108">
    <cfRule type="expression" dxfId="1834" priority="276">
      <formula>$C9=0</formula>
    </cfRule>
  </conditionalFormatting>
  <conditionalFormatting sqref="CL9:CL108">
    <cfRule type="expression" dxfId="1833" priority="275">
      <formula>$D9=0</formula>
    </cfRule>
  </conditionalFormatting>
  <conditionalFormatting sqref="DB9">
    <cfRule type="expression" dxfId="1832" priority="272">
      <formula>$B9="TC"</formula>
    </cfRule>
    <cfRule type="expression" dxfId="1831" priority="273">
      <formula>$B9="NSO"</formula>
    </cfRule>
    <cfRule type="expression" dxfId="1830" priority="274">
      <formula>$B9="ab"</formula>
    </cfRule>
  </conditionalFormatting>
  <conditionalFormatting sqref="DB9">
    <cfRule type="expression" dxfId="1829" priority="271">
      <formula>$C9=0</formula>
    </cfRule>
  </conditionalFormatting>
  <conditionalFormatting sqref="CT8:CT108">
    <cfRule type="expression" dxfId="1828" priority="268">
      <formula>$B8="TC"</formula>
    </cfRule>
    <cfRule type="expression" dxfId="1827" priority="269">
      <formula>$B8="NSO"</formula>
    </cfRule>
    <cfRule type="expression" dxfId="1826" priority="270">
      <formula>$B8="ab"</formula>
    </cfRule>
  </conditionalFormatting>
  <conditionalFormatting sqref="CV8:CV108">
    <cfRule type="expression" dxfId="1825" priority="265">
      <formula>$B8="TC"</formula>
    </cfRule>
    <cfRule type="expression" dxfId="1824" priority="266">
      <formula>$B8="NSO"</formula>
    </cfRule>
    <cfRule type="expression" dxfId="1823" priority="267">
      <formula>$B8="ab"</formula>
    </cfRule>
  </conditionalFormatting>
  <conditionalFormatting sqref="CT9:CT108">
    <cfRule type="expression" dxfId="1822" priority="262">
      <formula>$B9="TC"</formula>
    </cfRule>
    <cfRule type="expression" dxfId="1821" priority="263">
      <formula>$B9="NSO"</formula>
    </cfRule>
    <cfRule type="expression" dxfId="1820" priority="264">
      <formula>$B9="ab"</formula>
    </cfRule>
  </conditionalFormatting>
  <conditionalFormatting sqref="CV9:CV108">
    <cfRule type="expression" dxfId="1819" priority="259">
      <formula>$B9="TC"</formula>
    </cfRule>
    <cfRule type="expression" dxfId="1818" priority="260">
      <formula>$B9="NSO"</formula>
    </cfRule>
    <cfRule type="expression" dxfId="1817" priority="261">
      <formula>$B9="ab"</formula>
    </cfRule>
  </conditionalFormatting>
  <conditionalFormatting sqref="CT8:CT108">
    <cfRule type="expression" dxfId="1816" priority="256">
      <formula>$B8="TC"</formula>
    </cfRule>
    <cfRule type="expression" dxfId="1815" priority="257">
      <formula>$B8="NSO"</formula>
    </cfRule>
    <cfRule type="expression" dxfId="1814" priority="258">
      <formula>$B8="ab"</formula>
    </cfRule>
  </conditionalFormatting>
  <conditionalFormatting sqref="CV8:CV108">
    <cfRule type="expression" dxfId="1813" priority="253">
      <formula>$B8="TC"</formula>
    </cfRule>
    <cfRule type="expression" dxfId="1812" priority="254">
      <formula>$B8="NSO"</formula>
    </cfRule>
    <cfRule type="expression" dxfId="1811" priority="255">
      <formula>$B8="ab"</formula>
    </cfRule>
  </conditionalFormatting>
  <conditionalFormatting sqref="CT8:CT108">
    <cfRule type="expression" dxfId="1810" priority="250">
      <formula>$B8="TC"</formula>
    </cfRule>
    <cfRule type="expression" dxfId="1809" priority="251">
      <formula>$B8="NSO"</formula>
    </cfRule>
    <cfRule type="expression" dxfId="1808" priority="252">
      <formula>$B8="ab"</formula>
    </cfRule>
  </conditionalFormatting>
  <conditionalFormatting sqref="CV8:CV108">
    <cfRule type="expression" dxfId="1807" priority="247">
      <formula>$B8="TC"</formula>
    </cfRule>
    <cfRule type="expression" dxfId="1806" priority="248">
      <formula>$B8="NSO"</formula>
    </cfRule>
    <cfRule type="expression" dxfId="1805" priority="249">
      <formula>$B8="ab"</formula>
    </cfRule>
  </conditionalFormatting>
  <conditionalFormatting sqref="CT9:CT108">
    <cfRule type="expression" dxfId="1804" priority="244">
      <formula>$B9="TC"</formula>
    </cfRule>
    <cfRule type="expression" dxfId="1803" priority="245">
      <formula>$B9="NSO"</formula>
    </cfRule>
    <cfRule type="expression" dxfId="1802" priority="246">
      <formula>$B9="ab"</formula>
    </cfRule>
  </conditionalFormatting>
  <conditionalFormatting sqref="CV9:CV108">
    <cfRule type="expression" dxfId="1801" priority="241">
      <formula>$B9="TC"</formula>
    </cfRule>
    <cfRule type="expression" dxfId="1800" priority="242">
      <formula>$B9="NSO"</formula>
    </cfRule>
    <cfRule type="expression" dxfId="1799" priority="243">
      <formula>$B9="ab"</formula>
    </cfRule>
  </conditionalFormatting>
  <conditionalFormatting sqref="CT8:CT108">
    <cfRule type="expression" dxfId="1798" priority="238">
      <formula>$B8="TC"</formula>
    </cfRule>
    <cfRule type="expression" dxfId="1797" priority="239">
      <formula>$B8="NSO"</formula>
    </cfRule>
    <cfRule type="expression" dxfId="1796" priority="240">
      <formula>$B8="ab"</formula>
    </cfRule>
  </conditionalFormatting>
  <conditionalFormatting sqref="CV8:CV108">
    <cfRule type="expression" dxfId="1795" priority="235">
      <formula>$B8="TC"</formula>
    </cfRule>
    <cfRule type="expression" dxfId="1794" priority="236">
      <formula>$B8="NSO"</formula>
    </cfRule>
    <cfRule type="expression" dxfId="1793" priority="237">
      <formula>$B8="ab"</formula>
    </cfRule>
  </conditionalFormatting>
  <conditionalFormatting sqref="CT8:CT108">
    <cfRule type="expression" dxfId="1792" priority="232">
      <formula>$B8="TC"</formula>
    </cfRule>
    <cfRule type="expression" dxfId="1791" priority="233">
      <formula>$B8="NSO"</formula>
    </cfRule>
    <cfRule type="expression" dxfId="1790" priority="234">
      <formula>$B8="ab"</formula>
    </cfRule>
  </conditionalFormatting>
  <conditionalFormatting sqref="CV8:CV108">
    <cfRule type="expression" dxfId="1789" priority="229">
      <formula>$B8="TC"</formula>
    </cfRule>
    <cfRule type="expression" dxfId="1788" priority="230">
      <formula>$B8="NSO"</formula>
    </cfRule>
    <cfRule type="expression" dxfId="1787" priority="231">
      <formula>$B8="ab"</formula>
    </cfRule>
  </conditionalFormatting>
  <conditionalFormatting sqref="CT9:CT108">
    <cfRule type="expression" dxfId="1786" priority="226">
      <formula>$B9="TC"</formula>
    </cfRule>
    <cfRule type="expression" dxfId="1785" priority="227">
      <formula>$B9="NSO"</formula>
    </cfRule>
    <cfRule type="expression" dxfId="1784" priority="228">
      <formula>$B9="ab"</formula>
    </cfRule>
  </conditionalFormatting>
  <conditionalFormatting sqref="CV9:CV108">
    <cfRule type="expression" dxfId="1783" priority="223">
      <formula>$B9="TC"</formula>
    </cfRule>
    <cfRule type="expression" dxfId="1782" priority="224">
      <formula>$B9="NSO"</formula>
    </cfRule>
    <cfRule type="expression" dxfId="1781" priority="225">
      <formula>$B9="ab"</formula>
    </cfRule>
  </conditionalFormatting>
  <conditionalFormatting sqref="CT8:CT108">
    <cfRule type="expression" dxfId="1780" priority="220">
      <formula>$B8="TC"</formula>
    </cfRule>
    <cfRule type="expression" dxfId="1779" priority="221">
      <formula>$B8="NSO"</formula>
    </cfRule>
    <cfRule type="expression" dxfId="1778" priority="222">
      <formula>$B8="ab"</formula>
    </cfRule>
  </conditionalFormatting>
  <conditionalFormatting sqref="CV8:CV108">
    <cfRule type="expression" dxfId="1777" priority="217">
      <formula>$B8="TC"</formula>
    </cfRule>
    <cfRule type="expression" dxfId="1776" priority="218">
      <formula>$B8="NSO"</formula>
    </cfRule>
    <cfRule type="expression" dxfId="1775" priority="219">
      <formula>$B8="ab"</formula>
    </cfRule>
  </conditionalFormatting>
  <conditionalFormatting sqref="CR9:CR108">
    <cfRule type="expression" dxfId="1774" priority="214">
      <formula>$B9="TC"</formula>
    </cfRule>
    <cfRule type="expression" dxfId="1773" priority="215">
      <formula>$B9="NSO"</formula>
    </cfRule>
    <cfRule type="expression" dxfId="1772" priority="216">
      <formula>$B9="ab"</formula>
    </cfRule>
  </conditionalFormatting>
  <conditionalFormatting sqref="CR9:CR108">
    <cfRule type="expression" dxfId="1771" priority="213">
      <formula>$C9=0</formula>
    </cfRule>
  </conditionalFormatting>
  <conditionalFormatting sqref="CR9:CS108">
    <cfRule type="expression" dxfId="1770" priority="212">
      <formula>$D9=0</formula>
    </cfRule>
  </conditionalFormatting>
  <conditionalFormatting sqref="CU9:CU108">
    <cfRule type="expression" dxfId="1769" priority="211">
      <formula>$D9=0</formula>
    </cfRule>
  </conditionalFormatting>
  <conditionalFormatting sqref="CZ9:CZ108">
    <cfRule type="expression" dxfId="1768" priority="208">
      <formula>$B9="TC"</formula>
    </cfRule>
    <cfRule type="expression" dxfId="1767" priority="209">
      <formula>$B9="NSO"</formula>
    </cfRule>
    <cfRule type="expression" dxfId="1766" priority="210">
      <formula>$B9="ab"</formula>
    </cfRule>
  </conditionalFormatting>
  <conditionalFormatting sqref="CZ9:CZ108">
    <cfRule type="expression" dxfId="1765" priority="207">
      <formula>$C9=0</formula>
    </cfRule>
  </conditionalFormatting>
  <conditionalFormatting sqref="CZ9:CZ108">
    <cfRule type="expression" dxfId="1764" priority="206">
      <formula>$D9=0</formula>
    </cfRule>
  </conditionalFormatting>
  <conditionalFormatting sqref="CT8:CT108">
    <cfRule type="expression" dxfId="1763" priority="203">
      <formula>$B8="TC"</formula>
    </cfRule>
    <cfRule type="expression" dxfId="1762" priority="204">
      <formula>$B8="NSO"</formula>
    </cfRule>
    <cfRule type="expression" dxfId="1761" priority="205">
      <formula>$B8="ab"</formula>
    </cfRule>
  </conditionalFormatting>
  <conditionalFormatting sqref="CV8:CV108">
    <cfRule type="expression" dxfId="1760" priority="200">
      <formula>$B8="TC"</formula>
    </cfRule>
    <cfRule type="expression" dxfId="1759" priority="201">
      <formula>$B8="NSO"</formula>
    </cfRule>
    <cfRule type="expression" dxfId="1758" priority="202">
      <formula>$B8="ab"</formula>
    </cfRule>
  </conditionalFormatting>
  <conditionalFormatting sqref="CR9:CR108">
    <cfRule type="expression" dxfId="1757" priority="197">
      <formula>$B9="TC"</formula>
    </cfRule>
    <cfRule type="expression" dxfId="1756" priority="198">
      <formula>$B9="NSO"</formula>
    </cfRule>
    <cfRule type="expression" dxfId="1755" priority="199">
      <formula>$B9="ab"</formula>
    </cfRule>
  </conditionalFormatting>
  <conditionalFormatting sqref="CR9:CR108">
    <cfRule type="expression" dxfId="1754" priority="196">
      <formula>$C9=0</formula>
    </cfRule>
  </conditionalFormatting>
  <conditionalFormatting sqref="CR9:CS108">
    <cfRule type="expression" dxfId="1753" priority="195">
      <formula>$D9=0</formula>
    </cfRule>
  </conditionalFormatting>
  <conditionalFormatting sqref="CU9:CU108">
    <cfRule type="expression" dxfId="1752" priority="194">
      <formula>$D9=0</formula>
    </cfRule>
  </conditionalFormatting>
  <conditionalFormatting sqref="CZ9:CZ108">
    <cfRule type="expression" dxfId="1751" priority="191">
      <formula>$B9="TC"</formula>
    </cfRule>
    <cfRule type="expression" dxfId="1750" priority="192">
      <formula>$B9="NSO"</formula>
    </cfRule>
    <cfRule type="expression" dxfId="1749" priority="193">
      <formula>$B9="ab"</formula>
    </cfRule>
  </conditionalFormatting>
  <conditionalFormatting sqref="CZ9:CZ108">
    <cfRule type="expression" dxfId="1748" priority="190">
      <formula>$C9=0</formula>
    </cfRule>
  </conditionalFormatting>
  <conditionalFormatting sqref="CZ9:CZ108">
    <cfRule type="expression" dxfId="1747" priority="189">
      <formula>$D9=0</formula>
    </cfRule>
  </conditionalFormatting>
  <conditionalFormatting sqref="DF8:DF108">
    <cfRule type="expression" dxfId="1746" priority="186">
      <formula>$B8="TC"</formula>
    </cfRule>
    <cfRule type="expression" dxfId="1745" priority="187">
      <formula>$B8="NSO"</formula>
    </cfRule>
    <cfRule type="expression" dxfId="1744" priority="188">
      <formula>$B8="ab"</formula>
    </cfRule>
  </conditionalFormatting>
  <conditionalFormatting sqref="DN9">
    <cfRule type="expression" dxfId="1743" priority="183">
      <formula>$B9="TC"</formula>
    </cfRule>
    <cfRule type="expression" dxfId="1742" priority="184">
      <formula>$B9="NSO"</formula>
    </cfRule>
    <cfRule type="expression" dxfId="1741" priority="185">
      <formula>$B9="ab"</formula>
    </cfRule>
  </conditionalFormatting>
  <conditionalFormatting sqref="DN9">
    <cfRule type="expression" dxfId="1740" priority="182">
      <formula>$C9=0</formula>
    </cfRule>
  </conditionalFormatting>
  <conditionalFormatting sqref="DF8:DF108">
    <cfRule type="expression" dxfId="1739" priority="179">
      <formula>$B8="TC"</formula>
    </cfRule>
    <cfRule type="expression" dxfId="1738" priority="180">
      <formula>$B8="NSO"</formula>
    </cfRule>
    <cfRule type="expression" dxfId="1737" priority="181">
      <formula>$B8="ab"</formula>
    </cfRule>
  </conditionalFormatting>
  <conditionalFormatting sqref="DH8:DH108">
    <cfRule type="expression" dxfId="1736" priority="176">
      <formula>$B8="TC"</formula>
    </cfRule>
    <cfRule type="expression" dxfId="1735" priority="177">
      <formula>$B8="NSO"</formula>
    </cfRule>
    <cfRule type="expression" dxfId="1734" priority="178">
      <formula>$B8="ab"</formula>
    </cfRule>
  </conditionalFormatting>
  <conditionalFormatting sqref="DF9:DF108">
    <cfRule type="expression" dxfId="1733" priority="173">
      <formula>$B9="TC"</formula>
    </cfRule>
    <cfRule type="expression" dxfId="1732" priority="174">
      <formula>$B9="NSO"</formula>
    </cfRule>
    <cfRule type="expression" dxfId="1731" priority="175">
      <formula>$B9="ab"</formula>
    </cfRule>
  </conditionalFormatting>
  <conditionalFormatting sqref="DH9:DH108">
    <cfRule type="expression" dxfId="1730" priority="170">
      <formula>$B9="TC"</formula>
    </cfRule>
    <cfRule type="expression" dxfId="1729" priority="171">
      <formula>$B9="NSO"</formula>
    </cfRule>
    <cfRule type="expression" dxfId="1728" priority="172">
      <formula>$B9="ab"</formula>
    </cfRule>
  </conditionalFormatting>
  <conditionalFormatting sqref="DF8:DF108">
    <cfRule type="expression" dxfId="1727" priority="167">
      <formula>$B8="TC"</formula>
    </cfRule>
    <cfRule type="expression" dxfId="1726" priority="168">
      <formula>$B8="NSO"</formula>
    </cfRule>
    <cfRule type="expression" dxfId="1725" priority="169">
      <formula>$B8="ab"</formula>
    </cfRule>
  </conditionalFormatting>
  <conditionalFormatting sqref="DH8:DH108">
    <cfRule type="expression" dxfId="1724" priority="164">
      <formula>$B8="TC"</formula>
    </cfRule>
    <cfRule type="expression" dxfId="1723" priority="165">
      <formula>$B8="NSO"</formula>
    </cfRule>
    <cfRule type="expression" dxfId="1722" priority="166">
      <formula>$B8="ab"</formula>
    </cfRule>
  </conditionalFormatting>
  <conditionalFormatting sqref="DF8:DF108">
    <cfRule type="expression" dxfId="1721" priority="161">
      <formula>$B8="TC"</formula>
    </cfRule>
    <cfRule type="expression" dxfId="1720" priority="162">
      <formula>$B8="NSO"</formula>
    </cfRule>
    <cfRule type="expression" dxfId="1719" priority="163">
      <formula>$B8="ab"</formula>
    </cfRule>
  </conditionalFormatting>
  <conditionalFormatting sqref="DH8:DH108">
    <cfRule type="expression" dxfId="1718" priority="158">
      <formula>$B8="TC"</formula>
    </cfRule>
    <cfRule type="expression" dxfId="1717" priority="159">
      <formula>$B8="NSO"</formula>
    </cfRule>
    <cfRule type="expression" dxfId="1716" priority="160">
      <formula>$B8="ab"</formula>
    </cfRule>
  </conditionalFormatting>
  <conditionalFormatting sqref="DF9:DF108">
    <cfRule type="expression" dxfId="1715" priority="155">
      <formula>$B9="TC"</formula>
    </cfRule>
    <cfRule type="expression" dxfId="1714" priority="156">
      <formula>$B9="NSO"</formula>
    </cfRule>
    <cfRule type="expression" dxfId="1713" priority="157">
      <formula>$B9="ab"</formula>
    </cfRule>
  </conditionalFormatting>
  <conditionalFormatting sqref="DH9:DH108">
    <cfRule type="expression" dxfId="1712" priority="152">
      <formula>$B9="TC"</formula>
    </cfRule>
    <cfRule type="expression" dxfId="1711" priority="153">
      <formula>$B9="NSO"</formula>
    </cfRule>
    <cfRule type="expression" dxfId="1710" priority="154">
      <formula>$B9="ab"</formula>
    </cfRule>
  </conditionalFormatting>
  <conditionalFormatting sqref="DF8:DF108">
    <cfRule type="expression" dxfId="1709" priority="149">
      <formula>$B8="TC"</formula>
    </cfRule>
    <cfRule type="expression" dxfId="1708" priority="150">
      <formula>$B8="NSO"</formula>
    </cfRule>
    <cfRule type="expression" dxfId="1707" priority="151">
      <formula>$B8="ab"</formula>
    </cfRule>
  </conditionalFormatting>
  <conditionalFormatting sqref="DH8:DH108">
    <cfRule type="expression" dxfId="1706" priority="146">
      <formula>$B8="TC"</formula>
    </cfRule>
    <cfRule type="expression" dxfId="1705" priority="147">
      <formula>$B8="NSO"</formula>
    </cfRule>
    <cfRule type="expression" dxfId="1704" priority="148">
      <formula>$B8="ab"</formula>
    </cfRule>
  </conditionalFormatting>
  <conditionalFormatting sqref="DF8:DF108">
    <cfRule type="expression" dxfId="1703" priority="143">
      <formula>$B8="TC"</formula>
    </cfRule>
    <cfRule type="expression" dxfId="1702" priority="144">
      <formula>$B8="NSO"</formula>
    </cfRule>
    <cfRule type="expression" dxfId="1701" priority="145">
      <formula>$B8="ab"</formula>
    </cfRule>
  </conditionalFormatting>
  <conditionalFormatting sqref="DH8:DH108">
    <cfRule type="expression" dxfId="1700" priority="140">
      <formula>$B8="TC"</formula>
    </cfRule>
    <cfRule type="expression" dxfId="1699" priority="141">
      <formula>$B8="NSO"</formula>
    </cfRule>
    <cfRule type="expression" dxfId="1698" priority="142">
      <formula>$B8="ab"</formula>
    </cfRule>
  </conditionalFormatting>
  <conditionalFormatting sqref="DF9:DF108">
    <cfRule type="expression" dxfId="1697" priority="137">
      <formula>$B9="TC"</formula>
    </cfRule>
    <cfRule type="expression" dxfId="1696" priority="138">
      <formula>$B9="NSO"</formula>
    </cfRule>
    <cfRule type="expression" dxfId="1695" priority="139">
      <formula>$B9="ab"</formula>
    </cfRule>
  </conditionalFormatting>
  <conditionalFormatting sqref="DH9:DH108">
    <cfRule type="expression" dxfId="1694" priority="134">
      <formula>$B9="TC"</formula>
    </cfRule>
    <cfRule type="expression" dxfId="1693" priority="135">
      <formula>$B9="NSO"</formula>
    </cfRule>
    <cfRule type="expression" dxfId="1692" priority="136">
      <formula>$B9="ab"</formula>
    </cfRule>
  </conditionalFormatting>
  <conditionalFormatting sqref="DF8:DF108">
    <cfRule type="expression" dxfId="1691" priority="131">
      <formula>$B8="TC"</formula>
    </cfRule>
    <cfRule type="expression" dxfId="1690" priority="132">
      <formula>$B8="NSO"</formula>
    </cfRule>
    <cfRule type="expression" dxfId="1689" priority="133">
      <formula>$B8="ab"</formula>
    </cfRule>
  </conditionalFormatting>
  <conditionalFormatting sqref="DH8:DH108">
    <cfRule type="expression" dxfId="1688" priority="128">
      <formula>$B8="TC"</formula>
    </cfRule>
    <cfRule type="expression" dxfId="1687" priority="129">
      <formula>$B8="NSO"</formula>
    </cfRule>
    <cfRule type="expression" dxfId="1686" priority="130">
      <formula>$B8="ab"</formula>
    </cfRule>
  </conditionalFormatting>
  <conditionalFormatting sqref="DD9:DD108">
    <cfRule type="expression" dxfId="1685" priority="125">
      <formula>$B9="TC"</formula>
    </cfRule>
    <cfRule type="expression" dxfId="1684" priority="126">
      <formula>$B9="NSO"</formula>
    </cfRule>
    <cfRule type="expression" dxfId="1683" priority="127">
      <formula>$B9="ab"</formula>
    </cfRule>
  </conditionalFormatting>
  <conditionalFormatting sqref="DD9:DD108">
    <cfRule type="expression" dxfId="1682" priority="124">
      <formula>$C9=0</formula>
    </cfRule>
  </conditionalFormatting>
  <conditionalFormatting sqref="DD9:DE108">
    <cfRule type="expression" dxfId="1681" priority="123">
      <formula>$D9=0</formula>
    </cfRule>
  </conditionalFormatting>
  <conditionalFormatting sqref="DG9:DG108">
    <cfRule type="expression" dxfId="1680" priority="122">
      <formula>$D9=0</formula>
    </cfRule>
  </conditionalFormatting>
  <conditionalFormatting sqref="DL9:DL108">
    <cfRule type="expression" dxfId="1679" priority="119">
      <formula>$B9="TC"</formula>
    </cfRule>
    <cfRule type="expression" dxfId="1678" priority="120">
      <formula>$B9="NSO"</formula>
    </cfRule>
    <cfRule type="expression" dxfId="1677" priority="121">
      <formula>$B9="ab"</formula>
    </cfRule>
  </conditionalFormatting>
  <conditionalFormatting sqref="DL9:DL108">
    <cfRule type="expression" dxfId="1676" priority="118">
      <formula>$C9=0</formula>
    </cfRule>
  </conditionalFormatting>
  <conditionalFormatting sqref="DL9:DL108">
    <cfRule type="expression" dxfId="1675" priority="117">
      <formula>$D9=0</formula>
    </cfRule>
  </conditionalFormatting>
  <conditionalFormatting sqref="DF8:DF108">
    <cfRule type="expression" dxfId="1674" priority="114">
      <formula>$B8="TC"</formula>
    </cfRule>
    <cfRule type="expression" dxfId="1673" priority="115">
      <formula>$B8="NSO"</formula>
    </cfRule>
    <cfRule type="expression" dxfId="1672" priority="116">
      <formula>$B8="ab"</formula>
    </cfRule>
  </conditionalFormatting>
  <conditionalFormatting sqref="DH8:DH108">
    <cfRule type="expression" dxfId="1671" priority="111">
      <formula>$B8="TC"</formula>
    </cfRule>
    <cfRule type="expression" dxfId="1670" priority="112">
      <formula>$B8="NSO"</formula>
    </cfRule>
    <cfRule type="expression" dxfId="1669" priority="113">
      <formula>$B8="ab"</formula>
    </cfRule>
  </conditionalFormatting>
  <conditionalFormatting sqref="DD9:DD108">
    <cfRule type="expression" dxfId="1668" priority="108">
      <formula>$B9="TC"</formula>
    </cfRule>
    <cfRule type="expression" dxfId="1667" priority="109">
      <formula>$B9="NSO"</formula>
    </cfRule>
    <cfRule type="expression" dxfId="1666" priority="110">
      <formula>$B9="ab"</formula>
    </cfRule>
  </conditionalFormatting>
  <conditionalFormatting sqref="DD9:DD108">
    <cfRule type="expression" dxfId="1665" priority="107">
      <formula>$C9=0</formula>
    </cfRule>
  </conditionalFormatting>
  <conditionalFormatting sqref="DD9:DE108">
    <cfRule type="expression" dxfId="1664" priority="106">
      <formula>$D9=0</formula>
    </cfRule>
  </conditionalFormatting>
  <conditionalFormatting sqref="DG9:DG108">
    <cfRule type="expression" dxfId="1663" priority="105">
      <formula>$D9=0</formula>
    </cfRule>
  </conditionalFormatting>
  <conditionalFormatting sqref="DL9:DL108">
    <cfRule type="expression" dxfId="1662" priority="102">
      <formula>$B9="TC"</formula>
    </cfRule>
    <cfRule type="expression" dxfId="1661" priority="103">
      <formula>$B9="NSO"</formula>
    </cfRule>
    <cfRule type="expression" dxfId="1660" priority="104">
      <formula>$B9="ab"</formula>
    </cfRule>
  </conditionalFormatting>
  <conditionalFormatting sqref="DL9:DL108">
    <cfRule type="expression" dxfId="1659" priority="101">
      <formula>$C9=0</formula>
    </cfRule>
  </conditionalFormatting>
  <conditionalFormatting sqref="DL9:DL108">
    <cfRule type="expression" dxfId="1658" priority="100">
      <formula>$D9=0</formula>
    </cfRule>
  </conditionalFormatting>
  <conditionalFormatting sqref="EM10:EM109 A9:EX108 DC10:DC109 DU10:DU109 V10:V109 AJ9:AJ109 AX9:AX109 BL9:BL109 BZ9:BZ109 CN9:CN109 DB9:DB109 DN9:DN109 DT9:DT109 DZ9:DZ109">
    <cfRule type="expression" dxfId="1657" priority="98">
      <formula>$A9="TC"</formula>
    </cfRule>
    <cfRule type="expression" dxfId="1656" priority="99">
      <formula>$A9="NSO"</formula>
    </cfRule>
  </conditionalFormatting>
  <conditionalFormatting sqref="EL10:EL108">
    <cfRule type="expression" dxfId="1655" priority="95">
      <formula>$B10="TC"</formula>
    </cfRule>
    <cfRule type="expression" dxfId="1654" priority="96">
      <formula>$B10="NSO"</formula>
    </cfRule>
    <cfRule type="expression" dxfId="1653" priority="97">
      <formula>$B10="ab"</formula>
    </cfRule>
  </conditionalFormatting>
  <conditionalFormatting sqref="EL10:EL108">
    <cfRule type="expression" dxfId="1652" priority="94">
      <formula>$C10=0</formula>
    </cfRule>
  </conditionalFormatting>
  <conditionalFormatting sqref="EK8:EL108">
    <cfRule type="expression" dxfId="1651" priority="91">
      <formula>$B8="TC"</formula>
    </cfRule>
    <cfRule type="expression" dxfId="1650" priority="92">
      <formula>$B8="NSO"</formula>
    </cfRule>
    <cfRule type="expression" dxfId="1649" priority="93">
      <formula>$B8="ab"</formula>
    </cfRule>
  </conditionalFormatting>
  <conditionalFormatting sqref="ED8:ED108">
    <cfRule type="expression" dxfId="1648" priority="88">
      <formula>$B8="TC"</formula>
    </cfRule>
    <cfRule type="expression" dxfId="1647" priority="89">
      <formula>$B8="NSO"</formula>
    </cfRule>
    <cfRule type="expression" dxfId="1646" priority="90">
      <formula>$B8="ab"</formula>
    </cfRule>
  </conditionalFormatting>
  <conditionalFormatting sqref="EL9">
    <cfRule type="expression" dxfId="1645" priority="85">
      <formula>$B9="TC"</formula>
    </cfRule>
    <cfRule type="expression" dxfId="1644" priority="86">
      <formula>$B9="NSO"</formula>
    </cfRule>
    <cfRule type="expression" dxfId="1643" priority="87">
      <formula>$B9="ab"</formula>
    </cfRule>
  </conditionalFormatting>
  <conditionalFormatting sqref="EL9">
    <cfRule type="expression" dxfId="1642" priority="84">
      <formula>$C9=0</formula>
    </cfRule>
  </conditionalFormatting>
  <conditionalFormatting sqref="ED8:ED108">
    <cfRule type="expression" dxfId="1641" priority="81">
      <formula>$B8="TC"</formula>
    </cfRule>
    <cfRule type="expression" dxfId="1640" priority="82">
      <formula>$B8="NSO"</formula>
    </cfRule>
    <cfRule type="expression" dxfId="1639" priority="83">
      <formula>$B8="ab"</formula>
    </cfRule>
  </conditionalFormatting>
  <conditionalFormatting sqref="EF8:EF108">
    <cfRule type="expression" dxfId="1638" priority="78">
      <formula>$B8="TC"</formula>
    </cfRule>
    <cfRule type="expression" dxfId="1637" priority="79">
      <formula>$B8="NSO"</formula>
    </cfRule>
    <cfRule type="expression" dxfId="1636" priority="80">
      <formula>$B8="ab"</formula>
    </cfRule>
  </conditionalFormatting>
  <conditionalFormatting sqref="ED9:ED108">
    <cfRule type="expression" dxfId="1635" priority="75">
      <formula>$B9="TC"</formula>
    </cfRule>
    <cfRule type="expression" dxfId="1634" priority="76">
      <formula>$B9="NSO"</formula>
    </cfRule>
    <cfRule type="expression" dxfId="1633" priority="77">
      <formula>$B9="ab"</formula>
    </cfRule>
  </conditionalFormatting>
  <conditionalFormatting sqref="EF9:EF108">
    <cfRule type="expression" dxfId="1632" priority="72">
      <formula>$B9="TC"</formula>
    </cfRule>
    <cfRule type="expression" dxfId="1631" priority="73">
      <formula>$B9="NSO"</formula>
    </cfRule>
    <cfRule type="expression" dxfId="1630" priority="74">
      <formula>$B9="ab"</formula>
    </cfRule>
  </conditionalFormatting>
  <conditionalFormatting sqref="ED8:ED108">
    <cfRule type="expression" dxfId="1629" priority="69">
      <formula>$B8="TC"</formula>
    </cfRule>
    <cfRule type="expression" dxfId="1628" priority="70">
      <formula>$B8="NSO"</formula>
    </cfRule>
    <cfRule type="expression" dxfId="1627" priority="71">
      <formula>$B8="ab"</formula>
    </cfRule>
  </conditionalFormatting>
  <conditionalFormatting sqref="EF8:EF108">
    <cfRule type="expression" dxfId="1626" priority="66">
      <formula>$B8="TC"</formula>
    </cfRule>
    <cfRule type="expression" dxfId="1625" priority="67">
      <formula>$B8="NSO"</formula>
    </cfRule>
    <cfRule type="expression" dxfId="1624" priority="68">
      <formula>$B8="ab"</formula>
    </cfRule>
  </conditionalFormatting>
  <conditionalFormatting sqref="ED8:ED108">
    <cfRule type="expression" dxfId="1623" priority="63">
      <formula>$B8="TC"</formula>
    </cfRule>
    <cfRule type="expression" dxfId="1622" priority="64">
      <formula>$B8="NSO"</formula>
    </cfRule>
    <cfRule type="expression" dxfId="1621" priority="65">
      <formula>$B8="ab"</formula>
    </cfRule>
  </conditionalFormatting>
  <conditionalFormatting sqref="EF8:EF108">
    <cfRule type="expression" dxfId="1620" priority="60">
      <formula>$B8="TC"</formula>
    </cfRule>
    <cfRule type="expression" dxfId="1619" priority="61">
      <formula>$B8="NSO"</formula>
    </cfRule>
    <cfRule type="expression" dxfId="1618" priority="62">
      <formula>$B8="ab"</formula>
    </cfRule>
  </conditionalFormatting>
  <conditionalFormatting sqref="ED9:ED108">
    <cfRule type="expression" dxfId="1617" priority="57">
      <formula>$B9="TC"</formula>
    </cfRule>
    <cfRule type="expression" dxfId="1616" priority="58">
      <formula>$B9="NSO"</formula>
    </cfRule>
    <cfRule type="expression" dxfId="1615" priority="59">
      <formula>$B9="ab"</formula>
    </cfRule>
  </conditionalFormatting>
  <conditionalFormatting sqref="EF9:EF108">
    <cfRule type="expression" dxfId="1614" priority="54">
      <formula>$B9="TC"</formula>
    </cfRule>
    <cfRule type="expression" dxfId="1613" priority="55">
      <formula>$B9="NSO"</formula>
    </cfRule>
    <cfRule type="expression" dxfId="1612" priority="56">
      <formula>$B9="ab"</formula>
    </cfRule>
  </conditionalFormatting>
  <conditionalFormatting sqref="ED8:ED108">
    <cfRule type="expression" dxfId="1611" priority="51">
      <formula>$B8="TC"</formula>
    </cfRule>
    <cfRule type="expression" dxfId="1610" priority="52">
      <formula>$B8="NSO"</formula>
    </cfRule>
    <cfRule type="expression" dxfId="1609" priority="53">
      <formula>$B8="ab"</formula>
    </cfRule>
  </conditionalFormatting>
  <conditionalFormatting sqref="EF8:EF108">
    <cfRule type="expression" dxfId="1608" priority="48">
      <formula>$B8="TC"</formula>
    </cfRule>
    <cfRule type="expression" dxfId="1607" priority="49">
      <formula>$B8="NSO"</formula>
    </cfRule>
    <cfRule type="expression" dxfId="1606" priority="50">
      <formula>$B8="ab"</formula>
    </cfRule>
  </conditionalFormatting>
  <conditionalFormatting sqref="ED8:ED108">
    <cfRule type="expression" dxfId="1605" priority="45">
      <formula>$B8="TC"</formula>
    </cfRule>
    <cfRule type="expression" dxfId="1604" priority="46">
      <formula>$B8="NSO"</formula>
    </cfRule>
    <cfRule type="expression" dxfId="1603" priority="47">
      <formula>$B8="ab"</formula>
    </cfRule>
  </conditionalFormatting>
  <conditionalFormatting sqref="EF8:EF108">
    <cfRule type="expression" dxfId="1602" priority="42">
      <formula>$B8="TC"</formula>
    </cfRule>
    <cfRule type="expression" dxfId="1601" priority="43">
      <formula>$B8="NSO"</formula>
    </cfRule>
    <cfRule type="expression" dxfId="1600" priority="44">
      <formula>$B8="ab"</formula>
    </cfRule>
  </conditionalFormatting>
  <conditionalFormatting sqref="ED9:ED108">
    <cfRule type="expression" dxfId="1599" priority="39">
      <formula>$B9="TC"</formula>
    </cfRule>
    <cfRule type="expression" dxfId="1598" priority="40">
      <formula>$B9="NSO"</formula>
    </cfRule>
    <cfRule type="expression" dxfId="1597" priority="41">
      <formula>$B9="ab"</formula>
    </cfRule>
  </conditionalFormatting>
  <conditionalFormatting sqref="EF9:EF108">
    <cfRule type="expression" dxfId="1596" priority="36">
      <formula>$B9="TC"</formula>
    </cfRule>
    <cfRule type="expression" dxfId="1595" priority="37">
      <formula>$B9="NSO"</formula>
    </cfRule>
    <cfRule type="expression" dxfId="1594" priority="38">
      <formula>$B9="ab"</formula>
    </cfRule>
  </conditionalFormatting>
  <conditionalFormatting sqref="ED8:ED108">
    <cfRule type="expression" dxfId="1593" priority="33">
      <formula>$B8="TC"</formula>
    </cfRule>
    <cfRule type="expression" dxfId="1592" priority="34">
      <formula>$B8="NSO"</formula>
    </cfRule>
    <cfRule type="expression" dxfId="1591" priority="35">
      <formula>$B8="ab"</formula>
    </cfRule>
  </conditionalFormatting>
  <conditionalFormatting sqref="EF8:EF108">
    <cfRule type="expression" dxfId="1590" priority="30">
      <formula>$B8="TC"</formula>
    </cfRule>
    <cfRule type="expression" dxfId="1589" priority="31">
      <formula>$B8="NSO"</formula>
    </cfRule>
    <cfRule type="expression" dxfId="1588" priority="32">
      <formula>$B8="ab"</formula>
    </cfRule>
  </conditionalFormatting>
  <conditionalFormatting sqref="EB9:EB108">
    <cfRule type="expression" dxfId="1587" priority="27">
      <formula>$B9="TC"</formula>
    </cfRule>
    <cfRule type="expression" dxfId="1586" priority="28">
      <formula>$B9="NSO"</formula>
    </cfRule>
    <cfRule type="expression" dxfId="1585" priority="29">
      <formula>$B9="ab"</formula>
    </cfRule>
  </conditionalFormatting>
  <conditionalFormatting sqref="EB9:EB108">
    <cfRule type="expression" dxfId="1584" priority="26">
      <formula>$C9=0</formula>
    </cfRule>
  </conditionalFormatting>
  <conditionalFormatting sqref="EB9:EC108">
    <cfRule type="expression" dxfId="1583" priority="25">
      <formula>$D9=0</formula>
    </cfRule>
  </conditionalFormatting>
  <conditionalFormatting sqref="EE9:EE108">
    <cfRule type="expression" dxfId="1582" priority="24">
      <formula>$D9=0</formula>
    </cfRule>
  </conditionalFormatting>
  <conditionalFormatting sqref="EJ9:EJ108">
    <cfRule type="expression" dxfId="1581" priority="21">
      <formula>$B9="TC"</formula>
    </cfRule>
    <cfRule type="expression" dxfId="1580" priority="22">
      <formula>$B9="NSO"</formula>
    </cfRule>
    <cfRule type="expression" dxfId="1579" priority="23">
      <formula>$B9="ab"</formula>
    </cfRule>
  </conditionalFormatting>
  <conditionalFormatting sqref="EJ9:EJ108">
    <cfRule type="expression" dxfId="1578" priority="20">
      <formula>$C9=0</formula>
    </cfRule>
  </conditionalFormatting>
  <conditionalFormatting sqref="EJ9:EJ108">
    <cfRule type="expression" dxfId="1577" priority="19">
      <formula>$D9=0</formula>
    </cfRule>
  </conditionalFormatting>
  <conditionalFormatting sqref="ED8:ED108">
    <cfRule type="expression" dxfId="1576" priority="16">
      <formula>$B8="TC"</formula>
    </cfRule>
    <cfRule type="expression" dxfId="1575" priority="17">
      <formula>$B8="NSO"</formula>
    </cfRule>
    <cfRule type="expression" dxfId="1574" priority="18">
      <formula>$B8="ab"</formula>
    </cfRule>
  </conditionalFormatting>
  <conditionalFormatting sqref="EF8:EF108">
    <cfRule type="expression" dxfId="1573" priority="13">
      <formula>$B8="TC"</formula>
    </cfRule>
    <cfRule type="expression" dxfId="1572" priority="14">
      <formula>$B8="NSO"</formula>
    </cfRule>
    <cfRule type="expression" dxfId="1571" priority="15">
      <formula>$B8="ab"</formula>
    </cfRule>
  </conditionalFormatting>
  <conditionalFormatting sqref="EB9:EB108">
    <cfRule type="expression" dxfId="1570" priority="10">
      <formula>$B9="TC"</formula>
    </cfRule>
    <cfRule type="expression" dxfId="1569" priority="11">
      <formula>$B9="NSO"</formula>
    </cfRule>
    <cfRule type="expression" dxfId="1568" priority="12">
      <formula>$B9="ab"</formula>
    </cfRule>
  </conditionalFormatting>
  <conditionalFormatting sqref="EB9:EB108">
    <cfRule type="expression" dxfId="1567" priority="9">
      <formula>$C9=0</formula>
    </cfRule>
  </conditionalFormatting>
  <conditionalFormatting sqref="EB9:EC108">
    <cfRule type="expression" dxfId="1566" priority="8">
      <formula>$D9=0</formula>
    </cfRule>
  </conditionalFormatting>
  <conditionalFormatting sqref="EE9:EE108">
    <cfRule type="expression" dxfId="1565" priority="7">
      <formula>$D9=0</formula>
    </cfRule>
  </conditionalFormatting>
  <conditionalFormatting sqref="EJ9:EJ108">
    <cfRule type="expression" dxfId="1564" priority="4">
      <formula>$B9="TC"</formula>
    </cfRule>
    <cfRule type="expression" dxfId="1563" priority="5">
      <formula>$B9="NSO"</formula>
    </cfRule>
    <cfRule type="expression" dxfId="1562" priority="6">
      <formula>$B9="ab"</formula>
    </cfRule>
  </conditionalFormatting>
  <conditionalFormatting sqref="EJ9:EJ108">
    <cfRule type="expression" dxfId="1561" priority="3">
      <formula>$C9=0</formula>
    </cfRule>
  </conditionalFormatting>
  <conditionalFormatting sqref="EJ9:EJ108">
    <cfRule type="expression" dxfId="1560" priority="2">
      <formula>$D9=0</formula>
    </cfRule>
  </conditionalFormatting>
  <conditionalFormatting sqref="D9:EX108 DC10:DC109 DU10:DU109 V10:V109 AJ9:AJ109 AX9:AX109 BL9:BL109 BZ9:BZ109 CN9:CN109 DB9:DB109 DN9:DN109 DT9:DT109 DZ9:DZ109">
    <cfRule type="expression" dxfId="1559" priority="1">
      <formula>$D9=0</formula>
    </cfRule>
  </conditionalFormatting>
  <dataValidations count="4">
    <dataValidation type="list" allowBlank="1" showInputMessage="1" showErrorMessage="1" sqref="J4:K4">
      <formula1>"0, (A), (B), (C), (D)"</formula1>
    </dataValidation>
    <dataValidation type="list" allowBlank="1" showInputMessage="1" showErrorMessage="1" sqref="G4:H4">
      <formula1>"0,1,2,3,4,5,6,7,8,9,11"</formula1>
    </dataValidation>
    <dataValidation type="list" allowBlank="1" showInputMessage="1" showErrorMessage="1" sqref="L4:EM4">
      <formula1>$J$110:$J$133</formula1>
    </dataValidation>
    <dataValidation type="list" allowBlank="1" showInputMessage="1" showErrorMessage="1" sqref="L3:CQ3">
      <formula1>$I$110:$I$123</formula1>
    </dataValidation>
  </dataValidations>
  <hyperlinks>
    <hyperlink ref="C2:H2" location="'Mark Sheets'!A1" display="Print Report Card"/>
    <hyperlink ref="I2:K2" location="'Result Sheet 9'!A1" display="Go To Result Sheet"/>
  </hyperlinks>
  <pageMargins left="0.18" right="0.17" top="0.2" bottom="0.19" header="0.17" footer="0.16"/>
  <pageSetup paperSize="9" scale="62" orientation="portrait" r:id="rId1"/>
</worksheet>
</file>

<file path=xl/worksheets/sheet4.xml><?xml version="1.0" encoding="utf-8"?>
<worksheet xmlns="http://schemas.openxmlformats.org/spreadsheetml/2006/main" xmlns:r="http://schemas.openxmlformats.org/officeDocument/2006/relationships">
  <sheetPr>
    <tabColor rgb="FF4B10E0"/>
  </sheetPr>
  <dimension ref="A1:IW119"/>
  <sheetViews>
    <sheetView topLeftCell="CM1" zoomScaleSheetLayoutView="44" workbookViewId="0">
      <selection activeCell="DV110" sqref="DV110"/>
    </sheetView>
  </sheetViews>
  <sheetFormatPr defaultColWidth="0" defaultRowHeight="15" zeroHeight="1"/>
  <cols>
    <col min="1" max="1" width="2.85546875" style="165" customWidth="1"/>
    <col min="2" max="2" width="5.7109375" style="165" customWidth="1"/>
    <col min="3" max="3" width="9.140625" style="165" hidden="1" customWidth="1"/>
    <col min="4" max="4" width="9.28515625" style="165" customWidth="1"/>
    <col min="5" max="5" width="9.140625" style="165" hidden="1" customWidth="1"/>
    <col min="6" max="6" width="9.140625" style="165" customWidth="1"/>
    <col min="7" max="7" width="24.5703125" style="179" bestFit="1" customWidth="1"/>
    <col min="8" max="8" width="30.42578125" style="179" bestFit="1" customWidth="1"/>
    <col min="9" max="9" width="26" style="179" bestFit="1" customWidth="1"/>
    <col min="10" max="10" width="16" style="165" customWidth="1"/>
    <col min="11" max="19" width="5" style="165" customWidth="1"/>
    <col min="20" max="20" width="6" style="165" customWidth="1"/>
    <col min="21" max="21" width="6" style="371" customWidth="1"/>
    <col min="22" max="31" width="5" style="165" customWidth="1"/>
    <col min="32" max="32" width="6" style="165" customWidth="1"/>
    <col min="33" max="33" width="6" style="371" customWidth="1"/>
    <col min="34" max="34" width="5.5703125" style="165" customWidth="1"/>
    <col min="35" max="42" width="3.7109375" style="165" customWidth="1"/>
    <col min="43" max="43" width="4.42578125" style="165" customWidth="1"/>
    <col min="44" max="44" width="4.28515625" style="165" customWidth="1"/>
    <col min="45" max="45" width="4.28515625" style="371" customWidth="1"/>
    <col min="46" max="54" width="3.7109375" style="165" customWidth="1"/>
    <col min="55" max="55" width="4.42578125" style="165" customWidth="1"/>
    <col min="56" max="56" width="4.28515625" style="165" customWidth="1"/>
    <col min="57" max="57" width="4.28515625" style="371" customWidth="1"/>
    <col min="58" max="66" width="3.7109375" style="165" customWidth="1"/>
    <col min="67" max="67" width="4.42578125" style="165" customWidth="1"/>
    <col min="68" max="68" width="3.7109375" style="165" customWidth="1"/>
    <col min="69" max="69" width="3.7109375" style="371" customWidth="1"/>
    <col min="70" max="73" width="3.7109375" style="165" customWidth="1"/>
    <col min="74" max="74" width="4.28515625" style="165" customWidth="1"/>
    <col min="75" max="78" width="3.7109375" style="165" customWidth="1"/>
    <col min="79" max="79" width="4.42578125" style="165" customWidth="1"/>
    <col min="80" max="80" width="4" style="165" customWidth="1"/>
    <col min="81" max="81" width="4" style="371" customWidth="1"/>
    <col min="82" max="82" width="3.7109375" style="165" customWidth="1"/>
    <col min="83" max="91" width="5.140625" style="165" customWidth="1"/>
    <col min="92" max="92" width="6.5703125" style="165" customWidth="1"/>
    <col min="93" max="102" width="5.140625" style="165" customWidth="1"/>
    <col min="103" max="103" width="6.5703125" style="165" customWidth="1"/>
    <col min="104" max="104" width="5.140625" style="165" customWidth="1"/>
    <col min="105" max="116" width="5.5703125" style="165" customWidth="1"/>
    <col min="117" max="125" width="5.140625" style="165" customWidth="1"/>
    <col min="126" max="126" width="6.5703125" style="165" customWidth="1"/>
    <col min="127" max="127" width="5.140625" style="165" customWidth="1"/>
    <col min="128" max="133" width="10.140625" style="165" customWidth="1"/>
    <col min="134" max="134" width="10.140625" style="179" customWidth="1"/>
    <col min="135" max="135" width="19.28515625" style="179" customWidth="1"/>
    <col min="136" max="136" width="3.42578125" style="165" hidden="1" customWidth="1"/>
    <col min="137" max="137" width="9.28515625" style="165" customWidth="1"/>
    <col min="138" max="139" width="4.85546875" style="165" hidden="1" customWidth="1"/>
    <col min="140" max="140" width="0" style="165" hidden="1" customWidth="1"/>
    <col min="141" max="143" width="4.85546875" style="165" hidden="1" customWidth="1"/>
    <col min="144" max="152" width="0" style="165" hidden="1" customWidth="1"/>
    <col min="153" max="153" width="4.85546875" style="165" hidden="1" customWidth="1"/>
    <col min="154" max="154" width="0" style="165" hidden="1" customWidth="1"/>
    <col min="155" max="156" width="4.85546875" style="165" hidden="1" customWidth="1"/>
    <col min="157" max="157" width="0" style="165" hidden="1" customWidth="1"/>
    <col min="158" max="161" width="4.85546875" style="165" hidden="1" customWidth="1"/>
    <col min="162" max="179" width="0" style="165" hidden="1" customWidth="1"/>
    <col min="180" max="180" width="4.85546875" style="165" hidden="1" customWidth="1"/>
    <col min="181" max="193" width="0" style="165" hidden="1" customWidth="1"/>
    <col min="194" max="194" width="4.85546875" style="165" hidden="1" customWidth="1"/>
    <col min="195" max="203" width="0" style="165" hidden="1" customWidth="1"/>
    <col min="204" max="204" width="4.85546875" style="165" hidden="1" customWidth="1"/>
    <col min="205" max="205" width="0" style="165" hidden="1" customWidth="1"/>
    <col min="206" max="207" width="4.85546875" style="165" hidden="1" customWidth="1"/>
    <col min="208" max="208" width="0" style="165" hidden="1" customWidth="1"/>
    <col min="209" max="211" width="4.85546875" style="165" hidden="1" customWidth="1"/>
    <col min="212" max="220" width="0" style="165" hidden="1" customWidth="1"/>
    <col min="221" max="221" width="4.85546875" style="165" hidden="1" customWidth="1"/>
    <col min="222" max="222" width="0" style="165" hidden="1" customWidth="1"/>
    <col min="223" max="224" width="4.85546875" style="165" hidden="1" customWidth="1"/>
    <col min="225" max="225" width="0" style="165" hidden="1" customWidth="1"/>
    <col min="226" max="231" width="4.85546875" style="165" hidden="1" customWidth="1"/>
    <col min="232" max="232" width="0" style="165" hidden="1" customWidth="1"/>
    <col min="233" max="244" width="4.85546875" style="165" hidden="1" customWidth="1"/>
    <col min="245" max="245" width="0" style="165" hidden="1" customWidth="1"/>
    <col min="246" max="257" width="4.85546875" style="165" hidden="1" customWidth="1"/>
    <col min="258" max="16384" width="9.140625" style="165" hidden="1"/>
  </cols>
  <sheetData>
    <row r="1" spans="1:138" ht="15.75" thickBot="1">
      <c r="A1" s="195"/>
      <c r="B1" s="195"/>
      <c r="C1" s="195"/>
      <c r="D1" s="195"/>
      <c r="E1" s="195"/>
      <c r="F1" s="195"/>
      <c r="G1" s="195"/>
      <c r="H1" s="195"/>
      <c r="I1" s="195"/>
      <c r="J1" s="195"/>
      <c r="K1" s="195"/>
      <c r="L1" s="195"/>
      <c r="M1" s="195"/>
      <c r="N1" s="195"/>
      <c r="O1" s="195"/>
      <c r="P1" s="195"/>
      <c r="Q1" s="195"/>
      <c r="R1" s="195"/>
      <c r="S1" s="195"/>
      <c r="T1" s="195"/>
      <c r="U1" s="369"/>
      <c r="V1" s="195"/>
      <c r="W1" s="195"/>
      <c r="X1" s="195"/>
      <c r="Y1" s="195"/>
      <c r="Z1" s="195"/>
      <c r="AA1" s="195"/>
      <c r="AB1" s="195"/>
      <c r="AC1" s="195"/>
      <c r="AD1" s="195"/>
      <c r="AE1" s="195"/>
      <c r="AF1" s="195"/>
      <c r="AG1" s="369"/>
      <c r="AH1" s="195"/>
      <c r="AI1" s="195"/>
      <c r="AJ1" s="195"/>
      <c r="AK1" s="195"/>
      <c r="AL1" s="195"/>
      <c r="AM1" s="195"/>
      <c r="AN1" s="195"/>
      <c r="AO1" s="195"/>
      <c r="AP1" s="195"/>
      <c r="AQ1" s="195"/>
      <c r="AR1" s="195"/>
      <c r="AS1" s="369"/>
      <c r="AT1" s="195"/>
      <c r="AU1" s="195"/>
      <c r="AV1" s="195"/>
      <c r="AW1" s="195"/>
      <c r="AX1" s="195"/>
      <c r="AY1" s="195"/>
      <c r="AZ1" s="195"/>
      <c r="BA1" s="195"/>
      <c r="BB1" s="195"/>
      <c r="BC1" s="195"/>
      <c r="BD1" s="195"/>
      <c r="BE1" s="369"/>
      <c r="BF1" s="195"/>
      <c r="BG1" s="195"/>
      <c r="BH1" s="195"/>
      <c r="BI1" s="195"/>
      <c r="BJ1" s="195"/>
      <c r="BK1" s="195"/>
      <c r="BL1" s="195"/>
      <c r="BM1" s="195"/>
      <c r="BN1" s="195"/>
      <c r="BO1" s="195"/>
      <c r="BP1" s="195"/>
      <c r="BQ1" s="369"/>
      <c r="BR1" s="195"/>
      <c r="BS1" s="195"/>
      <c r="BT1" s="195"/>
      <c r="BU1" s="195"/>
      <c r="BV1" s="195"/>
      <c r="BW1" s="195"/>
      <c r="BX1" s="195"/>
      <c r="BY1" s="195"/>
      <c r="BZ1" s="195"/>
      <c r="CA1" s="195"/>
      <c r="CB1" s="195"/>
      <c r="CC1" s="369"/>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row>
    <row r="2" spans="1:138" ht="22.5" customHeight="1" thickBot="1">
      <c r="A2" s="911"/>
      <c r="B2" s="903" t="s">
        <v>132</v>
      </c>
      <c r="C2" s="904"/>
      <c r="D2" s="904"/>
      <c r="E2" s="904"/>
      <c r="F2" s="904"/>
      <c r="G2" s="904"/>
      <c r="H2" s="904"/>
      <c r="I2" s="904"/>
      <c r="J2" s="905"/>
      <c r="K2" s="830" t="str">
        <f>'Class-9'!L3</f>
        <v>HINDI</v>
      </c>
      <c r="L2" s="831">
        <f>'Class-9'!M3</f>
        <v>0</v>
      </c>
      <c r="M2" s="831">
        <f>'Class-9'!N3</f>
        <v>0</v>
      </c>
      <c r="N2" s="831">
        <f>'Class-9'!O3</f>
        <v>0</v>
      </c>
      <c r="O2" s="831">
        <f>'Class-9'!P3</f>
        <v>0</v>
      </c>
      <c r="P2" s="831">
        <f>'Class-9'!Q3</f>
        <v>0</v>
      </c>
      <c r="Q2" s="831">
        <f>'Class-9'!R3</f>
        <v>0</v>
      </c>
      <c r="R2" s="831">
        <f>'Class-9'!S3</f>
        <v>0</v>
      </c>
      <c r="S2" s="831">
        <f>'Class-9'!T3</f>
        <v>0</v>
      </c>
      <c r="T2" s="831">
        <f>'Class-9'!U3</f>
        <v>0</v>
      </c>
      <c r="U2" s="831">
        <f>'Class-9'!V3</f>
        <v>0</v>
      </c>
      <c r="V2" s="849">
        <f>'Class-9'!W3</f>
        <v>0</v>
      </c>
      <c r="W2" s="830" t="str">
        <f>'Class-9'!Z3</f>
        <v>ENGLISH</v>
      </c>
      <c r="X2" s="831">
        <f>'Class-9'!AA3</f>
        <v>0</v>
      </c>
      <c r="Y2" s="831">
        <f>'Class-9'!AB3</f>
        <v>0</v>
      </c>
      <c r="Z2" s="831">
        <f>'Class-9'!AC3</f>
        <v>0</v>
      </c>
      <c r="AA2" s="831">
        <f>'Class-9'!AD3</f>
        <v>0</v>
      </c>
      <c r="AB2" s="831">
        <f>'Class-9'!AE3</f>
        <v>0</v>
      </c>
      <c r="AC2" s="831">
        <f>'Class-9'!AF3</f>
        <v>0</v>
      </c>
      <c r="AD2" s="831">
        <f>'Class-9'!AG3</f>
        <v>0</v>
      </c>
      <c r="AE2" s="831">
        <f>'Class-9'!AH3</f>
        <v>0</v>
      </c>
      <c r="AF2" s="831">
        <f>'Class-9'!AI3</f>
        <v>0</v>
      </c>
      <c r="AG2" s="831">
        <f>'Class-9'!AJ3</f>
        <v>0</v>
      </c>
      <c r="AH2" s="849">
        <f>'Class-9'!AK3</f>
        <v>0</v>
      </c>
      <c r="AI2" s="830" t="str">
        <f>'Class-9'!AN3</f>
        <v>SANSKRIT</v>
      </c>
      <c r="AJ2" s="831">
        <f>'Class-9'!AO3</f>
        <v>0</v>
      </c>
      <c r="AK2" s="831">
        <f>'Class-9'!AP3</f>
        <v>0</v>
      </c>
      <c r="AL2" s="831">
        <f>'Class-9'!AQ3</f>
        <v>0</v>
      </c>
      <c r="AM2" s="831">
        <f>'Class-9'!AR3</f>
        <v>0</v>
      </c>
      <c r="AN2" s="831">
        <f>'Class-9'!AS3</f>
        <v>0</v>
      </c>
      <c r="AO2" s="831">
        <f>'Class-9'!AT3</f>
        <v>0</v>
      </c>
      <c r="AP2" s="831">
        <f>'Class-9'!AU3</f>
        <v>0</v>
      </c>
      <c r="AQ2" s="831">
        <f>'Class-9'!AV3</f>
        <v>0</v>
      </c>
      <c r="AR2" s="831">
        <f>'Class-9'!AW3</f>
        <v>0</v>
      </c>
      <c r="AS2" s="831">
        <f>'Class-9'!AX3</f>
        <v>0</v>
      </c>
      <c r="AT2" s="849">
        <f>'Class-9'!AY3</f>
        <v>0</v>
      </c>
      <c r="AU2" s="830" t="str">
        <f>'Class-9'!BB3</f>
        <v>SCIENCE</v>
      </c>
      <c r="AV2" s="831">
        <f>'Class-9'!BC3</f>
        <v>0</v>
      </c>
      <c r="AW2" s="831">
        <f>'Class-9'!BD3</f>
        <v>0</v>
      </c>
      <c r="AX2" s="831">
        <f>'Class-9'!BE3</f>
        <v>0</v>
      </c>
      <c r="AY2" s="831">
        <f>'Class-9'!BF3</f>
        <v>0</v>
      </c>
      <c r="AZ2" s="831">
        <f>'Class-9'!BG3</f>
        <v>0</v>
      </c>
      <c r="BA2" s="831">
        <f>'Class-9'!BH3</f>
        <v>0</v>
      </c>
      <c r="BB2" s="831">
        <f>'Class-9'!BI3</f>
        <v>0</v>
      </c>
      <c r="BC2" s="831">
        <f>'Class-9'!BJ3</f>
        <v>0</v>
      </c>
      <c r="BD2" s="831">
        <f>'Class-9'!BK3</f>
        <v>0</v>
      </c>
      <c r="BE2" s="831">
        <f>'Class-9'!BL3</f>
        <v>0</v>
      </c>
      <c r="BF2" s="849">
        <f>'Class-9'!BM3</f>
        <v>0</v>
      </c>
      <c r="BG2" s="830" t="str">
        <f>'Class-9'!BP3</f>
        <v>MATHEMATICS</v>
      </c>
      <c r="BH2" s="831">
        <f>'Class-9'!BQ3</f>
        <v>0</v>
      </c>
      <c r="BI2" s="831">
        <f>'Class-9'!BR3</f>
        <v>0</v>
      </c>
      <c r="BJ2" s="831">
        <f>'Class-9'!BS3</f>
        <v>0</v>
      </c>
      <c r="BK2" s="831">
        <f>'Class-9'!BT3</f>
        <v>0</v>
      </c>
      <c r="BL2" s="831">
        <f>'Class-9'!BU3</f>
        <v>0</v>
      </c>
      <c r="BM2" s="831">
        <f>'Class-9'!BV3</f>
        <v>0</v>
      </c>
      <c r="BN2" s="831">
        <f>'Class-9'!BW3</f>
        <v>0</v>
      </c>
      <c r="BO2" s="831">
        <f>'Class-9'!BX3</f>
        <v>0</v>
      </c>
      <c r="BP2" s="831">
        <f>'Class-9'!BY3</f>
        <v>0</v>
      </c>
      <c r="BQ2" s="831">
        <f>'Class-9'!BZ3</f>
        <v>0</v>
      </c>
      <c r="BR2" s="849">
        <f>'Class-9'!CA3</f>
        <v>0</v>
      </c>
      <c r="BS2" s="830" t="str">
        <f>'Class-9'!CD3</f>
        <v>SOCIAL SCIENCE</v>
      </c>
      <c r="BT2" s="831">
        <f>'Class-9'!CE3</f>
        <v>0</v>
      </c>
      <c r="BU2" s="831">
        <f>'Class-9'!CF3</f>
        <v>0</v>
      </c>
      <c r="BV2" s="831">
        <f>'Class-9'!CG3</f>
        <v>0</v>
      </c>
      <c r="BW2" s="831">
        <f>'Class-9'!CH3</f>
        <v>0</v>
      </c>
      <c r="BX2" s="831">
        <f>'Class-9'!CI3</f>
        <v>0</v>
      </c>
      <c r="BY2" s="831">
        <f>'Class-9'!CJ3</f>
        <v>0</v>
      </c>
      <c r="BZ2" s="831">
        <f>'Class-9'!CK3</f>
        <v>0</v>
      </c>
      <c r="CA2" s="831">
        <f>'Class-9'!CL3</f>
        <v>0</v>
      </c>
      <c r="CB2" s="831">
        <f>'Class-9'!CM3</f>
        <v>0</v>
      </c>
      <c r="CC2" s="831">
        <f>'Class-9'!CN3</f>
        <v>0</v>
      </c>
      <c r="CD2" s="849">
        <f>'Class-9'!CO3</f>
        <v>0</v>
      </c>
      <c r="CE2" s="830" t="str">
        <f>'Class-9'!CR3</f>
        <v>Foundation Of Information Tech.</v>
      </c>
      <c r="CF2" s="831"/>
      <c r="CG2" s="831"/>
      <c r="CH2" s="831"/>
      <c r="CI2" s="831"/>
      <c r="CJ2" s="831"/>
      <c r="CK2" s="831"/>
      <c r="CL2" s="831"/>
      <c r="CM2" s="831"/>
      <c r="CN2" s="831"/>
      <c r="CO2" s="831"/>
      <c r="CP2" s="830" t="str">
        <f>'Class-9'!DD3</f>
        <v>Health &amp; Phy. Edu.</v>
      </c>
      <c r="CQ2" s="831"/>
      <c r="CR2" s="831"/>
      <c r="CS2" s="831"/>
      <c r="CT2" s="831"/>
      <c r="CU2" s="831"/>
      <c r="CV2" s="831"/>
      <c r="CW2" s="831"/>
      <c r="CX2" s="831"/>
      <c r="CY2" s="831"/>
      <c r="CZ2" s="831"/>
      <c r="DA2" s="830" t="str">
        <f>'Class-9'!DP3</f>
        <v>S.U.P.W.</v>
      </c>
      <c r="DB2" s="831"/>
      <c r="DC2" s="831"/>
      <c r="DD2" s="831"/>
      <c r="DE2" s="831"/>
      <c r="DF2" s="849"/>
      <c r="DG2" s="936" t="str">
        <f>'Class-9'!DV3</f>
        <v>ART EDUCATION</v>
      </c>
      <c r="DH2" s="937"/>
      <c r="DI2" s="937"/>
      <c r="DJ2" s="937"/>
      <c r="DK2" s="937"/>
      <c r="DL2" s="938"/>
      <c r="DM2" s="830" t="str">
        <f>'Class-9'!EB3</f>
        <v>H &amp; C RAJ</v>
      </c>
      <c r="DN2" s="831"/>
      <c r="DO2" s="831"/>
      <c r="DP2" s="831"/>
      <c r="DQ2" s="831"/>
      <c r="DR2" s="831"/>
      <c r="DS2" s="831"/>
      <c r="DT2" s="831"/>
      <c r="DU2" s="831"/>
      <c r="DV2" s="831"/>
      <c r="DW2" s="831"/>
      <c r="DX2" s="939" t="s">
        <v>42</v>
      </c>
      <c r="DY2" s="940"/>
      <c r="DZ2" s="941"/>
      <c r="EA2" s="922" t="s">
        <v>48</v>
      </c>
      <c r="EB2" s="923"/>
      <c r="EC2" s="923"/>
      <c r="ED2" s="923"/>
      <c r="EE2" s="923"/>
      <c r="EF2" s="923"/>
      <c r="EG2" s="924"/>
      <c r="EH2" s="925" t="s">
        <v>54</v>
      </c>
    </row>
    <row r="3" spans="1:138" ht="15" customHeight="1">
      <c r="A3" s="911"/>
      <c r="B3" s="918" t="s">
        <v>134</v>
      </c>
      <c r="C3" s="919"/>
      <c r="D3" s="919"/>
      <c r="E3" s="919"/>
      <c r="F3" s="920" t="str">
        <f>CONCATENATE(Master!E8,Master!E11)</f>
        <v>Govt. Sr. Secondary School RaimalwadaP.S.-Bapini (Jodhpur)</v>
      </c>
      <c r="G3" s="920"/>
      <c r="H3" s="920"/>
      <c r="I3" s="920"/>
      <c r="J3" s="921"/>
      <c r="K3" s="832">
        <f>'Class-9'!L4</f>
        <v>0</v>
      </c>
      <c r="L3" s="833">
        <f>'Class-9'!M4</f>
        <v>0</v>
      </c>
      <c r="M3" s="833">
        <f>'Class-9'!N4</f>
        <v>0</v>
      </c>
      <c r="N3" s="833">
        <f>'Class-9'!O4</f>
        <v>0</v>
      </c>
      <c r="O3" s="833">
        <f>'Class-9'!P4</f>
        <v>0</v>
      </c>
      <c r="P3" s="833">
        <f>'Class-9'!Q4</f>
        <v>0</v>
      </c>
      <c r="Q3" s="833">
        <f>'Class-9'!R4</f>
        <v>0</v>
      </c>
      <c r="R3" s="833">
        <f>'Class-9'!S4</f>
        <v>0</v>
      </c>
      <c r="S3" s="833">
        <f>'Class-9'!T4</f>
        <v>0</v>
      </c>
      <c r="T3" s="833">
        <f>'Class-9'!U4</f>
        <v>0</v>
      </c>
      <c r="U3" s="833">
        <f>'Class-9'!V4</f>
        <v>0</v>
      </c>
      <c r="V3" s="850">
        <f>'Class-9'!W4</f>
        <v>0</v>
      </c>
      <c r="W3" s="832">
        <f>'Class-9'!Z4</f>
        <v>0</v>
      </c>
      <c r="X3" s="833">
        <f>'Class-9'!AA4</f>
        <v>0</v>
      </c>
      <c r="Y3" s="833">
        <f>'Class-9'!AB4</f>
        <v>0</v>
      </c>
      <c r="Z3" s="833">
        <f>'Class-9'!AC4</f>
        <v>0</v>
      </c>
      <c r="AA3" s="833">
        <f>'Class-9'!AD4</f>
        <v>0</v>
      </c>
      <c r="AB3" s="833">
        <f>'Class-9'!AE4</f>
        <v>0</v>
      </c>
      <c r="AC3" s="833">
        <f>'Class-9'!AF4</f>
        <v>0</v>
      </c>
      <c r="AD3" s="833">
        <f>'Class-9'!AG4</f>
        <v>0</v>
      </c>
      <c r="AE3" s="833">
        <f>'Class-9'!AH4</f>
        <v>0</v>
      </c>
      <c r="AF3" s="833">
        <f>'Class-9'!AI4</f>
        <v>0</v>
      </c>
      <c r="AG3" s="833">
        <f>'Class-9'!AJ4</f>
        <v>0</v>
      </c>
      <c r="AH3" s="850">
        <f>'Class-9'!AK4</f>
        <v>0</v>
      </c>
      <c r="AI3" s="832">
        <f>'Class-9'!AN4</f>
        <v>0</v>
      </c>
      <c r="AJ3" s="833">
        <f>'Class-9'!AO4</f>
        <v>0</v>
      </c>
      <c r="AK3" s="833">
        <f>'Class-9'!AP4</f>
        <v>0</v>
      </c>
      <c r="AL3" s="833">
        <f>'Class-9'!AQ4</f>
        <v>0</v>
      </c>
      <c r="AM3" s="833">
        <f>'Class-9'!AR4</f>
        <v>0</v>
      </c>
      <c r="AN3" s="833">
        <f>'Class-9'!AS4</f>
        <v>0</v>
      </c>
      <c r="AO3" s="833">
        <f>'Class-9'!AT4</f>
        <v>0</v>
      </c>
      <c r="AP3" s="833">
        <f>'Class-9'!AU4</f>
        <v>0</v>
      </c>
      <c r="AQ3" s="833">
        <f>'Class-9'!AV4</f>
        <v>0</v>
      </c>
      <c r="AR3" s="833">
        <f>'Class-9'!AW4</f>
        <v>0</v>
      </c>
      <c r="AS3" s="833">
        <f>'Class-9'!AX4</f>
        <v>0</v>
      </c>
      <c r="AT3" s="850">
        <f>'Class-9'!AY4</f>
        <v>0</v>
      </c>
      <c r="AU3" s="832">
        <f>'Class-9'!BB4</f>
        <v>0</v>
      </c>
      <c r="AV3" s="833">
        <f>'Class-9'!BC4</f>
        <v>0</v>
      </c>
      <c r="AW3" s="833">
        <f>'Class-9'!BD4</f>
        <v>0</v>
      </c>
      <c r="AX3" s="833">
        <f>'Class-9'!BE4</f>
        <v>0</v>
      </c>
      <c r="AY3" s="833">
        <f>'Class-9'!BF4</f>
        <v>0</v>
      </c>
      <c r="AZ3" s="833">
        <f>'Class-9'!BG4</f>
        <v>0</v>
      </c>
      <c r="BA3" s="833">
        <f>'Class-9'!BH4</f>
        <v>0</v>
      </c>
      <c r="BB3" s="833">
        <f>'Class-9'!BI4</f>
        <v>0</v>
      </c>
      <c r="BC3" s="833">
        <f>'Class-9'!BJ4</f>
        <v>0</v>
      </c>
      <c r="BD3" s="833">
        <f>'Class-9'!BK4</f>
        <v>0</v>
      </c>
      <c r="BE3" s="833">
        <f>'Class-9'!BL4</f>
        <v>0</v>
      </c>
      <c r="BF3" s="850">
        <f>'Class-9'!BM4</f>
        <v>0</v>
      </c>
      <c r="BG3" s="832">
        <f>'Class-9'!BP4</f>
        <v>0</v>
      </c>
      <c r="BH3" s="833">
        <f>'Class-9'!BQ4</f>
        <v>0</v>
      </c>
      <c r="BI3" s="833">
        <f>'Class-9'!BR4</f>
        <v>0</v>
      </c>
      <c r="BJ3" s="833">
        <f>'Class-9'!BS4</f>
        <v>0</v>
      </c>
      <c r="BK3" s="833">
        <f>'Class-9'!BT4</f>
        <v>0</v>
      </c>
      <c r="BL3" s="833">
        <f>'Class-9'!BU4</f>
        <v>0</v>
      </c>
      <c r="BM3" s="833">
        <f>'Class-9'!BV4</f>
        <v>0</v>
      </c>
      <c r="BN3" s="833">
        <f>'Class-9'!BW4</f>
        <v>0</v>
      </c>
      <c r="BO3" s="833">
        <f>'Class-9'!BX4</f>
        <v>0</v>
      </c>
      <c r="BP3" s="833">
        <f>'Class-9'!BY4</f>
        <v>0</v>
      </c>
      <c r="BQ3" s="833">
        <f>'Class-9'!BZ4</f>
        <v>0</v>
      </c>
      <c r="BR3" s="850">
        <f>'Class-9'!CA4</f>
        <v>0</v>
      </c>
      <c r="BS3" s="832">
        <f>'Class-9'!CD4</f>
        <v>0</v>
      </c>
      <c r="BT3" s="833">
        <f>'Class-9'!CE4</f>
        <v>0</v>
      </c>
      <c r="BU3" s="833">
        <f>'Class-9'!CF4</f>
        <v>0</v>
      </c>
      <c r="BV3" s="833">
        <f>'Class-9'!CG4</f>
        <v>0</v>
      </c>
      <c r="BW3" s="833">
        <f>'Class-9'!CH4</f>
        <v>0</v>
      </c>
      <c r="BX3" s="833">
        <f>'Class-9'!CI4</f>
        <v>0</v>
      </c>
      <c r="BY3" s="833">
        <f>'Class-9'!CJ4</f>
        <v>0</v>
      </c>
      <c r="BZ3" s="833">
        <f>'Class-9'!CK4</f>
        <v>0</v>
      </c>
      <c r="CA3" s="833">
        <f>'Class-9'!CL4</f>
        <v>0</v>
      </c>
      <c r="CB3" s="833">
        <f>'Class-9'!CM4</f>
        <v>0</v>
      </c>
      <c r="CC3" s="833">
        <f>'Class-9'!CN4</f>
        <v>0</v>
      </c>
      <c r="CD3" s="850">
        <f>'Class-9'!CO4</f>
        <v>0</v>
      </c>
      <c r="CE3" s="832" t="str">
        <f>'Class-9'!CR4</f>
        <v>B</v>
      </c>
      <c r="CF3" s="833"/>
      <c r="CG3" s="833"/>
      <c r="CH3" s="833"/>
      <c r="CI3" s="833"/>
      <c r="CJ3" s="833"/>
      <c r="CK3" s="833"/>
      <c r="CL3" s="833"/>
      <c r="CM3" s="833"/>
      <c r="CN3" s="833"/>
      <c r="CO3" s="833"/>
      <c r="CP3" s="832" t="str">
        <f>'Class-9'!DD4</f>
        <v>D</v>
      </c>
      <c r="CQ3" s="833"/>
      <c r="CR3" s="833"/>
      <c r="CS3" s="833"/>
      <c r="CT3" s="833"/>
      <c r="CU3" s="833"/>
      <c r="CV3" s="833"/>
      <c r="CW3" s="833"/>
      <c r="CX3" s="833"/>
      <c r="CY3" s="833"/>
      <c r="CZ3" s="833"/>
      <c r="DA3" s="928" t="str">
        <f>'Class-9'!DP4</f>
        <v>SANWATA RAM</v>
      </c>
      <c r="DB3" s="929"/>
      <c r="DC3" s="929"/>
      <c r="DD3" s="929"/>
      <c r="DE3" s="929"/>
      <c r="DF3" s="930"/>
      <c r="DG3" s="931" t="str">
        <f>'Class-9'!DV4</f>
        <v>KAMLA CHHAPER</v>
      </c>
      <c r="DH3" s="932"/>
      <c r="DI3" s="932"/>
      <c r="DJ3" s="932"/>
      <c r="DK3" s="932"/>
      <c r="DL3" s="933"/>
      <c r="DM3" s="832" t="str">
        <f>'Class-9'!EB4</f>
        <v>D</v>
      </c>
      <c r="DN3" s="833"/>
      <c r="DO3" s="833"/>
      <c r="DP3" s="833"/>
      <c r="DQ3" s="833"/>
      <c r="DR3" s="833"/>
      <c r="DS3" s="833"/>
      <c r="DT3" s="833"/>
      <c r="DU3" s="833"/>
      <c r="DV3" s="833"/>
      <c r="DW3" s="833"/>
      <c r="DX3" s="934" t="s">
        <v>40</v>
      </c>
      <c r="DY3" s="886" t="s">
        <v>41</v>
      </c>
      <c r="DZ3" s="949" t="s">
        <v>43</v>
      </c>
      <c r="EA3" s="951" t="s">
        <v>90</v>
      </c>
      <c r="EB3" s="885" t="s">
        <v>46</v>
      </c>
      <c r="EC3" s="885" t="s">
        <v>47</v>
      </c>
      <c r="ED3" s="888" t="s">
        <v>114</v>
      </c>
      <c r="EE3" s="943" t="s">
        <v>45</v>
      </c>
      <c r="EF3" s="159"/>
      <c r="EG3" s="946" t="s">
        <v>49</v>
      </c>
      <c r="EH3" s="926"/>
    </row>
    <row r="4" spans="1:138" s="194" customFormat="1" ht="21" customHeight="1" thickBot="1">
      <c r="A4" s="911"/>
      <c r="B4" s="912" t="s">
        <v>133</v>
      </c>
      <c r="C4" s="913"/>
      <c r="D4" s="913"/>
      <c r="E4" s="196">
        <f t="shared" ref="E4" si="0">A7</f>
        <v>0</v>
      </c>
      <c r="F4" s="404" t="str">
        <f>CONCATENATE('Class-9'!G4,'Class-9'!J4)</f>
        <v>9(A)</v>
      </c>
      <c r="G4" s="197" t="s">
        <v>57</v>
      </c>
      <c r="H4" s="906" t="str">
        <f>Master!E6</f>
        <v>2021-22</v>
      </c>
      <c r="I4" s="906"/>
      <c r="J4" s="907"/>
      <c r="K4" s="851" t="str">
        <f>'Class-9'!L5</f>
        <v>Tests</v>
      </c>
      <c r="L4" s="852">
        <f>'Class-9'!M5</f>
        <v>0</v>
      </c>
      <c r="M4" s="853" t="str">
        <f>'Class-9'!N5</f>
        <v>Total Tests</v>
      </c>
      <c r="N4" s="855" t="str">
        <f>'Class-9'!O5</f>
        <v>Half Yearly</v>
      </c>
      <c r="O4" s="856">
        <f>'Class-9'!P5</f>
        <v>0</v>
      </c>
      <c r="P4" s="857">
        <f>'Class-9'!Q5</f>
        <v>0</v>
      </c>
      <c r="Q4" s="855" t="str">
        <f>'Class-9'!R5</f>
        <v>Yearly Exam</v>
      </c>
      <c r="R4" s="856">
        <f>'Class-9'!S5</f>
        <v>0</v>
      </c>
      <c r="S4" s="857">
        <f>'Class-9'!T5</f>
        <v>0</v>
      </c>
      <c r="T4" s="858" t="str">
        <f>'Class-9'!U5</f>
        <v>Total Marks</v>
      </c>
      <c r="U4" s="873" t="str">
        <f>'Class-9'!V5</f>
        <v>MARKS %</v>
      </c>
      <c r="V4" s="383" t="s">
        <v>111</v>
      </c>
      <c r="W4" s="851" t="str">
        <f>'Class-9'!Z5</f>
        <v>Tests</v>
      </c>
      <c r="X4" s="852">
        <f>'Class-9'!AA5</f>
        <v>0</v>
      </c>
      <c r="Y4" s="853" t="str">
        <f>'Class-9'!AB5</f>
        <v>Total Tests</v>
      </c>
      <c r="Z4" s="855" t="str">
        <f>'Class-9'!AC5</f>
        <v>Half Yearly</v>
      </c>
      <c r="AA4" s="856">
        <f>'Class-9'!AD5</f>
        <v>0</v>
      </c>
      <c r="AB4" s="857">
        <f>'Class-9'!AE5</f>
        <v>0</v>
      </c>
      <c r="AC4" s="855" t="str">
        <f>'Class-9'!AF5</f>
        <v>Yearly Exam</v>
      </c>
      <c r="AD4" s="856">
        <f>'Class-9'!AG5</f>
        <v>0</v>
      </c>
      <c r="AE4" s="857">
        <f>'Class-9'!AH5</f>
        <v>0</v>
      </c>
      <c r="AF4" s="858" t="str">
        <f>'Class-9'!AI5</f>
        <v>Total Marks</v>
      </c>
      <c r="AG4" s="878" t="str">
        <f>'Class-9'!AJ5</f>
        <v>MARKS %</v>
      </c>
      <c r="AH4" s="390" t="s">
        <v>111</v>
      </c>
      <c r="AI4" s="851" t="str">
        <f>'Class-9'!AN5</f>
        <v>Tests</v>
      </c>
      <c r="AJ4" s="852">
        <f>'Class-9'!AO5</f>
        <v>0</v>
      </c>
      <c r="AK4" s="853" t="str">
        <f>'Class-9'!AP5</f>
        <v>Total Tests</v>
      </c>
      <c r="AL4" s="855" t="str">
        <f>'Class-9'!AQ5</f>
        <v>Half Yearly</v>
      </c>
      <c r="AM4" s="856">
        <f>'Class-9'!AR5</f>
        <v>0</v>
      </c>
      <c r="AN4" s="857">
        <f>'Class-9'!AS5</f>
        <v>0</v>
      </c>
      <c r="AO4" s="855" t="str">
        <f>'Class-9'!AT5</f>
        <v>Yearly Exam</v>
      </c>
      <c r="AP4" s="856">
        <f>'Class-9'!AU5</f>
        <v>0</v>
      </c>
      <c r="AQ4" s="857">
        <f>'Class-9'!AV5</f>
        <v>0</v>
      </c>
      <c r="AR4" s="858" t="str">
        <f>'Class-9'!AW5</f>
        <v>Total Marks</v>
      </c>
      <c r="AS4" s="873" t="str">
        <f>'Class-9'!AX5</f>
        <v>MARKS %</v>
      </c>
      <c r="AT4" s="383" t="s">
        <v>111</v>
      </c>
      <c r="AU4" s="851" t="str">
        <f>'Class-9'!BB5</f>
        <v>Tests</v>
      </c>
      <c r="AV4" s="852">
        <f>'Class-9'!BC5</f>
        <v>0</v>
      </c>
      <c r="AW4" s="853" t="str">
        <f>'Class-9'!BD5</f>
        <v>Total Tests</v>
      </c>
      <c r="AX4" s="855" t="str">
        <f>'Class-9'!BE5</f>
        <v>Half Yearly</v>
      </c>
      <c r="AY4" s="856">
        <f>'Class-9'!BF5</f>
        <v>0</v>
      </c>
      <c r="AZ4" s="857">
        <f>'Class-9'!BG5</f>
        <v>0</v>
      </c>
      <c r="BA4" s="855" t="str">
        <f>'Class-9'!BH5</f>
        <v>Yearly Exam</v>
      </c>
      <c r="BB4" s="856">
        <f>'Class-9'!BI5</f>
        <v>0</v>
      </c>
      <c r="BC4" s="857">
        <f>'Class-9'!BJ5</f>
        <v>0</v>
      </c>
      <c r="BD4" s="858" t="str">
        <f>'Class-9'!BK5</f>
        <v>Total Marks</v>
      </c>
      <c r="BE4" s="859" t="str">
        <f>'Class-9'!BL5</f>
        <v>MARKS %</v>
      </c>
      <c r="BF4" s="390" t="s">
        <v>111</v>
      </c>
      <c r="BG4" s="851" t="str">
        <f>'Class-9'!BP5</f>
        <v>Tests</v>
      </c>
      <c r="BH4" s="852">
        <f>'Class-9'!BQ5</f>
        <v>0</v>
      </c>
      <c r="BI4" s="853" t="str">
        <f>'Class-9'!BR5</f>
        <v>Total Tests</v>
      </c>
      <c r="BJ4" s="855" t="str">
        <f>'Class-9'!BS5</f>
        <v>Half Yearly</v>
      </c>
      <c r="BK4" s="856">
        <f>'Class-9'!BT5</f>
        <v>0</v>
      </c>
      <c r="BL4" s="857">
        <f>'Class-9'!BU5</f>
        <v>0</v>
      </c>
      <c r="BM4" s="855" t="str">
        <f>'Class-9'!BV5</f>
        <v>Yearly Exam</v>
      </c>
      <c r="BN4" s="856">
        <f>'Class-9'!BW5</f>
        <v>0</v>
      </c>
      <c r="BO4" s="857">
        <f>'Class-9'!BX5</f>
        <v>0</v>
      </c>
      <c r="BP4" s="858" t="str">
        <f>'Class-9'!BY5</f>
        <v>Total Marks</v>
      </c>
      <c r="BQ4" s="859" t="str">
        <f>'Class-9'!BZ5</f>
        <v>MARKS %</v>
      </c>
      <c r="BR4" s="390" t="s">
        <v>111</v>
      </c>
      <c r="BS4" s="851" t="str">
        <f>'Class-9'!CD5</f>
        <v>Tests</v>
      </c>
      <c r="BT4" s="852">
        <f>'Class-9'!CE5</f>
        <v>0</v>
      </c>
      <c r="BU4" s="853" t="str">
        <f>'Class-9'!CF5</f>
        <v>Total Tests</v>
      </c>
      <c r="BV4" s="855" t="str">
        <f>'Class-9'!CG5</f>
        <v>Half Yearly</v>
      </c>
      <c r="BW4" s="856">
        <f>'Class-9'!CH5</f>
        <v>0</v>
      </c>
      <c r="BX4" s="857">
        <f>'Class-9'!CI5</f>
        <v>0</v>
      </c>
      <c r="BY4" s="855" t="str">
        <f>'Class-9'!CJ5</f>
        <v>Yearly Exam</v>
      </c>
      <c r="BZ4" s="856">
        <f>'Class-9'!CK5</f>
        <v>0</v>
      </c>
      <c r="CA4" s="857">
        <f>'Class-9'!CL5</f>
        <v>0</v>
      </c>
      <c r="CB4" s="858" t="str">
        <f>'Class-9'!CM5</f>
        <v>Total Marks</v>
      </c>
      <c r="CC4" s="859" t="str">
        <f>'Class-9'!CN5</f>
        <v>MARKS %</v>
      </c>
      <c r="CD4" s="390" t="s">
        <v>111</v>
      </c>
      <c r="CE4" s="834" t="s">
        <v>190</v>
      </c>
      <c r="CF4" s="835"/>
      <c r="CG4" s="836" t="s">
        <v>85</v>
      </c>
      <c r="CH4" s="838" t="s">
        <v>61</v>
      </c>
      <c r="CI4" s="839"/>
      <c r="CJ4" s="840"/>
      <c r="CK4" s="838" t="s">
        <v>100</v>
      </c>
      <c r="CL4" s="839"/>
      <c r="CM4" s="840"/>
      <c r="CN4" s="841" t="s">
        <v>63</v>
      </c>
      <c r="CO4" s="401" t="s">
        <v>34</v>
      </c>
      <c r="CP4" s="834" t="s">
        <v>190</v>
      </c>
      <c r="CQ4" s="835"/>
      <c r="CR4" s="836" t="s">
        <v>85</v>
      </c>
      <c r="CS4" s="838" t="s">
        <v>61</v>
      </c>
      <c r="CT4" s="839"/>
      <c r="CU4" s="840"/>
      <c r="CV4" s="838" t="s">
        <v>100</v>
      </c>
      <c r="CW4" s="839"/>
      <c r="CX4" s="840"/>
      <c r="CY4" s="841" t="s">
        <v>63</v>
      </c>
      <c r="CZ4" s="401" t="s">
        <v>34</v>
      </c>
      <c r="DA4" s="897" t="s">
        <v>106</v>
      </c>
      <c r="DB4" s="898" t="s">
        <v>107</v>
      </c>
      <c r="DC4" s="898" t="s">
        <v>108</v>
      </c>
      <c r="DD4" s="942" t="s">
        <v>63</v>
      </c>
      <c r="DE4" s="901" t="s">
        <v>37</v>
      </c>
      <c r="DF4" s="402" t="s">
        <v>34</v>
      </c>
      <c r="DG4" s="897" t="s">
        <v>109</v>
      </c>
      <c r="DH4" s="898" t="s">
        <v>103</v>
      </c>
      <c r="DI4" s="898" t="s">
        <v>110</v>
      </c>
      <c r="DJ4" s="899" t="s">
        <v>63</v>
      </c>
      <c r="DK4" s="901" t="s">
        <v>37</v>
      </c>
      <c r="DL4" s="192" t="s">
        <v>34</v>
      </c>
      <c r="DM4" s="834" t="s">
        <v>190</v>
      </c>
      <c r="DN4" s="835"/>
      <c r="DO4" s="836" t="s">
        <v>85</v>
      </c>
      <c r="DP4" s="838" t="s">
        <v>61</v>
      </c>
      <c r="DQ4" s="839"/>
      <c r="DR4" s="840"/>
      <c r="DS4" s="838" t="s">
        <v>100</v>
      </c>
      <c r="DT4" s="839"/>
      <c r="DU4" s="840"/>
      <c r="DV4" s="841" t="s">
        <v>63</v>
      </c>
      <c r="DW4" s="401" t="s">
        <v>34</v>
      </c>
      <c r="DX4" s="934"/>
      <c r="DY4" s="886"/>
      <c r="DZ4" s="949"/>
      <c r="EA4" s="934"/>
      <c r="EB4" s="886"/>
      <c r="EC4" s="886"/>
      <c r="ED4" s="889"/>
      <c r="EE4" s="944"/>
      <c r="EF4" s="193"/>
      <c r="EG4" s="947"/>
      <c r="EH4" s="926"/>
    </row>
    <row r="5" spans="1:138" ht="51" customHeight="1">
      <c r="A5" s="911"/>
      <c r="B5" s="916" t="s">
        <v>35</v>
      </c>
      <c r="C5" s="908" t="s">
        <v>28</v>
      </c>
      <c r="D5" s="908" t="s">
        <v>22</v>
      </c>
      <c r="E5" s="908" t="s">
        <v>29</v>
      </c>
      <c r="F5" s="908" t="s">
        <v>23</v>
      </c>
      <c r="G5" s="908" t="s">
        <v>24</v>
      </c>
      <c r="H5" s="908" t="s">
        <v>25</v>
      </c>
      <c r="I5" s="908" t="s">
        <v>26</v>
      </c>
      <c r="J5" s="914" t="s">
        <v>27</v>
      </c>
      <c r="K5" s="473" t="str">
        <f>'Class-9'!L6</f>
        <v>First Test</v>
      </c>
      <c r="L5" s="373" t="str">
        <f>'Class-9'!M6</f>
        <v>Second Test</v>
      </c>
      <c r="M5" s="854">
        <f>'Class-9'!N6</f>
        <v>0</v>
      </c>
      <c r="N5" s="374" t="str">
        <f>'Class-9'!O6</f>
        <v>Written</v>
      </c>
      <c r="O5" s="379" t="str">
        <f>'Class-9'!P6</f>
        <v>Internal Evo.</v>
      </c>
      <c r="P5" s="377" t="str">
        <f>'Class-9'!Q6</f>
        <v>Total H.Y.</v>
      </c>
      <c r="Q5" s="374" t="str">
        <f>'Class-9'!R6</f>
        <v>Written</v>
      </c>
      <c r="R5" s="379" t="str">
        <f>'Class-9'!S6</f>
        <v>Internal Evo.</v>
      </c>
      <c r="S5" s="377" t="str">
        <f>'Class-9'!T6</f>
        <v>Total Yearly</v>
      </c>
      <c r="T5" s="860">
        <f>'Class-9'!U6</f>
        <v>0</v>
      </c>
      <c r="U5" s="891">
        <f>'Class-9'!V6</f>
        <v>0</v>
      </c>
      <c r="V5" s="881" t="s">
        <v>112</v>
      </c>
      <c r="W5" s="473" t="str">
        <f>'Class-9'!Z6</f>
        <v>First Test</v>
      </c>
      <c r="X5" s="373" t="str">
        <f>'Class-9'!AA6</f>
        <v>Second Test</v>
      </c>
      <c r="Y5" s="854">
        <f>'Class-9'!AB6</f>
        <v>0</v>
      </c>
      <c r="Z5" s="374" t="str">
        <f>'Class-9'!AC6</f>
        <v>Written</v>
      </c>
      <c r="AA5" s="379" t="str">
        <f>'Class-9'!AD6</f>
        <v>Internal Evo.</v>
      </c>
      <c r="AB5" s="377" t="str">
        <f>'Class-9'!AE6</f>
        <v>Total H.Y.</v>
      </c>
      <c r="AC5" s="374" t="str">
        <f>'Class-9'!AF6</f>
        <v>Written</v>
      </c>
      <c r="AD5" s="379" t="str">
        <f>'Class-9'!AG6</f>
        <v>Internal Evo.</v>
      </c>
      <c r="AE5" s="377" t="str">
        <f>'Class-9'!AH6</f>
        <v>Total Yearly</v>
      </c>
      <c r="AF5" s="874">
        <f>'Class-9'!AI6</f>
        <v>0</v>
      </c>
      <c r="AG5" s="879">
        <f>'Class-9'!AJ6</f>
        <v>0</v>
      </c>
      <c r="AH5" s="883" t="s">
        <v>112</v>
      </c>
      <c r="AI5" s="372" t="str">
        <f>'Class-9'!AN6</f>
        <v>First Test</v>
      </c>
      <c r="AJ5" s="474" t="str">
        <f>'Class-9'!AO6</f>
        <v>Second Test</v>
      </c>
      <c r="AK5" s="854">
        <f>'Class-9'!AP6</f>
        <v>0</v>
      </c>
      <c r="AL5" s="374" t="str">
        <f>'Class-9'!AQ6</f>
        <v>Written</v>
      </c>
      <c r="AM5" s="379" t="str">
        <f>'Class-9'!AR6</f>
        <v>Internal Evo.</v>
      </c>
      <c r="AN5" s="377" t="str">
        <f>'Class-9'!AS6</f>
        <v>Total H.Y.</v>
      </c>
      <c r="AO5" s="374" t="str">
        <f>'Class-9'!AT6</f>
        <v>Written</v>
      </c>
      <c r="AP5" s="379" t="str">
        <f>'Class-9'!AU6</f>
        <v>Internal Evo.</v>
      </c>
      <c r="AQ5" s="377" t="str">
        <f>'Class-9'!AV6</f>
        <v>Total Yearly</v>
      </c>
      <c r="AR5" s="874">
        <f>'Class-9'!AW6</f>
        <v>0</v>
      </c>
      <c r="AS5" s="875">
        <f>'Class-9'!AX6</f>
        <v>0</v>
      </c>
      <c r="AT5" s="384" t="s">
        <v>112</v>
      </c>
      <c r="AU5" s="372" t="str">
        <f>'Class-9'!BB6</f>
        <v>First Test</v>
      </c>
      <c r="AV5" s="474" t="str">
        <f>'Class-9'!BC6</f>
        <v>Second Test</v>
      </c>
      <c r="AW5" s="854">
        <f>'Class-9'!BD6</f>
        <v>0</v>
      </c>
      <c r="AX5" s="374" t="str">
        <f>'Class-9'!BE6</f>
        <v>Written</v>
      </c>
      <c r="AY5" s="379" t="str">
        <f>'Class-9'!BF6</f>
        <v>Internal Evo.</v>
      </c>
      <c r="AZ5" s="377" t="str">
        <f>'Class-9'!BG6</f>
        <v>Total H.Y.</v>
      </c>
      <c r="BA5" s="374" t="str">
        <f>'Class-9'!BH6</f>
        <v>Written</v>
      </c>
      <c r="BB5" s="379" t="str">
        <f>'Class-9'!BI6</f>
        <v>Internal Evo.</v>
      </c>
      <c r="BC5" s="377" t="str">
        <f>'Class-9'!BJ6</f>
        <v>Total Yearly</v>
      </c>
      <c r="BD5" s="860">
        <f>'Class-9'!BK6</f>
        <v>0</v>
      </c>
      <c r="BE5" s="861">
        <f>'Class-9'!BL6</f>
        <v>0</v>
      </c>
      <c r="BF5" s="883" t="s">
        <v>112</v>
      </c>
      <c r="BG5" s="372" t="str">
        <f>'Class-9'!BP6</f>
        <v>First Test</v>
      </c>
      <c r="BH5" s="474" t="str">
        <f>'Class-9'!BQ6</f>
        <v>Second Test</v>
      </c>
      <c r="BI5" s="854">
        <f>'Class-9'!BR6</f>
        <v>0</v>
      </c>
      <c r="BJ5" s="374" t="str">
        <f>'Class-9'!BS6</f>
        <v>Written</v>
      </c>
      <c r="BK5" s="379" t="str">
        <f>'Class-9'!BT6</f>
        <v>Internal Evo.</v>
      </c>
      <c r="BL5" s="377" t="str">
        <f>'Class-9'!BU6</f>
        <v>Total H.Y.</v>
      </c>
      <c r="BM5" s="374" t="str">
        <f>'Class-9'!BV6</f>
        <v>Written</v>
      </c>
      <c r="BN5" s="379" t="str">
        <f>'Class-9'!BW6</f>
        <v>Internal Evo.</v>
      </c>
      <c r="BO5" s="377" t="str">
        <f>'Class-9'!BX6</f>
        <v>Total Yearly</v>
      </c>
      <c r="BP5" s="860">
        <f>'Class-9'!BY6</f>
        <v>0</v>
      </c>
      <c r="BQ5" s="861">
        <f>'Class-9'!BZ6</f>
        <v>0</v>
      </c>
      <c r="BR5" s="883" t="s">
        <v>112</v>
      </c>
      <c r="BS5" s="372" t="str">
        <f>'Class-9'!CD6</f>
        <v>First Test</v>
      </c>
      <c r="BT5" s="474" t="str">
        <f>'Class-9'!CE6</f>
        <v>Second Test</v>
      </c>
      <c r="BU5" s="854">
        <f>'Class-9'!CF6</f>
        <v>0</v>
      </c>
      <c r="BV5" s="374" t="str">
        <f>'Class-9'!CG6</f>
        <v>Written</v>
      </c>
      <c r="BW5" s="379" t="str">
        <f>'Class-9'!CH6</f>
        <v>Internal Evo.</v>
      </c>
      <c r="BX5" s="377" t="str">
        <f>'Class-9'!CI6</f>
        <v>Total H.Y.</v>
      </c>
      <c r="BY5" s="374" t="str">
        <f>'Class-9'!CJ6</f>
        <v>Written</v>
      </c>
      <c r="BZ5" s="379" t="str">
        <f>'Class-9'!CK6</f>
        <v>Internal Evo.</v>
      </c>
      <c r="CA5" s="377" t="str">
        <f>'Class-9'!CL6</f>
        <v>Total Yearly</v>
      </c>
      <c r="CB5" s="860">
        <f>'Class-9'!CM6</f>
        <v>0</v>
      </c>
      <c r="CC5" s="861">
        <f>'Class-9'!CN6</f>
        <v>0</v>
      </c>
      <c r="CD5" s="883" t="s">
        <v>112</v>
      </c>
      <c r="CE5" s="391" t="s">
        <v>83</v>
      </c>
      <c r="CF5" s="392" t="s">
        <v>84</v>
      </c>
      <c r="CG5" s="837"/>
      <c r="CH5" s="393" t="s">
        <v>32</v>
      </c>
      <c r="CI5" s="394" t="s">
        <v>199</v>
      </c>
      <c r="CJ5" s="395" t="s">
        <v>135</v>
      </c>
      <c r="CK5" s="393" t="s">
        <v>32</v>
      </c>
      <c r="CL5" s="394" t="s">
        <v>199</v>
      </c>
      <c r="CM5" s="395" t="s">
        <v>136</v>
      </c>
      <c r="CN5" s="842"/>
      <c r="CO5" s="843" t="s">
        <v>203</v>
      </c>
      <c r="CP5" s="391" t="s">
        <v>83</v>
      </c>
      <c r="CQ5" s="392" t="s">
        <v>84</v>
      </c>
      <c r="CR5" s="837"/>
      <c r="CS5" s="393" t="s">
        <v>32</v>
      </c>
      <c r="CT5" s="394" t="s">
        <v>199</v>
      </c>
      <c r="CU5" s="395" t="s">
        <v>135</v>
      </c>
      <c r="CV5" s="393" t="s">
        <v>32</v>
      </c>
      <c r="CW5" s="394" t="s">
        <v>199</v>
      </c>
      <c r="CX5" s="395" t="s">
        <v>136</v>
      </c>
      <c r="CY5" s="842"/>
      <c r="CZ5" s="843" t="s">
        <v>203</v>
      </c>
      <c r="DA5" s="897"/>
      <c r="DB5" s="898"/>
      <c r="DC5" s="898"/>
      <c r="DD5" s="900"/>
      <c r="DE5" s="901"/>
      <c r="DF5" s="893" t="s">
        <v>203</v>
      </c>
      <c r="DG5" s="897"/>
      <c r="DH5" s="898"/>
      <c r="DI5" s="898"/>
      <c r="DJ5" s="900"/>
      <c r="DK5" s="901"/>
      <c r="DL5" s="895" t="s">
        <v>203</v>
      </c>
      <c r="DM5" s="391" t="s">
        <v>83</v>
      </c>
      <c r="DN5" s="392" t="s">
        <v>84</v>
      </c>
      <c r="DO5" s="837"/>
      <c r="DP5" s="393" t="s">
        <v>32</v>
      </c>
      <c r="DQ5" s="394" t="s">
        <v>199</v>
      </c>
      <c r="DR5" s="395" t="s">
        <v>135</v>
      </c>
      <c r="DS5" s="393" t="s">
        <v>32</v>
      </c>
      <c r="DT5" s="394" t="s">
        <v>199</v>
      </c>
      <c r="DU5" s="395" t="s">
        <v>136</v>
      </c>
      <c r="DV5" s="842"/>
      <c r="DW5" s="843" t="s">
        <v>203</v>
      </c>
      <c r="DX5" s="934"/>
      <c r="DY5" s="886"/>
      <c r="DZ5" s="949"/>
      <c r="EA5" s="934"/>
      <c r="EB5" s="886"/>
      <c r="EC5" s="886"/>
      <c r="ED5" s="889"/>
      <c r="EE5" s="944"/>
      <c r="EF5" s="160"/>
      <c r="EG5" s="947"/>
      <c r="EH5" s="926"/>
    </row>
    <row r="6" spans="1:138" ht="15.75" customHeight="1" thickBot="1">
      <c r="A6" s="911"/>
      <c r="B6" s="917"/>
      <c r="C6" s="909"/>
      <c r="D6" s="909"/>
      <c r="E6" s="909"/>
      <c r="F6" s="909"/>
      <c r="G6" s="909"/>
      <c r="H6" s="909"/>
      <c r="I6" s="909"/>
      <c r="J6" s="915"/>
      <c r="K6" s="454">
        <f>'Class-9'!L7</f>
        <v>20</v>
      </c>
      <c r="L6" s="455">
        <f>'Class-9'!M7</f>
        <v>20</v>
      </c>
      <c r="M6" s="375">
        <f>'Class-9'!N7</f>
        <v>40</v>
      </c>
      <c r="N6" s="456">
        <f>'Class-9'!O7</f>
        <v>48</v>
      </c>
      <c r="O6" s="457">
        <f>'Class-9'!P7</f>
        <v>12</v>
      </c>
      <c r="P6" s="376">
        <f>'Class-9'!Q7</f>
        <v>60</v>
      </c>
      <c r="Q6" s="458">
        <f>'Class-9'!R7</f>
        <v>80</v>
      </c>
      <c r="R6" s="459">
        <f>'Class-9'!S7</f>
        <v>20</v>
      </c>
      <c r="S6" s="378">
        <f>'Class-9'!T7</f>
        <v>100</v>
      </c>
      <c r="T6" s="862">
        <f>'Class-9'!U7</f>
        <v>200</v>
      </c>
      <c r="U6" s="892">
        <f>'Class-9'!V7</f>
        <v>0</v>
      </c>
      <c r="V6" s="882"/>
      <c r="W6" s="454">
        <f>'Class-9'!Z7</f>
        <v>20</v>
      </c>
      <c r="X6" s="455">
        <f>'Class-9'!AA7</f>
        <v>20</v>
      </c>
      <c r="Y6" s="375">
        <f>'Class-9'!AB7</f>
        <v>40</v>
      </c>
      <c r="Z6" s="456">
        <f>'Class-9'!AC7</f>
        <v>48</v>
      </c>
      <c r="AA6" s="457">
        <f>'Class-9'!AD7</f>
        <v>12</v>
      </c>
      <c r="AB6" s="376">
        <f>'Class-9'!AE7</f>
        <v>60</v>
      </c>
      <c r="AC6" s="458">
        <f>'Class-9'!AF7</f>
        <v>80</v>
      </c>
      <c r="AD6" s="459">
        <f>'Class-9'!AG7</f>
        <v>20</v>
      </c>
      <c r="AE6" s="378">
        <f>'Class-9'!AH7</f>
        <v>100</v>
      </c>
      <c r="AF6" s="876">
        <f>'Class-9'!AI7</f>
        <v>200</v>
      </c>
      <c r="AG6" s="880">
        <f>'Class-9'!AJ7</f>
        <v>0</v>
      </c>
      <c r="AH6" s="884"/>
      <c r="AI6" s="454">
        <f>'Class-9'!AN7</f>
        <v>20</v>
      </c>
      <c r="AJ6" s="455">
        <f>'Class-9'!AO7</f>
        <v>20</v>
      </c>
      <c r="AK6" s="375">
        <f>'Class-9'!AP7</f>
        <v>40</v>
      </c>
      <c r="AL6" s="456">
        <f>'Class-9'!AQ7</f>
        <v>48</v>
      </c>
      <c r="AM6" s="457">
        <f>'Class-9'!AR7</f>
        <v>12</v>
      </c>
      <c r="AN6" s="376">
        <f>'Class-9'!AS7</f>
        <v>60</v>
      </c>
      <c r="AO6" s="460">
        <f>'Class-9'!AT7</f>
        <v>80</v>
      </c>
      <c r="AP6" s="459">
        <f>'Class-9'!AU7</f>
        <v>20</v>
      </c>
      <c r="AQ6" s="409">
        <f>'Class-9'!AV7</f>
        <v>100</v>
      </c>
      <c r="AR6" s="876">
        <f>'Class-9'!AW7</f>
        <v>200</v>
      </c>
      <c r="AS6" s="877">
        <f>'Class-9'!AX7</f>
        <v>0</v>
      </c>
      <c r="AT6" s="368"/>
      <c r="AU6" s="454">
        <f>'Class-9'!BB7</f>
        <v>20</v>
      </c>
      <c r="AV6" s="455">
        <f>'Class-9'!BC7</f>
        <v>20</v>
      </c>
      <c r="AW6" s="375">
        <f>'Class-9'!BD7</f>
        <v>40</v>
      </c>
      <c r="AX6" s="456">
        <f>'Class-9'!BE7</f>
        <v>48</v>
      </c>
      <c r="AY6" s="457">
        <f>'Class-9'!BF7</f>
        <v>12</v>
      </c>
      <c r="AZ6" s="376">
        <f>'Class-9'!BG7</f>
        <v>60</v>
      </c>
      <c r="BA6" s="460">
        <f>'Class-9'!BH7</f>
        <v>80</v>
      </c>
      <c r="BB6" s="459">
        <f>'Class-9'!BI7</f>
        <v>20</v>
      </c>
      <c r="BC6" s="409">
        <f>'Class-9'!BJ7</f>
        <v>100</v>
      </c>
      <c r="BD6" s="862">
        <f>'Class-9'!BK7</f>
        <v>200</v>
      </c>
      <c r="BE6" s="863">
        <f>'Class-9'!BL7</f>
        <v>0</v>
      </c>
      <c r="BF6" s="884"/>
      <c r="BG6" s="454">
        <f>'Class-9'!BP7</f>
        <v>20</v>
      </c>
      <c r="BH6" s="455">
        <f>'Class-9'!BQ7</f>
        <v>20</v>
      </c>
      <c r="BI6" s="375">
        <f>'Class-9'!BR7</f>
        <v>40</v>
      </c>
      <c r="BJ6" s="456">
        <f>'Class-9'!BS7</f>
        <v>48</v>
      </c>
      <c r="BK6" s="457">
        <f>'Class-9'!BT7</f>
        <v>12</v>
      </c>
      <c r="BL6" s="376">
        <f>'Class-9'!BU7</f>
        <v>60</v>
      </c>
      <c r="BM6" s="460">
        <f>'Class-9'!BV7</f>
        <v>80</v>
      </c>
      <c r="BN6" s="459">
        <f>'Class-9'!BW7</f>
        <v>20</v>
      </c>
      <c r="BO6" s="409">
        <f>'Class-9'!BX7</f>
        <v>100</v>
      </c>
      <c r="BP6" s="862">
        <f>'Class-9'!BY7</f>
        <v>200</v>
      </c>
      <c r="BQ6" s="863">
        <f>'Class-9'!BZ7</f>
        <v>0</v>
      </c>
      <c r="BR6" s="884"/>
      <c r="BS6" s="454">
        <f>'Class-9'!CD7</f>
        <v>20</v>
      </c>
      <c r="BT6" s="455">
        <f>'Class-9'!CE7</f>
        <v>20</v>
      </c>
      <c r="BU6" s="375">
        <f>'Class-9'!CF7</f>
        <v>40</v>
      </c>
      <c r="BV6" s="456">
        <f>'Class-9'!CG7</f>
        <v>48</v>
      </c>
      <c r="BW6" s="457">
        <f>'Class-9'!CH7</f>
        <v>12</v>
      </c>
      <c r="BX6" s="376">
        <f>'Class-9'!CI7</f>
        <v>60</v>
      </c>
      <c r="BY6" s="460">
        <f>'Class-9'!CJ7</f>
        <v>80</v>
      </c>
      <c r="BZ6" s="459">
        <f>'Class-9'!CK7</f>
        <v>20</v>
      </c>
      <c r="CA6" s="409">
        <f>'Class-9'!CL7</f>
        <v>100</v>
      </c>
      <c r="CB6" s="862">
        <f>'Class-9'!CM7</f>
        <v>200</v>
      </c>
      <c r="CC6" s="863">
        <f>'Class-9'!CN7</f>
        <v>0</v>
      </c>
      <c r="CD6" s="884"/>
      <c r="CE6" s="461">
        <v>20</v>
      </c>
      <c r="CF6" s="462">
        <v>20</v>
      </c>
      <c r="CG6" s="396">
        <f t="shared" ref="CG6" si="1">SUM(CE6:CF6)</f>
        <v>40</v>
      </c>
      <c r="CH6" s="463">
        <v>48</v>
      </c>
      <c r="CI6" s="464">
        <v>12</v>
      </c>
      <c r="CJ6" s="397">
        <f>SUM(CH6,CI6)</f>
        <v>60</v>
      </c>
      <c r="CK6" s="465">
        <v>100</v>
      </c>
      <c r="CL6" s="466">
        <v>0</v>
      </c>
      <c r="CM6" s="398">
        <f>IF(CL6="NA",CK6,(CK6+CL6))</f>
        <v>100</v>
      </c>
      <c r="CN6" s="399">
        <f>SUM(CG6,CJ6,CM6)</f>
        <v>200</v>
      </c>
      <c r="CO6" s="844"/>
      <c r="CP6" s="461">
        <v>20</v>
      </c>
      <c r="CQ6" s="462">
        <v>20</v>
      </c>
      <c r="CR6" s="396">
        <f t="shared" ref="CR6" si="2">SUM(CP6:CQ6)</f>
        <v>40</v>
      </c>
      <c r="CS6" s="463">
        <v>48</v>
      </c>
      <c r="CT6" s="464">
        <v>12</v>
      </c>
      <c r="CU6" s="397">
        <f>SUM(CS6,CT6)</f>
        <v>60</v>
      </c>
      <c r="CV6" s="465">
        <v>100</v>
      </c>
      <c r="CW6" s="467">
        <v>0</v>
      </c>
      <c r="CX6" s="398">
        <f>IF(CW6="NA",CV6,(CV6+CW6))</f>
        <v>100</v>
      </c>
      <c r="CY6" s="399">
        <f>SUM(CR6,CU6,CX6)</f>
        <v>200</v>
      </c>
      <c r="CZ6" s="844"/>
      <c r="DA6" s="163">
        <v>25</v>
      </c>
      <c r="DB6" s="164">
        <v>45</v>
      </c>
      <c r="DC6" s="164">
        <v>30</v>
      </c>
      <c r="DD6" s="162">
        <v>100</v>
      </c>
      <c r="DE6" s="902"/>
      <c r="DF6" s="894"/>
      <c r="DG6" s="163">
        <v>25</v>
      </c>
      <c r="DH6" s="164">
        <v>60</v>
      </c>
      <c r="DI6" s="164">
        <v>15</v>
      </c>
      <c r="DJ6" s="162">
        <v>100</v>
      </c>
      <c r="DK6" s="902"/>
      <c r="DL6" s="896"/>
      <c r="DM6" s="461">
        <f>'Class-9'!EB7</f>
        <v>20</v>
      </c>
      <c r="DN6" s="462">
        <f>'Class-9'!EC7</f>
        <v>20</v>
      </c>
      <c r="DO6" s="396">
        <f>'Class-9'!ED7</f>
        <v>40</v>
      </c>
      <c r="DP6" s="463">
        <f>'Class-9'!EE7</f>
        <v>48</v>
      </c>
      <c r="DQ6" s="464">
        <f>'Class-9'!EF7</f>
        <v>12</v>
      </c>
      <c r="DR6" s="397">
        <f>'Class-9'!EG7</f>
        <v>60</v>
      </c>
      <c r="DS6" s="465">
        <f>'Class-9'!EH7</f>
        <v>100</v>
      </c>
      <c r="DT6" s="467">
        <f>'Class-9'!EI7</f>
        <v>0</v>
      </c>
      <c r="DU6" s="398">
        <f>'Class-9'!EJ7</f>
        <v>100</v>
      </c>
      <c r="DV6" s="399">
        <f>'Class-9'!EK7</f>
        <v>200</v>
      </c>
      <c r="DW6" s="844"/>
      <c r="DX6" s="935"/>
      <c r="DY6" s="887"/>
      <c r="DZ6" s="950"/>
      <c r="EA6" s="935"/>
      <c r="EB6" s="887"/>
      <c r="EC6" s="887"/>
      <c r="ED6" s="890"/>
      <c r="EE6" s="945"/>
      <c r="EF6" s="161"/>
      <c r="EG6" s="948"/>
      <c r="EH6" s="927"/>
    </row>
    <row r="7" spans="1:138" s="361" customFormat="1" ht="17.25" customHeight="1">
      <c r="A7" s="911"/>
      <c r="B7" s="353">
        <f>IF(F7&gt;0,1,0)</f>
        <v>1</v>
      </c>
      <c r="C7" s="354">
        <f>'Class-9'!D9</f>
        <v>9</v>
      </c>
      <c r="D7" s="354">
        <f>'Class-9'!E9</f>
        <v>793</v>
      </c>
      <c r="E7" s="354">
        <f>'Class-9'!F9</f>
        <v>41876</v>
      </c>
      <c r="F7" s="354">
        <f>'Class-9'!$G9</f>
        <v>901</v>
      </c>
      <c r="G7" s="354" t="str">
        <f>'Class-9'!$H9</f>
        <v>ABHISHEK</v>
      </c>
      <c r="H7" s="354" t="str">
        <f>'Class-9'!I9</f>
        <v>RAMU KHAN</v>
      </c>
      <c r="I7" s="354" t="str">
        <f>'Class-9'!J9</f>
        <v>SEEPA DEVI</v>
      </c>
      <c r="J7" s="355">
        <f>'Class-9'!K9</f>
        <v>38555</v>
      </c>
      <c r="K7" s="353">
        <f>'Class-9'!L9</f>
        <v>2</v>
      </c>
      <c r="L7" s="354">
        <f>'Class-9'!M9</f>
        <v>10</v>
      </c>
      <c r="M7" s="380">
        <f>'Class-9'!N9</f>
        <v>12</v>
      </c>
      <c r="N7" s="354">
        <f>'Class-9'!O9</f>
        <v>3</v>
      </c>
      <c r="O7" s="354">
        <f>'Class-9'!P9</f>
        <v>10</v>
      </c>
      <c r="P7" s="380">
        <f>'Class-9'!Q9</f>
        <v>13</v>
      </c>
      <c r="Q7" s="354">
        <f>'Class-9'!R9</f>
        <v>38</v>
      </c>
      <c r="R7" s="354">
        <f>'Class-9'!S9</f>
        <v>10</v>
      </c>
      <c r="S7" s="380">
        <f>'Class-9'!T9</f>
        <v>48</v>
      </c>
      <c r="T7" s="864">
        <f>'Class-9'!U9</f>
        <v>73</v>
      </c>
      <c r="U7" s="865"/>
      <c r="V7" s="382" t="str">
        <f>'Class-9'!Y9</f>
        <v>III</v>
      </c>
      <c r="W7" s="353">
        <f>'Class-9'!Z9</f>
        <v>15</v>
      </c>
      <c r="X7" s="354">
        <f>'Class-9'!AA9</f>
        <v>15</v>
      </c>
      <c r="Y7" s="380">
        <f>'Class-9'!AB9</f>
        <v>30</v>
      </c>
      <c r="Z7" s="354">
        <f>'Class-9'!AC9</f>
        <v>40</v>
      </c>
      <c r="AA7" s="354">
        <f>'Class-9'!AD9</f>
        <v>10</v>
      </c>
      <c r="AB7" s="380">
        <f>'Class-9'!AE9</f>
        <v>50</v>
      </c>
      <c r="AC7" s="354">
        <f>'Class-9'!AF9</f>
        <v>50</v>
      </c>
      <c r="AD7" s="354">
        <f>'Class-9'!AG9</f>
        <v>10</v>
      </c>
      <c r="AE7" s="380">
        <f>'Class-9'!AH9</f>
        <v>60</v>
      </c>
      <c r="AF7" s="864">
        <f>'Class-9'!AI9</f>
        <v>140</v>
      </c>
      <c r="AG7" s="865">
        <f>'Class-9'!AJ9</f>
        <v>70</v>
      </c>
      <c r="AH7" s="382" t="str">
        <f>'Class-9'!AM9</f>
        <v>I</v>
      </c>
      <c r="AI7" s="353">
        <f>'Class-9'!AN9</f>
        <v>10</v>
      </c>
      <c r="AJ7" s="354">
        <f>'Class-9'!AO9</f>
        <v>10</v>
      </c>
      <c r="AK7" s="380">
        <f>'Class-9'!AP9</f>
        <v>20</v>
      </c>
      <c r="AL7" s="354">
        <f>'Class-9'!AQ9</f>
        <v>20</v>
      </c>
      <c r="AM7" s="354">
        <f>'Class-9'!AR9</f>
        <v>10</v>
      </c>
      <c r="AN7" s="380">
        <f>'Class-9'!AS9</f>
        <v>30</v>
      </c>
      <c r="AO7" s="354">
        <f>'Class-9'!AT9</f>
        <v>40</v>
      </c>
      <c r="AP7" s="354">
        <f>'Class-9'!AU9</f>
        <v>20</v>
      </c>
      <c r="AQ7" s="380">
        <f>'Class-9'!AV9</f>
        <v>60</v>
      </c>
      <c r="AR7" s="864">
        <f>'Class-9'!AW9</f>
        <v>110</v>
      </c>
      <c r="AS7" s="865"/>
      <c r="AT7" s="382" t="str">
        <f>'Class-9'!BA9</f>
        <v>II</v>
      </c>
      <c r="AU7" s="353">
        <f>'Class-9'!BB9</f>
        <v>15</v>
      </c>
      <c r="AV7" s="354">
        <f>'Class-9'!BC9</f>
        <v>15</v>
      </c>
      <c r="AW7" s="380">
        <f>'Class-9'!BD9</f>
        <v>30</v>
      </c>
      <c r="AX7" s="354">
        <f>'Class-9'!BE9</f>
        <v>50</v>
      </c>
      <c r="AY7" s="354">
        <f>'Class-9'!BF9</f>
        <v>10</v>
      </c>
      <c r="AZ7" s="380">
        <f>'Class-9'!BG9</f>
        <v>60</v>
      </c>
      <c r="BA7" s="354">
        <f>'Class-9'!BH9</f>
        <v>60</v>
      </c>
      <c r="BB7" s="354">
        <f>'Class-9'!BI9</f>
        <v>20</v>
      </c>
      <c r="BC7" s="380">
        <f>'Class-9'!BJ9</f>
        <v>80</v>
      </c>
      <c r="BD7" s="864">
        <f>'Class-9'!BK9</f>
        <v>170</v>
      </c>
      <c r="BE7" s="865">
        <f>'Class-9'!BL9</f>
        <v>85</v>
      </c>
      <c r="BF7" s="382" t="str">
        <f>'Class-9'!BO9</f>
        <v>D</v>
      </c>
      <c r="BG7" s="353">
        <f>'Class-9'!BP9</f>
        <v>20</v>
      </c>
      <c r="BH7" s="354">
        <f>'Class-9'!BQ9</f>
        <v>10</v>
      </c>
      <c r="BI7" s="380">
        <f>'Class-9'!BR9</f>
        <v>30</v>
      </c>
      <c r="BJ7" s="354">
        <f>'Class-9'!BS9</f>
        <v>40</v>
      </c>
      <c r="BK7" s="354">
        <f>'Class-9'!BT9</f>
        <v>10</v>
      </c>
      <c r="BL7" s="380">
        <f>'Class-9'!BU9</f>
        <v>50</v>
      </c>
      <c r="BM7" s="354">
        <f>'Class-9'!BV9</f>
        <v>70</v>
      </c>
      <c r="BN7" s="354">
        <f>'Class-9'!BW9</f>
        <v>10</v>
      </c>
      <c r="BO7" s="380">
        <f>'Class-9'!BX9</f>
        <v>80</v>
      </c>
      <c r="BP7" s="864">
        <f>'Class-9'!BY9</f>
        <v>160</v>
      </c>
      <c r="BQ7" s="865">
        <f>'Class-9'!BZ9</f>
        <v>80</v>
      </c>
      <c r="BR7" s="382" t="str">
        <f>'Class-9'!CC9</f>
        <v>D</v>
      </c>
      <c r="BS7" s="353">
        <f>'Class-9'!CD9</f>
        <v>10</v>
      </c>
      <c r="BT7" s="354">
        <f>'Class-9'!CE9</f>
        <v>10</v>
      </c>
      <c r="BU7" s="380">
        <f>'Class-9'!CF9</f>
        <v>20</v>
      </c>
      <c r="BV7" s="354">
        <f>'Class-9'!CG9</f>
        <v>40</v>
      </c>
      <c r="BW7" s="354">
        <f>'Class-9'!CH9</f>
        <v>10</v>
      </c>
      <c r="BX7" s="380">
        <f>'Class-9'!CI9</f>
        <v>50</v>
      </c>
      <c r="BY7" s="354">
        <f>'Class-9'!CJ9</f>
        <v>80</v>
      </c>
      <c r="BZ7" s="354">
        <f>'Class-9'!CK9</f>
        <v>10</v>
      </c>
      <c r="CA7" s="380">
        <f>'Class-9'!CL9</f>
        <v>90</v>
      </c>
      <c r="CB7" s="864">
        <f>'Class-9'!CM9</f>
        <v>160</v>
      </c>
      <c r="CC7" s="865">
        <f>'Class-9'!CN9</f>
        <v>80</v>
      </c>
      <c r="CD7" s="382" t="str">
        <f>'Class-9'!CQ9</f>
        <v>D</v>
      </c>
      <c r="CE7" s="353">
        <f>'Class-9'!CR9</f>
        <v>2</v>
      </c>
      <c r="CF7" s="354">
        <f>'Class-9'!CS9</f>
        <v>10</v>
      </c>
      <c r="CG7" s="380">
        <f>'Class-9'!CT9</f>
        <v>12</v>
      </c>
      <c r="CH7" s="354">
        <f>'Class-9'!CU9</f>
        <v>3</v>
      </c>
      <c r="CI7" s="354">
        <f>'Class-9'!CV9</f>
        <v>10</v>
      </c>
      <c r="CJ7" s="380">
        <f>'Class-9'!CW9</f>
        <v>13</v>
      </c>
      <c r="CK7" s="354">
        <f>'Class-9'!CX9</f>
        <v>38</v>
      </c>
      <c r="CL7" s="354">
        <f>'Class-9'!CY9</f>
        <v>10</v>
      </c>
      <c r="CM7" s="380">
        <f>'Class-9'!CZ9</f>
        <v>48</v>
      </c>
      <c r="CN7" s="381">
        <f>'Class-9'!DA9</f>
        <v>73</v>
      </c>
      <c r="CO7" s="400" t="str">
        <f>'Class-9'!DC9</f>
        <v>D</v>
      </c>
      <c r="CP7" s="353">
        <f>'Class-9'!DD9</f>
        <v>2</v>
      </c>
      <c r="CQ7" s="354">
        <f>'Class-9'!DE9</f>
        <v>10</v>
      </c>
      <c r="CR7" s="380">
        <f>'Class-9'!DF9</f>
        <v>12</v>
      </c>
      <c r="CS7" s="354">
        <f>'Class-9'!DG9</f>
        <v>25</v>
      </c>
      <c r="CT7" s="354">
        <f>'Class-9'!DH9</f>
        <v>10</v>
      </c>
      <c r="CU7" s="380">
        <f>'Class-9'!DI9</f>
        <v>35</v>
      </c>
      <c r="CV7" s="354">
        <f>'Class-9'!DJ9</f>
        <v>38</v>
      </c>
      <c r="CW7" s="354">
        <f>'Class-9'!DK9</f>
        <v>15</v>
      </c>
      <c r="CX7" s="380">
        <f>'Class-9'!DL9</f>
        <v>53</v>
      </c>
      <c r="CY7" s="381">
        <f>'Class-9'!DM9</f>
        <v>100</v>
      </c>
      <c r="CZ7" s="400" t="str">
        <f>'Class-9'!DO9</f>
        <v>C</v>
      </c>
      <c r="DA7" s="353">
        <f>'Class-9'!DP9</f>
        <v>14</v>
      </c>
      <c r="DB7" s="354">
        <f>'Class-9'!DQ9</f>
        <v>21</v>
      </c>
      <c r="DC7" s="354">
        <f>'Class-9'!DR9</f>
        <v>17</v>
      </c>
      <c r="DD7" s="354">
        <f>'Class-9'!DS9</f>
        <v>52</v>
      </c>
      <c r="DE7" s="354">
        <f>'Class-9'!DT9</f>
        <v>52</v>
      </c>
      <c r="DF7" s="382" t="str">
        <f>'Class-9'!DU9</f>
        <v>C</v>
      </c>
      <c r="DG7" s="353">
        <f>'Class-9'!DV9</f>
        <v>15</v>
      </c>
      <c r="DH7" s="354">
        <f>'Class-9'!DW9</f>
        <v>40</v>
      </c>
      <c r="DI7" s="354">
        <f>'Class-9'!DX9</f>
        <v>11</v>
      </c>
      <c r="DJ7" s="354">
        <f>'Class-9'!DY9</f>
        <v>66</v>
      </c>
      <c r="DK7" s="354">
        <f>'Class-9'!DZ9</f>
        <v>66</v>
      </c>
      <c r="DL7" s="357" t="str">
        <f>'Class-9'!EA9</f>
        <v>B</v>
      </c>
      <c r="DM7" s="353">
        <f>'Class-9'!EB9</f>
        <v>2</v>
      </c>
      <c r="DN7" s="354">
        <f>'Class-9'!EC9</f>
        <v>10</v>
      </c>
      <c r="DO7" s="380">
        <f>'Class-9'!ED9</f>
        <v>12</v>
      </c>
      <c r="DP7" s="354">
        <f>'Class-9'!EE9</f>
        <v>3</v>
      </c>
      <c r="DQ7" s="354">
        <f>'Class-9'!EF9</f>
        <v>10</v>
      </c>
      <c r="DR7" s="380">
        <f>'Class-9'!EG9</f>
        <v>13</v>
      </c>
      <c r="DS7" s="354">
        <f>'Class-9'!EH9</f>
        <v>38</v>
      </c>
      <c r="DT7" s="354">
        <f>'Class-9'!EI9</f>
        <v>0</v>
      </c>
      <c r="DU7" s="380">
        <f>'Class-9'!EJ9</f>
        <v>38</v>
      </c>
      <c r="DV7" s="381">
        <f>'Class-9'!EK9</f>
        <v>63</v>
      </c>
      <c r="DW7" s="400" t="str">
        <f>'Class-9'!EM9</f>
        <v>D</v>
      </c>
      <c r="DX7" s="353">
        <f>'Class-9'!EN9</f>
        <v>362</v>
      </c>
      <c r="DY7" s="354">
        <f>'Class-9'!EO9</f>
        <v>274</v>
      </c>
      <c r="DZ7" s="358">
        <f>'Class-9'!EP9</f>
        <v>75.690607734806619</v>
      </c>
      <c r="EA7" s="353">
        <f>'Class-9'!EQ9</f>
        <v>1200</v>
      </c>
      <c r="EB7" s="354">
        <f>'Class-9'!ER9</f>
        <v>813</v>
      </c>
      <c r="EC7" s="359">
        <f>'Class-9'!ES9</f>
        <v>67.75</v>
      </c>
      <c r="ED7" s="354" t="str">
        <f>'Class-9'!ET9</f>
        <v>First</v>
      </c>
      <c r="EE7" s="354" t="str">
        <f>'Class-9'!EU9</f>
        <v>Passed</v>
      </c>
      <c r="EF7" s="354">
        <f>'Class-9'!EV9</f>
        <v>67.75</v>
      </c>
      <c r="EG7" s="356">
        <f>'Class-9'!EW9</f>
        <v>1.9999999999999902</v>
      </c>
      <c r="EH7" s="360" t="str">
        <f>'Class-9'!EY9</f>
        <v>III</v>
      </c>
    </row>
    <row r="8" spans="1:138" s="361" customFormat="1" ht="17.25" customHeight="1">
      <c r="A8" s="911"/>
      <c r="B8" s="353">
        <f>IF(F8&gt;0,B7+1,0)</f>
        <v>2</v>
      </c>
      <c r="C8" s="354">
        <f>'Class-9'!D10</f>
        <v>9</v>
      </c>
      <c r="D8" s="354">
        <f>'Class-9'!E10</f>
        <v>123</v>
      </c>
      <c r="E8" s="354">
        <f>'Class-9'!F10</f>
        <v>41123</v>
      </c>
      <c r="F8" s="354">
        <f>'Class-9'!$G10</f>
        <v>902</v>
      </c>
      <c r="G8" s="354" t="str">
        <f>'Class-9'!$H10</f>
        <v>KJJHJ</v>
      </c>
      <c r="H8" s="354" t="str">
        <f>'Class-9'!I10</f>
        <v>HHHH</v>
      </c>
      <c r="I8" s="354" t="str">
        <f>'Class-9'!J10</f>
        <v>HHHH</v>
      </c>
      <c r="J8" s="355">
        <f>'Class-9'!K10</f>
        <v>38464</v>
      </c>
      <c r="K8" s="353">
        <f>'Class-9'!L10</f>
        <v>10</v>
      </c>
      <c r="L8" s="354">
        <f>'Class-9'!M10</f>
        <v>10</v>
      </c>
      <c r="M8" s="380">
        <f>'Class-9'!N10</f>
        <v>20</v>
      </c>
      <c r="N8" s="354">
        <f>'Class-9'!O10</f>
        <v>35</v>
      </c>
      <c r="O8" s="354">
        <f>'Class-9'!P10</f>
        <v>10</v>
      </c>
      <c r="P8" s="380">
        <f>'Class-9'!Q10</f>
        <v>45</v>
      </c>
      <c r="Q8" s="354">
        <f>'Class-9'!R10</f>
        <v>50</v>
      </c>
      <c r="R8" s="354">
        <f>'Class-9'!S10</f>
        <v>10</v>
      </c>
      <c r="S8" s="380">
        <f>'Class-9'!T10</f>
        <v>60</v>
      </c>
      <c r="T8" s="847">
        <f>'Class-9'!U10</f>
        <v>125</v>
      </c>
      <c r="U8" s="848"/>
      <c r="V8" s="382" t="str">
        <f>'Class-9'!Y10</f>
        <v>I</v>
      </c>
      <c r="W8" s="353">
        <f>'Class-9'!Z10</f>
        <v>15</v>
      </c>
      <c r="X8" s="354">
        <f>'Class-9'!AA10</f>
        <v>20</v>
      </c>
      <c r="Y8" s="380">
        <f>'Class-9'!AB10</f>
        <v>35</v>
      </c>
      <c r="Z8" s="354">
        <f>'Class-9'!AC10</f>
        <v>40</v>
      </c>
      <c r="AA8" s="354">
        <f>'Class-9'!AD10</f>
        <v>10</v>
      </c>
      <c r="AB8" s="380">
        <f>'Class-9'!AE10</f>
        <v>50</v>
      </c>
      <c r="AC8" s="354">
        <f>'Class-9'!AF10</f>
        <v>55</v>
      </c>
      <c r="AD8" s="354">
        <f>'Class-9'!AG10</f>
        <v>10</v>
      </c>
      <c r="AE8" s="380">
        <f>'Class-9'!AH10</f>
        <v>65</v>
      </c>
      <c r="AF8" s="847">
        <f>'Class-9'!AI10</f>
        <v>150</v>
      </c>
      <c r="AG8" s="848">
        <f>'Class-9'!AJ10</f>
        <v>75</v>
      </c>
      <c r="AH8" s="382" t="str">
        <f>'Class-9'!AM10</f>
        <v>D</v>
      </c>
      <c r="AI8" s="353">
        <f>'Class-9'!AN10</f>
        <v>20</v>
      </c>
      <c r="AJ8" s="354">
        <f>'Class-9'!AO10</f>
        <v>20</v>
      </c>
      <c r="AK8" s="380">
        <f>'Class-9'!AP10</f>
        <v>40</v>
      </c>
      <c r="AL8" s="354">
        <f>'Class-9'!AQ10</f>
        <v>35</v>
      </c>
      <c r="AM8" s="354">
        <f>'Class-9'!AR10</f>
        <v>10</v>
      </c>
      <c r="AN8" s="380">
        <f>'Class-9'!AS10</f>
        <v>45</v>
      </c>
      <c r="AO8" s="354">
        <f>'Class-9'!AT10</f>
        <v>55</v>
      </c>
      <c r="AP8" s="354">
        <f>'Class-9'!AU10</f>
        <v>15</v>
      </c>
      <c r="AQ8" s="380">
        <f>'Class-9'!AV10</f>
        <v>70</v>
      </c>
      <c r="AR8" s="847">
        <f>'Class-9'!AW10</f>
        <v>155</v>
      </c>
      <c r="AS8" s="848"/>
      <c r="AT8" s="382" t="str">
        <f>'Class-9'!BA10</f>
        <v>D</v>
      </c>
      <c r="AU8" s="353">
        <f>'Class-9'!BB10</f>
        <v>10</v>
      </c>
      <c r="AV8" s="354">
        <f>'Class-9'!BC10</f>
        <v>10</v>
      </c>
      <c r="AW8" s="380">
        <f>'Class-9'!BD10</f>
        <v>20</v>
      </c>
      <c r="AX8" s="354">
        <f>'Class-9'!BE10</f>
        <v>40</v>
      </c>
      <c r="AY8" s="354">
        <f>'Class-9'!BF10</f>
        <v>10</v>
      </c>
      <c r="AZ8" s="380">
        <f>'Class-9'!BG10</f>
        <v>50</v>
      </c>
      <c r="BA8" s="354">
        <f>'Class-9'!BH10</f>
        <v>55</v>
      </c>
      <c r="BB8" s="354">
        <f>'Class-9'!BI10</f>
        <v>10</v>
      </c>
      <c r="BC8" s="380">
        <f>'Class-9'!BJ10</f>
        <v>65</v>
      </c>
      <c r="BD8" s="847">
        <f>'Class-9'!BK10</f>
        <v>135</v>
      </c>
      <c r="BE8" s="848">
        <f>'Class-9'!BL10</f>
        <v>67.5</v>
      </c>
      <c r="BF8" s="382" t="str">
        <f>'Class-9'!BO10</f>
        <v>I</v>
      </c>
      <c r="BG8" s="353">
        <f>'Class-9'!BP10</f>
        <v>10</v>
      </c>
      <c r="BH8" s="354">
        <f>'Class-9'!BQ10</f>
        <v>10</v>
      </c>
      <c r="BI8" s="380">
        <f>'Class-9'!BR10</f>
        <v>20</v>
      </c>
      <c r="BJ8" s="354">
        <f>'Class-9'!BS10</f>
        <v>40</v>
      </c>
      <c r="BK8" s="354">
        <f>'Class-9'!BT10</f>
        <v>10</v>
      </c>
      <c r="BL8" s="380">
        <f>'Class-9'!BU10</f>
        <v>50</v>
      </c>
      <c r="BM8" s="354">
        <f>'Class-9'!BV10</f>
        <v>55</v>
      </c>
      <c r="BN8" s="354">
        <f>'Class-9'!BW10</f>
        <v>10</v>
      </c>
      <c r="BO8" s="380">
        <f>'Class-9'!BX10</f>
        <v>65</v>
      </c>
      <c r="BP8" s="847">
        <f>'Class-9'!BY10</f>
        <v>135</v>
      </c>
      <c r="BQ8" s="848">
        <f>'Class-9'!BZ10</f>
        <v>67.5</v>
      </c>
      <c r="BR8" s="382" t="str">
        <f>'Class-9'!CC10</f>
        <v>I</v>
      </c>
      <c r="BS8" s="353">
        <f>'Class-9'!CD10</f>
        <v>10</v>
      </c>
      <c r="BT8" s="354">
        <f>'Class-9'!CE10</f>
        <v>10</v>
      </c>
      <c r="BU8" s="380">
        <f>'Class-9'!CF10</f>
        <v>20</v>
      </c>
      <c r="BV8" s="354">
        <f>'Class-9'!CG10</f>
        <v>40</v>
      </c>
      <c r="BW8" s="354">
        <f>'Class-9'!CH10</f>
        <v>10</v>
      </c>
      <c r="BX8" s="380">
        <f>'Class-9'!CI10</f>
        <v>50</v>
      </c>
      <c r="BY8" s="354">
        <f>'Class-9'!CJ10</f>
        <v>60</v>
      </c>
      <c r="BZ8" s="354">
        <f>'Class-9'!CK10</f>
        <v>10</v>
      </c>
      <c r="CA8" s="380">
        <f>'Class-9'!CL10</f>
        <v>70</v>
      </c>
      <c r="CB8" s="847">
        <f>'Class-9'!CM10</f>
        <v>140</v>
      </c>
      <c r="CC8" s="848">
        <f>'Class-9'!CN10</f>
        <v>70</v>
      </c>
      <c r="CD8" s="382" t="str">
        <f>'Class-9'!CQ10</f>
        <v>I</v>
      </c>
      <c r="CE8" s="353">
        <f>'Class-9'!CR10</f>
        <v>20</v>
      </c>
      <c r="CF8" s="354">
        <f>'Class-9'!CS10</f>
        <v>10</v>
      </c>
      <c r="CG8" s="380">
        <f>'Class-9'!CT10</f>
        <v>30</v>
      </c>
      <c r="CH8" s="354">
        <f>'Class-9'!CU10</f>
        <v>30</v>
      </c>
      <c r="CI8" s="354">
        <f>'Class-9'!CV10</f>
        <v>10</v>
      </c>
      <c r="CJ8" s="380">
        <f>'Class-9'!CW10</f>
        <v>40</v>
      </c>
      <c r="CK8" s="354">
        <f>'Class-9'!CX10</f>
        <v>60</v>
      </c>
      <c r="CL8" s="354">
        <f>'Class-9'!CY10</f>
        <v>10</v>
      </c>
      <c r="CM8" s="380">
        <f>'Class-9'!CZ10</f>
        <v>70</v>
      </c>
      <c r="CN8" s="381">
        <f>'Class-9'!DA10</f>
        <v>140</v>
      </c>
      <c r="CO8" s="400" t="str">
        <f>'Class-9'!DC10</f>
        <v>B</v>
      </c>
      <c r="CP8" s="353">
        <f>'Class-9'!DD10</f>
        <v>20</v>
      </c>
      <c r="CQ8" s="354">
        <f>'Class-9'!DE10</f>
        <v>10</v>
      </c>
      <c r="CR8" s="380">
        <f>'Class-9'!DF10</f>
        <v>30</v>
      </c>
      <c r="CS8" s="354">
        <f>'Class-9'!DG10</f>
        <v>30</v>
      </c>
      <c r="CT8" s="354">
        <f>'Class-9'!DH10</f>
        <v>10</v>
      </c>
      <c r="CU8" s="380">
        <f>'Class-9'!DI10</f>
        <v>40</v>
      </c>
      <c r="CV8" s="354">
        <f>'Class-9'!DJ10</f>
        <v>60</v>
      </c>
      <c r="CW8" s="354">
        <f>'Class-9'!DK10</f>
        <v>15</v>
      </c>
      <c r="CX8" s="380">
        <f>'Class-9'!DL10</f>
        <v>75</v>
      </c>
      <c r="CY8" s="381">
        <f>'Class-9'!DM10</f>
        <v>145</v>
      </c>
      <c r="CZ8" s="400" t="str">
        <f>'Class-9'!DO10</f>
        <v>B</v>
      </c>
      <c r="DA8" s="353">
        <f>'Class-9'!DP10</f>
        <v>14</v>
      </c>
      <c r="DB8" s="354">
        <f>'Class-9'!DQ10</f>
        <v>20</v>
      </c>
      <c r="DC8" s="354">
        <f>'Class-9'!DR10</f>
        <v>14</v>
      </c>
      <c r="DD8" s="354">
        <f>'Class-9'!DS10</f>
        <v>48</v>
      </c>
      <c r="DE8" s="354">
        <f>'Class-9'!DT10</f>
        <v>48</v>
      </c>
      <c r="DF8" s="382" t="str">
        <f>'Class-9'!DU10</f>
        <v>C</v>
      </c>
      <c r="DG8" s="353">
        <f>'Class-9'!DV10</f>
        <v>15</v>
      </c>
      <c r="DH8" s="354">
        <f>'Class-9'!DW10</f>
        <v>40</v>
      </c>
      <c r="DI8" s="354">
        <f>'Class-9'!DX10</f>
        <v>10</v>
      </c>
      <c r="DJ8" s="354">
        <f>'Class-9'!DY10</f>
        <v>65</v>
      </c>
      <c r="DK8" s="354">
        <f>'Class-9'!DZ10</f>
        <v>65</v>
      </c>
      <c r="DL8" s="357" t="str">
        <f>'Class-9'!EA10</f>
        <v>B</v>
      </c>
      <c r="DM8" s="353">
        <f>'Class-9'!EB10</f>
        <v>20</v>
      </c>
      <c r="DN8" s="354">
        <f>'Class-9'!EC10</f>
        <v>10</v>
      </c>
      <c r="DO8" s="380">
        <f>'Class-9'!ED10</f>
        <v>30</v>
      </c>
      <c r="DP8" s="354">
        <f>'Class-9'!EE10</f>
        <v>35</v>
      </c>
      <c r="DQ8" s="354">
        <f>'Class-9'!EF10</f>
        <v>10</v>
      </c>
      <c r="DR8" s="380">
        <f>'Class-9'!EG10</f>
        <v>45</v>
      </c>
      <c r="DS8" s="354">
        <f>'Class-9'!EH10</f>
        <v>15</v>
      </c>
      <c r="DT8" s="354">
        <f>'Class-9'!EI10</f>
        <v>0</v>
      </c>
      <c r="DU8" s="380">
        <f>'Class-9'!EJ10</f>
        <v>15</v>
      </c>
      <c r="DV8" s="381">
        <f>'Class-9'!EK10</f>
        <v>90</v>
      </c>
      <c r="DW8" s="400" t="str">
        <f>'Class-9'!EM10</f>
        <v>C</v>
      </c>
      <c r="DX8" s="353">
        <f>'Class-9'!EN10</f>
        <v>362</v>
      </c>
      <c r="DY8" s="354">
        <f>'Class-9'!EO10</f>
        <v>210</v>
      </c>
      <c r="DZ8" s="358">
        <f>'Class-9'!EP10</f>
        <v>58.011049723756905</v>
      </c>
      <c r="EA8" s="353">
        <f>'Class-9'!EQ10</f>
        <v>1200</v>
      </c>
      <c r="EB8" s="354">
        <f>'Class-9'!ER10</f>
        <v>840</v>
      </c>
      <c r="EC8" s="359">
        <f>'Class-9'!ES10</f>
        <v>70</v>
      </c>
      <c r="ED8" s="354" t="str">
        <f>'Class-9'!ET10</f>
        <v>First</v>
      </c>
      <c r="EE8" s="354" t="str">
        <f>'Class-9'!EU10</f>
        <v>Passed</v>
      </c>
      <c r="EF8" s="354">
        <f>'Class-9'!EV10</f>
        <v>70</v>
      </c>
      <c r="EG8" s="356">
        <f>'Class-9'!EW10</f>
        <v>1.0000000000000009</v>
      </c>
      <c r="EH8" s="360" t="str">
        <f>'Class-9'!EY10</f>
        <v>I</v>
      </c>
    </row>
    <row r="9" spans="1:138" s="361" customFormat="1" ht="17.25" customHeight="1">
      <c r="A9" s="911"/>
      <c r="B9" s="353">
        <f t="shared" ref="B9:B72" si="3">IF(F9&gt;0,B8+1,0)</f>
        <v>0</v>
      </c>
      <c r="C9" s="354">
        <f>'Class-9'!D11</f>
        <v>0</v>
      </c>
      <c r="D9" s="354">
        <f>'Class-9'!E11</f>
        <v>0</v>
      </c>
      <c r="E9" s="354">
        <f>'Class-9'!F11</f>
        <v>0</v>
      </c>
      <c r="F9" s="354">
        <f>'Class-9'!$G11</f>
        <v>0</v>
      </c>
      <c r="G9" s="354">
        <f>'Class-9'!$H11</f>
        <v>0</v>
      </c>
      <c r="H9" s="354">
        <f>'Class-9'!I11</f>
        <v>0</v>
      </c>
      <c r="I9" s="354">
        <f>'Class-9'!J11</f>
        <v>0</v>
      </c>
      <c r="J9" s="355">
        <f>'Class-9'!K11</f>
        <v>0</v>
      </c>
      <c r="K9" s="353">
        <f>'Class-9'!L11</f>
        <v>0</v>
      </c>
      <c r="L9" s="354">
        <f>'Class-9'!M11</f>
        <v>0</v>
      </c>
      <c r="M9" s="380">
        <f>'Class-9'!N11</f>
        <v>0</v>
      </c>
      <c r="N9" s="354">
        <f>'Class-9'!O11</f>
        <v>0</v>
      </c>
      <c r="O9" s="354">
        <f>'Class-9'!P11</f>
        <v>0</v>
      </c>
      <c r="P9" s="380">
        <f>'Class-9'!Q11</f>
        <v>0</v>
      </c>
      <c r="Q9" s="354">
        <f>'Class-9'!R11</f>
        <v>0</v>
      </c>
      <c r="R9" s="354">
        <f>'Class-9'!S11</f>
        <v>0</v>
      </c>
      <c r="S9" s="380">
        <f>'Class-9'!T11</f>
        <v>0</v>
      </c>
      <c r="T9" s="847">
        <f>'Class-9'!U11</f>
        <v>0</v>
      </c>
      <c r="U9" s="848"/>
      <c r="V9" s="382" t="str">
        <f>'Class-9'!Y11</f>
        <v/>
      </c>
      <c r="W9" s="353">
        <f>'Class-9'!Z11</f>
        <v>0</v>
      </c>
      <c r="X9" s="354">
        <f>'Class-9'!AA11</f>
        <v>0</v>
      </c>
      <c r="Y9" s="380">
        <f>'Class-9'!AB11</f>
        <v>0</v>
      </c>
      <c r="Z9" s="354">
        <f>'Class-9'!AC11</f>
        <v>0</v>
      </c>
      <c r="AA9" s="354">
        <f>'Class-9'!AD11</f>
        <v>0</v>
      </c>
      <c r="AB9" s="380">
        <f>'Class-9'!AE11</f>
        <v>0</v>
      </c>
      <c r="AC9" s="354">
        <f>'Class-9'!AF11</f>
        <v>0</v>
      </c>
      <c r="AD9" s="354">
        <f>'Class-9'!AG11</f>
        <v>0</v>
      </c>
      <c r="AE9" s="380">
        <f>'Class-9'!AH11</f>
        <v>0</v>
      </c>
      <c r="AF9" s="847">
        <f>'Class-9'!AI11</f>
        <v>0</v>
      </c>
      <c r="AG9" s="848">
        <f>'Class-9'!AJ11</f>
        <v>0</v>
      </c>
      <c r="AH9" s="382" t="str">
        <f>'Class-9'!AM11</f>
        <v/>
      </c>
      <c r="AI9" s="353">
        <f>'Class-9'!AN11</f>
        <v>0</v>
      </c>
      <c r="AJ9" s="354">
        <f>'Class-9'!AO11</f>
        <v>0</v>
      </c>
      <c r="AK9" s="380">
        <f>'Class-9'!AP11</f>
        <v>0</v>
      </c>
      <c r="AL9" s="354">
        <f>'Class-9'!AQ11</f>
        <v>0</v>
      </c>
      <c r="AM9" s="354">
        <f>'Class-9'!AR11</f>
        <v>0</v>
      </c>
      <c r="AN9" s="380">
        <f>'Class-9'!AS11</f>
        <v>0</v>
      </c>
      <c r="AO9" s="354">
        <f>'Class-9'!AT11</f>
        <v>0</v>
      </c>
      <c r="AP9" s="354">
        <f>'Class-9'!AU11</f>
        <v>0</v>
      </c>
      <c r="AQ9" s="380">
        <f>'Class-9'!AV11</f>
        <v>0</v>
      </c>
      <c r="AR9" s="847">
        <f>'Class-9'!AW11</f>
        <v>0</v>
      </c>
      <c r="AS9" s="848"/>
      <c r="AT9" s="382" t="str">
        <f>'Class-9'!BA11</f>
        <v/>
      </c>
      <c r="AU9" s="353">
        <f>'Class-9'!BB11</f>
        <v>0</v>
      </c>
      <c r="AV9" s="354">
        <f>'Class-9'!BC11</f>
        <v>0</v>
      </c>
      <c r="AW9" s="380">
        <f>'Class-9'!BD11</f>
        <v>0</v>
      </c>
      <c r="AX9" s="354">
        <f>'Class-9'!BE11</f>
        <v>0</v>
      </c>
      <c r="AY9" s="354">
        <f>'Class-9'!BF11</f>
        <v>0</v>
      </c>
      <c r="AZ9" s="380">
        <f>'Class-9'!BG11</f>
        <v>0</v>
      </c>
      <c r="BA9" s="354">
        <f>'Class-9'!BH11</f>
        <v>0</v>
      </c>
      <c r="BB9" s="354">
        <f>'Class-9'!BI11</f>
        <v>0</v>
      </c>
      <c r="BC9" s="380">
        <f>'Class-9'!BJ11</f>
        <v>0</v>
      </c>
      <c r="BD9" s="847">
        <f>'Class-9'!BK11</f>
        <v>0</v>
      </c>
      <c r="BE9" s="848">
        <f>'Class-9'!BL11</f>
        <v>0</v>
      </c>
      <c r="BF9" s="382" t="str">
        <f>'Class-9'!BO11</f>
        <v/>
      </c>
      <c r="BG9" s="353">
        <f>'Class-9'!BP11</f>
        <v>0</v>
      </c>
      <c r="BH9" s="354">
        <f>'Class-9'!BQ11</f>
        <v>0</v>
      </c>
      <c r="BI9" s="380">
        <f>'Class-9'!BR11</f>
        <v>0</v>
      </c>
      <c r="BJ9" s="354">
        <f>'Class-9'!BS11</f>
        <v>0</v>
      </c>
      <c r="BK9" s="354">
        <f>'Class-9'!BT11</f>
        <v>0</v>
      </c>
      <c r="BL9" s="380">
        <f>'Class-9'!BU11</f>
        <v>0</v>
      </c>
      <c r="BM9" s="354">
        <f>'Class-9'!BV11</f>
        <v>0</v>
      </c>
      <c r="BN9" s="354">
        <f>'Class-9'!BW11</f>
        <v>0</v>
      </c>
      <c r="BO9" s="380">
        <f>'Class-9'!BX11</f>
        <v>0</v>
      </c>
      <c r="BP9" s="847">
        <f>'Class-9'!BY11</f>
        <v>0</v>
      </c>
      <c r="BQ9" s="848">
        <f>'Class-9'!BZ11</f>
        <v>0</v>
      </c>
      <c r="BR9" s="382" t="str">
        <f>'Class-9'!CC11</f>
        <v/>
      </c>
      <c r="BS9" s="353">
        <f>'Class-9'!CD11</f>
        <v>0</v>
      </c>
      <c r="BT9" s="354">
        <f>'Class-9'!CE11</f>
        <v>0</v>
      </c>
      <c r="BU9" s="380">
        <f>'Class-9'!CF11</f>
        <v>0</v>
      </c>
      <c r="BV9" s="354">
        <f>'Class-9'!CG11</f>
        <v>0</v>
      </c>
      <c r="BW9" s="354">
        <f>'Class-9'!CH11</f>
        <v>0</v>
      </c>
      <c r="BX9" s="380">
        <f>'Class-9'!CI11</f>
        <v>0</v>
      </c>
      <c r="BY9" s="354">
        <f>'Class-9'!CJ11</f>
        <v>0</v>
      </c>
      <c r="BZ9" s="354">
        <f>'Class-9'!CK11</f>
        <v>0</v>
      </c>
      <c r="CA9" s="380">
        <f>'Class-9'!CL11</f>
        <v>0</v>
      </c>
      <c r="CB9" s="847">
        <f>'Class-9'!CM11</f>
        <v>0</v>
      </c>
      <c r="CC9" s="848">
        <f>'Class-9'!CN11</f>
        <v>0</v>
      </c>
      <c r="CD9" s="382" t="str">
        <f>'Class-9'!CQ11</f>
        <v/>
      </c>
      <c r="CE9" s="353">
        <f>'Class-9'!CR11</f>
        <v>0</v>
      </c>
      <c r="CF9" s="354">
        <f>'Class-9'!CS11</f>
        <v>0</v>
      </c>
      <c r="CG9" s="380">
        <f>'Class-9'!CT11</f>
        <v>0</v>
      </c>
      <c r="CH9" s="354">
        <f>'Class-9'!CU11</f>
        <v>0</v>
      </c>
      <c r="CI9" s="354">
        <f>'Class-9'!CV11</f>
        <v>0</v>
      </c>
      <c r="CJ9" s="380">
        <f>'Class-9'!CW11</f>
        <v>0</v>
      </c>
      <c r="CK9" s="354">
        <f>'Class-9'!CX11</f>
        <v>0</v>
      </c>
      <c r="CL9" s="354">
        <f>'Class-9'!CY11</f>
        <v>0</v>
      </c>
      <c r="CM9" s="380">
        <f>'Class-9'!CZ11</f>
        <v>0</v>
      </c>
      <c r="CN9" s="381">
        <f>'Class-9'!DA11</f>
        <v>0</v>
      </c>
      <c r="CO9" s="400">
        <f>'Class-9'!DC11</f>
        <v>0</v>
      </c>
      <c r="CP9" s="353">
        <f>'Class-9'!DD11</f>
        <v>0</v>
      </c>
      <c r="CQ9" s="354">
        <f>'Class-9'!DE11</f>
        <v>0</v>
      </c>
      <c r="CR9" s="380">
        <f>'Class-9'!DF11</f>
        <v>0</v>
      </c>
      <c r="CS9" s="354">
        <f>'Class-9'!DG11</f>
        <v>0</v>
      </c>
      <c r="CT9" s="354">
        <f>'Class-9'!DH11</f>
        <v>0</v>
      </c>
      <c r="CU9" s="380">
        <f>'Class-9'!DI11</f>
        <v>0</v>
      </c>
      <c r="CV9" s="354">
        <f>'Class-9'!DJ11</f>
        <v>0</v>
      </c>
      <c r="CW9" s="354">
        <f>'Class-9'!DK11</f>
        <v>0</v>
      </c>
      <c r="CX9" s="380">
        <f>'Class-9'!DL11</f>
        <v>0</v>
      </c>
      <c r="CY9" s="381">
        <f>'Class-9'!DM11</f>
        <v>0</v>
      </c>
      <c r="CZ9" s="400">
        <f>'Class-9'!DO11</f>
        <v>0</v>
      </c>
      <c r="DA9" s="353">
        <f>'Class-9'!DP11</f>
        <v>0</v>
      </c>
      <c r="DB9" s="354">
        <f>'Class-9'!DQ11</f>
        <v>0</v>
      </c>
      <c r="DC9" s="354">
        <f>'Class-9'!DR11</f>
        <v>0</v>
      </c>
      <c r="DD9" s="354">
        <f>'Class-9'!DS11</f>
        <v>0</v>
      </c>
      <c r="DE9" s="354">
        <f>'Class-9'!DT11</f>
        <v>0</v>
      </c>
      <c r="DF9" s="382">
        <f>'Class-9'!DU11</f>
        <v>0</v>
      </c>
      <c r="DG9" s="353">
        <f>'Class-9'!DV11</f>
        <v>0</v>
      </c>
      <c r="DH9" s="354">
        <f>'Class-9'!DW11</f>
        <v>0</v>
      </c>
      <c r="DI9" s="354">
        <f>'Class-9'!DX11</f>
        <v>0</v>
      </c>
      <c r="DJ9" s="354">
        <f>'Class-9'!DY11</f>
        <v>0</v>
      </c>
      <c r="DK9" s="354">
        <f>'Class-9'!DZ11</f>
        <v>0</v>
      </c>
      <c r="DL9" s="357">
        <f>'Class-9'!EA11</f>
        <v>0</v>
      </c>
      <c r="DM9" s="353">
        <f>'Class-9'!EB11</f>
        <v>0</v>
      </c>
      <c r="DN9" s="354">
        <f>'Class-9'!EC11</f>
        <v>0</v>
      </c>
      <c r="DO9" s="380">
        <f>'Class-9'!ED11</f>
        <v>0</v>
      </c>
      <c r="DP9" s="354">
        <f>'Class-9'!EE11</f>
        <v>0</v>
      </c>
      <c r="DQ9" s="354">
        <f>'Class-9'!EF11</f>
        <v>0</v>
      </c>
      <c r="DR9" s="380">
        <f>'Class-9'!EG11</f>
        <v>0</v>
      </c>
      <c r="DS9" s="354">
        <f>'Class-9'!EH11</f>
        <v>0</v>
      </c>
      <c r="DT9" s="354">
        <f>'Class-9'!EI11</f>
        <v>0</v>
      </c>
      <c r="DU9" s="380">
        <f>'Class-9'!EJ11</f>
        <v>0</v>
      </c>
      <c r="DV9" s="381">
        <f>'Class-9'!EK11</f>
        <v>0</v>
      </c>
      <c r="DW9" s="400">
        <f>'Class-9'!EM11</f>
        <v>0</v>
      </c>
      <c r="DX9" s="353">
        <f>'Class-9'!EN11</f>
        <v>0</v>
      </c>
      <c r="DY9" s="354">
        <f>'Class-9'!EO11</f>
        <v>0</v>
      </c>
      <c r="DZ9" s="358" t="str">
        <f>'Class-9'!EP11</f>
        <v/>
      </c>
      <c r="EA9" s="353">
        <f>'Class-9'!EQ11</f>
        <v>0</v>
      </c>
      <c r="EB9" s="354">
        <f>'Class-9'!ER11</f>
        <v>0</v>
      </c>
      <c r="EC9" s="359">
        <f>'Class-9'!ES11</f>
        <v>0</v>
      </c>
      <c r="ED9" s="354" t="str">
        <f>'Class-9'!ET11</f>
        <v/>
      </c>
      <c r="EE9" s="354" t="str">
        <f>'Class-9'!EU11</f>
        <v/>
      </c>
      <c r="EF9" s="354" t="str">
        <f>'Class-9'!EV11</f>
        <v/>
      </c>
      <c r="EG9" s="356" t="str">
        <f>'Class-9'!EW11</f>
        <v/>
      </c>
      <c r="EH9" s="360" t="str">
        <f>'Class-9'!EY11</f>
        <v/>
      </c>
    </row>
    <row r="10" spans="1:138" s="361" customFormat="1" ht="17.25" customHeight="1">
      <c r="A10" s="911"/>
      <c r="B10" s="353">
        <f t="shared" si="3"/>
        <v>0</v>
      </c>
      <c r="C10" s="354">
        <f>'Class-9'!D12</f>
        <v>0</v>
      </c>
      <c r="D10" s="354">
        <f>'Class-9'!E12</f>
        <v>0</v>
      </c>
      <c r="E10" s="354">
        <f>'Class-9'!F12</f>
        <v>0</v>
      </c>
      <c r="F10" s="354">
        <f>'Class-9'!$G12</f>
        <v>0</v>
      </c>
      <c r="G10" s="354">
        <f>'Class-9'!$H12</f>
        <v>0</v>
      </c>
      <c r="H10" s="354">
        <f>'Class-9'!I12</f>
        <v>0</v>
      </c>
      <c r="I10" s="354">
        <f>'Class-9'!J12</f>
        <v>0</v>
      </c>
      <c r="J10" s="355">
        <f>'Class-9'!K12</f>
        <v>0</v>
      </c>
      <c r="K10" s="353">
        <f>'Class-9'!L12</f>
        <v>0</v>
      </c>
      <c r="L10" s="354">
        <f>'Class-9'!M12</f>
        <v>0</v>
      </c>
      <c r="M10" s="380">
        <f>'Class-9'!N12</f>
        <v>0</v>
      </c>
      <c r="N10" s="354">
        <f>'Class-9'!O12</f>
        <v>0</v>
      </c>
      <c r="O10" s="354">
        <f>'Class-9'!P12</f>
        <v>0</v>
      </c>
      <c r="P10" s="380">
        <f>'Class-9'!Q12</f>
        <v>0</v>
      </c>
      <c r="Q10" s="354">
        <f>'Class-9'!R12</f>
        <v>0</v>
      </c>
      <c r="R10" s="354">
        <f>'Class-9'!S12</f>
        <v>0</v>
      </c>
      <c r="S10" s="380">
        <f>'Class-9'!T12</f>
        <v>0</v>
      </c>
      <c r="T10" s="847">
        <f>'Class-9'!U12</f>
        <v>0</v>
      </c>
      <c r="U10" s="848"/>
      <c r="V10" s="382" t="str">
        <f>'Class-9'!Y12</f>
        <v/>
      </c>
      <c r="W10" s="353">
        <f>'Class-9'!Z12</f>
        <v>0</v>
      </c>
      <c r="X10" s="354">
        <f>'Class-9'!AA12</f>
        <v>0</v>
      </c>
      <c r="Y10" s="380">
        <f>'Class-9'!AB12</f>
        <v>0</v>
      </c>
      <c r="Z10" s="354">
        <f>'Class-9'!AC12</f>
        <v>0</v>
      </c>
      <c r="AA10" s="354">
        <f>'Class-9'!AD12</f>
        <v>0</v>
      </c>
      <c r="AB10" s="380">
        <f>'Class-9'!AE12</f>
        <v>0</v>
      </c>
      <c r="AC10" s="354">
        <f>'Class-9'!AF12</f>
        <v>0</v>
      </c>
      <c r="AD10" s="354">
        <f>'Class-9'!AG12</f>
        <v>0</v>
      </c>
      <c r="AE10" s="380">
        <f>'Class-9'!AH12</f>
        <v>0</v>
      </c>
      <c r="AF10" s="847">
        <f>'Class-9'!AI12</f>
        <v>0</v>
      </c>
      <c r="AG10" s="848">
        <f>'Class-9'!AJ12</f>
        <v>0</v>
      </c>
      <c r="AH10" s="382" t="str">
        <f>'Class-9'!AM12</f>
        <v/>
      </c>
      <c r="AI10" s="353">
        <f>'Class-9'!AN12</f>
        <v>0</v>
      </c>
      <c r="AJ10" s="354">
        <f>'Class-9'!AO12</f>
        <v>0</v>
      </c>
      <c r="AK10" s="380">
        <f>'Class-9'!AP12</f>
        <v>0</v>
      </c>
      <c r="AL10" s="354">
        <f>'Class-9'!AQ12</f>
        <v>0</v>
      </c>
      <c r="AM10" s="354">
        <f>'Class-9'!AR12</f>
        <v>0</v>
      </c>
      <c r="AN10" s="380">
        <f>'Class-9'!AS12</f>
        <v>0</v>
      </c>
      <c r="AO10" s="354">
        <f>'Class-9'!AT12</f>
        <v>0</v>
      </c>
      <c r="AP10" s="354">
        <f>'Class-9'!AU12</f>
        <v>0</v>
      </c>
      <c r="AQ10" s="380">
        <f>'Class-9'!AV12</f>
        <v>0</v>
      </c>
      <c r="AR10" s="847">
        <f>'Class-9'!AW12</f>
        <v>0</v>
      </c>
      <c r="AS10" s="848"/>
      <c r="AT10" s="382" t="str">
        <f>'Class-9'!BA12</f>
        <v/>
      </c>
      <c r="AU10" s="353">
        <f>'Class-9'!BB12</f>
        <v>0</v>
      </c>
      <c r="AV10" s="354">
        <f>'Class-9'!BC12</f>
        <v>0</v>
      </c>
      <c r="AW10" s="380">
        <f>'Class-9'!BD12</f>
        <v>0</v>
      </c>
      <c r="AX10" s="354">
        <f>'Class-9'!BE12</f>
        <v>0</v>
      </c>
      <c r="AY10" s="354">
        <f>'Class-9'!BF12</f>
        <v>0</v>
      </c>
      <c r="AZ10" s="380">
        <f>'Class-9'!BG12</f>
        <v>0</v>
      </c>
      <c r="BA10" s="354">
        <f>'Class-9'!BH12</f>
        <v>0</v>
      </c>
      <c r="BB10" s="354">
        <f>'Class-9'!BI12</f>
        <v>0</v>
      </c>
      <c r="BC10" s="380">
        <f>'Class-9'!BJ12</f>
        <v>0</v>
      </c>
      <c r="BD10" s="847">
        <f>'Class-9'!BK12</f>
        <v>0</v>
      </c>
      <c r="BE10" s="848">
        <f>'Class-9'!BL12</f>
        <v>0</v>
      </c>
      <c r="BF10" s="382" t="str">
        <f>'Class-9'!BO12</f>
        <v/>
      </c>
      <c r="BG10" s="353">
        <f>'Class-9'!BP12</f>
        <v>0</v>
      </c>
      <c r="BH10" s="354">
        <f>'Class-9'!BQ12</f>
        <v>0</v>
      </c>
      <c r="BI10" s="380">
        <f>'Class-9'!BR12</f>
        <v>0</v>
      </c>
      <c r="BJ10" s="354">
        <f>'Class-9'!BS12</f>
        <v>0</v>
      </c>
      <c r="BK10" s="354">
        <f>'Class-9'!BT12</f>
        <v>0</v>
      </c>
      <c r="BL10" s="380">
        <f>'Class-9'!BU12</f>
        <v>0</v>
      </c>
      <c r="BM10" s="354">
        <f>'Class-9'!BV12</f>
        <v>0</v>
      </c>
      <c r="BN10" s="354">
        <f>'Class-9'!BW12</f>
        <v>0</v>
      </c>
      <c r="BO10" s="380">
        <f>'Class-9'!BX12</f>
        <v>0</v>
      </c>
      <c r="BP10" s="847">
        <f>'Class-9'!BY12</f>
        <v>0</v>
      </c>
      <c r="BQ10" s="848">
        <f>'Class-9'!BZ12</f>
        <v>0</v>
      </c>
      <c r="BR10" s="382" t="str">
        <f>'Class-9'!CC12</f>
        <v/>
      </c>
      <c r="BS10" s="353">
        <f>'Class-9'!CD12</f>
        <v>0</v>
      </c>
      <c r="BT10" s="354">
        <f>'Class-9'!CE12</f>
        <v>0</v>
      </c>
      <c r="BU10" s="380">
        <f>'Class-9'!CF12</f>
        <v>0</v>
      </c>
      <c r="BV10" s="354">
        <f>'Class-9'!CG12</f>
        <v>0</v>
      </c>
      <c r="BW10" s="354">
        <f>'Class-9'!CH12</f>
        <v>0</v>
      </c>
      <c r="BX10" s="380">
        <f>'Class-9'!CI12</f>
        <v>0</v>
      </c>
      <c r="BY10" s="354">
        <f>'Class-9'!CJ12</f>
        <v>0</v>
      </c>
      <c r="BZ10" s="354">
        <f>'Class-9'!CK12</f>
        <v>0</v>
      </c>
      <c r="CA10" s="380">
        <f>'Class-9'!CL12</f>
        <v>0</v>
      </c>
      <c r="CB10" s="847">
        <f>'Class-9'!CM12</f>
        <v>0</v>
      </c>
      <c r="CC10" s="848">
        <f>'Class-9'!CN12</f>
        <v>0</v>
      </c>
      <c r="CD10" s="382" t="str">
        <f>'Class-9'!CQ12</f>
        <v/>
      </c>
      <c r="CE10" s="353">
        <f>'Class-9'!CR12</f>
        <v>0</v>
      </c>
      <c r="CF10" s="354">
        <f>'Class-9'!CS12</f>
        <v>0</v>
      </c>
      <c r="CG10" s="380">
        <f>'Class-9'!CT12</f>
        <v>0</v>
      </c>
      <c r="CH10" s="354">
        <f>'Class-9'!CU12</f>
        <v>0</v>
      </c>
      <c r="CI10" s="354">
        <f>'Class-9'!CV12</f>
        <v>0</v>
      </c>
      <c r="CJ10" s="380">
        <f>'Class-9'!CW12</f>
        <v>0</v>
      </c>
      <c r="CK10" s="354">
        <f>'Class-9'!CX12</f>
        <v>0</v>
      </c>
      <c r="CL10" s="354">
        <f>'Class-9'!CY12</f>
        <v>0</v>
      </c>
      <c r="CM10" s="380">
        <f>'Class-9'!CZ12</f>
        <v>0</v>
      </c>
      <c r="CN10" s="381">
        <f>'Class-9'!DA12</f>
        <v>0</v>
      </c>
      <c r="CO10" s="400">
        <f>'Class-9'!DC12</f>
        <v>0</v>
      </c>
      <c r="CP10" s="353">
        <f>'Class-9'!DD12</f>
        <v>0</v>
      </c>
      <c r="CQ10" s="354">
        <f>'Class-9'!DE12</f>
        <v>0</v>
      </c>
      <c r="CR10" s="380">
        <f>'Class-9'!DF12</f>
        <v>0</v>
      </c>
      <c r="CS10" s="354">
        <f>'Class-9'!DG12</f>
        <v>0</v>
      </c>
      <c r="CT10" s="354">
        <f>'Class-9'!DH12</f>
        <v>0</v>
      </c>
      <c r="CU10" s="380">
        <f>'Class-9'!DI12</f>
        <v>0</v>
      </c>
      <c r="CV10" s="354">
        <f>'Class-9'!DJ12</f>
        <v>0</v>
      </c>
      <c r="CW10" s="354">
        <f>'Class-9'!DK12</f>
        <v>0</v>
      </c>
      <c r="CX10" s="380">
        <f>'Class-9'!DL12</f>
        <v>0</v>
      </c>
      <c r="CY10" s="381">
        <f>'Class-9'!DM12</f>
        <v>0</v>
      </c>
      <c r="CZ10" s="400">
        <f>'Class-9'!DO12</f>
        <v>0</v>
      </c>
      <c r="DA10" s="353">
        <f>'Class-9'!DP12</f>
        <v>0</v>
      </c>
      <c r="DB10" s="354">
        <f>'Class-9'!DQ12</f>
        <v>0</v>
      </c>
      <c r="DC10" s="354">
        <f>'Class-9'!DR12</f>
        <v>0</v>
      </c>
      <c r="DD10" s="354">
        <f>'Class-9'!DS12</f>
        <v>0</v>
      </c>
      <c r="DE10" s="354">
        <f>'Class-9'!DT12</f>
        <v>0</v>
      </c>
      <c r="DF10" s="382">
        <f>'Class-9'!DU12</f>
        <v>0</v>
      </c>
      <c r="DG10" s="353">
        <f>'Class-9'!DV12</f>
        <v>0</v>
      </c>
      <c r="DH10" s="354">
        <f>'Class-9'!DW12</f>
        <v>0</v>
      </c>
      <c r="DI10" s="354">
        <f>'Class-9'!DX12</f>
        <v>0</v>
      </c>
      <c r="DJ10" s="354">
        <f>'Class-9'!DY12</f>
        <v>0</v>
      </c>
      <c r="DK10" s="354">
        <f>'Class-9'!DZ12</f>
        <v>0</v>
      </c>
      <c r="DL10" s="357">
        <f>'Class-9'!EA12</f>
        <v>0</v>
      </c>
      <c r="DM10" s="353">
        <f>'Class-9'!EB12</f>
        <v>0</v>
      </c>
      <c r="DN10" s="354">
        <f>'Class-9'!EC12</f>
        <v>0</v>
      </c>
      <c r="DO10" s="380">
        <f>'Class-9'!ED12</f>
        <v>0</v>
      </c>
      <c r="DP10" s="354">
        <f>'Class-9'!EE12</f>
        <v>0</v>
      </c>
      <c r="DQ10" s="354">
        <f>'Class-9'!EF12</f>
        <v>0</v>
      </c>
      <c r="DR10" s="380">
        <f>'Class-9'!EG12</f>
        <v>0</v>
      </c>
      <c r="DS10" s="354">
        <f>'Class-9'!EH12</f>
        <v>0</v>
      </c>
      <c r="DT10" s="354">
        <f>'Class-9'!EI12</f>
        <v>0</v>
      </c>
      <c r="DU10" s="380">
        <f>'Class-9'!EJ12</f>
        <v>0</v>
      </c>
      <c r="DV10" s="381">
        <f>'Class-9'!EK12</f>
        <v>0</v>
      </c>
      <c r="DW10" s="400">
        <f>'Class-9'!EM12</f>
        <v>0</v>
      </c>
      <c r="DX10" s="353">
        <f>'Class-9'!EN12</f>
        <v>0</v>
      </c>
      <c r="DY10" s="354">
        <f>'Class-9'!EO12</f>
        <v>0</v>
      </c>
      <c r="DZ10" s="358" t="str">
        <f>'Class-9'!EP12</f>
        <v/>
      </c>
      <c r="EA10" s="353">
        <f>'Class-9'!EQ12</f>
        <v>0</v>
      </c>
      <c r="EB10" s="354">
        <f>'Class-9'!ER12</f>
        <v>0</v>
      </c>
      <c r="EC10" s="359">
        <f>'Class-9'!ES12</f>
        <v>0</v>
      </c>
      <c r="ED10" s="354" t="str">
        <f>'Class-9'!ET12</f>
        <v/>
      </c>
      <c r="EE10" s="354" t="str">
        <f>'Class-9'!EU12</f>
        <v/>
      </c>
      <c r="EF10" s="354" t="str">
        <f>'Class-9'!EV12</f>
        <v/>
      </c>
      <c r="EG10" s="356" t="str">
        <f>'Class-9'!EW12</f>
        <v/>
      </c>
      <c r="EH10" s="360" t="str">
        <f>'Class-9'!EY12</f>
        <v/>
      </c>
    </row>
    <row r="11" spans="1:138" s="361" customFormat="1" ht="17.25" customHeight="1">
      <c r="A11" s="910"/>
      <c r="B11" s="353">
        <f t="shared" si="3"/>
        <v>0</v>
      </c>
      <c r="C11" s="354">
        <f>'Class-9'!D13</f>
        <v>0</v>
      </c>
      <c r="D11" s="354">
        <f>'Class-9'!E13</f>
        <v>0</v>
      </c>
      <c r="E11" s="354">
        <f>'Class-9'!F13</f>
        <v>0</v>
      </c>
      <c r="F11" s="354">
        <f>'Class-9'!$G13</f>
        <v>0</v>
      </c>
      <c r="G11" s="354">
        <f>'Class-9'!$H13</f>
        <v>0</v>
      </c>
      <c r="H11" s="354">
        <f>'Class-9'!I13</f>
        <v>0</v>
      </c>
      <c r="I11" s="354">
        <f>'Class-9'!J13</f>
        <v>0</v>
      </c>
      <c r="J11" s="355">
        <f>'Class-9'!K13</f>
        <v>0</v>
      </c>
      <c r="K11" s="353">
        <f>'Class-9'!L13</f>
        <v>0</v>
      </c>
      <c r="L11" s="354">
        <f>'Class-9'!M13</f>
        <v>0</v>
      </c>
      <c r="M11" s="380">
        <f>'Class-9'!N13</f>
        <v>0</v>
      </c>
      <c r="N11" s="354">
        <f>'Class-9'!O13</f>
        <v>0</v>
      </c>
      <c r="O11" s="354">
        <f>'Class-9'!P13</f>
        <v>0</v>
      </c>
      <c r="P11" s="380">
        <f>'Class-9'!Q13</f>
        <v>0</v>
      </c>
      <c r="Q11" s="354">
        <f>'Class-9'!R13</f>
        <v>0</v>
      </c>
      <c r="R11" s="354">
        <f>'Class-9'!S13</f>
        <v>0</v>
      </c>
      <c r="S11" s="380">
        <f>'Class-9'!T13</f>
        <v>0</v>
      </c>
      <c r="T11" s="847">
        <f>'Class-9'!U13</f>
        <v>0</v>
      </c>
      <c r="U11" s="848"/>
      <c r="V11" s="382" t="str">
        <f>'Class-9'!Y13</f>
        <v/>
      </c>
      <c r="W11" s="353">
        <f>'Class-9'!Z13</f>
        <v>0</v>
      </c>
      <c r="X11" s="354">
        <f>'Class-9'!AA13</f>
        <v>0</v>
      </c>
      <c r="Y11" s="380">
        <f>'Class-9'!AB13</f>
        <v>0</v>
      </c>
      <c r="Z11" s="354">
        <f>'Class-9'!AC13</f>
        <v>0</v>
      </c>
      <c r="AA11" s="354">
        <f>'Class-9'!AD13</f>
        <v>0</v>
      </c>
      <c r="AB11" s="380">
        <f>'Class-9'!AE13</f>
        <v>0</v>
      </c>
      <c r="AC11" s="354">
        <f>'Class-9'!AF13</f>
        <v>0</v>
      </c>
      <c r="AD11" s="354">
        <f>'Class-9'!AG13</f>
        <v>0</v>
      </c>
      <c r="AE11" s="380">
        <f>'Class-9'!AH13</f>
        <v>0</v>
      </c>
      <c r="AF11" s="847">
        <f>'Class-9'!AI13</f>
        <v>0</v>
      </c>
      <c r="AG11" s="848">
        <f>'Class-9'!AJ13</f>
        <v>0</v>
      </c>
      <c r="AH11" s="382" t="str">
        <f>'Class-9'!AM13</f>
        <v/>
      </c>
      <c r="AI11" s="353">
        <f>'Class-9'!AN13</f>
        <v>0</v>
      </c>
      <c r="AJ11" s="354">
        <f>'Class-9'!AO13</f>
        <v>0</v>
      </c>
      <c r="AK11" s="380">
        <f>'Class-9'!AP13</f>
        <v>0</v>
      </c>
      <c r="AL11" s="354">
        <f>'Class-9'!AQ13</f>
        <v>0</v>
      </c>
      <c r="AM11" s="354">
        <f>'Class-9'!AR13</f>
        <v>0</v>
      </c>
      <c r="AN11" s="380">
        <f>'Class-9'!AS13</f>
        <v>0</v>
      </c>
      <c r="AO11" s="354">
        <f>'Class-9'!AT13</f>
        <v>0</v>
      </c>
      <c r="AP11" s="354">
        <f>'Class-9'!AU13</f>
        <v>0</v>
      </c>
      <c r="AQ11" s="380">
        <f>'Class-9'!AV13</f>
        <v>0</v>
      </c>
      <c r="AR11" s="847">
        <f>'Class-9'!AW13</f>
        <v>0</v>
      </c>
      <c r="AS11" s="848"/>
      <c r="AT11" s="382" t="str">
        <f>'Class-9'!BA13</f>
        <v/>
      </c>
      <c r="AU11" s="353">
        <f>'Class-9'!BB13</f>
        <v>0</v>
      </c>
      <c r="AV11" s="354">
        <f>'Class-9'!BC13</f>
        <v>0</v>
      </c>
      <c r="AW11" s="380">
        <f>'Class-9'!BD13</f>
        <v>0</v>
      </c>
      <c r="AX11" s="354">
        <f>'Class-9'!BE13</f>
        <v>0</v>
      </c>
      <c r="AY11" s="354">
        <f>'Class-9'!BF13</f>
        <v>0</v>
      </c>
      <c r="AZ11" s="380">
        <f>'Class-9'!BG13</f>
        <v>0</v>
      </c>
      <c r="BA11" s="354">
        <f>'Class-9'!BH13</f>
        <v>0</v>
      </c>
      <c r="BB11" s="354">
        <f>'Class-9'!BI13</f>
        <v>0</v>
      </c>
      <c r="BC11" s="380">
        <f>'Class-9'!BJ13</f>
        <v>0</v>
      </c>
      <c r="BD11" s="847">
        <f>'Class-9'!BK13</f>
        <v>0</v>
      </c>
      <c r="BE11" s="848">
        <f>'Class-9'!BL13</f>
        <v>0</v>
      </c>
      <c r="BF11" s="382" t="str">
        <f>'Class-9'!BO13</f>
        <v/>
      </c>
      <c r="BG11" s="353">
        <f>'Class-9'!BP13</f>
        <v>0</v>
      </c>
      <c r="BH11" s="354">
        <f>'Class-9'!BQ13</f>
        <v>0</v>
      </c>
      <c r="BI11" s="380">
        <f>'Class-9'!BR13</f>
        <v>0</v>
      </c>
      <c r="BJ11" s="354">
        <f>'Class-9'!BS13</f>
        <v>0</v>
      </c>
      <c r="BK11" s="354">
        <f>'Class-9'!BT13</f>
        <v>0</v>
      </c>
      <c r="BL11" s="380">
        <f>'Class-9'!BU13</f>
        <v>0</v>
      </c>
      <c r="BM11" s="354">
        <f>'Class-9'!BV13</f>
        <v>0</v>
      </c>
      <c r="BN11" s="354">
        <f>'Class-9'!BW13</f>
        <v>0</v>
      </c>
      <c r="BO11" s="380">
        <f>'Class-9'!BX13</f>
        <v>0</v>
      </c>
      <c r="BP11" s="847">
        <f>'Class-9'!BY13</f>
        <v>0</v>
      </c>
      <c r="BQ11" s="848">
        <f>'Class-9'!BZ13</f>
        <v>0</v>
      </c>
      <c r="BR11" s="382" t="str">
        <f>'Class-9'!CC13</f>
        <v/>
      </c>
      <c r="BS11" s="353">
        <f>'Class-9'!CD13</f>
        <v>0</v>
      </c>
      <c r="BT11" s="354">
        <f>'Class-9'!CE13</f>
        <v>0</v>
      </c>
      <c r="BU11" s="380">
        <f>'Class-9'!CF13</f>
        <v>0</v>
      </c>
      <c r="BV11" s="354">
        <f>'Class-9'!CG13</f>
        <v>0</v>
      </c>
      <c r="BW11" s="354">
        <f>'Class-9'!CH13</f>
        <v>0</v>
      </c>
      <c r="BX11" s="380">
        <f>'Class-9'!CI13</f>
        <v>0</v>
      </c>
      <c r="BY11" s="354">
        <f>'Class-9'!CJ13</f>
        <v>0</v>
      </c>
      <c r="BZ11" s="354">
        <f>'Class-9'!CK13</f>
        <v>0</v>
      </c>
      <c r="CA11" s="380">
        <f>'Class-9'!CL13</f>
        <v>0</v>
      </c>
      <c r="CB11" s="847">
        <f>'Class-9'!CM13</f>
        <v>0</v>
      </c>
      <c r="CC11" s="848">
        <f>'Class-9'!CN13</f>
        <v>0</v>
      </c>
      <c r="CD11" s="382" t="str">
        <f>'Class-9'!CQ13</f>
        <v/>
      </c>
      <c r="CE11" s="353">
        <f>'Class-9'!CR13</f>
        <v>0</v>
      </c>
      <c r="CF11" s="354">
        <f>'Class-9'!CS13</f>
        <v>0</v>
      </c>
      <c r="CG11" s="380">
        <f>'Class-9'!CT13</f>
        <v>0</v>
      </c>
      <c r="CH11" s="354">
        <f>'Class-9'!CU13</f>
        <v>0</v>
      </c>
      <c r="CI11" s="354">
        <f>'Class-9'!CV13</f>
        <v>0</v>
      </c>
      <c r="CJ11" s="380">
        <f>'Class-9'!CW13</f>
        <v>0</v>
      </c>
      <c r="CK11" s="354">
        <f>'Class-9'!CX13</f>
        <v>0</v>
      </c>
      <c r="CL11" s="354">
        <f>'Class-9'!CY13</f>
        <v>0</v>
      </c>
      <c r="CM11" s="380">
        <f>'Class-9'!CZ13</f>
        <v>0</v>
      </c>
      <c r="CN11" s="381">
        <f>'Class-9'!DA13</f>
        <v>0</v>
      </c>
      <c r="CO11" s="400">
        <f>'Class-9'!DC13</f>
        <v>0</v>
      </c>
      <c r="CP11" s="353">
        <f>'Class-9'!DD13</f>
        <v>0</v>
      </c>
      <c r="CQ11" s="354">
        <f>'Class-9'!DE13</f>
        <v>0</v>
      </c>
      <c r="CR11" s="380">
        <f>'Class-9'!DF13</f>
        <v>0</v>
      </c>
      <c r="CS11" s="354">
        <f>'Class-9'!DG13</f>
        <v>0</v>
      </c>
      <c r="CT11" s="354">
        <f>'Class-9'!DH13</f>
        <v>0</v>
      </c>
      <c r="CU11" s="380">
        <f>'Class-9'!DI13</f>
        <v>0</v>
      </c>
      <c r="CV11" s="354">
        <f>'Class-9'!DJ13</f>
        <v>0</v>
      </c>
      <c r="CW11" s="354">
        <f>'Class-9'!DK13</f>
        <v>0</v>
      </c>
      <c r="CX11" s="380">
        <f>'Class-9'!DL13</f>
        <v>0</v>
      </c>
      <c r="CY11" s="381">
        <f>'Class-9'!DM13</f>
        <v>0</v>
      </c>
      <c r="CZ11" s="400">
        <f>'Class-9'!DO13</f>
        <v>0</v>
      </c>
      <c r="DA11" s="353">
        <f>'Class-9'!DP13</f>
        <v>0</v>
      </c>
      <c r="DB11" s="354">
        <f>'Class-9'!DQ13</f>
        <v>0</v>
      </c>
      <c r="DC11" s="354">
        <f>'Class-9'!DR13</f>
        <v>0</v>
      </c>
      <c r="DD11" s="354">
        <f>'Class-9'!DS13</f>
        <v>0</v>
      </c>
      <c r="DE11" s="354">
        <f>'Class-9'!DT13</f>
        <v>0</v>
      </c>
      <c r="DF11" s="382">
        <f>'Class-9'!DU13</f>
        <v>0</v>
      </c>
      <c r="DG11" s="353">
        <f>'Class-9'!DV13</f>
        <v>0</v>
      </c>
      <c r="DH11" s="354">
        <f>'Class-9'!DW13</f>
        <v>0</v>
      </c>
      <c r="DI11" s="354">
        <f>'Class-9'!DX13</f>
        <v>0</v>
      </c>
      <c r="DJ11" s="354">
        <f>'Class-9'!DY13</f>
        <v>0</v>
      </c>
      <c r="DK11" s="354">
        <f>'Class-9'!DZ13</f>
        <v>0</v>
      </c>
      <c r="DL11" s="357">
        <f>'Class-9'!EA13</f>
        <v>0</v>
      </c>
      <c r="DM11" s="353">
        <f>'Class-9'!EB13</f>
        <v>0</v>
      </c>
      <c r="DN11" s="354">
        <f>'Class-9'!EC13</f>
        <v>0</v>
      </c>
      <c r="DO11" s="380">
        <f>'Class-9'!ED13</f>
        <v>0</v>
      </c>
      <c r="DP11" s="354">
        <f>'Class-9'!EE13</f>
        <v>0</v>
      </c>
      <c r="DQ11" s="354">
        <f>'Class-9'!EF13</f>
        <v>0</v>
      </c>
      <c r="DR11" s="380">
        <f>'Class-9'!EG13</f>
        <v>0</v>
      </c>
      <c r="DS11" s="354">
        <f>'Class-9'!EH13</f>
        <v>0</v>
      </c>
      <c r="DT11" s="354">
        <f>'Class-9'!EI13</f>
        <v>0</v>
      </c>
      <c r="DU11" s="380">
        <f>'Class-9'!EJ13</f>
        <v>0</v>
      </c>
      <c r="DV11" s="381">
        <f>'Class-9'!EK13</f>
        <v>0</v>
      </c>
      <c r="DW11" s="400">
        <f>'Class-9'!EM13</f>
        <v>0</v>
      </c>
      <c r="DX11" s="353">
        <f>'Class-9'!EN13</f>
        <v>0</v>
      </c>
      <c r="DY11" s="354">
        <f>'Class-9'!EO13</f>
        <v>0</v>
      </c>
      <c r="DZ11" s="358" t="str">
        <f>'Class-9'!EP13</f>
        <v/>
      </c>
      <c r="EA11" s="353">
        <f>'Class-9'!EQ13</f>
        <v>0</v>
      </c>
      <c r="EB11" s="354">
        <f>'Class-9'!ER13</f>
        <v>0</v>
      </c>
      <c r="EC11" s="359">
        <f>'Class-9'!ES13</f>
        <v>0</v>
      </c>
      <c r="ED11" s="354" t="str">
        <f>'Class-9'!ET13</f>
        <v/>
      </c>
      <c r="EE11" s="354" t="str">
        <f>'Class-9'!EU13</f>
        <v/>
      </c>
      <c r="EF11" s="354" t="str">
        <f>'Class-9'!EV13</f>
        <v/>
      </c>
      <c r="EG11" s="356" t="str">
        <f>'Class-9'!EW13</f>
        <v/>
      </c>
      <c r="EH11" s="360" t="str">
        <f>'Class-9'!EY13</f>
        <v/>
      </c>
    </row>
    <row r="12" spans="1:138" s="361" customFormat="1" ht="17.25" customHeight="1">
      <c r="A12" s="910"/>
      <c r="B12" s="353">
        <f t="shared" si="3"/>
        <v>0</v>
      </c>
      <c r="C12" s="354">
        <f>'Class-9'!D14</f>
        <v>0</v>
      </c>
      <c r="D12" s="354">
        <f>'Class-9'!E14</f>
        <v>0</v>
      </c>
      <c r="E12" s="354">
        <f>'Class-9'!F14</f>
        <v>0</v>
      </c>
      <c r="F12" s="354">
        <f>'Class-9'!$G14</f>
        <v>0</v>
      </c>
      <c r="G12" s="354">
        <f>'Class-9'!$H14</f>
        <v>0</v>
      </c>
      <c r="H12" s="354">
        <f>'Class-9'!I14</f>
        <v>0</v>
      </c>
      <c r="I12" s="354">
        <f>'Class-9'!J14</f>
        <v>0</v>
      </c>
      <c r="J12" s="355">
        <f>'Class-9'!K14</f>
        <v>0</v>
      </c>
      <c r="K12" s="353">
        <f>'Class-9'!L14</f>
        <v>0</v>
      </c>
      <c r="L12" s="354">
        <f>'Class-9'!M14</f>
        <v>0</v>
      </c>
      <c r="M12" s="380">
        <f>'Class-9'!N14</f>
        <v>0</v>
      </c>
      <c r="N12" s="354">
        <f>'Class-9'!O14</f>
        <v>0</v>
      </c>
      <c r="O12" s="354">
        <f>'Class-9'!P14</f>
        <v>0</v>
      </c>
      <c r="P12" s="380">
        <f>'Class-9'!Q14</f>
        <v>0</v>
      </c>
      <c r="Q12" s="354">
        <f>'Class-9'!R14</f>
        <v>0</v>
      </c>
      <c r="R12" s="354">
        <f>'Class-9'!S14</f>
        <v>0</v>
      </c>
      <c r="S12" s="380">
        <f>'Class-9'!T14</f>
        <v>0</v>
      </c>
      <c r="T12" s="847">
        <f>'Class-9'!U14</f>
        <v>0</v>
      </c>
      <c r="U12" s="848"/>
      <c r="V12" s="382" t="str">
        <f>'Class-9'!Y14</f>
        <v/>
      </c>
      <c r="W12" s="353">
        <f>'Class-9'!Z14</f>
        <v>0</v>
      </c>
      <c r="X12" s="354">
        <f>'Class-9'!AA14</f>
        <v>0</v>
      </c>
      <c r="Y12" s="380">
        <f>'Class-9'!AB14</f>
        <v>0</v>
      </c>
      <c r="Z12" s="354">
        <f>'Class-9'!AC14</f>
        <v>0</v>
      </c>
      <c r="AA12" s="354">
        <f>'Class-9'!AD14</f>
        <v>0</v>
      </c>
      <c r="AB12" s="380">
        <f>'Class-9'!AE14</f>
        <v>0</v>
      </c>
      <c r="AC12" s="354">
        <f>'Class-9'!AF14</f>
        <v>0</v>
      </c>
      <c r="AD12" s="354">
        <f>'Class-9'!AG14</f>
        <v>0</v>
      </c>
      <c r="AE12" s="380">
        <f>'Class-9'!AH14</f>
        <v>0</v>
      </c>
      <c r="AF12" s="847">
        <f>'Class-9'!AI14</f>
        <v>0</v>
      </c>
      <c r="AG12" s="848">
        <f>'Class-9'!AJ14</f>
        <v>0</v>
      </c>
      <c r="AH12" s="382" t="str">
        <f>'Class-9'!AM14</f>
        <v/>
      </c>
      <c r="AI12" s="353">
        <f>'Class-9'!AN14</f>
        <v>0</v>
      </c>
      <c r="AJ12" s="354">
        <f>'Class-9'!AO14</f>
        <v>0</v>
      </c>
      <c r="AK12" s="380">
        <f>'Class-9'!AP14</f>
        <v>0</v>
      </c>
      <c r="AL12" s="354">
        <f>'Class-9'!AQ14</f>
        <v>0</v>
      </c>
      <c r="AM12" s="354">
        <f>'Class-9'!AR14</f>
        <v>0</v>
      </c>
      <c r="AN12" s="380">
        <f>'Class-9'!AS14</f>
        <v>0</v>
      </c>
      <c r="AO12" s="354">
        <f>'Class-9'!AT14</f>
        <v>0</v>
      </c>
      <c r="AP12" s="354">
        <f>'Class-9'!AU14</f>
        <v>0</v>
      </c>
      <c r="AQ12" s="380">
        <f>'Class-9'!AV14</f>
        <v>0</v>
      </c>
      <c r="AR12" s="847">
        <f>'Class-9'!AW14</f>
        <v>0</v>
      </c>
      <c r="AS12" s="848"/>
      <c r="AT12" s="382" t="str">
        <f>'Class-9'!BA14</f>
        <v/>
      </c>
      <c r="AU12" s="353">
        <f>'Class-9'!BB14</f>
        <v>0</v>
      </c>
      <c r="AV12" s="354">
        <f>'Class-9'!BC14</f>
        <v>0</v>
      </c>
      <c r="AW12" s="380">
        <f>'Class-9'!BD14</f>
        <v>0</v>
      </c>
      <c r="AX12" s="354">
        <f>'Class-9'!BE14</f>
        <v>0</v>
      </c>
      <c r="AY12" s="354">
        <f>'Class-9'!BF14</f>
        <v>0</v>
      </c>
      <c r="AZ12" s="380">
        <f>'Class-9'!BG14</f>
        <v>0</v>
      </c>
      <c r="BA12" s="354">
        <f>'Class-9'!BH14</f>
        <v>0</v>
      </c>
      <c r="BB12" s="354">
        <f>'Class-9'!BI14</f>
        <v>0</v>
      </c>
      <c r="BC12" s="380">
        <f>'Class-9'!BJ14</f>
        <v>0</v>
      </c>
      <c r="BD12" s="847">
        <f>'Class-9'!BK14</f>
        <v>0</v>
      </c>
      <c r="BE12" s="848">
        <f>'Class-9'!BL14</f>
        <v>0</v>
      </c>
      <c r="BF12" s="382" t="str">
        <f>'Class-9'!BO14</f>
        <v/>
      </c>
      <c r="BG12" s="353">
        <f>'Class-9'!BP14</f>
        <v>0</v>
      </c>
      <c r="BH12" s="354">
        <f>'Class-9'!BQ14</f>
        <v>0</v>
      </c>
      <c r="BI12" s="380">
        <f>'Class-9'!BR14</f>
        <v>0</v>
      </c>
      <c r="BJ12" s="354">
        <f>'Class-9'!BS14</f>
        <v>0</v>
      </c>
      <c r="BK12" s="354">
        <f>'Class-9'!BT14</f>
        <v>0</v>
      </c>
      <c r="BL12" s="380">
        <f>'Class-9'!BU14</f>
        <v>0</v>
      </c>
      <c r="BM12" s="354">
        <f>'Class-9'!BV14</f>
        <v>0</v>
      </c>
      <c r="BN12" s="354">
        <f>'Class-9'!BW14</f>
        <v>0</v>
      </c>
      <c r="BO12" s="380">
        <f>'Class-9'!BX14</f>
        <v>0</v>
      </c>
      <c r="BP12" s="847">
        <f>'Class-9'!BY14</f>
        <v>0</v>
      </c>
      <c r="BQ12" s="848">
        <f>'Class-9'!BZ14</f>
        <v>0</v>
      </c>
      <c r="BR12" s="382" t="str">
        <f>'Class-9'!CC14</f>
        <v/>
      </c>
      <c r="BS12" s="353">
        <f>'Class-9'!CD14</f>
        <v>0</v>
      </c>
      <c r="BT12" s="354">
        <f>'Class-9'!CE14</f>
        <v>0</v>
      </c>
      <c r="BU12" s="380">
        <f>'Class-9'!CF14</f>
        <v>0</v>
      </c>
      <c r="BV12" s="354">
        <f>'Class-9'!CG14</f>
        <v>0</v>
      </c>
      <c r="BW12" s="354">
        <f>'Class-9'!CH14</f>
        <v>0</v>
      </c>
      <c r="BX12" s="380">
        <f>'Class-9'!CI14</f>
        <v>0</v>
      </c>
      <c r="BY12" s="354">
        <f>'Class-9'!CJ14</f>
        <v>0</v>
      </c>
      <c r="BZ12" s="354">
        <f>'Class-9'!CK14</f>
        <v>0</v>
      </c>
      <c r="CA12" s="380">
        <f>'Class-9'!CL14</f>
        <v>0</v>
      </c>
      <c r="CB12" s="847">
        <f>'Class-9'!CM14</f>
        <v>0</v>
      </c>
      <c r="CC12" s="848">
        <f>'Class-9'!CN14</f>
        <v>0</v>
      </c>
      <c r="CD12" s="382" t="str">
        <f>'Class-9'!CQ14</f>
        <v/>
      </c>
      <c r="CE12" s="353">
        <f>'Class-9'!CR14</f>
        <v>0</v>
      </c>
      <c r="CF12" s="354">
        <f>'Class-9'!CS14</f>
        <v>0</v>
      </c>
      <c r="CG12" s="380">
        <f>'Class-9'!CT14</f>
        <v>0</v>
      </c>
      <c r="CH12" s="354">
        <f>'Class-9'!CU14</f>
        <v>0</v>
      </c>
      <c r="CI12" s="354">
        <f>'Class-9'!CV14</f>
        <v>0</v>
      </c>
      <c r="CJ12" s="380">
        <f>'Class-9'!CW14</f>
        <v>0</v>
      </c>
      <c r="CK12" s="354">
        <f>'Class-9'!CX14</f>
        <v>0</v>
      </c>
      <c r="CL12" s="354">
        <f>'Class-9'!CY14</f>
        <v>0</v>
      </c>
      <c r="CM12" s="380">
        <f>'Class-9'!CZ14</f>
        <v>0</v>
      </c>
      <c r="CN12" s="381">
        <f>'Class-9'!DA14</f>
        <v>0</v>
      </c>
      <c r="CO12" s="400">
        <f>'Class-9'!DC14</f>
        <v>0</v>
      </c>
      <c r="CP12" s="353">
        <f>'Class-9'!DD14</f>
        <v>0</v>
      </c>
      <c r="CQ12" s="354">
        <f>'Class-9'!DE14</f>
        <v>0</v>
      </c>
      <c r="CR12" s="380">
        <f>'Class-9'!DF14</f>
        <v>0</v>
      </c>
      <c r="CS12" s="354">
        <f>'Class-9'!DG14</f>
        <v>0</v>
      </c>
      <c r="CT12" s="354">
        <f>'Class-9'!DH14</f>
        <v>0</v>
      </c>
      <c r="CU12" s="380">
        <f>'Class-9'!DI14</f>
        <v>0</v>
      </c>
      <c r="CV12" s="354">
        <f>'Class-9'!DJ14</f>
        <v>0</v>
      </c>
      <c r="CW12" s="354">
        <f>'Class-9'!DK14</f>
        <v>0</v>
      </c>
      <c r="CX12" s="380">
        <f>'Class-9'!DL14</f>
        <v>0</v>
      </c>
      <c r="CY12" s="381">
        <f>'Class-9'!DM14</f>
        <v>0</v>
      </c>
      <c r="CZ12" s="400">
        <f>'Class-9'!DO14</f>
        <v>0</v>
      </c>
      <c r="DA12" s="353">
        <f>'Class-9'!DP14</f>
        <v>0</v>
      </c>
      <c r="DB12" s="354">
        <f>'Class-9'!DQ14</f>
        <v>0</v>
      </c>
      <c r="DC12" s="354">
        <f>'Class-9'!DR14</f>
        <v>0</v>
      </c>
      <c r="DD12" s="354">
        <f>'Class-9'!DS14</f>
        <v>0</v>
      </c>
      <c r="DE12" s="354">
        <f>'Class-9'!DT14</f>
        <v>0</v>
      </c>
      <c r="DF12" s="382">
        <f>'Class-9'!DU14</f>
        <v>0</v>
      </c>
      <c r="DG12" s="353">
        <f>'Class-9'!DV14</f>
        <v>0</v>
      </c>
      <c r="DH12" s="354">
        <f>'Class-9'!DW14</f>
        <v>0</v>
      </c>
      <c r="DI12" s="354">
        <f>'Class-9'!DX14</f>
        <v>0</v>
      </c>
      <c r="DJ12" s="354">
        <f>'Class-9'!DY14</f>
        <v>0</v>
      </c>
      <c r="DK12" s="354">
        <f>'Class-9'!DZ14</f>
        <v>0</v>
      </c>
      <c r="DL12" s="357">
        <f>'Class-9'!EA14</f>
        <v>0</v>
      </c>
      <c r="DM12" s="353">
        <f>'Class-9'!EB14</f>
        <v>0</v>
      </c>
      <c r="DN12" s="354">
        <f>'Class-9'!EC14</f>
        <v>0</v>
      </c>
      <c r="DO12" s="380">
        <f>'Class-9'!ED14</f>
        <v>0</v>
      </c>
      <c r="DP12" s="354">
        <f>'Class-9'!EE14</f>
        <v>0</v>
      </c>
      <c r="DQ12" s="354">
        <f>'Class-9'!EF14</f>
        <v>0</v>
      </c>
      <c r="DR12" s="380">
        <f>'Class-9'!EG14</f>
        <v>0</v>
      </c>
      <c r="DS12" s="354">
        <f>'Class-9'!EH14</f>
        <v>0</v>
      </c>
      <c r="DT12" s="354">
        <f>'Class-9'!EI14</f>
        <v>0</v>
      </c>
      <c r="DU12" s="380">
        <f>'Class-9'!EJ14</f>
        <v>0</v>
      </c>
      <c r="DV12" s="381">
        <f>'Class-9'!EK14</f>
        <v>0</v>
      </c>
      <c r="DW12" s="400">
        <f>'Class-9'!EM14</f>
        <v>0</v>
      </c>
      <c r="DX12" s="353">
        <f>'Class-9'!EN14</f>
        <v>0</v>
      </c>
      <c r="DY12" s="354">
        <f>'Class-9'!EO14</f>
        <v>0</v>
      </c>
      <c r="DZ12" s="358" t="str">
        <f>'Class-9'!EP14</f>
        <v/>
      </c>
      <c r="EA12" s="353">
        <f>'Class-9'!EQ14</f>
        <v>0</v>
      </c>
      <c r="EB12" s="354">
        <f>'Class-9'!ER14</f>
        <v>0</v>
      </c>
      <c r="EC12" s="359">
        <f>'Class-9'!ES14</f>
        <v>0</v>
      </c>
      <c r="ED12" s="354" t="str">
        <f>'Class-9'!ET14</f>
        <v/>
      </c>
      <c r="EE12" s="354" t="str">
        <f>'Class-9'!EU14</f>
        <v/>
      </c>
      <c r="EF12" s="354" t="str">
        <f>'Class-9'!EV14</f>
        <v/>
      </c>
      <c r="EG12" s="356" t="str">
        <f>'Class-9'!EW14</f>
        <v/>
      </c>
      <c r="EH12" s="360" t="str">
        <f>'Class-9'!EY14</f>
        <v/>
      </c>
    </row>
    <row r="13" spans="1:138" s="361" customFormat="1" ht="17.25" customHeight="1">
      <c r="A13" s="910"/>
      <c r="B13" s="353">
        <f t="shared" si="3"/>
        <v>0</v>
      </c>
      <c r="C13" s="354">
        <f>'Class-9'!D15</f>
        <v>0</v>
      </c>
      <c r="D13" s="354">
        <f>'Class-9'!E15</f>
        <v>0</v>
      </c>
      <c r="E13" s="354">
        <f>'Class-9'!F15</f>
        <v>0</v>
      </c>
      <c r="F13" s="354">
        <f>'Class-9'!$G15</f>
        <v>0</v>
      </c>
      <c r="G13" s="354">
        <f>'Class-9'!$H15</f>
        <v>0</v>
      </c>
      <c r="H13" s="354">
        <f>'Class-9'!I15</f>
        <v>0</v>
      </c>
      <c r="I13" s="354">
        <f>'Class-9'!J15</f>
        <v>0</v>
      </c>
      <c r="J13" s="355">
        <f>'Class-9'!K15</f>
        <v>0</v>
      </c>
      <c r="K13" s="353">
        <f>'Class-9'!L15</f>
        <v>0</v>
      </c>
      <c r="L13" s="354">
        <f>'Class-9'!M15</f>
        <v>0</v>
      </c>
      <c r="M13" s="380">
        <f>'Class-9'!N15</f>
        <v>0</v>
      </c>
      <c r="N13" s="354">
        <f>'Class-9'!O15</f>
        <v>0</v>
      </c>
      <c r="O13" s="354">
        <f>'Class-9'!P15</f>
        <v>0</v>
      </c>
      <c r="P13" s="380">
        <f>'Class-9'!Q15</f>
        <v>0</v>
      </c>
      <c r="Q13" s="354">
        <f>'Class-9'!R15</f>
        <v>0</v>
      </c>
      <c r="R13" s="354">
        <f>'Class-9'!S15</f>
        <v>0</v>
      </c>
      <c r="S13" s="380">
        <f>'Class-9'!T15</f>
        <v>0</v>
      </c>
      <c r="T13" s="847">
        <f>'Class-9'!U15</f>
        <v>0</v>
      </c>
      <c r="U13" s="848"/>
      <c r="V13" s="382" t="str">
        <f>'Class-9'!Y15</f>
        <v/>
      </c>
      <c r="W13" s="353">
        <f>'Class-9'!Z15</f>
        <v>0</v>
      </c>
      <c r="X13" s="354">
        <f>'Class-9'!AA15</f>
        <v>0</v>
      </c>
      <c r="Y13" s="380">
        <f>'Class-9'!AB15</f>
        <v>0</v>
      </c>
      <c r="Z13" s="354">
        <f>'Class-9'!AC15</f>
        <v>0</v>
      </c>
      <c r="AA13" s="354">
        <f>'Class-9'!AD15</f>
        <v>0</v>
      </c>
      <c r="AB13" s="380">
        <f>'Class-9'!AE15</f>
        <v>0</v>
      </c>
      <c r="AC13" s="354">
        <f>'Class-9'!AF15</f>
        <v>0</v>
      </c>
      <c r="AD13" s="354">
        <f>'Class-9'!AG15</f>
        <v>0</v>
      </c>
      <c r="AE13" s="380">
        <f>'Class-9'!AH15</f>
        <v>0</v>
      </c>
      <c r="AF13" s="847">
        <f>'Class-9'!AI15</f>
        <v>0</v>
      </c>
      <c r="AG13" s="848">
        <f>'Class-9'!AJ15</f>
        <v>0</v>
      </c>
      <c r="AH13" s="382" t="str">
        <f>'Class-9'!AM15</f>
        <v/>
      </c>
      <c r="AI13" s="353">
        <f>'Class-9'!AN15</f>
        <v>0</v>
      </c>
      <c r="AJ13" s="354">
        <f>'Class-9'!AO15</f>
        <v>0</v>
      </c>
      <c r="AK13" s="380">
        <f>'Class-9'!AP15</f>
        <v>0</v>
      </c>
      <c r="AL13" s="354">
        <f>'Class-9'!AQ15</f>
        <v>0</v>
      </c>
      <c r="AM13" s="354">
        <f>'Class-9'!AR15</f>
        <v>0</v>
      </c>
      <c r="AN13" s="380">
        <f>'Class-9'!AS15</f>
        <v>0</v>
      </c>
      <c r="AO13" s="354">
        <f>'Class-9'!AT15</f>
        <v>0</v>
      </c>
      <c r="AP13" s="354">
        <f>'Class-9'!AU15</f>
        <v>0</v>
      </c>
      <c r="AQ13" s="380">
        <f>'Class-9'!AV15</f>
        <v>0</v>
      </c>
      <c r="AR13" s="847">
        <f>'Class-9'!AW15</f>
        <v>0</v>
      </c>
      <c r="AS13" s="848"/>
      <c r="AT13" s="382" t="str">
        <f>'Class-9'!BA15</f>
        <v/>
      </c>
      <c r="AU13" s="353">
        <f>'Class-9'!BB15</f>
        <v>0</v>
      </c>
      <c r="AV13" s="354">
        <f>'Class-9'!BC15</f>
        <v>0</v>
      </c>
      <c r="AW13" s="380">
        <f>'Class-9'!BD15</f>
        <v>0</v>
      </c>
      <c r="AX13" s="354">
        <f>'Class-9'!BE15</f>
        <v>0</v>
      </c>
      <c r="AY13" s="354">
        <f>'Class-9'!BF15</f>
        <v>0</v>
      </c>
      <c r="AZ13" s="380">
        <f>'Class-9'!BG15</f>
        <v>0</v>
      </c>
      <c r="BA13" s="354">
        <f>'Class-9'!BH15</f>
        <v>0</v>
      </c>
      <c r="BB13" s="354">
        <f>'Class-9'!BI15</f>
        <v>0</v>
      </c>
      <c r="BC13" s="380">
        <f>'Class-9'!BJ15</f>
        <v>0</v>
      </c>
      <c r="BD13" s="847">
        <f>'Class-9'!BK15</f>
        <v>0</v>
      </c>
      <c r="BE13" s="848">
        <f>'Class-9'!BL15</f>
        <v>0</v>
      </c>
      <c r="BF13" s="382" t="str">
        <f>'Class-9'!BO15</f>
        <v/>
      </c>
      <c r="BG13" s="353">
        <f>'Class-9'!BP15</f>
        <v>0</v>
      </c>
      <c r="BH13" s="354">
        <f>'Class-9'!BQ15</f>
        <v>0</v>
      </c>
      <c r="BI13" s="380">
        <f>'Class-9'!BR15</f>
        <v>0</v>
      </c>
      <c r="BJ13" s="354">
        <f>'Class-9'!BS15</f>
        <v>0</v>
      </c>
      <c r="BK13" s="354">
        <f>'Class-9'!BT15</f>
        <v>0</v>
      </c>
      <c r="BL13" s="380">
        <f>'Class-9'!BU15</f>
        <v>0</v>
      </c>
      <c r="BM13" s="354">
        <f>'Class-9'!BV15</f>
        <v>0</v>
      </c>
      <c r="BN13" s="354">
        <f>'Class-9'!BW15</f>
        <v>0</v>
      </c>
      <c r="BO13" s="380">
        <f>'Class-9'!BX15</f>
        <v>0</v>
      </c>
      <c r="BP13" s="847">
        <f>'Class-9'!BY15</f>
        <v>0</v>
      </c>
      <c r="BQ13" s="848">
        <f>'Class-9'!BZ15</f>
        <v>0</v>
      </c>
      <c r="BR13" s="382" t="str">
        <f>'Class-9'!CC15</f>
        <v/>
      </c>
      <c r="BS13" s="353">
        <f>'Class-9'!CD15</f>
        <v>0</v>
      </c>
      <c r="BT13" s="354">
        <f>'Class-9'!CE15</f>
        <v>0</v>
      </c>
      <c r="BU13" s="380">
        <f>'Class-9'!CF15</f>
        <v>0</v>
      </c>
      <c r="BV13" s="354">
        <f>'Class-9'!CG15</f>
        <v>0</v>
      </c>
      <c r="BW13" s="354">
        <f>'Class-9'!CH15</f>
        <v>0</v>
      </c>
      <c r="BX13" s="380">
        <f>'Class-9'!CI15</f>
        <v>0</v>
      </c>
      <c r="BY13" s="354">
        <f>'Class-9'!CJ15</f>
        <v>0</v>
      </c>
      <c r="BZ13" s="354">
        <f>'Class-9'!CK15</f>
        <v>0</v>
      </c>
      <c r="CA13" s="380">
        <f>'Class-9'!CL15</f>
        <v>0</v>
      </c>
      <c r="CB13" s="847">
        <f>'Class-9'!CM15</f>
        <v>0</v>
      </c>
      <c r="CC13" s="848">
        <f>'Class-9'!CN15</f>
        <v>0</v>
      </c>
      <c r="CD13" s="382" t="str">
        <f>'Class-9'!CQ15</f>
        <v/>
      </c>
      <c r="CE13" s="353">
        <f>'Class-9'!CR15</f>
        <v>0</v>
      </c>
      <c r="CF13" s="354">
        <f>'Class-9'!CS15</f>
        <v>0</v>
      </c>
      <c r="CG13" s="380">
        <f>'Class-9'!CT15</f>
        <v>0</v>
      </c>
      <c r="CH13" s="354">
        <f>'Class-9'!CU15</f>
        <v>0</v>
      </c>
      <c r="CI13" s="354">
        <f>'Class-9'!CV15</f>
        <v>0</v>
      </c>
      <c r="CJ13" s="380">
        <f>'Class-9'!CW15</f>
        <v>0</v>
      </c>
      <c r="CK13" s="354">
        <f>'Class-9'!CX15</f>
        <v>0</v>
      </c>
      <c r="CL13" s="354">
        <f>'Class-9'!CY15</f>
        <v>0</v>
      </c>
      <c r="CM13" s="380">
        <f>'Class-9'!CZ15</f>
        <v>0</v>
      </c>
      <c r="CN13" s="381">
        <f>'Class-9'!DA15</f>
        <v>0</v>
      </c>
      <c r="CO13" s="400">
        <f>'Class-9'!DC15</f>
        <v>0</v>
      </c>
      <c r="CP13" s="353">
        <f>'Class-9'!DD15</f>
        <v>0</v>
      </c>
      <c r="CQ13" s="354">
        <f>'Class-9'!DE15</f>
        <v>0</v>
      </c>
      <c r="CR13" s="380">
        <f>'Class-9'!DF15</f>
        <v>0</v>
      </c>
      <c r="CS13" s="354">
        <f>'Class-9'!DG15</f>
        <v>0</v>
      </c>
      <c r="CT13" s="354">
        <f>'Class-9'!DH15</f>
        <v>0</v>
      </c>
      <c r="CU13" s="380">
        <f>'Class-9'!DI15</f>
        <v>0</v>
      </c>
      <c r="CV13" s="354">
        <f>'Class-9'!DJ15</f>
        <v>0</v>
      </c>
      <c r="CW13" s="354">
        <f>'Class-9'!DK15</f>
        <v>0</v>
      </c>
      <c r="CX13" s="380">
        <f>'Class-9'!DL15</f>
        <v>0</v>
      </c>
      <c r="CY13" s="381">
        <f>'Class-9'!DM15</f>
        <v>0</v>
      </c>
      <c r="CZ13" s="400">
        <f>'Class-9'!DO15</f>
        <v>0</v>
      </c>
      <c r="DA13" s="353">
        <f>'Class-9'!DP15</f>
        <v>0</v>
      </c>
      <c r="DB13" s="354">
        <f>'Class-9'!DQ15</f>
        <v>0</v>
      </c>
      <c r="DC13" s="354">
        <f>'Class-9'!DR15</f>
        <v>0</v>
      </c>
      <c r="DD13" s="354">
        <f>'Class-9'!DS15</f>
        <v>0</v>
      </c>
      <c r="DE13" s="354">
        <f>'Class-9'!DT15</f>
        <v>0</v>
      </c>
      <c r="DF13" s="382">
        <f>'Class-9'!DU15</f>
        <v>0</v>
      </c>
      <c r="DG13" s="353">
        <f>'Class-9'!DV15</f>
        <v>0</v>
      </c>
      <c r="DH13" s="354">
        <f>'Class-9'!DW15</f>
        <v>0</v>
      </c>
      <c r="DI13" s="354">
        <f>'Class-9'!DX15</f>
        <v>0</v>
      </c>
      <c r="DJ13" s="354">
        <f>'Class-9'!DY15</f>
        <v>0</v>
      </c>
      <c r="DK13" s="354">
        <f>'Class-9'!DZ15</f>
        <v>0</v>
      </c>
      <c r="DL13" s="357">
        <f>'Class-9'!EA15</f>
        <v>0</v>
      </c>
      <c r="DM13" s="353">
        <f>'Class-9'!EB15</f>
        <v>0</v>
      </c>
      <c r="DN13" s="354">
        <f>'Class-9'!EC15</f>
        <v>0</v>
      </c>
      <c r="DO13" s="380">
        <f>'Class-9'!ED15</f>
        <v>0</v>
      </c>
      <c r="DP13" s="354">
        <f>'Class-9'!EE15</f>
        <v>0</v>
      </c>
      <c r="DQ13" s="354">
        <f>'Class-9'!EF15</f>
        <v>0</v>
      </c>
      <c r="DR13" s="380">
        <f>'Class-9'!EG15</f>
        <v>0</v>
      </c>
      <c r="DS13" s="354">
        <f>'Class-9'!EH15</f>
        <v>0</v>
      </c>
      <c r="DT13" s="354">
        <f>'Class-9'!EI15</f>
        <v>0</v>
      </c>
      <c r="DU13" s="380">
        <f>'Class-9'!EJ15</f>
        <v>0</v>
      </c>
      <c r="DV13" s="381">
        <f>'Class-9'!EK15</f>
        <v>0</v>
      </c>
      <c r="DW13" s="400">
        <f>'Class-9'!EM15</f>
        <v>0</v>
      </c>
      <c r="DX13" s="353">
        <f>'Class-9'!EN15</f>
        <v>0</v>
      </c>
      <c r="DY13" s="354">
        <f>'Class-9'!EO15</f>
        <v>0</v>
      </c>
      <c r="DZ13" s="358" t="str">
        <f>'Class-9'!EP15</f>
        <v/>
      </c>
      <c r="EA13" s="353">
        <f>'Class-9'!EQ15</f>
        <v>0</v>
      </c>
      <c r="EB13" s="354">
        <f>'Class-9'!ER15</f>
        <v>0</v>
      </c>
      <c r="EC13" s="359">
        <f>'Class-9'!ES15</f>
        <v>0</v>
      </c>
      <c r="ED13" s="354" t="str">
        <f>'Class-9'!ET15</f>
        <v/>
      </c>
      <c r="EE13" s="354" t="str">
        <f>'Class-9'!EU15</f>
        <v/>
      </c>
      <c r="EF13" s="354" t="str">
        <f>'Class-9'!EV15</f>
        <v/>
      </c>
      <c r="EG13" s="356" t="str">
        <f>'Class-9'!EW15</f>
        <v/>
      </c>
      <c r="EH13" s="360" t="str">
        <f>'Class-9'!EY15</f>
        <v/>
      </c>
    </row>
    <row r="14" spans="1:138" s="361" customFormat="1" ht="17.25" customHeight="1">
      <c r="A14" s="910"/>
      <c r="B14" s="353">
        <f t="shared" si="3"/>
        <v>0</v>
      </c>
      <c r="C14" s="354">
        <f>'Class-9'!D16</f>
        <v>0</v>
      </c>
      <c r="D14" s="354">
        <f>'Class-9'!E16</f>
        <v>0</v>
      </c>
      <c r="E14" s="354">
        <f>'Class-9'!F16</f>
        <v>0</v>
      </c>
      <c r="F14" s="354">
        <f>'Class-9'!$G16</f>
        <v>0</v>
      </c>
      <c r="G14" s="354">
        <f>'Class-9'!$H16</f>
        <v>0</v>
      </c>
      <c r="H14" s="354">
        <f>'Class-9'!I16</f>
        <v>0</v>
      </c>
      <c r="I14" s="354">
        <f>'Class-9'!J16</f>
        <v>0</v>
      </c>
      <c r="J14" s="355">
        <f>'Class-9'!K16</f>
        <v>0</v>
      </c>
      <c r="K14" s="353">
        <f>'Class-9'!L16</f>
        <v>0</v>
      </c>
      <c r="L14" s="354">
        <f>'Class-9'!M16</f>
        <v>0</v>
      </c>
      <c r="M14" s="380">
        <f>'Class-9'!N16</f>
        <v>0</v>
      </c>
      <c r="N14" s="354">
        <f>'Class-9'!O16</f>
        <v>0</v>
      </c>
      <c r="O14" s="354">
        <f>'Class-9'!P16</f>
        <v>0</v>
      </c>
      <c r="P14" s="380">
        <f>'Class-9'!Q16</f>
        <v>0</v>
      </c>
      <c r="Q14" s="354">
        <f>'Class-9'!R16</f>
        <v>0</v>
      </c>
      <c r="R14" s="354">
        <f>'Class-9'!S16</f>
        <v>0</v>
      </c>
      <c r="S14" s="380">
        <f>'Class-9'!T16</f>
        <v>0</v>
      </c>
      <c r="T14" s="847">
        <f>'Class-9'!U16</f>
        <v>0</v>
      </c>
      <c r="U14" s="848"/>
      <c r="V14" s="382" t="str">
        <f>'Class-9'!Y16</f>
        <v/>
      </c>
      <c r="W14" s="353">
        <f>'Class-9'!Z16</f>
        <v>0</v>
      </c>
      <c r="X14" s="354">
        <f>'Class-9'!AA16</f>
        <v>0</v>
      </c>
      <c r="Y14" s="380">
        <f>'Class-9'!AB16</f>
        <v>0</v>
      </c>
      <c r="Z14" s="354">
        <f>'Class-9'!AC16</f>
        <v>0</v>
      </c>
      <c r="AA14" s="354">
        <f>'Class-9'!AD16</f>
        <v>0</v>
      </c>
      <c r="AB14" s="380">
        <f>'Class-9'!AE16</f>
        <v>0</v>
      </c>
      <c r="AC14" s="354">
        <f>'Class-9'!AF16</f>
        <v>0</v>
      </c>
      <c r="AD14" s="354">
        <f>'Class-9'!AG16</f>
        <v>0</v>
      </c>
      <c r="AE14" s="380">
        <f>'Class-9'!AH16</f>
        <v>0</v>
      </c>
      <c r="AF14" s="847">
        <f>'Class-9'!AI16</f>
        <v>0</v>
      </c>
      <c r="AG14" s="848">
        <f>'Class-9'!AJ16</f>
        <v>0</v>
      </c>
      <c r="AH14" s="382" t="str">
        <f>'Class-9'!AM16</f>
        <v/>
      </c>
      <c r="AI14" s="353">
        <f>'Class-9'!AN16</f>
        <v>0</v>
      </c>
      <c r="AJ14" s="354">
        <f>'Class-9'!AO16</f>
        <v>0</v>
      </c>
      <c r="AK14" s="380">
        <f>'Class-9'!AP16</f>
        <v>0</v>
      </c>
      <c r="AL14" s="354">
        <f>'Class-9'!AQ16</f>
        <v>0</v>
      </c>
      <c r="AM14" s="354">
        <f>'Class-9'!AR16</f>
        <v>0</v>
      </c>
      <c r="AN14" s="380">
        <f>'Class-9'!AS16</f>
        <v>0</v>
      </c>
      <c r="AO14" s="354">
        <f>'Class-9'!AT16</f>
        <v>0</v>
      </c>
      <c r="AP14" s="354">
        <f>'Class-9'!AU16</f>
        <v>0</v>
      </c>
      <c r="AQ14" s="380">
        <f>'Class-9'!AV16</f>
        <v>0</v>
      </c>
      <c r="AR14" s="847">
        <f>'Class-9'!AW16</f>
        <v>0</v>
      </c>
      <c r="AS14" s="848"/>
      <c r="AT14" s="382" t="str">
        <f>'Class-9'!BA16</f>
        <v/>
      </c>
      <c r="AU14" s="353">
        <f>'Class-9'!BB16</f>
        <v>0</v>
      </c>
      <c r="AV14" s="354">
        <f>'Class-9'!BC16</f>
        <v>0</v>
      </c>
      <c r="AW14" s="380">
        <f>'Class-9'!BD16</f>
        <v>0</v>
      </c>
      <c r="AX14" s="354">
        <f>'Class-9'!BE16</f>
        <v>0</v>
      </c>
      <c r="AY14" s="354">
        <f>'Class-9'!BF16</f>
        <v>0</v>
      </c>
      <c r="AZ14" s="380">
        <f>'Class-9'!BG16</f>
        <v>0</v>
      </c>
      <c r="BA14" s="354">
        <f>'Class-9'!BH16</f>
        <v>0</v>
      </c>
      <c r="BB14" s="354">
        <f>'Class-9'!BI16</f>
        <v>0</v>
      </c>
      <c r="BC14" s="380">
        <f>'Class-9'!BJ16</f>
        <v>0</v>
      </c>
      <c r="BD14" s="847">
        <f>'Class-9'!BK16</f>
        <v>0</v>
      </c>
      <c r="BE14" s="848">
        <f>'Class-9'!BL16</f>
        <v>0</v>
      </c>
      <c r="BF14" s="382" t="str">
        <f>'Class-9'!BO16</f>
        <v/>
      </c>
      <c r="BG14" s="353">
        <f>'Class-9'!BP16</f>
        <v>0</v>
      </c>
      <c r="BH14" s="354">
        <f>'Class-9'!BQ16</f>
        <v>0</v>
      </c>
      <c r="BI14" s="380">
        <f>'Class-9'!BR16</f>
        <v>0</v>
      </c>
      <c r="BJ14" s="354">
        <f>'Class-9'!BS16</f>
        <v>0</v>
      </c>
      <c r="BK14" s="354">
        <f>'Class-9'!BT16</f>
        <v>0</v>
      </c>
      <c r="BL14" s="380">
        <f>'Class-9'!BU16</f>
        <v>0</v>
      </c>
      <c r="BM14" s="354">
        <f>'Class-9'!BV16</f>
        <v>0</v>
      </c>
      <c r="BN14" s="354">
        <f>'Class-9'!BW16</f>
        <v>0</v>
      </c>
      <c r="BO14" s="380">
        <f>'Class-9'!BX16</f>
        <v>0</v>
      </c>
      <c r="BP14" s="847">
        <f>'Class-9'!BY16</f>
        <v>0</v>
      </c>
      <c r="BQ14" s="848">
        <f>'Class-9'!BZ16</f>
        <v>0</v>
      </c>
      <c r="BR14" s="382" t="str">
        <f>'Class-9'!CC16</f>
        <v/>
      </c>
      <c r="BS14" s="353">
        <f>'Class-9'!CD16</f>
        <v>0</v>
      </c>
      <c r="BT14" s="354">
        <f>'Class-9'!CE16</f>
        <v>0</v>
      </c>
      <c r="BU14" s="380">
        <f>'Class-9'!CF16</f>
        <v>0</v>
      </c>
      <c r="BV14" s="354">
        <f>'Class-9'!CG16</f>
        <v>0</v>
      </c>
      <c r="BW14" s="354">
        <f>'Class-9'!CH16</f>
        <v>0</v>
      </c>
      <c r="BX14" s="380">
        <f>'Class-9'!CI16</f>
        <v>0</v>
      </c>
      <c r="BY14" s="354">
        <f>'Class-9'!CJ16</f>
        <v>0</v>
      </c>
      <c r="BZ14" s="354">
        <f>'Class-9'!CK16</f>
        <v>0</v>
      </c>
      <c r="CA14" s="380">
        <f>'Class-9'!CL16</f>
        <v>0</v>
      </c>
      <c r="CB14" s="847">
        <f>'Class-9'!CM16</f>
        <v>0</v>
      </c>
      <c r="CC14" s="848">
        <f>'Class-9'!CN16</f>
        <v>0</v>
      </c>
      <c r="CD14" s="382" t="str">
        <f>'Class-9'!CQ16</f>
        <v/>
      </c>
      <c r="CE14" s="353">
        <f>'Class-9'!CR16</f>
        <v>0</v>
      </c>
      <c r="CF14" s="354">
        <f>'Class-9'!CS16</f>
        <v>0</v>
      </c>
      <c r="CG14" s="380">
        <f>'Class-9'!CT16</f>
        <v>0</v>
      </c>
      <c r="CH14" s="354">
        <f>'Class-9'!CU16</f>
        <v>0</v>
      </c>
      <c r="CI14" s="354">
        <f>'Class-9'!CV16</f>
        <v>0</v>
      </c>
      <c r="CJ14" s="380">
        <f>'Class-9'!CW16</f>
        <v>0</v>
      </c>
      <c r="CK14" s="354">
        <f>'Class-9'!CX16</f>
        <v>0</v>
      </c>
      <c r="CL14" s="354">
        <f>'Class-9'!CY16</f>
        <v>0</v>
      </c>
      <c r="CM14" s="380">
        <f>'Class-9'!CZ16</f>
        <v>0</v>
      </c>
      <c r="CN14" s="381">
        <f>'Class-9'!DA16</f>
        <v>0</v>
      </c>
      <c r="CO14" s="400">
        <f>'Class-9'!DC16</f>
        <v>0</v>
      </c>
      <c r="CP14" s="353">
        <f>'Class-9'!DD16</f>
        <v>0</v>
      </c>
      <c r="CQ14" s="354">
        <f>'Class-9'!DE16</f>
        <v>0</v>
      </c>
      <c r="CR14" s="380">
        <f>'Class-9'!DF16</f>
        <v>0</v>
      </c>
      <c r="CS14" s="354">
        <f>'Class-9'!DG16</f>
        <v>0</v>
      </c>
      <c r="CT14" s="354">
        <f>'Class-9'!DH16</f>
        <v>0</v>
      </c>
      <c r="CU14" s="380">
        <f>'Class-9'!DI16</f>
        <v>0</v>
      </c>
      <c r="CV14" s="354">
        <f>'Class-9'!DJ16</f>
        <v>0</v>
      </c>
      <c r="CW14" s="354">
        <f>'Class-9'!DK16</f>
        <v>0</v>
      </c>
      <c r="CX14" s="380">
        <f>'Class-9'!DL16</f>
        <v>0</v>
      </c>
      <c r="CY14" s="381">
        <f>'Class-9'!DM16</f>
        <v>0</v>
      </c>
      <c r="CZ14" s="400">
        <f>'Class-9'!DO16</f>
        <v>0</v>
      </c>
      <c r="DA14" s="353">
        <f>'Class-9'!DP16</f>
        <v>0</v>
      </c>
      <c r="DB14" s="354">
        <f>'Class-9'!DQ16</f>
        <v>0</v>
      </c>
      <c r="DC14" s="354">
        <f>'Class-9'!DR16</f>
        <v>0</v>
      </c>
      <c r="DD14" s="354">
        <f>'Class-9'!DS16</f>
        <v>0</v>
      </c>
      <c r="DE14" s="354">
        <f>'Class-9'!DT16</f>
        <v>0</v>
      </c>
      <c r="DF14" s="382">
        <f>'Class-9'!DU16</f>
        <v>0</v>
      </c>
      <c r="DG14" s="353">
        <f>'Class-9'!DV16</f>
        <v>0</v>
      </c>
      <c r="DH14" s="354">
        <f>'Class-9'!DW16</f>
        <v>0</v>
      </c>
      <c r="DI14" s="354">
        <f>'Class-9'!DX16</f>
        <v>0</v>
      </c>
      <c r="DJ14" s="354">
        <f>'Class-9'!DY16</f>
        <v>0</v>
      </c>
      <c r="DK14" s="354">
        <f>'Class-9'!DZ16</f>
        <v>0</v>
      </c>
      <c r="DL14" s="357">
        <f>'Class-9'!EA16</f>
        <v>0</v>
      </c>
      <c r="DM14" s="353">
        <f>'Class-9'!EB16</f>
        <v>0</v>
      </c>
      <c r="DN14" s="354">
        <f>'Class-9'!EC16</f>
        <v>0</v>
      </c>
      <c r="DO14" s="380">
        <f>'Class-9'!ED16</f>
        <v>0</v>
      </c>
      <c r="DP14" s="354">
        <f>'Class-9'!EE16</f>
        <v>0</v>
      </c>
      <c r="DQ14" s="354">
        <f>'Class-9'!EF16</f>
        <v>0</v>
      </c>
      <c r="DR14" s="380">
        <f>'Class-9'!EG16</f>
        <v>0</v>
      </c>
      <c r="DS14" s="354">
        <f>'Class-9'!EH16</f>
        <v>0</v>
      </c>
      <c r="DT14" s="354">
        <f>'Class-9'!EI16</f>
        <v>0</v>
      </c>
      <c r="DU14" s="380">
        <f>'Class-9'!EJ16</f>
        <v>0</v>
      </c>
      <c r="DV14" s="381">
        <f>'Class-9'!EK16</f>
        <v>0</v>
      </c>
      <c r="DW14" s="400">
        <f>'Class-9'!EM16</f>
        <v>0</v>
      </c>
      <c r="DX14" s="353">
        <f>'Class-9'!EN16</f>
        <v>0</v>
      </c>
      <c r="DY14" s="354">
        <f>'Class-9'!EO16</f>
        <v>0</v>
      </c>
      <c r="DZ14" s="358" t="str">
        <f>'Class-9'!EP16</f>
        <v/>
      </c>
      <c r="EA14" s="353">
        <f>'Class-9'!EQ16</f>
        <v>0</v>
      </c>
      <c r="EB14" s="354">
        <f>'Class-9'!ER16</f>
        <v>0</v>
      </c>
      <c r="EC14" s="359">
        <f>'Class-9'!ES16</f>
        <v>0</v>
      </c>
      <c r="ED14" s="354" t="str">
        <f>'Class-9'!ET16</f>
        <v/>
      </c>
      <c r="EE14" s="354" t="str">
        <f>'Class-9'!EU16</f>
        <v/>
      </c>
      <c r="EF14" s="354" t="str">
        <f>'Class-9'!EV16</f>
        <v/>
      </c>
      <c r="EG14" s="356" t="str">
        <f>'Class-9'!EW16</f>
        <v/>
      </c>
      <c r="EH14" s="360" t="str">
        <f>'Class-9'!EY16</f>
        <v/>
      </c>
    </row>
    <row r="15" spans="1:138" s="361" customFormat="1" ht="17.25" customHeight="1">
      <c r="A15" s="910"/>
      <c r="B15" s="353">
        <f t="shared" si="3"/>
        <v>0</v>
      </c>
      <c r="C15" s="354">
        <f>'Class-9'!D17</f>
        <v>0</v>
      </c>
      <c r="D15" s="354">
        <f>'Class-9'!E17</f>
        <v>0</v>
      </c>
      <c r="E15" s="354">
        <f>'Class-9'!F17</f>
        <v>0</v>
      </c>
      <c r="F15" s="354">
        <f>'Class-9'!$G17</f>
        <v>0</v>
      </c>
      <c r="G15" s="354">
        <f>'Class-9'!$H17</f>
        <v>0</v>
      </c>
      <c r="H15" s="354">
        <f>'Class-9'!I17</f>
        <v>0</v>
      </c>
      <c r="I15" s="354">
        <f>'Class-9'!J17</f>
        <v>0</v>
      </c>
      <c r="J15" s="355">
        <f>'Class-9'!K17</f>
        <v>0</v>
      </c>
      <c r="K15" s="353">
        <f>'Class-9'!L17</f>
        <v>0</v>
      </c>
      <c r="L15" s="354">
        <f>'Class-9'!M17</f>
        <v>0</v>
      </c>
      <c r="M15" s="380">
        <f>'Class-9'!N17</f>
        <v>0</v>
      </c>
      <c r="N15" s="354">
        <f>'Class-9'!O17</f>
        <v>0</v>
      </c>
      <c r="O15" s="354">
        <f>'Class-9'!P17</f>
        <v>0</v>
      </c>
      <c r="P15" s="380">
        <f>'Class-9'!Q17</f>
        <v>0</v>
      </c>
      <c r="Q15" s="354">
        <f>'Class-9'!R17</f>
        <v>0</v>
      </c>
      <c r="R15" s="354">
        <f>'Class-9'!S17</f>
        <v>0</v>
      </c>
      <c r="S15" s="380">
        <f>'Class-9'!T17</f>
        <v>0</v>
      </c>
      <c r="T15" s="847">
        <f>'Class-9'!U17</f>
        <v>0</v>
      </c>
      <c r="U15" s="848"/>
      <c r="V15" s="382" t="str">
        <f>'Class-9'!Y17</f>
        <v/>
      </c>
      <c r="W15" s="353">
        <f>'Class-9'!Z17</f>
        <v>0</v>
      </c>
      <c r="X15" s="354">
        <f>'Class-9'!AA17</f>
        <v>0</v>
      </c>
      <c r="Y15" s="380">
        <f>'Class-9'!AB17</f>
        <v>0</v>
      </c>
      <c r="Z15" s="354">
        <f>'Class-9'!AC17</f>
        <v>0</v>
      </c>
      <c r="AA15" s="354">
        <f>'Class-9'!AD17</f>
        <v>0</v>
      </c>
      <c r="AB15" s="380">
        <f>'Class-9'!AE17</f>
        <v>0</v>
      </c>
      <c r="AC15" s="354">
        <f>'Class-9'!AF17</f>
        <v>0</v>
      </c>
      <c r="AD15" s="354">
        <f>'Class-9'!AG17</f>
        <v>0</v>
      </c>
      <c r="AE15" s="380">
        <f>'Class-9'!AH17</f>
        <v>0</v>
      </c>
      <c r="AF15" s="847">
        <f>'Class-9'!AI17</f>
        <v>0</v>
      </c>
      <c r="AG15" s="848">
        <f>'Class-9'!AJ17</f>
        <v>0</v>
      </c>
      <c r="AH15" s="382" t="str">
        <f>'Class-9'!AM17</f>
        <v/>
      </c>
      <c r="AI15" s="353">
        <f>'Class-9'!AN17</f>
        <v>0</v>
      </c>
      <c r="AJ15" s="354">
        <f>'Class-9'!AO17</f>
        <v>0</v>
      </c>
      <c r="AK15" s="380">
        <f>'Class-9'!AP17</f>
        <v>0</v>
      </c>
      <c r="AL15" s="354">
        <f>'Class-9'!AQ17</f>
        <v>0</v>
      </c>
      <c r="AM15" s="354">
        <f>'Class-9'!AR17</f>
        <v>0</v>
      </c>
      <c r="AN15" s="380">
        <f>'Class-9'!AS17</f>
        <v>0</v>
      </c>
      <c r="AO15" s="354">
        <f>'Class-9'!AT17</f>
        <v>0</v>
      </c>
      <c r="AP15" s="354">
        <f>'Class-9'!AU17</f>
        <v>0</v>
      </c>
      <c r="AQ15" s="380">
        <f>'Class-9'!AV17</f>
        <v>0</v>
      </c>
      <c r="AR15" s="847">
        <f>'Class-9'!AW17</f>
        <v>0</v>
      </c>
      <c r="AS15" s="848"/>
      <c r="AT15" s="382" t="str">
        <f>'Class-9'!BA17</f>
        <v/>
      </c>
      <c r="AU15" s="353">
        <f>'Class-9'!BB17</f>
        <v>0</v>
      </c>
      <c r="AV15" s="354">
        <f>'Class-9'!BC17</f>
        <v>0</v>
      </c>
      <c r="AW15" s="380">
        <f>'Class-9'!BD17</f>
        <v>0</v>
      </c>
      <c r="AX15" s="354">
        <f>'Class-9'!BE17</f>
        <v>0</v>
      </c>
      <c r="AY15" s="354">
        <f>'Class-9'!BF17</f>
        <v>0</v>
      </c>
      <c r="AZ15" s="380">
        <f>'Class-9'!BG17</f>
        <v>0</v>
      </c>
      <c r="BA15" s="354">
        <f>'Class-9'!BH17</f>
        <v>0</v>
      </c>
      <c r="BB15" s="354">
        <f>'Class-9'!BI17</f>
        <v>0</v>
      </c>
      <c r="BC15" s="380">
        <f>'Class-9'!BJ17</f>
        <v>0</v>
      </c>
      <c r="BD15" s="847">
        <f>'Class-9'!BK17</f>
        <v>0</v>
      </c>
      <c r="BE15" s="848">
        <f>'Class-9'!BL17</f>
        <v>0</v>
      </c>
      <c r="BF15" s="382" t="str">
        <f>'Class-9'!BO17</f>
        <v/>
      </c>
      <c r="BG15" s="353">
        <f>'Class-9'!BP17</f>
        <v>0</v>
      </c>
      <c r="BH15" s="354">
        <f>'Class-9'!BQ17</f>
        <v>0</v>
      </c>
      <c r="BI15" s="380">
        <f>'Class-9'!BR17</f>
        <v>0</v>
      </c>
      <c r="BJ15" s="354">
        <f>'Class-9'!BS17</f>
        <v>0</v>
      </c>
      <c r="BK15" s="354">
        <f>'Class-9'!BT17</f>
        <v>0</v>
      </c>
      <c r="BL15" s="380">
        <f>'Class-9'!BU17</f>
        <v>0</v>
      </c>
      <c r="BM15" s="354">
        <f>'Class-9'!BV17</f>
        <v>0</v>
      </c>
      <c r="BN15" s="354">
        <f>'Class-9'!BW17</f>
        <v>0</v>
      </c>
      <c r="BO15" s="380">
        <f>'Class-9'!BX17</f>
        <v>0</v>
      </c>
      <c r="BP15" s="847">
        <f>'Class-9'!BY17</f>
        <v>0</v>
      </c>
      <c r="BQ15" s="848">
        <f>'Class-9'!BZ17</f>
        <v>0</v>
      </c>
      <c r="BR15" s="382" t="str">
        <f>'Class-9'!CC17</f>
        <v/>
      </c>
      <c r="BS15" s="353">
        <f>'Class-9'!CD17</f>
        <v>0</v>
      </c>
      <c r="BT15" s="354">
        <f>'Class-9'!CE17</f>
        <v>0</v>
      </c>
      <c r="BU15" s="380">
        <f>'Class-9'!CF17</f>
        <v>0</v>
      </c>
      <c r="BV15" s="354">
        <f>'Class-9'!CG17</f>
        <v>0</v>
      </c>
      <c r="BW15" s="354">
        <f>'Class-9'!CH17</f>
        <v>0</v>
      </c>
      <c r="BX15" s="380">
        <f>'Class-9'!CI17</f>
        <v>0</v>
      </c>
      <c r="BY15" s="354">
        <f>'Class-9'!CJ17</f>
        <v>0</v>
      </c>
      <c r="BZ15" s="354">
        <f>'Class-9'!CK17</f>
        <v>0</v>
      </c>
      <c r="CA15" s="380">
        <f>'Class-9'!CL17</f>
        <v>0</v>
      </c>
      <c r="CB15" s="847">
        <f>'Class-9'!CM17</f>
        <v>0</v>
      </c>
      <c r="CC15" s="848">
        <f>'Class-9'!CN17</f>
        <v>0</v>
      </c>
      <c r="CD15" s="382" t="str">
        <f>'Class-9'!CQ17</f>
        <v/>
      </c>
      <c r="CE15" s="353">
        <f>'Class-9'!CR17</f>
        <v>0</v>
      </c>
      <c r="CF15" s="354">
        <f>'Class-9'!CS17</f>
        <v>0</v>
      </c>
      <c r="CG15" s="380">
        <f>'Class-9'!CT17</f>
        <v>0</v>
      </c>
      <c r="CH15" s="354">
        <f>'Class-9'!CU17</f>
        <v>0</v>
      </c>
      <c r="CI15" s="354">
        <f>'Class-9'!CV17</f>
        <v>0</v>
      </c>
      <c r="CJ15" s="380">
        <f>'Class-9'!CW17</f>
        <v>0</v>
      </c>
      <c r="CK15" s="354">
        <f>'Class-9'!CX17</f>
        <v>0</v>
      </c>
      <c r="CL15" s="354">
        <f>'Class-9'!CY17</f>
        <v>0</v>
      </c>
      <c r="CM15" s="380">
        <f>'Class-9'!CZ17</f>
        <v>0</v>
      </c>
      <c r="CN15" s="381">
        <f>'Class-9'!DA17</f>
        <v>0</v>
      </c>
      <c r="CO15" s="400">
        <f>'Class-9'!DC17</f>
        <v>0</v>
      </c>
      <c r="CP15" s="353">
        <f>'Class-9'!DD17</f>
        <v>0</v>
      </c>
      <c r="CQ15" s="354">
        <f>'Class-9'!DE17</f>
        <v>0</v>
      </c>
      <c r="CR15" s="380">
        <f>'Class-9'!DF17</f>
        <v>0</v>
      </c>
      <c r="CS15" s="354">
        <f>'Class-9'!DG17</f>
        <v>0</v>
      </c>
      <c r="CT15" s="354">
        <f>'Class-9'!DH17</f>
        <v>0</v>
      </c>
      <c r="CU15" s="380">
        <f>'Class-9'!DI17</f>
        <v>0</v>
      </c>
      <c r="CV15" s="354">
        <f>'Class-9'!DJ17</f>
        <v>0</v>
      </c>
      <c r="CW15" s="354">
        <f>'Class-9'!DK17</f>
        <v>0</v>
      </c>
      <c r="CX15" s="380">
        <f>'Class-9'!DL17</f>
        <v>0</v>
      </c>
      <c r="CY15" s="381">
        <f>'Class-9'!DM17</f>
        <v>0</v>
      </c>
      <c r="CZ15" s="400">
        <f>'Class-9'!DO17</f>
        <v>0</v>
      </c>
      <c r="DA15" s="353">
        <f>'Class-9'!DP17</f>
        <v>0</v>
      </c>
      <c r="DB15" s="354">
        <f>'Class-9'!DQ17</f>
        <v>0</v>
      </c>
      <c r="DC15" s="354">
        <f>'Class-9'!DR17</f>
        <v>0</v>
      </c>
      <c r="DD15" s="354">
        <f>'Class-9'!DS17</f>
        <v>0</v>
      </c>
      <c r="DE15" s="354">
        <f>'Class-9'!DT17</f>
        <v>0</v>
      </c>
      <c r="DF15" s="382">
        <f>'Class-9'!DU17</f>
        <v>0</v>
      </c>
      <c r="DG15" s="353">
        <f>'Class-9'!DV17</f>
        <v>0</v>
      </c>
      <c r="DH15" s="354">
        <f>'Class-9'!DW17</f>
        <v>0</v>
      </c>
      <c r="DI15" s="354">
        <f>'Class-9'!DX17</f>
        <v>0</v>
      </c>
      <c r="DJ15" s="354">
        <f>'Class-9'!DY17</f>
        <v>0</v>
      </c>
      <c r="DK15" s="354">
        <f>'Class-9'!DZ17</f>
        <v>0</v>
      </c>
      <c r="DL15" s="357">
        <f>'Class-9'!EA17</f>
        <v>0</v>
      </c>
      <c r="DM15" s="353">
        <f>'Class-9'!EB17</f>
        <v>0</v>
      </c>
      <c r="DN15" s="354">
        <f>'Class-9'!EC17</f>
        <v>0</v>
      </c>
      <c r="DO15" s="380">
        <f>'Class-9'!ED17</f>
        <v>0</v>
      </c>
      <c r="DP15" s="354">
        <f>'Class-9'!EE17</f>
        <v>0</v>
      </c>
      <c r="DQ15" s="354">
        <f>'Class-9'!EF17</f>
        <v>0</v>
      </c>
      <c r="DR15" s="380">
        <f>'Class-9'!EG17</f>
        <v>0</v>
      </c>
      <c r="DS15" s="354">
        <f>'Class-9'!EH17</f>
        <v>0</v>
      </c>
      <c r="DT15" s="354">
        <f>'Class-9'!EI17</f>
        <v>0</v>
      </c>
      <c r="DU15" s="380">
        <f>'Class-9'!EJ17</f>
        <v>0</v>
      </c>
      <c r="DV15" s="381">
        <f>'Class-9'!EK17</f>
        <v>0</v>
      </c>
      <c r="DW15" s="400">
        <f>'Class-9'!EM17</f>
        <v>0</v>
      </c>
      <c r="DX15" s="353">
        <f>'Class-9'!EN17</f>
        <v>0</v>
      </c>
      <c r="DY15" s="354">
        <f>'Class-9'!EO17</f>
        <v>0</v>
      </c>
      <c r="DZ15" s="358" t="str">
        <f>'Class-9'!EP17</f>
        <v/>
      </c>
      <c r="EA15" s="353">
        <f>'Class-9'!EQ17</f>
        <v>0</v>
      </c>
      <c r="EB15" s="354">
        <f>'Class-9'!ER17</f>
        <v>0</v>
      </c>
      <c r="EC15" s="359">
        <f>'Class-9'!ES17</f>
        <v>0</v>
      </c>
      <c r="ED15" s="354" t="str">
        <f>'Class-9'!ET17</f>
        <v/>
      </c>
      <c r="EE15" s="354" t="str">
        <f>'Class-9'!EU17</f>
        <v/>
      </c>
      <c r="EF15" s="354" t="str">
        <f>'Class-9'!EV17</f>
        <v/>
      </c>
      <c r="EG15" s="356" t="str">
        <f>'Class-9'!EW17</f>
        <v/>
      </c>
      <c r="EH15" s="360" t="str">
        <f>'Class-9'!EY17</f>
        <v/>
      </c>
    </row>
    <row r="16" spans="1:138" s="361" customFormat="1" ht="17.25" customHeight="1">
      <c r="A16" s="910"/>
      <c r="B16" s="353">
        <f t="shared" si="3"/>
        <v>0</v>
      </c>
      <c r="C16" s="354">
        <f>'Class-9'!D18</f>
        <v>0</v>
      </c>
      <c r="D16" s="354">
        <f>'Class-9'!E18</f>
        <v>0</v>
      </c>
      <c r="E16" s="354">
        <f>'Class-9'!F18</f>
        <v>0</v>
      </c>
      <c r="F16" s="354">
        <f>'Class-9'!$G18</f>
        <v>0</v>
      </c>
      <c r="G16" s="354">
        <f>'Class-9'!$H18</f>
        <v>0</v>
      </c>
      <c r="H16" s="354">
        <f>'Class-9'!I18</f>
        <v>0</v>
      </c>
      <c r="I16" s="354">
        <f>'Class-9'!J18</f>
        <v>0</v>
      </c>
      <c r="J16" s="355">
        <f>'Class-9'!K18</f>
        <v>0</v>
      </c>
      <c r="K16" s="353">
        <f>'Class-9'!L18</f>
        <v>0</v>
      </c>
      <c r="L16" s="354">
        <f>'Class-9'!M18</f>
        <v>0</v>
      </c>
      <c r="M16" s="380">
        <f>'Class-9'!N18</f>
        <v>0</v>
      </c>
      <c r="N16" s="354">
        <f>'Class-9'!O18</f>
        <v>0</v>
      </c>
      <c r="O16" s="354">
        <f>'Class-9'!P18</f>
        <v>0</v>
      </c>
      <c r="P16" s="380">
        <f>'Class-9'!Q18</f>
        <v>0</v>
      </c>
      <c r="Q16" s="354">
        <f>'Class-9'!R18</f>
        <v>0</v>
      </c>
      <c r="R16" s="354">
        <f>'Class-9'!S18</f>
        <v>0</v>
      </c>
      <c r="S16" s="380">
        <f>'Class-9'!T18</f>
        <v>0</v>
      </c>
      <c r="T16" s="847">
        <f>'Class-9'!U18</f>
        <v>0</v>
      </c>
      <c r="U16" s="848"/>
      <c r="V16" s="382" t="str">
        <f>'Class-9'!Y18</f>
        <v/>
      </c>
      <c r="W16" s="353">
        <f>'Class-9'!Z18</f>
        <v>0</v>
      </c>
      <c r="X16" s="354">
        <f>'Class-9'!AA18</f>
        <v>0</v>
      </c>
      <c r="Y16" s="380">
        <f>'Class-9'!AB18</f>
        <v>0</v>
      </c>
      <c r="Z16" s="354">
        <f>'Class-9'!AC18</f>
        <v>0</v>
      </c>
      <c r="AA16" s="354">
        <f>'Class-9'!AD18</f>
        <v>0</v>
      </c>
      <c r="AB16" s="380">
        <f>'Class-9'!AE18</f>
        <v>0</v>
      </c>
      <c r="AC16" s="354">
        <f>'Class-9'!AF18</f>
        <v>0</v>
      </c>
      <c r="AD16" s="354">
        <f>'Class-9'!AG18</f>
        <v>0</v>
      </c>
      <c r="AE16" s="380">
        <f>'Class-9'!AH18</f>
        <v>0</v>
      </c>
      <c r="AF16" s="847">
        <f>'Class-9'!AI18</f>
        <v>0</v>
      </c>
      <c r="AG16" s="848">
        <f>'Class-9'!AJ18</f>
        <v>0</v>
      </c>
      <c r="AH16" s="382" t="str">
        <f>'Class-9'!AM18</f>
        <v/>
      </c>
      <c r="AI16" s="353">
        <f>'Class-9'!AN18</f>
        <v>0</v>
      </c>
      <c r="AJ16" s="354">
        <f>'Class-9'!AO18</f>
        <v>0</v>
      </c>
      <c r="AK16" s="380">
        <f>'Class-9'!AP18</f>
        <v>0</v>
      </c>
      <c r="AL16" s="354">
        <f>'Class-9'!AQ18</f>
        <v>0</v>
      </c>
      <c r="AM16" s="354">
        <f>'Class-9'!AR18</f>
        <v>0</v>
      </c>
      <c r="AN16" s="380">
        <f>'Class-9'!AS18</f>
        <v>0</v>
      </c>
      <c r="AO16" s="354">
        <f>'Class-9'!AT18</f>
        <v>0</v>
      </c>
      <c r="AP16" s="354">
        <f>'Class-9'!AU18</f>
        <v>0</v>
      </c>
      <c r="AQ16" s="380">
        <f>'Class-9'!AV18</f>
        <v>0</v>
      </c>
      <c r="AR16" s="847">
        <f>'Class-9'!AW18</f>
        <v>0</v>
      </c>
      <c r="AS16" s="848"/>
      <c r="AT16" s="382" t="str">
        <f>'Class-9'!BA18</f>
        <v/>
      </c>
      <c r="AU16" s="353">
        <f>'Class-9'!BB18</f>
        <v>0</v>
      </c>
      <c r="AV16" s="354">
        <f>'Class-9'!BC18</f>
        <v>0</v>
      </c>
      <c r="AW16" s="380">
        <f>'Class-9'!BD18</f>
        <v>0</v>
      </c>
      <c r="AX16" s="354">
        <f>'Class-9'!BE18</f>
        <v>0</v>
      </c>
      <c r="AY16" s="354">
        <f>'Class-9'!BF18</f>
        <v>0</v>
      </c>
      <c r="AZ16" s="380">
        <f>'Class-9'!BG18</f>
        <v>0</v>
      </c>
      <c r="BA16" s="354">
        <f>'Class-9'!BH18</f>
        <v>0</v>
      </c>
      <c r="BB16" s="354">
        <f>'Class-9'!BI18</f>
        <v>0</v>
      </c>
      <c r="BC16" s="380">
        <f>'Class-9'!BJ18</f>
        <v>0</v>
      </c>
      <c r="BD16" s="847">
        <f>'Class-9'!BK18</f>
        <v>0</v>
      </c>
      <c r="BE16" s="848">
        <f>'Class-9'!BL18</f>
        <v>0</v>
      </c>
      <c r="BF16" s="382" t="str">
        <f>'Class-9'!BO18</f>
        <v/>
      </c>
      <c r="BG16" s="353">
        <f>'Class-9'!BP18</f>
        <v>0</v>
      </c>
      <c r="BH16" s="354">
        <f>'Class-9'!BQ18</f>
        <v>0</v>
      </c>
      <c r="BI16" s="380">
        <f>'Class-9'!BR18</f>
        <v>0</v>
      </c>
      <c r="BJ16" s="354">
        <f>'Class-9'!BS18</f>
        <v>0</v>
      </c>
      <c r="BK16" s="354">
        <f>'Class-9'!BT18</f>
        <v>0</v>
      </c>
      <c r="BL16" s="380">
        <f>'Class-9'!BU18</f>
        <v>0</v>
      </c>
      <c r="BM16" s="354">
        <f>'Class-9'!BV18</f>
        <v>0</v>
      </c>
      <c r="BN16" s="354">
        <f>'Class-9'!BW18</f>
        <v>0</v>
      </c>
      <c r="BO16" s="380">
        <f>'Class-9'!BX18</f>
        <v>0</v>
      </c>
      <c r="BP16" s="847">
        <f>'Class-9'!BY18</f>
        <v>0</v>
      </c>
      <c r="BQ16" s="848">
        <f>'Class-9'!BZ18</f>
        <v>0</v>
      </c>
      <c r="BR16" s="382" t="str">
        <f>'Class-9'!CC18</f>
        <v/>
      </c>
      <c r="BS16" s="353">
        <f>'Class-9'!CD18</f>
        <v>0</v>
      </c>
      <c r="BT16" s="354">
        <f>'Class-9'!CE18</f>
        <v>0</v>
      </c>
      <c r="BU16" s="380">
        <f>'Class-9'!CF18</f>
        <v>0</v>
      </c>
      <c r="BV16" s="354">
        <f>'Class-9'!CG18</f>
        <v>0</v>
      </c>
      <c r="BW16" s="354">
        <f>'Class-9'!CH18</f>
        <v>0</v>
      </c>
      <c r="BX16" s="380">
        <f>'Class-9'!CI18</f>
        <v>0</v>
      </c>
      <c r="BY16" s="354">
        <f>'Class-9'!CJ18</f>
        <v>0</v>
      </c>
      <c r="BZ16" s="354">
        <f>'Class-9'!CK18</f>
        <v>0</v>
      </c>
      <c r="CA16" s="380">
        <f>'Class-9'!CL18</f>
        <v>0</v>
      </c>
      <c r="CB16" s="847">
        <f>'Class-9'!CM18</f>
        <v>0</v>
      </c>
      <c r="CC16" s="848">
        <f>'Class-9'!CN18</f>
        <v>0</v>
      </c>
      <c r="CD16" s="382" t="str">
        <f>'Class-9'!CQ18</f>
        <v/>
      </c>
      <c r="CE16" s="353">
        <f>'Class-9'!CR18</f>
        <v>0</v>
      </c>
      <c r="CF16" s="354">
        <f>'Class-9'!CS18</f>
        <v>0</v>
      </c>
      <c r="CG16" s="380">
        <f>'Class-9'!CT18</f>
        <v>0</v>
      </c>
      <c r="CH16" s="354">
        <f>'Class-9'!CU18</f>
        <v>0</v>
      </c>
      <c r="CI16" s="354">
        <f>'Class-9'!CV18</f>
        <v>0</v>
      </c>
      <c r="CJ16" s="380">
        <f>'Class-9'!CW18</f>
        <v>0</v>
      </c>
      <c r="CK16" s="354">
        <f>'Class-9'!CX18</f>
        <v>0</v>
      </c>
      <c r="CL16" s="354">
        <f>'Class-9'!CY18</f>
        <v>0</v>
      </c>
      <c r="CM16" s="380">
        <f>'Class-9'!CZ18</f>
        <v>0</v>
      </c>
      <c r="CN16" s="381">
        <f>'Class-9'!DA18</f>
        <v>0</v>
      </c>
      <c r="CO16" s="400">
        <f>'Class-9'!DC18</f>
        <v>0</v>
      </c>
      <c r="CP16" s="353">
        <f>'Class-9'!DD18</f>
        <v>0</v>
      </c>
      <c r="CQ16" s="354">
        <f>'Class-9'!DE18</f>
        <v>0</v>
      </c>
      <c r="CR16" s="380">
        <f>'Class-9'!DF18</f>
        <v>0</v>
      </c>
      <c r="CS16" s="354">
        <f>'Class-9'!DG18</f>
        <v>0</v>
      </c>
      <c r="CT16" s="354">
        <f>'Class-9'!DH18</f>
        <v>0</v>
      </c>
      <c r="CU16" s="380">
        <f>'Class-9'!DI18</f>
        <v>0</v>
      </c>
      <c r="CV16" s="354">
        <f>'Class-9'!DJ18</f>
        <v>0</v>
      </c>
      <c r="CW16" s="354">
        <f>'Class-9'!DK18</f>
        <v>0</v>
      </c>
      <c r="CX16" s="380">
        <f>'Class-9'!DL18</f>
        <v>0</v>
      </c>
      <c r="CY16" s="381">
        <f>'Class-9'!DM18</f>
        <v>0</v>
      </c>
      <c r="CZ16" s="400">
        <f>'Class-9'!DO18</f>
        <v>0</v>
      </c>
      <c r="DA16" s="353">
        <f>'Class-9'!DP18</f>
        <v>0</v>
      </c>
      <c r="DB16" s="354">
        <f>'Class-9'!DQ18</f>
        <v>0</v>
      </c>
      <c r="DC16" s="354">
        <f>'Class-9'!DR18</f>
        <v>0</v>
      </c>
      <c r="DD16" s="354">
        <f>'Class-9'!DS18</f>
        <v>0</v>
      </c>
      <c r="DE16" s="354">
        <f>'Class-9'!DT18</f>
        <v>0</v>
      </c>
      <c r="DF16" s="382">
        <f>'Class-9'!DU18</f>
        <v>0</v>
      </c>
      <c r="DG16" s="353">
        <f>'Class-9'!DV18</f>
        <v>0</v>
      </c>
      <c r="DH16" s="354">
        <f>'Class-9'!DW18</f>
        <v>0</v>
      </c>
      <c r="DI16" s="354">
        <f>'Class-9'!DX18</f>
        <v>0</v>
      </c>
      <c r="DJ16" s="354">
        <f>'Class-9'!DY18</f>
        <v>0</v>
      </c>
      <c r="DK16" s="354">
        <f>'Class-9'!DZ18</f>
        <v>0</v>
      </c>
      <c r="DL16" s="357">
        <f>'Class-9'!EA18</f>
        <v>0</v>
      </c>
      <c r="DM16" s="353">
        <f>'Class-9'!EB18</f>
        <v>0</v>
      </c>
      <c r="DN16" s="354">
        <f>'Class-9'!EC18</f>
        <v>0</v>
      </c>
      <c r="DO16" s="380">
        <f>'Class-9'!ED18</f>
        <v>0</v>
      </c>
      <c r="DP16" s="354">
        <f>'Class-9'!EE18</f>
        <v>0</v>
      </c>
      <c r="DQ16" s="354">
        <f>'Class-9'!EF18</f>
        <v>0</v>
      </c>
      <c r="DR16" s="380">
        <f>'Class-9'!EG18</f>
        <v>0</v>
      </c>
      <c r="DS16" s="354">
        <f>'Class-9'!EH18</f>
        <v>0</v>
      </c>
      <c r="DT16" s="354">
        <f>'Class-9'!EI18</f>
        <v>0</v>
      </c>
      <c r="DU16" s="380">
        <f>'Class-9'!EJ18</f>
        <v>0</v>
      </c>
      <c r="DV16" s="381">
        <f>'Class-9'!EK18</f>
        <v>0</v>
      </c>
      <c r="DW16" s="400">
        <f>'Class-9'!EM18</f>
        <v>0</v>
      </c>
      <c r="DX16" s="353">
        <f>'Class-9'!EN18</f>
        <v>0</v>
      </c>
      <c r="DY16" s="354">
        <f>'Class-9'!EO18</f>
        <v>0</v>
      </c>
      <c r="DZ16" s="358" t="str">
        <f>'Class-9'!EP18</f>
        <v/>
      </c>
      <c r="EA16" s="353">
        <f>'Class-9'!EQ18</f>
        <v>0</v>
      </c>
      <c r="EB16" s="354">
        <f>'Class-9'!ER18</f>
        <v>0</v>
      </c>
      <c r="EC16" s="359">
        <f>'Class-9'!ES18</f>
        <v>0</v>
      </c>
      <c r="ED16" s="354" t="str">
        <f>'Class-9'!ET18</f>
        <v/>
      </c>
      <c r="EE16" s="354" t="str">
        <f>'Class-9'!EU18</f>
        <v/>
      </c>
      <c r="EF16" s="354" t="str">
        <f>'Class-9'!EV18</f>
        <v/>
      </c>
      <c r="EG16" s="356" t="str">
        <f>'Class-9'!EW18</f>
        <v/>
      </c>
      <c r="EH16" s="360" t="str">
        <f>'Class-9'!EY18</f>
        <v/>
      </c>
    </row>
    <row r="17" spans="1:138" s="361" customFormat="1" ht="17.25" customHeight="1">
      <c r="A17" s="910"/>
      <c r="B17" s="353">
        <f t="shared" si="3"/>
        <v>0</v>
      </c>
      <c r="C17" s="354">
        <f>'Class-9'!D19</f>
        <v>0</v>
      </c>
      <c r="D17" s="354">
        <f>'Class-9'!E19</f>
        <v>0</v>
      </c>
      <c r="E17" s="354">
        <f>'Class-9'!F19</f>
        <v>0</v>
      </c>
      <c r="F17" s="354">
        <f>'Class-9'!$G19</f>
        <v>0</v>
      </c>
      <c r="G17" s="354">
        <f>'Class-9'!$H19</f>
        <v>0</v>
      </c>
      <c r="H17" s="354">
        <f>'Class-9'!I19</f>
        <v>0</v>
      </c>
      <c r="I17" s="354">
        <f>'Class-9'!J19</f>
        <v>0</v>
      </c>
      <c r="J17" s="355">
        <f>'Class-9'!K19</f>
        <v>0</v>
      </c>
      <c r="K17" s="353">
        <f>'Class-9'!L19</f>
        <v>0</v>
      </c>
      <c r="L17" s="354">
        <f>'Class-9'!M19</f>
        <v>0</v>
      </c>
      <c r="M17" s="380">
        <f>'Class-9'!N19</f>
        <v>0</v>
      </c>
      <c r="N17" s="354">
        <f>'Class-9'!O19</f>
        <v>0</v>
      </c>
      <c r="O17" s="354">
        <f>'Class-9'!P19</f>
        <v>0</v>
      </c>
      <c r="P17" s="380">
        <f>'Class-9'!Q19</f>
        <v>0</v>
      </c>
      <c r="Q17" s="354">
        <f>'Class-9'!R19</f>
        <v>0</v>
      </c>
      <c r="R17" s="354">
        <f>'Class-9'!S19</f>
        <v>0</v>
      </c>
      <c r="S17" s="380">
        <f>'Class-9'!T19</f>
        <v>0</v>
      </c>
      <c r="T17" s="847">
        <f>'Class-9'!U19</f>
        <v>0</v>
      </c>
      <c r="U17" s="848"/>
      <c r="V17" s="382" t="str">
        <f>'Class-9'!Y19</f>
        <v/>
      </c>
      <c r="W17" s="353">
        <f>'Class-9'!Z19</f>
        <v>0</v>
      </c>
      <c r="X17" s="354">
        <f>'Class-9'!AA19</f>
        <v>0</v>
      </c>
      <c r="Y17" s="380">
        <f>'Class-9'!AB19</f>
        <v>0</v>
      </c>
      <c r="Z17" s="354">
        <f>'Class-9'!AC19</f>
        <v>0</v>
      </c>
      <c r="AA17" s="354">
        <f>'Class-9'!AD19</f>
        <v>0</v>
      </c>
      <c r="AB17" s="380">
        <f>'Class-9'!AE19</f>
        <v>0</v>
      </c>
      <c r="AC17" s="354">
        <f>'Class-9'!AF19</f>
        <v>0</v>
      </c>
      <c r="AD17" s="354">
        <f>'Class-9'!AG19</f>
        <v>0</v>
      </c>
      <c r="AE17" s="380">
        <f>'Class-9'!AH19</f>
        <v>0</v>
      </c>
      <c r="AF17" s="847">
        <f>'Class-9'!AI19</f>
        <v>0</v>
      </c>
      <c r="AG17" s="848">
        <f>'Class-9'!AJ19</f>
        <v>0</v>
      </c>
      <c r="AH17" s="382" t="str">
        <f>'Class-9'!AM19</f>
        <v/>
      </c>
      <c r="AI17" s="353">
        <f>'Class-9'!AN19</f>
        <v>0</v>
      </c>
      <c r="AJ17" s="354">
        <f>'Class-9'!AO19</f>
        <v>0</v>
      </c>
      <c r="AK17" s="380">
        <f>'Class-9'!AP19</f>
        <v>0</v>
      </c>
      <c r="AL17" s="354">
        <f>'Class-9'!AQ19</f>
        <v>0</v>
      </c>
      <c r="AM17" s="354">
        <f>'Class-9'!AR19</f>
        <v>0</v>
      </c>
      <c r="AN17" s="380">
        <f>'Class-9'!AS19</f>
        <v>0</v>
      </c>
      <c r="AO17" s="354">
        <f>'Class-9'!AT19</f>
        <v>0</v>
      </c>
      <c r="AP17" s="354">
        <f>'Class-9'!AU19</f>
        <v>0</v>
      </c>
      <c r="AQ17" s="380">
        <f>'Class-9'!AV19</f>
        <v>0</v>
      </c>
      <c r="AR17" s="847">
        <f>'Class-9'!AW19</f>
        <v>0</v>
      </c>
      <c r="AS17" s="848"/>
      <c r="AT17" s="382" t="str">
        <f>'Class-9'!BA19</f>
        <v/>
      </c>
      <c r="AU17" s="353">
        <f>'Class-9'!BB19</f>
        <v>0</v>
      </c>
      <c r="AV17" s="354">
        <f>'Class-9'!BC19</f>
        <v>0</v>
      </c>
      <c r="AW17" s="380">
        <f>'Class-9'!BD19</f>
        <v>0</v>
      </c>
      <c r="AX17" s="354">
        <f>'Class-9'!BE19</f>
        <v>0</v>
      </c>
      <c r="AY17" s="354">
        <f>'Class-9'!BF19</f>
        <v>0</v>
      </c>
      <c r="AZ17" s="380">
        <f>'Class-9'!BG19</f>
        <v>0</v>
      </c>
      <c r="BA17" s="354">
        <f>'Class-9'!BH19</f>
        <v>0</v>
      </c>
      <c r="BB17" s="354">
        <f>'Class-9'!BI19</f>
        <v>0</v>
      </c>
      <c r="BC17" s="380">
        <f>'Class-9'!BJ19</f>
        <v>0</v>
      </c>
      <c r="BD17" s="847">
        <f>'Class-9'!BK19</f>
        <v>0</v>
      </c>
      <c r="BE17" s="848">
        <f>'Class-9'!BL19</f>
        <v>0</v>
      </c>
      <c r="BF17" s="382" t="str">
        <f>'Class-9'!BO19</f>
        <v/>
      </c>
      <c r="BG17" s="353">
        <f>'Class-9'!BP19</f>
        <v>0</v>
      </c>
      <c r="BH17" s="354">
        <f>'Class-9'!BQ19</f>
        <v>0</v>
      </c>
      <c r="BI17" s="380">
        <f>'Class-9'!BR19</f>
        <v>0</v>
      </c>
      <c r="BJ17" s="354">
        <f>'Class-9'!BS19</f>
        <v>0</v>
      </c>
      <c r="BK17" s="354">
        <f>'Class-9'!BT19</f>
        <v>0</v>
      </c>
      <c r="BL17" s="380">
        <f>'Class-9'!BU19</f>
        <v>0</v>
      </c>
      <c r="BM17" s="354">
        <f>'Class-9'!BV19</f>
        <v>0</v>
      </c>
      <c r="BN17" s="354">
        <f>'Class-9'!BW19</f>
        <v>0</v>
      </c>
      <c r="BO17" s="380">
        <f>'Class-9'!BX19</f>
        <v>0</v>
      </c>
      <c r="BP17" s="847">
        <f>'Class-9'!BY19</f>
        <v>0</v>
      </c>
      <c r="BQ17" s="848">
        <f>'Class-9'!BZ19</f>
        <v>0</v>
      </c>
      <c r="BR17" s="382" t="str">
        <f>'Class-9'!CC19</f>
        <v/>
      </c>
      <c r="BS17" s="353">
        <f>'Class-9'!CD19</f>
        <v>0</v>
      </c>
      <c r="BT17" s="354">
        <f>'Class-9'!CE19</f>
        <v>0</v>
      </c>
      <c r="BU17" s="380">
        <f>'Class-9'!CF19</f>
        <v>0</v>
      </c>
      <c r="BV17" s="354">
        <f>'Class-9'!CG19</f>
        <v>0</v>
      </c>
      <c r="BW17" s="354">
        <f>'Class-9'!CH19</f>
        <v>0</v>
      </c>
      <c r="BX17" s="380">
        <f>'Class-9'!CI19</f>
        <v>0</v>
      </c>
      <c r="BY17" s="354">
        <f>'Class-9'!CJ19</f>
        <v>0</v>
      </c>
      <c r="BZ17" s="354">
        <f>'Class-9'!CK19</f>
        <v>0</v>
      </c>
      <c r="CA17" s="380">
        <f>'Class-9'!CL19</f>
        <v>0</v>
      </c>
      <c r="CB17" s="847">
        <f>'Class-9'!CM19</f>
        <v>0</v>
      </c>
      <c r="CC17" s="848">
        <f>'Class-9'!CN19</f>
        <v>0</v>
      </c>
      <c r="CD17" s="382" t="str">
        <f>'Class-9'!CQ19</f>
        <v/>
      </c>
      <c r="CE17" s="353">
        <f>'Class-9'!CR19</f>
        <v>0</v>
      </c>
      <c r="CF17" s="354">
        <f>'Class-9'!CS19</f>
        <v>0</v>
      </c>
      <c r="CG17" s="380">
        <f>'Class-9'!CT19</f>
        <v>0</v>
      </c>
      <c r="CH17" s="354">
        <f>'Class-9'!CU19</f>
        <v>0</v>
      </c>
      <c r="CI17" s="354">
        <f>'Class-9'!CV19</f>
        <v>0</v>
      </c>
      <c r="CJ17" s="380">
        <f>'Class-9'!CW19</f>
        <v>0</v>
      </c>
      <c r="CK17" s="354">
        <f>'Class-9'!CX19</f>
        <v>0</v>
      </c>
      <c r="CL17" s="354">
        <f>'Class-9'!CY19</f>
        <v>0</v>
      </c>
      <c r="CM17" s="380">
        <f>'Class-9'!CZ19</f>
        <v>0</v>
      </c>
      <c r="CN17" s="381">
        <f>'Class-9'!DA19</f>
        <v>0</v>
      </c>
      <c r="CO17" s="400">
        <f>'Class-9'!DC19</f>
        <v>0</v>
      </c>
      <c r="CP17" s="353">
        <f>'Class-9'!DD19</f>
        <v>0</v>
      </c>
      <c r="CQ17" s="354">
        <f>'Class-9'!DE19</f>
        <v>0</v>
      </c>
      <c r="CR17" s="380">
        <f>'Class-9'!DF19</f>
        <v>0</v>
      </c>
      <c r="CS17" s="354">
        <f>'Class-9'!DG19</f>
        <v>0</v>
      </c>
      <c r="CT17" s="354">
        <f>'Class-9'!DH19</f>
        <v>0</v>
      </c>
      <c r="CU17" s="380">
        <f>'Class-9'!DI19</f>
        <v>0</v>
      </c>
      <c r="CV17" s="354">
        <f>'Class-9'!DJ19</f>
        <v>0</v>
      </c>
      <c r="CW17" s="354">
        <f>'Class-9'!DK19</f>
        <v>0</v>
      </c>
      <c r="CX17" s="380">
        <f>'Class-9'!DL19</f>
        <v>0</v>
      </c>
      <c r="CY17" s="381">
        <f>'Class-9'!DM19</f>
        <v>0</v>
      </c>
      <c r="CZ17" s="400">
        <f>'Class-9'!DO19</f>
        <v>0</v>
      </c>
      <c r="DA17" s="353">
        <f>'Class-9'!DP19</f>
        <v>0</v>
      </c>
      <c r="DB17" s="354">
        <f>'Class-9'!DQ19</f>
        <v>0</v>
      </c>
      <c r="DC17" s="354">
        <f>'Class-9'!DR19</f>
        <v>0</v>
      </c>
      <c r="DD17" s="354">
        <f>'Class-9'!DS19</f>
        <v>0</v>
      </c>
      <c r="DE17" s="354">
        <f>'Class-9'!DT19</f>
        <v>0</v>
      </c>
      <c r="DF17" s="382">
        <f>'Class-9'!DU19</f>
        <v>0</v>
      </c>
      <c r="DG17" s="353">
        <f>'Class-9'!DV19</f>
        <v>0</v>
      </c>
      <c r="DH17" s="354">
        <f>'Class-9'!DW19</f>
        <v>0</v>
      </c>
      <c r="DI17" s="354">
        <f>'Class-9'!DX19</f>
        <v>0</v>
      </c>
      <c r="DJ17" s="354">
        <f>'Class-9'!DY19</f>
        <v>0</v>
      </c>
      <c r="DK17" s="354">
        <f>'Class-9'!DZ19</f>
        <v>0</v>
      </c>
      <c r="DL17" s="357">
        <f>'Class-9'!EA19</f>
        <v>0</v>
      </c>
      <c r="DM17" s="353">
        <f>'Class-9'!EB19</f>
        <v>0</v>
      </c>
      <c r="DN17" s="354">
        <f>'Class-9'!EC19</f>
        <v>0</v>
      </c>
      <c r="DO17" s="380">
        <f>'Class-9'!ED19</f>
        <v>0</v>
      </c>
      <c r="DP17" s="354">
        <f>'Class-9'!EE19</f>
        <v>0</v>
      </c>
      <c r="DQ17" s="354">
        <f>'Class-9'!EF19</f>
        <v>0</v>
      </c>
      <c r="DR17" s="380">
        <f>'Class-9'!EG19</f>
        <v>0</v>
      </c>
      <c r="DS17" s="354">
        <f>'Class-9'!EH19</f>
        <v>0</v>
      </c>
      <c r="DT17" s="354">
        <f>'Class-9'!EI19</f>
        <v>0</v>
      </c>
      <c r="DU17" s="380">
        <f>'Class-9'!EJ19</f>
        <v>0</v>
      </c>
      <c r="DV17" s="381">
        <f>'Class-9'!EK19</f>
        <v>0</v>
      </c>
      <c r="DW17" s="400">
        <f>'Class-9'!EM19</f>
        <v>0</v>
      </c>
      <c r="DX17" s="353">
        <f>'Class-9'!EN19</f>
        <v>0</v>
      </c>
      <c r="DY17" s="354">
        <f>'Class-9'!EO19</f>
        <v>0</v>
      </c>
      <c r="DZ17" s="358" t="str">
        <f>'Class-9'!EP19</f>
        <v/>
      </c>
      <c r="EA17" s="353">
        <f>'Class-9'!EQ19</f>
        <v>0</v>
      </c>
      <c r="EB17" s="354">
        <f>'Class-9'!ER19</f>
        <v>0</v>
      </c>
      <c r="EC17" s="359">
        <f>'Class-9'!ES19</f>
        <v>0</v>
      </c>
      <c r="ED17" s="354" t="str">
        <f>'Class-9'!ET19</f>
        <v/>
      </c>
      <c r="EE17" s="354" t="str">
        <f>'Class-9'!EU19</f>
        <v/>
      </c>
      <c r="EF17" s="354" t="str">
        <f>'Class-9'!EV19</f>
        <v/>
      </c>
      <c r="EG17" s="356" t="str">
        <f>'Class-9'!EW19</f>
        <v/>
      </c>
      <c r="EH17" s="360" t="str">
        <f>'Class-9'!EY19</f>
        <v/>
      </c>
    </row>
    <row r="18" spans="1:138" s="361" customFormat="1" ht="17.25" customHeight="1">
      <c r="A18" s="910"/>
      <c r="B18" s="353">
        <f t="shared" si="3"/>
        <v>0</v>
      </c>
      <c r="C18" s="354">
        <f>'Class-9'!D20</f>
        <v>0</v>
      </c>
      <c r="D18" s="354">
        <f>'Class-9'!E20</f>
        <v>0</v>
      </c>
      <c r="E18" s="354">
        <f>'Class-9'!F20</f>
        <v>0</v>
      </c>
      <c r="F18" s="354">
        <f>'Class-9'!$G20</f>
        <v>0</v>
      </c>
      <c r="G18" s="354">
        <f>'Class-9'!$H20</f>
        <v>0</v>
      </c>
      <c r="H18" s="354">
        <f>'Class-9'!I20</f>
        <v>0</v>
      </c>
      <c r="I18" s="354">
        <f>'Class-9'!J20</f>
        <v>0</v>
      </c>
      <c r="J18" s="355">
        <f>'Class-9'!K20</f>
        <v>0</v>
      </c>
      <c r="K18" s="353">
        <f>'Class-9'!L20</f>
        <v>0</v>
      </c>
      <c r="L18" s="354">
        <f>'Class-9'!M20</f>
        <v>0</v>
      </c>
      <c r="M18" s="380">
        <f>'Class-9'!N20</f>
        <v>0</v>
      </c>
      <c r="N18" s="354">
        <f>'Class-9'!O20</f>
        <v>0</v>
      </c>
      <c r="O18" s="354">
        <f>'Class-9'!P20</f>
        <v>0</v>
      </c>
      <c r="P18" s="380">
        <f>'Class-9'!Q20</f>
        <v>0</v>
      </c>
      <c r="Q18" s="354">
        <f>'Class-9'!R20</f>
        <v>0</v>
      </c>
      <c r="R18" s="354">
        <f>'Class-9'!S20</f>
        <v>0</v>
      </c>
      <c r="S18" s="380">
        <f>'Class-9'!T20</f>
        <v>0</v>
      </c>
      <c r="T18" s="847">
        <f>'Class-9'!U20</f>
        <v>0</v>
      </c>
      <c r="U18" s="848"/>
      <c r="V18" s="382" t="str">
        <f>'Class-9'!Y20</f>
        <v/>
      </c>
      <c r="W18" s="353">
        <f>'Class-9'!Z20</f>
        <v>0</v>
      </c>
      <c r="X18" s="354">
        <f>'Class-9'!AA20</f>
        <v>0</v>
      </c>
      <c r="Y18" s="380">
        <f>'Class-9'!AB20</f>
        <v>0</v>
      </c>
      <c r="Z18" s="354">
        <f>'Class-9'!AC20</f>
        <v>0</v>
      </c>
      <c r="AA18" s="354">
        <f>'Class-9'!AD20</f>
        <v>0</v>
      </c>
      <c r="AB18" s="380">
        <f>'Class-9'!AE20</f>
        <v>0</v>
      </c>
      <c r="AC18" s="354">
        <f>'Class-9'!AF20</f>
        <v>0</v>
      </c>
      <c r="AD18" s="354">
        <f>'Class-9'!AG20</f>
        <v>0</v>
      </c>
      <c r="AE18" s="380">
        <f>'Class-9'!AH20</f>
        <v>0</v>
      </c>
      <c r="AF18" s="847">
        <f>'Class-9'!AI20</f>
        <v>0</v>
      </c>
      <c r="AG18" s="848">
        <f>'Class-9'!AJ20</f>
        <v>0</v>
      </c>
      <c r="AH18" s="382" t="str">
        <f>'Class-9'!AM20</f>
        <v/>
      </c>
      <c r="AI18" s="353">
        <f>'Class-9'!AN20</f>
        <v>0</v>
      </c>
      <c r="AJ18" s="354">
        <f>'Class-9'!AO20</f>
        <v>0</v>
      </c>
      <c r="AK18" s="380">
        <f>'Class-9'!AP20</f>
        <v>0</v>
      </c>
      <c r="AL18" s="354">
        <f>'Class-9'!AQ20</f>
        <v>0</v>
      </c>
      <c r="AM18" s="354">
        <f>'Class-9'!AR20</f>
        <v>0</v>
      </c>
      <c r="AN18" s="380">
        <f>'Class-9'!AS20</f>
        <v>0</v>
      </c>
      <c r="AO18" s="354">
        <f>'Class-9'!AT20</f>
        <v>0</v>
      </c>
      <c r="AP18" s="354">
        <f>'Class-9'!AU20</f>
        <v>0</v>
      </c>
      <c r="AQ18" s="380">
        <f>'Class-9'!AV20</f>
        <v>0</v>
      </c>
      <c r="AR18" s="847">
        <f>'Class-9'!AW20</f>
        <v>0</v>
      </c>
      <c r="AS18" s="848"/>
      <c r="AT18" s="382" t="str">
        <f>'Class-9'!BA20</f>
        <v/>
      </c>
      <c r="AU18" s="353">
        <f>'Class-9'!BB20</f>
        <v>0</v>
      </c>
      <c r="AV18" s="354">
        <f>'Class-9'!BC20</f>
        <v>0</v>
      </c>
      <c r="AW18" s="380">
        <f>'Class-9'!BD20</f>
        <v>0</v>
      </c>
      <c r="AX18" s="354">
        <f>'Class-9'!BE20</f>
        <v>0</v>
      </c>
      <c r="AY18" s="354">
        <f>'Class-9'!BF20</f>
        <v>0</v>
      </c>
      <c r="AZ18" s="380">
        <f>'Class-9'!BG20</f>
        <v>0</v>
      </c>
      <c r="BA18" s="354">
        <f>'Class-9'!BH20</f>
        <v>0</v>
      </c>
      <c r="BB18" s="354">
        <f>'Class-9'!BI20</f>
        <v>0</v>
      </c>
      <c r="BC18" s="380">
        <f>'Class-9'!BJ20</f>
        <v>0</v>
      </c>
      <c r="BD18" s="847">
        <f>'Class-9'!BK20</f>
        <v>0</v>
      </c>
      <c r="BE18" s="848">
        <f>'Class-9'!BL20</f>
        <v>0</v>
      </c>
      <c r="BF18" s="382" t="str">
        <f>'Class-9'!BO20</f>
        <v/>
      </c>
      <c r="BG18" s="353">
        <f>'Class-9'!BP20</f>
        <v>0</v>
      </c>
      <c r="BH18" s="354">
        <f>'Class-9'!BQ20</f>
        <v>0</v>
      </c>
      <c r="BI18" s="380">
        <f>'Class-9'!BR20</f>
        <v>0</v>
      </c>
      <c r="BJ18" s="354">
        <f>'Class-9'!BS20</f>
        <v>0</v>
      </c>
      <c r="BK18" s="354">
        <f>'Class-9'!BT20</f>
        <v>0</v>
      </c>
      <c r="BL18" s="380">
        <f>'Class-9'!BU20</f>
        <v>0</v>
      </c>
      <c r="BM18" s="354">
        <f>'Class-9'!BV20</f>
        <v>0</v>
      </c>
      <c r="BN18" s="354">
        <f>'Class-9'!BW20</f>
        <v>0</v>
      </c>
      <c r="BO18" s="380">
        <f>'Class-9'!BX20</f>
        <v>0</v>
      </c>
      <c r="BP18" s="847">
        <f>'Class-9'!BY20</f>
        <v>0</v>
      </c>
      <c r="BQ18" s="848">
        <f>'Class-9'!BZ20</f>
        <v>0</v>
      </c>
      <c r="BR18" s="382" t="str">
        <f>'Class-9'!CC20</f>
        <v/>
      </c>
      <c r="BS18" s="353">
        <f>'Class-9'!CD20</f>
        <v>0</v>
      </c>
      <c r="BT18" s="354">
        <f>'Class-9'!CE20</f>
        <v>0</v>
      </c>
      <c r="BU18" s="380">
        <f>'Class-9'!CF20</f>
        <v>0</v>
      </c>
      <c r="BV18" s="354">
        <f>'Class-9'!CG20</f>
        <v>0</v>
      </c>
      <c r="BW18" s="354">
        <f>'Class-9'!CH20</f>
        <v>0</v>
      </c>
      <c r="BX18" s="380">
        <f>'Class-9'!CI20</f>
        <v>0</v>
      </c>
      <c r="BY18" s="354">
        <f>'Class-9'!CJ20</f>
        <v>0</v>
      </c>
      <c r="BZ18" s="354">
        <f>'Class-9'!CK20</f>
        <v>0</v>
      </c>
      <c r="CA18" s="380">
        <f>'Class-9'!CL20</f>
        <v>0</v>
      </c>
      <c r="CB18" s="847">
        <f>'Class-9'!CM20</f>
        <v>0</v>
      </c>
      <c r="CC18" s="848">
        <f>'Class-9'!CN20</f>
        <v>0</v>
      </c>
      <c r="CD18" s="382" t="str">
        <f>'Class-9'!CQ20</f>
        <v/>
      </c>
      <c r="CE18" s="353">
        <f>'Class-9'!CR20</f>
        <v>0</v>
      </c>
      <c r="CF18" s="354">
        <f>'Class-9'!CS20</f>
        <v>0</v>
      </c>
      <c r="CG18" s="380">
        <f>'Class-9'!CT20</f>
        <v>0</v>
      </c>
      <c r="CH18" s="354">
        <f>'Class-9'!CU20</f>
        <v>0</v>
      </c>
      <c r="CI18" s="354">
        <f>'Class-9'!CV20</f>
        <v>0</v>
      </c>
      <c r="CJ18" s="380">
        <f>'Class-9'!CW20</f>
        <v>0</v>
      </c>
      <c r="CK18" s="354">
        <f>'Class-9'!CX20</f>
        <v>0</v>
      </c>
      <c r="CL18" s="354">
        <f>'Class-9'!CY20</f>
        <v>0</v>
      </c>
      <c r="CM18" s="380">
        <f>'Class-9'!CZ20</f>
        <v>0</v>
      </c>
      <c r="CN18" s="381">
        <f>'Class-9'!DA20</f>
        <v>0</v>
      </c>
      <c r="CO18" s="400">
        <f>'Class-9'!DC20</f>
        <v>0</v>
      </c>
      <c r="CP18" s="353">
        <f>'Class-9'!DD20</f>
        <v>0</v>
      </c>
      <c r="CQ18" s="354">
        <f>'Class-9'!DE20</f>
        <v>0</v>
      </c>
      <c r="CR18" s="380">
        <f>'Class-9'!DF20</f>
        <v>0</v>
      </c>
      <c r="CS18" s="354">
        <f>'Class-9'!DG20</f>
        <v>0</v>
      </c>
      <c r="CT18" s="354">
        <f>'Class-9'!DH20</f>
        <v>0</v>
      </c>
      <c r="CU18" s="380">
        <f>'Class-9'!DI20</f>
        <v>0</v>
      </c>
      <c r="CV18" s="354">
        <f>'Class-9'!DJ20</f>
        <v>0</v>
      </c>
      <c r="CW18" s="354">
        <f>'Class-9'!DK20</f>
        <v>0</v>
      </c>
      <c r="CX18" s="380">
        <f>'Class-9'!DL20</f>
        <v>0</v>
      </c>
      <c r="CY18" s="381">
        <f>'Class-9'!DM20</f>
        <v>0</v>
      </c>
      <c r="CZ18" s="400">
        <f>'Class-9'!DO20</f>
        <v>0</v>
      </c>
      <c r="DA18" s="353">
        <f>'Class-9'!DP20</f>
        <v>0</v>
      </c>
      <c r="DB18" s="354">
        <f>'Class-9'!DQ20</f>
        <v>0</v>
      </c>
      <c r="DC18" s="354">
        <f>'Class-9'!DR20</f>
        <v>0</v>
      </c>
      <c r="DD18" s="354">
        <f>'Class-9'!DS20</f>
        <v>0</v>
      </c>
      <c r="DE18" s="354">
        <f>'Class-9'!DT20</f>
        <v>0</v>
      </c>
      <c r="DF18" s="382">
        <f>'Class-9'!DU20</f>
        <v>0</v>
      </c>
      <c r="DG18" s="353">
        <f>'Class-9'!DV20</f>
        <v>0</v>
      </c>
      <c r="DH18" s="354">
        <f>'Class-9'!DW20</f>
        <v>0</v>
      </c>
      <c r="DI18" s="354">
        <f>'Class-9'!DX20</f>
        <v>0</v>
      </c>
      <c r="DJ18" s="354">
        <f>'Class-9'!DY20</f>
        <v>0</v>
      </c>
      <c r="DK18" s="354">
        <f>'Class-9'!DZ20</f>
        <v>0</v>
      </c>
      <c r="DL18" s="357">
        <f>'Class-9'!EA20</f>
        <v>0</v>
      </c>
      <c r="DM18" s="353">
        <f>'Class-9'!EB20</f>
        <v>0</v>
      </c>
      <c r="DN18" s="354">
        <f>'Class-9'!EC20</f>
        <v>0</v>
      </c>
      <c r="DO18" s="380">
        <f>'Class-9'!ED20</f>
        <v>0</v>
      </c>
      <c r="DP18" s="354">
        <f>'Class-9'!EE20</f>
        <v>0</v>
      </c>
      <c r="DQ18" s="354">
        <f>'Class-9'!EF20</f>
        <v>0</v>
      </c>
      <c r="DR18" s="380">
        <f>'Class-9'!EG20</f>
        <v>0</v>
      </c>
      <c r="DS18" s="354">
        <f>'Class-9'!EH20</f>
        <v>0</v>
      </c>
      <c r="DT18" s="354">
        <f>'Class-9'!EI20</f>
        <v>0</v>
      </c>
      <c r="DU18" s="380">
        <f>'Class-9'!EJ20</f>
        <v>0</v>
      </c>
      <c r="DV18" s="381">
        <f>'Class-9'!EK20</f>
        <v>0</v>
      </c>
      <c r="DW18" s="400">
        <f>'Class-9'!EM20</f>
        <v>0</v>
      </c>
      <c r="DX18" s="353">
        <f>'Class-9'!EN20</f>
        <v>0</v>
      </c>
      <c r="DY18" s="354">
        <f>'Class-9'!EO20</f>
        <v>0</v>
      </c>
      <c r="DZ18" s="358" t="str">
        <f>'Class-9'!EP20</f>
        <v/>
      </c>
      <c r="EA18" s="353">
        <f>'Class-9'!EQ20</f>
        <v>0</v>
      </c>
      <c r="EB18" s="354">
        <f>'Class-9'!ER20</f>
        <v>0</v>
      </c>
      <c r="EC18" s="359">
        <f>'Class-9'!ES20</f>
        <v>0</v>
      </c>
      <c r="ED18" s="354" t="str">
        <f>'Class-9'!ET20</f>
        <v/>
      </c>
      <c r="EE18" s="354" t="str">
        <f>'Class-9'!EU20</f>
        <v/>
      </c>
      <c r="EF18" s="354" t="str">
        <f>'Class-9'!EV20</f>
        <v/>
      </c>
      <c r="EG18" s="356" t="str">
        <f>'Class-9'!EW20</f>
        <v/>
      </c>
      <c r="EH18" s="360" t="str">
        <f>'Class-9'!EY20</f>
        <v/>
      </c>
    </row>
    <row r="19" spans="1:138" s="361" customFormat="1" ht="17.25" customHeight="1">
      <c r="A19" s="910"/>
      <c r="B19" s="353">
        <f t="shared" si="3"/>
        <v>0</v>
      </c>
      <c r="C19" s="354">
        <f>'Class-9'!D21</f>
        <v>0</v>
      </c>
      <c r="D19" s="354">
        <f>'Class-9'!E21</f>
        <v>0</v>
      </c>
      <c r="E19" s="354">
        <f>'Class-9'!F21</f>
        <v>0</v>
      </c>
      <c r="F19" s="354">
        <f>'Class-9'!$G21</f>
        <v>0</v>
      </c>
      <c r="G19" s="354">
        <f>'Class-9'!$H21</f>
        <v>0</v>
      </c>
      <c r="H19" s="354">
        <f>'Class-9'!I21</f>
        <v>0</v>
      </c>
      <c r="I19" s="354">
        <f>'Class-9'!J21</f>
        <v>0</v>
      </c>
      <c r="J19" s="355">
        <f>'Class-9'!K21</f>
        <v>0</v>
      </c>
      <c r="K19" s="353">
        <f>'Class-9'!L21</f>
        <v>0</v>
      </c>
      <c r="L19" s="354">
        <f>'Class-9'!M21</f>
        <v>0</v>
      </c>
      <c r="M19" s="380">
        <f>'Class-9'!N21</f>
        <v>0</v>
      </c>
      <c r="N19" s="354">
        <f>'Class-9'!O21</f>
        <v>0</v>
      </c>
      <c r="O19" s="354">
        <f>'Class-9'!P21</f>
        <v>0</v>
      </c>
      <c r="P19" s="380">
        <f>'Class-9'!Q21</f>
        <v>0</v>
      </c>
      <c r="Q19" s="354">
        <f>'Class-9'!R21</f>
        <v>0</v>
      </c>
      <c r="R19" s="354">
        <f>'Class-9'!S21</f>
        <v>0</v>
      </c>
      <c r="S19" s="380">
        <f>'Class-9'!T21</f>
        <v>0</v>
      </c>
      <c r="T19" s="847">
        <f>'Class-9'!U21</f>
        <v>0</v>
      </c>
      <c r="U19" s="848"/>
      <c r="V19" s="382" t="str">
        <f>'Class-9'!Y21</f>
        <v/>
      </c>
      <c r="W19" s="353">
        <f>'Class-9'!Z21</f>
        <v>0</v>
      </c>
      <c r="X19" s="354">
        <f>'Class-9'!AA21</f>
        <v>0</v>
      </c>
      <c r="Y19" s="380">
        <f>'Class-9'!AB21</f>
        <v>0</v>
      </c>
      <c r="Z19" s="354">
        <f>'Class-9'!AC21</f>
        <v>0</v>
      </c>
      <c r="AA19" s="354">
        <f>'Class-9'!AD21</f>
        <v>0</v>
      </c>
      <c r="AB19" s="380">
        <f>'Class-9'!AE21</f>
        <v>0</v>
      </c>
      <c r="AC19" s="354">
        <f>'Class-9'!AF21</f>
        <v>0</v>
      </c>
      <c r="AD19" s="354">
        <f>'Class-9'!AG21</f>
        <v>0</v>
      </c>
      <c r="AE19" s="380">
        <f>'Class-9'!AH21</f>
        <v>0</v>
      </c>
      <c r="AF19" s="847">
        <f>'Class-9'!AI21</f>
        <v>0</v>
      </c>
      <c r="AG19" s="848">
        <f>'Class-9'!AJ21</f>
        <v>0</v>
      </c>
      <c r="AH19" s="382" t="str">
        <f>'Class-9'!AM21</f>
        <v/>
      </c>
      <c r="AI19" s="353">
        <f>'Class-9'!AN21</f>
        <v>0</v>
      </c>
      <c r="AJ19" s="354">
        <f>'Class-9'!AO21</f>
        <v>0</v>
      </c>
      <c r="AK19" s="380">
        <f>'Class-9'!AP21</f>
        <v>0</v>
      </c>
      <c r="AL19" s="354">
        <f>'Class-9'!AQ21</f>
        <v>0</v>
      </c>
      <c r="AM19" s="354">
        <f>'Class-9'!AR21</f>
        <v>0</v>
      </c>
      <c r="AN19" s="380">
        <f>'Class-9'!AS21</f>
        <v>0</v>
      </c>
      <c r="AO19" s="354">
        <f>'Class-9'!AT21</f>
        <v>0</v>
      </c>
      <c r="AP19" s="354">
        <f>'Class-9'!AU21</f>
        <v>0</v>
      </c>
      <c r="AQ19" s="380">
        <f>'Class-9'!AV21</f>
        <v>0</v>
      </c>
      <c r="AR19" s="847">
        <f>'Class-9'!AW21</f>
        <v>0</v>
      </c>
      <c r="AS19" s="848"/>
      <c r="AT19" s="382" t="str">
        <f>'Class-9'!BA21</f>
        <v/>
      </c>
      <c r="AU19" s="353">
        <f>'Class-9'!BB21</f>
        <v>0</v>
      </c>
      <c r="AV19" s="354">
        <f>'Class-9'!BC21</f>
        <v>0</v>
      </c>
      <c r="AW19" s="380">
        <f>'Class-9'!BD21</f>
        <v>0</v>
      </c>
      <c r="AX19" s="354">
        <f>'Class-9'!BE21</f>
        <v>0</v>
      </c>
      <c r="AY19" s="354">
        <f>'Class-9'!BF21</f>
        <v>0</v>
      </c>
      <c r="AZ19" s="380">
        <f>'Class-9'!BG21</f>
        <v>0</v>
      </c>
      <c r="BA19" s="354">
        <f>'Class-9'!BH21</f>
        <v>0</v>
      </c>
      <c r="BB19" s="354">
        <f>'Class-9'!BI21</f>
        <v>0</v>
      </c>
      <c r="BC19" s="380">
        <f>'Class-9'!BJ21</f>
        <v>0</v>
      </c>
      <c r="BD19" s="847">
        <f>'Class-9'!BK21</f>
        <v>0</v>
      </c>
      <c r="BE19" s="848">
        <f>'Class-9'!BL21</f>
        <v>0</v>
      </c>
      <c r="BF19" s="382" t="str">
        <f>'Class-9'!BO21</f>
        <v/>
      </c>
      <c r="BG19" s="353">
        <f>'Class-9'!BP21</f>
        <v>0</v>
      </c>
      <c r="BH19" s="354">
        <f>'Class-9'!BQ21</f>
        <v>0</v>
      </c>
      <c r="BI19" s="380">
        <f>'Class-9'!BR21</f>
        <v>0</v>
      </c>
      <c r="BJ19" s="354">
        <f>'Class-9'!BS21</f>
        <v>0</v>
      </c>
      <c r="BK19" s="354">
        <f>'Class-9'!BT21</f>
        <v>0</v>
      </c>
      <c r="BL19" s="380">
        <f>'Class-9'!BU21</f>
        <v>0</v>
      </c>
      <c r="BM19" s="354">
        <f>'Class-9'!BV21</f>
        <v>0</v>
      </c>
      <c r="BN19" s="354">
        <f>'Class-9'!BW21</f>
        <v>0</v>
      </c>
      <c r="BO19" s="380">
        <f>'Class-9'!BX21</f>
        <v>0</v>
      </c>
      <c r="BP19" s="847">
        <f>'Class-9'!BY21</f>
        <v>0</v>
      </c>
      <c r="BQ19" s="848">
        <f>'Class-9'!BZ21</f>
        <v>0</v>
      </c>
      <c r="BR19" s="382" t="str">
        <f>'Class-9'!CC21</f>
        <v/>
      </c>
      <c r="BS19" s="353">
        <f>'Class-9'!CD21</f>
        <v>0</v>
      </c>
      <c r="BT19" s="354">
        <f>'Class-9'!CE21</f>
        <v>0</v>
      </c>
      <c r="BU19" s="380">
        <f>'Class-9'!CF21</f>
        <v>0</v>
      </c>
      <c r="BV19" s="354">
        <f>'Class-9'!CG21</f>
        <v>0</v>
      </c>
      <c r="BW19" s="354">
        <f>'Class-9'!CH21</f>
        <v>0</v>
      </c>
      <c r="BX19" s="380">
        <f>'Class-9'!CI21</f>
        <v>0</v>
      </c>
      <c r="BY19" s="354">
        <f>'Class-9'!CJ21</f>
        <v>0</v>
      </c>
      <c r="BZ19" s="354">
        <f>'Class-9'!CK21</f>
        <v>0</v>
      </c>
      <c r="CA19" s="380">
        <f>'Class-9'!CL21</f>
        <v>0</v>
      </c>
      <c r="CB19" s="847">
        <f>'Class-9'!CM21</f>
        <v>0</v>
      </c>
      <c r="CC19" s="848">
        <f>'Class-9'!CN21</f>
        <v>0</v>
      </c>
      <c r="CD19" s="382" t="str">
        <f>'Class-9'!CQ21</f>
        <v/>
      </c>
      <c r="CE19" s="353">
        <f>'Class-9'!CR21</f>
        <v>0</v>
      </c>
      <c r="CF19" s="354">
        <f>'Class-9'!CS21</f>
        <v>0</v>
      </c>
      <c r="CG19" s="380">
        <f>'Class-9'!CT21</f>
        <v>0</v>
      </c>
      <c r="CH19" s="354">
        <f>'Class-9'!CU21</f>
        <v>0</v>
      </c>
      <c r="CI19" s="354">
        <f>'Class-9'!CV21</f>
        <v>0</v>
      </c>
      <c r="CJ19" s="380">
        <f>'Class-9'!CW21</f>
        <v>0</v>
      </c>
      <c r="CK19" s="354">
        <f>'Class-9'!CX21</f>
        <v>0</v>
      </c>
      <c r="CL19" s="354">
        <f>'Class-9'!CY21</f>
        <v>0</v>
      </c>
      <c r="CM19" s="380">
        <f>'Class-9'!CZ21</f>
        <v>0</v>
      </c>
      <c r="CN19" s="381">
        <f>'Class-9'!DA21</f>
        <v>0</v>
      </c>
      <c r="CO19" s="400">
        <f>'Class-9'!DC21</f>
        <v>0</v>
      </c>
      <c r="CP19" s="353">
        <f>'Class-9'!DD21</f>
        <v>0</v>
      </c>
      <c r="CQ19" s="354">
        <f>'Class-9'!DE21</f>
        <v>0</v>
      </c>
      <c r="CR19" s="380">
        <f>'Class-9'!DF21</f>
        <v>0</v>
      </c>
      <c r="CS19" s="354">
        <f>'Class-9'!DG21</f>
        <v>0</v>
      </c>
      <c r="CT19" s="354">
        <f>'Class-9'!DH21</f>
        <v>0</v>
      </c>
      <c r="CU19" s="380">
        <f>'Class-9'!DI21</f>
        <v>0</v>
      </c>
      <c r="CV19" s="354">
        <f>'Class-9'!DJ21</f>
        <v>0</v>
      </c>
      <c r="CW19" s="354">
        <f>'Class-9'!DK21</f>
        <v>0</v>
      </c>
      <c r="CX19" s="380">
        <f>'Class-9'!DL21</f>
        <v>0</v>
      </c>
      <c r="CY19" s="381">
        <f>'Class-9'!DM21</f>
        <v>0</v>
      </c>
      <c r="CZ19" s="400">
        <f>'Class-9'!DO21</f>
        <v>0</v>
      </c>
      <c r="DA19" s="353">
        <f>'Class-9'!DP21</f>
        <v>0</v>
      </c>
      <c r="DB19" s="354">
        <f>'Class-9'!DQ21</f>
        <v>0</v>
      </c>
      <c r="DC19" s="354">
        <f>'Class-9'!DR21</f>
        <v>0</v>
      </c>
      <c r="DD19" s="354">
        <f>'Class-9'!DS21</f>
        <v>0</v>
      </c>
      <c r="DE19" s="354">
        <f>'Class-9'!DT21</f>
        <v>0</v>
      </c>
      <c r="DF19" s="382">
        <f>'Class-9'!DU21</f>
        <v>0</v>
      </c>
      <c r="DG19" s="353">
        <f>'Class-9'!DV21</f>
        <v>0</v>
      </c>
      <c r="DH19" s="354">
        <f>'Class-9'!DW21</f>
        <v>0</v>
      </c>
      <c r="DI19" s="354">
        <f>'Class-9'!DX21</f>
        <v>0</v>
      </c>
      <c r="DJ19" s="354">
        <f>'Class-9'!DY21</f>
        <v>0</v>
      </c>
      <c r="DK19" s="354">
        <f>'Class-9'!DZ21</f>
        <v>0</v>
      </c>
      <c r="DL19" s="357">
        <f>'Class-9'!EA21</f>
        <v>0</v>
      </c>
      <c r="DM19" s="353">
        <f>'Class-9'!EB21</f>
        <v>0</v>
      </c>
      <c r="DN19" s="354">
        <f>'Class-9'!EC21</f>
        <v>0</v>
      </c>
      <c r="DO19" s="380">
        <f>'Class-9'!ED21</f>
        <v>0</v>
      </c>
      <c r="DP19" s="354">
        <f>'Class-9'!EE21</f>
        <v>0</v>
      </c>
      <c r="DQ19" s="354">
        <f>'Class-9'!EF21</f>
        <v>0</v>
      </c>
      <c r="DR19" s="380">
        <f>'Class-9'!EG21</f>
        <v>0</v>
      </c>
      <c r="DS19" s="354">
        <f>'Class-9'!EH21</f>
        <v>0</v>
      </c>
      <c r="DT19" s="354">
        <f>'Class-9'!EI21</f>
        <v>0</v>
      </c>
      <c r="DU19" s="380">
        <f>'Class-9'!EJ21</f>
        <v>0</v>
      </c>
      <c r="DV19" s="381">
        <f>'Class-9'!EK21</f>
        <v>0</v>
      </c>
      <c r="DW19" s="400">
        <f>'Class-9'!EM21</f>
        <v>0</v>
      </c>
      <c r="DX19" s="353">
        <f>'Class-9'!EN21</f>
        <v>0</v>
      </c>
      <c r="DY19" s="354">
        <f>'Class-9'!EO21</f>
        <v>0</v>
      </c>
      <c r="DZ19" s="358" t="str">
        <f>'Class-9'!EP21</f>
        <v/>
      </c>
      <c r="EA19" s="353">
        <f>'Class-9'!EQ21</f>
        <v>0</v>
      </c>
      <c r="EB19" s="354">
        <f>'Class-9'!ER21</f>
        <v>0</v>
      </c>
      <c r="EC19" s="359">
        <f>'Class-9'!ES21</f>
        <v>0</v>
      </c>
      <c r="ED19" s="354" t="str">
        <f>'Class-9'!ET21</f>
        <v/>
      </c>
      <c r="EE19" s="354" t="str">
        <f>'Class-9'!EU21</f>
        <v/>
      </c>
      <c r="EF19" s="354" t="str">
        <f>'Class-9'!EV21</f>
        <v/>
      </c>
      <c r="EG19" s="356" t="str">
        <f>'Class-9'!EW21</f>
        <v/>
      </c>
      <c r="EH19" s="360" t="str">
        <f>'Class-9'!EY21</f>
        <v/>
      </c>
    </row>
    <row r="20" spans="1:138" s="361" customFormat="1" ht="17.25" customHeight="1">
      <c r="A20" s="910"/>
      <c r="B20" s="353">
        <f t="shared" si="3"/>
        <v>0</v>
      </c>
      <c r="C20" s="354">
        <f>'Class-9'!D22</f>
        <v>0</v>
      </c>
      <c r="D20" s="354">
        <f>'Class-9'!E22</f>
        <v>0</v>
      </c>
      <c r="E20" s="354">
        <f>'Class-9'!F22</f>
        <v>0</v>
      </c>
      <c r="F20" s="354">
        <f>'Class-9'!$G22</f>
        <v>0</v>
      </c>
      <c r="G20" s="354">
        <f>'Class-9'!$H22</f>
        <v>0</v>
      </c>
      <c r="H20" s="354">
        <f>'Class-9'!I22</f>
        <v>0</v>
      </c>
      <c r="I20" s="354">
        <f>'Class-9'!J22</f>
        <v>0</v>
      </c>
      <c r="J20" s="355">
        <f>'Class-9'!K22</f>
        <v>0</v>
      </c>
      <c r="K20" s="353">
        <f>'Class-9'!L22</f>
        <v>0</v>
      </c>
      <c r="L20" s="354">
        <f>'Class-9'!M22</f>
        <v>0</v>
      </c>
      <c r="M20" s="380">
        <f>'Class-9'!N22</f>
        <v>0</v>
      </c>
      <c r="N20" s="354">
        <f>'Class-9'!O22</f>
        <v>0</v>
      </c>
      <c r="O20" s="354">
        <f>'Class-9'!P22</f>
        <v>0</v>
      </c>
      <c r="P20" s="380">
        <f>'Class-9'!Q22</f>
        <v>0</v>
      </c>
      <c r="Q20" s="354">
        <f>'Class-9'!R22</f>
        <v>0</v>
      </c>
      <c r="R20" s="354">
        <f>'Class-9'!S22</f>
        <v>0</v>
      </c>
      <c r="S20" s="380">
        <f>'Class-9'!T22</f>
        <v>0</v>
      </c>
      <c r="T20" s="847">
        <f>'Class-9'!U22</f>
        <v>0</v>
      </c>
      <c r="U20" s="848"/>
      <c r="V20" s="382" t="str">
        <f>'Class-9'!Y22</f>
        <v/>
      </c>
      <c r="W20" s="353">
        <f>'Class-9'!Z22</f>
        <v>0</v>
      </c>
      <c r="X20" s="354">
        <f>'Class-9'!AA22</f>
        <v>0</v>
      </c>
      <c r="Y20" s="380">
        <f>'Class-9'!AB22</f>
        <v>0</v>
      </c>
      <c r="Z20" s="354">
        <f>'Class-9'!AC22</f>
        <v>0</v>
      </c>
      <c r="AA20" s="354">
        <f>'Class-9'!AD22</f>
        <v>0</v>
      </c>
      <c r="AB20" s="380">
        <f>'Class-9'!AE22</f>
        <v>0</v>
      </c>
      <c r="AC20" s="354">
        <f>'Class-9'!AF22</f>
        <v>0</v>
      </c>
      <c r="AD20" s="354">
        <f>'Class-9'!AG22</f>
        <v>0</v>
      </c>
      <c r="AE20" s="380">
        <f>'Class-9'!AH22</f>
        <v>0</v>
      </c>
      <c r="AF20" s="847">
        <f>'Class-9'!AI22</f>
        <v>0</v>
      </c>
      <c r="AG20" s="848">
        <f>'Class-9'!AJ22</f>
        <v>0</v>
      </c>
      <c r="AH20" s="382" t="str">
        <f>'Class-9'!AM22</f>
        <v/>
      </c>
      <c r="AI20" s="353">
        <f>'Class-9'!AN22</f>
        <v>0</v>
      </c>
      <c r="AJ20" s="354">
        <f>'Class-9'!AO22</f>
        <v>0</v>
      </c>
      <c r="AK20" s="380">
        <f>'Class-9'!AP22</f>
        <v>0</v>
      </c>
      <c r="AL20" s="354">
        <f>'Class-9'!AQ22</f>
        <v>0</v>
      </c>
      <c r="AM20" s="354">
        <f>'Class-9'!AR22</f>
        <v>0</v>
      </c>
      <c r="AN20" s="380">
        <f>'Class-9'!AS22</f>
        <v>0</v>
      </c>
      <c r="AO20" s="354">
        <f>'Class-9'!AT22</f>
        <v>0</v>
      </c>
      <c r="AP20" s="354">
        <f>'Class-9'!AU22</f>
        <v>0</v>
      </c>
      <c r="AQ20" s="380">
        <f>'Class-9'!AV22</f>
        <v>0</v>
      </c>
      <c r="AR20" s="847">
        <f>'Class-9'!AW22</f>
        <v>0</v>
      </c>
      <c r="AS20" s="848"/>
      <c r="AT20" s="382" t="str">
        <f>'Class-9'!BA22</f>
        <v/>
      </c>
      <c r="AU20" s="353">
        <f>'Class-9'!BB22</f>
        <v>0</v>
      </c>
      <c r="AV20" s="354">
        <f>'Class-9'!BC22</f>
        <v>0</v>
      </c>
      <c r="AW20" s="380">
        <f>'Class-9'!BD22</f>
        <v>0</v>
      </c>
      <c r="AX20" s="354">
        <f>'Class-9'!BE22</f>
        <v>0</v>
      </c>
      <c r="AY20" s="354">
        <f>'Class-9'!BF22</f>
        <v>0</v>
      </c>
      <c r="AZ20" s="380">
        <f>'Class-9'!BG22</f>
        <v>0</v>
      </c>
      <c r="BA20" s="354">
        <f>'Class-9'!BH22</f>
        <v>0</v>
      </c>
      <c r="BB20" s="354">
        <f>'Class-9'!BI22</f>
        <v>0</v>
      </c>
      <c r="BC20" s="380">
        <f>'Class-9'!BJ22</f>
        <v>0</v>
      </c>
      <c r="BD20" s="847">
        <f>'Class-9'!BK22</f>
        <v>0</v>
      </c>
      <c r="BE20" s="848">
        <f>'Class-9'!BL22</f>
        <v>0</v>
      </c>
      <c r="BF20" s="382" t="str">
        <f>'Class-9'!BO22</f>
        <v/>
      </c>
      <c r="BG20" s="353">
        <f>'Class-9'!BP22</f>
        <v>0</v>
      </c>
      <c r="BH20" s="354">
        <f>'Class-9'!BQ22</f>
        <v>0</v>
      </c>
      <c r="BI20" s="380">
        <f>'Class-9'!BR22</f>
        <v>0</v>
      </c>
      <c r="BJ20" s="354">
        <f>'Class-9'!BS22</f>
        <v>0</v>
      </c>
      <c r="BK20" s="354">
        <f>'Class-9'!BT22</f>
        <v>0</v>
      </c>
      <c r="BL20" s="380">
        <f>'Class-9'!BU22</f>
        <v>0</v>
      </c>
      <c r="BM20" s="354">
        <f>'Class-9'!BV22</f>
        <v>0</v>
      </c>
      <c r="BN20" s="354">
        <f>'Class-9'!BW22</f>
        <v>0</v>
      </c>
      <c r="BO20" s="380">
        <f>'Class-9'!BX22</f>
        <v>0</v>
      </c>
      <c r="BP20" s="847">
        <f>'Class-9'!BY22</f>
        <v>0</v>
      </c>
      <c r="BQ20" s="848">
        <f>'Class-9'!BZ22</f>
        <v>0</v>
      </c>
      <c r="BR20" s="382" t="str">
        <f>'Class-9'!CC22</f>
        <v/>
      </c>
      <c r="BS20" s="353">
        <f>'Class-9'!CD22</f>
        <v>0</v>
      </c>
      <c r="BT20" s="354">
        <f>'Class-9'!CE22</f>
        <v>0</v>
      </c>
      <c r="BU20" s="380">
        <f>'Class-9'!CF22</f>
        <v>0</v>
      </c>
      <c r="BV20" s="354">
        <f>'Class-9'!CG22</f>
        <v>0</v>
      </c>
      <c r="BW20" s="354">
        <f>'Class-9'!CH22</f>
        <v>0</v>
      </c>
      <c r="BX20" s="380">
        <f>'Class-9'!CI22</f>
        <v>0</v>
      </c>
      <c r="BY20" s="354">
        <f>'Class-9'!CJ22</f>
        <v>0</v>
      </c>
      <c r="BZ20" s="354">
        <f>'Class-9'!CK22</f>
        <v>0</v>
      </c>
      <c r="CA20" s="380">
        <f>'Class-9'!CL22</f>
        <v>0</v>
      </c>
      <c r="CB20" s="847">
        <f>'Class-9'!CM22</f>
        <v>0</v>
      </c>
      <c r="CC20" s="848">
        <f>'Class-9'!CN22</f>
        <v>0</v>
      </c>
      <c r="CD20" s="382" t="str">
        <f>'Class-9'!CQ22</f>
        <v/>
      </c>
      <c r="CE20" s="353">
        <f>'Class-9'!CR22</f>
        <v>0</v>
      </c>
      <c r="CF20" s="354">
        <f>'Class-9'!CS22</f>
        <v>0</v>
      </c>
      <c r="CG20" s="380">
        <f>'Class-9'!CT22</f>
        <v>0</v>
      </c>
      <c r="CH20" s="354">
        <f>'Class-9'!CU22</f>
        <v>0</v>
      </c>
      <c r="CI20" s="354">
        <f>'Class-9'!CV22</f>
        <v>0</v>
      </c>
      <c r="CJ20" s="380">
        <f>'Class-9'!CW22</f>
        <v>0</v>
      </c>
      <c r="CK20" s="354">
        <f>'Class-9'!CX22</f>
        <v>0</v>
      </c>
      <c r="CL20" s="354">
        <f>'Class-9'!CY22</f>
        <v>0</v>
      </c>
      <c r="CM20" s="380">
        <f>'Class-9'!CZ22</f>
        <v>0</v>
      </c>
      <c r="CN20" s="381">
        <f>'Class-9'!DA22</f>
        <v>0</v>
      </c>
      <c r="CO20" s="400">
        <f>'Class-9'!DC22</f>
        <v>0</v>
      </c>
      <c r="CP20" s="353">
        <f>'Class-9'!DD22</f>
        <v>0</v>
      </c>
      <c r="CQ20" s="354">
        <f>'Class-9'!DE22</f>
        <v>0</v>
      </c>
      <c r="CR20" s="380">
        <f>'Class-9'!DF22</f>
        <v>0</v>
      </c>
      <c r="CS20" s="354">
        <f>'Class-9'!DG22</f>
        <v>0</v>
      </c>
      <c r="CT20" s="354">
        <f>'Class-9'!DH22</f>
        <v>0</v>
      </c>
      <c r="CU20" s="380">
        <f>'Class-9'!DI22</f>
        <v>0</v>
      </c>
      <c r="CV20" s="354">
        <f>'Class-9'!DJ22</f>
        <v>0</v>
      </c>
      <c r="CW20" s="354">
        <f>'Class-9'!DK22</f>
        <v>0</v>
      </c>
      <c r="CX20" s="380">
        <f>'Class-9'!DL22</f>
        <v>0</v>
      </c>
      <c r="CY20" s="381">
        <f>'Class-9'!DM22</f>
        <v>0</v>
      </c>
      <c r="CZ20" s="400">
        <f>'Class-9'!DO22</f>
        <v>0</v>
      </c>
      <c r="DA20" s="353">
        <f>'Class-9'!DP22</f>
        <v>0</v>
      </c>
      <c r="DB20" s="354">
        <f>'Class-9'!DQ22</f>
        <v>0</v>
      </c>
      <c r="DC20" s="354">
        <f>'Class-9'!DR22</f>
        <v>0</v>
      </c>
      <c r="DD20" s="354">
        <f>'Class-9'!DS22</f>
        <v>0</v>
      </c>
      <c r="DE20" s="354">
        <f>'Class-9'!DT22</f>
        <v>0</v>
      </c>
      <c r="DF20" s="382">
        <f>'Class-9'!DU22</f>
        <v>0</v>
      </c>
      <c r="DG20" s="353">
        <f>'Class-9'!DV22</f>
        <v>0</v>
      </c>
      <c r="DH20" s="354">
        <f>'Class-9'!DW22</f>
        <v>0</v>
      </c>
      <c r="DI20" s="354">
        <f>'Class-9'!DX22</f>
        <v>0</v>
      </c>
      <c r="DJ20" s="354">
        <f>'Class-9'!DY22</f>
        <v>0</v>
      </c>
      <c r="DK20" s="354">
        <f>'Class-9'!DZ22</f>
        <v>0</v>
      </c>
      <c r="DL20" s="357">
        <f>'Class-9'!EA22</f>
        <v>0</v>
      </c>
      <c r="DM20" s="353">
        <f>'Class-9'!EB22</f>
        <v>0</v>
      </c>
      <c r="DN20" s="354">
        <f>'Class-9'!EC22</f>
        <v>0</v>
      </c>
      <c r="DO20" s="380">
        <f>'Class-9'!ED22</f>
        <v>0</v>
      </c>
      <c r="DP20" s="354">
        <f>'Class-9'!EE22</f>
        <v>0</v>
      </c>
      <c r="DQ20" s="354">
        <f>'Class-9'!EF22</f>
        <v>0</v>
      </c>
      <c r="DR20" s="380">
        <f>'Class-9'!EG22</f>
        <v>0</v>
      </c>
      <c r="DS20" s="354">
        <f>'Class-9'!EH22</f>
        <v>0</v>
      </c>
      <c r="DT20" s="354">
        <f>'Class-9'!EI22</f>
        <v>0</v>
      </c>
      <c r="DU20" s="380">
        <f>'Class-9'!EJ22</f>
        <v>0</v>
      </c>
      <c r="DV20" s="381">
        <f>'Class-9'!EK22</f>
        <v>0</v>
      </c>
      <c r="DW20" s="400">
        <f>'Class-9'!EM22</f>
        <v>0</v>
      </c>
      <c r="DX20" s="353">
        <f>'Class-9'!EN22</f>
        <v>0</v>
      </c>
      <c r="DY20" s="354">
        <f>'Class-9'!EO22</f>
        <v>0</v>
      </c>
      <c r="DZ20" s="358" t="str">
        <f>'Class-9'!EP22</f>
        <v/>
      </c>
      <c r="EA20" s="353">
        <f>'Class-9'!EQ22</f>
        <v>0</v>
      </c>
      <c r="EB20" s="354">
        <f>'Class-9'!ER22</f>
        <v>0</v>
      </c>
      <c r="EC20" s="359">
        <f>'Class-9'!ES22</f>
        <v>0</v>
      </c>
      <c r="ED20" s="354" t="str">
        <f>'Class-9'!ET22</f>
        <v/>
      </c>
      <c r="EE20" s="354" t="str">
        <f>'Class-9'!EU22</f>
        <v/>
      </c>
      <c r="EF20" s="354" t="str">
        <f>'Class-9'!EV22</f>
        <v/>
      </c>
      <c r="EG20" s="356" t="str">
        <f>'Class-9'!EW22</f>
        <v/>
      </c>
      <c r="EH20" s="360" t="str">
        <f>'Class-9'!EY22</f>
        <v/>
      </c>
    </row>
    <row r="21" spans="1:138" s="361" customFormat="1" ht="17.25" customHeight="1">
      <c r="A21" s="910"/>
      <c r="B21" s="353">
        <f t="shared" si="3"/>
        <v>0</v>
      </c>
      <c r="C21" s="354">
        <f>'Class-9'!D23</f>
        <v>0</v>
      </c>
      <c r="D21" s="354">
        <f>'Class-9'!E23</f>
        <v>0</v>
      </c>
      <c r="E21" s="354">
        <f>'Class-9'!F23</f>
        <v>0</v>
      </c>
      <c r="F21" s="354">
        <f>'Class-9'!$G23</f>
        <v>0</v>
      </c>
      <c r="G21" s="354">
        <f>'Class-9'!$H23</f>
        <v>0</v>
      </c>
      <c r="H21" s="354">
        <f>'Class-9'!I23</f>
        <v>0</v>
      </c>
      <c r="I21" s="354">
        <f>'Class-9'!J23</f>
        <v>0</v>
      </c>
      <c r="J21" s="355">
        <f>'Class-9'!K23</f>
        <v>0</v>
      </c>
      <c r="K21" s="353">
        <f>'Class-9'!L23</f>
        <v>0</v>
      </c>
      <c r="L21" s="354">
        <f>'Class-9'!M23</f>
        <v>0</v>
      </c>
      <c r="M21" s="380">
        <f>'Class-9'!N23</f>
        <v>0</v>
      </c>
      <c r="N21" s="354">
        <f>'Class-9'!O23</f>
        <v>0</v>
      </c>
      <c r="O21" s="354">
        <f>'Class-9'!P23</f>
        <v>0</v>
      </c>
      <c r="P21" s="380">
        <f>'Class-9'!Q23</f>
        <v>0</v>
      </c>
      <c r="Q21" s="354">
        <f>'Class-9'!R23</f>
        <v>0</v>
      </c>
      <c r="R21" s="354">
        <f>'Class-9'!S23</f>
        <v>0</v>
      </c>
      <c r="S21" s="380">
        <f>'Class-9'!T23</f>
        <v>0</v>
      </c>
      <c r="T21" s="847">
        <f>'Class-9'!U23</f>
        <v>0</v>
      </c>
      <c r="U21" s="848"/>
      <c r="V21" s="382" t="str">
        <f>'Class-9'!Y23</f>
        <v/>
      </c>
      <c r="W21" s="353">
        <f>'Class-9'!Z23</f>
        <v>0</v>
      </c>
      <c r="X21" s="354">
        <f>'Class-9'!AA23</f>
        <v>0</v>
      </c>
      <c r="Y21" s="380">
        <f>'Class-9'!AB23</f>
        <v>0</v>
      </c>
      <c r="Z21" s="354">
        <f>'Class-9'!AC23</f>
        <v>0</v>
      </c>
      <c r="AA21" s="354">
        <f>'Class-9'!AD23</f>
        <v>0</v>
      </c>
      <c r="AB21" s="380">
        <f>'Class-9'!AE23</f>
        <v>0</v>
      </c>
      <c r="AC21" s="354">
        <f>'Class-9'!AF23</f>
        <v>0</v>
      </c>
      <c r="AD21" s="354">
        <f>'Class-9'!AG23</f>
        <v>0</v>
      </c>
      <c r="AE21" s="380">
        <f>'Class-9'!AH23</f>
        <v>0</v>
      </c>
      <c r="AF21" s="847">
        <f>'Class-9'!AI23</f>
        <v>0</v>
      </c>
      <c r="AG21" s="848">
        <f>'Class-9'!AJ23</f>
        <v>0</v>
      </c>
      <c r="AH21" s="382" t="str">
        <f>'Class-9'!AM23</f>
        <v/>
      </c>
      <c r="AI21" s="353">
        <f>'Class-9'!AN23</f>
        <v>0</v>
      </c>
      <c r="AJ21" s="354">
        <f>'Class-9'!AO23</f>
        <v>0</v>
      </c>
      <c r="AK21" s="380">
        <f>'Class-9'!AP23</f>
        <v>0</v>
      </c>
      <c r="AL21" s="354">
        <f>'Class-9'!AQ23</f>
        <v>0</v>
      </c>
      <c r="AM21" s="354">
        <f>'Class-9'!AR23</f>
        <v>0</v>
      </c>
      <c r="AN21" s="380">
        <f>'Class-9'!AS23</f>
        <v>0</v>
      </c>
      <c r="AO21" s="354">
        <f>'Class-9'!AT23</f>
        <v>0</v>
      </c>
      <c r="AP21" s="354">
        <f>'Class-9'!AU23</f>
        <v>0</v>
      </c>
      <c r="AQ21" s="380">
        <f>'Class-9'!AV23</f>
        <v>0</v>
      </c>
      <c r="AR21" s="847">
        <f>'Class-9'!AW23</f>
        <v>0</v>
      </c>
      <c r="AS21" s="848"/>
      <c r="AT21" s="382" t="str">
        <f>'Class-9'!BA23</f>
        <v/>
      </c>
      <c r="AU21" s="353">
        <f>'Class-9'!BB23</f>
        <v>0</v>
      </c>
      <c r="AV21" s="354">
        <f>'Class-9'!BC23</f>
        <v>0</v>
      </c>
      <c r="AW21" s="380">
        <f>'Class-9'!BD23</f>
        <v>0</v>
      </c>
      <c r="AX21" s="354">
        <f>'Class-9'!BE23</f>
        <v>0</v>
      </c>
      <c r="AY21" s="354">
        <f>'Class-9'!BF23</f>
        <v>0</v>
      </c>
      <c r="AZ21" s="380">
        <f>'Class-9'!BG23</f>
        <v>0</v>
      </c>
      <c r="BA21" s="354">
        <f>'Class-9'!BH23</f>
        <v>0</v>
      </c>
      <c r="BB21" s="354">
        <f>'Class-9'!BI23</f>
        <v>0</v>
      </c>
      <c r="BC21" s="380">
        <f>'Class-9'!BJ23</f>
        <v>0</v>
      </c>
      <c r="BD21" s="847">
        <f>'Class-9'!BK23</f>
        <v>0</v>
      </c>
      <c r="BE21" s="848">
        <f>'Class-9'!BL23</f>
        <v>0</v>
      </c>
      <c r="BF21" s="382" t="str">
        <f>'Class-9'!BO23</f>
        <v/>
      </c>
      <c r="BG21" s="353">
        <f>'Class-9'!BP23</f>
        <v>0</v>
      </c>
      <c r="BH21" s="354">
        <f>'Class-9'!BQ23</f>
        <v>0</v>
      </c>
      <c r="BI21" s="380">
        <f>'Class-9'!BR23</f>
        <v>0</v>
      </c>
      <c r="BJ21" s="354">
        <f>'Class-9'!BS23</f>
        <v>0</v>
      </c>
      <c r="BK21" s="354">
        <f>'Class-9'!BT23</f>
        <v>0</v>
      </c>
      <c r="BL21" s="380">
        <f>'Class-9'!BU23</f>
        <v>0</v>
      </c>
      <c r="BM21" s="354">
        <f>'Class-9'!BV23</f>
        <v>0</v>
      </c>
      <c r="BN21" s="354">
        <f>'Class-9'!BW23</f>
        <v>0</v>
      </c>
      <c r="BO21" s="380">
        <f>'Class-9'!BX23</f>
        <v>0</v>
      </c>
      <c r="BP21" s="847">
        <f>'Class-9'!BY23</f>
        <v>0</v>
      </c>
      <c r="BQ21" s="848">
        <f>'Class-9'!BZ23</f>
        <v>0</v>
      </c>
      <c r="BR21" s="382" t="str">
        <f>'Class-9'!CC23</f>
        <v/>
      </c>
      <c r="BS21" s="353">
        <f>'Class-9'!CD23</f>
        <v>0</v>
      </c>
      <c r="BT21" s="354">
        <f>'Class-9'!CE23</f>
        <v>0</v>
      </c>
      <c r="BU21" s="380">
        <f>'Class-9'!CF23</f>
        <v>0</v>
      </c>
      <c r="BV21" s="354">
        <f>'Class-9'!CG23</f>
        <v>0</v>
      </c>
      <c r="BW21" s="354">
        <f>'Class-9'!CH23</f>
        <v>0</v>
      </c>
      <c r="BX21" s="380">
        <f>'Class-9'!CI23</f>
        <v>0</v>
      </c>
      <c r="BY21" s="354">
        <f>'Class-9'!CJ23</f>
        <v>0</v>
      </c>
      <c r="BZ21" s="354">
        <f>'Class-9'!CK23</f>
        <v>0</v>
      </c>
      <c r="CA21" s="380">
        <f>'Class-9'!CL23</f>
        <v>0</v>
      </c>
      <c r="CB21" s="847">
        <f>'Class-9'!CM23</f>
        <v>0</v>
      </c>
      <c r="CC21" s="848">
        <f>'Class-9'!CN23</f>
        <v>0</v>
      </c>
      <c r="CD21" s="382" t="str">
        <f>'Class-9'!CQ23</f>
        <v/>
      </c>
      <c r="CE21" s="353">
        <f>'Class-9'!CR23</f>
        <v>0</v>
      </c>
      <c r="CF21" s="354">
        <f>'Class-9'!CS23</f>
        <v>0</v>
      </c>
      <c r="CG21" s="380">
        <f>'Class-9'!CT23</f>
        <v>0</v>
      </c>
      <c r="CH21" s="354">
        <f>'Class-9'!CU23</f>
        <v>0</v>
      </c>
      <c r="CI21" s="354">
        <f>'Class-9'!CV23</f>
        <v>0</v>
      </c>
      <c r="CJ21" s="380">
        <f>'Class-9'!CW23</f>
        <v>0</v>
      </c>
      <c r="CK21" s="354">
        <f>'Class-9'!CX23</f>
        <v>0</v>
      </c>
      <c r="CL21" s="354">
        <f>'Class-9'!CY23</f>
        <v>0</v>
      </c>
      <c r="CM21" s="380">
        <f>'Class-9'!CZ23</f>
        <v>0</v>
      </c>
      <c r="CN21" s="381">
        <f>'Class-9'!DA23</f>
        <v>0</v>
      </c>
      <c r="CO21" s="400">
        <f>'Class-9'!DC23</f>
        <v>0</v>
      </c>
      <c r="CP21" s="353">
        <f>'Class-9'!DD23</f>
        <v>0</v>
      </c>
      <c r="CQ21" s="354">
        <f>'Class-9'!DE23</f>
        <v>0</v>
      </c>
      <c r="CR21" s="380">
        <f>'Class-9'!DF23</f>
        <v>0</v>
      </c>
      <c r="CS21" s="354">
        <f>'Class-9'!DG23</f>
        <v>0</v>
      </c>
      <c r="CT21" s="354">
        <f>'Class-9'!DH23</f>
        <v>0</v>
      </c>
      <c r="CU21" s="380">
        <f>'Class-9'!DI23</f>
        <v>0</v>
      </c>
      <c r="CV21" s="354">
        <f>'Class-9'!DJ23</f>
        <v>0</v>
      </c>
      <c r="CW21" s="354">
        <f>'Class-9'!DK23</f>
        <v>0</v>
      </c>
      <c r="CX21" s="380">
        <f>'Class-9'!DL23</f>
        <v>0</v>
      </c>
      <c r="CY21" s="381">
        <f>'Class-9'!DM23</f>
        <v>0</v>
      </c>
      <c r="CZ21" s="400">
        <f>'Class-9'!DO23</f>
        <v>0</v>
      </c>
      <c r="DA21" s="353">
        <f>'Class-9'!DP23</f>
        <v>0</v>
      </c>
      <c r="DB21" s="354">
        <f>'Class-9'!DQ23</f>
        <v>0</v>
      </c>
      <c r="DC21" s="354">
        <f>'Class-9'!DR23</f>
        <v>0</v>
      </c>
      <c r="DD21" s="354">
        <f>'Class-9'!DS23</f>
        <v>0</v>
      </c>
      <c r="DE21" s="354">
        <f>'Class-9'!DT23</f>
        <v>0</v>
      </c>
      <c r="DF21" s="382">
        <f>'Class-9'!DU23</f>
        <v>0</v>
      </c>
      <c r="DG21" s="353">
        <f>'Class-9'!DV23</f>
        <v>0</v>
      </c>
      <c r="DH21" s="354">
        <f>'Class-9'!DW23</f>
        <v>0</v>
      </c>
      <c r="DI21" s="354">
        <f>'Class-9'!DX23</f>
        <v>0</v>
      </c>
      <c r="DJ21" s="354">
        <f>'Class-9'!DY23</f>
        <v>0</v>
      </c>
      <c r="DK21" s="354">
        <f>'Class-9'!DZ23</f>
        <v>0</v>
      </c>
      <c r="DL21" s="357">
        <f>'Class-9'!EA23</f>
        <v>0</v>
      </c>
      <c r="DM21" s="353">
        <f>'Class-9'!EB23</f>
        <v>0</v>
      </c>
      <c r="DN21" s="354">
        <f>'Class-9'!EC23</f>
        <v>0</v>
      </c>
      <c r="DO21" s="380">
        <f>'Class-9'!ED23</f>
        <v>0</v>
      </c>
      <c r="DP21" s="354">
        <f>'Class-9'!EE23</f>
        <v>0</v>
      </c>
      <c r="DQ21" s="354">
        <f>'Class-9'!EF23</f>
        <v>0</v>
      </c>
      <c r="DR21" s="380">
        <f>'Class-9'!EG23</f>
        <v>0</v>
      </c>
      <c r="DS21" s="354">
        <f>'Class-9'!EH23</f>
        <v>0</v>
      </c>
      <c r="DT21" s="354">
        <f>'Class-9'!EI23</f>
        <v>0</v>
      </c>
      <c r="DU21" s="380">
        <f>'Class-9'!EJ23</f>
        <v>0</v>
      </c>
      <c r="DV21" s="381">
        <f>'Class-9'!EK23</f>
        <v>0</v>
      </c>
      <c r="DW21" s="400">
        <f>'Class-9'!EM23</f>
        <v>0</v>
      </c>
      <c r="DX21" s="353">
        <f>'Class-9'!EN23</f>
        <v>0</v>
      </c>
      <c r="DY21" s="354">
        <f>'Class-9'!EO23</f>
        <v>0</v>
      </c>
      <c r="DZ21" s="358" t="str">
        <f>'Class-9'!EP23</f>
        <v/>
      </c>
      <c r="EA21" s="353">
        <f>'Class-9'!EQ23</f>
        <v>0</v>
      </c>
      <c r="EB21" s="354">
        <f>'Class-9'!ER23</f>
        <v>0</v>
      </c>
      <c r="EC21" s="359">
        <f>'Class-9'!ES23</f>
        <v>0</v>
      </c>
      <c r="ED21" s="354" t="str">
        <f>'Class-9'!ET23</f>
        <v/>
      </c>
      <c r="EE21" s="354" t="str">
        <f>'Class-9'!EU23</f>
        <v/>
      </c>
      <c r="EF21" s="354" t="str">
        <f>'Class-9'!EV23</f>
        <v/>
      </c>
      <c r="EG21" s="356" t="str">
        <f>'Class-9'!EW23</f>
        <v/>
      </c>
      <c r="EH21" s="360" t="str">
        <f>'Class-9'!EY23</f>
        <v/>
      </c>
    </row>
    <row r="22" spans="1:138" s="361" customFormat="1" ht="17.25" customHeight="1">
      <c r="A22" s="910"/>
      <c r="B22" s="353">
        <f t="shared" si="3"/>
        <v>0</v>
      </c>
      <c r="C22" s="354">
        <f>'Class-9'!D24</f>
        <v>0</v>
      </c>
      <c r="D22" s="354">
        <f>'Class-9'!E24</f>
        <v>0</v>
      </c>
      <c r="E22" s="354">
        <f>'Class-9'!F24</f>
        <v>0</v>
      </c>
      <c r="F22" s="354">
        <f>'Class-9'!$G24</f>
        <v>0</v>
      </c>
      <c r="G22" s="354">
        <f>'Class-9'!$H24</f>
        <v>0</v>
      </c>
      <c r="H22" s="354">
        <f>'Class-9'!I24</f>
        <v>0</v>
      </c>
      <c r="I22" s="354">
        <f>'Class-9'!J24</f>
        <v>0</v>
      </c>
      <c r="J22" s="355">
        <f>'Class-9'!K24</f>
        <v>0</v>
      </c>
      <c r="K22" s="353">
        <f>'Class-9'!L24</f>
        <v>0</v>
      </c>
      <c r="L22" s="354">
        <f>'Class-9'!M24</f>
        <v>0</v>
      </c>
      <c r="M22" s="380">
        <f>'Class-9'!N24</f>
        <v>0</v>
      </c>
      <c r="N22" s="354">
        <f>'Class-9'!O24</f>
        <v>0</v>
      </c>
      <c r="O22" s="354">
        <f>'Class-9'!P24</f>
        <v>0</v>
      </c>
      <c r="P22" s="380">
        <f>'Class-9'!Q24</f>
        <v>0</v>
      </c>
      <c r="Q22" s="354">
        <f>'Class-9'!R24</f>
        <v>0</v>
      </c>
      <c r="R22" s="354">
        <f>'Class-9'!S24</f>
        <v>0</v>
      </c>
      <c r="S22" s="380">
        <f>'Class-9'!T24</f>
        <v>0</v>
      </c>
      <c r="T22" s="847">
        <f>'Class-9'!U24</f>
        <v>0</v>
      </c>
      <c r="U22" s="848"/>
      <c r="V22" s="382" t="str">
        <f>'Class-9'!Y24</f>
        <v/>
      </c>
      <c r="W22" s="353">
        <f>'Class-9'!Z24</f>
        <v>0</v>
      </c>
      <c r="X22" s="354">
        <f>'Class-9'!AA24</f>
        <v>0</v>
      </c>
      <c r="Y22" s="380">
        <f>'Class-9'!AB24</f>
        <v>0</v>
      </c>
      <c r="Z22" s="354">
        <f>'Class-9'!AC24</f>
        <v>0</v>
      </c>
      <c r="AA22" s="354">
        <f>'Class-9'!AD24</f>
        <v>0</v>
      </c>
      <c r="AB22" s="380">
        <f>'Class-9'!AE24</f>
        <v>0</v>
      </c>
      <c r="AC22" s="354">
        <f>'Class-9'!AF24</f>
        <v>0</v>
      </c>
      <c r="AD22" s="354">
        <f>'Class-9'!AG24</f>
        <v>0</v>
      </c>
      <c r="AE22" s="380">
        <f>'Class-9'!AH24</f>
        <v>0</v>
      </c>
      <c r="AF22" s="847">
        <f>'Class-9'!AI24</f>
        <v>0</v>
      </c>
      <c r="AG22" s="848">
        <f>'Class-9'!AJ24</f>
        <v>0</v>
      </c>
      <c r="AH22" s="382" t="str">
        <f>'Class-9'!AM24</f>
        <v/>
      </c>
      <c r="AI22" s="353">
        <f>'Class-9'!AN24</f>
        <v>0</v>
      </c>
      <c r="AJ22" s="354">
        <f>'Class-9'!AO24</f>
        <v>0</v>
      </c>
      <c r="AK22" s="380">
        <f>'Class-9'!AP24</f>
        <v>0</v>
      </c>
      <c r="AL22" s="354">
        <f>'Class-9'!AQ24</f>
        <v>0</v>
      </c>
      <c r="AM22" s="354">
        <f>'Class-9'!AR24</f>
        <v>0</v>
      </c>
      <c r="AN22" s="380">
        <f>'Class-9'!AS24</f>
        <v>0</v>
      </c>
      <c r="AO22" s="354">
        <f>'Class-9'!AT24</f>
        <v>0</v>
      </c>
      <c r="AP22" s="354">
        <f>'Class-9'!AU24</f>
        <v>0</v>
      </c>
      <c r="AQ22" s="380">
        <f>'Class-9'!AV24</f>
        <v>0</v>
      </c>
      <c r="AR22" s="847">
        <f>'Class-9'!AW24</f>
        <v>0</v>
      </c>
      <c r="AS22" s="848"/>
      <c r="AT22" s="382" t="str">
        <f>'Class-9'!BA24</f>
        <v/>
      </c>
      <c r="AU22" s="353">
        <f>'Class-9'!BB24</f>
        <v>0</v>
      </c>
      <c r="AV22" s="354">
        <f>'Class-9'!BC24</f>
        <v>0</v>
      </c>
      <c r="AW22" s="380">
        <f>'Class-9'!BD24</f>
        <v>0</v>
      </c>
      <c r="AX22" s="354">
        <f>'Class-9'!BE24</f>
        <v>0</v>
      </c>
      <c r="AY22" s="354">
        <f>'Class-9'!BF24</f>
        <v>0</v>
      </c>
      <c r="AZ22" s="380">
        <f>'Class-9'!BG24</f>
        <v>0</v>
      </c>
      <c r="BA22" s="354">
        <f>'Class-9'!BH24</f>
        <v>0</v>
      </c>
      <c r="BB22" s="354">
        <f>'Class-9'!BI24</f>
        <v>0</v>
      </c>
      <c r="BC22" s="380">
        <f>'Class-9'!BJ24</f>
        <v>0</v>
      </c>
      <c r="BD22" s="847">
        <f>'Class-9'!BK24</f>
        <v>0</v>
      </c>
      <c r="BE22" s="848">
        <f>'Class-9'!BL24</f>
        <v>0</v>
      </c>
      <c r="BF22" s="382" t="str">
        <f>'Class-9'!BO24</f>
        <v/>
      </c>
      <c r="BG22" s="353">
        <f>'Class-9'!BP24</f>
        <v>0</v>
      </c>
      <c r="BH22" s="354">
        <f>'Class-9'!BQ24</f>
        <v>0</v>
      </c>
      <c r="BI22" s="380">
        <f>'Class-9'!BR24</f>
        <v>0</v>
      </c>
      <c r="BJ22" s="354">
        <f>'Class-9'!BS24</f>
        <v>0</v>
      </c>
      <c r="BK22" s="354">
        <f>'Class-9'!BT24</f>
        <v>0</v>
      </c>
      <c r="BL22" s="380">
        <f>'Class-9'!BU24</f>
        <v>0</v>
      </c>
      <c r="BM22" s="354">
        <f>'Class-9'!BV24</f>
        <v>0</v>
      </c>
      <c r="BN22" s="354">
        <f>'Class-9'!BW24</f>
        <v>0</v>
      </c>
      <c r="BO22" s="380">
        <f>'Class-9'!BX24</f>
        <v>0</v>
      </c>
      <c r="BP22" s="847">
        <f>'Class-9'!BY24</f>
        <v>0</v>
      </c>
      <c r="BQ22" s="848">
        <f>'Class-9'!BZ24</f>
        <v>0</v>
      </c>
      <c r="BR22" s="382" t="str">
        <f>'Class-9'!CC24</f>
        <v/>
      </c>
      <c r="BS22" s="353">
        <f>'Class-9'!CD24</f>
        <v>0</v>
      </c>
      <c r="BT22" s="354">
        <f>'Class-9'!CE24</f>
        <v>0</v>
      </c>
      <c r="BU22" s="380">
        <f>'Class-9'!CF24</f>
        <v>0</v>
      </c>
      <c r="BV22" s="354">
        <f>'Class-9'!CG24</f>
        <v>0</v>
      </c>
      <c r="BW22" s="354">
        <f>'Class-9'!CH24</f>
        <v>0</v>
      </c>
      <c r="BX22" s="380">
        <f>'Class-9'!CI24</f>
        <v>0</v>
      </c>
      <c r="BY22" s="354">
        <f>'Class-9'!CJ24</f>
        <v>0</v>
      </c>
      <c r="BZ22" s="354">
        <f>'Class-9'!CK24</f>
        <v>0</v>
      </c>
      <c r="CA22" s="380">
        <f>'Class-9'!CL24</f>
        <v>0</v>
      </c>
      <c r="CB22" s="847">
        <f>'Class-9'!CM24</f>
        <v>0</v>
      </c>
      <c r="CC22" s="848">
        <f>'Class-9'!CN24</f>
        <v>0</v>
      </c>
      <c r="CD22" s="382" t="str">
        <f>'Class-9'!CQ24</f>
        <v/>
      </c>
      <c r="CE22" s="353">
        <f>'Class-9'!CR24</f>
        <v>0</v>
      </c>
      <c r="CF22" s="354">
        <f>'Class-9'!CS24</f>
        <v>0</v>
      </c>
      <c r="CG22" s="380">
        <f>'Class-9'!CT24</f>
        <v>0</v>
      </c>
      <c r="CH22" s="354">
        <f>'Class-9'!CU24</f>
        <v>0</v>
      </c>
      <c r="CI22" s="354">
        <f>'Class-9'!CV24</f>
        <v>0</v>
      </c>
      <c r="CJ22" s="380">
        <f>'Class-9'!CW24</f>
        <v>0</v>
      </c>
      <c r="CK22" s="354">
        <f>'Class-9'!CX24</f>
        <v>0</v>
      </c>
      <c r="CL22" s="354">
        <f>'Class-9'!CY24</f>
        <v>0</v>
      </c>
      <c r="CM22" s="380">
        <f>'Class-9'!CZ24</f>
        <v>0</v>
      </c>
      <c r="CN22" s="381">
        <f>'Class-9'!DA24</f>
        <v>0</v>
      </c>
      <c r="CO22" s="400">
        <f>'Class-9'!DC24</f>
        <v>0</v>
      </c>
      <c r="CP22" s="353">
        <f>'Class-9'!DD24</f>
        <v>0</v>
      </c>
      <c r="CQ22" s="354">
        <f>'Class-9'!DE24</f>
        <v>0</v>
      </c>
      <c r="CR22" s="380">
        <f>'Class-9'!DF24</f>
        <v>0</v>
      </c>
      <c r="CS22" s="354">
        <f>'Class-9'!DG24</f>
        <v>0</v>
      </c>
      <c r="CT22" s="354">
        <f>'Class-9'!DH24</f>
        <v>0</v>
      </c>
      <c r="CU22" s="380">
        <f>'Class-9'!DI24</f>
        <v>0</v>
      </c>
      <c r="CV22" s="354">
        <f>'Class-9'!DJ24</f>
        <v>0</v>
      </c>
      <c r="CW22" s="354">
        <f>'Class-9'!DK24</f>
        <v>0</v>
      </c>
      <c r="CX22" s="380">
        <f>'Class-9'!DL24</f>
        <v>0</v>
      </c>
      <c r="CY22" s="381">
        <f>'Class-9'!DM24</f>
        <v>0</v>
      </c>
      <c r="CZ22" s="400">
        <f>'Class-9'!DO24</f>
        <v>0</v>
      </c>
      <c r="DA22" s="353">
        <f>'Class-9'!DP24</f>
        <v>0</v>
      </c>
      <c r="DB22" s="354">
        <f>'Class-9'!DQ24</f>
        <v>0</v>
      </c>
      <c r="DC22" s="354">
        <f>'Class-9'!DR24</f>
        <v>0</v>
      </c>
      <c r="DD22" s="354">
        <f>'Class-9'!DS24</f>
        <v>0</v>
      </c>
      <c r="DE22" s="354">
        <f>'Class-9'!DT24</f>
        <v>0</v>
      </c>
      <c r="DF22" s="382">
        <f>'Class-9'!DU24</f>
        <v>0</v>
      </c>
      <c r="DG22" s="353">
        <f>'Class-9'!DV24</f>
        <v>0</v>
      </c>
      <c r="DH22" s="354">
        <f>'Class-9'!DW24</f>
        <v>0</v>
      </c>
      <c r="DI22" s="354">
        <f>'Class-9'!DX24</f>
        <v>0</v>
      </c>
      <c r="DJ22" s="354">
        <f>'Class-9'!DY24</f>
        <v>0</v>
      </c>
      <c r="DK22" s="354">
        <f>'Class-9'!DZ24</f>
        <v>0</v>
      </c>
      <c r="DL22" s="357">
        <f>'Class-9'!EA24</f>
        <v>0</v>
      </c>
      <c r="DM22" s="353">
        <f>'Class-9'!EB24</f>
        <v>0</v>
      </c>
      <c r="DN22" s="354">
        <f>'Class-9'!EC24</f>
        <v>0</v>
      </c>
      <c r="DO22" s="380">
        <f>'Class-9'!ED24</f>
        <v>0</v>
      </c>
      <c r="DP22" s="354">
        <f>'Class-9'!EE24</f>
        <v>0</v>
      </c>
      <c r="DQ22" s="354">
        <f>'Class-9'!EF24</f>
        <v>0</v>
      </c>
      <c r="DR22" s="380">
        <f>'Class-9'!EG24</f>
        <v>0</v>
      </c>
      <c r="DS22" s="354">
        <f>'Class-9'!EH24</f>
        <v>0</v>
      </c>
      <c r="DT22" s="354">
        <f>'Class-9'!EI24</f>
        <v>0</v>
      </c>
      <c r="DU22" s="380">
        <f>'Class-9'!EJ24</f>
        <v>0</v>
      </c>
      <c r="DV22" s="381">
        <f>'Class-9'!EK24</f>
        <v>0</v>
      </c>
      <c r="DW22" s="400">
        <f>'Class-9'!EM24</f>
        <v>0</v>
      </c>
      <c r="DX22" s="353">
        <f>'Class-9'!EN24</f>
        <v>0</v>
      </c>
      <c r="DY22" s="354">
        <f>'Class-9'!EO24</f>
        <v>0</v>
      </c>
      <c r="DZ22" s="358" t="str">
        <f>'Class-9'!EP24</f>
        <v/>
      </c>
      <c r="EA22" s="353">
        <f>'Class-9'!EQ24</f>
        <v>0</v>
      </c>
      <c r="EB22" s="354">
        <f>'Class-9'!ER24</f>
        <v>0</v>
      </c>
      <c r="EC22" s="359">
        <f>'Class-9'!ES24</f>
        <v>0</v>
      </c>
      <c r="ED22" s="354" t="str">
        <f>'Class-9'!ET24</f>
        <v/>
      </c>
      <c r="EE22" s="354" t="str">
        <f>'Class-9'!EU24</f>
        <v/>
      </c>
      <c r="EF22" s="354" t="str">
        <f>'Class-9'!EV24</f>
        <v/>
      </c>
      <c r="EG22" s="356" t="str">
        <f>'Class-9'!EW24</f>
        <v/>
      </c>
      <c r="EH22" s="360" t="str">
        <f>'Class-9'!EY24</f>
        <v/>
      </c>
    </row>
    <row r="23" spans="1:138" s="361" customFormat="1" ht="17.25" customHeight="1">
      <c r="A23" s="910"/>
      <c r="B23" s="353">
        <f t="shared" si="3"/>
        <v>0</v>
      </c>
      <c r="C23" s="354">
        <f>'Class-9'!D25</f>
        <v>0</v>
      </c>
      <c r="D23" s="354">
        <f>'Class-9'!E25</f>
        <v>0</v>
      </c>
      <c r="E23" s="354">
        <f>'Class-9'!F25</f>
        <v>0</v>
      </c>
      <c r="F23" s="354">
        <f>'Class-9'!$G25</f>
        <v>0</v>
      </c>
      <c r="G23" s="354">
        <f>'Class-9'!$H25</f>
        <v>0</v>
      </c>
      <c r="H23" s="354">
        <f>'Class-9'!I25</f>
        <v>0</v>
      </c>
      <c r="I23" s="354">
        <f>'Class-9'!J25</f>
        <v>0</v>
      </c>
      <c r="J23" s="355">
        <f>'Class-9'!K25</f>
        <v>0</v>
      </c>
      <c r="K23" s="353">
        <f>'Class-9'!L25</f>
        <v>0</v>
      </c>
      <c r="L23" s="354">
        <f>'Class-9'!M25</f>
        <v>0</v>
      </c>
      <c r="M23" s="380">
        <f>'Class-9'!N25</f>
        <v>0</v>
      </c>
      <c r="N23" s="354">
        <f>'Class-9'!O25</f>
        <v>0</v>
      </c>
      <c r="O23" s="354">
        <f>'Class-9'!P25</f>
        <v>0</v>
      </c>
      <c r="P23" s="380">
        <f>'Class-9'!Q25</f>
        <v>0</v>
      </c>
      <c r="Q23" s="354">
        <f>'Class-9'!R25</f>
        <v>0</v>
      </c>
      <c r="R23" s="354">
        <f>'Class-9'!S25</f>
        <v>0</v>
      </c>
      <c r="S23" s="380">
        <f>'Class-9'!T25</f>
        <v>0</v>
      </c>
      <c r="T23" s="847">
        <f>'Class-9'!U25</f>
        <v>0</v>
      </c>
      <c r="U23" s="848"/>
      <c r="V23" s="382" t="str">
        <f>'Class-9'!Y25</f>
        <v/>
      </c>
      <c r="W23" s="353">
        <f>'Class-9'!Z25</f>
        <v>0</v>
      </c>
      <c r="X23" s="354">
        <f>'Class-9'!AA25</f>
        <v>0</v>
      </c>
      <c r="Y23" s="380">
        <f>'Class-9'!AB25</f>
        <v>0</v>
      </c>
      <c r="Z23" s="354">
        <f>'Class-9'!AC25</f>
        <v>0</v>
      </c>
      <c r="AA23" s="354">
        <f>'Class-9'!AD25</f>
        <v>0</v>
      </c>
      <c r="AB23" s="380">
        <f>'Class-9'!AE25</f>
        <v>0</v>
      </c>
      <c r="AC23" s="354">
        <f>'Class-9'!AF25</f>
        <v>0</v>
      </c>
      <c r="AD23" s="354">
        <f>'Class-9'!AG25</f>
        <v>0</v>
      </c>
      <c r="AE23" s="380">
        <f>'Class-9'!AH25</f>
        <v>0</v>
      </c>
      <c r="AF23" s="847">
        <f>'Class-9'!AI25</f>
        <v>0</v>
      </c>
      <c r="AG23" s="848">
        <f>'Class-9'!AJ25</f>
        <v>0</v>
      </c>
      <c r="AH23" s="382" t="str">
        <f>'Class-9'!AM25</f>
        <v/>
      </c>
      <c r="AI23" s="353">
        <f>'Class-9'!AN25</f>
        <v>0</v>
      </c>
      <c r="AJ23" s="354">
        <f>'Class-9'!AO25</f>
        <v>0</v>
      </c>
      <c r="AK23" s="380">
        <f>'Class-9'!AP25</f>
        <v>0</v>
      </c>
      <c r="AL23" s="354">
        <f>'Class-9'!AQ25</f>
        <v>0</v>
      </c>
      <c r="AM23" s="354">
        <f>'Class-9'!AR25</f>
        <v>0</v>
      </c>
      <c r="AN23" s="380">
        <f>'Class-9'!AS25</f>
        <v>0</v>
      </c>
      <c r="AO23" s="354">
        <f>'Class-9'!AT25</f>
        <v>0</v>
      </c>
      <c r="AP23" s="354">
        <f>'Class-9'!AU25</f>
        <v>0</v>
      </c>
      <c r="AQ23" s="380">
        <f>'Class-9'!AV25</f>
        <v>0</v>
      </c>
      <c r="AR23" s="847">
        <f>'Class-9'!AW25</f>
        <v>0</v>
      </c>
      <c r="AS23" s="848"/>
      <c r="AT23" s="382" t="str">
        <f>'Class-9'!BA25</f>
        <v/>
      </c>
      <c r="AU23" s="353">
        <f>'Class-9'!BB25</f>
        <v>0</v>
      </c>
      <c r="AV23" s="354">
        <f>'Class-9'!BC25</f>
        <v>0</v>
      </c>
      <c r="AW23" s="380">
        <f>'Class-9'!BD25</f>
        <v>0</v>
      </c>
      <c r="AX23" s="354">
        <f>'Class-9'!BE25</f>
        <v>0</v>
      </c>
      <c r="AY23" s="354">
        <f>'Class-9'!BF25</f>
        <v>0</v>
      </c>
      <c r="AZ23" s="380">
        <f>'Class-9'!BG25</f>
        <v>0</v>
      </c>
      <c r="BA23" s="354">
        <f>'Class-9'!BH25</f>
        <v>0</v>
      </c>
      <c r="BB23" s="354">
        <f>'Class-9'!BI25</f>
        <v>0</v>
      </c>
      <c r="BC23" s="380">
        <f>'Class-9'!BJ25</f>
        <v>0</v>
      </c>
      <c r="BD23" s="847">
        <f>'Class-9'!BK25</f>
        <v>0</v>
      </c>
      <c r="BE23" s="848">
        <f>'Class-9'!BL25</f>
        <v>0</v>
      </c>
      <c r="BF23" s="382" t="str">
        <f>'Class-9'!BO25</f>
        <v/>
      </c>
      <c r="BG23" s="353">
        <f>'Class-9'!BP25</f>
        <v>0</v>
      </c>
      <c r="BH23" s="354">
        <f>'Class-9'!BQ25</f>
        <v>0</v>
      </c>
      <c r="BI23" s="380">
        <f>'Class-9'!BR25</f>
        <v>0</v>
      </c>
      <c r="BJ23" s="354">
        <f>'Class-9'!BS25</f>
        <v>0</v>
      </c>
      <c r="BK23" s="354">
        <f>'Class-9'!BT25</f>
        <v>0</v>
      </c>
      <c r="BL23" s="380">
        <f>'Class-9'!BU25</f>
        <v>0</v>
      </c>
      <c r="BM23" s="354">
        <f>'Class-9'!BV25</f>
        <v>0</v>
      </c>
      <c r="BN23" s="354">
        <f>'Class-9'!BW25</f>
        <v>0</v>
      </c>
      <c r="BO23" s="380">
        <f>'Class-9'!BX25</f>
        <v>0</v>
      </c>
      <c r="BP23" s="847">
        <f>'Class-9'!BY25</f>
        <v>0</v>
      </c>
      <c r="BQ23" s="848">
        <f>'Class-9'!BZ25</f>
        <v>0</v>
      </c>
      <c r="BR23" s="382" t="str">
        <f>'Class-9'!CC25</f>
        <v/>
      </c>
      <c r="BS23" s="353">
        <f>'Class-9'!CD25</f>
        <v>0</v>
      </c>
      <c r="BT23" s="354">
        <f>'Class-9'!CE25</f>
        <v>0</v>
      </c>
      <c r="BU23" s="380">
        <f>'Class-9'!CF25</f>
        <v>0</v>
      </c>
      <c r="BV23" s="354">
        <f>'Class-9'!CG25</f>
        <v>0</v>
      </c>
      <c r="BW23" s="354">
        <f>'Class-9'!CH25</f>
        <v>0</v>
      </c>
      <c r="BX23" s="380">
        <f>'Class-9'!CI25</f>
        <v>0</v>
      </c>
      <c r="BY23" s="354">
        <f>'Class-9'!CJ25</f>
        <v>0</v>
      </c>
      <c r="BZ23" s="354">
        <f>'Class-9'!CK25</f>
        <v>0</v>
      </c>
      <c r="CA23" s="380">
        <f>'Class-9'!CL25</f>
        <v>0</v>
      </c>
      <c r="CB23" s="847">
        <f>'Class-9'!CM25</f>
        <v>0</v>
      </c>
      <c r="CC23" s="848">
        <f>'Class-9'!CN25</f>
        <v>0</v>
      </c>
      <c r="CD23" s="382" t="str">
        <f>'Class-9'!CQ25</f>
        <v/>
      </c>
      <c r="CE23" s="353">
        <f>'Class-9'!CR25</f>
        <v>0</v>
      </c>
      <c r="CF23" s="354">
        <f>'Class-9'!CS25</f>
        <v>0</v>
      </c>
      <c r="CG23" s="380">
        <f>'Class-9'!CT25</f>
        <v>0</v>
      </c>
      <c r="CH23" s="354">
        <f>'Class-9'!CU25</f>
        <v>0</v>
      </c>
      <c r="CI23" s="354">
        <f>'Class-9'!CV25</f>
        <v>0</v>
      </c>
      <c r="CJ23" s="380">
        <f>'Class-9'!CW25</f>
        <v>0</v>
      </c>
      <c r="CK23" s="354">
        <f>'Class-9'!CX25</f>
        <v>0</v>
      </c>
      <c r="CL23" s="354">
        <f>'Class-9'!CY25</f>
        <v>0</v>
      </c>
      <c r="CM23" s="380">
        <f>'Class-9'!CZ25</f>
        <v>0</v>
      </c>
      <c r="CN23" s="381">
        <f>'Class-9'!DA25</f>
        <v>0</v>
      </c>
      <c r="CO23" s="400">
        <f>'Class-9'!DC25</f>
        <v>0</v>
      </c>
      <c r="CP23" s="353">
        <f>'Class-9'!DD25</f>
        <v>0</v>
      </c>
      <c r="CQ23" s="354">
        <f>'Class-9'!DE25</f>
        <v>0</v>
      </c>
      <c r="CR23" s="380">
        <f>'Class-9'!DF25</f>
        <v>0</v>
      </c>
      <c r="CS23" s="354">
        <f>'Class-9'!DG25</f>
        <v>0</v>
      </c>
      <c r="CT23" s="354">
        <f>'Class-9'!DH25</f>
        <v>0</v>
      </c>
      <c r="CU23" s="380">
        <f>'Class-9'!DI25</f>
        <v>0</v>
      </c>
      <c r="CV23" s="354">
        <f>'Class-9'!DJ25</f>
        <v>0</v>
      </c>
      <c r="CW23" s="354">
        <f>'Class-9'!DK25</f>
        <v>0</v>
      </c>
      <c r="CX23" s="380">
        <f>'Class-9'!DL25</f>
        <v>0</v>
      </c>
      <c r="CY23" s="381">
        <f>'Class-9'!DM25</f>
        <v>0</v>
      </c>
      <c r="CZ23" s="400">
        <f>'Class-9'!DO25</f>
        <v>0</v>
      </c>
      <c r="DA23" s="353">
        <f>'Class-9'!DP25</f>
        <v>0</v>
      </c>
      <c r="DB23" s="354">
        <f>'Class-9'!DQ25</f>
        <v>0</v>
      </c>
      <c r="DC23" s="354">
        <f>'Class-9'!DR25</f>
        <v>0</v>
      </c>
      <c r="DD23" s="354">
        <f>'Class-9'!DS25</f>
        <v>0</v>
      </c>
      <c r="DE23" s="354">
        <f>'Class-9'!DT25</f>
        <v>0</v>
      </c>
      <c r="DF23" s="382">
        <f>'Class-9'!DU25</f>
        <v>0</v>
      </c>
      <c r="DG23" s="353">
        <f>'Class-9'!DV25</f>
        <v>0</v>
      </c>
      <c r="DH23" s="354">
        <f>'Class-9'!DW25</f>
        <v>0</v>
      </c>
      <c r="DI23" s="354">
        <f>'Class-9'!DX25</f>
        <v>0</v>
      </c>
      <c r="DJ23" s="354">
        <f>'Class-9'!DY25</f>
        <v>0</v>
      </c>
      <c r="DK23" s="354">
        <f>'Class-9'!DZ25</f>
        <v>0</v>
      </c>
      <c r="DL23" s="357">
        <f>'Class-9'!EA25</f>
        <v>0</v>
      </c>
      <c r="DM23" s="353">
        <f>'Class-9'!EB25</f>
        <v>0</v>
      </c>
      <c r="DN23" s="354">
        <f>'Class-9'!EC25</f>
        <v>0</v>
      </c>
      <c r="DO23" s="380">
        <f>'Class-9'!ED25</f>
        <v>0</v>
      </c>
      <c r="DP23" s="354">
        <f>'Class-9'!EE25</f>
        <v>0</v>
      </c>
      <c r="DQ23" s="354">
        <f>'Class-9'!EF25</f>
        <v>0</v>
      </c>
      <c r="DR23" s="380">
        <f>'Class-9'!EG25</f>
        <v>0</v>
      </c>
      <c r="DS23" s="354">
        <f>'Class-9'!EH25</f>
        <v>0</v>
      </c>
      <c r="DT23" s="354">
        <f>'Class-9'!EI25</f>
        <v>0</v>
      </c>
      <c r="DU23" s="380">
        <f>'Class-9'!EJ25</f>
        <v>0</v>
      </c>
      <c r="DV23" s="381">
        <f>'Class-9'!EK25</f>
        <v>0</v>
      </c>
      <c r="DW23" s="400">
        <f>'Class-9'!EM25</f>
        <v>0</v>
      </c>
      <c r="DX23" s="353">
        <f>'Class-9'!EN25</f>
        <v>0</v>
      </c>
      <c r="DY23" s="354">
        <f>'Class-9'!EO25</f>
        <v>0</v>
      </c>
      <c r="DZ23" s="358" t="str">
        <f>'Class-9'!EP25</f>
        <v/>
      </c>
      <c r="EA23" s="353">
        <f>'Class-9'!EQ25</f>
        <v>0</v>
      </c>
      <c r="EB23" s="354">
        <f>'Class-9'!ER25</f>
        <v>0</v>
      </c>
      <c r="EC23" s="359">
        <f>'Class-9'!ES25</f>
        <v>0</v>
      </c>
      <c r="ED23" s="354" t="str">
        <f>'Class-9'!ET25</f>
        <v/>
      </c>
      <c r="EE23" s="354" t="str">
        <f>'Class-9'!EU25</f>
        <v/>
      </c>
      <c r="EF23" s="354" t="str">
        <f>'Class-9'!EV25</f>
        <v/>
      </c>
      <c r="EG23" s="356" t="str">
        <f>'Class-9'!EW25</f>
        <v/>
      </c>
      <c r="EH23" s="360" t="str">
        <f>'Class-9'!EY25</f>
        <v/>
      </c>
    </row>
    <row r="24" spans="1:138" s="361" customFormat="1" ht="17.25" customHeight="1">
      <c r="A24" s="910"/>
      <c r="B24" s="353">
        <f t="shared" si="3"/>
        <v>0</v>
      </c>
      <c r="C24" s="354">
        <f>'Class-9'!D26</f>
        <v>0</v>
      </c>
      <c r="D24" s="354">
        <f>'Class-9'!E26</f>
        <v>0</v>
      </c>
      <c r="E24" s="354">
        <f>'Class-9'!F26</f>
        <v>0</v>
      </c>
      <c r="F24" s="354">
        <f>'Class-9'!$G26</f>
        <v>0</v>
      </c>
      <c r="G24" s="354">
        <f>'Class-9'!$H26</f>
        <v>0</v>
      </c>
      <c r="H24" s="354">
        <f>'Class-9'!I26</f>
        <v>0</v>
      </c>
      <c r="I24" s="354">
        <f>'Class-9'!J26</f>
        <v>0</v>
      </c>
      <c r="J24" s="355">
        <f>'Class-9'!K26</f>
        <v>0</v>
      </c>
      <c r="K24" s="353">
        <f>'Class-9'!L26</f>
        <v>0</v>
      </c>
      <c r="L24" s="354">
        <f>'Class-9'!M26</f>
        <v>0</v>
      </c>
      <c r="M24" s="380">
        <f>'Class-9'!N26</f>
        <v>0</v>
      </c>
      <c r="N24" s="354">
        <f>'Class-9'!O26</f>
        <v>0</v>
      </c>
      <c r="O24" s="354">
        <f>'Class-9'!P26</f>
        <v>0</v>
      </c>
      <c r="P24" s="380">
        <f>'Class-9'!Q26</f>
        <v>0</v>
      </c>
      <c r="Q24" s="354">
        <f>'Class-9'!R26</f>
        <v>0</v>
      </c>
      <c r="R24" s="354">
        <f>'Class-9'!S26</f>
        <v>0</v>
      </c>
      <c r="S24" s="380">
        <f>'Class-9'!T26</f>
        <v>0</v>
      </c>
      <c r="T24" s="847">
        <f>'Class-9'!U26</f>
        <v>0</v>
      </c>
      <c r="U24" s="848"/>
      <c r="V24" s="382" t="str">
        <f>'Class-9'!Y26</f>
        <v/>
      </c>
      <c r="W24" s="353">
        <f>'Class-9'!Z26</f>
        <v>0</v>
      </c>
      <c r="X24" s="354">
        <f>'Class-9'!AA26</f>
        <v>0</v>
      </c>
      <c r="Y24" s="380">
        <f>'Class-9'!AB26</f>
        <v>0</v>
      </c>
      <c r="Z24" s="354">
        <f>'Class-9'!AC26</f>
        <v>0</v>
      </c>
      <c r="AA24" s="354">
        <f>'Class-9'!AD26</f>
        <v>0</v>
      </c>
      <c r="AB24" s="380">
        <f>'Class-9'!AE26</f>
        <v>0</v>
      </c>
      <c r="AC24" s="354">
        <f>'Class-9'!AF26</f>
        <v>0</v>
      </c>
      <c r="AD24" s="354">
        <f>'Class-9'!AG26</f>
        <v>0</v>
      </c>
      <c r="AE24" s="380">
        <f>'Class-9'!AH26</f>
        <v>0</v>
      </c>
      <c r="AF24" s="847">
        <f>'Class-9'!AI26</f>
        <v>0</v>
      </c>
      <c r="AG24" s="848">
        <f>'Class-9'!AJ26</f>
        <v>0</v>
      </c>
      <c r="AH24" s="382" t="str">
        <f>'Class-9'!AM26</f>
        <v/>
      </c>
      <c r="AI24" s="353">
        <f>'Class-9'!AN26</f>
        <v>0</v>
      </c>
      <c r="AJ24" s="354">
        <f>'Class-9'!AO26</f>
        <v>0</v>
      </c>
      <c r="AK24" s="380">
        <f>'Class-9'!AP26</f>
        <v>0</v>
      </c>
      <c r="AL24" s="354">
        <f>'Class-9'!AQ26</f>
        <v>0</v>
      </c>
      <c r="AM24" s="354">
        <f>'Class-9'!AR26</f>
        <v>0</v>
      </c>
      <c r="AN24" s="380">
        <f>'Class-9'!AS26</f>
        <v>0</v>
      </c>
      <c r="AO24" s="354">
        <f>'Class-9'!AT26</f>
        <v>0</v>
      </c>
      <c r="AP24" s="354">
        <f>'Class-9'!AU26</f>
        <v>0</v>
      </c>
      <c r="AQ24" s="380">
        <f>'Class-9'!AV26</f>
        <v>0</v>
      </c>
      <c r="AR24" s="847">
        <f>'Class-9'!AW26</f>
        <v>0</v>
      </c>
      <c r="AS24" s="848"/>
      <c r="AT24" s="382" t="str">
        <f>'Class-9'!BA26</f>
        <v/>
      </c>
      <c r="AU24" s="353">
        <f>'Class-9'!BB26</f>
        <v>0</v>
      </c>
      <c r="AV24" s="354">
        <f>'Class-9'!BC26</f>
        <v>0</v>
      </c>
      <c r="AW24" s="380">
        <f>'Class-9'!BD26</f>
        <v>0</v>
      </c>
      <c r="AX24" s="354">
        <f>'Class-9'!BE26</f>
        <v>0</v>
      </c>
      <c r="AY24" s="354">
        <f>'Class-9'!BF26</f>
        <v>0</v>
      </c>
      <c r="AZ24" s="380">
        <f>'Class-9'!BG26</f>
        <v>0</v>
      </c>
      <c r="BA24" s="354">
        <f>'Class-9'!BH26</f>
        <v>0</v>
      </c>
      <c r="BB24" s="354">
        <f>'Class-9'!BI26</f>
        <v>0</v>
      </c>
      <c r="BC24" s="380">
        <f>'Class-9'!BJ26</f>
        <v>0</v>
      </c>
      <c r="BD24" s="847">
        <f>'Class-9'!BK26</f>
        <v>0</v>
      </c>
      <c r="BE24" s="848">
        <f>'Class-9'!BL26</f>
        <v>0</v>
      </c>
      <c r="BF24" s="382" t="str">
        <f>'Class-9'!BO26</f>
        <v/>
      </c>
      <c r="BG24" s="353">
        <f>'Class-9'!BP26</f>
        <v>0</v>
      </c>
      <c r="BH24" s="354">
        <f>'Class-9'!BQ26</f>
        <v>0</v>
      </c>
      <c r="BI24" s="380">
        <f>'Class-9'!BR26</f>
        <v>0</v>
      </c>
      <c r="BJ24" s="354">
        <f>'Class-9'!BS26</f>
        <v>0</v>
      </c>
      <c r="BK24" s="354">
        <f>'Class-9'!BT26</f>
        <v>0</v>
      </c>
      <c r="BL24" s="380">
        <f>'Class-9'!BU26</f>
        <v>0</v>
      </c>
      <c r="BM24" s="354">
        <f>'Class-9'!BV26</f>
        <v>0</v>
      </c>
      <c r="BN24" s="354">
        <f>'Class-9'!BW26</f>
        <v>0</v>
      </c>
      <c r="BO24" s="380">
        <f>'Class-9'!BX26</f>
        <v>0</v>
      </c>
      <c r="BP24" s="847">
        <f>'Class-9'!BY26</f>
        <v>0</v>
      </c>
      <c r="BQ24" s="848">
        <f>'Class-9'!BZ26</f>
        <v>0</v>
      </c>
      <c r="BR24" s="382" t="str">
        <f>'Class-9'!CC26</f>
        <v/>
      </c>
      <c r="BS24" s="353">
        <f>'Class-9'!CD26</f>
        <v>0</v>
      </c>
      <c r="BT24" s="354">
        <f>'Class-9'!CE26</f>
        <v>0</v>
      </c>
      <c r="BU24" s="380">
        <f>'Class-9'!CF26</f>
        <v>0</v>
      </c>
      <c r="BV24" s="354">
        <f>'Class-9'!CG26</f>
        <v>0</v>
      </c>
      <c r="BW24" s="354">
        <f>'Class-9'!CH26</f>
        <v>0</v>
      </c>
      <c r="BX24" s="380">
        <f>'Class-9'!CI26</f>
        <v>0</v>
      </c>
      <c r="BY24" s="354">
        <f>'Class-9'!CJ26</f>
        <v>0</v>
      </c>
      <c r="BZ24" s="354">
        <f>'Class-9'!CK26</f>
        <v>0</v>
      </c>
      <c r="CA24" s="380">
        <f>'Class-9'!CL26</f>
        <v>0</v>
      </c>
      <c r="CB24" s="847">
        <f>'Class-9'!CM26</f>
        <v>0</v>
      </c>
      <c r="CC24" s="848">
        <f>'Class-9'!CN26</f>
        <v>0</v>
      </c>
      <c r="CD24" s="382" t="str">
        <f>'Class-9'!CQ26</f>
        <v/>
      </c>
      <c r="CE24" s="353">
        <f>'Class-9'!CR26</f>
        <v>0</v>
      </c>
      <c r="CF24" s="354">
        <f>'Class-9'!CS26</f>
        <v>0</v>
      </c>
      <c r="CG24" s="380">
        <f>'Class-9'!CT26</f>
        <v>0</v>
      </c>
      <c r="CH24" s="354">
        <f>'Class-9'!CU26</f>
        <v>0</v>
      </c>
      <c r="CI24" s="354">
        <f>'Class-9'!CV26</f>
        <v>0</v>
      </c>
      <c r="CJ24" s="380">
        <f>'Class-9'!CW26</f>
        <v>0</v>
      </c>
      <c r="CK24" s="354">
        <f>'Class-9'!CX26</f>
        <v>0</v>
      </c>
      <c r="CL24" s="354">
        <f>'Class-9'!CY26</f>
        <v>0</v>
      </c>
      <c r="CM24" s="380">
        <f>'Class-9'!CZ26</f>
        <v>0</v>
      </c>
      <c r="CN24" s="381">
        <f>'Class-9'!DA26</f>
        <v>0</v>
      </c>
      <c r="CO24" s="400">
        <f>'Class-9'!DC26</f>
        <v>0</v>
      </c>
      <c r="CP24" s="353">
        <f>'Class-9'!DD26</f>
        <v>0</v>
      </c>
      <c r="CQ24" s="354">
        <f>'Class-9'!DE26</f>
        <v>0</v>
      </c>
      <c r="CR24" s="380">
        <f>'Class-9'!DF26</f>
        <v>0</v>
      </c>
      <c r="CS24" s="354">
        <f>'Class-9'!DG26</f>
        <v>0</v>
      </c>
      <c r="CT24" s="354">
        <f>'Class-9'!DH26</f>
        <v>0</v>
      </c>
      <c r="CU24" s="380">
        <f>'Class-9'!DI26</f>
        <v>0</v>
      </c>
      <c r="CV24" s="354">
        <f>'Class-9'!DJ26</f>
        <v>0</v>
      </c>
      <c r="CW24" s="354">
        <f>'Class-9'!DK26</f>
        <v>0</v>
      </c>
      <c r="CX24" s="380">
        <f>'Class-9'!DL26</f>
        <v>0</v>
      </c>
      <c r="CY24" s="381">
        <f>'Class-9'!DM26</f>
        <v>0</v>
      </c>
      <c r="CZ24" s="400">
        <f>'Class-9'!DO26</f>
        <v>0</v>
      </c>
      <c r="DA24" s="353">
        <f>'Class-9'!DP26</f>
        <v>0</v>
      </c>
      <c r="DB24" s="354">
        <f>'Class-9'!DQ26</f>
        <v>0</v>
      </c>
      <c r="DC24" s="354">
        <f>'Class-9'!DR26</f>
        <v>0</v>
      </c>
      <c r="DD24" s="354">
        <f>'Class-9'!DS26</f>
        <v>0</v>
      </c>
      <c r="DE24" s="354">
        <f>'Class-9'!DT26</f>
        <v>0</v>
      </c>
      <c r="DF24" s="382">
        <f>'Class-9'!DU26</f>
        <v>0</v>
      </c>
      <c r="DG24" s="353">
        <f>'Class-9'!DV26</f>
        <v>0</v>
      </c>
      <c r="DH24" s="354">
        <f>'Class-9'!DW26</f>
        <v>0</v>
      </c>
      <c r="DI24" s="354">
        <f>'Class-9'!DX26</f>
        <v>0</v>
      </c>
      <c r="DJ24" s="354">
        <f>'Class-9'!DY26</f>
        <v>0</v>
      </c>
      <c r="DK24" s="354">
        <f>'Class-9'!DZ26</f>
        <v>0</v>
      </c>
      <c r="DL24" s="357">
        <f>'Class-9'!EA26</f>
        <v>0</v>
      </c>
      <c r="DM24" s="353">
        <f>'Class-9'!EB26</f>
        <v>0</v>
      </c>
      <c r="DN24" s="354">
        <f>'Class-9'!EC26</f>
        <v>0</v>
      </c>
      <c r="DO24" s="380">
        <f>'Class-9'!ED26</f>
        <v>0</v>
      </c>
      <c r="DP24" s="354">
        <f>'Class-9'!EE26</f>
        <v>0</v>
      </c>
      <c r="DQ24" s="354">
        <f>'Class-9'!EF26</f>
        <v>0</v>
      </c>
      <c r="DR24" s="380">
        <f>'Class-9'!EG26</f>
        <v>0</v>
      </c>
      <c r="DS24" s="354">
        <f>'Class-9'!EH26</f>
        <v>0</v>
      </c>
      <c r="DT24" s="354">
        <f>'Class-9'!EI26</f>
        <v>0</v>
      </c>
      <c r="DU24" s="380">
        <f>'Class-9'!EJ26</f>
        <v>0</v>
      </c>
      <c r="DV24" s="381">
        <f>'Class-9'!EK26</f>
        <v>0</v>
      </c>
      <c r="DW24" s="400">
        <f>'Class-9'!EM26</f>
        <v>0</v>
      </c>
      <c r="DX24" s="353">
        <f>'Class-9'!EN26</f>
        <v>0</v>
      </c>
      <c r="DY24" s="354">
        <f>'Class-9'!EO26</f>
        <v>0</v>
      </c>
      <c r="DZ24" s="358" t="str">
        <f>'Class-9'!EP26</f>
        <v/>
      </c>
      <c r="EA24" s="353">
        <f>'Class-9'!EQ26</f>
        <v>0</v>
      </c>
      <c r="EB24" s="354">
        <f>'Class-9'!ER26</f>
        <v>0</v>
      </c>
      <c r="EC24" s="359">
        <f>'Class-9'!ES26</f>
        <v>0</v>
      </c>
      <c r="ED24" s="354" t="str">
        <f>'Class-9'!ET26</f>
        <v/>
      </c>
      <c r="EE24" s="354" t="str">
        <f>'Class-9'!EU26</f>
        <v/>
      </c>
      <c r="EF24" s="354" t="str">
        <f>'Class-9'!EV26</f>
        <v/>
      </c>
      <c r="EG24" s="356" t="str">
        <f>'Class-9'!EW26</f>
        <v/>
      </c>
      <c r="EH24" s="360" t="str">
        <f>'Class-9'!EY26</f>
        <v/>
      </c>
    </row>
    <row r="25" spans="1:138" s="361" customFormat="1" ht="17.25" customHeight="1">
      <c r="A25" s="910"/>
      <c r="B25" s="353">
        <f t="shared" si="3"/>
        <v>0</v>
      </c>
      <c r="C25" s="354">
        <f>'Class-9'!D27</f>
        <v>0</v>
      </c>
      <c r="D25" s="354">
        <f>'Class-9'!E27</f>
        <v>0</v>
      </c>
      <c r="E25" s="354">
        <f>'Class-9'!F27</f>
        <v>0</v>
      </c>
      <c r="F25" s="354">
        <f>'Class-9'!$G27</f>
        <v>0</v>
      </c>
      <c r="G25" s="354">
        <f>'Class-9'!$H27</f>
        <v>0</v>
      </c>
      <c r="H25" s="354">
        <f>'Class-9'!I27</f>
        <v>0</v>
      </c>
      <c r="I25" s="354">
        <f>'Class-9'!J27</f>
        <v>0</v>
      </c>
      <c r="J25" s="355">
        <f>'Class-9'!K27</f>
        <v>0</v>
      </c>
      <c r="K25" s="353">
        <f>'Class-9'!L27</f>
        <v>0</v>
      </c>
      <c r="L25" s="354">
        <f>'Class-9'!M27</f>
        <v>0</v>
      </c>
      <c r="M25" s="380">
        <f>'Class-9'!N27</f>
        <v>0</v>
      </c>
      <c r="N25" s="354">
        <f>'Class-9'!O27</f>
        <v>0</v>
      </c>
      <c r="O25" s="354">
        <f>'Class-9'!P27</f>
        <v>0</v>
      </c>
      <c r="P25" s="380">
        <f>'Class-9'!Q27</f>
        <v>0</v>
      </c>
      <c r="Q25" s="354">
        <f>'Class-9'!R27</f>
        <v>0</v>
      </c>
      <c r="R25" s="354">
        <f>'Class-9'!S27</f>
        <v>0</v>
      </c>
      <c r="S25" s="380">
        <f>'Class-9'!T27</f>
        <v>0</v>
      </c>
      <c r="T25" s="847">
        <f>'Class-9'!U27</f>
        <v>0</v>
      </c>
      <c r="U25" s="848"/>
      <c r="V25" s="382" t="str">
        <f>'Class-9'!Y27</f>
        <v/>
      </c>
      <c r="W25" s="353">
        <f>'Class-9'!Z27</f>
        <v>0</v>
      </c>
      <c r="X25" s="354">
        <f>'Class-9'!AA27</f>
        <v>0</v>
      </c>
      <c r="Y25" s="380">
        <f>'Class-9'!AB27</f>
        <v>0</v>
      </c>
      <c r="Z25" s="354">
        <f>'Class-9'!AC27</f>
        <v>0</v>
      </c>
      <c r="AA25" s="354">
        <f>'Class-9'!AD27</f>
        <v>0</v>
      </c>
      <c r="AB25" s="380">
        <f>'Class-9'!AE27</f>
        <v>0</v>
      </c>
      <c r="AC25" s="354">
        <f>'Class-9'!AF27</f>
        <v>0</v>
      </c>
      <c r="AD25" s="354">
        <f>'Class-9'!AG27</f>
        <v>0</v>
      </c>
      <c r="AE25" s="380">
        <f>'Class-9'!AH27</f>
        <v>0</v>
      </c>
      <c r="AF25" s="847">
        <f>'Class-9'!AI27</f>
        <v>0</v>
      </c>
      <c r="AG25" s="848">
        <f>'Class-9'!AJ27</f>
        <v>0</v>
      </c>
      <c r="AH25" s="382" t="str">
        <f>'Class-9'!AM27</f>
        <v/>
      </c>
      <c r="AI25" s="353">
        <f>'Class-9'!AN27</f>
        <v>0</v>
      </c>
      <c r="AJ25" s="354">
        <f>'Class-9'!AO27</f>
        <v>0</v>
      </c>
      <c r="AK25" s="380">
        <f>'Class-9'!AP27</f>
        <v>0</v>
      </c>
      <c r="AL25" s="354">
        <f>'Class-9'!AQ27</f>
        <v>0</v>
      </c>
      <c r="AM25" s="354">
        <f>'Class-9'!AR27</f>
        <v>0</v>
      </c>
      <c r="AN25" s="380">
        <f>'Class-9'!AS27</f>
        <v>0</v>
      </c>
      <c r="AO25" s="354">
        <f>'Class-9'!AT27</f>
        <v>0</v>
      </c>
      <c r="AP25" s="354">
        <f>'Class-9'!AU27</f>
        <v>0</v>
      </c>
      <c r="AQ25" s="380">
        <f>'Class-9'!AV27</f>
        <v>0</v>
      </c>
      <c r="AR25" s="847">
        <f>'Class-9'!AW27</f>
        <v>0</v>
      </c>
      <c r="AS25" s="848"/>
      <c r="AT25" s="382" t="str">
        <f>'Class-9'!BA27</f>
        <v/>
      </c>
      <c r="AU25" s="353">
        <f>'Class-9'!BB27</f>
        <v>0</v>
      </c>
      <c r="AV25" s="354">
        <f>'Class-9'!BC27</f>
        <v>0</v>
      </c>
      <c r="AW25" s="380">
        <f>'Class-9'!BD27</f>
        <v>0</v>
      </c>
      <c r="AX25" s="354">
        <f>'Class-9'!BE27</f>
        <v>0</v>
      </c>
      <c r="AY25" s="354">
        <f>'Class-9'!BF27</f>
        <v>0</v>
      </c>
      <c r="AZ25" s="380">
        <f>'Class-9'!BG27</f>
        <v>0</v>
      </c>
      <c r="BA25" s="354">
        <f>'Class-9'!BH27</f>
        <v>0</v>
      </c>
      <c r="BB25" s="354">
        <f>'Class-9'!BI27</f>
        <v>0</v>
      </c>
      <c r="BC25" s="380">
        <f>'Class-9'!BJ27</f>
        <v>0</v>
      </c>
      <c r="BD25" s="847">
        <f>'Class-9'!BK27</f>
        <v>0</v>
      </c>
      <c r="BE25" s="848">
        <f>'Class-9'!BL27</f>
        <v>0</v>
      </c>
      <c r="BF25" s="382" t="str">
        <f>'Class-9'!BO27</f>
        <v/>
      </c>
      <c r="BG25" s="353">
        <f>'Class-9'!BP27</f>
        <v>0</v>
      </c>
      <c r="BH25" s="354">
        <f>'Class-9'!BQ27</f>
        <v>0</v>
      </c>
      <c r="BI25" s="380">
        <f>'Class-9'!BR27</f>
        <v>0</v>
      </c>
      <c r="BJ25" s="354">
        <f>'Class-9'!BS27</f>
        <v>0</v>
      </c>
      <c r="BK25" s="354">
        <f>'Class-9'!BT27</f>
        <v>0</v>
      </c>
      <c r="BL25" s="380">
        <f>'Class-9'!BU27</f>
        <v>0</v>
      </c>
      <c r="BM25" s="354">
        <f>'Class-9'!BV27</f>
        <v>0</v>
      </c>
      <c r="BN25" s="354">
        <f>'Class-9'!BW27</f>
        <v>0</v>
      </c>
      <c r="BO25" s="380">
        <f>'Class-9'!BX27</f>
        <v>0</v>
      </c>
      <c r="BP25" s="847">
        <f>'Class-9'!BY27</f>
        <v>0</v>
      </c>
      <c r="BQ25" s="848">
        <f>'Class-9'!BZ27</f>
        <v>0</v>
      </c>
      <c r="BR25" s="382" t="str">
        <f>'Class-9'!CC27</f>
        <v/>
      </c>
      <c r="BS25" s="353">
        <f>'Class-9'!CD27</f>
        <v>0</v>
      </c>
      <c r="BT25" s="354">
        <f>'Class-9'!CE27</f>
        <v>0</v>
      </c>
      <c r="BU25" s="380">
        <f>'Class-9'!CF27</f>
        <v>0</v>
      </c>
      <c r="BV25" s="354">
        <f>'Class-9'!CG27</f>
        <v>0</v>
      </c>
      <c r="BW25" s="354">
        <f>'Class-9'!CH27</f>
        <v>0</v>
      </c>
      <c r="BX25" s="380">
        <f>'Class-9'!CI27</f>
        <v>0</v>
      </c>
      <c r="BY25" s="354">
        <f>'Class-9'!CJ27</f>
        <v>0</v>
      </c>
      <c r="BZ25" s="354">
        <f>'Class-9'!CK27</f>
        <v>0</v>
      </c>
      <c r="CA25" s="380">
        <f>'Class-9'!CL27</f>
        <v>0</v>
      </c>
      <c r="CB25" s="847">
        <f>'Class-9'!CM27</f>
        <v>0</v>
      </c>
      <c r="CC25" s="848">
        <f>'Class-9'!CN27</f>
        <v>0</v>
      </c>
      <c r="CD25" s="382" t="str">
        <f>'Class-9'!CQ27</f>
        <v/>
      </c>
      <c r="CE25" s="353">
        <f>'Class-9'!CR27</f>
        <v>0</v>
      </c>
      <c r="CF25" s="354">
        <f>'Class-9'!CS27</f>
        <v>0</v>
      </c>
      <c r="CG25" s="380">
        <f>'Class-9'!CT27</f>
        <v>0</v>
      </c>
      <c r="CH25" s="354">
        <f>'Class-9'!CU27</f>
        <v>0</v>
      </c>
      <c r="CI25" s="354">
        <f>'Class-9'!CV27</f>
        <v>0</v>
      </c>
      <c r="CJ25" s="380">
        <f>'Class-9'!CW27</f>
        <v>0</v>
      </c>
      <c r="CK25" s="354">
        <f>'Class-9'!CX27</f>
        <v>0</v>
      </c>
      <c r="CL25" s="354">
        <f>'Class-9'!CY27</f>
        <v>0</v>
      </c>
      <c r="CM25" s="380">
        <f>'Class-9'!CZ27</f>
        <v>0</v>
      </c>
      <c r="CN25" s="381">
        <f>'Class-9'!DA27</f>
        <v>0</v>
      </c>
      <c r="CO25" s="400">
        <f>'Class-9'!DC27</f>
        <v>0</v>
      </c>
      <c r="CP25" s="353">
        <f>'Class-9'!DD27</f>
        <v>0</v>
      </c>
      <c r="CQ25" s="354">
        <f>'Class-9'!DE27</f>
        <v>0</v>
      </c>
      <c r="CR25" s="380">
        <f>'Class-9'!DF27</f>
        <v>0</v>
      </c>
      <c r="CS25" s="354">
        <f>'Class-9'!DG27</f>
        <v>0</v>
      </c>
      <c r="CT25" s="354">
        <f>'Class-9'!DH27</f>
        <v>0</v>
      </c>
      <c r="CU25" s="380">
        <f>'Class-9'!DI27</f>
        <v>0</v>
      </c>
      <c r="CV25" s="354">
        <f>'Class-9'!DJ27</f>
        <v>0</v>
      </c>
      <c r="CW25" s="354">
        <f>'Class-9'!DK27</f>
        <v>0</v>
      </c>
      <c r="CX25" s="380">
        <f>'Class-9'!DL27</f>
        <v>0</v>
      </c>
      <c r="CY25" s="381">
        <f>'Class-9'!DM27</f>
        <v>0</v>
      </c>
      <c r="CZ25" s="400">
        <f>'Class-9'!DO27</f>
        <v>0</v>
      </c>
      <c r="DA25" s="353">
        <f>'Class-9'!DP27</f>
        <v>0</v>
      </c>
      <c r="DB25" s="354">
        <f>'Class-9'!DQ27</f>
        <v>0</v>
      </c>
      <c r="DC25" s="354">
        <f>'Class-9'!DR27</f>
        <v>0</v>
      </c>
      <c r="DD25" s="354">
        <f>'Class-9'!DS27</f>
        <v>0</v>
      </c>
      <c r="DE25" s="354">
        <f>'Class-9'!DT27</f>
        <v>0</v>
      </c>
      <c r="DF25" s="382">
        <f>'Class-9'!DU27</f>
        <v>0</v>
      </c>
      <c r="DG25" s="353">
        <f>'Class-9'!DV27</f>
        <v>0</v>
      </c>
      <c r="DH25" s="354">
        <f>'Class-9'!DW27</f>
        <v>0</v>
      </c>
      <c r="DI25" s="354">
        <f>'Class-9'!DX27</f>
        <v>0</v>
      </c>
      <c r="DJ25" s="354">
        <f>'Class-9'!DY27</f>
        <v>0</v>
      </c>
      <c r="DK25" s="354">
        <f>'Class-9'!DZ27</f>
        <v>0</v>
      </c>
      <c r="DL25" s="357">
        <f>'Class-9'!EA27</f>
        <v>0</v>
      </c>
      <c r="DM25" s="353">
        <f>'Class-9'!EB27</f>
        <v>0</v>
      </c>
      <c r="DN25" s="354">
        <f>'Class-9'!EC27</f>
        <v>0</v>
      </c>
      <c r="DO25" s="380">
        <f>'Class-9'!ED27</f>
        <v>0</v>
      </c>
      <c r="DP25" s="354">
        <f>'Class-9'!EE27</f>
        <v>0</v>
      </c>
      <c r="DQ25" s="354">
        <f>'Class-9'!EF27</f>
        <v>0</v>
      </c>
      <c r="DR25" s="380">
        <f>'Class-9'!EG27</f>
        <v>0</v>
      </c>
      <c r="DS25" s="354">
        <f>'Class-9'!EH27</f>
        <v>0</v>
      </c>
      <c r="DT25" s="354">
        <f>'Class-9'!EI27</f>
        <v>0</v>
      </c>
      <c r="DU25" s="380">
        <f>'Class-9'!EJ27</f>
        <v>0</v>
      </c>
      <c r="DV25" s="381">
        <f>'Class-9'!EK27</f>
        <v>0</v>
      </c>
      <c r="DW25" s="400">
        <f>'Class-9'!EM27</f>
        <v>0</v>
      </c>
      <c r="DX25" s="353">
        <f>'Class-9'!EN27</f>
        <v>0</v>
      </c>
      <c r="DY25" s="354">
        <f>'Class-9'!EO27</f>
        <v>0</v>
      </c>
      <c r="DZ25" s="358" t="str">
        <f>'Class-9'!EP27</f>
        <v/>
      </c>
      <c r="EA25" s="353">
        <f>'Class-9'!EQ27</f>
        <v>0</v>
      </c>
      <c r="EB25" s="354">
        <f>'Class-9'!ER27</f>
        <v>0</v>
      </c>
      <c r="EC25" s="359">
        <f>'Class-9'!ES27</f>
        <v>0</v>
      </c>
      <c r="ED25" s="354" t="str">
        <f>'Class-9'!ET27</f>
        <v/>
      </c>
      <c r="EE25" s="354" t="str">
        <f>'Class-9'!EU27</f>
        <v/>
      </c>
      <c r="EF25" s="354" t="str">
        <f>'Class-9'!EV27</f>
        <v/>
      </c>
      <c r="EG25" s="356" t="str">
        <f>'Class-9'!EW27</f>
        <v/>
      </c>
      <c r="EH25" s="360" t="str">
        <f>'Class-9'!EY27</f>
        <v/>
      </c>
    </row>
    <row r="26" spans="1:138" s="361" customFormat="1" ht="17.25" customHeight="1">
      <c r="A26" s="910"/>
      <c r="B26" s="353">
        <f t="shared" si="3"/>
        <v>0</v>
      </c>
      <c r="C26" s="354">
        <f>'Class-9'!D28</f>
        <v>0</v>
      </c>
      <c r="D26" s="354">
        <f>'Class-9'!E28</f>
        <v>0</v>
      </c>
      <c r="E26" s="354">
        <f>'Class-9'!F28</f>
        <v>0</v>
      </c>
      <c r="F26" s="354">
        <f>'Class-9'!$G28</f>
        <v>0</v>
      </c>
      <c r="G26" s="354">
        <f>'Class-9'!$H28</f>
        <v>0</v>
      </c>
      <c r="H26" s="354">
        <f>'Class-9'!I28</f>
        <v>0</v>
      </c>
      <c r="I26" s="354">
        <f>'Class-9'!J28</f>
        <v>0</v>
      </c>
      <c r="J26" s="355">
        <f>'Class-9'!K28</f>
        <v>0</v>
      </c>
      <c r="K26" s="353">
        <f>'Class-9'!L28</f>
        <v>0</v>
      </c>
      <c r="L26" s="354">
        <f>'Class-9'!M28</f>
        <v>0</v>
      </c>
      <c r="M26" s="380">
        <f>'Class-9'!N28</f>
        <v>0</v>
      </c>
      <c r="N26" s="354">
        <f>'Class-9'!O28</f>
        <v>0</v>
      </c>
      <c r="O26" s="354">
        <f>'Class-9'!P28</f>
        <v>0</v>
      </c>
      <c r="P26" s="380">
        <f>'Class-9'!Q28</f>
        <v>0</v>
      </c>
      <c r="Q26" s="354">
        <f>'Class-9'!R28</f>
        <v>0</v>
      </c>
      <c r="R26" s="354">
        <f>'Class-9'!S28</f>
        <v>0</v>
      </c>
      <c r="S26" s="380">
        <f>'Class-9'!T28</f>
        <v>0</v>
      </c>
      <c r="T26" s="847">
        <f>'Class-9'!U28</f>
        <v>0</v>
      </c>
      <c r="U26" s="848"/>
      <c r="V26" s="382" t="str">
        <f>'Class-9'!Y28</f>
        <v/>
      </c>
      <c r="W26" s="353">
        <f>'Class-9'!Z28</f>
        <v>0</v>
      </c>
      <c r="X26" s="354">
        <f>'Class-9'!AA28</f>
        <v>0</v>
      </c>
      <c r="Y26" s="380">
        <f>'Class-9'!AB28</f>
        <v>0</v>
      </c>
      <c r="Z26" s="354">
        <f>'Class-9'!AC28</f>
        <v>0</v>
      </c>
      <c r="AA26" s="354">
        <f>'Class-9'!AD28</f>
        <v>0</v>
      </c>
      <c r="AB26" s="380">
        <f>'Class-9'!AE28</f>
        <v>0</v>
      </c>
      <c r="AC26" s="354">
        <f>'Class-9'!AF28</f>
        <v>0</v>
      </c>
      <c r="AD26" s="354">
        <f>'Class-9'!AG28</f>
        <v>0</v>
      </c>
      <c r="AE26" s="380">
        <f>'Class-9'!AH28</f>
        <v>0</v>
      </c>
      <c r="AF26" s="847">
        <f>'Class-9'!AI28</f>
        <v>0</v>
      </c>
      <c r="AG26" s="848">
        <f>'Class-9'!AJ28</f>
        <v>0</v>
      </c>
      <c r="AH26" s="382" t="str">
        <f>'Class-9'!AM28</f>
        <v/>
      </c>
      <c r="AI26" s="353">
        <f>'Class-9'!AN28</f>
        <v>0</v>
      </c>
      <c r="AJ26" s="354">
        <f>'Class-9'!AO28</f>
        <v>0</v>
      </c>
      <c r="AK26" s="380">
        <f>'Class-9'!AP28</f>
        <v>0</v>
      </c>
      <c r="AL26" s="354">
        <f>'Class-9'!AQ28</f>
        <v>0</v>
      </c>
      <c r="AM26" s="354">
        <f>'Class-9'!AR28</f>
        <v>0</v>
      </c>
      <c r="AN26" s="380">
        <f>'Class-9'!AS28</f>
        <v>0</v>
      </c>
      <c r="AO26" s="354">
        <f>'Class-9'!AT28</f>
        <v>0</v>
      </c>
      <c r="AP26" s="354">
        <f>'Class-9'!AU28</f>
        <v>0</v>
      </c>
      <c r="AQ26" s="380">
        <f>'Class-9'!AV28</f>
        <v>0</v>
      </c>
      <c r="AR26" s="847">
        <f>'Class-9'!AW28</f>
        <v>0</v>
      </c>
      <c r="AS26" s="848"/>
      <c r="AT26" s="382" t="str">
        <f>'Class-9'!BA28</f>
        <v/>
      </c>
      <c r="AU26" s="353">
        <f>'Class-9'!BB28</f>
        <v>0</v>
      </c>
      <c r="AV26" s="354">
        <f>'Class-9'!BC28</f>
        <v>0</v>
      </c>
      <c r="AW26" s="380">
        <f>'Class-9'!BD28</f>
        <v>0</v>
      </c>
      <c r="AX26" s="354">
        <f>'Class-9'!BE28</f>
        <v>0</v>
      </c>
      <c r="AY26" s="354">
        <f>'Class-9'!BF28</f>
        <v>0</v>
      </c>
      <c r="AZ26" s="380">
        <f>'Class-9'!BG28</f>
        <v>0</v>
      </c>
      <c r="BA26" s="354">
        <f>'Class-9'!BH28</f>
        <v>0</v>
      </c>
      <c r="BB26" s="354">
        <f>'Class-9'!BI28</f>
        <v>0</v>
      </c>
      <c r="BC26" s="380">
        <f>'Class-9'!BJ28</f>
        <v>0</v>
      </c>
      <c r="BD26" s="847">
        <f>'Class-9'!BK28</f>
        <v>0</v>
      </c>
      <c r="BE26" s="848">
        <f>'Class-9'!BL28</f>
        <v>0</v>
      </c>
      <c r="BF26" s="382" t="str">
        <f>'Class-9'!BO28</f>
        <v/>
      </c>
      <c r="BG26" s="353">
        <f>'Class-9'!BP28</f>
        <v>0</v>
      </c>
      <c r="BH26" s="354">
        <f>'Class-9'!BQ28</f>
        <v>0</v>
      </c>
      <c r="BI26" s="380">
        <f>'Class-9'!BR28</f>
        <v>0</v>
      </c>
      <c r="BJ26" s="354">
        <f>'Class-9'!BS28</f>
        <v>0</v>
      </c>
      <c r="BK26" s="354">
        <f>'Class-9'!BT28</f>
        <v>0</v>
      </c>
      <c r="BL26" s="380">
        <f>'Class-9'!BU28</f>
        <v>0</v>
      </c>
      <c r="BM26" s="354">
        <f>'Class-9'!BV28</f>
        <v>0</v>
      </c>
      <c r="BN26" s="354">
        <f>'Class-9'!BW28</f>
        <v>0</v>
      </c>
      <c r="BO26" s="380">
        <f>'Class-9'!BX28</f>
        <v>0</v>
      </c>
      <c r="BP26" s="847">
        <f>'Class-9'!BY28</f>
        <v>0</v>
      </c>
      <c r="BQ26" s="848">
        <f>'Class-9'!BZ28</f>
        <v>0</v>
      </c>
      <c r="BR26" s="382" t="str">
        <f>'Class-9'!CC28</f>
        <v/>
      </c>
      <c r="BS26" s="353">
        <f>'Class-9'!CD28</f>
        <v>0</v>
      </c>
      <c r="BT26" s="354">
        <f>'Class-9'!CE28</f>
        <v>0</v>
      </c>
      <c r="BU26" s="380">
        <f>'Class-9'!CF28</f>
        <v>0</v>
      </c>
      <c r="BV26" s="354">
        <f>'Class-9'!CG28</f>
        <v>0</v>
      </c>
      <c r="BW26" s="354">
        <f>'Class-9'!CH28</f>
        <v>0</v>
      </c>
      <c r="BX26" s="380">
        <f>'Class-9'!CI28</f>
        <v>0</v>
      </c>
      <c r="BY26" s="354">
        <f>'Class-9'!CJ28</f>
        <v>0</v>
      </c>
      <c r="BZ26" s="354">
        <f>'Class-9'!CK28</f>
        <v>0</v>
      </c>
      <c r="CA26" s="380">
        <f>'Class-9'!CL28</f>
        <v>0</v>
      </c>
      <c r="CB26" s="847">
        <f>'Class-9'!CM28</f>
        <v>0</v>
      </c>
      <c r="CC26" s="848">
        <f>'Class-9'!CN28</f>
        <v>0</v>
      </c>
      <c r="CD26" s="382" t="str">
        <f>'Class-9'!CQ28</f>
        <v/>
      </c>
      <c r="CE26" s="353">
        <f>'Class-9'!CR28</f>
        <v>0</v>
      </c>
      <c r="CF26" s="354">
        <f>'Class-9'!CS28</f>
        <v>0</v>
      </c>
      <c r="CG26" s="380">
        <f>'Class-9'!CT28</f>
        <v>0</v>
      </c>
      <c r="CH26" s="354">
        <f>'Class-9'!CU28</f>
        <v>0</v>
      </c>
      <c r="CI26" s="354">
        <f>'Class-9'!CV28</f>
        <v>0</v>
      </c>
      <c r="CJ26" s="380">
        <f>'Class-9'!CW28</f>
        <v>0</v>
      </c>
      <c r="CK26" s="354">
        <f>'Class-9'!CX28</f>
        <v>0</v>
      </c>
      <c r="CL26" s="354">
        <f>'Class-9'!CY28</f>
        <v>0</v>
      </c>
      <c r="CM26" s="380">
        <f>'Class-9'!CZ28</f>
        <v>0</v>
      </c>
      <c r="CN26" s="381">
        <f>'Class-9'!DA28</f>
        <v>0</v>
      </c>
      <c r="CO26" s="400">
        <f>'Class-9'!DC28</f>
        <v>0</v>
      </c>
      <c r="CP26" s="353">
        <f>'Class-9'!DD28</f>
        <v>0</v>
      </c>
      <c r="CQ26" s="354">
        <f>'Class-9'!DE28</f>
        <v>0</v>
      </c>
      <c r="CR26" s="380">
        <f>'Class-9'!DF28</f>
        <v>0</v>
      </c>
      <c r="CS26" s="354">
        <f>'Class-9'!DG28</f>
        <v>0</v>
      </c>
      <c r="CT26" s="354">
        <f>'Class-9'!DH28</f>
        <v>0</v>
      </c>
      <c r="CU26" s="380">
        <f>'Class-9'!DI28</f>
        <v>0</v>
      </c>
      <c r="CV26" s="354">
        <f>'Class-9'!DJ28</f>
        <v>0</v>
      </c>
      <c r="CW26" s="354">
        <f>'Class-9'!DK28</f>
        <v>0</v>
      </c>
      <c r="CX26" s="380">
        <f>'Class-9'!DL28</f>
        <v>0</v>
      </c>
      <c r="CY26" s="381">
        <f>'Class-9'!DM28</f>
        <v>0</v>
      </c>
      <c r="CZ26" s="400">
        <f>'Class-9'!DO28</f>
        <v>0</v>
      </c>
      <c r="DA26" s="353">
        <f>'Class-9'!DP28</f>
        <v>0</v>
      </c>
      <c r="DB26" s="354">
        <f>'Class-9'!DQ28</f>
        <v>0</v>
      </c>
      <c r="DC26" s="354">
        <f>'Class-9'!DR28</f>
        <v>0</v>
      </c>
      <c r="DD26" s="354">
        <f>'Class-9'!DS28</f>
        <v>0</v>
      </c>
      <c r="DE26" s="354">
        <f>'Class-9'!DT28</f>
        <v>0</v>
      </c>
      <c r="DF26" s="382">
        <f>'Class-9'!DU28</f>
        <v>0</v>
      </c>
      <c r="DG26" s="353">
        <f>'Class-9'!DV28</f>
        <v>0</v>
      </c>
      <c r="DH26" s="354">
        <f>'Class-9'!DW28</f>
        <v>0</v>
      </c>
      <c r="DI26" s="354">
        <f>'Class-9'!DX28</f>
        <v>0</v>
      </c>
      <c r="DJ26" s="354">
        <f>'Class-9'!DY28</f>
        <v>0</v>
      </c>
      <c r="DK26" s="354">
        <f>'Class-9'!DZ28</f>
        <v>0</v>
      </c>
      <c r="DL26" s="357">
        <f>'Class-9'!EA28</f>
        <v>0</v>
      </c>
      <c r="DM26" s="353">
        <f>'Class-9'!EB28</f>
        <v>0</v>
      </c>
      <c r="DN26" s="354">
        <f>'Class-9'!EC28</f>
        <v>0</v>
      </c>
      <c r="DO26" s="380">
        <f>'Class-9'!ED28</f>
        <v>0</v>
      </c>
      <c r="DP26" s="354">
        <f>'Class-9'!EE28</f>
        <v>0</v>
      </c>
      <c r="DQ26" s="354">
        <f>'Class-9'!EF28</f>
        <v>0</v>
      </c>
      <c r="DR26" s="380">
        <f>'Class-9'!EG28</f>
        <v>0</v>
      </c>
      <c r="DS26" s="354">
        <f>'Class-9'!EH28</f>
        <v>0</v>
      </c>
      <c r="DT26" s="354">
        <f>'Class-9'!EI28</f>
        <v>0</v>
      </c>
      <c r="DU26" s="380">
        <f>'Class-9'!EJ28</f>
        <v>0</v>
      </c>
      <c r="DV26" s="381">
        <f>'Class-9'!EK28</f>
        <v>0</v>
      </c>
      <c r="DW26" s="400">
        <f>'Class-9'!EM28</f>
        <v>0</v>
      </c>
      <c r="DX26" s="353">
        <f>'Class-9'!EN28</f>
        <v>0</v>
      </c>
      <c r="DY26" s="354">
        <f>'Class-9'!EO28</f>
        <v>0</v>
      </c>
      <c r="DZ26" s="358" t="str">
        <f>'Class-9'!EP28</f>
        <v/>
      </c>
      <c r="EA26" s="353">
        <f>'Class-9'!EQ28</f>
        <v>0</v>
      </c>
      <c r="EB26" s="354">
        <f>'Class-9'!ER28</f>
        <v>0</v>
      </c>
      <c r="EC26" s="359">
        <f>'Class-9'!ES28</f>
        <v>0</v>
      </c>
      <c r="ED26" s="354" t="str">
        <f>'Class-9'!ET28</f>
        <v/>
      </c>
      <c r="EE26" s="354" t="str">
        <f>'Class-9'!EU28</f>
        <v/>
      </c>
      <c r="EF26" s="354" t="str">
        <f>'Class-9'!EV28</f>
        <v/>
      </c>
      <c r="EG26" s="356" t="str">
        <f>'Class-9'!EW28</f>
        <v/>
      </c>
      <c r="EH26" s="360" t="str">
        <f>'Class-9'!EY28</f>
        <v/>
      </c>
    </row>
    <row r="27" spans="1:138" s="361" customFormat="1" ht="17.25" customHeight="1">
      <c r="A27" s="910"/>
      <c r="B27" s="353">
        <f t="shared" si="3"/>
        <v>0</v>
      </c>
      <c r="C27" s="354">
        <f>'Class-9'!D29</f>
        <v>0</v>
      </c>
      <c r="D27" s="354">
        <f>'Class-9'!E29</f>
        <v>0</v>
      </c>
      <c r="E27" s="354">
        <f>'Class-9'!F29</f>
        <v>0</v>
      </c>
      <c r="F27" s="354">
        <f>'Class-9'!$G29</f>
        <v>0</v>
      </c>
      <c r="G27" s="354">
        <f>'Class-9'!$H29</f>
        <v>0</v>
      </c>
      <c r="H27" s="354">
        <f>'Class-9'!I29</f>
        <v>0</v>
      </c>
      <c r="I27" s="354">
        <f>'Class-9'!J29</f>
        <v>0</v>
      </c>
      <c r="J27" s="355">
        <f>'Class-9'!K29</f>
        <v>0</v>
      </c>
      <c r="K27" s="353">
        <f>'Class-9'!L29</f>
        <v>0</v>
      </c>
      <c r="L27" s="354">
        <f>'Class-9'!M29</f>
        <v>0</v>
      </c>
      <c r="M27" s="380">
        <f>'Class-9'!N29</f>
        <v>0</v>
      </c>
      <c r="N27" s="354">
        <f>'Class-9'!O29</f>
        <v>0</v>
      </c>
      <c r="O27" s="354">
        <f>'Class-9'!P29</f>
        <v>0</v>
      </c>
      <c r="P27" s="380">
        <f>'Class-9'!Q29</f>
        <v>0</v>
      </c>
      <c r="Q27" s="354">
        <f>'Class-9'!R29</f>
        <v>0</v>
      </c>
      <c r="R27" s="354">
        <f>'Class-9'!S29</f>
        <v>0</v>
      </c>
      <c r="S27" s="380">
        <f>'Class-9'!T29</f>
        <v>0</v>
      </c>
      <c r="T27" s="847">
        <f>'Class-9'!U29</f>
        <v>0</v>
      </c>
      <c r="U27" s="848"/>
      <c r="V27" s="382" t="str">
        <f>'Class-9'!Y29</f>
        <v/>
      </c>
      <c r="W27" s="353">
        <f>'Class-9'!Z29</f>
        <v>0</v>
      </c>
      <c r="X27" s="354">
        <f>'Class-9'!AA29</f>
        <v>0</v>
      </c>
      <c r="Y27" s="380">
        <f>'Class-9'!AB29</f>
        <v>0</v>
      </c>
      <c r="Z27" s="354">
        <f>'Class-9'!AC29</f>
        <v>0</v>
      </c>
      <c r="AA27" s="354">
        <f>'Class-9'!AD29</f>
        <v>0</v>
      </c>
      <c r="AB27" s="380">
        <f>'Class-9'!AE29</f>
        <v>0</v>
      </c>
      <c r="AC27" s="354">
        <f>'Class-9'!AF29</f>
        <v>0</v>
      </c>
      <c r="AD27" s="354">
        <f>'Class-9'!AG29</f>
        <v>0</v>
      </c>
      <c r="AE27" s="380">
        <f>'Class-9'!AH29</f>
        <v>0</v>
      </c>
      <c r="AF27" s="847">
        <f>'Class-9'!AI29</f>
        <v>0</v>
      </c>
      <c r="AG27" s="848">
        <f>'Class-9'!AJ29</f>
        <v>0</v>
      </c>
      <c r="AH27" s="382" t="str">
        <f>'Class-9'!AM29</f>
        <v/>
      </c>
      <c r="AI27" s="353">
        <f>'Class-9'!AN29</f>
        <v>0</v>
      </c>
      <c r="AJ27" s="354">
        <f>'Class-9'!AO29</f>
        <v>0</v>
      </c>
      <c r="AK27" s="380">
        <f>'Class-9'!AP29</f>
        <v>0</v>
      </c>
      <c r="AL27" s="354">
        <f>'Class-9'!AQ29</f>
        <v>0</v>
      </c>
      <c r="AM27" s="354">
        <f>'Class-9'!AR29</f>
        <v>0</v>
      </c>
      <c r="AN27" s="380">
        <f>'Class-9'!AS29</f>
        <v>0</v>
      </c>
      <c r="AO27" s="354">
        <f>'Class-9'!AT29</f>
        <v>0</v>
      </c>
      <c r="AP27" s="354">
        <f>'Class-9'!AU29</f>
        <v>0</v>
      </c>
      <c r="AQ27" s="380">
        <f>'Class-9'!AV29</f>
        <v>0</v>
      </c>
      <c r="AR27" s="847">
        <f>'Class-9'!AW29</f>
        <v>0</v>
      </c>
      <c r="AS27" s="848"/>
      <c r="AT27" s="382" t="str">
        <f>'Class-9'!BA29</f>
        <v/>
      </c>
      <c r="AU27" s="353">
        <f>'Class-9'!BB29</f>
        <v>0</v>
      </c>
      <c r="AV27" s="354">
        <f>'Class-9'!BC29</f>
        <v>0</v>
      </c>
      <c r="AW27" s="380">
        <f>'Class-9'!BD29</f>
        <v>0</v>
      </c>
      <c r="AX27" s="354">
        <f>'Class-9'!BE29</f>
        <v>0</v>
      </c>
      <c r="AY27" s="354">
        <f>'Class-9'!BF29</f>
        <v>0</v>
      </c>
      <c r="AZ27" s="380">
        <f>'Class-9'!BG29</f>
        <v>0</v>
      </c>
      <c r="BA27" s="354">
        <f>'Class-9'!BH29</f>
        <v>0</v>
      </c>
      <c r="BB27" s="354">
        <f>'Class-9'!BI29</f>
        <v>0</v>
      </c>
      <c r="BC27" s="380">
        <f>'Class-9'!BJ29</f>
        <v>0</v>
      </c>
      <c r="BD27" s="847">
        <f>'Class-9'!BK29</f>
        <v>0</v>
      </c>
      <c r="BE27" s="848">
        <f>'Class-9'!BL29</f>
        <v>0</v>
      </c>
      <c r="BF27" s="382" t="str">
        <f>'Class-9'!BO29</f>
        <v/>
      </c>
      <c r="BG27" s="353">
        <f>'Class-9'!BP29</f>
        <v>0</v>
      </c>
      <c r="BH27" s="354">
        <f>'Class-9'!BQ29</f>
        <v>0</v>
      </c>
      <c r="BI27" s="380">
        <f>'Class-9'!BR29</f>
        <v>0</v>
      </c>
      <c r="BJ27" s="354">
        <f>'Class-9'!BS29</f>
        <v>0</v>
      </c>
      <c r="BK27" s="354">
        <f>'Class-9'!BT29</f>
        <v>0</v>
      </c>
      <c r="BL27" s="380">
        <f>'Class-9'!BU29</f>
        <v>0</v>
      </c>
      <c r="BM27" s="354">
        <f>'Class-9'!BV29</f>
        <v>0</v>
      </c>
      <c r="BN27" s="354">
        <f>'Class-9'!BW29</f>
        <v>0</v>
      </c>
      <c r="BO27" s="380">
        <f>'Class-9'!BX29</f>
        <v>0</v>
      </c>
      <c r="BP27" s="847">
        <f>'Class-9'!BY29</f>
        <v>0</v>
      </c>
      <c r="BQ27" s="848">
        <f>'Class-9'!BZ29</f>
        <v>0</v>
      </c>
      <c r="BR27" s="382" t="str">
        <f>'Class-9'!CC29</f>
        <v/>
      </c>
      <c r="BS27" s="353">
        <f>'Class-9'!CD29</f>
        <v>0</v>
      </c>
      <c r="BT27" s="354">
        <f>'Class-9'!CE29</f>
        <v>0</v>
      </c>
      <c r="BU27" s="380">
        <f>'Class-9'!CF29</f>
        <v>0</v>
      </c>
      <c r="BV27" s="354">
        <f>'Class-9'!CG29</f>
        <v>0</v>
      </c>
      <c r="BW27" s="354">
        <f>'Class-9'!CH29</f>
        <v>0</v>
      </c>
      <c r="BX27" s="380">
        <f>'Class-9'!CI29</f>
        <v>0</v>
      </c>
      <c r="BY27" s="354">
        <f>'Class-9'!CJ29</f>
        <v>0</v>
      </c>
      <c r="BZ27" s="354">
        <f>'Class-9'!CK29</f>
        <v>0</v>
      </c>
      <c r="CA27" s="380">
        <f>'Class-9'!CL29</f>
        <v>0</v>
      </c>
      <c r="CB27" s="847">
        <f>'Class-9'!CM29</f>
        <v>0</v>
      </c>
      <c r="CC27" s="848">
        <f>'Class-9'!CN29</f>
        <v>0</v>
      </c>
      <c r="CD27" s="382" t="str">
        <f>'Class-9'!CQ29</f>
        <v/>
      </c>
      <c r="CE27" s="353">
        <f>'Class-9'!CR29</f>
        <v>0</v>
      </c>
      <c r="CF27" s="354">
        <f>'Class-9'!CS29</f>
        <v>0</v>
      </c>
      <c r="CG27" s="380">
        <f>'Class-9'!CT29</f>
        <v>0</v>
      </c>
      <c r="CH27" s="354">
        <f>'Class-9'!CU29</f>
        <v>0</v>
      </c>
      <c r="CI27" s="354">
        <f>'Class-9'!CV29</f>
        <v>0</v>
      </c>
      <c r="CJ27" s="380">
        <f>'Class-9'!CW29</f>
        <v>0</v>
      </c>
      <c r="CK27" s="354">
        <f>'Class-9'!CX29</f>
        <v>0</v>
      </c>
      <c r="CL27" s="354">
        <f>'Class-9'!CY29</f>
        <v>0</v>
      </c>
      <c r="CM27" s="380">
        <f>'Class-9'!CZ29</f>
        <v>0</v>
      </c>
      <c r="CN27" s="381">
        <f>'Class-9'!DA29</f>
        <v>0</v>
      </c>
      <c r="CO27" s="400">
        <f>'Class-9'!DC29</f>
        <v>0</v>
      </c>
      <c r="CP27" s="353">
        <f>'Class-9'!DD29</f>
        <v>0</v>
      </c>
      <c r="CQ27" s="354">
        <f>'Class-9'!DE29</f>
        <v>0</v>
      </c>
      <c r="CR27" s="380">
        <f>'Class-9'!DF29</f>
        <v>0</v>
      </c>
      <c r="CS27" s="354">
        <f>'Class-9'!DG29</f>
        <v>0</v>
      </c>
      <c r="CT27" s="354">
        <f>'Class-9'!DH29</f>
        <v>0</v>
      </c>
      <c r="CU27" s="380">
        <f>'Class-9'!DI29</f>
        <v>0</v>
      </c>
      <c r="CV27" s="354">
        <f>'Class-9'!DJ29</f>
        <v>0</v>
      </c>
      <c r="CW27" s="354">
        <f>'Class-9'!DK29</f>
        <v>0</v>
      </c>
      <c r="CX27" s="380">
        <f>'Class-9'!DL29</f>
        <v>0</v>
      </c>
      <c r="CY27" s="381">
        <f>'Class-9'!DM29</f>
        <v>0</v>
      </c>
      <c r="CZ27" s="400">
        <f>'Class-9'!DO29</f>
        <v>0</v>
      </c>
      <c r="DA27" s="353">
        <f>'Class-9'!DP29</f>
        <v>0</v>
      </c>
      <c r="DB27" s="354">
        <f>'Class-9'!DQ29</f>
        <v>0</v>
      </c>
      <c r="DC27" s="354">
        <f>'Class-9'!DR29</f>
        <v>0</v>
      </c>
      <c r="DD27" s="354">
        <f>'Class-9'!DS29</f>
        <v>0</v>
      </c>
      <c r="DE27" s="354">
        <f>'Class-9'!DT29</f>
        <v>0</v>
      </c>
      <c r="DF27" s="382">
        <f>'Class-9'!DU29</f>
        <v>0</v>
      </c>
      <c r="DG27" s="353">
        <f>'Class-9'!DV29</f>
        <v>0</v>
      </c>
      <c r="DH27" s="354">
        <f>'Class-9'!DW29</f>
        <v>0</v>
      </c>
      <c r="DI27" s="354">
        <f>'Class-9'!DX29</f>
        <v>0</v>
      </c>
      <c r="DJ27" s="354">
        <f>'Class-9'!DY29</f>
        <v>0</v>
      </c>
      <c r="DK27" s="354">
        <f>'Class-9'!DZ29</f>
        <v>0</v>
      </c>
      <c r="DL27" s="357">
        <f>'Class-9'!EA29</f>
        <v>0</v>
      </c>
      <c r="DM27" s="353">
        <f>'Class-9'!EB29</f>
        <v>0</v>
      </c>
      <c r="DN27" s="354">
        <f>'Class-9'!EC29</f>
        <v>0</v>
      </c>
      <c r="DO27" s="380">
        <f>'Class-9'!ED29</f>
        <v>0</v>
      </c>
      <c r="DP27" s="354">
        <f>'Class-9'!EE29</f>
        <v>0</v>
      </c>
      <c r="DQ27" s="354">
        <f>'Class-9'!EF29</f>
        <v>0</v>
      </c>
      <c r="DR27" s="380">
        <f>'Class-9'!EG29</f>
        <v>0</v>
      </c>
      <c r="DS27" s="354">
        <f>'Class-9'!EH29</f>
        <v>0</v>
      </c>
      <c r="DT27" s="354">
        <f>'Class-9'!EI29</f>
        <v>0</v>
      </c>
      <c r="DU27" s="380">
        <f>'Class-9'!EJ29</f>
        <v>0</v>
      </c>
      <c r="DV27" s="381">
        <f>'Class-9'!EK29</f>
        <v>0</v>
      </c>
      <c r="DW27" s="400">
        <f>'Class-9'!EM29</f>
        <v>0</v>
      </c>
      <c r="DX27" s="353">
        <f>'Class-9'!EN29</f>
        <v>0</v>
      </c>
      <c r="DY27" s="354">
        <f>'Class-9'!EO29</f>
        <v>0</v>
      </c>
      <c r="DZ27" s="358" t="str">
        <f>'Class-9'!EP29</f>
        <v/>
      </c>
      <c r="EA27" s="353">
        <f>'Class-9'!EQ29</f>
        <v>0</v>
      </c>
      <c r="EB27" s="354">
        <f>'Class-9'!ER29</f>
        <v>0</v>
      </c>
      <c r="EC27" s="359">
        <f>'Class-9'!ES29</f>
        <v>0</v>
      </c>
      <c r="ED27" s="354" t="str">
        <f>'Class-9'!ET29</f>
        <v/>
      </c>
      <c r="EE27" s="354" t="str">
        <f>'Class-9'!EU29</f>
        <v/>
      </c>
      <c r="EF27" s="354" t="str">
        <f>'Class-9'!EV29</f>
        <v/>
      </c>
      <c r="EG27" s="356" t="str">
        <f>'Class-9'!EW29</f>
        <v/>
      </c>
      <c r="EH27" s="360" t="str">
        <f>'Class-9'!EY29</f>
        <v/>
      </c>
    </row>
    <row r="28" spans="1:138" s="361" customFormat="1" ht="17.25" customHeight="1">
      <c r="A28" s="910"/>
      <c r="B28" s="353">
        <f t="shared" si="3"/>
        <v>0</v>
      </c>
      <c r="C28" s="354">
        <f>'Class-9'!D30</f>
        <v>0</v>
      </c>
      <c r="D28" s="354">
        <f>'Class-9'!E30</f>
        <v>0</v>
      </c>
      <c r="E28" s="354">
        <f>'Class-9'!F30</f>
        <v>0</v>
      </c>
      <c r="F28" s="354">
        <f>'Class-9'!$G30</f>
        <v>0</v>
      </c>
      <c r="G28" s="354">
        <f>'Class-9'!$H30</f>
        <v>0</v>
      </c>
      <c r="H28" s="354">
        <f>'Class-9'!I30</f>
        <v>0</v>
      </c>
      <c r="I28" s="354">
        <f>'Class-9'!J30</f>
        <v>0</v>
      </c>
      <c r="J28" s="355">
        <f>'Class-9'!K30</f>
        <v>0</v>
      </c>
      <c r="K28" s="353">
        <f>'Class-9'!L30</f>
        <v>0</v>
      </c>
      <c r="L28" s="354">
        <f>'Class-9'!M30</f>
        <v>0</v>
      </c>
      <c r="M28" s="380">
        <f>'Class-9'!N30</f>
        <v>0</v>
      </c>
      <c r="N28" s="354">
        <f>'Class-9'!O30</f>
        <v>0</v>
      </c>
      <c r="O28" s="354">
        <f>'Class-9'!P30</f>
        <v>0</v>
      </c>
      <c r="P28" s="380">
        <f>'Class-9'!Q30</f>
        <v>0</v>
      </c>
      <c r="Q28" s="354">
        <f>'Class-9'!R30</f>
        <v>0</v>
      </c>
      <c r="R28" s="354">
        <f>'Class-9'!S30</f>
        <v>0</v>
      </c>
      <c r="S28" s="380">
        <f>'Class-9'!T30</f>
        <v>0</v>
      </c>
      <c r="T28" s="847">
        <f>'Class-9'!U30</f>
        <v>0</v>
      </c>
      <c r="U28" s="848"/>
      <c r="V28" s="382" t="str">
        <f>'Class-9'!Y30</f>
        <v/>
      </c>
      <c r="W28" s="353">
        <f>'Class-9'!Z30</f>
        <v>0</v>
      </c>
      <c r="X28" s="354">
        <f>'Class-9'!AA30</f>
        <v>0</v>
      </c>
      <c r="Y28" s="380">
        <f>'Class-9'!AB30</f>
        <v>0</v>
      </c>
      <c r="Z28" s="354">
        <f>'Class-9'!AC30</f>
        <v>0</v>
      </c>
      <c r="AA28" s="354">
        <f>'Class-9'!AD30</f>
        <v>0</v>
      </c>
      <c r="AB28" s="380">
        <f>'Class-9'!AE30</f>
        <v>0</v>
      </c>
      <c r="AC28" s="354">
        <f>'Class-9'!AF30</f>
        <v>0</v>
      </c>
      <c r="AD28" s="354">
        <f>'Class-9'!AG30</f>
        <v>0</v>
      </c>
      <c r="AE28" s="380">
        <f>'Class-9'!AH30</f>
        <v>0</v>
      </c>
      <c r="AF28" s="847">
        <f>'Class-9'!AI30</f>
        <v>0</v>
      </c>
      <c r="AG28" s="848">
        <f>'Class-9'!AJ30</f>
        <v>0</v>
      </c>
      <c r="AH28" s="382" t="str">
        <f>'Class-9'!AM30</f>
        <v/>
      </c>
      <c r="AI28" s="353">
        <f>'Class-9'!AN30</f>
        <v>0</v>
      </c>
      <c r="AJ28" s="354">
        <f>'Class-9'!AO30</f>
        <v>0</v>
      </c>
      <c r="AK28" s="380">
        <f>'Class-9'!AP30</f>
        <v>0</v>
      </c>
      <c r="AL28" s="354">
        <f>'Class-9'!AQ30</f>
        <v>0</v>
      </c>
      <c r="AM28" s="354">
        <f>'Class-9'!AR30</f>
        <v>0</v>
      </c>
      <c r="AN28" s="380">
        <f>'Class-9'!AS30</f>
        <v>0</v>
      </c>
      <c r="AO28" s="354">
        <f>'Class-9'!AT30</f>
        <v>0</v>
      </c>
      <c r="AP28" s="354">
        <f>'Class-9'!AU30</f>
        <v>0</v>
      </c>
      <c r="AQ28" s="380">
        <f>'Class-9'!AV30</f>
        <v>0</v>
      </c>
      <c r="AR28" s="847">
        <f>'Class-9'!AW30</f>
        <v>0</v>
      </c>
      <c r="AS28" s="848"/>
      <c r="AT28" s="382" t="str">
        <f>'Class-9'!BA30</f>
        <v/>
      </c>
      <c r="AU28" s="353">
        <f>'Class-9'!BB30</f>
        <v>0</v>
      </c>
      <c r="AV28" s="354">
        <f>'Class-9'!BC30</f>
        <v>0</v>
      </c>
      <c r="AW28" s="380">
        <f>'Class-9'!BD30</f>
        <v>0</v>
      </c>
      <c r="AX28" s="354">
        <f>'Class-9'!BE30</f>
        <v>0</v>
      </c>
      <c r="AY28" s="354">
        <f>'Class-9'!BF30</f>
        <v>0</v>
      </c>
      <c r="AZ28" s="380">
        <f>'Class-9'!BG30</f>
        <v>0</v>
      </c>
      <c r="BA28" s="354">
        <f>'Class-9'!BH30</f>
        <v>0</v>
      </c>
      <c r="BB28" s="354">
        <f>'Class-9'!BI30</f>
        <v>0</v>
      </c>
      <c r="BC28" s="380">
        <f>'Class-9'!BJ30</f>
        <v>0</v>
      </c>
      <c r="BD28" s="847">
        <f>'Class-9'!BK30</f>
        <v>0</v>
      </c>
      <c r="BE28" s="848">
        <f>'Class-9'!BL30</f>
        <v>0</v>
      </c>
      <c r="BF28" s="382" t="str">
        <f>'Class-9'!BO30</f>
        <v/>
      </c>
      <c r="BG28" s="353">
        <f>'Class-9'!BP30</f>
        <v>0</v>
      </c>
      <c r="BH28" s="354">
        <f>'Class-9'!BQ30</f>
        <v>0</v>
      </c>
      <c r="BI28" s="380">
        <f>'Class-9'!BR30</f>
        <v>0</v>
      </c>
      <c r="BJ28" s="354">
        <f>'Class-9'!BS30</f>
        <v>0</v>
      </c>
      <c r="BK28" s="354">
        <f>'Class-9'!BT30</f>
        <v>0</v>
      </c>
      <c r="BL28" s="380">
        <f>'Class-9'!BU30</f>
        <v>0</v>
      </c>
      <c r="BM28" s="354">
        <f>'Class-9'!BV30</f>
        <v>0</v>
      </c>
      <c r="BN28" s="354">
        <f>'Class-9'!BW30</f>
        <v>0</v>
      </c>
      <c r="BO28" s="380">
        <f>'Class-9'!BX30</f>
        <v>0</v>
      </c>
      <c r="BP28" s="847">
        <f>'Class-9'!BY30</f>
        <v>0</v>
      </c>
      <c r="BQ28" s="848">
        <f>'Class-9'!BZ30</f>
        <v>0</v>
      </c>
      <c r="BR28" s="382" t="str">
        <f>'Class-9'!CC30</f>
        <v/>
      </c>
      <c r="BS28" s="353">
        <f>'Class-9'!CD30</f>
        <v>0</v>
      </c>
      <c r="BT28" s="354">
        <f>'Class-9'!CE30</f>
        <v>0</v>
      </c>
      <c r="BU28" s="380">
        <f>'Class-9'!CF30</f>
        <v>0</v>
      </c>
      <c r="BV28" s="354">
        <f>'Class-9'!CG30</f>
        <v>0</v>
      </c>
      <c r="BW28" s="354">
        <f>'Class-9'!CH30</f>
        <v>0</v>
      </c>
      <c r="BX28" s="380">
        <f>'Class-9'!CI30</f>
        <v>0</v>
      </c>
      <c r="BY28" s="354">
        <f>'Class-9'!CJ30</f>
        <v>0</v>
      </c>
      <c r="BZ28" s="354">
        <f>'Class-9'!CK30</f>
        <v>0</v>
      </c>
      <c r="CA28" s="380">
        <f>'Class-9'!CL30</f>
        <v>0</v>
      </c>
      <c r="CB28" s="847">
        <f>'Class-9'!CM30</f>
        <v>0</v>
      </c>
      <c r="CC28" s="848">
        <f>'Class-9'!CN30</f>
        <v>0</v>
      </c>
      <c r="CD28" s="382" t="str">
        <f>'Class-9'!CQ30</f>
        <v/>
      </c>
      <c r="CE28" s="353">
        <f>'Class-9'!CR30</f>
        <v>0</v>
      </c>
      <c r="CF28" s="354">
        <f>'Class-9'!CS30</f>
        <v>0</v>
      </c>
      <c r="CG28" s="380">
        <f>'Class-9'!CT30</f>
        <v>0</v>
      </c>
      <c r="CH28" s="354">
        <f>'Class-9'!CU30</f>
        <v>0</v>
      </c>
      <c r="CI28" s="354">
        <f>'Class-9'!CV30</f>
        <v>0</v>
      </c>
      <c r="CJ28" s="380">
        <f>'Class-9'!CW30</f>
        <v>0</v>
      </c>
      <c r="CK28" s="354">
        <f>'Class-9'!CX30</f>
        <v>0</v>
      </c>
      <c r="CL28" s="354">
        <f>'Class-9'!CY30</f>
        <v>0</v>
      </c>
      <c r="CM28" s="380">
        <f>'Class-9'!CZ30</f>
        <v>0</v>
      </c>
      <c r="CN28" s="381">
        <f>'Class-9'!DA30</f>
        <v>0</v>
      </c>
      <c r="CO28" s="400">
        <f>'Class-9'!DC30</f>
        <v>0</v>
      </c>
      <c r="CP28" s="353">
        <f>'Class-9'!DD30</f>
        <v>0</v>
      </c>
      <c r="CQ28" s="354">
        <f>'Class-9'!DE30</f>
        <v>0</v>
      </c>
      <c r="CR28" s="380">
        <f>'Class-9'!DF30</f>
        <v>0</v>
      </c>
      <c r="CS28" s="354">
        <f>'Class-9'!DG30</f>
        <v>0</v>
      </c>
      <c r="CT28" s="354">
        <f>'Class-9'!DH30</f>
        <v>0</v>
      </c>
      <c r="CU28" s="380">
        <f>'Class-9'!DI30</f>
        <v>0</v>
      </c>
      <c r="CV28" s="354">
        <f>'Class-9'!DJ30</f>
        <v>0</v>
      </c>
      <c r="CW28" s="354">
        <f>'Class-9'!DK30</f>
        <v>0</v>
      </c>
      <c r="CX28" s="380">
        <f>'Class-9'!DL30</f>
        <v>0</v>
      </c>
      <c r="CY28" s="381">
        <f>'Class-9'!DM30</f>
        <v>0</v>
      </c>
      <c r="CZ28" s="400">
        <f>'Class-9'!DO30</f>
        <v>0</v>
      </c>
      <c r="DA28" s="353">
        <f>'Class-9'!DP30</f>
        <v>0</v>
      </c>
      <c r="DB28" s="354">
        <f>'Class-9'!DQ30</f>
        <v>0</v>
      </c>
      <c r="DC28" s="354">
        <f>'Class-9'!DR30</f>
        <v>0</v>
      </c>
      <c r="DD28" s="354">
        <f>'Class-9'!DS30</f>
        <v>0</v>
      </c>
      <c r="DE28" s="354">
        <f>'Class-9'!DT30</f>
        <v>0</v>
      </c>
      <c r="DF28" s="382">
        <f>'Class-9'!DU30</f>
        <v>0</v>
      </c>
      <c r="DG28" s="353">
        <f>'Class-9'!DV30</f>
        <v>0</v>
      </c>
      <c r="DH28" s="354">
        <f>'Class-9'!DW30</f>
        <v>0</v>
      </c>
      <c r="DI28" s="354">
        <f>'Class-9'!DX30</f>
        <v>0</v>
      </c>
      <c r="DJ28" s="354">
        <f>'Class-9'!DY30</f>
        <v>0</v>
      </c>
      <c r="DK28" s="354">
        <f>'Class-9'!DZ30</f>
        <v>0</v>
      </c>
      <c r="DL28" s="357">
        <f>'Class-9'!EA30</f>
        <v>0</v>
      </c>
      <c r="DM28" s="353">
        <f>'Class-9'!EB30</f>
        <v>0</v>
      </c>
      <c r="DN28" s="354">
        <f>'Class-9'!EC30</f>
        <v>0</v>
      </c>
      <c r="DO28" s="380">
        <f>'Class-9'!ED30</f>
        <v>0</v>
      </c>
      <c r="DP28" s="354">
        <f>'Class-9'!EE30</f>
        <v>0</v>
      </c>
      <c r="DQ28" s="354">
        <f>'Class-9'!EF30</f>
        <v>0</v>
      </c>
      <c r="DR28" s="380">
        <f>'Class-9'!EG30</f>
        <v>0</v>
      </c>
      <c r="DS28" s="354">
        <f>'Class-9'!EH30</f>
        <v>0</v>
      </c>
      <c r="DT28" s="354">
        <f>'Class-9'!EI30</f>
        <v>0</v>
      </c>
      <c r="DU28" s="380">
        <f>'Class-9'!EJ30</f>
        <v>0</v>
      </c>
      <c r="DV28" s="381">
        <f>'Class-9'!EK30</f>
        <v>0</v>
      </c>
      <c r="DW28" s="400">
        <f>'Class-9'!EM30</f>
        <v>0</v>
      </c>
      <c r="DX28" s="353">
        <f>'Class-9'!EN30</f>
        <v>0</v>
      </c>
      <c r="DY28" s="354">
        <f>'Class-9'!EO30</f>
        <v>0</v>
      </c>
      <c r="DZ28" s="358" t="str">
        <f>'Class-9'!EP30</f>
        <v/>
      </c>
      <c r="EA28" s="353">
        <f>'Class-9'!EQ30</f>
        <v>0</v>
      </c>
      <c r="EB28" s="354">
        <f>'Class-9'!ER30</f>
        <v>0</v>
      </c>
      <c r="EC28" s="359">
        <f>'Class-9'!ES30</f>
        <v>0</v>
      </c>
      <c r="ED28" s="354" t="str">
        <f>'Class-9'!ET30</f>
        <v/>
      </c>
      <c r="EE28" s="354" t="str">
        <f>'Class-9'!EU30</f>
        <v/>
      </c>
      <c r="EF28" s="354" t="str">
        <f>'Class-9'!EV30</f>
        <v/>
      </c>
      <c r="EG28" s="356" t="str">
        <f>'Class-9'!EW30</f>
        <v/>
      </c>
      <c r="EH28" s="360" t="str">
        <f>'Class-9'!EY30</f>
        <v/>
      </c>
    </row>
    <row r="29" spans="1:138" s="361" customFormat="1" ht="17.25" customHeight="1">
      <c r="A29" s="910"/>
      <c r="B29" s="353">
        <f t="shared" si="3"/>
        <v>0</v>
      </c>
      <c r="C29" s="354">
        <f>'Class-9'!D31</f>
        <v>0</v>
      </c>
      <c r="D29" s="354">
        <f>'Class-9'!E31</f>
        <v>0</v>
      </c>
      <c r="E29" s="354">
        <f>'Class-9'!F31</f>
        <v>0</v>
      </c>
      <c r="F29" s="354">
        <f>'Class-9'!$G31</f>
        <v>0</v>
      </c>
      <c r="G29" s="354">
        <f>'Class-9'!$H31</f>
        <v>0</v>
      </c>
      <c r="H29" s="354">
        <f>'Class-9'!I31</f>
        <v>0</v>
      </c>
      <c r="I29" s="354">
        <f>'Class-9'!J31</f>
        <v>0</v>
      </c>
      <c r="J29" s="355">
        <f>'Class-9'!K31</f>
        <v>0</v>
      </c>
      <c r="K29" s="353">
        <f>'Class-9'!L31</f>
        <v>0</v>
      </c>
      <c r="L29" s="354">
        <f>'Class-9'!M31</f>
        <v>0</v>
      </c>
      <c r="M29" s="380">
        <f>'Class-9'!N31</f>
        <v>0</v>
      </c>
      <c r="N29" s="354">
        <f>'Class-9'!O31</f>
        <v>0</v>
      </c>
      <c r="O29" s="354">
        <f>'Class-9'!P31</f>
        <v>0</v>
      </c>
      <c r="P29" s="380">
        <f>'Class-9'!Q31</f>
        <v>0</v>
      </c>
      <c r="Q29" s="354">
        <f>'Class-9'!R31</f>
        <v>0</v>
      </c>
      <c r="R29" s="354">
        <f>'Class-9'!S31</f>
        <v>0</v>
      </c>
      <c r="S29" s="380">
        <f>'Class-9'!T31</f>
        <v>0</v>
      </c>
      <c r="T29" s="847">
        <f>'Class-9'!U31</f>
        <v>0</v>
      </c>
      <c r="U29" s="848"/>
      <c r="V29" s="382" t="str">
        <f>'Class-9'!Y31</f>
        <v/>
      </c>
      <c r="W29" s="353">
        <f>'Class-9'!Z31</f>
        <v>0</v>
      </c>
      <c r="X29" s="354">
        <f>'Class-9'!AA31</f>
        <v>0</v>
      </c>
      <c r="Y29" s="380">
        <f>'Class-9'!AB31</f>
        <v>0</v>
      </c>
      <c r="Z29" s="354">
        <f>'Class-9'!AC31</f>
        <v>0</v>
      </c>
      <c r="AA29" s="354">
        <f>'Class-9'!AD31</f>
        <v>0</v>
      </c>
      <c r="AB29" s="380">
        <f>'Class-9'!AE31</f>
        <v>0</v>
      </c>
      <c r="AC29" s="354">
        <f>'Class-9'!AF31</f>
        <v>0</v>
      </c>
      <c r="AD29" s="354">
        <f>'Class-9'!AG31</f>
        <v>0</v>
      </c>
      <c r="AE29" s="380">
        <f>'Class-9'!AH31</f>
        <v>0</v>
      </c>
      <c r="AF29" s="847">
        <f>'Class-9'!AI31</f>
        <v>0</v>
      </c>
      <c r="AG29" s="848">
        <f>'Class-9'!AJ31</f>
        <v>0</v>
      </c>
      <c r="AH29" s="382" t="str">
        <f>'Class-9'!AM31</f>
        <v/>
      </c>
      <c r="AI29" s="353">
        <f>'Class-9'!AN31</f>
        <v>0</v>
      </c>
      <c r="AJ29" s="354">
        <f>'Class-9'!AO31</f>
        <v>0</v>
      </c>
      <c r="AK29" s="380">
        <f>'Class-9'!AP31</f>
        <v>0</v>
      </c>
      <c r="AL29" s="354">
        <f>'Class-9'!AQ31</f>
        <v>0</v>
      </c>
      <c r="AM29" s="354">
        <f>'Class-9'!AR31</f>
        <v>0</v>
      </c>
      <c r="AN29" s="380">
        <f>'Class-9'!AS31</f>
        <v>0</v>
      </c>
      <c r="AO29" s="354">
        <f>'Class-9'!AT31</f>
        <v>0</v>
      </c>
      <c r="AP29" s="354">
        <f>'Class-9'!AU31</f>
        <v>0</v>
      </c>
      <c r="AQ29" s="380">
        <f>'Class-9'!AV31</f>
        <v>0</v>
      </c>
      <c r="AR29" s="847">
        <f>'Class-9'!AW31</f>
        <v>0</v>
      </c>
      <c r="AS29" s="848"/>
      <c r="AT29" s="382" t="str">
        <f>'Class-9'!BA31</f>
        <v/>
      </c>
      <c r="AU29" s="353">
        <f>'Class-9'!BB31</f>
        <v>0</v>
      </c>
      <c r="AV29" s="354">
        <f>'Class-9'!BC31</f>
        <v>0</v>
      </c>
      <c r="AW29" s="380">
        <f>'Class-9'!BD31</f>
        <v>0</v>
      </c>
      <c r="AX29" s="354">
        <f>'Class-9'!BE31</f>
        <v>0</v>
      </c>
      <c r="AY29" s="354">
        <f>'Class-9'!BF31</f>
        <v>0</v>
      </c>
      <c r="AZ29" s="380">
        <f>'Class-9'!BG31</f>
        <v>0</v>
      </c>
      <c r="BA29" s="354">
        <f>'Class-9'!BH31</f>
        <v>0</v>
      </c>
      <c r="BB29" s="354">
        <f>'Class-9'!BI31</f>
        <v>0</v>
      </c>
      <c r="BC29" s="380">
        <f>'Class-9'!BJ31</f>
        <v>0</v>
      </c>
      <c r="BD29" s="847">
        <f>'Class-9'!BK31</f>
        <v>0</v>
      </c>
      <c r="BE29" s="848">
        <f>'Class-9'!BL31</f>
        <v>0</v>
      </c>
      <c r="BF29" s="382" t="str">
        <f>'Class-9'!BO31</f>
        <v/>
      </c>
      <c r="BG29" s="353">
        <f>'Class-9'!BP31</f>
        <v>0</v>
      </c>
      <c r="BH29" s="354">
        <f>'Class-9'!BQ31</f>
        <v>0</v>
      </c>
      <c r="BI29" s="380">
        <f>'Class-9'!BR31</f>
        <v>0</v>
      </c>
      <c r="BJ29" s="354">
        <f>'Class-9'!BS31</f>
        <v>0</v>
      </c>
      <c r="BK29" s="354">
        <f>'Class-9'!BT31</f>
        <v>0</v>
      </c>
      <c r="BL29" s="380">
        <f>'Class-9'!BU31</f>
        <v>0</v>
      </c>
      <c r="BM29" s="354">
        <f>'Class-9'!BV31</f>
        <v>0</v>
      </c>
      <c r="BN29" s="354">
        <f>'Class-9'!BW31</f>
        <v>0</v>
      </c>
      <c r="BO29" s="380">
        <f>'Class-9'!BX31</f>
        <v>0</v>
      </c>
      <c r="BP29" s="847">
        <f>'Class-9'!BY31</f>
        <v>0</v>
      </c>
      <c r="BQ29" s="848">
        <f>'Class-9'!BZ31</f>
        <v>0</v>
      </c>
      <c r="BR29" s="382" t="str">
        <f>'Class-9'!CC31</f>
        <v/>
      </c>
      <c r="BS29" s="353">
        <f>'Class-9'!CD31</f>
        <v>0</v>
      </c>
      <c r="BT29" s="354">
        <f>'Class-9'!CE31</f>
        <v>0</v>
      </c>
      <c r="BU29" s="380">
        <f>'Class-9'!CF31</f>
        <v>0</v>
      </c>
      <c r="BV29" s="354">
        <f>'Class-9'!CG31</f>
        <v>0</v>
      </c>
      <c r="BW29" s="354">
        <f>'Class-9'!CH31</f>
        <v>0</v>
      </c>
      <c r="BX29" s="380">
        <f>'Class-9'!CI31</f>
        <v>0</v>
      </c>
      <c r="BY29" s="354">
        <f>'Class-9'!CJ31</f>
        <v>0</v>
      </c>
      <c r="BZ29" s="354">
        <f>'Class-9'!CK31</f>
        <v>0</v>
      </c>
      <c r="CA29" s="380">
        <f>'Class-9'!CL31</f>
        <v>0</v>
      </c>
      <c r="CB29" s="847">
        <f>'Class-9'!CM31</f>
        <v>0</v>
      </c>
      <c r="CC29" s="848">
        <f>'Class-9'!CN31</f>
        <v>0</v>
      </c>
      <c r="CD29" s="382" t="str">
        <f>'Class-9'!CQ31</f>
        <v/>
      </c>
      <c r="CE29" s="353">
        <f>'Class-9'!CR31</f>
        <v>0</v>
      </c>
      <c r="CF29" s="354">
        <f>'Class-9'!CS31</f>
        <v>0</v>
      </c>
      <c r="CG29" s="380">
        <f>'Class-9'!CT31</f>
        <v>0</v>
      </c>
      <c r="CH29" s="354">
        <f>'Class-9'!CU31</f>
        <v>0</v>
      </c>
      <c r="CI29" s="354">
        <f>'Class-9'!CV31</f>
        <v>0</v>
      </c>
      <c r="CJ29" s="380">
        <f>'Class-9'!CW31</f>
        <v>0</v>
      </c>
      <c r="CK29" s="354">
        <f>'Class-9'!CX31</f>
        <v>0</v>
      </c>
      <c r="CL29" s="354">
        <f>'Class-9'!CY31</f>
        <v>0</v>
      </c>
      <c r="CM29" s="380">
        <f>'Class-9'!CZ31</f>
        <v>0</v>
      </c>
      <c r="CN29" s="381">
        <f>'Class-9'!DA31</f>
        <v>0</v>
      </c>
      <c r="CO29" s="400">
        <f>'Class-9'!DC31</f>
        <v>0</v>
      </c>
      <c r="CP29" s="353">
        <f>'Class-9'!DD31</f>
        <v>0</v>
      </c>
      <c r="CQ29" s="354">
        <f>'Class-9'!DE31</f>
        <v>0</v>
      </c>
      <c r="CR29" s="380">
        <f>'Class-9'!DF31</f>
        <v>0</v>
      </c>
      <c r="CS29" s="354">
        <f>'Class-9'!DG31</f>
        <v>0</v>
      </c>
      <c r="CT29" s="354">
        <f>'Class-9'!DH31</f>
        <v>0</v>
      </c>
      <c r="CU29" s="380">
        <f>'Class-9'!DI31</f>
        <v>0</v>
      </c>
      <c r="CV29" s="354">
        <f>'Class-9'!DJ31</f>
        <v>0</v>
      </c>
      <c r="CW29" s="354">
        <f>'Class-9'!DK31</f>
        <v>0</v>
      </c>
      <c r="CX29" s="380">
        <f>'Class-9'!DL31</f>
        <v>0</v>
      </c>
      <c r="CY29" s="381">
        <f>'Class-9'!DM31</f>
        <v>0</v>
      </c>
      <c r="CZ29" s="400">
        <f>'Class-9'!DO31</f>
        <v>0</v>
      </c>
      <c r="DA29" s="353">
        <f>'Class-9'!DP31</f>
        <v>0</v>
      </c>
      <c r="DB29" s="354">
        <f>'Class-9'!DQ31</f>
        <v>0</v>
      </c>
      <c r="DC29" s="354">
        <f>'Class-9'!DR31</f>
        <v>0</v>
      </c>
      <c r="DD29" s="354">
        <f>'Class-9'!DS31</f>
        <v>0</v>
      </c>
      <c r="DE29" s="354">
        <f>'Class-9'!DT31</f>
        <v>0</v>
      </c>
      <c r="DF29" s="382">
        <f>'Class-9'!DU31</f>
        <v>0</v>
      </c>
      <c r="DG29" s="353">
        <f>'Class-9'!DV31</f>
        <v>0</v>
      </c>
      <c r="DH29" s="354">
        <f>'Class-9'!DW31</f>
        <v>0</v>
      </c>
      <c r="DI29" s="354">
        <f>'Class-9'!DX31</f>
        <v>0</v>
      </c>
      <c r="DJ29" s="354">
        <f>'Class-9'!DY31</f>
        <v>0</v>
      </c>
      <c r="DK29" s="354">
        <f>'Class-9'!DZ31</f>
        <v>0</v>
      </c>
      <c r="DL29" s="357">
        <f>'Class-9'!EA31</f>
        <v>0</v>
      </c>
      <c r="DM29" s="353">
        <f>'Class-9'!EB31</f>
        <v>0</v>
      </c>
      <c r="DN29" s="354">
        <f>'Class-9'!EC31</f>
        <v>0</v>
      </c>
      <c r="DO29" s="380">
        <f>'Class-9'!ED31</f>
        <v>0</v>
      </c>
      <c r="DP29" s="354">
        <f>'Class-9'!EE31</f>
        <v>0</v>
      </c>
      <c r="DQ29" s="354">
        <f>'Class-9'!EF31</f>
        <v>0</v>
      </c>
      <c r="DR29" s="380">
        <f>'Class-9'!EG31</f>
        <v>0</v>
      </c>
      <c r="DS29" s="354">
        <f>'Class-9'!EH31</f>
        <v>0</v>
      </c>
      <c r="DT29" s="354">
        <f>'Class-9'!EI31</f>
        <v>0</v>
      </c>
      <c r="DU29" s="380">
        <f>'Class-9'!EJ31</f>
        <v>0</v>
      </c>
      <c r="DV29" s="381">
        <f>'Class-9'!EK31</f>
        <v>0</v>
      </c>
      <c r="DW29" s="400">
        <f>'Class-9'!EM31</f>
        <v>0</v>
      </c>
      <c r="DX29" s="353">
        <f>'Class-9'!EN31</f>
        <v>0</v>
      </c>
      <c r="DY29" s="354">
        <f>'Class-9'!EO31</f>
        <v>0</v>
      </c>
      <c r="DZ29" s="358" t="str">
        <f>'Class-9'!EP31</f>
        <v/>
      </c>
      <c r="EA29" s="353">
        <f>'Class-9'!EQ31</f>
        <v>0</v>
      </c>
      <c r="EB29" s="354">
        <f>'Class-9'!ER31</f>
        <v>0</v>
      </c>
      <c r="EC29" s="359">
        <f>'Class-9'!ES31</f>
        <v>0</v>
      </c>
      <c r="ED29" s="354" t="str">
        <f>'Class-9'!ET31</f>
        <v/>
      </c>
      <c r="EE29" s="354" t="str">
        <f>'Class-9'!EU31</f>
        <v/>
      </c>
      <c r="EF29" s="354" t="str">
        <f>'Class-9'!EV31</f>
        <v/>
      </c>
      <c r="EG29" s="356" t="str">
        <f>'Class-9'!EW31</f>
        <v/>
      </c>
      <c r="EH29" s="360" t="str">
        <f>'Class-9'!EY31</f>
        <v/>
      </c>
    </row>
    <row r="30" spans="1:138" s="361" customFormat="1" ht="17.25" customHeight="1">
      <c r="A30" s="910"/>
      <c r="B30" s="353">
        <f t="shared" si="3"/>
        <v>0</v>
      </c>
      <c r="C30" s="354">
        <f>'Class-9'!D32</f>
        <v>0</v>
      </c>
      <c r="D30" s="354">
        <f>'Class-9'!E32</f>
        <v>0</v>
      </c>
      <c r="E30" s="354">
        <f>'Class-9'!F32</f>
        <v>0</v>
      </c>
      <c r="F30" s="354">
        <f>'Class-9'!$G32</f>
        <v>0</v>
      </c>
      <c r="G30" s="354">
        <f>'Class-9'!$H32</f>
        <v>0</v>
      </c>
      <c r="H30" s="354">
        <f>'Class-9'!I32</f>
        <v>0</v>
      </c>
      <c r="I30" s="354">
        <f>'Class-9'!J32</f>
        <v>0</v>
      </c>
      <c r="J30" s="355">
        <f>'Class-9'!K32</f>
        <v>0</v>
      </c>
      <c r="K30" s="353">
        <f>'Class-9'!L32</f>
        <v>0</v>
      </c>
      <c r="L30" s="354">
        <f>'Class-9'!M32</f>
        <v>0</v>
      </c>
      <c r="M30" s="380">
        <f>'Class-9'!N32</f>
        <v>0</v>
      </c>
      <c r="N30" s="354">
        <f>'Class-9'!O32</f>
        <v>0</v>
      </c>
      <c r="O30" s="354">
        <f>'Class-9'!P32</f>
        <v>0</v>
      </c>
      <c r="P30" s="380">
        <f>'Class-9'!Q32</f>
        <v>0</v>
      </c>
      <c r="Q30" s="354">
        <f>'Class-9'!R32</f>
        <v>0</v>
      </c>
      <c r="R30" s="354">
        <f>'Class-9'!S32</f>
        <v>0</v>
      </c>
      <c r="S30" s="380">
        <f>'Class-9'!T32</f>
        <v>0</v>
      </c>
      <c r="T30" s="847">
        <f>'Class-9'!U32</f>
        <v>0</v>
      </c>
      <c r="U30" s="848"/>
      <c r="V30" s="382" t="str">
        <f>'Class-9'!Y32</f>
        <v/>
      </c>
      <c r="W30" s="353">
        <f>'Class-9'!Z32</f>
        <v>0</v>
      </c>
      <c r="X30" s="354">
        <f>'Class-9'!AA32</f>
        <v>0</v>
      </c>
      <c r="Y30" s="380">
        <f>'Class-9'!AB32</f>
        <v>0</v>
      </c>
      <c r="Z30" s="354">
        <f>'Class-9'!AC32</f>
        <v>0</v>
      </c>
      <c r="AA30" s="354">
        <f>'Class-9'!AD32</f>
        <v>0</v>
      </c>
      <c r="AB30" s="380">
        <f>'Class-9'!AE32</f>
        <v>0</v>
      </c>
      <c r="AC30" s="354">
        <f>'Class-9'!AF32</f>
        <v>0</v>
      </c>
      <c r="AD30" s="354">
        <f>'Class-9'!AG32</f>
        <v>0</v>
      </c>
      <c r="AE30" s="380">
        <f>'Class-9'!AH32</f>
        <v>0</v>
      </c>
      <c r="AF30" s="847">
        <f>'Class-9'!AI32</f>
        <v>0</v>
      </c>
      <c r="AG30" s="848">
        <f>'Class-9'!AJ32</f>
        <v>0</v>
      </c>
      <c r="AH30" s="382" t="str">
        <f>'Class-9'!AM32</f>
        <v/>
      </c>
      <c r="AI30" s="353">
        <f>'Class-9'!AN32</f>
        <v>0</v>
      </c>
      <c r="AJ30" s="354">
        <f>'Class-9'!AO32</f>
        <v>0</v>
      </c>
      <c r="AK30" s="380">
        <f>'Class-9'!AP32</f>
        <v>0</v>
      </c>
      <c r="AL30" s="354">
        <f>'Class-9'!AQ32</f>
        <v>0</v>
      </c>
      <c r="AM30" s="354">
        <f>'Class-9'!AR32</f>
        <v>0</v>
      </c>
      <c r="AN30" s="380">
        <f>'Class-9'!AS32</f>
        <v>0</v>
      </c>
      <c r="AO30" s="354">
        <f>'Class-9'!AT32</f>
        <v>0</v>
      </c>
      <c r="AP30" s="354">
        <f>'Class-9'!AU32</f>
        <v>0</v>
      </c>
      <c r="AQ30" s="380">
        <f>'Class-9'!AV32</f>
        <v>0</v>
      </c>
      <c r="AR30" s="847">
        <f>'Class-9'!AW32</f>
        <v>0</v>
      </c>
      <c r="AS30" s="848"/>
      <c r="AT30" s="382" t="str">
        <f>'Class-9'!BA32</f>
        <v/>
      </c>
      <c r="AU30" s="353">
        <f>'Class-9'!BB32</f>
        <v>0</v>
      </c>
      <c r="AV30" s="354">
        <f>'Class-9'!BC32</f>
        <v>0</v>
      </c>
      <c r="AW30" s="380">
        <f>'Class-9'!BD32</f>
        <v>0</v>
      </c>
      <c r="AX30" s="354">
        <f>'Class-9'!BE32</f>
        <v>0</v>
      </c>
      <c r="AY30" s="354">
        <f>'Class-9'!BF32</f>
        <v>0</v>
      </c>
      <c r="AZ30" s="380">
        <f>'Class-9'!BG32</f>
        <v>0</v>
      </c>
      <c r="BA30" s="354">
        <f>'Class-9'!BH32</f>
        <v>0</v>
      </c>
      <c r="BB30" s="354">
        <f>'Class-9'!BI32</f>
        <v>0</v>
      </c>
      <c r="BC30" s="380">
        <f>'Class-9'!BJ32</f>
        <v>0</v>
      </c>
      <c r="BD30" s="847">
        <f>'Class-9'!BK32</f>
        <v>0</v>
      </c>
      <c r="BE30" s="848">
        <f>'Class-9'!BL32</f>
        <v>0</v>
      </c>
      <c r="BF30" s="382" t="str">
        <f>'Class-9'!BO32</f>
        <v/>
      </c>
      <c r="BG30" s="353">
        <f>'Class-9'!BP32</f>
        <v>0</v>
      </c>
      <c r="BH30" s="354">
        <f>'Class-9'!BQ32</f>
        <v>0</v>
      </c>
      <c r="BI30" s="380">
        <f>'Class-9'!BR32</f>
        <v>0</v>
      </c>
      <c r="BJ30" s="354">
        <f>'Class-9'!BS32</f>
        <v>0</v>
      </c>
      <c r="BK30" s="354">
        <f>'Class-9'!BT32</f>
        <v>0</v>
      </c>
      <c r="BL30" s="380">
        <f>'Class-9'!BU32</f>
        <v>0</v>
      </c>
      <c r="BM30" s="354">
        <f>'Class-9'!BV32</f>
        <v>0</v>
      </c>
      <c r="BN30" s="354">
        <f>'Class-9'!BW32</f>
        <v>0</v>
      </c>
      <c r="BO30" s="380">
        <f>'Class-9'!BX32</f>
        <v>0</v>
      </c>
      <c r="BP30" s="847">
        <f>'Class-9'!BY32</f>
        <v>0</v>
      </c>
      <c r="BQ30" s="848">
        <f>'Class-9'!BZ32</f>
        <v>0</v>
      </c>
      <c r="BR30" s="382" t="str">
        <f>'Class-9'!CC32</f>
        <v/>
      </c>
      <c r="BS30" s="353">
        <f>'Class-9'!CD32</f>
        <v>0</v>
      </c>
      <c r="BT30" s="354">
        <f>'Class-9'!CE32</f>
        <v>0</v>
      </c>
      <c r="BU30" s="380">
        <f>'Class-9'!CF32</f>
        <v>0</v>
      </c>
      <c r="BV30" s="354">
        <f>'Class-9'!CG32</f>
        <v>0</v>
      </c>
      <c r="BW30" s="354">
        <f>'Class-9'!CH32</f>
        <v>0</v>
      </c>
      <c r="BX30" s="380">
        <f>'Class-9'!CI32</f>
        <v>0</v>
      </c>
      <c r="BY30" s="354">
        <f>'Class-9'!CJ32</f>
        <v>0</v>
      </c>
      <c r="BZ30" s="354">
        <f>'Class-9'!CK32</f>
        <v>0</v>
      </c>
      <c r="CA30" s="380">
        <f>'Class-9'!CL32</f>
        <v>0</v>
      </c>
      <c r="CB30" s="847">
        <f>'Class-9'!CM32</f>
        <v>0</v>
      </c>
      <c r="CC30" s="848">
        <f>'Class-9'!CN32</f>
        <v>0</v>
      </c>
      <c r="CD30" s="382" t="str">
        <f>'Class-9'!CQ32</f>
        <v/>
      </c>
      <c r="CE30" s="353">
        <f>'Class-9'!CR32</f>
        <v>0</v>
      </c>
      <c r="CF30" s="354">
        <f>'Class-9'!CS32</f>
        <v>0</v>
      </c>
      <c r="CG30" s="380">
        <f>'Class-9'!CT32</f>
        <v>0</v>
      </c>
      <c r="CH30" s="354">
        <f>'Class-9'!CU32</f>
        <v>0</v>
      </c>
      <c r="CI30" s="354">
        <f>'Class-9'!CV32</f>
        <v>0</v>
      </c>
      <c r="CJ30" s="380">
        <f>'Class-9'!CW32</f>
        <v>0</v>
      </c>
      <c r="CK30" s="354">
        <f>'Class-9'!CX32</f>
        <v>0</v>
      </c>
      <c r="CL30" s="354">
        <f>'Class-9'!CY32</f>
        <v>0</v>
      </c>
      <c r="CM30" s="380">
        <f>'Class-9'!CZ32</f>
        <v>0</v>
      </c>
      <c r="CN30" s="381">
        <f>'Class-9'!DA32</f>
        <v>0</v>
      </c>
      <c r="CO30" s="400">
        <f>'Class-9'!DC32</f>
        <v>0</v>
      </c>
      <c r="CP30" s="353">
        <f>'Class-9'!DD32</f>
        <v>0</v>
      </c>
      <c r="CQ30" s="354">
        <f>'Class-9'!DE32</f>
        <v>0</v>
      </c>
      <c r="CR30" s="380">
        <f>'Class-9'!DF32</f>
        <v>0</v>
      </c>
      <c r="CS30" s="354">
        <f>'Class-9'!DG32</f>
        <v>0</v>
      </c>
      <c r="CT30" s="354">
        <f>'Class-9'!DH32</f>
        <v>0</v>
      </c>
      <c r="CU30" s="380">
        <f>'Class-9'!DI32</f>
        <v>0</v>
      </c>
      <c r="CV30" s="354">
        <f>'Class-9'!DJ32</f>
        <v>0</v>
      </c>
      <c r="CW30" s="354">
        <f>'Class-9'!DK32</f>
        <v>0</v>
      </c>
      <c r="CX30" s="380">
        <f>'Class-9'!DL32</f>
        <v>0</v>
      </c>
      <c r="CY30" s="381">
        <f>'Class-9'!DM32</f>
        <v>0</v>
      </c>
      <c r="CZ30" s="400">
        <f>'Class-9'!DO32</f>
        <v>0</v>
      </c>
      <c r="DA30" s="353">
        <f>'Class-9'!DP32</f>
        <v>0</v>
      </c>
      <c r="DB30" s="354">
        <f>'Class-9'!DQ32</f>
        <v>0</v>
      </c>
      <c r="DC30" s="354">
        <f>'Class-9'!DR32</f>
        <v>0</v>
      </c>
      <c r="DD30" s="354">
        <f>'Class-9'!DS32</f>
        <v>0</v>
      </c>
      <c r="DE30" s="354">
        <f>'Class-9'!DT32</f>
        <v>0</v>
      </c>
      <c r="DF30" s="382">
        <f>'Class-9'!DU32</f>
        <v>0</v>
      </c>
      <c r="DG30" s="353">
        <f>'Class-9'!DV32</f>
        <v>0</v>
      </c>
      <c r="DH30" s="354">
        <f>'Class-9'!DW32</f>
        <v>0</v>
      </c>
      <c r="DI30" s="354">
        <f>'Class-9'!DX32</f>
        <v>0</v>
      </c>
      <c r="DJ30" s="354">
        <f>'Class-9'!DY32</f>
        <v>0</v>
      </c>
      <c r="DK30" s="354">
        <f>'Class-9'!DZ32</f>
        <v>0</v>
      </c>
      <c r="DL30" s="357">
        <f>'Class-9'!EA32</f>
        <v>0</v>
      </c>
      <c r="DM30" s="353">
        <f>'Class-9'!EB32</f>
        <v>0</v>
      </c>
      <c r="DN30" s="354">
        <f>'Class-9'!EC32</f>
        <v>0</v>
      </c>
      <c r="DO30" s="380">
        <f>'Class-9'!ED32</f>
        <v>0</v>
      </c>
      <c r="DP30" s="354">
        <f>'Class-9'!EE32</f>
        <v>0</v>
      </c>
      <c r="DQ30" s="354">
        <f>'Class-9'!EF32</f>
        <v>0</v>
      </c>
      <c r="DR30" s="380">
        <f>'Class-9'!EG32</f>
        <v>0</v>
      </c>
      <c r="DS30" s="354">
        <f>'Class-9'!EH32</f>
        <v>0</v>
      </c>
      <c r="DT30" s="354">
        <f>'Class-9'!EI32</f>
        <v>0</v>
      </c>
      <c r="DU30" s="380">
        <f>'Class-9'!EJ32</f>
        <v>0</v>
      </c>
      <c r="DV30" s="381">
        <f>'Class-9'!EK32</f>
        <v>0</v>
      </c>
      <c r="DW30" s="400">
        <f>'Class-9'!EM32</f>
        <v>0</v>
      </c>
      <c r="DX30" s="353">
        <f>'Class-9'!EN32</f>
        <v>0</v>
      </c>
      <c r="DY30" s="354">
        <f>'Class-9'!EO32</f>
        <v>0</v>
      </c>
      <c r="DZ30" s="358" t="str">
        <f>'Class-9'!EP32</f>
        <v/>
      </c>
      <c r="EA30" s="353">
        <f>'Class-9'!EQ32</f>
        <v>0</v>
      </c>
      <c r="EB30" s="354">
        <f>'Class-9'!ER32</f>
        <v>0</v>
      </c>
      <c r="EC30" s="359">
        <f>'Class-9'!ES32</f>
        <v>0</v>
      </c>
      <c r="ED30" s="354" t="str">
        <f>'Class-9'!ET32</f>
        <v/>
      </c>
      <c r="EE30" s="354" t="str">
        <f>'Class-9'!EU32</f>
        <v/>
      </c>
      <c r="EF30" s="354" t="str">
        <f>'Class-9'!EV32</f>
        <v/>
      </c>
      <c r="EG30" s="356" t="str">
        <f>'Class-9'!EW32</f>
        <v/>
      </c>
      <c r="EH30" s="360" t="str">
        <f>'Class-9'!EY32</f>
        <v/>
      </c>
    </row>
    <row r="31" spans="1:138" s="361" customFormat="1" ht="17.25" customHeight="1">
      <c r="A31" s="910"/>
      <c r="B31" s="353">
        <f t="shared" si="3"/>
        <v>0</v>
      </c>
      <c r="C31" s="354">
        <f>'Class-9'!D33</f>
        <v>0</v>
      </c>
      <c r="D31" s="354">
        <f>'Class-9'!E33</f>
        <v>0</v>
      </c>
      <c r="E31" s="354">
        <f>'Class-9'!F33</f>
        <v>0</v>
      </c>
      <c r="F31" s="354">
        <f>'Class-9'!$G33</f>
        <v>0</v>
      </c>
      <c r="G31" s="354">
        <f>'Class-9'!$H33</f>
        <v>0</v>
      </c>
      <c r="H31" s="354">
        <f>'Class-9'!I33</f>
        <v>0</v>
      </c>
      <c r="I31" s="354">
        <f>'Class-9'!J33</f>
        <v>0</v>
      </c>
      <c r="J31" s="355">
        <f>'Class-9'!K33</f>
        <v>0</v>
      </c>
      <c r="K31" s="353">
        <f>'Class-9'!L33</f>
        <v>0</v>
      </c>
      <c r="L31" s="354">
        <f>'Class-9'!M33</f>
        <v>0</v>
      </c>
      <c r="M31" s="380">
        <f>'Class-9'!N33</f>
        <v>0</v>
      </c>
      <c r="N31" s="354">
        <f>'Class-9'!O33</f>
        <v>0</v>
      </c>
      <c r="O31" s="354">
        <f>'Class-9'!P33</f>
        <v>0</v>
      </c>
      <c r="P31" s="380">
        <f>'Class-9'!Q33</f>
        <v>0</v>
      </c>
      <c r="Q31" s="354">
        <f>'Class-9'!R33</f>
        <v>0</v>
      </c>
      <c r="R31" s="354">
        <f>'Class-9'!S33</f>
        <v>0</v>
      </c>
      <c r="S31" s="380">
        <f>'Class-9'!T33</f>
        <v>0</v>
      </c>
      <c r="T31" s="847">
        <f>'Class-9'!U33</f>
        <v>0</v>
      </c>
      <c r="U31" s="848"/>
      <c r="V31" s="382" t="str">
        <f>'Class-9'!Y33</f>
        <v/>
      </c>
      <c r="W31" s="353">
        <f>'Class-9'!Z33</f>
        <v>0</v>
      </c>
      <c r="X31" s="354">
        <f>'Class-9'!AA33</f>
        <v>0</v>
      </c>
      <c r="Y31" s="380">
        <f>'Class-9'!AB33</f>
        <v>0</v>
      </c>
      <c r="Z31" s="354">
        <f>'Class-9'!AC33</f>
        <v>0</v>
      </c>
      <c r="AA31" s="354">
        <f>'Class-9'!AD33</f>
        <v>0</v>
      </c>
      <c r="AB31" s="380">
        <f>'Class-9'!AE33</f>
        <v>0</v>
      </c>
      <c r="AC31" s="354">
        <f>'Class-9'!AF33</f>
        <v>0</v>
      </c>
      <c r="AD31" s="354">
        <f>'Class-9'!AG33</f>
        <v>0</v>
      </c>
      <c r="AE31" s="380">
        <f>'Class-9'!AH33</f>
        <v>0</v>
      </c>
      <c r="AF31" s="847">
        <f>'Class-9'!AI33</f>
        <v>0</v>
      </c>
      <c r="AG31" s="848">
        <f>'Class-9'!AJ33</f>
        <v>0</v>
      </c>
      <c r="AH31" s="382" t="str">
        <f>'Class-9'!AM33</f>
        <v/>
      </c>
      <c r="AI31" s="353">
        <f>'Class-9'!AN33</f>
        <v>0</v>
      </c>
      <c r="AJ31" s="354">
        <f>'Class-9'!AO33</f>
        <v>0</v>
      </c>
      <c r="AK31" s="380">
        <f>'Class-9'!AP33</f>
        <v>0</v>
      </c>
      <c r="AL31" s="354">
        <f>'Class-9'!AQ33</f>
        <v>0</v>
      </c>
      <c r="AM31" s="354">
        <f>'Class-9'!AR33</f>
        <v>0</v>
      </c>
      <c r="AN31" s="380">
        <f>'Class-9'!AS33</f>
        <v>0</v>
      </c>
      <c r="AO31" s="354">
        <f>'Class-9'!AT33</f>
        <v>0</v>
      </c>
      <c r="AP31" s="354">
        <f>'Class-9'!AU33</f>
        <v>0</v>
      </c>
      <c r="AQ31" s="380">
        <f>'Class-9'!AV33</f>
        <v>0</v>
      </c>
      <c r="AR31" s="847">
        <f>'Class-9'!AW33</f>
        <v>0</v>
      </c>
      <c r="AS31" s="848"/>
      <c r="AT31" s="382" t="str">
        <f>'Class-9'!BA33</f>
        <v/>
      </c>
      <c r="AU31" s="353">
        <f>'Class-9'!BB33</f>
        <v>0</v>
      </c>
      <c r="AV31" s="354">
        <f>'Class-9'!BC33</f>
        <v>0</v>
      </c>
      <c r="AW31" s="380">
        <f>'Class-9'!BD33</f>
        <v>0</v>
      </c>
      <c r="AX31" s="354">
        <f>'Class-9'!BE33</f>
        <v>0</v>
      </c>
      <c r="AY31" s="354">
        <f>'Class-9'!BF33</f>
        <v>0</v>
      </c>
      <c r="AZ31" s="380">
        <f>'Class-9'!BG33</f>
        <v>0</v>
      </c>
      <c r="BA31" s="354">
        <f>'Class-9'!BH33</f>
        <v>0</v>
      </c>
      <c r="BB31" s="354">
        <f>'Class-9'!BI33</f>
        <v>0</v>
      </c>
      <c r="BC31" s="380">
        <f>'Class-9'!BJ33</f>
        <v>0</v>
      </c>
      <c r="BD31" s="847">
        <f>'Class-9'!BK33</f>
        <v>0</v>
      </c>
      <c r="BE31" s="848">
        <f>'Class-9'!BL33</f>
        <v>0</v>
      </c>
      <c r="BF31" s="382" t="str">
        <f>'Class-9'!BO33</f>
        <v/>
      </c>
      <c r="BG31" s="353">
        <f>'Class-9'!BP33</f>
        <v>0</v>
      </c>
      <c r="BH31" s="354">
        <f>'Class-9'!BQ33</f>
        <v>0</v>
      </c>
      <c r="BI31" s="380">
        <f>'Class-9'!BR33</f>
        <v>0</v>
      </c>
      <c r="BJ31" s="354">
        <f>'Class-9'!BS33</f>
        <v>0</v>
      </c>
      <c r="BK31" s="354">
        <f>'Class-9'!BT33</f>
        <v>0</v>
      </c>
      <c r="BL31" s="380">
        <f>'Class-9'!BU33</f>
        <v>0</v>
      </c>
      <c r="BM31" s="354">
        <f>'Class-9'!BV33</f>
        <v>0</v>
      </c>
      <c r="BN31" s="354">
        <f>'Class-9'!BW33</f>
        <v>0</v>
      </c>
      <c r="BO31" s="380">
        <f>'Class-9'!BX33</f>
        <v>0</v>
      </c>
      <c r="BP31" s="847">
        <f>'Class-9'!BY33</f>
        <v>0</v>
      </c>
      <c r="BQ31" s="848">
        <f>'Class-9'!BZ33</f>
        <v>0</v>
      </c>
      <c r="BR31" s="382" t="str">
        <f>'Class-9'!CC33</f>
        <v/>
      </c>
      <c r="BS31" s="353">
        <f>'Class-9'!CD33</f>
        <v>0</v>
      </c>
      <c r="BT31" s="354">
        <f>'Class-9'!CE33</f>
        <v>0</v>
      </c>
      <c r="BU31" s="380">
        <f>'Class-9'!CF33</f>
        <v>0</v>
      </c>
      <c r="BV31" s="354">
        <f>'Class-9'!CG33</f>
        <v>0</v>
      </c>
      <c r="BW31" s="354">
        <f>'Class-9'!CH33</f>
        <v>0</v>
      </c>
      <c r="BX31" s="380">
        <f>'Class-9'!CI33</f>
        <v>0</v>
      </c>
      <c r="BY31" s="354">
        <f>'Class-9'!CJ33</f>
        <v>0</v>
      </c>
      <c r="BZ31" s="354">
        <f>'Class-9'!CK33</f>
        <v>0</v>
      </c>
      <c r="CA31" s="380">
        <f>'Class-9'!CL33</f>
        <v>0</v>
      </c>
      <c r="CB31" s="847">
        <f>'Class-9'!CM33</f>
        <v>0</v>
      </c>
      <c r="CC31" s="848">
        <f>'Class-9'!CN33</f>
        <v>0</v>
      </c>
      <c r="CD31" s="382" t="str">
        <f>'Class-9'!CQ33</f>
        <v/>
      </c>
      <c r="CE31" s="353">
        <f>'Class-9'!CR33</f>
        <v>0</v>
      </c>
      <c r="CF31" s="354">
        <f>'Class-9'!CS33</f>
        <v>0</v>
      </c>
      <c r="CG31" s="380">
        <f>'Class-9'!CT33</f>
        <v>0</v>
      </c>
      <c r="CH31" s="354">
        <f>'Class-9'!CU33</f>
        <v>0</v>
      </c>
      <c r="CI31" s="354">
        <f>'Class-9'!CV33</f>
        <v>0</v>
      </c>
      <c r="CJ31" s="380">
        <f>'Class-9'!CW33</f>
        <v>0</v>
      </c>
      <c r="CK31" s="354">
        <f>'Class-9'!CX33</f>
        <v>0</v>
      </c>
      <c r="CL31" s="354">
        <f>'Class-9'!CY33</f>
        <v>0</v>
      </c>
      <c r="CM31" s="380">
        <f>'Class-9'!CZ33</f>
        <v>0</v>
      </c>
      <c r="CN31" s="381">
        <f>'Class-9'!DA33</f>
        <v>0</v>
      </c>
      <c r="CO31" s="400">
        <f>'Class-9'!DC33</f>
        <v>0</v>
      </c>
      <c r="CP31" s="353">
        <f>'Class-9'!DD33</f>
        <v>0</v>
      </c>
      <c r="CQ31" s="354">
        <f>'Class-9'!DE33</f>
        <v>0</v>
      </c>
      <c r="CR31" s="380">
        <f>'Class-9'!DF33</f>
        <v>0</v>
      </c>
      <c r="CS31" s="354">
        <f>'Class-9'!DG33</f>
        <v>0</v>
      </c>
      <c r="CT31" s="354">
        <f>'Class-9'!DH33</f>
        <v>0</v>
      </c>
      <c r="CU31" s="380">
        <f>'Class-9'!DI33</f>
        <v>0</v>
      </c>
      <c r="CV31" s="354">
        <f>'Class-9'!DJ33</f>
        <v>0</v>
      </c>
      <c r="CW31" s="354">
        <f>'Class-9'!DK33</f>
        <v>0</v>
      </c>
      <c r="CX31" s="380">
        <f>'Class-9'!DL33</f>
        <v>0</v>
      </c>
      <c r="CY31" s="381">
        <f>'Class-9'!DM33</f>
        <v>0</v>
      </c>
      <c r="CZ31" s="400">
        <f>'Class-9'!DO33</f>
        <v>0</v>
      </c>
      <c r="DA31" s="353">
        <f>'Class-9'!DP33</f>
        <v>0</v>
      </c>
      <c r="DB31" s="354">
        <f>'Class-9'!DQ33</f>
        <v>0</v>
      </c>
      <c r="DC31" s="354">
        <f>'Class-9'!DR33</f>
        <v>0</v>
      </c>
      <c r="DD31" s="354">
        <f>'Class-9'!DS33</f>
        <v>0</v>
      </c>
      <c r="DE31" s="354">
        <f>'Class-9'!DT33</f>
        <v>0</v>
      </c>
      <c r="DF31" s="382">
        <f>'Class-9'!DU33</f>
        <v>0</v>
      </c>
      <c r="DG31" s="353">
        <f>'Class-9'!DV33</f>
        <v>0</v>
      </c>
      <c r="DH31" s="354">
        <f>'Class-9'!DW33</f>
        <v>0</v>
      </c>
      <c r="DI31" s="354">
        <f>'Class-9'!DX33</f>
        <v>0</v>
      </c>
      <c r="DJ31" s="354">
        <f>'Class-9'!DY33</f>
        <v>0</v>
      </c>
      <c r="DK31" s="354">
        <f>'Class-9'!DZ33</f>
        <v>0</v>
      </c>
      <c r="DL31" s="357">
        <f>'Class-9'!EA33</f>
        <v>0</v>
      </c>
      <c r="DM31" s="353">
        <f>'Class-9'!EB33</f>
        <v>0</v>
      </c>
      <c r="DN31" s="354">
        <f>'Class-9'!EC33</f>
        <v>0</v>
      </c>
      <c r="DO31" s="380">
        <f>'Class-9'!ED33</f>
        <v>0</v>
      </c>
      <c r="DP31" s="354">
        <f>'Class-9'!EE33</f>
        <v>0</v>
      </c>
      <c r="DQ31" s="354">
        <f>'Class-9'!EF33</f>
        <v>0</v>
      </c>
      <c r="DR31" s="380">
        <f>'Class-9'!EG33</f>
        <v>0</v>
      </c>
      <c r="DS31" s="354">
        <f>'Class-9'!EH33</f>
        <v>0</v>
      </c>
      <c r="DT31" s="354">
        <f>'Class-9'!EI33</f>
        <v>0</v>
      </c>
      <c r="DU31" s="380">
        <f>'Class-9'!EJ33</f>
        <v>0</v>
      </c>
      <c r="DV31" s="381">
        <f>'Class-9'!EK33</f>
        <v>0</v>
      </c>
      <c r="DW31" s="400">
        <f>'Class-9'!EM33</f>
        <v>0</v>
      </c>
      <c r="DX31" s="353">
        <f>'Class-9'!EN33</f>
        <v>0</v>
      </c>
      <c r="DY31" s="354">
        <f>'Class-9'!EO33</f>
        <v>0</v>
      </c>
      <c r="DZ31" s="358" t="str">
        <f>'Class-9'!EP33</f>
        <v/>
      </c>
      <c r="EA31" s="353">
        <f>'Class-9'!EQ33</f>
        <v>0</v>
      </c>
      <c r="EB31" s="354">
        <f>'Class-9'!ER33</f>
        <v>0</v>
      </c>
      <c r="EC31" s="359">
        <f>'Class-9'!ES33</f>
        <v>0</v>
      </c>
      <c r="ED31" s="354" t="str">
        <f>'Class-9'!ET33</f>
        <v/>
      </c>
      <c r="EE31" s="354" t="str">
        <f>'Class-9'!EU33</f>
        <v/>
      </c>
      <c r="EF31" s="354" t="str">
        <f>'Class-9'!EV33</f>
        <v/>
      </c>
      <c r="EG31" s="356" t="str">
        <f>'Class-9'!EW33</f>
        <v/>
      </c>
      <c r="EH31" s="360" t="str">
        <f>'Class-9'!EY33</f>
        <v/>
      </c>
    </row>
    <row r="32" spans="1:138" s="361" customFormat="1" ht="17.25" customHeight="1">
      <c r="A32" s="910"/>
      <c r="B32" s="353">
        <f t="shared" si="3"/>
        <v>0</v>
      </c>
      <c r="C32" s="354">
        <f>'Class-9'!D34</f>
        <v>0</v>
      </c>
      <c r="D32" s="354">
        <f>'Class-9'!E34</f>
        <v>0</v>
      </c>
      <c r="E32" s="354">
        <f>'Class-9'!F34</f>
        <v>0</v>
      </c>
      <c r="F32" s="354">
        <f>'Class-9'!$G34</f>
        <v>0</v>
      </c>
      <c r="G32" s="354">
        <f>'Class-9'!$H34</f>
        <v>0</v>
      </c>
      <c r="H32" s="354">
        <f>'Class-9'!I34</f>
        <v>0</v>
      </c>
      <c r="I32" s="354">
        <f>'Class-9'!J34</f>
        <v>0</v>
      </c>
      <c r="J32" s="355">
        <f>'Class-9'!K34</f>
        <v>0</v>
      </c>
      <c r="K32" s="353">
        <f>'Class-9'!L34</f>
        <v>0</v>
      </c>
      <c r="L32" s="354">
        <f>'Class-9'!M34</f>
        <v>0</v>
      </c>
      <c r="M32" s="380">
        <f>'Class-9'!N34</f>
        <v>0</v>
      </c>
      <c r="N32" s="354">
        <f>'Class-9'!O34</f>
        <v>0</v>
      </c>
      <c r="O32" s="354">
        <f>'Class-9'!P34</f>
        <v>0</v>
      </c>
      <c r="P32" s="380">
        <f>'Class-9'!Q34</f>
        <v>0</v>
      </c>
      <c r="Q32" s="354">
        <f>'Class-9'!R34</f>
        <v>0</v>
      </c>
      <c r="R32" s="354">
        <f>'Class-9'!S34</f>
        <v>0</v>
      </c>
      <c r="S32" s="380">
        <f>'Class-9'!T34</f>
        <v>0</v>
      </c>
      <c r="T32" s="847">
        <f>'Class-9'!U34</f>
        <v>0</v>
      </c>
      <c r="U32" s="848"/>
      <c r="V32" s="382" t="str">
        <f>'Class-9'!Y34</f>
        <v/>
      </c>
      <c r="W32" s="353">
        <f>'Class-9'!Z34</f>
        <v>0</v>
      </c>
      <c r="X32" s="354">
        <f>'Class-9'!AA34</f>
        <v>0</v>
      </c>
      <c r="Y32" s="380">
        <f>'Class-9'!AB34</f>
        <v>0</v>
      </c>
      <c r="Z32" s="354">
        <f>'Class-9'!AC34</f>
        <v>0</v>
      </c>
      <c r="AA32" s="354">
        <f>'Class-9'!AD34</f>
        <v>0</v>
      </c>
      <c r="AB32" s="380">
        <f>'Class-9'!AE34</f>
        <v>0</v>
      </c>
      <c r="AC32" s="354">
        <f>'Class-9'!AF34</f>
        <v>0</v>
      </c>
      <c r="AD32" s="354">
        <f>'Class-9'!AG34</f>
        <v>0</v>
      </c>
      <c r="AE32" s="380">
        <f>'Class-9'!AH34</f>
        <v>0</v>
      </c>
      <c r="AF32" s="847">
        <f>'Class-9'!AI34</f>
        <v>0</v>
      </c>
      <c r="AG32" s="848">
        <f>'Class-9'!AJ34</f>
        <v>0</v>
      </c>
      <c r="AH32" s="382" t="str">
        <f>'Class-9'!AM34</f>
        <v/>
      </c>
      <c r="AI32" s="353">
        <f>'Class-9'!AN34</f>
        <v>0</v>
      </c>
      <c r="AJ32" s="354">
        <f>'Class-9'!AO34</f>
        <v>0</v>
      </c>
      <c r="AK32" s="380">
        <f>'Class-9'!AP34</f>
        <v>0</v>
      </c>
      <c r="AL32" s="354">
        <f>'Class-9'!AQ34</f>
        <v>0</v>
      </c>
      <c r="AM32" s="354">
        <f>'Class-9'!AR34</f>
        <v>0</v>
      </c>
      <c r="AN32" s="380">
        <f>'Class-9'!AS34</f>
        <v>0</v>
      </c>
      <c r="AO32" s="354">
        <f>'Class-9'!AT34</f>
        <v>0</v>
      </c>
      <c r="AP32" s="354">
        <f>'Class-9'!AU34</f>
        <v>0</v>
      </c>
      <c r="AQ32" s="380">
        <f>'Class-9'!AV34</f>
        <v>0</v>
      </c>
      <c r="AR32" s="847">
        <f>'Class-9'!AW34</f>
        <v>0</v>
      </c>
      <c r="AS32" s="848"/>
      <c r="AT32" s="382" t="str">
        <f>'Class-9'!BA34</f>
        <v/>
      </c>
      <c r="AU32" s="353">
        <f>'Class-9'!BB34</f>
        <v>0</v>
      </c>
      <c r="AV32" s="354">
        <f>'Class-9'!BC34</f>
        <v>0</v>
      </c>
      <c r="AW32" s="380">
        <f>'Class-9'!BD34</f>
        <v>0</v>
      </c>
      <c r="AX32" s="354">
        <f>'Class-9'!BE34</f>
        <v>0</v>
      </c>
      <c r="AY32" s="354">
        <f>'Class-9'!BF34</f>
        <v>0</v>
      </c>
      <c r="AZ32" s="380">
        <f>'Class-9'!BG34</f>
        <v>0</v>
      </c>
      <c r="BA32" s="354">
        <f>'Class-9'!BH34</f>
        <v>0</v>
      </c>
      <c r="BB32" s="354">
        <f>'Class-9'!BI34</f>
        <v>0</v>
      </c>
      <c r="BC32" s="380">
        <f>'Class-9'!BJ34</f>
        <v>0</v>
      </c>
      <c r="BD32" s="847">
        <f>'Class-9'!BK34</f>
        <v>0</v>
      </c>
      <c r="BE32" s="848">
        <f>'Class-9'!BL34</f>
        <v>0</v>
      </c>
      <c r="BF32" s="382" t="str">
        <f>'Class-9'!BO34</f>
        <v/>
      </c>
      <c r="BG32" s="353">
        <f>'Class-9'!BP34</f>
        <v>0</v>
      </c>
      <c r="BH32" s="354">
        <f>'Class-9'!BQ34</f>
        <v>0</v>
      </c>
      <c r="BI32" s="380">
        <f>'Class-9'!BR34</f>
        <v>0</v>
      </c>
      <c r="BJ32" s="354">
        <f>'Class-9'!BS34</f>
        <v>0</v>
      </c>
      <c r="BK32" s="354">
        <f>'Class-9'!BT34</f>
        <v>0</v>
      </c>
      <c r="BL32" s="380">
        <f>'Class-9'!BU34</f>
        <v>0</v>
      </c>
      <c r="BM32" s="354">
        <f>'Class-9'!BV34</f>
        <v>0</v>
      </c>
      <c r="BN32" s="354">
        <f>'Class-9'!BW34</f>
        <v>0</v>
      </c>
      <c r="BO32" s="380">
        <f>'Class-9'!BX34</f>
        <v>0</v>
      </c>
      <c r="BP32" s="847">
        <f>'Class-9'!BY34</f>
        <v>0</v>
      </c>
      <c r="BQ32" s="848">
        <f>'Class-9'!BZ34</f>
        <v>0</v>
      </c>
      <c r="BR32" s="382" t="str">
        <f>'Class-9'!CC34</f>
        <v/>
      </c>
      <c r="BS32" s="353">
        <f>'Class-9'!CD34</f>
        <v>0</v>
      </c>
      <c r="BT32" s="354">
        <f>'Class-9'!CE34</f>
        <v>0</v>
      </c>
      <c r="BU32" s="380">
        <f>'Class-9'!CF34</f>
        <v>0</v>
      </c>
      <c r="BV32" s="354">
        <f>'Class-9'!CG34</f>
        <v>0</v>
      </c>
      <c r="BW32" s="354">
        <f>'Class-9'!CH34</f>
        <v>0</v>
      </c>
      <c r="BX32" s="380">
        <f>'Class-9'!CI34</f>
        <v>0</v>
      </c>
      <c r="BY32" s="354">
        <f>'Class-9'!CJ34</f>
        <v>0</v>
      </c>
      <c r="BZ32" s="354">
        <f>'Class-9'!CK34</f>
        <v>0</v>
      </c>
      <c r="CA32" s="380">
        <f>'Class-9'!CL34</f>
        <v>0</v>
      </c>
      <c r="CB32" s="847">
        <f>'Class-9'!CM34</f>
        <v>0</v>
      </c>
      <c r="CC32" s="848">
        <f>'Class-9'!CN34</f>
        <v>0</v>
      </c>
      <c r="CD32" s="382" t="str">
        <f>'Class-9'!CQ34</f>
        <v/>
      </c>
      <c r="CE32" s="353">
        <f>'Class-9'!CR34</f>
        <v>0</v>
      </c>
      <c r="CF32" s="354">
        <f>'Class-9'!CS34</f>
        <v>0</v>
      </c>
      <c r="CG32" s="380">
        <f>'Class-9'!CT34</f>
        <v>0</v>
      </c>
      <c r="CH32" s="354">
        <f>'Class-9'!CU34</f>
        <v>0</v>
      </c>
      <c r="CI32" s="354">
        <f>'Class-9'!CV34</f>
        <v>0</v>
      </c>
      <c r="CJ32" s="380">
        <f>'Class-9'!CW34</f>
        <v>0</v>
      </c>
      <c r="CK32" s="354">
        <f>'Class-9'!CX34</f>
        <v>0</v>
      </c>
      <c r="CL32" s="354">
        <f>'Class-9'!CY34</f>
        <v>0</v>
      </c>
      <c r="CM32" s="380">
        <f>'Class-9'!CZ34</f>
        <v>0</v>
      </c>
      <c r="CN32" s="381">
        <f>'Class-9'!DA34</f>
        <v>0</v>
      </c>
      <c r="CO32" s="400">
        <f>'Class-9'!DC34</f>
        <v>0</v>
      </c>
      <c r="CP32" s="353">
        <f>'Class-9'!DD34</f>
        <v>0</v>
      </c>
      <c r="CQ32" s="354">
        <f>'Class-9'!DE34</f>
        <v>0</v>
      </c>
      <c r="CR32" s="380">
        <f>'Class-9'!DF34</f>
        <v>0</v>
      </c>
      <c r="CS32" s="354">
        <f>'Class-9'!DG34</f>
        <v>0</v>
      </c>
      <c r="CT32" s="354">
        <f>'Class-9'!DH34</f>
        <v>0</v>
      </c>
      <c r="CU32" s="380">
        <f>'Class-9'!DI34</f>
        <v>0</v>
      </c>
      <c r="CV32" s="354">
        <f>'Class-9'!DJ34</f>
        <v>0</v>
      </c>
      <c r="CW32" s="354">
        <f>'Class-9'!DK34</f>
        <v>0</v>
      </c>
      <c r="CX32" s="380">
        <f>'Class-9'!DL34</f>
        <v>0</v>
      </c>
      <c r="CY32" s="381">
        <f>'Class-9'!DM34</f>
        <v>0</v>
      </c>
      <c r="CZ32" s="400">
        <f>'Class-9'!DO34</f>
        <v>0</v>
      </c>
      <c r="DA32" s="353">
        <f>'Class-9'!DP34</f>
        <v>0</v>
      </c>
      <c r="DB32" s="354">
        <f>'Class-9'!DQ34</f>
        <v>0</v>
      </c>
      <c r="DC32" s="354">
        <f>'Class-9'!DR34</f>
        <v>0</v>
      </c>
      <c r="DD32" s="354">
        <f>'Class-9'!DS34</f>
        <v>0</v>
      </c>
      <c r="DE32" s="354">
        <f>'Class-9'!DT34</f>
        <v>0</v>
      </c>
      <c r="DF32" s="382">
        <f>'Class-9'!DU34</f>
        <v>0</v>
      </c>
      <c r="DG32" s="353">
        <f>'Class-9'!DV34</f>
        <v>0</v>
      </c>
      <c r="DH32" s="354">
        <f>'Class-9'!DW34</f>
        <v>0</v>
      </c>
      <c r="DI32" s="354">
        <f>'Class-9'!DX34</f>
        <v>0</v>
      </c>
      <c r="DJ32" s="354">
        <f>'Class-9'!DY34</f>
        <v>0</v>
      </c>
      <c r="DK32" s="354">
        <f>'Class-9'!DZ34</f>
        <v>0</v>
      </c>
      <c r="DL32" s="357">
        <f>'Class-9'!EA34</f>
        <v>0</v>
      </c>
      <c r="DM32" s="353">
        <f>'Class-9'!EB34</f>
        <v>0</v>
      </c>
      <c r="DN32" s="354">
        <f>'Class-9'!EC34</f>
        <v>0</v>
      </c>
      <c r="DO32" s="380">
        <f>'Class-9'!ED34</f>
        <v>0</v>
      </c>
      <c r="DP32" s="354">
        <f>'Class-9'!EE34</f>
        <v>0</v>
      </c>
      <c r="DQ32" s="354">
        <f>'Class-9'!EF34</f>
        <v>0</v>
      </c>
      <c r="DR32" s="380">
        <f>'Class-9'!EG34</f>
        <v>0</v>
      </c>
      <c r="DS32" s="354">
        <f>'Class-9'!EH34</f>
        <v>0</v>
      </c>
      <c r="DT32" s="354">
        <f>'Class-9'!EI34</f>
        <v>0</v>
      </c>
      <c r="DU32" s="380">
        <f>'Class-9'!EJ34</f>
        <v>0</v>
      </c>
      <c r="DV32" s="381">
        <f>'Class-9'!EK34</f>
        <v>0</v>
      </c>
      <c r="DW32" s="400">
        <f>'Class-9'!EM34</f>
        <v>0</v>
      </c>
      <c r="DX32" s="353">
        <f>'Class-9'!EN34</f>
        <v>0</v>
      </c>
      <c r="DY32" s="354">
        <f>'Class-9'!EO34</f>
        <v>0</v>
      </c>
      <c r="DZ32" s="358" t="str">
        <f>'Class-9'!EP34</f>
        <v/>
      </c>
      <c r="EA32" s="353">
        <f>'Class-9'!EQ34</f>
        <v>0</v>
      </c>
      <c r="EB32" s="354">
        <f>'Class-9'!ER34</f>
        <v>0</v>
      </c>
      <c r="EC32" s="359">
        <f>'Class-9'!ES34</f>
        <v>0</v>
      </c>
      <c r="ED32" s="354" t="str">
        <f>'Class-9'!ET34</f>
        <v/>
      </c>
      <c r="EE32" s="354" t="str">
        <f>'Class-9'!EU34</f>
        <v/>
      </c>
      <c r="EF32" s="354" t="str">
        <f>'Class-9'!EV34</f>
        <v/>
      </c>
      <c r="EG32" s="356" t="str">
        <f>'Class-9'!EW34</f>
        <v/>
      </c>
      <c r="EH32" s="360" t="str">
        <f>'Class-9'!EY34</f>
        <v/>
      </c>
    </row>
    <row r="33" spans="1:138" s="361" customFormat="1" ht="17.25" customHeight="1">
      <c r="A33" s="910"/>
      <c r="B33" s="353">
        <f t="shared" si="3"/>
        <v>0</v>
      </c>
      <c r="C33" s="354">
        <f>'Class-9'!D35</f>
        <v>0</v>
      </c>
      <c r="D33" s="354">
        <f>'Class-9'!E35</f>
        <v>0</v>
      </c>
      <c r="E33" s="354">
        <f>'Class-9'!F35</f>
        <v>0</v>
      </c>
      <c r="F33" s="354">
        <f>'Class-9'!$G35</f>
        <v>0</v>
      </c>
      <c r="G33" s="354">
        <f>'Class-9'!$H35</f>
        <v>0</v>
      </c>
      <c r="H33" s="354">
        <f>'Class-9'!I35</f>
        <v>0</v>
      </c>
      <c r="I33" s="354">
        <f>'Class-9'!J35</f>
        <v>0</v>
      </c>
      <c r="J33" s="355">
        <f>'Class-9'!K35</f>
        <v>0</v>
      </c>
      <c r="K33" s="353">
        <f>'Class-9'!L35</f>
        <v>0</v>
      </c>
      <c r="L33" s="354">
        <f>'Class-9'!M35</f>
        <v>0</v>
      </c>
      <c r="M33" s="380">
        <f>'Class-9'!N35</f>
        <v>0</v>
      </c>
      <c r="N33" s="354">
        <f>'Class-9'!O35</f>
        <v>0</v>
      </c>
      <c r="O33" s="354">
        <f>'Class-9'!P35</f>
        <v>0</v>
      </c>
      <c r="P33" s="380">
        <f>'Class-9'!Q35</f>
        <v>0</v>
      </c>
      <c r="Q33" s="354">
        <f>'Class-9'!R35</f>
        <v>0</v>
      </c>
      <c r="R33" s="354">
        <f>'Class-9'!S35</f>
        <v>0</v>
      </c>
      <c r="S33" s="380">
        <f>'Class-9'!T35</f>
        <v>0</v>
      </c>
      <c r="T33" s="847">
        <f>'Class-9'!U35</f>
        <v>0</v>
      </c>
      <c r="U33" s="848"/>
      <c r="V33" s="382" t="str">
        <f>'Class-9'!Y35</f>
        <v/>
      </c>
      <c r="W33" s="353">
        <f>'Class-9'!Z35</f>
        <v>0</v>
      </c>
      <c r="X33" s="354">
        <f>'Class-9'!AA35</f>
        <v>0</v>
      </c>
      <c r="Y33" s="380">
        <f>'Class-9'!AB35</f>
        <v>0</v>
      </c>
      <c r="Z33" s="354">
        <f>'Class-9'!AC35</f>
        <v>0</v>
      </c>
      <c r="AA33" s="354">
        <f>'Class-9'!AD35</f>
        <v>0</v>
      </c>
      <c r="AB33" s="380">
        <f>'Class-9'!AE35</f>
        <v>0</v>
      </c>
      <c r="AC33" s="354">
        <f>'Class-9'!AF35</f>
        <v>0</v>
      </c>
      <c r="AD33" s="354">
        <f>'Class-9'!AG35</f>
        <v>0</v>
      </c>
      <c r="AE33" s="380">
        <f>'Class-9'!AH35</f>
        <v>0</v>
      </c>
      <c r="AF33" s="847">
        <f>'Class-9'!AI35</f>
        <v>0</v>
      </c>
      <c r="AG33" s="848">
        <f>'Class-9'!AJ35</f>
        <v>0</v>
      </c>
      <c r="AH33" s="382" t="str">
        <f>'Class-9'!AM35</f>
        <v/>
      </c>
      <c r="AI33" s="353">
        <f>'Class-9'!AN35</f>
        <v>0</v>
      </c>
      <c r="AJ33" s="354">
        <f>'Class-9'!AO35</f>
        <v>0</v>
      </c>
      <c r="AK33" s="380">
        <f>'Class-9'!AP35</f>
        <v>0</v>
      </c>
      <c r="AL33" s="354">
        <f>'Class-9'!AQ35</f>
        <v>0</v>
      </c>
      <c r="AM33" s="354">
        <f>'Class-9'!AR35</f>
        <v>0</v>
      </c>
      <c r="AN33" s="380">
        <f>'Class-9'!AS35</f>
        <v>0</v>
      </c>
      <c r="AO33" s="354">
        <f>'Class-9'!AT35</f>
        <v>0</v>
      </c>
      <c r="AP33" s="354">
        <f>'Class-9'!AU35</f>
        <v>0</v>
      </c>
      <c r="AQ33" s="380">
        <f>'Class-9'!AV35</f>
        <v>0</v>
      </c>
      <c r="AR33" s="847">
        <f>'Class-9'!AW35</f>
        <v>0</v>
      </c>
      <c r="AS33" s="848"/>
      <c r="AT33" s="382" t="str">
        <f>'Class-9'!BA35</f>
        <v/>
      </c>
      <c r="AU33" s="353">
        <f>'Class-9'!BB35</f>
        <v>0</v>
      </c>
      <c r="AV33" s="354">
        <f>'Class-9'!BC35</f>
        <v>0</v>
      </c>
      <c r="AW33" s="380">
        <f>'Class-9'!BD35</f>
        <v>0</v>
      </c>
      <c r="AX33" s="354">
        <f>'Class-9'!BE35</f>
        <v>0</v>
      </c>
      <c r="AY33" s="354">
        <f>'Class-9'!BF35</f>
        <v>0</v>
      </c>
      <c r="AZ33" s="380">
        <f>'Class-9'!BG35</f>
        <v>0</v>
      </c>
      <c r="BA33" s="354">
        <f>'Class-9'!BH35</f>
        <v>0</v>
      </c>
      <c r="BB33" s="354">
        <f>'Class-9'!BI35</f>
        <v>0</v>
      </c>
      <c r="BC33" s="380">
        <f>'Class-9'!BJ35</f>
        <v>0</v>
      </c>
      <c r="BD33" s="847">
        <f>'Class-9'!BK35</f>
        <v>0</v>
      </c>
      <c r="BE33" s="848">
        <f>'Class-9'!BL35</f>
        <v>0</v>
      </c>
      <c r="BF33" s="382" t="str">
        <f>'Class-9'!BO35</f>
        <v/>
      </c>
      <c r="BG33" s="353">
        <f>'Class-9'!BP35</f>
        <v>0</v>
      </c>
      <c r="BH33" s="354">
        <f>'Class-9'!BQ35</f>
        <v>0</v>
      </c>
      <c r="BI33" s="380">
        <f>'Class-9'!BR35</f>
        <v>0</v>
      </c>
      <c r="BJ33" s="354">
        <f>'Class-9'!BS35</f>
        <v>0</v>
      </c>
      <c r="BK33" s="354">
        <f>'Class-9'!BT35</f>
        <v>0</v>
      </c>
      <c r="BL33" s="380">
        <f>'Class-9'!BU35</f>
        <v>0</v>
      </c>
      <c r="BM33" s="354">
        <f>'Class-9'!BV35</f>
        <v>0</v>
      </c>
      <c r="BN33" s="354">
        <f>'Class-9'!BW35</f>
        <v>0</v>
      </c>
      <c r="BO33" s="380">
        <f>'Class-9'!BX35</f>
        <v>0</v>
      </c>
      <c r="BP33" s="847">
        <f>'Class-9'!BY35</f>
        <v>0</v>
      </c>
      <c r="BQ33" s="848">
        <f>'Class-9'!BZ35</f>
        <v>0</v>
      </c>
      <c r="BR33" s="382" t="str">
        <f>'Class-9'!CC35</f>
        <v/>
      </c>
      <c r="BS33" s="353">
        <f>'Class-9'!CD35</f>
        <v>0</v>
      </c>
      <c r="BT33" s="354">
        <f>'Class-9'!CE35</f>
        <v>0</v>
      </c>
      <c r="BU33" s="380">
        <f>'Class-9'!CF35</f>
        <v>0</v>
      </c>
      <c r="BV33" s="354">
        <f>'Class-9'!CG35</f>
        <v>0</v>
      </c>
      <c r="BW33" s="354">
        <f>'Class-9'!CH35</f>
        <v>0</v>
      </c>
      <c r="BX33" s="380">
        <f>'Class-9'!CI35</f>
        <v>0</v>
      </c>
      <c r="BY33" s="354">
        <f>'Class-9'!CJ35</f>
        <v>0</v>
      </c>
      <c r="BZ33" s="354">
        <f>'Class-9'!CK35</f>
        <v>0</v>
      </c>
      <c r="CA33" s="380">
        <f>'Class-9'!CL35</f>
        <v>0</v>
      </c>
      <c r="CB33" s="847">
        <f>'Class-9'!CM35</f>
        <v>0</v>
      </c>
      <c r="CC33" s="848">
        <f>'Class-9'!CN35</f>
        <v>0</v>
      </c>
      <c r="CD33" s="382" t="str">
        <f>'Class-9'!CQ35</f>
        <v/>
      </c>
      <c r="CE33" s="353">
        <f>'Class-9'!CR35</f>
        <v>0</v>
      </c>
      <c r="CF33" s="354">
        <f>'Class-9'!CS35</f>
        <v>0</v>
      </c>
      <c r="CG33" s="380">
        <f>'Class-9'!CT35</f>
        <v>0</v>
      </c>
      <c r="CH33" s="354">
        <f>'Class-9'!CU35</f>
        <v>0</v>
      </c>
      <c r="CI33" s="354">
        <f>'Class-9'!CV35</f>
        <v>0</v>
      </c>
      <c r="CJ33" s="380">
        <f>'Class-9'!CW35</f>
        <v>0</v>
      </c>
      <c r="CK33" s="354">
        <f>'Class-9'!CX35</f>
        <v>0</v>
      </c>
      <c r="CL33" s="354">
        <f>'Class-9'!CY35</f>
        <v>0</v>
      </c>
      <c r="CM33" s="380">
        <f>'Class-9'!CZ35</f>
        <v>0</v>
      </c>
      <c r="CN33" s="381">
        <f>'Class-9'!DA35</f>
        <v>0</v>
      </c>
      <c r="CO33" s="400">
        <f>'Class-9'!DC35</f>
        <v>0</v>
      </c>
      <c r="CP33" s="353">
        <f>'Class-9'!DD35</f>
        <v>0</v>
      </c>
      <c r="CQ33" s="354">
        <f>'Class-9'!DE35</f>
        <v>0</v>
      </c>
      <c r="CR33" s="380">
        <f>'Class-9'!DF35</f>
        <v>0</v>
      </c>
      <c r="CS33" s="354">
        <f>'Class-9'!DG35</f>
        <v>0</v>
      </c>
      <c r="CT33" s="354">
        <f>'Class-9'!DH35</f>
        <v>0</v>
      </c>
      <c r="CU33" s="380">
        <f>'Class-9'!DI35</f>
        <v>0</v>
      </c>
      <c r="CV33" s="354">
        <f>'Class-9'!DJ35</f>
        <v>0</v>
      </c>
      <c r="CW33" s="354">
        <f>'Class-9'!DK35</f>
        <v>0</v>
      </c>
      <c r="CX33" s="380">
        <f>'Class-9'!DL35</f>
        <v>0</v>
      </c>
      <c r="CY33" s="381">
        <f>'Class-9'!DM35</f>
        <v>0</v>
      </c>
      <c r="CZ33" s="400">
        <f>'Class-9'!DO35</f>
        <v>0</v>
      </c>
      <c r="DA33" s="353">
        <f>'Class-9'!DP35</f>
        <v>0</v>
      </c>
      <c r="DB33" s="354">
        <f>'Class-9'!DQ35</f>
        <v>0</v>
      </c>
      <c r="DC33" s="354">
        <f>'Class-9'!DR35</f>
        <v>0</v>
      </c>
      <c r="DD33" s="354">
        <f>'Class-9'!DS35</f>
        <v>0</v>
      </c>
      <c r="DE33" s="354">
        <f>'Class-9'!DT35</f>
        <v>0</v>
      </c>
      <c r="DF33" s="382">
        <f>'Class-9'!DU35</f>
        <v>0</v>
      </c>
      <c r="DG33" s="353">
        <f>'Class-9'!DV35</f>
        <v>0</v>
      </c>
      <c r="DH33" s="354">
        <f>'Class-9'!DW35</f>
        <v>0</v>
      </c>
      <c r="DI33" s="354">
        <f>'Class-9'!DX35</f>
        <v>0</v>
      </c>
      <c r="DJ33" s="354">
        <f>'Class-9'!DY35</f>
        <v>0</v>
      </c>
      <c r="DK33" s="354">
        <f>'Class-9'!DZ35</f>
        <v>0</v>
      </c>
      <c r="DL33" s="357">
        <f>'Class-9'!EA35</f>
        <v>0</v>
      </c>
      <c r="DM33" s="353">
        <f>'Class-9'!EB35</f>
        <v>0</v>
      </c>
      <c r="DN33" s="354">
        <f>'Class-9'!EC35</f>
        <v>0</v>
      </c>
      <c r="DO33" s="380">
        <f>'Class-9'!ED35</f>
        <v>0</v>
      </c>
      <c r="DP33" s="354">
        <f>'Class-9'!EE35</f>
        <v>0</v>
      </c>
      <c r="DQ33" s="354">
        <f>'Class-9'!EF35</f>
        <v>0</v>
      </c>
      <c r="DR33" s="380">
        <f>'Class-9'!EG35</f>
        <v>0</v>
      </c>
      <c r="DS33" s="354">
        <f>'Class-9'!EH35</f>
        <v>0</v>
      </c>
      <c r="DT33" s="354">
        <f>'Class-9'!EI35</f>
        <v>0</v>
      </c>
      <c r="DU33" s="380">
        <f>'Class-9'!EJ35</f>
        <v>0</v>
      </c>
      <c r="DV33" s="381">
        <f>'Class-9'!EK35</f>
        <v>0</v>
      </c>
      <c r="DW33" s="400">
        <f>'Class-9'!EM35</f>
        <v>0</v>
      </c>
      <c r="DX33" s="353">
        <f>'Class-9'!EN35</f>
        <v>0</v>
      </c>
      <c r="DY33" s="354">
        <f>'Class-9'!EO35</f>
        <v>0</v>
      </c>
      <c r="DZ33" s="358" t="str">
        <f>'Class-9'!EP35</f>
        <v/>
      </c>
      <c r="EA33" s="353">
        <f>'Class-9'!EQ35</f>
        <v>0</v>
      </c>
      <c r="EB33" s="354">
        <f>'Class-9'!ER35</f>
        <v>0</v>
      </c>
      <c r="EC33" s="359">
        <f>'Class-9'!ES35</f>
        <v>0</v>
      </c>
      <c r="ED33" s="354" t="str">
        <f>'Class-9'!ET35</f>
        <v/>
      </c>
      <c r="EE33" s="354" t="str">
        <f>'Class-9'!EU35</f>
        <v/>
      </c>
      <c r="EF33" s="354" t="str">
        <f>'Class-9'!EV35</f>
        <v/>
      </c>
      <c r="EG33" s="356" t="str">
        <f>'Class-9'!EW35</f>
        <v/>
      </c>
      <c r="EH33" s="360" t="str">
        <f>'Class-9'!EY35</f>
        <v/>
      </c>
    </row>
    <row r="34" spans="1:138" s="361" customFormat="1" ht="17.25" customHeight="1">
      <c r="A34" s="910"/>
      <c r="B34" s="353">
        <f t="shared" si="3"/>
        <v>0</v>
      </c>
      <c r="C34" s="354">
        <f>'Class-9'!D36</f>
        <v>0</v>
      </c>
      <c r="D34" s="354">
        <f>'Class-9'!E36</f>
        <v>0</v>
      </c>
      <c r="E34" s="354">
        <f>'Class-9'!F36</f>
        <v>0</v>
      </c>
      <c r="F34" s="354">
        <f>'Class-9'!$G36</f>
        <v>0</v>
      </c>
      <c r="G34" s="354">
        <f>'Class-9'!$H36</f>
        <v>0</v>
      </c>
      <c r="H34" s="354">
        <f>'Class-9'!I36</f>
        <v>0</v>
      </c>
      <c r="I34" s="354">
        <f>'Class-9'!J36</f>
        <v>0</v>
      </c>
      <c r="J34" s="355">
        <f>'Class-9'!K36</f>
        <v>0</v>
      </c>
      <c r="K34" s="353">
        <f>'Class-9'!L36</f>
        <v>0</v>
      </c>
      <c r="L34" s="354">
        <f>'Class-9'!M36</f>
        <v>0</v>
      </c>
      <c r="M34" s="380">
        <f>'Class-9'!N36</f>
        <v>0</v>
      </c>
      <c r="N34" s="354">
        <f>'Class-9'!O36</f>
        <v>0</v>
      </c>
      <c r="O34" s="354">
        <f>'Class-9'!P36</f>
        <v>0</v>
      </c>
      <c r="P34" s="380">
        <f>'Class-9'!Q36</f>
        <v>0</v>
      </c>
      <c r="Q34" s="354">
        <f>'Class-9'!R36</f>
        <v>0</v>
      </c>
      <c r="R34" s="354">
        <f>'Class-9'!S36</f>
        <v>0</v>
      </c>
      <c r="S34" s="380">
        <f>'Class-9'!T36</f>
        <v>0</v>
      </c>
      <c r="T34" s="847">
        <f>'Class-9'!U36</f>
        <v>0</v>
      </c>
      <c r="U34" s="848"/>
      <c r="V34" s="382" t="str">
        <f>'Class-9'!Y36</f>
        <v/>
      </c>
      <c r="W34" s="353">
        <f>'Class-9'!Z36</f>
        <v>0</v>
      </c>
      <c r="X34" s="354">
        <f>'Class-9'!AA36</f>
        <v>0</v>
      </c>
      <c r="Y34" s="380">
        <f>'Class-9'!AB36</f>
        <v>0</v>
      </c>
      <c r="Z34" s="354">
        <f>'Class-9'!AC36</f>
        <v>0</v>
      </c>
      <c r="AA34" s="354">
        <f>'Class-9'!AD36</f>
        <v>0</v>
      </c>
      <c r="AB34" s="380">
        <f>'Class-9'!AE36</f>
        <v>0</v>
      </c>
      <c r="AC34" s="354">
        <f>'Class-9'!AF36</f>
        <v>0</v>
      </c>
      <c r="AD34" s="354">
        <f>'Class-9'!AG36</f>
        <v>0</v>
      </c>
      <c r="AE34" s="380">
        <f>'Class-9'!AH36</f>
        <v>0</v>
      </c>
      <c r="AF34" s="847">
        <f>'Class-9'!AI36</f>
        <v>0</v>
      </c>
      <c r="AG34" s="848">
        <f>'Class-9'!AJ36</f>
        <v>0</v>
      </c>
      <c r="AH34" s="382" t="str">
        <f>'Class-9'!AM36</f>
        <v/>
      </c>
      <c r="AI34" s="353">
        <f>'Class-9'!AN36</f>
        <v>0</v>
      </c>
      <c r="AJ34" s="354">
        <f>'Class-9'!AO36</f>
        <v>0</v>
      </c>
      <c r="AK34" s="380">
        <f>'Class-9'!AP36</f>
        <v>0</v>
      </c>
      <c r="AL34" s="354">
        <f>'Class-9'!AQ36</f>
        <v>0</v>
      </c>
      <c r="AM34" s="354">
        <f>'Class-9'!AR36</f>
        <v>0</v>
      </c>
      <c r="AN34" s="380">
        <f>'Class-9'!AS36</f>
        <v>0</v>
      </c>
      <c r="AO34" s="354">
        <f>'Class-9'!AT36</f>
        <v>0</v>
      </c>
      <c r="AP34" s="354">
        <f>'Class-9'!AU36</f>
        <v>0</v>
      </c>
      <c r="AQ34" s="380">
        <f>'Class-9'!AV36</f>
        <v>0</v>
      </c>
      <c r="AR34" s="847">
        <f>'Class-9'!AW36</f>
        <v>0</v>
      </c>
      <c r="AS34" s="848"/>
      <c r="AT34" s="382" t="str">
        <f>'Class-9'!BA36</f>
        <v/>
      </c>
      <c r="AU34" s="353">
        <f>'Class-9'!BB36</f>
        <v>0</v>
      </c>
      <c r="AV34" s="354">
        <f>'Class-9'!BC36</f>
        <v>0</v>
      </c>
      <c r="AW34" s="380">
        <f>'Class-9'!BD36</f>
        <v>0</v>
      </c>
      <c r="AX34" s="354">
        <f>'Class-9'!BE36</f>
        <v>0</v>
      </c>
      <c r="AY34" s="354">
        <f>'Class-9'!BF36</f>
        <v>0</v>
      </c>
      <c r="AZ34" s="380">
        <f>'Class-9'!BG36</f>
        <v>0</v>
      </c>
      <c r="BA34" s="354">
        <f>'Class-9'!BH36</f>
        <v>0</v>
      </c>
      <c r="BB34" s="354">
        <f>'Class-9'!BI36</f>
        <v>0</v>
      </c>
      <c r="BC34" s="380">
        <f>'Class-9'!BJ36</f>
        <v>0</v>
      </c>
      <c r="BD34" s="847">
        <f>'Class-9'!BK36</f>
        <v>0</v>
      </c>
      <c r="BE34" s="848">
        <f>'Class-9'!BL36</f>
        <v>0</v>
      </c>
      <c r="BF34" s="382" t="str">
        <f>'Class-9'!BO36</f>
        <v/>
      </c>
      <c r="BG34" s="353">
        <f>'Class-9'!BP36</f>
        <v>0</v>
      </c>
      <c r="BH34" s="354">
        <f>'Class-9'!BQ36</f>
        <v>0</v>
      </c>
      <c r="BI34" s="380">
        <f>'Class-9'!BR36</f>
        <v>0</v>
      </c>
      <c r="BJ34" s="354">
        <f>'Class-9'!BS36</f>
        <v>0</v>
      </c>
      <c r="BK34" s="354">
        <f>'Class-9'!BT36</f>
        <v>0</v>
      </c>
      <c r="BL34" s="380">
        <f>'Class-9'!BU36</f>
        <v>0</v>
      </c>
      <c r="BM34" s="354">
        <f>'Class-9'!BV36</f>
        <v>0</v>
      </c>
      <c r="BN34" s="354">
        <f>'Class-9'!BW36</f>
        <v>0</v>
      </c>
      <c r="BO34" s="380">
        <f>'Class-9'!BX36</f>
        <v>0</v>
      </c>
      <c r="BP34" s="847">
        <f>'Class-9'!BY36</f>
        <v>0</v>
      </c>
      <c r="BQ34" s="848">
        <f>'Class-9'!BZ36</f>
        <v>0</v>
      </c>
      <c r="BR34" s="382" t="str">
        <f>'Class-9'!CC36</f>
        <v/>
      </c>
      <c r="BS34" s="353">
        <f>'Class-9'!CD36</f>
        <v>0</v>
      </c>
      <c r="BT34" s="354">
        <f>'Class-9'!CE36</f>
        <v>0</v>
      </c>
      <c r="BU34" s="380">
        <f>'Class-9'!CF36</f>
        <v>0</v>
      </c>
      <c r="BV34" s="354">
        <f>'Class-9'!CG36</f>
        <v>0</v>
      </c>
      <c r="BW34" s="354">
        <f>'Class-9'!CH36</f>
        <v>0</v>
      </c>
      <c r="BX34" s="380">
        <f>'Class-9'!CI36</f>
        <v>0</v>
      </c>
      <c r="BY34" s="354">
        <f>'Class-9'!CJ36</f>
        <v>0</v>
      </c>
      <c r="BZ34" s="354">
        <f>'Class-9'!CK36</f>
        <v>0</v>
      </c>
      <c r="CA34" s="380">
        <f>'Class-9'!CL36</f>
        <v>0</v>
      </c>
      <c r="CB34" s="847">
        <f>'Class-9'!CM36</f>
        <v>0</v>
      </c>
      <c r="CC34" s="848">
        <f>'Class-9'!CN36</f>
        <v>0</v>
      </c>
      <c r="CD34" s="382" t="str">
        <f>'Class-9'!CQ36</f>
        <v/>
      </c>
      <c r="CE34" s="353">
        <f>'Class-9'!CR36</f>
        <v>0</v>
      </c>
      <c r="CF34" s="354">
        <f>'Class-9'!CS36</f>
        <v>0</v>
      </c>
      <c r="CG34" s="380">
        <f>'Class-9'!CT36</f>
        <v>0</v>
      </c>
      <c r="CH34" s="354">
        <f>'Class-9'!CU36</f>
        <v>0</v>
      </c>
      <c r="CI34" s="354">
        <f>'Class-9'!CV36</f>
        <v>0</v>
      </c>
      <c r="CJ34" s="380">
        <f>'Class-9'!CW36</f>
        <v>0</v>
      </c>
      <c r="CK34" s="354">
        <f>'Class-9'!CX36</f>
        <v>0</v>
      </c>
      <c r="CL34" s="354">
        <f>'Class-9'!CY36</f>
        <v>0</v>
      </c>
      <c r="CM34" s="380">
        <f>'Class-9'!CZ36</f>
        <v>0</v>
      </c>
      <c r="CN34" s="381">
        <f>'Class-9'!DA36</f>
        <v>0</v>
      </c>
      <c r="CO34" s="400">
        <f>'Class-9'!DC36</f>
        <v>0</v>
      </c>
      <c r="CP34" s="353">
        <f>'Class-9'!DD36</f>
        <v>0</v>
      </c>
      <c r="CQ34" s="354">
        <f>'Class-9'!DE36</f>
        <v>0</v>
      </c>
      <c r="CR34" s="380">
        <f>'Class-9'!DF36</f>
        <v>0</v>
      </c>
      <c r="CS34" s="354">
        <f>'Class-9'!DG36</f>
        <v>0</v>
      </c>
      <c r="CT34" s="354">
        <f>'Class-9'!DH36</f>
        <v>0</v>
      </c>
      <c r="CU34" s="380">
        <f>'Class-9'!DI36</f>
        <v>0</v>
      </c>
      <c r="CV34" s="354">
        <f>'Class-9'!DJ36</f>
        <v>0</v>
      </c>
      <c r="CW34" s="354">
        <f>'Class-9'!DK36</f>
        <v>0</v>
      </c>
      <c r="CX34" s="380">
        <f>'Class-9'!DL36</f>
        <v>0</v>
      </c>
      <c r="CY34" s="381">
        <f>'Class-9'!DM36</f>
        <v>0</v>
      </c>
      <c r="CZ34" s="400">
        <f>'Class-9'!DO36</f>
        <v>0</v>
      </c>
      <c r="DA34" s="353">
        <f>'Class-9'!DP36</f>
        <v>0</v>
      </c>
      <c r="DB34" s="354">
        <f>'Class-9'!DQ36</f>
        <v>0</v>
      </c>
      <c r="DC34" s="354">
        <f>'Class-9'!DR36</f>
        <v>0</v>
      </c>
      <c r="DD34" s="354">
        <f>'Class-9'!DS36</f>
        <v>0</v>
      </c>
      <c r="DE34" s="354">
        <f>'Class-9'!DT36</f>
        <v>0</v>
      </c>
      <c r="DF34" s="382">
        <f>'Class-9'!DU36</f>
        <v>0</v>
      </c>
      <c r="DG34" s="353">
        <f>'Class-9'!DV36</f>
        <v>0</v>
      </c>
      <c r="DH34" s="354">
        <f>'Class-9'!DW36</f>
        <v>0</v>
      </c>
      <c r="DI34" s="354">
        <f>'Class-9'!DX36</f>
        <v>0</v>
      </c>
      <c r="DJ34" s="354">
        <f>'Class-9'!DY36</f>
        <v>0</v>
      </c>
      <c r="DK34" s="354">
        <f>'Class-9'!DZ36</f>
        <v>0</v>
      </c>
      <c r="DL34" s="357">
        <f>'Class-9'!EA36</f>
        <v>0</v>
      </c>
      <c r="DM34" s="353">
        <f>'Class-9'!EB36</f>
        <v>0</v>
      </c>
      <c r="DN34" s="354">
        <f>'Class-9'!EC36</f>
        <v>0</v>
      </c>
      <c r="DO34" s="380">
        <f>'Class-9'!ED36</f>
        <v>0</v>
      </c>
      <c r="DP34" s="354">
        <f>'Class-9'!EE36</f>
        <v>0</v>
      </c>
      <c r="DQ34" s="354">
        <f>'Class-9'!EF36</f>
        <v>0</v>
      </c>
      <c r="DR34" s="380">
        <f>'Class-9'!EG36</f>
        <v>0</v>
      </c>
      <c r="DS34" s="354">
        <f>'Class-9'!EH36</f>
        <v>0</v>
      </c>
      <c r="DT34" s="354">
        <f>'Class-9'!EI36</f>
        <v>0</v>
      </c>
      <c r="DU34" s="380">
        <f>'Class-9'!EJ36</f>
        <v>0</v>
      </c>
      <c r="DV34" s="381">
        <f>'Class-9'!EK36</f>
        <v>0</v>
      </c>
      <c r="DW34" s="400">
        <f>'Class-9'!EM36</f>
        <v>0</v>
      </c>
      <c r="DX34" s="353">
        <f>'Class-9'!EN36</f>
        <v>0</v>
      </c>
      <c r="DY34" s="354">
        <f>'Class-9'!EO36</f>
        <v>0</v>
      </c>
      <c r="DZ34" s="358" t="str">
        <f>'Class-9'!EP36</f>
        <v/>
      </c>
      <c r="EA34" s="353">
        <f>'Class-9'!EQ36</f>
        <v>0</v>
      </c>
      <c r="EB34" s="354">
        <f>'Class-9'!ER36</f>
        <v>0</v>
      </c>
      <c r="EC34" s="359">
        <f>'Class-9'!ES36</f>
        <v>0</v>
      </c>
      <c r="ED34" s="354" t="str">
        <f>'Class-9'!ET36</f>
        <v/>
      </c>
      <c r="EE34" s="354" t="str">
        <f>'Class-9'!EU36</f>
        <v/>
      </c>
      <c r="EF34" s="354" t="str">
        <f>'Class-9'!EV36</f>
        <v/>
      </c>
      <c r="EG34" s="356" t="str">
        <f>'Class-9'!EW36</f>
        <v/>
      </c>
      <c r="EH34" s="360" t="str">
        <f>'Class-9'!EY36</f>
        <v/>
      </c>
    </row>
    <row r="35" spans="1:138" s="361" customFormat="1" ht="17.25" customHeight="1">
      <c r="A35" s="910"/>
      <c r="B35" s="353">
        <f t="shared" si="3"/>
        <v>0</v>
      </c>
      <c r="C35" s="354">
        <f>'Class-9'!D37</f>
        <v>0</v>
      </c>
      <c r="D35" s="354">
        <f>'Class-9'!E37</f>
        <v>0</v>
      </c>
      <c r="E35" s="354">
        <f>'Class-9'!F37</f>
        <v>0</v>
      </c>
      <c r="F35" s="354">
        <f>'Class-9'!$G37</f>
        <v>0</v>
      </c>
      <c r="G35" s="354">
        <f>'Class-9'!$H37</f>
        <v>0</v>
      </c>
      <c r="H35" s="354">
        <f>'Class-9'!I37</f>
        <v>0</v>
      </c>
      <c r="I35" s="354">
        <f>'Class-9'!J37</f>
        <v>0</v>
      </c>
      <c r="J35" s="355">
        <f>'Class-9'!K37</f>
        <v>0</v>
      </c>
      <c r="K35" s="353">
        <f>'Class-9'!L37</f>
        <v>0</v>
      </c>
      <c r="L35" s="354">
        <f>'Class-9'!M37</f>
        <v>0</v>
      </c>
      <c r="M35" s="380">
        <f>'Class-9'!N37</f>
        <v>0</v>
      </c>
      <c r="N35" s="354">
        <f>'Class-9'!O37</f>
        <v>0</v>
      </c>
      <c r="O35" s="354">
        <f>'Class-9'!P37</f>
        <v>0</v>
      </c>
      <c r="P35" s="380">
        <f>'Class-9'!Q37</f>
        <v>0</v>
      </c>
      <c r="Q35" s="354">
        <f>'Class-9'!R37</f>
        <v>0</v>
      </c>
      <c r="R35" s="354">
        <f>'Class-9'!S37</f>
        <v>0</v>
      </c>
      <c r="S35" s="380">
        <f>'Class-9'!T37</f>
        <v>0</v>
      </c>
      <c r="T35" s="847">
        <f>'Class-9'!U37</f>
        <v>0</v>
      </c>
      <c r="U35" s="848"/>
      <c r="V35" s="382" t="str">
        <f>'Class-9'!Y37</f>
        <v/>
      </c>
      <c r="W35" s="353">
        <f>'Class-9'!Z37</f>
        <v>0</v>
      </c>
      <c r="X35" s="354">
        <f>'Class-9'!AA37</f>
        <v>0</v>
      </c>
      <c r="Y35" s="380">
        <f>'Class-9'!AB37</f>
        <v>0</v>
      </c>
      <c r="Z35" s="354">
        <f>'Class-9'!AC37</f>
        <v>0</v>
      </c>
      <c r="AA35" s="354">
        <f>'Class-9'!AD37</f>
        <v>0</v>
      </c>
      <c r="AB35" s="380">
        <f>'Class-9'!AE37</f>
        <v>0</v>
      </c>
      <c r="AC35" s="354">
        <f>'Class-9'!AF37</f>
        <v>0</v>
      </c>
      <c r="AD35" s="354">
        <f>'Class-9'!AG37</f>
        <v>0</v>
      </c>
      <c r="AE35" s="380">
        <f>'Class-9'!AH37</f>
        <v>0</v>
      </c>
      <c r="AF35" s="847">
        <f>'Class-9'!AI37</f>
        <v>0</v>
      </c>
      <c r="AG35" s="848">
        <f>'Class-9'!AJ37</f>
        <v>0</v>
      </c>
      <c r="AH35" s="382" t="str">
        <f>'Class-9'!AM37</f>
        <v/>
      </c>
      <c r="AI35" s="353">
        <f>'Class-9'!AN37</f>
        <v>0</v>
      </c>
      <c r="AJ35" s="354">
        <f>'Class-9'!AO37</f>
        <v>0</v>
      </c>
      <c r="AK35" s="380">
        <f>'Class-9'!AP37</f>
        <v>0</v>
      </c>
      <c r="AL35" s="354">
        <f>'Class-9'!AQ37</f>
        <v>0</v>
      </c>
      <c r="AM35" s="354">
        <f>'Class-9'!AR37</f>
        <v>0</v>
      </c>
      <c r="AN35" s="380">
        <f>'Class-9'!AS37</f>
        <v>0</v>
      </c>
      <c r="AO35" s="354">
        <f>'Class-9'!AT37</f>
        <v>0</v>
      </c>
      <c r="AP35" s="354">
        <f>'Class-9'!AU37</f>
        <v>0</v>
      </c>
      <c r="AQ35" s="380">
        <f>'Class-9'!AV37</f>
        <v>0</v>
      </c>
      <c r="AR35" s="847">
        <f>'Class-9'!AW37</f>
        <v>0</v>
      </c>
      <c r="AS35" s="848"/>
      <c r="AT35" s="382" t="str">
        <f>'Class-9'!BA37</f>
        <v/>
      </c>
      <c r="AU35" s="353">
        <f>'Class-9'!BB37</f>
        <v>0</v>
      </c>
      <c r="AV35" s="354">
        <f>'Class-9'!BC37</f>
        <v>0</v>
      </c>
      <c r="AW35" s="380">
        <f>'Class-9'!BD37</f>
        <v>0</v>
      </c>
      <c r="AX35" s="354">
        <f>'Class-9'!BE37</f>
        <v>0</v>
      </c>
      <c r="AY35" s="354">
        <f>'Class-9'!BF37</f>
        <v>0</v>
      </c>
      <c r="AZ35" s="380">
        <f>'Class-9'!BG37</f>
        <v>0</v>
      </c>
      <c r="BA35" s="354">
        <f>'Class-9'!BH37</f>
        <v>0</v>
      </c>
      <c r="BB35" s="354">
        <f>'Class-9'!BI37</f>
        <v>0</v>
      </c>
      <c r="BC35" s="380">
        <f>'Class-9'!BJ37</f>
        <v>0</v>
      </c>
      <c r="BD35" s="847">
        <f>'Class-9'!BK37</f>
        <v>0</v>
      </c>
      <c r="BE35" s="848">
        <f>'Class-9'!BL37</f>
        <v>0</v>
      </c>
      <c r="BF35" s="382" t="str">
        <f>'Class-9'!BO37</f>
        <v/>
      </c>
      <c r="BG35" s="353">
        <f>'Class-9'!BP37</f>
        <v>0</v>
      </c>
      <c r="BH35" s="354">
        <f>'Class-9'!BQ37</f>
        <v>0</v>
      </c>
      <c r="BI35" s="380">
        <f>'Class-9'!BR37</f>
        <v>0</v>
      </c>
      <c r="BJ35" s="354">
        <f>'Class-9'!BS37</f>
        <v>0</v>
      </c>
      <c r="BK35" s="354">
        <f>'Class-9'!BT37</f>
        <v>0</v>
      </c>
      <c r="BL35" s="380">
        <f>'Class-9'!BU37</f>
        <v>0</v>
      </c>
      <c r="BM35" s="354">
        <f>'Class-9'!BV37</f>
        <v>0</v>
      </c>
      <c r="BN35" s="354">
        <f>'Class-9'!BW37</f>
        <v>0</v>
      </c>
      <c r="BO35" s="380">
        <f>'Class-9'!BX37</f>
        <v>0</v>
      </c>
      <c r="BP35" s="847">
        <f>'Class-9'!BY37</f>
        <v>0</v>
      </c>
      <c r="BQ35" s="848">
        <f>'Class-9'!BZ37</f>
        <v>0</v>
      </c>
      <c r="BR35" s="382" t="str">
        <f>'Class-9'!CC37</f>
        <v/>
      </c>
      <c r="BS35" s="353">
        <f>'Class-9'!CD37</f>
        <v>0</v>
      </c>
      <c r="BT35" s="354">
        <f>'Class-9'!CE37</f>
        <v>0</v>
      </c>
      <c r="BU35" s="380">
        <f>'Class-9'!CF37</f>
        <v>0</v>
      </c>
      <c r="BV35" s="354">
        <f>'Class-9'!CG37</f>
        <v>0</v>
      </c>
      <c r="BW35" s="354">
        <f>'Class-9'!CH37</f>
        <v>0</v>
      </c>
      <c r="BX35" s="380">
        <f>'Class-9'!CI37</f>
        <v>0</v>
      </c>
      <c r="BY35" s="354">
        <f>'Class-9'!CJ37</f>
        <v>0</v>
      </c>
      <c r="BZ35" s="354">
        <f>'Class-9'!CK37</f>
        <v>0</v>
      </c>
      <c r="CA35" s="380">
        <f>'Class-9'!CL37</f>
        <v>0</v>
      </c>
      <c r="CB35" s="847">
        <f>'Class-9'!CM37</f>
        <v>0</v>
      </c>
      <c r="CC35" s="848">
        <f>'Class-9'!CN37</f>
        <v>0</v>
      </c>
      <c r="CD35" s="382" t="str">
        <f>'Class-9'!CQ37</f>
        <v/>
      </c>
      <c r="CE35" s="353">
        <f>'Class-9'!CR37</f>
        <v>0</v>
      </c>
      <c r="CF35" s="354">
        <f>'Class-9'!CS37</f>
        <v>0</v>
      </c>
      <c r="CG35" s="380">
        <f>'Class-9'!CT37</f>
        <v>0</v>
      </c>
      <c r="CH35" s="354">
        <f>'Class-9'!CU37</f>
        <v>0</v>
      </c>
      <c r="CI35" s="354">
        <f>'Class-9'!CV37</f>
        <v>0</v>
      </c>
      <c r="CJ35" s="380">
        <f>'Class-9'!CW37</f>
        <v>0</v>
      </c>
      <c r="CK35" s="354">
        <f>'Class-9'!CX37</f>
        <v>0</v>
      </c>
      <c r="CL35" s="354">
        <f>'Class-9'!CY37</f>
        <v>0</v>
      </c>
      <c r="CM35" s="380">
        <f>'Class-9'!CZ37</f>
        <v>0</v>
      </c>
      <c r="CN35" s="381">
        <f>'Class-9'!DA37</f>
        <v>0</v>
      </c>
      <c r="CO35" s="400">
        <f>'Class-9'!DC37</f>
        <v>0</v>
      </c>
      <c r="CP35" s="353">
        <f>'Class-9'!DD37</f>
        <v>0</v>
      </c>
      <c r="CQ35" s="354">
        <f>'Class-9'!DE37</f>
        <v>0</v>
      </c>
      <c r="CR35" s="380">
        <f>'Class-9'!DF37</f>
        <v>0</v>
      </c>
      <c r="CS35" s="354">
        <f>'Class-9'!DG37</f>
        <v>0</v>
      </c>
      <c r="CT35" s="354">
        <f>'Class-9'!DH37</f>
        <v>0</v>
      </c>
      <c r="CU35" s="380">
        <f>'Class-9'!DI37</f>
        <v>0</v>
      </c>
      <c r="CV35" s="354">
        <f>'Class-9'!DJ37</f>
        <v>0</v>
      </c>
      <c r="CW35" s="354">
        <f>'Class-9'!DK37</f>
        <v>0</v>
      </c>
      <c r="CX35" s="380">
        <f>'Class-9'!DL37</f>
        <v>0</v>
      </c>
      <c r="CY35" s="381">
        <f>'Class-9'!DM37</f>
        <v>0</v>
      </c>
      <c r="CZ35" s="400">
        <f>'Class-9'!DO37</f>
        <v>0</v>
      </c>
      <c r="DA35" s="353">
        <f>'Class-9'!DP37</f>
        <v>0</v>
      </c>
      <c r="DB35" s="354">
        <f>'Class-9'!DQ37</f>
        <v>0</v>
      </c>
      <c r="DC35" s="354">
        <f>'Class-9'!DR37</f>
        <v>0</v>
      </c>
      <c r="DD35" s="354">
        <f>'Class-9'!DS37</f>
        <v>0</v>
      </c>
      <c r="DE35" s="354">
        <f>'Class-9'!DT37</f>
        <v>0</v>
      </c>
      <c r="DF35" s="382">
        <f>'Class-9'!DU37</f>
        <v>0</v>
      </c>
      <c r="DG35" s="353">
        <f>'Class-9'!DV37</f>
        <v>0</v>
      </c>
      <c r="DH35" s="354">
        <f>'Class-9'!DW37</f>
        <v>0</v>
      </c>
      <c r="DI35" s="354">
        <f>'Class-9'!DX37</f>
        <v>0</v>
      </c>
      <c r="DJ35" s="354">
        <f>'Class-9'!DY37</f>
        <v>0</v>
      </c>
      <c r="DK35" s="354">
        <f>'Class-9'!DZ37</f>
        <v>0</v>
      </c>
      <c r="DL35" s="357">
        <f>'Class-9'!EA37</f>
        <v>0</v>
      </c>
      <c r="DM35" s="353">
        <f>'Class-9'!EB37</f>
        <v>0</v>
      </c>
      <c r="DN35" s="354">
        <f>'Class-9'!EC37</f>
        <v>0</v>
      </c>
      <c r="DO35" s="380">
        <f>'Class-9'!ED37</f>
        <v>0</v>
      </c>
      <c r="DP35" s="354">
        <f>'Class-9'!EE37</f>
        <v>0</v>
      </c>
      <c r="DQ35" s="354">
        <f>'Class-9'!EF37</f>
        <v>0</v>
      </c>
      <c r="DR35" s="380">
        <f>'Class-9'!EG37</f>
        <v>0</v>
      </c>
      <c r="DS35" s="354">
        <f>'Class-9'!EH37</f>
        <v>0</v>
      </c>
      <c r="DT35" s="354">
        <f>'Class-9'!EI37</f>
        <v>0</v>
      </c>
      <c r="DU35" s="380">
        <f>'Class-9'!EJ37</f>
        <v>0</v>
      </c>
      <c r="DV35" s="381">
        <f>'Class-9'!EK37</f>
        <v>0</v>
      </c>
      <c r="DW35" s="400">
        <f>'Class-9'!EM37</f>
        <v>0</v>
      </c>
      <c r="DX35" s="353">
        <f>'Class-9'!EN37</f>
        <v>0</v>
      </c>
      <c r="DY35" s="354">
        <f>'Class-9'!EO37</f>
        <v>0</v>
      </c>
      <c r="DZ35" s="358" t="str">
        <f>'Class-9'!EP37</f>
        <v/>
      </c>
      <c r="EA35" s="353">
        <f>'Class-9'!EQ37</f>
        <v>0</v>
      </c>
      <c r="EB35" s="354">
        <f>'Class-9'!ER37</f>
        <v>0</v>
      </c>
      <c r="EC35" s="359">
        <f>'Class-9'!ES37</f>
        <v>0</v>
      </c>
      <c r="ED35" s="354" t="str">
        <f>'Class-9'!ET37</f>
        <v/>
      </c>
      <c r="EE35" s="354" t="str">
        <f>'Class-9'!EU37</f>
        <v/>
      </c>
      <c r="EF35" s="354" t="str">
        <f>'Class-9'!EV37</f>
        <v/>
      </c>
      <c r="EG35" s="356" t="str">
        <f>'Class-9'!EW37</f>
        <v/>
      </c>
      <c r="EH35" s="360" t="str">
        <f>'Class-9'!EY37</f>
        <v/>
      </c>
    </row>
    <row r="36" spans="1:138" s="361" customFormat="1" ht="17.25" customHeight="1">
      <c r="A36" s="910"/>
      <c r="B36" s="353">
        <f t="shared" si="3"/>
        <v>0</v>
      </c>
      <c r="C36" s="354">
        <f>'Class-9'!D38</f>
        <v>0</v>
      </c>
      <c r="D36" s="354">
        <f>'Class-9'!E38</f>
        <v>0</v>
      </c>
      <c r="E36" s="354">
        <f>'Class-9'!F38</f>
        <v>0</v>
      </c>
      <c r="F36" s="354">
        <f>'Class-9'!$G38</f>
        <v>0</v>
      </c>
      <c r="G36" s="354">
        <f>'Class-9'!$H38</f>
        <v>0</v>
      </c>
      <c r="H36" s="354">
        <f>'Class-9'!I38</f>
        <v>0</v>
      </c>
      <c r="I36" s="354">
        <f>'Class-9'!J38</f>
        <v>0</v>
      </c>
      <c r="J36" s="355">
        <f>'Class-9'!K38</f>
        <v>0</v>
      </c>
      <c r="K36" s="353">
        <f>'Class-9'!L38</f>
        <v>0</v>
      </c>
      <c r="L36" s="354">
        <f>'Class-9'!M38</f>
        <v>0</v>
      </c>
      <c r="M36" s="380">
        <f>'Class-9'!N38</f>
        <v>0</v>
      </c>
      <c r="N36" s="354">
        <f>'Class-9'!O38</f>
        <v>0</v>
      </c>
      <c r="O36" s="354">
        <f>'Class-9'!P38</f>
        <v>0</v>
      </c>
      <c r="P36" s="380">
        <f>'Class-9'!Q38</f>
        <v>0</v>
      </c>
      <c r="Q36" s="354">
        <f>'Class-9'!R38</f>
        <v>0</v>
      </c>
      <c r="R36" s="354">
        <f>'Class-9'!S38</f>
        <v>0</v>
      </c>
      <c r="S36" s="380">
        <f>'Class-9'!T38</f>
        <v>0</v>
      </c>
      <c r="T36" s="847">
        <f>'Class-9'!U38</f>
        <v>0</v>
      </c>
      <c r="U36" s="848"/>
      <c r="V36" s="382" t="str">
        <f>'Class-9'!Y38</f>
        <v/>
      </c>
      <c r="W36" s="353">
        <f>'Class-9'!Z38</f>
        <v>0</v>
      </c>
      <c r="X36" s="354">
        <f>'Class-9'!AA38</f>
        <v>0</v>
      </c>
      <c r="Y36" s="380">
        <f>'Class-9'!AB38</f>
        <v>0</v>
      </c>
      <c r="Z36" s="354">
        <f>'Class-9'!AC38</f>
        <v>0</v>
      </c>
      <c r="AA36" s="354">
        <f>'Class-9'!AD38</f>
        <v>0</v>
      </c>
      <c r="AB36" s="380">
        <f>'Class-9'!AE38</f>
        <v>0</v>
      </c>
      <c r="AC36" s="354">
        <f>'Class-9'!AF38</f>
        <v>0</v>
      </c>
      <c r="AD36" s="354">
        <f>'Class-9'!AG38</f>
        <v>0</v>
      </c>
      <c r="AE36" s="380">
        <f>'Class-9'!AH38</f>
        <v>0</v>
      </c>
      <c r="AF36" s="847">
        <f>'Class-9'!AI38</f>
        <v>0</v>
      </c>
      <c r="AG36" s="848">
        <f>'Class-9'!AJ38</f>
        <v>0</v>
      </c>
      <c r="AH36" s="382" t="str">
        <f>'Class-9'!AM38</f>
        <v/>
      </c>
      <c r="AI36" s="353">
        <f>'Class-9'!AN38</f>
        <v>0</v>
      </c>
      <c r="AJ36" s="354">
        <f>'Class-9'!AO38</f>
        <v>0</v>
      </c>
      <c r="AK36" s="380">
        <f>'Class-9'!AP38</f>
        <v>0</v>
      </c>
      <c r="AL36" s="354">
        <f>'Class-9'!AQ38</f>
        <v>0</v>
      </c>
      <c r="AM36" s="354">
        <f>'Class-9'!AR38</f>
        <v>0</v>
      </c>
      <c r="AN36" s="380">
        <f>'Class-9'!AS38</f>
        <v>0</v>
      </c>
      <c r="AO36" s="354">
        <f>'Class-9'!AT38</f>
        <v>0</v>
      </c>
      <c r="AP36" s="354">
        <f>'Class-9'!AU38</f>
        <v>0</v>
      </c>
      <c r="AQ36" s="380">
        <f>'Class-9'!AV38</f>
        <v>0</v>
      </c>
      <c r="AR36" s="847">
        <f>'Class-9'!AW38</f>
        <v>0</v>
      </c>
      <c r="AS36" s="848"/>
      <c r="AT36" s="382" t="str">
        <f>'Class-9'!BA38</f>
        <v/>
      </c>
      <c r="AU36" s="353">
        <f>'Class-9'!BB38</f>
        <v>0</v>
      </c>
      <c r="AV36" s="354">
        <f>'Class-9'!BC38</f>
        <v>0</v>
      </c>
      <c r="AW36" s="380">
        <f>'Class-9'!BD38</f>
        <v>0</v>
      </c>
      <c r="AX36" s="354">
        <f>'Class-9'!BE38</f>
        <v>0</v>
      </c>
      <c r="AY36" s="354">
        <f>'Class-9'!BF38</f>
        <v>0</v>
      </c>
      <c r="AZ36" s="380">
        <f>'Class-9'!BG38</f>
        <v>0</v>
      </c>
      <c r="BA36" s="354">
        <f>'Class-9'!BH38</f>
        <v>0</v>
      </c>
      <c r="BB36" s="354">
        <f>'Class-9'!BI38</f>
        <v>0</v>
      </c>
      <c r="BC36" s="380">
        <f>'Class-9'!BJ38</f>
        <v>0</v>
      </c>
      <c r="BD36" s="847">
        <f>'Class-9'!BK38</f>
        <v>0</v>
      </c>
      <c r="BE36" s="848">
        <f>'Class-9'!BL38</f>
        <v>0</v>
      </c>
      <c r="BF36" s="382" t="str">
        <f>'Class-9'!BO38</f>
        <v/>
      </c>
      <c r="BG36" s="353">
        <f>'Class-9'!BP38</f>
        <v>0</v>
      </c>
      <c r="BH36" s="354">
        <f>'Class-9'!BQ38</f>
        <v>0</v>
      </c>
      <c r="BI36" s="380">
        <f>'Class-9'!BR38</f>
        <v>0</v>
      </c>
      <c r="BJ36" s="354">
        <f>'Class-9'!BS38</f>
        <v>0</v>
      </c>
      <c r="BK36" s="354">
        <f>'Class-9'!BT38</f>
        <v>0</v>
      </c>
      <c r="BL36" s="380">
        <f>'Class-9'!BU38</f>
        <v>0</v>
      </c>
      <c r="BM36" s="354">
        <f>'Class-9'!BV38</f>
        <v>0</v>
      </c>
      <c r="BN36" s="354">
        <f>'Class-9'!BW38</f>
        <v>0</v>
      </c>
      <c r="BO36" s="380">
        <f>'Class-9'!BX38</f>
        <v>0</v>
      </c>
      <c r="BP36" s="847">
        <f>'Class-9'!BY38</f>
        <v>0</v>
      </c>
      <c r="BQ36" s="848">
        <f>'Class-9'!BZ38</f>
        <v>0</v>
      </c>
      <c r="BR36" s="382" t="str">
        <f>'Class-9'!CC38</f>
        <v/>
      </c>
      <c r="BS36" s="353">
        <f>'Class-9'!CD38</f>
        <v>0</v>
      </c>
      <c r="BT36" s="354">
        <f>'Class-9'!CE38</f>
        <v>0</v>
      </c>
      <c r="BU36" s="380">
        <f>'Class-9'!CF38</f>
        <v>0</v>
      </c>
      <c r="BV36" s="354">
        <f>'Class-9'!CG38</f>
        <v>0</v>
      </c>
      <c r="BW36" s="354">
        <f>'Class-9'!CH38</f>
        <v>0</v>
      </c>
      <c r="BX36" s="380">
        <f>'Class-9'!CI38</f>
        <v>0</v>
      </c>
      <c r="BY36" s="354">
        <f>'Class-9'!CJ38</f>
        <v>0</v>
      </c>
      <c r="BZ36" s="354">
        <f>'Class-9'!CK38</f>
        <v>0</v>
      </c>
      <c r="CA36" s="380">
        <f>'Class-9'!CL38</f>
        <v>0</v>
      </c>
      <c r="CB36" s="847">
        <f>'Class-9'!CM38</f>
        <v>0</v>
      </c>
      <c r="CC36" s="848">
        <f>'Class-9'!CN38</f>
        <v>0</v>
      </c>
      <c r="CD36" s="382" t="str">
        <f>'Class-9'!CQ38</f>
        <v/>
      </c>
      <c r="CE36" s="353">
        <f>'Class-9'!CR38</f>
        <v>0</v>
      </c>
      <c r="CF36" s="354">
        <f>'Class-9'!CS38</f>
        <v>0</v>
      </c>
      <c r="CG36" s="380">
        <f>'Class-9'!CT38</f>
        <v>0</v>
      </c>
      <c r="CH36" s="354">
        <f>'Class-9'!CU38</f>
        <v>0</v>
      </c>
      <c r="CI36" s="354">
        <f>'Class-9'!CV38</f>
        <v>0</v>
      </c>
      <c r="CJ36" s="380">
        <f>'Class-9'!CW38</f>
        <v>0</v>
      </c>
      <c r="CK36" s="354">
        <f>'Class-9'!CX38</f>
        <v>0</v>
      </c>
      <c r="CL36" s="354">
        <f>'Class-9'!CY38</f>
        <v>0</v>
      </c>
      <c r="CM36" s="380">
        <f>'Class-9'!CZ38</f>
        <v>0</v>
      </c>
      <c r="CN36" s="381">
        <f>'Class-9'!DA38</f>
        <v>0</v>
      </c>
      <c r="CO36" s="400">
        <f>'Class-9'!DC38</f>
        <v>0</v>
      </c>
      <c r="CP36" s="353">
        <f>'Class-9'!DD38</f>
        <v>0</v>
      </c>
      <c r="CQ36" s="354">
        <f>'Class-9'!DE38</f>
        <v>0</v>
      </c>
      <c r="CR36" s="380">
        <f>'Class-9'!DF38</f>
        <v>0</v>
      </c>
      <c r="CS36" s="354">
        <f>'Class-9'!DG38</f>
        <v>0</v>
      </c>
      <c r="CT36" s="354">
        <f>'Class-9'!DH38</f>
        <v>0</v>
      </c>
      <c r="CU36" s="380">
        <f>'Class-9'!DI38</f>
        <v>0</v>
      </c>
      <c r="CV36" s="354">
        <f>'Class-9'!DJ38</f>
        <v>0</v>
      </c>
      <c r="CW36" s="354">
        <f>'Class-9'!DK38</f>
        <v>0</v>
      </c>
      <c r="CX36" s="380">
        <f>'Class-9'!DL38</f>
        <v>0</v>
      </c>
      <c r="CY36" s="381">
        <f>'Class-9'!DM38</f>
        <v>0</v>
      </c>
      <c r="CZ36" s="400">
        <f>'Class-9'!DO38</f>
        <v>0</v>
      </c>
      <c r="DA36" s="353">
        <f>'Class-9'!DP38</f>
        <v>0</v>
      </c>
      <c r="DB36" s="354">
        <f>'Class-9'!DQ38</f>
        <v>0</v>
      </c>
      <c r="DC36" s="354">
        <f>'Class-9'!DR38</f>
        <v>0</v>
      </c>
      <c r="DD36" s="354">
        <f>'Class-9'!DS38</f>
        <v>0</v>
      </c>
      <c r="DE36" s="354">
        <f>'Class-9'!DT38</f>
        <v>0</v>
      </c>
      <c r="DF36" s="382">
        <f>'Class-9'!DU38</f>
        <v>0</v>
      </c>
      <c r="DG36" s="353">
        <f>'Class-9'!DV38</f>
        <v>0</v>
      </c>
      <c r="DH36" s="354">
        <f>'Class-9'!DW38</f>
        <v>0</v>
      </c>
      <c r="DI36" s="354">
        <f>'Class-9'!DX38</f>
        <v>0</v>
      </c>
      <c r="DJ36" s="354">
        <f>'Class-9'!DY38</f>
        <v>0</v>
      </c>
      <c r="DK36" s="354">
        <f>'Class-9'!DZ38</f>
        <v>0</v>
      </c>
      <c r="DL36" s="357">
        <f>'Class-9'!EA38</f>
        <v>0</v>
      </c>
      <c r="DM36" s="353">
        <f>'Class-9'!EB38</f>
        <v>0</v>
      </c>
      <c r="DN36" s="354">
        <f>'Class-9'!EC38</f>
        <v>0</v>
      </c>
      <c r="DO36" s="380">
        <f>'Class-9'!ED38</f>
        <v>0</v>
      </c>
      <c r="DP36" s="354">
        <f>'Class-9'!EE38</f>
        <v>0</v>
      </c>
      <c r="DQ36" s="354">
        <f>'Class-9'!EF38</f>
        <v>0</v>
      </c>
      <c r="DR36" s="380">
        <f>'Class-9'!EG38</f>
        <v>0</v>
      </c>
      <c r="DS36" s="354">
        <f>'Class-9'!EH38</f>
        <v>0</v>
      </c>
      <c r="DT36" s="354">
        <f>'Class-9'!EI38</f>
        <v>0</v>
      </c>
      <c r="DU36" s="380">
        <f>'Class-9'!EJ38</f>
        <v>0</v>
      </c>
      <c r="DV36" s="381">
        <f>'Class-9'!EK38</f>
        <v>0</v>
      </c>
      <c r="DW36" s="400">
        <f>'Class-9'!EM38</f>
        <v>0</v>
      </c>
      <c r="DX36" s="353">
        <f>'Class-9'!EN38</f>
        <v>0</v>
      </c>
      <c r="DY36" s="354">
        <f>'Class-9'!EO38</f>
        <v>0</v>
      </c>
      <c r="DZ36" s="358" t="str">
        <f>'Class-9'!EP38</f>
        <v/>
      </c>
      <c r="EA36" s="353">
        <f>'Class-9'!EQ38</f>
        <v>0</v>
      </c>
      <c r="EB36" s="354">
        <f>'Class-9'!ER38</f>
        <v>0</v>
      </c>
      <c r="EC36" s="359">
        <f>'Class-9'!ES38</f>
        <v>0</v>
      </c>
      <c r="ED36" s="354" t="str">
        <f>'Class-9'!ET38</f>
        <v/>
      </c>
      <c r="EE36" s="354" t="str">
        <f>'Class-9'!EU38</f>
        <v/>
      </c>
      <c r="EF36" s="354" t="str">
        <f>'Class-9'!EV38</f>
        <v/>
      </c>
      <c r="EG36" s="356" t="str">
        <f>'Class-9'!EW38</f>
        <v/>
      </c>
      <c r="EH36" s="360" t="str">
        <f>'Class-9'!EY38</f>
        <v/>
      </c>
    </row>
    <row r="37" spans="1:138" s="361" customFormat="1" ht="17.25" customHeight="1">
      <c r="A37" s="910"/>
      <c r="B37" s="353">
        <f t="shared" si="3"/>
        <v>0</v>
      </c>
      <c r="C37" s="354">
        <f>'Class-9'!D39</f>
        <v>0</v>
      </c>
      <c r="D37" s="354">
        <f>'Class-9'!E39</f>
        <v>0</v>
      </c>
      <c r="E37" s="354">
        <f>'Class-9'!F39</f>
        <v>0</v>
      </c>
      <c r="F37" s="354">
        <f>'Class-9'!$G39</f>
        <v>0</v>
      </c>
      <c r="G37" s="354">
        <f>'Class-9'!$H39</f>
        <v>0</v>
      </c>
      <c r="H37" s="354">
        <f>'Class-9'!I39</f>
        <v>0</v>
      </c>
      <c r="I37" s="354">
        <f>'Class-9'!J39</f>
        <v>0</v>
      </c>
      <c r="J37" s="355">
        <f>'Class-9'!K39</f>
        <v>0</v>
      </c>
      <c r="K37" s="353">
        <f>'Class-9'!L39</f>
        <v>0</v>
      </c>
      <c r="L37" s="354">
        <f>'Class-9'!M39</f>
        <v>0</v>
      </c>
      <c r="M37" s="380">
        <f>'Class-9'!N39</f>
        <v>0</v>
      </c>
      <c r="N37" s="354">
        <f>'Class-9'!O39</f>
        <v>0</v>
      </c>
      <c r="O37" s="354">
        <f>'Class-9'!P39</f>
        <v>0</v>
      </c>
      <c r="P37" s="380">
        <f>'Class-9'!Q39</f>
        <v>0</v>
      </c>
      <c r="Q37" s="354">
        <f>'Class-9'!R39</f>
        <v>0</v>
      </c>
      <c r="R37" s="354">
        <f>'Class-9'!S39</f>
        <v>0</v>
      </c>
      <c r="S37" s="380">
        <f>'Class-9'!T39</f>
        <v>0</v>
      </c>
      <c r="T37" s="847">
        <f>'Class-9'!U39</f>
        <v>0</v>
      </c>
      <c r="U37" s="848"/>
      <c r="V37" s="382" t="str">
        <f>'Class-9'!Y39</f>
        <v/>
      </c>
      <c r="W37" s="353">
        <f>'Class-9'!Z39</f>
        <v>0</v>
      </c>
      <c r="X37" s="354">
        <f>'Class-9'!AA39</f>
        <v>0</v>
      </c>
      <c r="Y37" s="380">
        <f>'Class-9'!AB39</f>
        <v>0</v>
      </c>
      <c r="Z37" s="354">
        <f>'Class-9'!AC39</f>
        <v>0</v>
      </c>
      <c r="AA37" s="354">
        <f>'Class-9'!AD39</f>
        <v>0</v>
      </c>
      <c r="AB37" s="380">
        <f>'Class-9'!AE39</f>
        <v>0</v>
      </c>
      <c r="AC37" s="354">
        <f>'Class-9'!AF39</f>
        <v>0</v>
      </c>
      <c r="AD37" s="354">
        <f>'Class-9'!AG39</f>
        <v>0</v>
      </c>
      <c r="AE37" s="380">
        <f>'Class-9'!AH39</f>
        <v>0</v>
      </c>
      <c r="AF37" s="847">
        <f>'Class-9'!AI39</f>
        <v>0</v>
      </c>
      <c r="AG37" s="848">
        <f>'Class-9'!AJ39</f>
        <v>0</v>
      </c>
      <c r="AH37" s="382" t="str">
        <f>'Class-9'!AM39</f>
        <v/>
      </c>
      <c r="AI37" s="353">
        <f>'Class-9'!AN39</f>
        <v>0</v>
      </c>
      <c r="AJ37" s="354">
        <f>'Class-9'!AO39</f>
        <v>0</v>
      </c>
      <c r="AK37" s="380">
        <f>'Class-9'!AP39</f>
        <v>0</v>
      </c>
      <c r="AL37" s="354">
        <f>'Class-9'!AQ39</f>
        <v>0</v>
      </c>
      <c r="AM37" s="354">
        <f>'Class-9'!AR39</f>
        <v>0</v>
      </c>
      <c r="AN37" s="380">
        <f>'Class-9'!AS39</f>
        <v>0</v>
      </c>
      <c r="AO37" s="354">
        <f>'Class-9'!AT39</f>
        <v>0</v>
      </c>
      <c r="AP37" s="354">
        <f>'Class-9'!AU39</f>
        <v>0</v>
      </c>
      <c r="AQ37" s="380">
        <f>'Class-9'!AV39</f>
        <v>0</v>
      </c>
      <c r="AR37" s="847">
        <f>'Class-9'!AW39</f>
        <v>0</v>
      </c>
      <c r="AS37" s="848"/>
      <c r="AT37" s="382" t="str">
        <f>'Class-9'!BA39</f>
        <v/>
      </c>
      <c r="AU37" s="353">
        <f>'Class-9'!BB39</f>
        <v>0</v>
      </c>
      <c r="AV37" s="354">
        <f>'Class-9'!BC39</f>
        <v>0</v>
      </c>
      <c r="AW37" s="380">
        <f>'Class-9'!BD39</f>
        <v>0</v>
      </c>
      <c r="AX37" s="354">
        <f>'Class-9'!BE39</f>
        <v>0</v>
      </c>
      <c r="AY37" s="354">
        <f>'Class-9'!BF39</f>
        <v>0</v>
      </c>
      <c r="AZ37" s="380">
        <f>'Class-9'!BG39</f>
        <v>0</v>
      </c>
      <c r="BA37" s="354">
        <f>'Class-9'!BH39</f>
        <v>0</v>
      </c>
      <c r="BB37" s="354">
        <f>'Class-9'!BI39</f>
        <v>0</v>
      </c>
      <c r="BC37" s="380">
        <f>'Class-9'!BJ39</f>
        <v>0</v>
      </c>
      <c r="BD37" s="847">
        <f>'Class-9'!BK39</f>
        <v>0</v>
      </c>
      <c r="BE37" s="848">
        <f>'Class-9'!BL39</f>
        <v>0</v>
      </c>
      <c r="BF37" s="382" t="str">
        <f>'Class-9'!BO39</f>
        <v/>
      </c>
      <c r="BG37" s="353">
        <f>'Class-9'!BP39</f>
        <v>0</v>
      </c>
      <c r="BH37" s="354">
        <f>'Class-9'!BQ39</f>
        <v>0</v>
      </c>
      <c r="BI37" s="380">
        <f>'Class-9'!BR39</f>
        <v>0</v>
      </c>
      <c r="BJ37" s="354">
        <f>'Class-9'!BS39</f>
        <v>0</v>
      </c>
      <c r="BK37" s="354">
        <f>'Class-9'!BT39</f>
        <v>0</v>
      </c>
      <c r="BL37" s="380">
        <f>'Class-9'!BU39</f>
        <v>0</v>
      </c>
      <c r="BM37" s="354">
        <f>'Class-9'!BV39</f>
        <v>0</v>
      </c>
      <c r="BN37" s="354">
        <f>'Class-9'!BW39</f>
        <v>0</v>
      </c>
      <c r="BO37" s="380">
        <f>'Class-9'!BX39</f>
        <v>0</v>
      </c>
      <c r="BP37" s="847">
        <f>'Class-9'!BY39</f>
        <v>0</v>
      </c>
      <c r="BQ37" s="848">
        <f>'Class-9'!BZ39</f>
        <v>0</v>
      </c>
      <c r="BR37" s="382" t="str">
        <f>'Class-9'!CC39</f>
        <v/>
      </c>
      <c r="BS37" s="353">
        <f>'Class-9'!CD39</f>
        <v>0</v>
      </c>
      <c r="BT37" s="354">
        <f>'Class-9'!CE39</f>
        <v>0</v>
      </c>
      <c r="BU37" s="380">
        <f>'Class-9'!CF39</f>
        <v>0</v>
      </c>
      <c r="BV37" s="354">
        <f>'Class-9'!CG39</f>
        <v>0</v>
      </c>
      <c r="BW37" s="354">
        <f>'Class-9'!CH39</f>
        <v>0</v>
      </c>
      <c r="BX37" s="380">
        <f>'Class-9'!CI39</f>
        <v>0</v>
      </c>
      <c r="BY37" s="354">
        <f>'Class-9'!CJ39</f>
        <v>0</v>
      </c>
      <c r="BZ37" s="354">
        <f>'Class-9'!CK39</f>
        <v>0</v>
      </c>
      <c r="CA37" s="380">
        <f>'Class-9'!CL39</f>
        <v>0</v>
      </c>
      <c r="CB37" s="847">
        <f>'Class-9'!CM39</f>
        <v>0</v>
      </c>
      <c r="CC37" s="848">
        <f>'Class-9'!CN39</f>
        <v>0</v>
      </c>
      <c r="CD37" s="382" t="str">
        <f>'Class-9'!CQ39</f>
        <v/>
      </c>
      <c r="CE37" s="353">
        <f>'Class-9'!CR39</f>
        <v>0</v>
      </c>
      <c r="CF37" s="354">
        <f>'Class-9'!CS39</f>
        <v>0</v>
      </c>
      <c r="CG37" s="380">
        <f>'Class-9'!CT39</f>
        <v>0</v>
      </c>
      <c r="CH37" s="354">
        <f>'Class-9'!CU39</f>
        <v>0</v>
      </c>
      <c r="CI37" s="354">
        <f>'Class-9'!CV39</f>
        <v>0</v>
      </c>
      <c r="CJ37" s="380">
        <f>'Class-9'!CW39</f>
        <v>0</v>
      </c>
      <c r="CK37" s="354">
        <f>'Class-9'!CX39</f>
        <v>0</v>
      </c>
      <c r="CL37" s="354">
        <f>'Class-9'!CY39</f>
        <v>0</v>
      </c>
      <c r="CM37" s="380">
        <f>'Class-9'!CZ39</f>
        <v>0</v>
      </c>
      <c r="CN37" s="381">
        <f>'Class-9'!DA39</f>
        <v>0</v>
      </c>
      <c r="CO37" s="400">
        <f>'Class-9'!DC39</f>
        <v>0</v>
      </c>
      <c r="CP37" s="353">
        <f>'Class-9'!DD39</f>
        <v>0</v>
      </c>
      <c r="CQ37" s="354">
        <f>'Class-9'!DE39</f>
        <v>0</v>
      </c>
      <c r="CR37" s="380">
        <f>'Class-9'!DF39</f>
        <v>0</v>
      </c>
      <c r="CS37" s="354">
        <f>'Class-9'!DG39</f>
        <v>0</v>
      </c>
      <c r="CT37" s="354">
        <f>'Class-9'!DH39</f>
        <v>0</v>
      </c>
      <c r="CU37" s="380">
        <f>'Class-9'!DI39</f>
        <v>0</v>
      </c>
      <c r="CV37" s="354">
        <f>'Class-9'!DJ39</f>
        <v>0</v>
      </c>
      <c r="CW37" s="354">
        <f>'Class-9'!DK39</f>
        <v>0</v>
      </c>
      <c r="CX37" s="380">
        <f>'Class-9'!DL39</f>
        <v>0</v>
      </c>
      <c r="CY37" s="381">
        <f>'Class-9'!DM39</f>
        <v>0</v>
      </c>
      <c r="CZ37" s="400">
        <f>'Class-9'!DO39</f>
        <v>0</v>
      </c>
      <c r="DA37" s="353">
        <f>'Class-9'!DP39</f>
        <v>0</v>
      </c>
      <c r="DB37" s="354">
        <f>'Class-9'!DQ39</f>
        <v>0</v>
      </c>
      <c r="DC37" s="354">
        <f>'Class-9'!DR39</f>
        <v>0</v>
      </c>
      <c r="DD37" s="354">
        <f>'Class-9'!DS39</f>
        <v>0</v>
      </c>
      <c r="DE37" s="354">
        <f>'Class-9'!DT39</f>
        <v>0</v>
      </c>
      <c r="DF37" s="382">
        <f>'Class-9'!DU39</f>
        <v>0</v>
      </c>
      <c r="DG37" s="353">
        <f>'Class-9'!DV39</f>
        <v>0</v>
      </c>
      <c r="DH37" s="354">
        <f>'Class-9'!DW39</f>
        <v>0</v>
      </c>
      <c r="DI37" s="354">
        <f>'Class-9'!DX39</f>
        <v>0</v>
      </c>
      <c r="DJ37" s="354">
        <f>'Class-9'!DY39</f>
        <v>0</v>
      </c>
      <c r="DK37" s="354">
        <f>'Class-9'!DZ39</f>
        <v>0</v>
      </c>
      <c r="DL37" s="357">
        <f>'Class-9'!EA39</f>
        <v>0</v>
      </c>
      <c r="DM37" s="353">
        <f>'Class-9'!EB39</f>
        <v>0</v>
      </c>
      <c r="DN37" s="354">
        <f>'Class-9'!EC39</f>
        <v>0</v>
      </c>
      <c r="DO37" s="380">
        <f>'Class-9'!ED39</f>
        <v>0</v>
      </c>
      <c r="DP37" s="354">
        <f>'Class-9'!EE39</f>
        <v>0</v>
      </c>
      <c r="DQ37" s="354">
        <f>'Class-9'!EF39</f>
        <v>0</v>
      </c>
      <c r="DR37" s="380">
        <f>'Class-9'!EG39</f>
        <v>0</v>
      </c>
      <c r="DS37" s="354">
        <f>'Class-9'!EH39</f>
        <v>0</v>
      </c>
      <c r="DT37" s="354">
        <f>'Class-9'!EI39</f>
        <v>0</v>
      </c>
      <c r="DU37" s="380">
        <f>'Class-9'!EJ39</f>
        <v>0</v>
      </c>
      <c r="DV37" s="381">
        <f>'Class-9'!EK39</f>
        <v>0</v>
      </c>
      <c r="DW37" s="400">
        <f>'Class-9'!EM39</f>
        <v>0</v>
      </c>
      <c r="DX37" s="353">
        <f>'Class-9'!EN39</f>
        <v>0</v>
      </c>
      <c r="DY37" s="354">
        <f>'Class-9'!EO39</f>
        <v>0</v>
      </c>
      <c r="DZ37" s="358" t="str">
        <f>'Class-9'!EP39</f>
        <v/>
      </c>
      <c r="EA37" s="353">
        <f>'Class-9'!EQ39</f>
        <v>0</v>
      </c>
      <c r="EB37" s="354">
        <f>'Class-9'!ER39</f>
        <v>0</v>
      </c>
      <c r="EC37" s="359">
        <f>'Class-9'!ES39</f>
        <v>0</v>
      </c>
      <c r="ED37" s="354" t="str">
        <f>'Class-9'!ET39</f>
        <v/>
      </c>
      <c r="EE37" s="354" t="str">
        <f>'Class-9'!EU39</f>
        <v/>
      </c>
      <c r="EF37" s="354" t="str">
        <f>'Class-9'!EV39</f>
        <v/>
      </c>
      <c r="EG37" s="356" t="str">
        <f>'Class-9'!EW39</f>
        <v/>
      </c>
      <c r="EH37" s="360" t="str">
        <f>'Class-9'!EY39</f>
        <v/>
      </c>
    </row>
    <row r="38" spans="1:138" s="361" customFormat="1" ht="17.25" customHeight="1">
      <c r="A38" s="910"/>
      <c r="B38" s="353">
        <f t="shared" si="3"/>
        <v>0</v>
      </c>
      <c r="C38" s="354">
        <f>'Class-9'!D40</f>
        <v>0</v>
      </c>
      <c r="D38" s="354">
        <f>'Class-9'!E40</f>
        <v>0</v>
      </c>
      <c r="E38" s="354">
        <f>'Class-9'!F40</f>
        <v>0</v>
      </c>
      <c r="F38" s="354">
        <f>'Class-9'!$G40</f>
        <v>0</v>
      </c>
      <c r="G38" s="354">
        <f>'Class-9'!$H40</f>
        <v>0</v>
      </c>
      <c r="H38" s="354">
        <f>'Class-9'!I40</f>
        <v>0</v>
      </c>
      <c r="I38" s="354">
        <f>'Class-9'!J40</f>
        <v>0</v>
      </c>
      <c r="J38" s="355">
        <f>'Class-9'!K40</f>
        <v>0</v>
      </c>
      <c r="K38" s="353">
        <f>'Class-9'!L40</f>
        <v>0</v>
      </c>
      <c r="L38" s="354">
        <f>'Class-9'!M40</f>
        <v>0</v>
      </c>
      <c r="M38" s="380">
        <f>'Class-9'!N40</f>
        <v>0</v>
      </c>
      <c r="N38" s="354">
        <f>'Class-9'!O40</f>
        <v>0</v>
      </c>
      <c r="O38" s="354">
        <f>'Class-9'!P40</f>
        <v>0</v>
      </c>
      <c r="P38" s="380">
        <f>'Class-9'!Q40</f>
        <v>0</v>
      </c>
      <c r="Q38" s="354">
        <f>'Class-9'!R40</f>
        <v>0</v>
      </c>
      <c r="R38" s="354">
        <f>'Class-9'!S40</f>
        <v>0</v>
      </c>
      <c r="S38" s="380">
        <f>'Class-9'!T40</f>
        <v>0</v>
      </c>
      <c r="T38" s="847">
        <f>'Class-9'!U40</f>
        <v>0</v>
      </c>
      <c r="U38" s="848"/>
      <c r="V38" s="382" t="str">
        <f>'Class-9'!Y40</f>
        <v/>
      </c>
      <c r="W38" s="353">
        <f>'Class-9'!Z40</f>
        <v>0</v>
      </c>
      <c r="X38" s="354">
        <f>'Class-9'!AA40</f>
        <v>0</v>
      </c>
      <c r="Y38" s="380">
        <f>'Class-9'!AB40</f>
        <v>0</v>
      </c>
      <c r="Z38" s="354">
        <f>'Class-9'!AC40</f>
        <v>0</v>
      </c>
      <c r="AA38" s="354">
        <f>'Class-9'!AD40</f>
        <v>0</v>
      </c>
      <c r="AB38" s="380">
        <f>'Class-9'!AE40</f>
        <v>0</v>
      </c>
      <c r="AC38" s="354">
        <f>'Class-9'!AF40</f>
        <v>0</v>
      </c>
      <c r="AD38" s="354">
        <f>'Class-9'!AG40</f>
        <v>0</v>
      </c>
      <c r="AE38" s="380">
        <f>'Class-9'!AH40</f>
        <v>0</v>
      </c>
      <c r="AF38" s="847">
        <f>'Class-9'!AI40</f>
        <v>0</v>
      </c>
      <c r="AG38" s="848">
        <f>'Class-9'!AJ40</f>
        <v>0</v>
      </c>
      <c r="AH38" s="382" t="str">
        <f>'Class-9'!AM40</f>
        <v/>
      </c>
      <c r="AI38" s="353">
        <f>'Class-9'!AN40</f>
        <v>0</v>
      </c>
      <c r="AJ38" s="354">
        <f>'Class-9'!AO40</f>
        <v>0</v>
      </c>
      <c r="AK38" s="380">
        <f>'Class-9'!AP40</f>
        <v>0</v>
      </c>
      <c r="AL38" s="354">
        <f>'Class-9'!AQ40</f>
        <v>0</v>
      </c>
      <c r="AM38" s="354">
        <f>'Class-9'!AR40</f>
        <v>0</v>
      </c>
      <c r="AN38" s="380">
        <f>'Class-9'!AS40</f>
        <v>0</v>
      </c>
      <c r="AO38" s="354">
        <f>'Class-9'!AT40</f>
        <v>0</v>
      </c>
      <c r="AP38" s="354">
        <f>'Class-9'!AU40</f>
        <v>0</v>
      </c>
      <c r="AQ38" s="380">
        <f>'Class-9'!AV40</f>
        <v>0</v>
      </c>
      <c r="AR38" s="847">
        <f>'Class-9'!AW40</f>
        <v>0</v>
      </c>
      <c r="AS38" s="848"/>
      <c r="AT38" s="382" t="str">
        <f>'Class-9'!BA40</f>
        <v/>
      </c>
      <c r="AU38" s="353">
        <f>'Class-9'!BB40</f>
        <v>0</v>
      </c>
      <c r="AV38" s="354">
        <f>'Class-9'!BC40</f>
        <v>0</v>
      </c>
      <c r="AW38" s="380">
        <f>'Class-9'!BD40</f>
        <v>0</v>
      </c>
      <c r="AX38" s="354">
        <f>'Class-9'!BE40</f>
        <v>0</v>
      </c>
      <c r="AY38" s="354">
        <f>'Class-9'!BF40</f>
        <v>0</v>
      </c>
      <c r="AZ38" s="380">
        <f>'Class-9'!BG40</f>
        <v>0</v>
      </c>
      <c r="BA38" s="354">
        <f>'Class-9'!BH40</f>
        <v>0</v>
      </c>
      <c r="BB38" s="354">
        <f>'Class-9'!BI40</f>
        <v>0</v>
      </c>
      <c r="BC38" s="380">
        <f>'Class-9'!BJ40</f>
        <v>0</v>
      </c>
      <c r="BD38" s="847">
        <f>'Class-9'!BK40</f>
        <v>0</v>
      </c>
      <c r="BE38" s="848">
        <f>'Class-9'!BL40</f>
        <v>0</v>
      </c>
      <c r="BF38" s="382" t="str">
        <f>'Class-9'!BO40</f>
        <v/>
      </c>
      <c r="BG38" s="353">
        <f>'Class-9'!BP40</f>
        <v>0</v>
      </c>
      <c r="BH38" s="354">
        <f>'Class-9'!BQ40</f>
        <v>0</v>
      </c>
      <c r="BI38" s="380">
        <f>'Class-9'!BR40</f>
        <v>0</v>
      </c>
      <c r="BJ38" s="354">
        <f>'Class-9'!BS40</f>
        <v>0</v>
      </c>
      <c r="BK38" s="354">
        <f>'Class-9'!BT40</f>
        <v>0</v>
      </c>
      <c r="BL38" s="380">
        <f>'Class-9'!BU40</f>
        <v>0</v>
      </c>
      <c r="BM38" s="354">
        <f>'Class-9'!BV40</f>
        <v>0</v>
      </c>
      <c r="BN38" s="354">
        <f>'Class-9'!BW40</f>
        <v>0</v>
      </c>
      <c r="BO38" s="380">
        <f>'Class-9'!BX40</f>
        <v>0</v>
      </c>
      <c r="BP38" s="847">
        <f>'Class-9'!BY40</f>
        <v>0</v>
      </c>
      <c r="BQ38" s="848">
        <f>'Class-9'!BZ40</f>
        <v>0</v>
      </c>
      <c r="BR38" s="382" t="str">
        <f>'Class-9'!CC40</f>
        <v/>
      </c>
      <c r="BS38" s="353">
        <f>'Class-9'!CD40</f>
        <v>0</v>
      </c>
      <c r="BT38" s="354">
        <f>'Class-9'!CE40</f>
        <v>0</v>
      </c>
      <c r="BU38" s="380">
        <f>'Class-9'!CF40</f>
        <v>0</v>
      </c>
      <c r="BV38" s="354">
        <f>'Class-9'!CG40</f>
        <v>0</v>
      </c>
      <c r="BW38" s="354">
        <f>'Class-9'!CH40</f>
        <v>0</v>
      </c>
      <c r="BX38" s="380">
        <f>'Class-9'!CI40</f>
        <v>0</v>
      </c>
      <c r="BY38" s="354">
        <f>'Class-9'!CJ40</f>
        <v>0</v>
      </c>
      <c r="BZ38" s="354">
        <f>'Class-9'!CK40</f>
        <v>0</v>
      </c>
      <c r="CA38" s="380">
        <f>'Class-9'!CL40</f>
        <v>0</v>
      </c>
      <c r="CB38" s="847">
        <f>'Class-9'!CM40</f>
        <v>0</v>
      </c>
      <c r="CC38" s="848">
        <f>'Class-9'!CN40</f>
        <v>0</v>
      </c>
      <c r="CD38" s="382" t="str">
        <f>'Class-9'!CQ40</f>
        <v/>
      </c>
      <c r="CE38" s="353">
        <f>'Class-9'!CR40</f>
        <v>0</v>
      </c>
      <c r="CF38" s="354">
        <f>'Class-9'!CS40</f>
        <v>0</v>
      </c>
      <c r="CG38" s="380">
        <f>'Class-9'!CT40</f>
        <v>0</v>
      </c>
      <c r="CH38" s="354">
        <f>'Class-9'!CU40</f>
        <v>0</v>
      </c>
      <c r="CI38" s="354">
        <f>'Class-9'!CV40</f>
        <v>0</v>
      </c>
      <c r="CJ38" s="380">
        <f>'Class-9'!CW40</f>
        <v>0</v>
      </c>
      <c r="CK38" s="354">
        <f>'Class-9'!CX40</f>
        <v>0</v>
      </c>
      <c r="CL38" s="354">
        <f>'Class-9'!CY40</f>
        <v>0</v>
      </c>
      <c r="CM38" s="380">
        <f>'Class-9'!CZ40</f>
        <v>0</v>
      </c>
      <c r="CN38" s="381">
        <f>'Class-9'!DA40</f>
        <v>0</v>
      </c>
      <c r="CO38" s="400">
        <f>'Class-9'!DC40</f>
        <v>0</v>
      </c>
      <c r="CP38" s="353">
        <f>'Class-9'!DD40</f>
        <v>0</v>
      </c>
      <c r="CQ38" s="354">
        <f>'Class-9'!DE40</f>
        <v>0</v>
      </c>
      <c r="CR38" s="380">
        <f>'Class-9'!DF40</f>
        <v>0</v>
      </c>
      <c r="CS38" s="354">
        <f>'Class-9'!DG40</f>
        <v>0</v>
      </c>
      <c r="CT38" s="354">
        <f>'Class-9'!DH40</f>
        <v>0</v>
      </c>
      <c r="CU38" s="380">
        <f>'Class-9'!DI40</f>
        <v>0</v>
      </c>
      <c r="CV38" s="354">
        <f>'Class-9'!DJ40</f>
        <v>0</v>
      </c>
      <c r="CW38" s="354">
        <f>'Class-9'!DK40</f>
        <v>0</v>
      </c>
      <c r="CX38" s="380">
        <f>'Class-9'!DL40</f>
        <v>0</v>
      </c>
      <c r="CY38" s="381">
        <f>'Class-9'!DM40</f>
        <v>0</v>
      </c>
      <c r="CZ38" s="400">
        <f>'Class-9'!DO40</f>
        <v>0</v>
      </c>
      <c r="DA38" s="353">
        <f>'Class-9'!DP40</f>
        <v>0</v>
      </c>
      <c r="DB38" s="354">
        <f>'Class-9'!DQ40</f>
        <v>0</v>
      </c>
      <c r="DC38" s="354">
        <f>'Class-9'!DR40</f>
        <v>0</v>
      </c>
      <c r="DD38" s="354">
        <f>'Class-9'!DS40</f>
        <v>0</v>
      </c>
      <c r="DE38" s="354">
        <f>'Class-9'!DT40</f>
        <v>0</v>
      </c>
      <c r="DF38" s="382">
        <f>'Class-9'!DU40</f>
        <v>0</v>
      </c>
      <c r="DG38" s="353">
        <f>'Class-9'!DV40</f>
        <v>0</v>
      </c>
      <c r="DH38" s="354">
        <f>'Class-9'!DW40</f>
        <v>0</v>
      </c>
      <c r="DI38" s="354">
        <f>'Class-9'!DX40</f>
        <v>0</v>
      </c>
      <c r="DJ38" s="354">
        <f>'Class-9'!DY40</f>
        <v>0</v>
      </c>
      <c r="DK38" s="354">
        <f>'Class-9'!DZ40</f>
        <v>0</v>
      </c>
      <c r="DL38" s="357">
        <f>'Class-9'!EA40</f>
        <v>0</v>
      </c>
      <c r="DM38" s="353">
        <f>'Class-9'!EB40</f>
        <v>0</v>
      </c>
      <c r="DN38" s="354">
        <f>'Class-9'!EC40</f>
        <v>0</v>
      </c>
      <c r="DO38" s="380">
        <f>'Class-9'!ED40</f>
        <v>0</v>
      </c>
      <c r="DP38" s="354">
        <f>'Class-9'!EE40</f>
        <v>0</v>
      </c>
      <c r="DQ38" s="354">
        <f>'Class-9'!EF40</f>
        <v>0</v>
      </c>
      <c r="DR38" s="380">
        <f>'Class-9'!EG40</f>
        <v>0</v>
      </c>
      <c r="DS38" s="354">
        <f>'Class-9'!EH40</f>
        <v>0</v>
      </c>
      <c r="DT38" s="354">
        <f>'Class-9'!EI40</f>
        <v>0</v>
      </c>
      <c r="DU38" s="380">
        <f>'Class-9'!EJ40</f>
        <v>0</v>
      </c>
      <c r="DV38" s="381">
        <f>'Class-9'!EK40</f>
        <v>0</v>
      </c>
      <c r="DW38" s="400">
        <f>'Class-9'!EM40</f>
        <v>0</v>
      </c>
      <c r="DX38" s="353">
        <f>'Class-9'!EN40</f>
        <v>0</v>
      </c>
      <c r="DY38" s="354">
        <f>'Class-9'!EO40</f>
        <v>0</v>
      </c>
      <c r="DZ38" s="358" t="str">
        <f>'Class-9'!EP40</f>
        <v/>
      </c>
      <c r="EA38" s="353">
        <f>'Class-9'!EQ40</f>
        <v>0</v>
      </c>
      <c r="EB38" s="354">
        <f>'Class-9'!ER40</f>
        <v>0</v>
      </c>
      <c r="EC38" s="359">
        <f>'Class-9'!ES40</f>
        <v>0</v>
      </c>
      <c r="ED38" s="354" t="str">
        <f>'Class-9'!ET40</f>
        <v/>
      </c>
      <c r="EE38" s="354" t="str">
        <f>'Class-9'!EU40</f>
        <v/>
      </c>
      <c r="EF38" s="354" t="str">
        <f>'Class-9'!EV40</f>
        <v/>
      </c>
      <c r="EG38" s="356" t="str">
        <f>'Class-9'!EW40</f>
        <v/>
      </c>
      <c r="EH38" s="360" t="str">
        <f>'Class-9'!EY40</f>
        <v/>
      </c>
    </row>
    <row r="39" spans="1:138" s="361" customFormat="1" ht="17.25" customHeight="1">
      <c r="A39" s="910"/>
      <c r="B39" s="353">
        <f t="shared" si="3"/>
        <v>0</v>
      </c>
      <c r="C39" s="354">
        <f>'Class-9'!D41</f>
        <v>0</v>
      </c>
      <c r="D39" s="354">
        <f>'Class-9'!E41</f>
        <v>0</v>
      </c>
      <c r="E39" s="354">
        <f>'Class-9'!F41</f>
        <v>0</v>
      </c>
      <c r="F39" s="354">
        <f>'Class-9'!$G41</f>
        <v>0</v>
      </c>
      <c r="G39" s="354">
        <f>'Class-9'!$H41</f>
        <v>0</v>
      </c>
      <c r="H39" s="354">
        <f>'Class-9'!I41</f>
        <v>0</v>
      </c>
      <c r="I39" s="354">
        <f>'Class-9'!J41</f>
        <v>0</v>
      </c>
      <c r="J39" s="355">
        <f>'Class-9'!K41</f>
        <v>0</v>
      </c>
      <c r="K39" s="353">
        <f>'Class-9'!L41</f>
        <v>0</v>
      </c>
      <c r="L39" s="354">
        <f>'Class-9'!M41</f>
        <v>0</v>
      </c>
      <c r="M39" s="380">
        <f>'Class-9'!N41</f>
        <v>0</v>
      </c>
      <c r="N39" s="354">
        <f>'Class-9'!O41</f>
        <v>0</v>
      </c>
      <c r="O39" s="354">
        <f>'Class-9'!P41</f>
        <v>0</v>
      </c>
      <c r="P39" s="380">
        <f>'Class-9'!Q41</f>
        <v>0</v>
      </c>
      <c r="Q39" s="354">
        <f>'Class-9'!R41</f>
        <v>0</v>
      </c>
      <c r="R39" s="354">
        <f>'Class-9'!S41</f>
        <v>0</v>
      </c>
      <c r="S39" s="380">
        <f>'Class-9'!T41</f>
        <v>0</v>
      </c>
      <c r="T39" s="847">
        <f>'Class-9'!U41</f>
        <v>0</v>
      </c>
      <c r="U39" s="848"/>
      <c r="V39" s="382" t="str">
        <f>'Class-9'!Y41</f>
        <v/>
      </c>
      <c r="W39" s="353">
        <f>'Class-9'!Z41</f>
        <v>0</v>
      </c>
      <c r="X39" s="354">
        <f>'Class-9'!AA41</f>
        <v>0</v>
      </c>
      <c r="Y39" s="380">
        <f>'Class-9'!AB41</f>
        <v>0</v>
      </c>
      <c r="Z39" s="354">
        <f>'Class-9'!AC41</f>
        <v>0</v>
      </c>
      <c r="AA39" s="354">
        <f>'Class-9'!AD41</f>
        <v>0</v>
      </c>
      <c r="AB39" s="380">
        <f>'Class-9'!AE41</f>
        <v>0</v>
      </c>
      <c r="AC39" s="354">
        <f>'Class-9'!AF41</f>
        <v>0</v>
      </c>
      <c r="AD39" s="354">
        <f>'Class-9'!AG41</f>
        <v>0</v>
      </c>
      <c r="AE39" s="380">
        <f>'Class-9'!AH41</f>
        <v>0</v>
      </c>
      <c r="AF39" s="847">
        <f>'Class-9'!AI41</f>
        <v>0</v>
      </c>
      <c r="AG39" s="848">
        <f>'Class-9'!AJ41</f>
        <v>0</v>
      </c>
      <c r="AH39" s="382" t="str">
        <f>'Class-9'!AM41</f>
        <v/>
      </c>
      <c r="AI39" s="353">
        <f>'Class-9'!AN41</f>
        <v>0</v>
      </c>
      <c r="AJ39" s="354">
        <f>'Class-9'!AO41</f>
        <v>0</v>
      </c>
      <c r="AK39" s="380">
        <f>'Class-9'!AP41</f>
        <v>0</v>
      </c>
      <c r="AL39" s="354">
        <f>'Class-9'!AQ41</f>
        <v>0</v>
      </c>
      <c r="AM39" s="354">
        <f>'Class-9'!AR41</f>
        <v>0</v>
      </c>
      <c r="AN39" s="380">
        <f>'Class-9'!AS41</f>
        <v>0</v>
      </c>
      <c r="AO39" s="354">
        <f>'Class-9'!AT41</f>
        <v>0</v>
      </c>
      <c r="AP39" s="354">
        <f>'Class-9'!AU41</f>
        <v>0</v>
      </c>
      <c r="AQ39" s="380">
        <f>'Class-9'!AV41</f>
        <v>0</v>
      </c>
      <c r="AR39" s="847">
        <f>'Class-9'!AW41</f>
        <v>0</v>
      </c>
      <c r="AS39" s="848"/>
      <c r="AT39" s="382" t="str">
        <f>'Class-9'!BA41</f>
        <v/>
      </c>
      <c r="AU39" s="353">
        <f>'Class-9'!BB41</f>
        <v>0</v>
      </c>
      <c r="AV39" s="354">
        <f>'Class-9'!BC41</f>
        <v>0</v>
      </c>
      <c r="AW39" s="380">
        <f>'Class-9'!BD41</f>
        <v>0</v>
      </c>
      <c r="AX39" s="354">
        <f>'Class-9'!BE41</f>
        <v>0</v>
      </c>
      <c r="AY39" s="354">
        <f>'Class-9'!BF41</f>
        <v>0</v>
      </c>
      <c r="AZ39" s="380">
        <f>'Class-9'!BG41</f>
        <v>0</v>
      </c>
      <c r="BA39" s="354">
        <f>'Class-9'!BH41</f>
        <v>0</v>
      </c>
      <c r="BB39" s="354">
        <f>'Class-9'!BI41</f>
        <v>0</v>
      </c>
      <c r="BC39" s="380">
        <f>'Class-9'!BJ41</f>
        <v>0</v>
      </c>
      <c r="BD39" s="847">
        <f>'Class-9'!BK41</f>
        <v>0</v>
      </c>
      <c r="BE39" s="848">
        <f>'Class-9'!BL41</f>
        <v>0</v>
      </c>
      <c r="BF39" s="382" t="str">
        <f>'Class-9'!BO41</f>
        <v/>
      </c>
      <c r="BG39" s="353">
        <f>'Class-9'!BP41</f>
        <v>0</v>
      </c>
      <c r="BH39" s="354">
        <f>'Class-9'!BQ41</f>
        <v>0</v>
      </c>
      <c r="BI39" s="380">
        <f>'Class-9'!BR41</f>
        <v>0</v>
      </c>
      <c r="BJ39" s="354">
        <f>'Class-9'!BS41</f>
        <v>0</v>
      </c>
      <c r="BK39" s="354">
        <f>'Class-9'!BT41</f>
        <v>0</v>
      </c>
      <c r="BL39" s="380">
        <f>'Class-9'!BU41</f>
        <v>0</v>
      </c>
      <c r="BM39" s="354">
        <f>'Class-9'!BV41</f>
        <v>0</v>
      </c>
      <c r="BN39" s="354">
        <f>'Class-9'!BW41</f>
        <v>0</v>
      </c>
      <c r="BO39" s="380">
        <f>'Class-9'!BX41</f>
        <v>0</v>
      </c>
      <c r="BP39" s="847">
        <f>'Class-9'!BY41</f>
        <v>0</v>
      </c>
      <c r="BQ39" s="848">
        <f>'Class-9'!BZ41</f>
        <v>0</v>
      </c>
      <c r="BR39" s="382" t="str">
        <f>'Class-9'!CC41</f>
        <v/>
      </c>
      <c r="BS39" s="353">
        <f>'Class-9'!CD41</f>
        <v>0</v>
      </c>
      <c r="BT39" s="354">
        <f>'Class-9'!CE41</f>
        <v>0</v>
      </c>
      <c r="BU39" s="380">
        <f>'Class-9'!CF41</f>
        <v>0</v>
      </c>
      <c r="BV39" s="354">
        <f>'Class-9'!CG41</f>
        <v>0</v>
      </c>
      <c r="BW39" s="354">
        <f>'Class-9'!CH41</f>
        <v>0</v>
      </c>
      <c r="BX39" s="380">
        <f>'Class-9'!CI41</f>
        <v>0</v>
      </c>
      <c r="BY39" s="354">
        <f>'Class-9'!CJ41</f>
        <v>0</v>
      </c>
      <c r="BZ39" s="354">
        <f>'Class-9'!CK41</f>
        <v>0</v>
      </c>
      <c r="CA39" s="380">
        <f>'Class-9'!CL41</f>
        <v>0</v>
      </c>
      <c r="CB39" s="847">
        <f>'Class-9'!CM41</f>
        <v>0</v>
      </c>
      <c r="CC39" s="848">
        <f>'Class-9'!CN41</f>
        <v>0</v>
      </c>
      <c r="CD39" s="382" t="str">
        <f>'Class-9'!CQ41</f>
        <v/>
      </c>
      <c r="CE39" s="353">
        <f>'Class-9'!CR41</f>
        <v>0</v>
      </c>
      <c r="CF39" s="354">
        <f>'Class-9'!CS41</f>
        <v>0</v>
      </c>
      <c r="CG39" s="380">
        <f>'Class-9'!CT41</f>
        <v>0</v>
      </c>
      <c r="CH39" s="354">
        <f>'Class-9'!CU41</f>
        <v>0</v>
      </c>
      <c r="CI39" s="354">
        <f>'Class-9'!CV41</f>
        <v>0</v>
      </c>
      <c r="CJ39" s="380">
        <f>'Class-9'!CW41</f>
        <v>0</v>
      </c>
      <c r="CK39" s="354">
        <f>'Class-9'!CX41</f>
        <v>0</v>
      </c>
      <c r="CL39" s="354">
        <f>'Class-9'!CY41</f>
        <v>0</v>
      </c>
      <c r="CM39" s="380">
        <f>'Class-9'!CZ41</f>
        <v>0</v>
      </c>
      <c r="CN39" s="381">
        <f>'Class-9'!DA41</f>
        <v>0</v>
      </c>
      <c r="CO39" s="400">
        <f>'Class-9'!DC41</f>
        <v>0</v>
      </c>
      <c r="CP39" s="353">
        <f>'Class-9'!DD41</f>
        <v>0</v>
      </c>
      <c r="CQ39" s="354">
        <f>'Class-9'!DE41</f>
        <v>0</v>
      </c>
      <c r="CR39" s="380">
        <f>'Class-9'!DF41</f>
        <v>0</v>
      </c>
      <c r="CS39" s="354">
        <f>'Class-9'!DG41</f>
        <v>0</v>
      </c>
      <c r="CT39" s="354">
        <f>'Class-9'!DH41</f>
        <v>0</v>
      </c>
      <c r="CU39" s="380">
        <f>'Class-9'!DI41</f>
        <v>0</v>
      </c>
      <c r="CV39" s="354">
        <f>'Class-9'!DJ41</f>
        <v>0</v>
      </c>
      <c r="CW39" s="354">
        <f>'Class-9'!DK41</f>
        <v>0</v>
      </c>
      <c r="CX39" s="380">
        <f>'Class-9'!DL41</f>
        <v>0</v>
      </c>
      <c r="CY39" s="381">
        <f>'Class-9'!DM41</f>
        <v>0</v>
      </c>
      <c r="CZ39" s="400">
        <f>'Class-9'!DO41</f>
        <v>0</v>
      </c>
      <c r="DA39" s="353">
        <f>'Class-9'!DP41</f>
        <v>0</v>
      </c>
      <c r="DB39" s="354">
        <f>'Class-9'!DQ41</f>
        <v>0</v>
      </c>
      <c r="DC39" s="354">
        <f>'Class-9'!DR41</f>
        <v>0</v>
      </c>
      <c r="DD39" s="354">
        <f>'Class-9'!DS41</f>
        <v>0</v>
      </c>
      <c r="DE39" s="354">
        <f>'Class-9'!DT41</f>
        <v>0</v>
      </c>
      <c r="DF39" s="382">
        <f>'Class-9'!DU41</f>
        <v>0</v>
      </c>
      <c r="DG39" s="353">
        <f>'Class-9'!DV41</f>
        <v>0</v>
      </c>
      <c r="DH39" s="354">
        <f>'Class-9'!DW41</f>
        <v>0</v>
      </c>
      <c r="DI39" s="354">
        <f>'Class-9'!DX41</f>
        <v>0</v>
      </c>
      <c r="DJ39" s="354">
        <f>'Class-9'!DY41</f>
        <v>0</v>
      </c>
      <c r="DK39" s="354">
        <f>'Class-9'!DZ41</f>
        <v>0</v>
      </c>
      <c r="DL39" s="357">
        <f>'Class-9'!EA41</f>
        <v>0</v>
      </c>
      <c r="DM39" s="353">
        <f>'Class-9'!EB41</f>
        <v>0</v>
      </c>
      <c r="DN39" s="354">
        <f>'Class-9'!EC41</f>
        <v>0</v>
      </c>
      <c r="DO39" s="380">
        <f>'Class-9'!ED41</f>
        <v>0</v>
      </c>
      <c r="DP39" s="354">
        <f>'Class-9'!EE41</f>
        <v>0</v>
      </c>
      <c r="DQ39" s="354">
        <f>'Class-9'!EF41</f>
        <v>0</v>
      </c>
      <c r="DR39" s="380">
        <f>'Class-9'!EG41</f>
        <v>0</v>
      </c>
      <c r="DS39" s="354">
        <f>'Class-9'!EH41</f>
        <v>0</v>
      </c>
      <c r="DT39" s="354">
        <f>'Class-9'!EI41</f>
        <v>0</v>
      </c>
      <c r="DU39" s="380">
        <f>'Class-9'!EJ41</f>
        <v>0</v>
      </c>
      <c r="DV39" s="381">
        <f>'Class-9'!EK41</f>
        <v>0</v>
      </c>
      <c r="DW39" s="400">
        <f>'Class-9'!EM41</f>
        <v>0</v>
      </c>
      <c r="DX39" s="353">
        <f>'Class-9'!EN41</f>
        <v>0</v>
      </c>
      <c r="DY39" s="354">
        <f>'Class-9'!EO41</f>
        <v>0</v>
      </c>
      <c r="DZ39" s="358" t="str">
        <f>'Class-9'!EP41</f>
        <v/>
      </c>
      <c r="EA39" s="353">
        <f>'Class-9'!EQ41</f>
        <v>0</v>
      </c>
      <c r="EB39" s="354">
        <f>'Class-9'!ER41</f>
        <v>0</v>
      </c>
      <c r="EC39" s="359">
        <f>'Class-9'!ES41</f>
        <v>0</v>
      </c>
      <c r="ED39" s="354" t="str">
        <f>'Class-9'!ET41</f>
        <v/>
      </c>
      <c r="EE39" s="354" t="str">
        <f>'Class-9'!EU41</f>
        <v/>
      </c>
      <c r="EF39" s="354" t="str">
        <f>'Class-9'!EV41</f>
        <v/>
      </c>
      <c r="EG39" s="356" t="str">
        <f>'Class-9'!EW41</f>
        <v/>
      </c>
      <c r="EH39" s="360" t="str">
        <f>'Class-9'!EY41</f>
        <v/>
      </c>
    </row>
    <row r="40" spans="1:138" s="361" customFormat="1" ht="17.25" customHeight="1">
      <c r="A40" s="910"/>
      <c r="B40" s="353">
        <f t="shared" si="3"/>
        <v>0</v>
      </c>
      <c r="C40" s="354">
        <f>'Class-9'!D42</f>
        <v>0</v>
      </c>
      <c r="D40" s="354">
        <f>'Class-9'!E42</f>
        <v>0</v>
      </c>
      <c r="E40" s="354">
        <f>'Class-9'!F42</f>
        <v>0</v>
      </c>
      <c r="F40" s="354">
        <f>'Class-9'!$G42</f>
        <v>0</v>
      </c>
      <c r="G40" s="354">
        <f>'Class-9'!$H42</f>
        <v>0</v>
      </c>
      <c r="H40" s="354">
        <f>'Class-9'!I42</f>
        <v>0</v>
      </c>
      <c r="I40" s="354">
        <f>'Class-9'!J42</f>
        <v>0</v>
      </c>
      <c r="J40" s="355">
        <f>'Class-9'!K42</f>
        <v>0</v>
      </c>
      <c r="K40" s="353">
        <f>'Class-9'!L42</f>
        <v>0</v>
      </c>
      <c r="L40" s="354">
        <f>'Class-9'!M42</f>
        <v>0</v>
      </c>
      <c r="M40" s="380">
        <f>'Class-9'!N42</f>
        <v>0</v>
      </c>
      <c r="N40" s="354">
        <f>'Class-9'!O42</f>
        <v>0</v>
      </c>
      <c r="O40" s="354">
        <f>'Class-9'!P42</f>
        <v>0</v>
      </c>
      <c r="P40" s="380">
        <f>'Class-9'!Q42</f>
        <v>0</v>
      </c>
      <c r="Q40" s="354">
        <f>'Class-9'!R42</f>
        <v>0</v>
      </c>
      <c r="R40" s="354">
        <f>'Class-9'!S42</f>
        <v>0</v>
      </c>
      <c r="S40" s="380">
        <f>'Class-9'!T42</f>
        <v>0</v>
      </c>
      <c r="T40" s="847">
        <f>'Class-9'!U42</f>
        <v>0</v>
      </c>
      <c r="U40" s="848"/>
      <c r="V40" s="382" t="str">
        <f>'Class-9'!Y42</f>
        <v/>
      </c>
      <c r="W40" s="353">
        <f>'Class-9'!Z42</f>
        <v>0</v>
      </c>
      <c r="X40" s="354">
        <f>'Class-9'!AA42</f>
        <v>0</v>
      </c>
      <c r="Y40" s="380">
        <f>'Class-9'!AB42</f>
        <v>0</v>
      </c>
      <c r="Z40" s="354">
        <f>'Class-9'!AC42</f>
        <v>0</v>
      </c>
      <c r="AA40" s="354">
        <f>'Class-9'!AD42</f>
        <v>0</v>
      </c>
      <c r="AB40" s="380">
        <f>'Class-9'!AE42</f>
        <v>0</v>
      </c>
      <c r="AC40" s="354">
        <f>'Class-9'!AF42</f>
        <v>0</v>
      </c>
      <c r="AD40" s="354">
        <f>'Class-9'!AG42</f>
        <v>0</v>
      </c>
      <c r="AE40" s="380">
        <f>'Class-9'!AH42</f>
        <v>0</v>
      </c>
      <c r="AF40" s="847">
        <f>'Class-9'!AI42</f>
        <v>0</v>
      </c>
      <c r="AG40" s="848">
        <f>'Class-9'!AJ42</f>
        <v>0</v>
      </c>
      <c r="AH40" s="382" t="str">
        <f>'Class-9'!AM42</f>
        <v/>
      </c>
      <c r="AI40" s="353">
        <f>'Class-9'!AN42</f>
        <v>0</v>
      </c>
      <c r="AJ40" s="354">
        <f>'Class-9'!AO42</f>
        <v>0</v>
      </c>
      <c r="AK40" s="380">
        <f>'Class-9'!AP42</f>
        <v>0</v>
      </c>
      <c r="AL40" s="354">
        <f>'Class-9'!AQ42</f>
        <v>0</v>
      </c>
      <c r="AM40" s="354">
        <f>'Class-9'!AR42</f>
        <v>0</v>
      </c>
      <c r="AN40" s="380">
        <f>'Class-9'!AS42</f>
        <v>0</v>
      </c>
      <c r="AO40" s="354">
        <f>'Class-9'!AT42</f>
        <v>0</v>
      </c>
      <c r="AP40" s="354">
        <f>'Class-9'!AU42</f>
        <v>0</v>
      </c>
      <c r="AQ40" s="380">
        <f>'Class-9'!AV42</f>
        <v>0</v>
      </c>
      <c r="AR40" s="847">
        <f>'Class-9'!AW42</f>
        <v>0</v>
      </c>
      <c r="AS40" s="848"/>
      <c r="AT40" s="382" t="str">
        <f>'Class-9'!BA42</f>
        <v/>
      </c>
      <c r="AU40" s="353">
        <f>'Class-9'!BB42</f>
        <v>0</v>
      </c>
      <c r="AV40" s="354">
        <f>'Class-9'!BC42</f>
        <v>0</v>
      </c>
      <c r="AW40" s="380">
        <f>'Class-9'!BD42</f>
        <v>0</v>
      </c>
      <c r="AX40" s="354">
        <f>'Class-9'!BE42</f>
        <v>0</v>
      </c>
      <c r="AY40" s="354">
        <f>'Class-9'!BF42</f>
        <v>0</v>
      </c>
      <c r="AZ40" s="380">
        <f>'Class-9'!BG42</f>
        <v>0</v>
      </c>
      <c r="BA40" s="354">
        <f>'Class-9'!BH42</f>
        <v>0</v>
      </c>
      <c r="BB40" s="354">
        <f>'Class-9'!BI42</f>
        <v>0</v>
      </c>
      <c r="BC40" s="380">
        <f>'Class-9'!BJ42</f>
        <v>0</v>
      </c>
      <c r="BD40" s="847">
        <f>'Class-9'!BK42</f>
        <v>0</v>
      </c>
      <c r="BE40" s="848">
        <f>'Class-9'!BL42</f>
        <v>0</v>
      </c>
      <c r="BF40" s="382" t="str">
        <f>'Class-9'!BO42</f>
        <v/>
      </c>
      <c r="BG40" s="353">
        <f>'Class-9'!BP42</f>
        <v>0</v>
      </c>
      <c r="BH40" s="354">
        <f>'Class-9'!BQ42</f>
        <v>0</v>
      </c>
      <c r="BI40" s="380">
        <f>'Class-9'!BR42</f>
        <v>0</v>
      </c>
      <c r="BJ40" s="354">
        <f>'Class-9'!BS42</f>
        <v>0</v>
      </c>
      <c r="BK40" s="354">
        <f>'Class-9'!BT42</f>
        <v>0</v>
      </c>
      <c r="BL40" s="380">
        <f>'Class-9'!BU42</f>
        <v>0</v>
      </c>
      <c r="BM40" s="354">
        <f>'Class-9'!BV42</f>
        <v>0</v>
      </c>
      <c r="BN40" s="354">
        <f>'Class-9'!BW42</f>
        <v>0</v>
      </c>
      <c r="BO40" s="380">
        <f>'Class-9'!BX42</f>
        <v>0</v>
      </c>
      <c r="BP40" s="847">
        <f>'Class-9'!BY42</f>
        <v>0</v>
      </c>
      <c r="BQ40" s="848">
        <f>'Class-9'!BZ42</f>
        <v>0</v>
      </c>
      <c r="BR40" s="382" t="str">
        <f>'Class-9'!CC42</f>
        <v/>
      </c>
      <c r="BS40" s="353">
        <f>'Class-9'!CD42</f>
        <v>0</v>
      </c>
      <c r="BT40" s="354">
        <f>'Class-9'!CE42</f>
        <v>0</v>
      </c>
      <c r="BU40" s="380">
        <f>'Class-9'!CF42</f>
        <v>0</v>
      </c>
      <c r="BV40" s="354">
        <f>'Class-9'!CG42</f>
        <v>0</v>
      </c>
      <c r="BW40" s="354">
        <f>'Class-9'!CH42</f>
        <v>0</v>
      </c>
      <c r="BX40" s="380">
        <f>'Class-9'!CI42</f>
        <v>0</v>
      </c>
      <c r="BY40" s="354">
        <f>'Class-9'!CJ42</f>
        <v>0</v>
      </c>
      <c r="BZ40" s="354">
        <f>'Class-9'!CK42</f>
        <v>0</v>
      </c>
      <c r="CA40" s="380">
        <f>'Class-9'!CL42</f>
        <v>0</v>
      </c>
      <c r="CB40" s="847">
        <f>'Class-9'!CM42</f>
        <v>0</v>
      </c>
      <c r="CC40" s="848">
        <f>'Class-9'!CN42</f>
        <v>0</v>
      </c>
      <c r="CD40" s="382" t="str">
        <f>'Class-9'!CQ42</f>
        <v/>
      </c>
      <c r="CE40" s="353">
        <f>'Class-9'!CR42</f>
        <v>0</v>
      </c>
      <c r="CF40" s="354">
        <f>'Class-9'!CS42</f>
        <v>0</v>
      </c>
      <c r="CG40" s="380">
        <f>'Class-9'!CT42</f>
        <v>0</v>
      </c>
      <c r="CH40" s="354">
        <f>'Class-9'!CU42</f>
        <v>0</v>
      </c>
      <c r="CI40" s="354">
        <f>'Class-9'!CV42</f>
        <v>0</v>
      </c>
      <c r="CJ40" s="380">
        <f>'Class-9'!CW42</f>
        <v>0</v>
      </c>
      <c r="CK40" s="354">
        <f>'Class-9'!CX42</f>
        <v>0</v>
      </c>
      <c r="CL40" s="354">
        <f>'Class-9'!CY42</f>
        <v>0</v>
      </c>
      <c r="CM40" s="380">
        <f>'Class-9'!CZ42</f>
        <v>0</v>
      </c>
      <c r="CN40" s="381">
        <f>'Class-9'!DA42</f>
        <v>0</v>
      </c>
      <c r="CO40" s="400">
        <f>'Class-9'!DC42</f>
        <v>0</v>
      </c>
      <c r="CP40" s="353">
        <f>'Class-9'!DD42</f>
        <v>0</v>
      </c>
      <c r="CQ40" s="354">
        <f>'Class-9'!DE42</f>
        <v>0</v>
      </c>
      <c r="CR40" s="380">
        <f>'Class-9'!DF42</f>
        <v>0</v>
      </c>
      <c r="CS40" s="354">
        <f>'Class-9'!DG42</f>
        <v>0</v>
      </c>
      <c r="CT40" s="354">
        <f>'Class-9'!DH42</f>
        <v>0</v>
      </c>
      <c r="CU40" s="380">
        <f>'Class-9'!DI42</f>
        <v>0</v>
      </c>
      <c r="CV40" s="354">
        <f>'Class-9'!DJ42</f>
        <v>0</v>
      </c>
      <c r="CW40" s="354">
        <f>'Class-9'!DK42</f>
        <v>0</v>
      </c>
      <c r="CX40" s="380">
        <f>'Class-9'!DL42</f>
        <v>0</v>
      </c>
      <c r="CY40" s="381">
        <f>'Class-9'!DM42</f>
        <v>0</v>
      </c>
      <c r="CZ40" s="400">
        <f>'Class-9'!DO42</f>
        <v>0</v>
      </c>
      <c r="DA40" s="353">
        <f>'Class-9'!DP42</f>
        <v>0</v>
      </c>
      <c r="DB40" s="354">
        <f>'Class-9'!DQ42</f>
        <v>0</v>
      </c>
      <c r="DC40" s="354">
        <f>'Class-9'!DR42</f>
        <v>0</v>
      </c>
      <c r="DD40" s="354">
        <f>'Class-9'!DS42</f>
        <v>0</v>
      </c>
      <c r="DE40" s="354">
        <f>'Class-9'!DT42</f>
        <v>0</v>
      </c>
      <c r="DF40" s="382">
        <f>'Class-9'!DU42</f>
        <v>0</v>
      </c>
      <c r="DG40" s="353">
        <f>'Class-9'!DV42</f>
        <v>0</v>
      </c>
      <c r="DH40" s="354">
        <f>'Class-9'!DW42</f>
        <v>0</v>
      </c>
      <c r="DI40" s="354">
        <f>'Class-9'!DX42</f>
        <v>0</v>
      </c>
      <c r="DJ40" s="354">
        <f>'Class-9'!DY42</f>
        <v>0</v>
      </c>
      <c r="DK40" s="354">
        <f>'Class-9'!DZ42</f>
        <v>0</v>
      </c>
      <c r="DL40" s="357">
        <f>'Class-9'!EA42</f>
        <v>0</v>
      </c>
      <c r="DM40" s="353">
        <f>'Class-9'!EB42</f>
        <v>0</v>
      </c>
      <c r="DN40" s="354">
        <f>'Class-9'!EC42</f>
        <v>0</v>
      </c>
      <c r="DO40" s="380">
        <f>'Class-9'!ED42</f>
        <v>0</v>
      </c>
      <c r="DP40" s="354">
        <f>'Class-9'!EE42</f>
        <v>0</v>
      </c>
      <c r="DQ40" s="354">
        <f>'Class-9'!EF42</f>
        <v>0</v>
      </c>
      <c r="DR40" s="380">
        <f>'Class-9'!EG42</f>
        <v>0</v>
      </c>
      <c r="DS40" s="354">
        <f>'Class-9'!EH42</f>
        <v>0</v>
      </c>
      <c r="DT40" s="354">
        <f>'Class-9'!EI42</f>
        <v>0</v>
      </c>
      <c r="DU40" s="380">
        <f>'Class-9'!EJ42</f>
        <v>0</v>
      </c>
      <c r="DV40" s="381">
        <f>'Class-9'!EK42</f>
        <v>0</v>
      </c>
      <c r="DW40" s="400">
        <f>'Class-9'!EM42</f>
        <v>0</v>
      </c>
      <c r="DX40" s="353">
        <f>'Class-9'!EN42</f>
        <v>0</v>
      </c>
      <c r="DY40" s="354">
        <f>'Class-9'!EO42</f>
        <v>0</v>
      </c>
      <c r="DZ40" s="358" t="str">
        <f>'Class-9'!EP42</f>
        <v/>
      </c>
      <c r="EA40" s="353">
        <f>'Class-9'!EQ42</f>
        <v>0</v>
      </c>
      <c r="EB40" s="354">
        <f>'Class-9'!ER42</f>
        <v>0</v>
      </c>
      <c r="EC40" s="359">
        <f>'Class-9'!ES42</f>
        <v>0</v>
      </c>
      <c r="ED40" s="354" t="str">
        <f>'Class-9'!ET42</f>
        <v/>
      </c>
      <c r="EE40" s="354" t="str">
        <f>'Class-9'!EU42</f>
        <v/>
      </c>
      <c r="EF40" s="354" t="str">
        <f>'Class-9'!EV42</f>
        <v/>
      </c>
      <c r="EG40" s="356" t="str">
        <f>'Class-9'!EW42</f>
        <v/>
      </c>
      <c r="EH40" s="360" t="str">
        <f>'Class-9'!EY42</f>
        <v/>
      </c>
    </row>
    <row r="41" spans="1:138" s="361" customFormat="1" ht="17.25" customHeight="1">
      <c r="A41" s="910"/>
      <c r="B41" s="353">
        <f t="shared" si="3"/>
        <v>0</v>
      </c>
      <c r="C41" s="354">
        <f>'Class-9'!D43</f>
        <v>0</v>
      </c>
      <c r="D41" s="354">
        <f>'Class-9'!E43</f>
        <v>0</v>
      </c>
      <c r="E41" s="354">
        <f>'Class-9'!F43</f>
        <v>0</v>
      </c>
      <c r="F41" s="354">
        <f>'Class-9'!$G43</f>
        <v>0</v>
      </c>
      <c r="G41" s="354">
        <f>'Class-9'!$H43</f>
        <v>0</v>
      </c>
      <c r="H41" s="354">
        <f>'Class-9'!I43</f>
        <v>0</v>
      </c>
      <c r="I41" s="354">
        <f>'Class-9'!J43</f>
        <v>0</v>
      </c>
      <c r="J41" s="355">
        <f>'Class-9'!K43</f>
        <v>0</v>
      </c>
      <c r="K41" s="353">
        <f>'Class-9'!L43</f>
        <v>0</v>
      </c>
      <c r="L41" s="354">
        <f>'Class-9'!M43</f>
        <v>0</v>
      </c>
      <c r="M41" s="380">
        <f>'Class-9'!N43</f>
        <v>0</v>
      </c>
      <c r="N41" s="354">
        <f>'Class-9'!O43</f>
        <v>0</v>
      </c>
      <c r="O41" s="354">
        <f>'Class-9'!P43</f>
        <v>0</v>
      </c>
      <c r="P41" s="380">
        <f>'Class-9'!Q43</f>
        <v>0</v>
      </c>
      <c r="Q41" s="354">
        <f>'Class-9'!R43</f>
        <v>0</v>
      </c>
      <c r="R41" s="354">
        <f>'Class-9'!S43</f>
        <v>0</v>
      </c>
      <c r="S41" s="380">
        <f>'Class-9'!T43</f>
        <v>0</v>
      </c>
      <c r="T41" s="847">
        <f>'Class-9'!U43</f>
        <v>0</v>
      </c>
      <c r="U41" s="848"/>
      <c r="V41" s="382" t="str">
        <f>'Class-9'!Y43</f>
        <v/>
      </c>
      <c r="W41" s="353">
        <f>'Class-9'!Z43</f>
        <v>0</v>
      </c>
      <c r="X41" s="354">
        <f>'Class-9'!AA43</f>
        <v>0</v>
      </c>
      <c r="Y41" s="380">
        <f>'Class-9'!AB43</f>
        <v>0</v>
      </c>
      <c r="Z41" s="354">
        <f>'Class-9'!AC43</f>
        <v>0</v>
      </c>
      <c r="AA41" s="354">
        <f>'Class-9'!AD43</f>
        <v>0</v>
      </c>
      <c r="AB41" s="380">
        <f>'Class-9'!AE43</f>
        <v>0</v>
      </c>
      <c r="AC41" s="354">
        <f>'Class-9'!AF43</f>
        <v>0</v>
      </c>
      <c r="AD41" s="354">
        <f>'Class-9'!AG43</f>
        <v>0</v>
      </c>
      <c r="AE41" s="380">
        <f>'Class-9'!AH43</f>
        <v>0</v>
      </c>
      <c r="AF41" s="847">
        <f>'Class-9'!AI43</f>
        <v>0</v>
      </c>
      <c r="AG41" s="848">
        <f>'Class-9'!AJ43</f>
        <v>0</v>
      </c>
      <c r="AH41" s="382" t="str">
        <f>'Class-9'!AM43</f>
        <v/>
      </c>
      <c r="AI41" s="353">
        <f>'Class-9'!AN43</f>
        <v>0</v>
      </c>
      <c r="AJ41" s="354">
        <f>'Class-9'!AO43</f>
        <v>0</v>
      </c>
      <c r="AK41" s="380">
        <f>'Class-9'!AP43</f>
        <v>0</v>
      </c>
      <c r="AL41" s="354">
        <f>'Class-9'!AQ43</f>
        <v>0</v>
      </c>
      <c r="AM41" s="354">
        <f>'Class-9'!AR43</f>
        <v>0</v>
      </c>
      <c r="AN41" s="380">
        <f>'Class-9'!AS43</f>
        <v>0</v>
      </c>
      <c r="AO41" s="354">
        <f>'Class-9'!AT43</f>
        <v>0</v>
      </c>
      <c r="AP41" s="354">
        <f>'Class-9'!AU43</f>
        <v>0</v>
      </c>
      <c r="AQ41" s="380">
        <f>'Class-9'!AV43</f>
        <v>0</v>
      </c>
      <c r="AR41" s="847">
        <f>'Class-9'!AW43</f>
        <v>0</v>
      </c>
      <c r="AS41" s="848"/>
      <c r="AT41" s="382" t="str">
        <f>'Class-9'!BA43</f>
        <v/>
      </c>
      <c r="AU41" s="353">
        <f>'Class-9'!BB43</f>
        <v>0</v>
      </c>
      <c r="AV41" s="354">
        <f>'Class-9'!BC43</f>
        <v>0</v>
      </c>
      <c r="AW41" s="380">
        <f>'Class-9'!BD43</f>
        <v>0</v>
      </c>
      <c r="AX41" s="354">
        <f>'Class-9'!BE43</f>
        <v>0</v>
      </c>
      <c r="AY41" s="354">
        <f>'Class-9'!BF43</f>
        <v>0</v>
      </c>
      <c r="AZ41" s="380">
        <f>'Class-9'!BG43</f>
        <v>0</v>
      </c>
      <c r="BA41" s="354">
        <f>'Class-9'!BH43</f>
        <v>0</v>
      </c>
      <c r="BB41" s="354">
        <f>'Class-9'!BI43</f>
        <v>0</v>
      </c>
      <c r="BC41" s="380">
        <f>'Class-9'!BJ43</f>
        <v>0</v>
      </c>
      <c r="BD41" s="847">
        <f>'Class-9'!BK43</f>
        <v>0</v>
      </c>
      <c r="BE41" s="848">
        <f>'Class-9'!BL43</f>
        <v>0</v>
      </c>
      <c r="BF41" s="382" t="str">
        <f>'Class-9'!BO43</f>
        <v/>
      </c>
      <c r="BG41" s="353">
        <f>'Class-9'!BP43</f>
        <v>0</v>
      </c>
      <c r="BH41" s="354">
        <f>'Class-9'!BQ43</f>
        <v>0</v>
      </c>
      <c r="BI41" s="380">
        <f>'Class-9'!BR43</f>
        <v>0</v>
      </c>
      <c r="BJ41" s="354">
        <f>'Class-9'!BS43</f>
        <v>0</v>
      </c>
      <c r="BK41" s="354">
        <f>'Class-9'!BT43</f>
        <v>0</v>
      </c>
      <c r="BL41" s="380">
        <f>'Class-9'!BU43</f>
        <v>0</v>
      </c>
      <c r="BM41" s="354">
        <f>'Class-9'!BV43</f>
        <v>0</v>
      </c>
      <c r="BN41" s="354">
        <f>'Class-9'!BW43</f>
        <v>0</v>
      </c>
      <c r="BO41" s="380">
        <f>'Class-9'!BX43</f>
        <v>0</v>
      </c>
      <c r="BP41" s="847">
        <f>'Class-9'!BY43</f>
        <v>0</v>
      </c>
      <c r="BQ41" s="848">
        <f>'Class-9'!BZ43</f>
        <v>0</v>
      </c>
      <c r="BR41" s="382" t="str">
        <f>'Class-9'!CC43</f>
        <v/>
      </c>
      <c r="BS41" s="353">
        <f>'Class-9'!CD43</f>
        <v>0</v>
      </c>
      <c r="BT41" s="354">
        <f>'Class-9'!CE43</f>
        <v>0</v>
      </c>
      <c r="BU41" s="380">
        <f>'Class-9'!CF43</f>
        <v>0</v>
      </c>
      <c r="BV41" s="354">
        <f>'Class-9'!CG43</f>
        <v>0</v>
      </c>
      <c r="BW41" s="354">
        <f>'Class-9'!CH43</f>
        <v>0</v>
      </c>
      <c r="BX41" s="380">
        <f>'Class-9'!CI43</f>
        <v>0</v>
      </c>
      <c r="BY41" s="354">
        <f>'Class-9'!CJ43</f>
        <v>0</v>
      </c>
      <c r="BZ41" s="354">
        <f>'Class-9'!CK43</f>
        <v>0</v>
      </c>
      <c r="CA41" s="380">
        <f>'Class-9'!CL43</f>
        <v>0</v>
      </c>
      <c r="CB41" s="847">
        <f>'Class-9'!CM43</f>
        <v>0</v>
      </c>
      <c r="CC41" s="848">
        <f>'Class-9'!CN43</f>
        <v>0</v>
      </c>
      <c r="CD41" s="382" t="str">
        <f>'Class-9'!CQ43</f>
        <v/>
      </c>
      <c r="CE41" s="353">
        <f>'Class-9'!CR43</f>
        <v>0</v>
      </c>
      <c r="CF41" s="354">
        <f>'Class-9'!CS43</f>
        <v>0</v>
      </c>
      <c r="CG41" s="380">
        <f>'Class-9'!CT43</f>
        <v>0</v>
      </c>
      <c r="CH41" s="354">
        <f>'Class-9'!CU43</f>
        <v>0</v>
      </c>
      <c r="CI41" s="354">
        <f>'Class-9'!CV43</f>
        <v>0</v>
      </c>
      <c r="CJ41" s="380">
        <f>'Class-9'!CW43</f>
        <v>0</v>
      </c>
      <c r="CK41" s="354">
        <f>'Class-9'!CX43</f>
        <v>0</v>
      </c>
      <c r="CL41" s="354">
        <f>'Class-9'!CY43</f>
        <v>0</v>
      </c>
      <c r="CM41" s="380">
        <f>'Class-9'!CZ43</f>
        <v>0</v>
      </c>
      <c r="CN41" s="381">
        <f>'Class-9'!DA43</f>
        <v>0</v>
      </c>
      <c r="CO41" s="400">
        <f>'Class-9'!DC43</f>
        <v>0</v>
      </c>
      <c r="CP41" s="353">
        <f>'Class-9'!DD43</f>
        <v>0</v>
      </c>
      <c r="CQ41" s="354">
        <f>'Class-9'!DE43</f>
        <v>0</v>
      </c>
      <c r="CR41" s="380">
        <f>'Class-9'!DF43</f>
        <v>0</v>
      </c>
      <c r="CS41" s="354">
        <f>'Class-9'!DG43</f>
        <v>0</v>
      </c>
      <c r="CT41" s="354">
        <f>'Class-9'!DH43</f>
        <v>0</v>
      </c>
      <c r="CU41" s="380">
        <f>'Class-9'!DI43</f>
        <v>0</v>
      </c>
      <c r="CV41" s="354">
        <f>'Class-9'!DJ43</f>
        <v>0</v>
      </c>
      <c r="CW41" s="354">
        <f>'Class-9'!DK43</f>
        <v>0</v>
      </c>
      <c r="CX41" s="380">
        <f>'Class-9'!DL43</f>
        <v>0</v>
      </c>
      <c r="CY41" s="381">
        <f>'Class-9'!DM43</f>
        <v>0</v>
      </c>
      <c r="CZ41" s="400">
        <f>'Class-9'!DO43</f>
        <v>0</v>
      </c>
      <c r="DA41" s="353">
        <f>'Class-9'!DP43</f>
        <v>0</v>
      </c>
      <c r="DB41" s="354">
        <f>'Class-9'!DQ43</f>
        <v>0</v>
      </c>
      <c r="DC41" s="354">
        <f>'Class-9'!DR43</f>
        <v>0</v>
      </c>
      <c r="DD41" s="354">
        <f>'Class-9'!DS43</f>
        <v>0</v>
      </c>
      <c r="DE41" s="354">
        <f>'Class-9'!DT43</f>
        <v>0</v>
      </c>
      <c r="DF41" s="382">
        <f>'Class-9'!DU43</f>
        <v>0</v>
      </c>
      <c r="DG41" s="353">
        <f>'Class-9'!DV43</f>
        <v>0</v>
      </c>
      <c r="DH41" s="354">
        <f>'Class-9'!DW43</f>
        <v>0</v>
      </c>
      <c r="DI41" s="354">
        <f>'Class-9'!DX43</f>
        <v>0</v>
      </c>
      <c r="DJ41" s="354">
        <f>'Class-9'!DY43</f>
        <v>0</v>
      </c>
      <c r="DK41" s="354">
        <f>'Class-9'!DZ43</f>
        <v>0</v>
      </c>
      <c r="DL41" s="357">
        <f>'Class-9'!EA43</f>
        <v>0</v>
      </c>
      <c r="DM41" s="353">
        <f>'Class-9'!EB43</f>
        <v>0</v>
      </c>
      <c r="DN41" s="354">
        <f>'Class-9'!EC43</f>
        <v>0</v>
      </c>
      <c r="DO41" s="380">
        <f>'Class-9'!ED43</f>
        <v>0</v>
      </c>
      <c r="DP41" s="354">
        <f>'Class-9'!EE43</f>
        <v>0</v>
      </c>
      <c r="DQ41" s="354">
        <f>'Class-9'!EF43</f>
        <v>0</v>
      </c>
      <c r="DR41" s="380">
        <f>'Class-9'!EG43</f>
        <v>0</v>
      </c>
      <c r="DS41" s="354">
        <f>'Class-9'!EH43</f>
        <v>0</v>
      </c>
      <c r="DT41" s="354">
        <f>'Class-9'!EI43</f>
        <v>0</v>
      </c>
      <c r="DU41" s="380">
        <f>'Class-9'!EJ43</f>
        <v>0</v>
      </c>
      <c r="DV41" s="381">
        <f>'Class-9'!EK43</f>
        <v>0</v>
      </c>
      <c r="DW41" s="400">
        <f>'Class-9'!EM43</f>
        <v>0</v>
      </c>
      <c r="DX41" s="353">
        <f>'Class-9'!EN43</f>
        <v>0</v>
      </c>
      <c r="DY41" s="354">
        <f>'Class-9'!EO43</f>
        <v>0</v>
      </c>
      <c r="DZ41" s="358" t="str">
        <f>'Class-9'!EP43</f>
        <v/>
      </c>
      <c r="EA41" s="353">
        <f>'Class-9'!EQ43</f>
        <v>0</v>
      </c>
      <c r="EB41" s="354">
        <f>'Class-9'!ER43</f>
        <v>0</v>
      </c>
      <c r="EC41" s="359">
        <f>'Class-9'!ES43</f>
        <v>0</v>
      </c>
      <c r="ED41" s="354" t="str">
        <f>'Class-9'!ET43</f>
        <v/>
      </c>
      <c r="EE41" s="354" t="str">
        <f>'Class-9'!EU43</f>
        <v/>
      </c>
      <c r="EF41" s="354" t="str">
        <f>'Class-9'!EV43</f>
        <v/>
      </c>
      <c r="EG41" s="356" t="str">
        <f>'Class-9'!EW43</f>
        <v/>
      </c>
      <c r="EH41" s="360" t="str">
        <f>'Class-9'!EY43</f>
        <v/>
      </c>
    </row>
    <row r="42" spans="1:138" s="361" customFormat="1" ht="17.25" customHeight="1">
      <c r="A42" s="910"/>
      <c r="B42" s="353">
        <f t="shared" si="3"/>
        <v>0</v>
      </c>
      <c r="C42" s="354">
        <f>'Class-9'!D44</f>
        <v>0</v>
      </c>
      <c r="D42" s="354">
        <f>'Class-9'!E44</f>
        <v>0</v>
      </c>
      <c r="E42" s="354">
        <f>'Class-9'!F44</f>
        <v>0</v>
      </c>
      <c r="F42" s="354">
        <f>'Class-9'!$G44</f>
        <v>0</v>
      </c>
      <c r="G42" s="354">
        <f>'Class-9'!$H44</f>
        <v>0</v>
      </c>
      <c r="H42" s="354">
        <f>'Class-9'!I44</f>
        <v>0</v>
      </c>
      <c r="I42" s="354">
        <f>'Class-9'!J44</f>
        <v>0</v>
      </c>
      <c r="J42" s="355">
        <f>'Class-9'!K44</f>
        <v>0</v>
      </c>
      <c r="K42" s="353">
        <f>'Class-9'!L44</f>
        <v>0</v>
      </c>
      <c r="L42" s="354">
        <f>'Class-9'!M44</f>
        <v>0</v>
      </c>
      <c r="M42" s="380">
        <f>'Class-9'!N44</f>
        <v>0</v>
      </c>
      <c r="N42" s="354">
        <f>'Class-9'!O44</f>
        <v>0</v>
      </c>
      <c r="O42" s="354">
        <f>'Class-9'!P44</f>
        <v>0</v>
      </c>
      <c r="P42" s="380">
        <f>'Class-9'!Q44</f>
        <v>0</v>
      </c>
      <c r="Q42" s="354">
        <f>'Class-9'!R44</f>
        <v>0</v>
      </c>
      <c r="R42" s="354">
        <f>'Class-9'!S44</f>
        <v>0</v>
      </c>
      <c r="S42" s="380">
        <f>'Class-9'!T44</f>
        <v>0</v>
      </c>
      <c r="T42" s="847">
        <f>'Class-9'!U44</f>
        <v>0</v>
      </c>
      <c r="U42" s="848"/>
      <c r="V42" s="382" t="str">
        <f>'Class-9'!Y44</f>
        <v/>
      </c>
      <c r="W42" s="353">
        <f>'Class-9'!Z44</f>
        <v>0</v>
      </c>
      <c r="X42" s="354">
        <f>'Class-9'!AA44</f>
        <v>0</v>
      </c>
      <c r="Y42" s="380">
        <f>'Class-9'!AB44</f>
        <v>0</v>
      </c>
      <c r="Z42" s="354">
        <f>'Class-9'!AC44</f>
        <v>0</v>
      </c>
      <c r="AA42" s="354">
        <f>'Class-9'!AD44</f>
        <v>0</v>
      </c>
      <c r="AB42" s="380">
        <f>'Class-9'!AE44</f>
        <v>0</v>
      </c>
      <c r="AC42" s="354">
        <f>'Class-9'!AF44</f>
        <v>0</v>
      </c>
      <c r="AD42" s="354">
        <f>'Class-9'!AG44</f>
        <v>0</v>
      </c>
      <c r="AE42" s="380">
        <f>'Class-9'!AH44</f>
        <v>0</v>
      </c>
      <c r="AF42" s="847">
        <f>'Class-9'!AI44</f>
        <v>0</v>
      </c>
      <c r="AG42" s="848">
        <f>'Class-9'!AJ44</f>
        <v>0</v>
      </c>
      <c r="AH42" s="382" t="str">
        <f>'Class-9'!AM44</f>
        <v/>
      </c>
      <c r="AI42" s="353">
        <f>'Class-9'!AN44</f>
        <v>0</v>
      </c>
      <c r="AJ42" s="354">
        <f>'Class-9'!AO44</f>
        <v>0</v>
      </c>
      <c r="AK42" s="380">
        <f>'Class-9'!AP44</f>
        <v>0</v>
      </c>
      <c r="AL42" s="354">
        <f>'Class-9'!AQ44</f>
        <v>0</v>
      </c>
      <c r="AM42" s="354">
        <f>'Class-9'!AR44</f>
        <v>0</v>
      </c>
      <c r="AN42" s="380">
        <f>'Class-9'!AS44</f>
        <v>0</v>
      </c>
      <c r="AO42" s="354">
        <f>'Class-9'!AT44</f>
        <v>0</v>
      </c>
      <c r="AP42" s="354">
        <f>'Class-9'!AU44</f>
        <v>0</v>
      </c>
      <c r="AQ42" s="380">
        <f>'Class-9'!AV44</f>
        <v>0</v>
      </c>
      <c r="AR42" s="847">
        <f>'Class-9'!AW44</f>
        <v>0</v>
      </c>
      <c r="AS42" s="848"/>
      <c r="AT42" s="382" t="str">
        <f>'Class-9'!BA44</f>
        <v/>
      </c>
      <c r="AU42" s="353">
        <f>'Class-9'!BB44</f>
        <v>0</v>
      </c>
      <c r="AV42" s="354">
        <f>'Class-9'!BC44</f>
        <v>0</v>
      </c>
      <c r="AW42" s="380">
        <f>'Class-9'!BD44</f>
        <v>0</v>
      </c>
      <c r="AX42" s="354">
        <f>'Class-9'!BE44</f>
        <v>0</v>
      </c>
      <c r="AY42" s="354">
        <f>'Class-9'!BF44</f>
        <v>0</v>
      </c>
      <c r="AZ42" s="380">
        <f>'Class-9'!BG44</f>
        <v>0</v>
      </c>
      <c r="BA42" s="354">
        <f>'Class-9'!BH44</f>
        <v>0</v>
      </c>
      <c r="BB42" s="354">
        <f>'Class-9'!BI44</f>
        <v>0</v>
      </c>
      <c r="BC42" s="380">
        <f>'Class-9'!BJ44</f>
        <v>0</v>
      </c>
      <c r="BD42" s="847">
        <f>'Class-9'!BK44</f>
        <v>0</v>
      </c>
      <c r="BE42" s="848">
        <f>'Class-9'!BL44</f>
        <v>0</v>
      </c>
      <c r="BF42" s="382" t="str">
        <f>'Class-9'!BO44</f>
        <v/>
      </c>
      <c r="BG42" s="353">
        <f>'Class-9'!BP44</f>
        <v>0</v>
      </c>
      <c r="BH42" s="354">
        <f>'Class-9'!BQ44</f>
        <v>0</v>
      </c>
      <c r="BI42" s="380">
        <f>'Class-9'!BR44</f>
        <v>0</v>
      </c>
      <c r="BJ42" s="354">
        <f>'Class-9'!BS44</f>
        <v>0</v>
      </c>
      <c r="BK42" s="354">
        <f>'Class-9'!BT44</f>
        <v>0</v>
      </c>
      <c r="BL42" s="380">
        <f>'Class-9'!BU44</f>
        <v>0</v>
      </c>
      <c r="BM42" s="354">
        <f>'Class-9'!BV44</f>
        <v>0</v>
      </c>
      <c r="BN42" s="354">
        <f>'Class-9'!BW44</f>
        <v>0</v>
      </c>
      <c r="BO42" s="380">
        <f>'Class-9'!BX44</f>
        <v>0</v>
      </c>
      <c r="BP42" s="847">
        <f>'Class-9'!BY44</f>
        <v>0</v>
      </c>
      <c r="BQ42" s="848">
        <f>'Class-9'!BZ44</f>
        <v>0</v>
      </c>
      <c r="BR42" s="382" t="str">
        <f>'Class-9'!CC44</f>
        <v/>
      </c>
      <c r="BS42" s="353">
        <f>'Class-9'!CD44</f>
        <v>0</v>
      </c>
      <c r="BT42" s="354">
        <f>'Class-9'!CE44</f>
        <v>0</v>
      </c>
      <c r="BU42" s="380">
        <f>'Class-9'!CF44</f>
        <v>0</v>
      </c>
      <c r="BV42" s="354">
        <f>'Class-9'!CG44</f>
        <v>0</v>
      </c>
      <c r="BW42" s="354">
        <f>'Class-9'!CH44</f>
        <v>0</v>
      </c>
      <c r="BX42" s="380">
        <f>'Class-9'!CI44</f>
        <v>0</v>
      </c>
      <c r="BY42" s="354">
        <f>'Class-9'!CJ44</f>
        <v>0</v>
      </c>
      <c r="BZ42" s="354">
        <f>'Class-9'!CK44</f>
        <v>0</v>
      </c>
      <c r="CA42" s="380">
        <f>'Class-9'!CL44</f>
        <v>0</v>
      </c>
      <c r="CB42" s="847">
        <f>'Class-9'!CM44</f>
        <v>0</v>
      </c>
      <c r="CC42" s="848">
        <f>'Class-9'!CN44</f>
        <v>0</v>
      </c>
      <c r="CD42" s="382" t="str">
        <f>'Class-9'!CQ44</f>
        <v/>
      </c>
      <c r="CE42" s="353">
        <f>'Class-9'!CR44</f>
        <v>0</v>
      </c>
      <c r="CF42" s="354">
        <f>'Class-9'!CS44</f>
        <v>0</v>
      </c>
      <c r="CG42" s="380">
        <f>'Class-9'!CT44</f>
        <v>0</v>
      </c>
      <c r="CH42" s="354">
        <f>'Class-9'!CU44</f>
        <v>0</v>
      </c>
      <c r="CI42" s="354">
        <f>'Class-9'!CV44</f>
        <v>0</v>
      </c>
      <c r="CJ42" s="380">
        <f>'Class-9'!CW44</f>
        <v>0</v>
      </c>
      <c r="CK42" s="354">
        <f>'Class-9'!CX44</f>
        <v>0</v>
      </c>
      <c r="CL42" s="354">
        <f>'Class-9'!CY44</f>
        <v>0</v>
      </c>
      <c r="CM42" s="380">
        <f>'Class-9'!CZ44</f>
        <v>0</v>
      </c>
      <c r="CN42" s="381">
        <f>'Class-9'!DA44</f>
        <v>0</v>
      </c>
      <c r="CO42" s="400">
        <f>'Class-9'!DC44</f>
        <v>0</v>
      </c>
      <c r="CP42" s="353">
        <f>'Class-9'!DD44</f>
        <v>0</v>
      </c>
      <c r="CQ42" s="354">
        <f>'Class-9'!DE44</f>
        <v>0</v>
      </c>
      <c r="CR42" s="380">
        <f>'Class-9'!DF44</f>
        <v>0</v>
      </c>
      <c r="CS42" s="354">
        <f>'Class-9'!DG44</f>
        <v>0</v>
      </c>
      <c r="CT42" s="354">
        <f>'Class-9'!DH44</f>
        <v>0</v>
      </c>
      <c r="CU42" s="380">
        <f>'Class-9'!DI44</f>
        <v>0</v>
      </c>
      <c r="CV42" s="354">
        <f>'Class-9'!DJ44</f>
        <v>0</v>
      </c>
      <c r="CW42" s="354">
        <f>'Class-9'!DK44</f>
        <v>0</v>
      </c>
      <c r="CX42" s="380">
        <f>'Class-9'!DL44</f>
        <v>0</v>
      </c>
      <c r="CY42" s="381">
        <f>'Class-9'!DM44</f>
        <v>0</v>
      </c>
      <c r="CZ42" s="400">
        <f>'Class-9'!DO44</f>
        <v>0</v>
      </c>
      <c r="DA42" s="353">
        <f>'Class-9'!DP44</f>
        <v>0</v>
      </c>
      <c r="DB42" s="354">
        <f>'Class-9'!DQ44</f>
        <v>0</v>
      </c>
      <c r="DC42" s="354">
        <f>'Class-9'!DR44</f>
        <v>0</v>
      </c>
      <c r="DD42" s="354">
        <f>'Class-9'!DS44</f>
        <v>0</v>
      </c>
      <c r="DE42" s="354">
        <f>'Class-9'!DT44</f>
        <v>0</v>
      </c>
      <c r="DF42" s="382">
        <f>'Class-9'!DU44</f>
        <v>0</v>
      </c>
      <c r="DG42" s="353">
        <f>'Class-9'!DV44</f>
        <v>0</v>
      </c>
      <c r="DH42" s="354">
        <f>'Class-9'!DW44</f>
        <v>0</v>
      </c>
      <c r="DI42" s="354">
        <f>'Class-9'!DX44</f>
        <v>0</v>
      </c>
      <c r="DJ42" s="354">
        <f>'Class-9'!DY44</f>
        <v>0</v>
      </c>
      <c r="DK42" s="354">
        <f>'Class-9'!DZ44</f>
        <v>0</v>
      </c>
      <c r="DL42" s="357">
        <f>'Class-9'!EA44</f>
        <v>0</v>
      </c>
      <c r="DM42" s="353">
        <f>'Class-9'!EB44</f>
        <v>0</v>
      </c>
      <c r="DN42" s="354">
        <f>'Class-9'!EC44</f>
        <v>0</v>
      </c>
      <c r="DO42" s="380">
        <f>'Class-9'!ED44</f>
        <v>0</v>
      </c>
      <c r="DP42" s="354">
        <f>'Class-9'!EE44</f>
        <v>0</v>
      </c>
      <c r="DQ42" s="354">
        <f>'Class-9'!EF44</f>
        <v>0</v>
      </c>
      <c r="DR42" s="380">
        <f>'Class-9'!EG44</f>
        <v>0</v>
      </c>
      <c r="DS42" s="354">
        <f>'Class-9'!EH44</f>
        <v>0</v>
      </c>
      <c r="DT42" s="354">
        <f>'Class-9'!EI44</f>
        <v>0</v>
      </c>
      <c r="DU42" s="380">
        <f>'Class-9'!EJ44</f>
        <v>0</v>
      </c>
      <c r="DV42" s="381">
        <f>'Class-9'!EK44</f>
        <v>0</v>
      </c>
      <c r="DW42" s="400">
        <f>'Class-9'!EM44</f>
        <v>0</v>
      </c>
      <c r="DX42" s="353">
        <f>'Class-9'!EN44</f>
        <v>0</v>
      </c>
      <c r="DY42" s="354">
        <f>'Class-9'!EO44</f>
        <v>0</v>
      </c>
      <c r="DZ42" s="358" t="str">
        <f>'Class-9'!EP44</f>
        <v/>
      </c>
      <c r="EA42" s="353">
        <f>'Class-9'!EQ44</f>
        <v>0</v>
      </c>
      <c r="EB42" s="354">
        <f>'Class-9'!ER44</f>
        <v>0</v>
      </c>
      <c r="EC42" s="359">
        <f>'Class-9'!ES44</f>
        <v>0</v>
      </c>
      <c r="ED42" s="354" t="str">
        <f>'Class-9'!ET44</f>
        <v/>
      </c>
      <c r="EE42" s="354" t="str">
        <f>'Class-9'!EU44</f>
        <v/>
      </c>
      <c r="EF42" s="354" t="str">
        <f>'Class-9'!EV44</f>
        <v/>
      </c>
      <c r="EG42" s="356" t="str">
        <f>'Class-9'!EW44</f>
        <v/>
      </c>
      <c r="EH42" s="360" t="str">
        <f>'Class-9'!EY44</f>
        <v/>
      </c>
    </row>
    <row r="43" spans="1:138" s="361" customFormat="1" ht="17.25" customHeight="1">
      <c r="A43" s="910"/>
      <c r="B43" s="353">
        <f t="shared" si="3"/>
        <v>0</v>
      </c>
      <c r="C43" s="354">
        <f>'Class-9'!D45</f>
        <v>0</v>
      </c>
      <c r="D43" s="354">
        <f>'Class-9'!E45</f>
        <v>0</v>
      </c>
      <c r="E43" s="354">
        <f>'Class-9'!F45</f>
        <v>0</v>
      </c>
      <c r="F43" s="354">
        <f>'Class-9'!$G45</f>
        <v>0</v>
      </c>
      <c r="G43" s="354">
        <f>'Class-9'!$H45</f>
        <v>0</v>
      </c>
      <c r="H43" s="354">
        <f>'Class-9'!I45</f>
        <v>0</v>
      </c>
      <c r="I43" s="354">
        <f>'Class-9'!J45</f>
        <v>0</v>
      </c>
      <c r="J43" s="355">
        <f>'Class-9'!K45</f>
        <v>0</v>
      </c>
      <c r="K43" s="353">
        <f>'Class-9'!L45</f>
        <v>0</v>
      </c>
      <c r="L43" s="354">
        <f>'Class-9'!M45</f>
        <v>0</v>
      </c>
      <c r="M43" s="380">
        <f>'Class-9'!N45</f>
        <v>0</v>
      </c>
      <c r="N43" s="354">
        <f>'Class-9'!O45</f>
        <v>0</v>
      </c>
      <c r="O43" s="354">
        <f>'Class-9'!P45</f>
        <v>0</v>
      </c>
      <c r="P43" s="380">
        <f>'Class-9'!Q45</f>
        <v>0</v>
      </c>
      <c r="Q43" s="354">
        <f>'Class-9'!R45</f>
        <v>0</v>
      </c>
      <c r="R43" s="354">
        <f>'Class-9'!S45</f>
        <v>0</v>
      </c>
      <c r="S43" s="380">
        <f>'Class-9'!T45</f>
        <v>0</v>
      </c>
      <c r="T43" s="847">
        <f>'Class-9'!U45</f>
        <v>0</v>
      </c>
      <c r="U43" s="848"/>
      <c r="V43" s="382" t="str">
        <f>'Class-9'!Y45</f>
        <v/>
      </c>
      <c r="W43" s="353">
        <f>'Class-9'!Z45</f>
        <v>0</v>
      </c>
      <c r="X43" s="354">
        <f>'Class-9'!AA45</f>
        <v>0</v>
      </c>
      <c r="Y43" s="380">
        <f>'Class-9'!AB45</f>
        <v>0</v>
      </c>
      <c r="Z43" s="354">
        <f>'Class-9'!AC45</f>
        <v>0</v>
      </c>
      <c r="AA43" s="354">
        <f>'Class-9'!AD45</f>
        <v>0</v>
      </c>
      <c r="AB43" s="380">
        <f>'Class-9'!AE45</f>
        <v>0</v>
      </c>
      <c r="AC43" s="354">
        <f>'Class-9'!AF45</f>
        <v>0</v>
      </c>
      <c r="AD43" s="354">
        <f>'Class-9'!AG45</f>
        <v>0</v>
      </c>
      <c r="AE43" s="380">
        <f>'Class-9'!AH45</f>
        <v>0</v>
      </c>
      <c r="AF43" s="847">
        <f>'Class-9'!AI45</f>
        <v>0</v>
      </c>
      <c r="AG43" s="848">
        <f>'Class-9'!AJ45</f>
        <v>0</v>
      </c>
      <c r="AH43" s="382" t="str">
        <f>'Class-9'!AM45</f>
        <v/>
      </c>
      <c r="AI43" s="353">
        <f>'Class-9'!AN45</f>
        <v>0</v>
      </c>
      <c r="AJ43" s="354">
        <f>'Class-9'!AO45</f>
        <v>0</v>
      </c>
      <c r="AK43" s="380">
        <f>'Class-9'!AP45</f>
        <v>0</v>
      </c>
      <c r="AL43" s="354">
        <f>'Class-9'!AQ45</f>
        <v>0</v>
      </c>
      <c r="AM43" s="354">
        <f>'Class-9'!AR45</f>
        <v>0</v>
      </c>
      <c r="AN43" s="380">
        <f>'Class-9'!AS45</f>
        <v>0</v>
      </c>
      <c r="AO43" s="354">
        <f>'Class-9'!AT45</f>
        <v>0</v>
      </c>
      <c r="AP43" s="354">
        <f>'Class-9'!AU45</f>
        <v>0</v>
      </c>
      <c r="AQ43" s="380">
        <f>'Class-9'!AV45</f>
        <v>0</v>
      </c>
      <c r="AR43" s="847">
        <f>'Class-9'!AW45</f>
        <v>0</v>
      </c>
      <c r="AS43" s="848"/>
      <c r="AT43" s="382" t="str">
        <f>'Class-9'!BA45</f>
        <v/>
      </c>
      <c r="AU43" s="353">
        <f>'Class-9'!BB45</f>
        <v>0</v>
      </c>
      <c r="AV43" s="354">
        <f>'Class-9'!BC45</f>
        <v>0</v>
      </c>
      <c r="AW43" s="380">
        <f>'Class-9'!BD45</f>
        <v>0</v>
      </c>
      <c r="AX43" s="354">
        <f>'Class-9'!BE45</f>
        <v>0</v>
      </c>
      <c r="AY43" s="354">
        <f>'Class-9'!BF45</f>
        <v>0</v>
      </c>
      <c r="AZ43" s="380">
        <f>'Class-9'!BG45</f>
        <v>0</v>
      </c>
      <c r="BA43" s="354">
        <f>'Class-9'!BH45</f>
        <v>0</v>
      </c>
      <c r="BB43" s="354">
        <f>'Class-9'!BI45</f>
        <v>0</v>
      </c>
      <c r="BC43" s="380">
        <f>'Class-9'!BJ45</f>
        <v>0</v>
      </c>
      <c r="BD43" s="847">
        <f>'Class-9'!BK45</f>
        <v>0</v>
      </c>
      <c r="BE43" s="848">
        <f>'Class-9'!BL45</f>
        <v>0</v>
      </c>
      <c r="BF43" s="382" t="str">
        <f>'Class-9'!BO45</f>
        <v/>
      </c>
      <c r="BG43" s="353">
        <f>'Class-9'!BP45</f>
        <v>0</v>
      </c>
      <c r="BH43" s="354">
        <f>'Class-9'!BQ45</f>
        <v>0</v>
      </c>
      <c r="BI43" s="380">
        <f>'Class-9'!BR45</f>
        <v>0</v>
      </c>
      <c r="BJ43" s="354">
        <f>'Class-9'!BS45</f>
        <v>0</v>
      </c>
      <c r="BK43" s="354">
        <f>'Class-9'!BT45</f>
        <v>0</v>
      </c>
      <c r="BL43" s="380">
        <f>'Class-9'!BU45</f>
        <v>0</v>
      </c>
      <c r="BM43" s="354">
        <f>'Class-9'!BV45</f>
        <v>0</v>
      </c>
      <c r="BN43" s="354">
        <f>'Class-9'!BW45</f>
        <v>0</v>
      </c>
      <c r="BO43" s="380">
        <f>'Class-9'!BX45</f>
        <v>0</v>
      </c>
      <c r="BP43" s="847">
        <f>'Class-9'!BY45</f>
        <v>0</v>
      </c>
      <c r="BQ43" s="848">
        <f>'Class-9'!BZ45</f>
        <v>0</v>
      </c>
      <c r="BR43" s="382" t="str">
        <f>'Class-9'!CC45</f>
        <v/>
      </c>
      <c r="BS43" s="353">
        <f>'Class-9'!CD45</f>
        <v>0</v>
      </c>
      <c r="BT43" s="354">
        <f>'Class-9'!CE45</f>
        <v>0</v>
      </c>
      <c r="BU43" s="380">
        <f>'Class-9'!CF45</f>
        <v>0</v>
      </c>
      <c r="BV43" s="354">
        <f>'Class-9'!CG45</f>
        <v>0</v>
      </c>
      <c r="BW43" s="354">
        <f>'Class-9'!CH45</f>
        <v>0</v>
      </c>
      <c r="BX43" s="380">
        <f>'Class-9'!CI45</f>
        <v>0</v>
      </c>
      <c r="BY43" s="354">
        <f>'Class-9'!CJ45</f>
        <v>0</v>
      </c>
      <c r="BZ43" s="354">
        <f>'Class-9'!CK45</f>
        <v>0</v>
      </c>
      <c r="CA43" s="380">
        <f>'Class-9'!CL45</f>
        <v>0</v>
      </c>
      <c r="CB43" s="847">
        <f>'Class-9'!CM45</f>
        <v>0</v>
      </c>
      <c r="CC43" s="848">
        <f>'Class-9'!CN45</f>
        <v>0</v>
      </c>
      <c r="CD43" s="382" t="str">
        <f>'Class-9'!CQ45</f>
        <v/>
      </c>
      <c r="CE43" s="353">
        <f>'Class-9'!CR45</f>
        <v>0</v>
      </c>
      <c r="CF43" s="354">
        <f>'Class-9'!CS45</f>
        <v>0</v>
      </c>
      <c r="CG43" s="380">
        <f>'Class-9'!CT45</f>
        <v>0</v>
      </c>
      <c r="CH43" s="354">
        <f>'Class-9'!CU45</f>
        <v>0</v>
      </c>
      <c r="CI43" s="354">
        <f>'Class-9'!CV45</f>
        <v>0</v>
      </c>
      <c r="CJ43" s="380">
        <f>'Class-9'!CW45</f>
        <v>0</v>
      </c>
      <c r="CK43" s="354">
        <f>'Class-9'!CX45</f>
        <v>0</v>
      </c>
      <c r="CL43" s="354">
        <f>'Class-9'!CY45</f>
        <v>0</v>
      </c>
      <c r="CM43" s="380">
        <f>'Class-9'!CZ45</f>
        <v>0</v>
      </c>
      <c r="CN43" s="381">
        <f>'Class-9'!DA45</f>
        <v>0</v>
      </c>
      <c r="CO43" s="400">
        <f>'Class-9'!DC45</f>
        <v>0</v>
      </c>
      <c r="CP43" s="353">
        <f>'Class-9'!DD45</f>
        <v>0</v>
      </c>
      <c r="CQ43" s="354">
        <f>'Class-9'!DE45</f>
        <v>0</v>
      </c>
      <c r="CR43" s="380">
        <f>'Class-9'!DF45</f>
        <v>0</v>
      </c>
      <c r="CS43" s="354">
        <f>'Class-9'!DG45</f>
        <v>0</v>
      </c>
      <c r="CT43" s="354">
        <f>'Class-9'!DH45</f>
        <v>0</v>
      </c>
      <c r="CU43" s="380">
        <f>'Class-9'!DI45</f>
        <v>0</v>
      </c>
      <c r="CV43" s="354">
        <f>'Class-9'!DJ45</f>
        <v>0</v>
      </c>
      <c r="CW43" s="354">
        <f>'Class-9'!DK45</f>
        <v>0</v>
      </c>
      <c r="CX43" s="380">
        <f>'Class-9'!DL45</f>
        <v>0</v>
      </c>
      <c r="CY43" s="381">
        <f>'Class-9'!DM45</f>
        <v>0</v>
      </c>
      <c r="CZ43" s="400">
        <f>'Class-9'!DO45</f>
        <v>0</v>
      </c>
      <c r="DA43" s="353">
        <f>'Class-9'!DP45</f>
        <v>0</v>
      </c>
      <c r="DB43" s="354">
        <f>'Class-9'!DQ45</f>
        <v>0</v>
      </c>
      <c r="DC43" s="354">
        <f>'Class-9'!DR45</f>
        <v>0</v>
      </c>
      <c r="DD43" s="354">
        <f>'Class-9'!DS45</f>
        <v>0</v>
      </c>
      <c r="DE43" s="354">
        <f>'Class-9'!DT45</f>
        <v>0</v>
      </c>
      <c r="DF43" s="382">
        <f>'Class-9'!DU45</f>
        <v>0</v>
      </c>
      <c r="DG43" s="353">
        <f>'Class-9'!DV45</f>
        <v>0</v>
      </c>
      <c r="DH43" s="354">
        <f>'Class-9'!DW45</f>
        <v>0</v>
      </c>
      <c r="DI43" s="354">
        <f>'Class-9'!DX45</f>
        <v>0</v>
      </c>
      <c r="DJ43" s="354">
        <f>'Class-9'!DY45</f>
        <v>0</v>
      </c>
      <c r="DK43" s="354">
        <f>'Class-9'!DZ45</f>
        <v>0</v>
      </c>
      <c r="DL43" s="357">
        <f>'Class-9'!EA45</f>
        <v>0</v>
      </c>
      <c r="DM43" s="353">
        <f>'Class-9'!EB45</f>
        <v>0</v>
      </c>
      <c r="DN43" s="354">
        <f>'Class-9'!EC45</f>
        <v>0</v>
      </c>
      <c r="DO43" s="380">
        <f>'Class-9'!ED45</f>
        <v>0</v>
      </c>
      <c r="DP43" s="354">
        <f>'Class-9'!EE45</f>
        <v>0</v>
      </c>
      <c r="DQ43" s="354">
        <f>'Class-9'!EF45</f>
        <v>0</v>
      </c>
      <c r="DR43" s="380">
        <f>'Class-9'!EG45</f>
        <v>0</v>
      </c>
      <c r="DS43" s="354">
        <f>'Class-9'!EH45</f>
        <v>0</v>
      </c>
      <c r="DT43" s="354">
        <f>'Class-9'!EI45</f>
        <v>0</v>
      </c>
      <c r="DU43" s="380">
        <f>'Class-9'!EJ45</f>
        <v>0</v>
      </c>
      <c r="DV43" s="381">
        <f>'Class-9'!EK45</f>
        <v>0</v>
      </c>
      <c r="DW43" s="400">
        <f>'Class-9'!EM45</f>
        <v>0</v>
      </c>
      <c r="DX43" s="353">
        <f>'Class-9'!EN45</f>
        <v>0</v>
      </c>
      <c r="DY43" s="354">
        <f>'Class-9'!EO45</f>
        <v>0</v>
      </c>
      <c r="DZ43" s="358" t="str">
        <f>'Class-9'!EP45</f>
        <v/>
      </c>
      <c r="EA43" s="353">
        <f>'Class-9'!EQ45</f>
        <v>0</v>
      </c>
      <c r="EB43" s="354">
        <f>'Class-9'!ER45</f>
        <v>0</v>
      </c>
      <c r="EC43" s="359">
        <f>'Class-9'!ES45</f>
        <v>0</v>
      </c>
      <c r="ED43" s="354" t="str">
        <f>'Class-9'!ET45</f>
        <v/>
      </c>
      <c r="EE43" s="354" t="str">
        <f>'Class-9'!EU45</f>
        <v/>
      </c>
      <c r="EF43" s="354" t="str">
        <f>'Class-9'!EV45</f>
        <v/>
      </c>
      <c r="EG43" s="356" t="str">
        <f>'Class-9'!EW45</f>
        <v/>
      </c>
      <c r="EH43" s="360" t="str">
        <f>'Class-9'!EY45</f>
        <v/>
      </c>
    </row>
    <row r="44" spans="1:138" s="361" customFormat="1" ht="17.25" customHeight="1">
      <c r="A44" s="910"/>
      <c r="B44" s="353">
        <f>IF(F44&gt;0,B43+1,0)</f>
        <v>0</v>
      </c>
      <c r="C44" s="354">
        <f>'Class-9'!D46</f>
        <v>0</v>
      </c>
      <c r="D44" s="354">
        <f>'Class-9'!E46</f>
        <v>0</v>
      </c>
      <c r="E44" s="354">
        <f>'Class-9'!F46</f>
        <v>0</v>
      </c>
      <c r="F44" s="354">
        <f>'Class-9'!$G46</f>
        <v>0</v>
      </c>
      <c r="G44" s="354">
        <f>'Class-9'!$H46</f>
        <v>0</v>
      </c>
      <c r="H44" s="354">
        <f>'Class-9'!I46</f>
        <v>0</v>
      </c>
      <c r="I44" s="354">
        <f>'Class-9'!J46</f>
        <v>0</v>
      </c>
      <c r="J44" s="355">
        <f>'Class-9'!K46</f>
        <v>0</v>
      </c>
      <c r="K44" s="353">
        <f>'Class-9'!L46</f>
        <v>0</v>
      </c>
      <c r="L44" s="354">
        <f>'Class-9'!M46</f>
        <v>0</v>
      </c>
      <c r="M44" s="380">
        <f>'Class-9'!N46</f>
        <v>0</v>
      </c>
      <c r="N44" s="354">
        <f>'Class-9'!O46</f>
        <v>0</v>
      </c>
      <c r="O44" s="354">
        <f>'Class-9'!P46</f>
        <v>0</v>
      </c>
      <c r="P44" s="380">
        <f>'Class-9'!Q46</f>
        <v>0</v>
      </c>
      <c r="Q44" s="354">
        <f>'Class-9'!R46</f>
        <v>0</v>
      </c>
      <c r="R44" s="354">
        <f>'Class-9'!S46</f>
        <v>0</v>
      </c>
      <c r="S44" s="380">
        <f>'Class-9'!T46</f>
        <v>0</v>
      </c>
      <c r="T44" s="847">
        <f>'Class-9'!U46</f>
        <v>0</v>
      </c>
      <c r="U44" s="848"/>
      <c r="V44" s="382" t="str">
        <f>'Class-9'!Y46</f>
        <v/>
      </c>
      <c r="W44" s="353">
        <f>'Class-9'!Z46</f>
        <v>0</v>
      </c>
      <c r="X44" s="354">
        <f>'Class-9'!AA46</f>
        <v>0</v>
      </c>
      <c r="Y44" s="380">
        <f>'Class-9'!AB46</f>
        <v>0</v>
      </c>
      <c r="Z44" s="354">
        <f>'Class-9'!AC46</f>
        <v>0</v>
      </c>
      <c r="AA44" s="354">
        <f>'Class-9'!AD46</f>
        <v>0</v>
      </c>
      <c r="AB44" s="380">
        <f>'Class-9'!AE46</f>
        <v>0</v>
      </c>
      <c r="AC44" s="354">
        <f>'Class-9'!AF46</f>
        <v>0</v>
      </c>
      <c r="AD44" s="354">
        <f>'Class-9'!AG46</f>
        <v>0</v>
      </c>
      <c r="AE44" s="380">
        <f>'Class-9'!AH46</f>
        <v>0</v>
      </c>
      <c r="AF44" s="847">
        <f>'Class-9'!AI46</f>
        <v>0</v>
      </c>
      <c r="AG44" s="848">
        <f>'Class-9'!AJ46</f>
        <v>0</v>
      </c>
      <c r="AH44" s="382" t="str">
        <f>'Class-9'!AM46</f>
        <v/>
      </c>
      <c r="AI44" s="353">
        <f>'Class-9'!AN46</f>
        <v>0</v>
      </c>
      <c r="AJ44" s="354">
        <f>'Class-9'!AO46</f>
        <v>0</v>
      </c>
      <c r="AK44" s="380">
        <f>'Class-9'!AP46</f>
        <v>0</v>
      </c>
      <c r="AL44" s="354">
        <f>'Class-9'!AQ46</f>
        <v>0</v>
      </c>
      <c r="AM44" s="354">
        <f>'Class-9'!AR46</f>
        <v>0</v>
      </c>
      <c r="AN44" s="380">
        <f>'Class-9'!AS46</f>
        <v>0</v>
      </c>
      <c r="AO44" s="354">
        <f>'Class-9'!AT46</f>
        <v>0</v>
      </c>
      <c r="AP44" s="354">
        <f>'Class-9'!AU46</f>
        <v>0</v>
      </c>
      <c r="AQ44" s="380">
        <f>'Class-9'!AV46</f>
        <v>0</v>
      </c>
      <c r="AR44" s="847">
        <f>'Class-9'!AW46</f>
        <v>0</v>
      </c>
      <c r="AS44" s="848"/>
      <c r="AT44" s="382" t="str">
        <f>'Class-9'!BA46</f>
        <v/>
      </c>
      <c r="AU44" s="353">
        <f>'Class-9'!BB46</f>
        <v>0</v>
      </c>
      <c r="AV44" s="354">
        <f>'Class-9'!BC46</f>
        <v>0</v>
      </c>
      <c r="AW44" s="380">
        <f>'Class-9'!BD46</f>
        <v>0</v>
      </c>
      <c r="AX44" s="354">
        <f>'Class-9'!BE46</f>
        <v>0</v>
      </c>
      <c r="AY44" s="354">
        <f>'Class-9'!BF46</f>
        <v>0</v>
      </c>
      <c r="AZ44" s="380">
        <f>'Class-9'!BG46</f>
        <v>0</v>
      </c>
      <c r="BA44" s="354">
        <f>'Class-9'!BH46</f>
        <v>0</v>
      </c>
      <c r="BB44" s="354">
        <f>'Class-9'!BI46</f>
        <v>0</v>
      </c>
      <c r="BC44" s="380">
        <f>'Class-9'!BJ46</f>
        <v>0</v>
      </c>
      <c r="BD44" s="847">
        <f>'Class-9'!BK46</f>
        <v>0</v>
      </c>
      <c r="BE44" s="848">
        <f>'Class-9'!BL46</f>
        <v>0</v>
      </c>
      <c r="BF44" s="382" t="str">
        <f>'Class-9'!BO46</f>
        <v/>
      </c>
      <c r="BG44" s="353">
        <f>'Class-9'!BP46</f>
        <v>0</v>
      </c>
      <c r="BH44" s="354">
        <f>'Class-9'!BQ46</f>
        <v>0</v>
      </c>
      <c r="BI44" s="380">
        <f>'Class-9'!BR46</f>
        <v>0</v>
      </c>
      <c r="BJ44" s="354">
        <f>'Class-9'!BS46</f>
        <v>0</v>
      </c>
      <c r="BK44" s="354">
        <f>'Class-9'!BT46</f>
        <v>0</v>
      </c>
      <c r="BL44" s="380">
        <f>'Class-9'!BU46</f>
        <v>0</v>
      </c>
      <c r="BM44" s="354">
        <f>'Class-9'!BV46</f>
        <v>0</v>
      </c>
      <c r="BN44" s="354">
        <f>'Class-9'!BW46</f>
        <v>0</v>
      </c>
      <c r="BO44" s="380">
        <f>'Class-9'!BX46</f>
        <v>0</v>
      </c>
      <c r="BP44" s="847">
        <f>'Class-9'!BY46</f>
        <v>0</v>
      </c>
      <c r="BQ44" s="848">
        <f>'Class-9'!BZ46</f>
        <v>0</v>
      </c>
      <c r="BR44" s="382" t="str">
        <f>'Class-9'!CC46</f>
        <v/>
      </c>
      <c r="BS44" s="353">
        <f>'Class-9'!CD46</f>
        <v>0</v>
      </c>
      <c r="BT44" s="354">
        <f>'Class-9'!CE46</f>
        <v>0</v>
      </c>
      <c r="BU44" s="380">
        <f>'Class-9'!CF46</f>
        <v>0</v>
      </c>
      <c r="BV44" s="354">
        <f>'Class-9'!CG46</f>
        <v>0</v>
      </c>
      <c r="BW44" s="354">
        <f>'Class-9'!CH46</f>
        <v>0</v>
      </c>
      <c r="BX44" s="380">
        <f>'Class-9'!CI46</f>
        <v>0</v>
      </c>
      <c r="BY44" s="354">
        <f>'Class-9'!CJ46</f>
        <v>0</v>
      </c>
      <c r="BZ44" s="354">
        <f>'Class-9'!CK46</f>
        <v>0</v>
      </c>
      <c r="CA44" s="380">
        <f>'Class-9'!CL46</f>
        <v>0</v>
      </c>
      <c r="CB44" s="847">
        <f>'Class-9'!CM46</f>
        <v>0</v>
      </c>
      <c r="CC44" s="848">
        <f>'Class-9'!CN46</f>
        <v>0</v>
      </c>
      <c r="CD44" s="382" t="str">
        <f>'Class-9'!CQ46</f>
        <v/>
      </c>
      <c r="CE44" s="353">
        <f>'Class-9'!CR46</f>
        <v>0</v>
      </c>
      <c r="CF44" s="354">
        <f>'Class-9'!CS46</f>
        <v>0</v>
      </c>
      <c r="CG44" s="380">
        <f>'Class-9'!CT46</f>
        <v>0</v>
      </c>
      <c r="CH44" s="354">
        <f>'Class-9'!CU46</f>
        <v>0</v>
      </c>
      <c r="CI44" s="354">
        <f>'Class-9'!CV46</f>
        <v>0</v>
      </c>
      <c r="CJ44" s="380">
        <f>'Class-9'!CW46</f>
        <v>0</v>
      </c>
      <c r="CK44" s="354">
        <f>'Class-9'!CX46</f>
        <v>0</v>
      </c>
      <c r="CL44" s="354">
        <f>'Class-9'!CY46</f>
        <v>0</v>
      </c>
      <c r="CM44" s="380">
        <f>'Class-9'!CZ46</f>
        <v>0</v>
      </c>
      <c r="CN44" s="381">
        <f>'Class-9'!DA46</f>
        <v>0</v>
      </c>
      <c r="CO44" s="400">
        <f>'Class-9'!DC46</f>
        <v>0</v>
      </c>
      <c r="CP44" s="353">
        <f>'Class-9'!DD46</f>
        <v>0</v>
      </c>
      <c r="CQ44" s="354">
        <f>'Class-9'!DE46</f>
        <v>0</v>
      </c>
      <c r="CR44" s="380">
        <f>'Class-9'!DF46</f>
        <v>0</v>
      </c>
      <c r="CS44" s="354">
        <f>'Class-9'!DG46</f>
        <v>0</v>
      </c>
      <c r="CT44" s="354">
        <f>'Class-9'!DH46</f>
        <v>0</v>
      </c>
      <c r="CU44" s="380">
        <f>'Class-9'!DI46</f>
        <v>0</v>
      </c>
      <c r="CV44" s="354">
        <f>'Class-9'!DJ46</f>
        <v>0</v>
      </c>
      <c r="CW44" s="354">
        <f>'Class-9'!DK46</f>
        <v>0</v>
      </c>
      <c r="CX44" s="380">
        <f>'Class-9'!DL46</f>
        <v>0</v>
      </c>
      <c r="CY44" s="381">
        <f>'Class-9'!DM46</f>
        <v>0</v>
      </c>
      <c r="CZ44" s="400">
        <f>'Class-9'!DO46</f>
        <v>0</v>
      </c>
      <c r="DA44" s="353">
        <f>'Class-9'!DP46</f>
        <v>0</v>
      </c>
      <c r="DB44" s="354">
        <f>'Class-9'!DQ46</f>
        <v>0</v>
      </c>
      <c r="DC44" s="354">
        <f>'Class-9'!DR46</f>
        <v>0</v>
      </c>
      <c r="DD44" s="354">
        <f>'Class-9'!DS46</f>
        <v>0</v>
      </c>
      <c r="DE44" s="354">
        <f>'Class-9'!DT46</f>
        <v>0</v>
      </c>
      <c r="DF44" s="382">
        <f>'Class-9'!DU46</f>
        <v>0</v>
      </c>
      <c r="DG44" s="353">
        <f>'Class-9'!DV46</f>
        <v>0</v>
      </c>
      <c r="DH44" s="354">
        <f>'Class-9'!DW46</f>
        <v>0</v>
      </c>
      <c r="DI44" s="354">
        <f>'Class-9'!DX46</f>
        <v>0</v>
      </c>
      <c r="DJ44" s="354">
        <f>'Class-9'!DY46</f>
        <v>0</v>
      </c>
      <c r="DK44" s="354">
        <f>'Class-9'!DZ46</f>
        <v>0</v>
      </c>
      <c r="DL44" s="357">
        <f>'Class-9'!EA46</f>
        <v>0</v>
      </c>
      <c r="DM44" s="353">
        <f>'Class-9'!EB46</f>
        <v>0</v>
      </c>
      <c r="DN44" s="354">
        <f>'Class-9'!EC46</f>
        <v>0</v>
      </c>
      <c r="DO44" s="380">
        <f>'Class-9'!ED46</f>
        <v>0</v>
      </c>
      <c r="DP44" s="354">
        <f>'Class-9'!EE46</f>
        <v>0</v>
      </c>
      <c r="DQ44" s="354">
        <f>'Class-9'!EF46</f>
        <v>0</v>
      </c>
      <c r="DR44" s="380">
        <f>'Class-9'!EG46</f>
        <v>0</v>
      </c>
      <c r="DS44" s="354">
        <f>'Class-9'!EH46</f>
        <v>0</v>
      </c>
      <c r="DT44" s="354">
        <f>'Class-9'!EI46</f>
        <v>0</v>
      </c>
      <c r="DU44" s="380">
        <f>'Class-9'!EJ46</f>
        <v>0</v>
      </c>
      <c r="DV44" s="381">
        <f>'Class-9'!EK46</f>
        <v>0</v>
      </c>
      <c r="DW44" s="400">
        <f>'Class-9'!EM46</f>
        <v>0</v>
      </c>
      <c r="DX44" s="353">
        <f>'Class-9'!EN46</f>
        <v>0</v>
      </c>
      <c r="DY44" s="354">
        <f>'Class-9'!EO46</f>
        <v>0</v>
      </c>
      <c r="DZ44" s="358" t="str">
        <f>'Class-9'!EP46</f>
        <v/>
      </c>
      <c r="EA44" s="353">
        <f>'Class-9'!EQ46</f>
        <v>0</v>
      </c>
      <c r="EB44" s="354">
        <f>'Class-9'!ER46</f>
        <v>0</v>
      </c>
      <c r="EC44" s="359">
        <f>'Class-9'!ES46</f>
        <v>0</v>
      </c>
      <c r="ED44" s="354" t="str">
        <f>'Class-9'!ET46</f>
        <v/>
      </c>
      <c r="EE44" s="354" t="str">
        <f>'Class-9'!EU46</f>
        <v/>
      </c>
      <c r="EF44" s="354" t="str">
        <f>'Class-9'!EV46</f>
        <v/>
      </c>
      <c r="EG44" s="356" t="str">
        <f>'Class-9'!EW46</f>
        <v/>
      </c>
      <c r="EH44" s="360" t="str">
        <f>'Class-9'!EY46</f>
        <v/>
      </c>
    </row>
    <row r="45" spans="1:138" s="361" customFormat="1" ht="17.25" customHeight="1">
      <c r="A45" s="910"/>
      <c r="B45" s="353">
        <f t="shared" si="3"/>
        <v>0</v>
      </c>
      <c r="C45" s="354">
        <f>'Class-9'!D47</f>
        <v>0</v>
      </c>
      <c r="D45" s="354">
        <f>'Class-9'!E47</f>
        <v>0</v>
      </c>
      <c r="E45" s="354">
        <f>'Class-9'!F47</f>
        <v>0</v>
      </c>
      <c r="F45" s="354">
        <f>'Class-9'!$G47</f>
        <v>0</v>
      </c>
      <c r="G45" s="354">
        <f>'Class-9'!$H47</f>
        <v>0</v>
      </c>
      <c r="H45" s="354">
        <f>'Class-9'!I47</f>
        <v>0</v>
      </c>
      <c r="I45" s="354">
        <f>'Class-9'!J47</f>
        <v>0</v>
      </c>
      <c r="J45" s="355">
        <f>'Class-9'!K47</f>
        <v>0</v>
      </c>
      <c r="K45" s="353">
        <f>'Class-9'!L47</f>
        <v>0</v>
      </c>
      <c r="L45" s="354">
        <f>'Class-9'!M47</f>
        <v>0</v>
      </c>
      <c r="M45" s="380">
        <f>'Class-9'!N47</f>
        <v>0</v>
      </c>
      <c r="N45" s="354">
        <f>'Class-9'!O47</f>
        <v>0</v>
      </c>
      <c r="O45" s="354">
        <f>'Class-9'!P47</f>
        <v>0</v>
      </c>
      <c r="P45" s="380">
        <f>'Class-9'!Q47</f>
        <v>0</v>
      </c>
      <c r="Q45" s="354">
        <f>'Class-9'!R47</f>
        <v>0</v>
      </c>
      <c r="R45" s="354">
        <f>'Class-9'!S47</f>
        <v>0</v>
      </c>
      <c r="S45" s="380">
        <f>'Class-9'!T47</f>
        <v>0</v>
      </c>
      <c r="T45" s="847">
        <f>'Class-9'!U47</f>
        <v>0</v>
      </c>
      <c r="U45" s="848"/>
      <c r="V45" s="382" t="str">
        <f>'Class-9'!Y47</f>
        <v/>
      </c>
      <c r="W45" s="353">
        <f>'Class-9'!Z47</f>
        <v>0</v>
      </c>
      <c r="X45" s="354">
        <f>'Class-9'!AA47</f>
        <v>0</v>
      </c>
      <c r="Y45" s="380">
        <f>'Class-9'!AB47</f>
        <v>0</v>
      </c>
      <c r="Z45" s="354">
        <f>'Class-9'!AC47</f>
        <v>0</v>
      </c>
      <c r="AA45" s="354">
        <f>'Class-9'!AD47</f>
        <v>0</v>
      </c>
      <c r="AB45" s="380">
        <f>'Class-9'!AE47</f>
        <v>0</v>
      </c>
      <c r="AC45" s="354">
        <f>'Class-9'!AF47</f>
        <v>0</v>
      </c>
      <c r="AD45" s="354">
        <f>'Class-9'!AG47</f>
        <v>0</v>
      </c>
      <c r="AE45" s="380">
        <f>'Class-9'!AH47</f>
        <v>0</v>
      </c>
      <c r="AF45" s="847">
        <f>'Class-9'!AI47</f>
        <v>0</v>
      </c>
      <c r="AG45" s="848">
        <f>'Class-9'!AJ47</f>
        <v>0</v>
      </c>
      <c r="AH45" s="382" t="str">
        <f>'Class-9'!AM47</f>
        <v/>
      </c>
      <c r="AI45" s="353">
        <f>'Class-9'!AN47</f>
        <v>0</v>
      </c>
      <c r="AJ45" s="354">
        <f>'Class-9'!AO47</f>
        <v>0</v>
      </c>
      <c r="AK45" s="380">
        <f>'Class-9'!AP47</f>
        <v>0</v>
      </c>
      <c r="AL45" s="354">
        <f>'Class-9'!AQ47</f>
        <v>0</v>
      </c>
      <c r="AM45" s="354">
        <f>'Class-9'!AR47</f>
        <v>0</v>
      </c>
      <c r="AN45" s="380">
        <f>'Class-9'!AS47</f>
        <v>0</v>
      </c>
      <c r="AO45" s="354">
        <f>'Class-9'!AT47</f>
        <v>0</v>
      </c>
      <c r="AP45" s="354">
        <f>'Class-9'!AU47</f>
        <v>0</v>
      </c>
      <c r="AQ45" s="380">
        <f>'Class-9'!AV47</f>
        <v>0</v>
      </c>
      <c r="AR45" s="847">
        <f>'Class-9'!AW47</f>
        <v>0</v>
      </c>
      <c r="AS45" s="848"/>
      <c r="AT45" s="382" t="str">
        <f>'Class-9'!BA47</f>
        <v/>
      </c>
      <c r="AU45" s="353">
        <f>'Class-9'!BB47</f>
        <v>0</v>
      </c>
      <c r="AV45" s="354">
        <f>'Class-9'!BC47</f>
        <v>0</v>
      </c>
      <c r="AW45" s="380">
        <f>'Class-9'!BD47</f>
        <v>0</v>
      </c>
      <c r="AX45" s="354">
        <f>'Class-9'!BE47</f>
        <v>0</v>
      </c>
      <c r="AY45" s="354">
        <f>'Class-9'!BF47</f>
        <v>0</v>
      </c>
      <c r="AZ45" s="380">
        <f>'Class-9'!BG47</f>
        <v>0</v>
      </c>
      <c r="BA45" s="354">
        <f>'Class-9'!BH47</f>
        <v>0</v>
      </c>
      <c r="BB45" s="354">
        <f>'Class-9'!BI47</f>
        <v>0</v>
      </c>
      <c r="BC45" s="380">
        <f>'Class-9'!BJ47</f>
        <v>0</v>
      </c>
      <c r="BD45" s="847">
        <f>'Class-9'!BK47</f>
        <v>0</v>
      </c>
      <c r="BE45" s="848">
        <f>'Class-9'!BL47</f>
        <v>0</v>
      </c>
      <c r="BF45" s="382" t="str">
        <f>'Class-9'!BO47</f>
        <v/>
      </c>
      <c r="BG45" s="353">
        <f>'Class-9'!BP47</f>
        <v>0</v>
      </c>
      <c r="BH45" s="354">
        <f>'Class-9'!BQ47</f>
        <v>0</v>
      </c>
      <c r="BI45" s="380">
        <f>'Class-9'!BR47</f>
        <v>0</v>
      </c>
      <c r="BJ45" s="354">
        <f>'Class-9'!BS47</f>
        <v>0</v>
      </c>
      <c r="BK45" s="354">
        <f>'Class-9'!BT47</f>
        <v>0</v>
      </c>
      <c r="BL45" s="380">
        <f>'Class-9'!BU47</f>
        <v>0</v>
      </c>
      <c r="BM45" s="354">
        <f>'Class-9'!BV47</f>
        <v>0</v>
      </c>
      <c r="BN45" s="354">
        <f>'Class-9'!BW47</f>
        <v>0</v>
      </c>
      <c r="BO45" s="380">
        <f>'Class-9'!BX47</f>
        <v>0</v>
      </c>
      <c r="BP45" s="847">
        <f>'Class-9'!BY47</f>
        <v>0</v>
      </c>
      <c r="BQ45" s="848">
        <f>'Class-9'!BZ47</f>
        <v>0</v>
      </c>
      <c r="BR45" s="382" t="str">
        <f>'Class-9'!CC47</f>
        <v/>
      </c>
      <c r="BS45" s="353">
        <f>'Class-9'!CD47</f>
        <v>0</v>
      </c>
      <c r="BT45" s="354">
        <f>'Class-9'!CE47</f>
        <v>0</v>
      </c>
      <c r="BU45" s="380">
        <f>'Class-9'!CF47</f>
        <v>0</v>
      </c>
      <c r="BV45" s="354">
        <f>'Class-9'!CG47</f>
        <v>0</v>
      </c>
      <c r="BW45" s="354">
        <f>'Class-9'!CH47</f>
        <v>0</v>
      </c>
      <c r="BX45" s="380">
        <f>'Class-9'!CI47</f>
        <v>0</v>
      </c>
      <c r="BY45" s="354">
        <f>'Class-9'!CJ47</f>
        <v>0</v>
      </c>
      <c r="BZ45" s="354">
        <f>'Class-9'!CK47</f>
        <v>0</v>
      </c>
      <c r="CA45" s="380">
        <f>'Class-9'!CL47</f>
        <v>0</v>
      </c>
      <c r="CB45" s="847">
        <f>'Class-9'!CM47</f>
        <v>0</v>
      </c>
      <c r="CC45" s="848">
        <f>'Class-9'!CN47</f>
        <v>0</v>
      </c>
      <c r="CD45" s="382" t="str">
        <f>'Class-9'!CQ47</f>
        <v/>
      </c>
      <c r="CE45" s="353">
        <f>'Class-9'!CR47</f>
        <v>0</v>
      </c>
      <c r="CF45" s="354">
        <f>'Class-9'!CS47</f>
        <v>0</v>
      </c>
      <c r="CG45" s="380">
        <f>'Class-9'!CT47</f>
        <v>0</v>
      </c>
      <c r="CH45" s="354">
        <f>'Class-9'!CU47</f>
        <v>0</v>
      </c>
      <c r="CI45" s="354">
        <f>'Class-9'!CV47</f>
        <v>0</v>
      </c>
      <c r="CJ45" s="380">
        <f>'Class-9'!CW47</f>
        <v>0</v>
      </c>
      <c r="CK45" s="354">
        <f>'Class-9'!CX47</f>
        <v>0</v>
      </c>
      <c r="CL45" s="354">
        <f>'Class-9'!CY47</f>
        <v>0</v>
      </c>
      <c r="CM45" s="380">
        <f>'Class-9'!CZ47</f>
        <v>0</v>
      </c>
      <c r="CN45" s="381">
        <f>'Class-9'!DA47</f>
        <v>0</v>
      </c>
      <c r="CO45" s="400">
        <f>'Class-9'!DC47</f>
        <v>0</v>
      </c>
      <c r="CP45" s="353">
        <f>'Class-9'!DD47</f>
        <v>0</v>
      </c>
      <c r="CQ45" s="354">
        <f>'Class-9'!DE47</f>
        <v>0</v>
      </c>
      <c r="CR45" s="380">
        <f>'Class-9'!DF47</f>
        <v>0</v>
      </c>
      <c r="CS45" s="354">
        <f>'Class-9'!DG47</f>
        <v>0</v>
      </c>
      <c r="CT45" s="354">
        <f>'Class-9'!DH47</f>
        <v>0</v>
      </c>
      <c r="CU45" s="380">
        <f>'Class-9'!DI47</f>
        <v>0</v>
      </c>
      <c r="CV45" s="354">
        <f>'Class-9'!DJ47</f>
        <v>0</v>
      </c>
      <c r="CW45" s="354">
        <f>'Class-9'!DK47</f>
        <v>0</v>
      </c>
      <c r="CX45" s="380">
        <f>'Class-9'!DL47</f>
        <v>0</v>
      </c>
      <c r="CY45" s="381">
        <f>'Class-9'!DM47</f>
        <v>0</v>
      </c>
      <c r="CZ45" s="400">
        <f>'Class-9'!DO47</f>
        <v>0</v>
      </c>
      <c r="DA45" s="353">
        <f>'Class-9'!DP47</f>
        <v>0</v>
      </c>
      <c r="DB45" s="354">
        <f>'Class-9'!DQ47</f>
        <v>0</v>
      </c>
      <c r="DC45" s="354">
        <f>'Class-9'!DR47</f>
        <v>0</v>
      </c>
      <c r="DD45" s="354">
        <f>'Class-9'!DS47</f>
        <v>0</v>
      </c>
      <c r="DE45" s="354">
        <f>'Class-9'!DT47</f>
        <v>0</v>
      </c>
      <c r="DF45" s="382">
        <f>'Class-9'!DU47</f>
        <v>0</v>
      </c>
      <c r="DG45" s="353">
        <f>'Class-9'!DV47</f>
        <v>0</v>
      </c>
      <c r="DH45" s="354">
        <f>'Class-9'!DW47</f>
        <v>0</v>
      </c>
      <c r="DI45" s="354">
        <f>'Class-9'!DX47</f>
        <v>0</v>
      </c>
      <c r="DJ45" s="354">
        <f>'Class-9'!DY47</f>
        <v>0</v>
      </c>
      <c r="DK45" s="354">
        <f>'Class-9'!DZ47</f>
        <v>0</v>
      </c>
      <c r="DL45" s="357">
        <f>'Class-9'!EA47</f>
        <v>0</v>
      </c>
      <c r="DM45" s="353">
        <f>'Class-9'!EB47</f>
        <v>0</v>
      </c>
      <c r="DN45" s="354">
        <f>'Class-9'!EC47</f>
        <v>0</v>
      </c>
      <c r="DO45" s="380">
        <f>'Class-9'!ED47</f>
        <v>0</v>
      </c>
      <c r="DP45" s="354">
        <f>'Class-9'!EE47</f>
        <v>0</v>
      </c>
      <c r="DQ45" s="354">
        <f>'Class-9'!EF47</f>
        <v>0</v>
      </c>
      <c r="DR45" s="380">
        <f>'Class-9'!EG47</f>
        <v>0</v>
      </c>
      <c r="DS45" s="354">
        <f>'Class-9'!EH47</f>
        <v>0</v>
      </c>
      <c r="DT45" s="354">
        <f>'Class-9'!EI47</f>
        <v>0</v>
      </c>
      <c r="DU45" s="380">
        <f>'Class-9'!EJ47</f>
        <v>0</v>
      </c>
      <c r="DV45" s="381">
        <f>'Class-9'!EK47</f>
        <v>0</v>
      </c>
      <c r="DW45" s="400">
        <f>'Class-9'!EM47</f>
        <v>0</v>
      </c>
      <c r="DX45" s="353">
        <f>'Class-9'!EN47</f>
        <v>0</v>
      </c>
      <c r="DY45" s="354">
        <f>'Class-9'!EO47</f>
        <v>0</v>
      </c>
      <c r="DZ45" s="358" t="str">
        <f>'Class-9'!EP47</f>
        <v/>
      </c>
      <c r="EA45" s="353">
        <f>'Class-9'!EQ47</f>
        <v>0</v>
      </c>
      <c r="EB45" s="354">
        <f>'Class-9'!ER47</f>
        <v>0</v>
      </c>
      <c r="EC45" s="359">
        <f>'Class-9'!ES47</f>
        <v>0</v>
      </c>
      <c r="ED45" s="354" t="str">
        <f>'Class-9'!ET47</f>
        <v/>
      </c>
      <c r="EE45" s="354" t="str">
        <f>'Class-9'!EU47</f>
        <v/>
      </c>
      <c r="EF45" s="354" t="str">
        <f>'Class-9'!EV47</f>
        <v/>
      </c>
      <c r="EG45" s="356" t="str">
        <f>'Class-9'!EW47</f>
        <v/>
      </c>
      <c r="EH45" s="360" t="str">
        <f>'Class-9'!EY47</f>
        <v/>
      </c>
    </row>
    <row r="46" spans="1:138" s="361" customFormat="1" ht="17.25" customHeight="1">
      <c r="A46" s="910"/>
      <c r="B46" s="353">
        <f t="shared" si="3"/>
        <v>0</v>
      </c>
      <c r="C46" s="354">
        <f>'Class-9'!D48</f>
        <v>0</v>
      </c>
      <c r="D46" s="354">
        <f>'Class-9'!E48</f>
        <v>0</v>
      </c>
      <c r="E46" s="354">
        <f>'Class-9'!F48</f>
        <v>0</v>
      </c>
      <c r="F46" s="354">
        <f>'Class-9'!$G48</f>
        <v>0</v>
      </c>
      <c r="G46" s="354">
        <f>'Class-9'!$H48</f>
        <v>0</v>
      </c>
      <c r="H46" s="354">
        <f>'Class-9'!I48</f>
        <v>0</v>
      </c>
      <c r="I46" s="354">
        <f>'Class-9'!J48</f>
        <v>0</v>
      </c>
      <c r="J46" s="355">
        <f>'Class-9'!K48</f>
        <v>0</v>
      </c>
      <c r="K46" s="353">
        <f>'Class-9'!L48</f>
        <v>0</v>
      </c>
      <c r="L46" s="354">
        <f>'Class-9'!M48</f>
        <v>0</v>
      </c>
      <c r="M46" s="380">
        <f>'Class-9'!N48</f>
        <v>0</v>
      </c>
      <c r="N46" s="354">
        <f>'Class-9'!O48</f>
        <v>0</v>
      </c>
      <c r="O46" s="354">
        <f>'Class-9'!P48</f>
        <v>0</v>
      </c>
      <c r="P46" s="380">
        <f>'Class-9'!Q48</f>
        <v>0</v>
      </c>
      <c r="Q46" s="354">
        <f>'Class-9'!R48</f>
        <v>0</v>
      </c>
      <c r="R46" s="354">
        <f>'Class-9'!S48</f>
        <v>0</v>
      </c>
      <c r="S46" s="380">
        <f>'Class-9'!T48</f>
        <v>0</v>
      </c>
      <c r="T46" s="847">
        <f>'Class-9'!U48</f>
        <v>0</v>
      </c>
      <c r="U46" s="848"/>
      <c r="V46" s="382" t="str">
        <f>'Class-9'!Y48</f>
        <v/>
      </c>
      <c r="W46" s="353">
        <f>'Class-9'!Z48</f>
        <v>0</v>
      </c>
      <c r="X46" s="354">
        <f>'Class-9'!AA48</f>
        <v>0</v>
      </c>
      <c r="Y46" s="380">
        <f>'Class-9'!AB48</f>
        <v>0</v>
      </c>
      <c r="Z46" s="354">
        <f>'Class-9'!AC48</f>
        <v>0</v>
      </c>
      <c r="AA46" s="354">
        <f>'Class-9'!AD48</f>
        <v>0</v>
      </c>
      <c r="AB46" s="380">
        <f>'Class-9'!AE48</f>
        <v>0</v>
      </c>
      <c r="AC46" s="354">
        <f>'Class-9'!AF48</f>
        <v>0</v>
      </c>
      <c r="AD46" s="354">
        <f>'Class-9'!AG48</f>
        <v>0</v>
      </c>
      <c r="AE46" s="380">
        <f>'Class-9'!AH48</f>
        <v>0</v>
      </c>
      <c r="AF46" s="847">
        <f>'Class-9'!AI48</f>
        <v>0</v>
      </c>
      <c r="AG46" s="848">
        <f>'Class-9'!AJ48</f>
        <v>0</v>
      </c>
      <c r="AH46" s="382" t="str">
        <f>'Class-9'!AM48</f>
        <v/>
      </c>
      <c r="AI46" s="353">
        <f>'Class-9'!AN48</f>
        <v>0</v>
      </c>
      <c r="AJ46" s="354">
        <f>'Class-9'!AO48</f>
        <v>0</v>
      </c>
      <c r="AK46" s="380">
        <f>'Class-9'!AP48</f>
        <v>0</v>
      </c>
      <c r="AL46" s="354">
        <f>'Class-9'!AQ48</f>
        <v>0</v>
      </c>
      <c r="AM46" s="354">
        <f>'Class-9'!AR48</f>
        <v>0</v>
      </c>
      <c r="AN46" s="380">
        <f>'Class-9'!AS48</f>
        <v>0</v>
      </c>
      <c r="AO46" s="354">
        <f>'Class-9'!AT48</f>
        <v>0</v>
      </c>
      <c r="AP46" s="354">
        <f>'Class-9'!AU48</f>
        <v>0</v>
      </c>
      <c r="AQ46" s="380">
        <f>'Class-9'!AV48</f>
        <v>0</v>
      </c>
      <c r="AR46" s="847">
        <f>'Class-9'!AW48</f>
        <v>0</v>
      </c>
      <c r="AS46" s="848"/>
      <c r="AT46" s="382" t="str">
        <f>'Class-9'!BA48</f>
        <v/>
      </c>
      <c r="AU46" s="353">
        <f>'Class-9'!BB48</f>
        <v>0</v>
      </c>
      <c r="AV46" s="354">
        <f>'Class-9'!BC48</f>
        <v>0</v>
      </c>
      <c r="AW46" s="380">
        <f>'Class-9'!BD48</f>
        <v>0</v>
      </c>
      <c r="AX46" s="354">
        <f>'Class-9'!BE48</f>
        <v>0</v>
      </c>
      <c r="AY46" s="354">
        <f>'Class-9'!BF48</f>
        <v>0</v>
      </c>
      <c r="AZ46" s="380">
        <f>'Class-9'!BG48</f>
        <v>0</v>
      </c>
      <c r="BA46" s="354">
        <f>'Class-9'!BH48</f>
        <v>0</v>
      </c>
      <c r="BB46" s="354">
        <f>'Class-9'!BI48</f>
        <v>0</v>
      </c>
      <c r="BC46" s="380">
        <f>'Class-9'!BJ48</f>
        <v>0</v>
      </c>
      <c r="BD46" s="847">
        <f>'Class-9'!BK48</f>
        <v>0</v>
      </c>
      <c r="BE46" s="848">
        <f>'Class-9'!BL48</f>
        <v>0</v>
      </c>
      <c r="BF46" s="382" t="str">
        <f>'Class-9'!BO48</f>
        <v/>
      </c>
      <c r="BG46" s="353">
        <f>'Class-9'!BP48</f>
        <v>0</v>
      </c>
      <c r="BH46" s="354">
        <f>'Class-9'!BQ48</f>
        <v>0</v>
      </c>
      <c r="BI46" s="380">
        <f>'Class-9'!BR48</f>
        <v>0</v>
      </c>
      <c r="BJ46" s="354">
        <f>'Class-9'!BS48</f>
        <v>0</v>
      </c>
      <c r="BK46" s="354">
        <f>'Class-9'!BT48</f>
        <v>0</v>
      </c>
      <c r="BL46" s="380">
        <f>'Class-9'!BU48</f>
        <v>0</v>
      </c>
      <c r="BM46" s="354">
        <f>'Class-9'!BV48</f>
        <v>0</v>
      </c>
      <c r="BN46" s="354">
        <f>'Class-9'!BW48</f>
        <v>0</v>
      </c>
      <c r="BO46" s="380">
        <f>'Class-9'!BX48</f>
        <v>0</v>
      </c>
      <c r="BP46" s="847">
        <f>'Class-9'!BY48</f>
        <v>0</v>
      </c>
      <c r="BQ46" s="848">
        <f>'Class-9'!BZ48</f>
        <v>0</v>
      </c>
      <c r="BR46" s="382" t="str">
        <f>'Class-9'!CC48</f>
        <v/>
      </c>
      <c r="BS46" s="353">
        <f>'Class-9'!CD48</f>
        <v>0</v>
      </c>
      <c r="BT46" s="354">
        <f>'Class-9'!CE48</f>
        <v>0</v>
      </c>
      <c r="BU46" s="380">
        <f>'Class-9'!CF48</f>
        <v>0</v>
      </c>
      <c r="BV46" s="354">
        <f>'Class-9'!CG48</f>
        <v>0</v>
      </c>
      <c r="BW46" s="354">
        <f>'Class-9'!CH48</f>
        <v>0</v>
      </c>
      <c r="BX46" s="380">
        <f>'Class-9'!CI48</f>
        <v>0</v>
      </c>
      <c r="BY46" s="354">
        <f>'Class-9'!CJ48</f>
        <v>0</v>
      </c>
      <c r="BZ46" s="354">
        <f>'Class-9'!CK48</f>
        <v>0</v>
      </c>
      <c r="CA46" s="380">
        <f>'Class-9'!CL48</f>
        <v>0</v>
      </c>
      <c r="CB46" s="847">
        <f>'Class-9'!CM48</f>
        <v>0</v>
      </c>
      <c r="CC46" s="848">
        <f>'Class-9'!CN48</f>
        <v>0</v>
      </c>
      <c r="CD46" s="382" t="str">
        <f>'Class-9'!CQ48</f>
        <v/>
      </c>
      <c r="CE46" s="353">
        <f>'Class-9'!CR48</f>
        <v>0</v>
      </c>
      <c r="CF46" s="354">
        <f>'Class-9'!CS48</f>
        <v>0</v>
      </c>
      <c r="CG46" s="380">
        <f>'Class-9'!CT48</f>
        <v>0</v>
      </c>
      <c r="CH46" s="354">
        <f>'Class-9'!CU48</f>
        <v>0</v>
      </c>
      <c r="CI46" s="354">
        <f>'Class-9'!CV48</f>
        <v>0</v>
      </c>
      <c r="CJ46" s="380">
        <f>'Class-9'!CW48</f>
        <v>0</v>
      </c>
      <c r="CK46" s="354">
        <f>'Class-9'!CX48</f>
        <v>0</v>
      </c>
      <c r="CL46" s="354">
        <f>'Class-9'!CY48</f>
        <v>0</v>
      </c>
      <c r="CM46" s="380">
        <f>'Class-9'!CZ48</f>
        <v>0</v>
      </c>
      <c r="CN46" s="381">
        <f>'Class-9'!DA48</f>
        <v>0</v>
      </c>
      <c r="CO46" s="400">
        <f>'Class-9'!DC48</f>
        <v>0</v>
      </c>
      <c r="CP46" s="353">
        <f>'Class-9'!DD48</f>
        <v>0</v>
      </c>
      <c r="CQ46" s="354">
        <f>'Class-9'!DE48</f>
        <v>0</v>
      </c>
      <c r="CR46" s="380">
        <f>'Class-9'!DF48</f>
        <v>0</v>
      </c>
      <c r="CS46" s="354">
        <f>'Class-9'!DG48</f>
        <v>0</v>
      </c>
      <c r="CT46" s="354">
        <f>'Class-9'!DH48</f>
        <v>0</v>
      </c>
      <c r="CU46" s="380">
        <f>'Class-9'!DI48</f>
        <v>0</v>
      </c>
      <c r="CV46" s="354">
        <f>'Class-9'!DJ48</f>
        <v>0</v>
      </c>
      <c r="CW46" s="354">
        <f>'Class-9'!DK48</f>
        <v>0</v>
      </c>
      <c r="CX46" s="380">
        <f>'Class-9'!DL48</f>
        <v>0</v>
      </c>
      <c r="CY46" s="381">
        <f>'Class-9'!DM48</f>
        <v>0</v>
      </c>
      <c r="CZ46" s="400">
        <f>'Class-9'!DO48</f>
        <v>0</v>
      </c>
      <c r="DA46" s="353">
        <f>'Class-9'!DP48</f>
        <v>0</v>
      </c>
      <c r="DB46" s="354">
        <f>'Class-9'!DQ48</f>
        <v>0</v>
      </c>
      <c r="DC46" s="354">
        <f>'Class-9'!DR48</f>
        <v>0</v>
      </c>
      <c r="DD46" s="354">
        <f>'Class-9'!DS48</f>
        <v>0</v>
      </c>
      <c r="DE46" s="354">
        <f>'Class-9'!DT48</f>
        <v>0</v>
      </c>
      <c r="DF46" s="382">
        <f>'Class-9'!DU48</f>
        <v>0</v>
      </c>
      <c r="DG46" s="353">
        <f>'Class-9'!DV48</f>
        <v>0</v>
      </c>
      <c r="DH46" s="354">
        <f>'Class-9'!DW48</f>
        <v>0</v>
      </c>
      <c r="DI46" s="354">
        <f>'Class-9'!DX48</f>
        <v>0</v>
      </c>
      <c r="DJ46" s="354">
        <f>'Class-9'!DY48</f>
        <v>0</v>
      </c>
      <c r="DK46" s="354">
        <f>'Class-9'!DZ48</f>
        <v>0</v>
      </c>
      <c r="DL46" s="357">
        <f>'Class-9'!EA48</f>
        <v>0</v>
      </c>
      <c r="DM46" s="353">
        <f>'Class-9'!EB48</f>
        <v>0</v>
      </c>
      <c r="DN46" s="354">
        <f>'Class-9'!EC48</f>
        <v>0</v>
      </c>
      <c r="DO46" s="380">
        <f>'Class-9'!ED48</f>
        <v>0</v>
      </c>
      <c r="DP46" s="354">
        <f>'Class-9'!EE48</f>
        <v>0</v>
      </c>
      <c r="DQ46" s="354">
        <f>'Class-9'!EF48</f>
        <v>0</v>
      </c>
      <c r="DR46" s="380">
        <f>'Class-9'!EG48</f>
        <v>0</v>
      </c>
      <c r="DS46" s="354">
        <f>'Class-9'!EH48</f>
        <v>0</v>
      </c>
      <c r="DT46" s="354">
        <f>'Class-9'!EI48</f>
        <v>0</v>
      </c>
      <c r="DU46" s="380">
        <f>'Class-9'!EJ48</f>
        <v>0</v>
      </c>
      <c r="DV46" s="381">
        <f>'Class-9'!EK48</f>
        <v>0</v>
      </c>
      <c r="DW46" s="400">
        <f>'Class-9'!EM48</f>
        <v>0</v>
      </c>
      <c r="DX46" s="353">
        <f>'Class-9'!EN48</f>
        <v>0</v>
      </c>
      <c r="DY46" s="354">
        <f>'Class-9'!EO48</f>
        <v>0</v>
      </c>
      <c r="DZ46" s="358" t="str">
        <f>'Class-9'!EP48</f>
        <v/>
      </c>
      <c r="EA46" s="353">
        <f>'Class-9'!EQ48</f>
        <v>0</v>
      </c>
      <c r="EB46" s="354">
        <f>'Class-9'!ER48</f>
        <v>0</v>
      </c>
      <c r="EC46" s="359">
        <f>'Class-9'!ES48</f>
        <v>0</v>
      </c>
      <c r="ED46" s="354" t="str">
        <f>'Class-9'!ET48</f>
        <v/>
      </c>
      <c r="EE46" s="354" t="str">
        <f>'Class-9'!EU48</f>
        <v/>
      </c>
      <c r="EF46" s="354" t="str">
        <f>'Class-9'!EV48</f>
        <v/>
      </c>
      <c r="EG46" s="356" t="str">
        <f>'Class-9'!EW48</f>
        <v/>
      </c>
      <c r="EH46" s="360" t="str">
        <f>'Class-9'!EY48</f>
        <v/>
      </c>
    </row>
    <row r="47" spans="1:138" s="361" customFormat="1" ht="17.25" customHeight="1">
      <c r="A47" s="910"/>
      <c r="B47" s="353">
        <f t="shared" si="3"/>
        <v>0</v>
      </c>
      <c r="C47" s="354">
        <f>'Class-9'!D49</f>
        <v>0</v>
      </c>
      <c r="D47" s="354">
        <f>'Class-9'!E49</f>
        <v>0</v>
      </c>
      <c r="E47" s="354">
        <f>'Class-9'!F49</f>
        <v>0</v>
      </c>
      <c r="F47" s="354">
        <f>'Class-9'!$G49</f>
        <v>0</v>
      </c>
      <c r="G47" s="354">
        <f>'Class-9'!$H49</f>
        <v>0</v>
      </c>
      <c r="H47" s="354">
        <f>'Class-9'!I49</f>
        <v>0</v>
      </c>
      <c r="I47" s="354">
        <f>'Class-9'!J49</f>
        <v>0</v>
      </c>
      <c r="J47" s="355">
        <f>'Class-9'!K49</f>
        <v>0</v>
      </c>
      <c r="K47" s="353">
        <f>'Class-9'!L49</f>
        <v>0</v>
      </c>
      <c r="L47" s="354">
        <f>'Class-9'!M49</f>
        <v>0</v>
      </c>
      <c r="M47" s="380">
        <f>'Class-9'!N49</f>
        <v>0</v>
      </c>
      <c r="N47" s="354">
        <f>'Class-9'!O49</f>
        <v>0</v>
      </c>
      <c r="O47" s="354">
        <f>'Class-9'!P49</f>
        <v>0</v>
      </c>
      <c r="P47" s="380">
        <f>'Class-9'!Q49</f>
        <v>0</v>
      </c>
      <c r="Q47" s="354">
        <f>'Class-9'!R49</f>
        <v>0</v>
      </c>
      <c r="R47" s="354">
        <f>'Class-9'!S49</f>
        <v>0</v>
      </c>
      <c r="S47" s="380">
        <f>'Class-9'!T49</f>
        <v>0</v>
      </c>
      <c r="T47" s="847">
        <f>'Class-9'!U49</f>
        <v>0</v>
      </c>
      <c r="U47" s="848"/>
      <c r="V47" s="382" t="str">
        <f>'Class-9'!Y49</f>
        <v/>
      </c>
      <c r="W47" s="353">
        <f>'Class-9'!Z49</f>
        <v>0</v>
      </c>
      <c r="X47" s="354">
        <f>'Class-9'!AA49</f>
        <v>0</v>
      </c>
      <c r="Y47" s="380">
        <f>'Class-9'!AB49</f>
        <v>0</v>
      </c>
      <c r="Z47" s="354">
        <f>'Class-9'!AC49</f>
        <v>0</v>
      </c>
      <c r="AA47" s="354">
        <f>'Class-9'!AD49</f>
        <v>0</v>
      </c>
      <c r="AB47" s="380">
        <f>'Class-9'!AE49</f>
        <v>0</v>
      </c>
      <c r="AC47" s="354">
        <f>'Class-9'!AF49</f>
        <v>0</v>
      </c>
      <c r="AD47" s="354">
        <f>'Class-9'!AG49</f>
        <v>0</v>
      </c>
      <c r="AE47" s="380">
        <f>'Class-9'!AH49</f>
        <v>0</v>
      </c>
      <c r="AF47" s="847">
        <f>'Class-9'!AI49</f>
        <v>0</v>
      </c>
      <c r="AG47" s="848">
        <f>'Class-9'!AJ49</f>
        <v>0</v>
      </c>
      <c r="AH47" s="382" t="str">
        <f>'Class-9'!AM49</f>
        <v/>
      </c>
      <c r="AI47" s="353">
        <f>'Class-9'!AN49</f>
        <v>0</v>
      </c>
      <c r="AJ47" s="354">
        <f>'Class-9'!AO49</f>
        <v>0</v>
      </c>
      <c r="AK47" s="380">
        <f>'Class-9'!AP49</f>
        <v>0</v>
      </c>
      <c r="AL47" s="354">
        <f>'Class-9'!AQ49</f>
        <v>0</v>
      </c>
      <c r="AM47" s="354">
        <f>'Class-9'!AR49</f>
        <v>0</v>
      </c>
      <c r="AN47" s="380">
        <f>'Class-9'!AS49</f>
        <v>0</v>
      </c>
      <c r="AO47" s="354">
        <f>'Class-9'!AT49</f>
        <v>0</v>
      </c>
      <c r="AP47" s="354">
        <f>'Class-9'!AU49</f>
        <v>0</v>
      </c>
      <c r="AQ47" s="380">
        <f>'Class-9'!AV49</f>
        <v>0</v>
      </c>
      <c r="AR47" s="847">
        <f>'Class-9'!AW49</f>
        <v>0</v>
      </c>
      <c r="AS47" s="848"/>
      <c r="AT47" s="382" t="str">
        <f>'Class-9'!BA49</f>
        <v/>
      </c>
      <c r="AU47" s="353">
        <f>'Class-9'!BB49</f>
        <v>0</v>
      </c>
      <c r="AV47" s="354">
        <f>'Class-9'!BC49</f>
        <v>0</v>
      </c>
      <c r="AW47" s="380">
        <f>'Class-9'!BD49</f>
        <v>0</v>
      </c>
      <c r="AX47" s="354">
        <f>'Class-9'!BE49</f>
        <v>0</v>
      </c>
      <c r="AY47" s="354">
        <f>'Class-9'!BF49</f>
        <v>0</v>
      </c>
      <c r="AZ47" s="380">
        <f>'Class-9'!BG49</f>
        <v>0</v>
      </c>
      <c r="BA47" s="354">
        <f>'Class-9'!BH49</f>
        <v>0</v>
      </c>
      <c r="BB47" s="354">
        <f>'Class-9'!BI49</f>
        <v>0</v>
      </c>
      <c r="BC47" s="380">
        <f>'Class-9'!BJ49</f>
        <v>0</v>
      </c>
      <c r="BD47" s="847">
        <f>'Class-9'!BK49</f>
        <v>0</v>
      </c>
      <c r="BE47" s="848">
        <f>'Class-9'!BL49</f>
        <v>0</v>
      </c>
      <c r="BF47" s="382" t="str">
        <f>'Class-9'!BO49</f>
        <v/>
      </c>
      <c r="BG47" s="353">
        <f>'Class-9'!BP49</f>
        <v>0</v>
      </c>
      <c r="BH47" s="354">
        <f>'Class-9'!BQ49</f>
        <v>0</v>
      </c>
      <c r="BI47" s="380">
        <f>'Class-9'!BR49</f>
        <v>0</v>
      </c>
      <c r="BJ47" s="354">
        <f>'Class-9'!BS49</f>
        <v>0</v>
      </c>
      <c r="BK47" s="354">
        <f>'Class-9'!BT49</f>
        <v>0</v>
      </c>
      <c r="BL47" s="380">
        <f>'Class-9'!BU49</f>
        <v>0</v>
      </c>
      <c r="BM47" s="354">
        <f>'Class-9'!BV49</f>
        <v>0</v>
      </c>
      <c r="BN47" s="354">
        <f>'Class-9'!BW49</f>
        <v>0</v>
      </c>
      <c r="BO47" s="380">
        <f>'Class-9'!BX49</f>
        <v>0</v>
      </c>
      <c r="BP47" s="847">
        <f>'Class-9'!BY49</f>
        <v>0</v>
      </c>
      <c r="BQ47" s="848">
        <f>'Class-9'!BZ49</f>
        <v>0</v>
      </c>
      <c r="BR47" s="382" t="str">
        <f>'Class-9'!CC49</f>
        <v/>
      </c>
      <c r="BS47" s="353">
        <f>'Class-9'!CD49</f>
        <v>0</v>
      </c>
      <c r="BT47" s="354">
        <f>'Class-9'!CE49</f>
        <v>0</v>
      </c>
      <c r="BU47" s="380">
        <f>'Class-9'!CF49</f>
        <v>0</v>
      </c>
      <c r="BV47" s="354">
        <f>'Class-9'!CG49</f>
        <v>0</v>
      </c>
      <c r="BW47" s="354">
        <f>'Class-9'!CH49</f>
        <v>0</v>
      </c>
      <c r="BX47" s="380">
        <f>'Class-9'!CI49</f>
        <v>0</v>
      </c>
      <c r="BY47" s="354">
        <f>'Class-9'!CJ49</f>
        <v>0</v>
      </c>
      <c r="BZ47" s="354">
        <f>'Class-9'!CK49</f>
        <v>0</v>
      </c>
      <c r="CA47" s="380">
        <f>'Class-9'!CL49</f>
        <v>0</v>
      </c>
      <c r="CB47" s="847">
        <f>'Class-9'!CM49</f>
        <v>0</v>
      </c>
      <c r="CC47" s="848">
        <f>'Class-9'!CN49</f>
        <v>0</v>
      </c>
      <c r="CD47" s="382" t="str">
        <f>'Class-9'!CQ49</f>
        <v/>
      </c>
      <c r="CE47" s="353">
        <f>'Class-9'!CR49</f>
        <v>0</v>
      </c>
      <c r="CF47" s="354">
        <f>'Class-9'!CS49</f>
        <v>0</v>
      </c>
      <c r="CG47" s="380">
        <f>'Class-9'!CT49</f>
        <v>0</v>
      </c>
      <c r="CH47" s="354">
        <f>'Class-9'!CU49</f>
        <v>0</v>
      </c>
      <c r="CI47" s="354">
        <f>'Class-9'!CV49</f>
        <v>0</v>
      </c>
      <c r="CJ47" s="380">
        <f>'Class-9'!CW49</f>
        <v>0</v>
      </c>
      <c r="CK47" s="354">
        <f>'Class-9'!CX49</f>
        <v>0</v>
      </c>
      <c r="CL47" s="354">
        <f>'Class-9'!CY49</f>
        <v>0</v>
      </c>
      <c r="CM47" s="380">
        <f>'Class-9'!CZ49</f>
        <v>0</v>
      </c>
      <c r="CN47" s="381">
        <f>'Class-9'!DA49</f>
        <v>0</v>
      </c>
      <c r="CO47" s="400">
        <f>'Class-9'!DC49</f>
        <v>0</v>
      </c>
      <c r="CP47" s="353">
        <f>'Class-9'!DD49</f>
        <v>0</v>
      </c>
      <c r="CQ47" s="354">
        <f>'Class-9'!DE49</f>
        <v>0</v>
      </c>
      <c r="CR47" s="380">
        <f>'Class-9'!DF49</f>
        <v>0</v>
      </c>
      <c r="CS47" s="354">
        <f>'Class-9'!DG49</f>
        <v>0</v>
      </c>
      <c r="CT47" s="354">
        <f>'Class-9'!DH49</f>
        <v>0</v>
      </c>
      <c r="CU47" s="380">
        <f>'Class-9'!DI49</f>
        <v>0</v>
      </c>
      <c r="CV47" s="354">
        <f>'Class-9'!DJ49</f>
        <v>0</v>
      </c>
      <c r="CW47" s="354">
        <f>'Class-9'!DK49</f>
        <v>0</v>
      </c>
      <c r="CX47" s="380">
        <f>'Class-9'!DL49</f>
        <v>0</v>
      </c>
      <c r="CY47" s="381">
        <f>'Class-9'!DM49</f>
        <v>0</v>
      </c>
      <c r="CZ47" s="400">
        <f>'Class-9'!DO49</f>
        <v>0</v>
      </c>
      <c r="DA47" s="353">
        <f>'Class-9'!DP49</f>
        <v>0</v>
      </c>
      <c r="DB47" s="354">
        <f>'Class-9'!DQ49</f>
        <v>0</v>
      </c>
      <c r="DC47" s="354">
        <f>'Class-9'!DR49</f>
        <v>0</v>
      </c>
      <c r="DD47" s="354">
        <f>'Class-9'!DS49</f>
        <v>0</v>
      </c>
      <c r="DE47" s="354">
        <f>'Class-9'!DT49</f>
        <v>0</v>
      </c>
      <c r="DF47" s="382">
        <f>'Class-9'!DU49</f>
        <v>0</v>
      </c>
      <c r="DG47" s="353">
        <f>'Class-9'!DV49</f>
        <v>0</v>
      </c>
      <c r="DH47" s="354">
        <f>'Class-9'!DW49</f>
        <v>0</v>
      </c>
      <c r="DI47" s="354">
        <f>'Class-9'!DX49</f>
        <v>0</v>
      </c>
      <c r="DJ47" s="354">
        <f>'Class-9'!DY49</f>
        <v>0</v>
      </c>
      <c r="DK47" s="354">
        <f>'Class-9'!DZ49</f>
        <v>0</v>
      </c>
      <c r="DL47" s="357">
        <f>'Class-9'!EA49</f>
        <v>0</v>
      </c>
      <c r="DM47" s="353">
        <f>'Class-9'!EB49</f>
        <v>0</v>
      </c>
      <c r="DN47" s="354">
        <f>'Class-9'!EC49</f>
        <v>0</v>
      </c>
      <c r="DO47" s="380">
        <f>'Class-9'!ED49</f>
        <v>0</v>
      </c>
      <c r="DP47" s="354">
        <f>'Class-9'!EE49</f>
        <v>0</v>
      </c>
      <c r="DQ47" s="354">
        <f>'Class-9'!EF49</f>
        <v>0</v>
      </c>
      <c r="DR47" s="380">
        <f>'Class-9'!EG49</f>
        <v>0</v>
      </c>
      <c r="DS47" s="354">
        <f>'Class-9'!EH49</f>
        <v>0</v>
      </c>
      <c r="DT47" s="354">
        <f>'Class-9'!EI49</f>
        <v>0</v>
      </c>
      <c r="DU47" s="380">
        <f>'Class-9'!EJ49</f>
        <v>0</v>
      </c>
      <c r="DV47" s="381">
        <f>'Class-9'!EK49</f>
        <v>0</v>
      </c>
      <c r="DW47" s="400">
        <f>'Class-9'!EM49</f>
        <v>0</v>
      </c>
      <c r="DX47" s="353">
        <f>'Class-9'!EN49</f>
        <v>0</v>
      </c>
      <c r="DY47" s="354">
        <f>'Class-9'!EO49</f>
        <v>0</v>
      </c>
      <c r="DZ47" s="358" t="str">
        <f>'Class-9'!EP49</f>
        <v/>
      </c>
      <c r="EA47" s="353">
        <f>'Class-9'!EQ49</f>
        <v>0</v>
      </c>
      <c r="EB47" s="354">
        <f>'Class-9'!ER49</f>
        <v>0</v>
      </c>
      <c r="EC47" s="359">
        <f>'Class-9'!ES49</f>
        <v>0</v>
      </c>
      <c r="ED47" s="354" t="str">
        <f>'Class-9'!ET49</f>
        <v/>
      </c>
      <c r="EE47" s="354" t="str">
        <f>'Class-9'!EU49</f>
        <v/>
      </c>
      <c r="EF47" s="354" t="str">
        <f>'Class-9'!EV49</f>
        <v/>
      </c>
      <c r="EG47" s="356" t="str">
        <f>'Class-9'!EW49</f>
        <v/>
      </c>
      <c r="EH47" s="360" t="str">
        <f>'Class-9'!EY49</f>
        <v/>
      </c>
    </row>
    <row r="48" spans="1:138" s="361" customFormat="1" ht="17.25" customHeight="1">
      <c r="A48" s="910"/>
      <c r="B48" s="353">
        <f t="shared" si="3"/>
        <v>0</v>
      </c>
      <c r="C48" s="354">
        <f>'Class-9'!D50</f>
        <v>0</v>
      </c>
      <c r="D48" s="354">
        <f>'Class-9'!E50</f>
        <v>0</v>
      </c>
      <c r="E48" s="354">
        <f>'Class-9'!F50</f>
        <v>0</v>
      </c>
      <c r="F48" s="354">
        <f>'Class-9'!$G50</f>
        <v>0</v>
      </c>
      <c r="G48" s="354">
        <f>'Class-9'!$H50</f>
        <v>0</v>
      </c>
      <c r="H48" s="354">
        <f>'Class-9'!I50</f>
        <v>0</v>
      </c>
      <c r="I48" s="354">
        <f>'Class-9'!J50</f>
        <v>0</v>
      </c>
      <c r="J48" s="355">
        <f>'Class-9'!K50</f>
        <v>0</v>
      </c>
      <c r="K48" s="353">
        <f>'Class-9'!L50</f>
        <v>0</v>
      </c>
      <c r="L48" s="354">
        <f>'Class-9'!M50</f>
        <v>0</v>
      </c>
      <c r="M48" s="380">
        <f>'Class-9'!N50</f>
        <v>0</v>
      </c>
      <c r="N48" s="354">
        <f>'Class-9'!O50</f>
        <v>0</v>
      </c>
      <c r="O48" s="354">
        <f>'Class-9'!P50</f>
        <v>0</v>
      </c>
      <c r="P48" s="380">
        <f>'Class-9'!Q50</f>
        <v>0</v>
      </c>
      <c r="Q48" s="354">
        <f>'Class-9'!R50</f>
        <v>0</v>
      </c>
      <c r="R48" s="354">
        <f>'Class-9'!S50</f>
        <v>0</v>
      </c>
      <c r="S48" s="380">
        <f>'Class-9'!T50</f>
        <v>0</v>
      </c>
      <c r="T48" s="847">
        <f>'Class-9'!U50</f>
        <v>0</v>
      </c>
      <c r="U48" s="848"/>
      <c r="V48" s="382" t="str">
        <f>'Class-9'!Y50</f>
        <v/>
      </c>
      <c r="W48" s="353">
        <f>'Class-9'!Z50</f>
        <v>0</v>
      </c>
      <c r="X48" s="354">
        <f>'Class-9'!AA50</f>
        <v>0</v>
      </c>
      <c r="Y48" s="380">
        <f>'Class-9'!AB50</f>
        <v>0</v>
      </c>
      <c r="Z48" s="354">
        <f>'Class-9'!AC50</f>
        <v>0</v>
      </c>
      <c r="AA48" s="354">
        <f>'Class-9'!AD50</f>
        <v>0</v>
      </c>
      <c r="AB48" s="380">
        <f>'Class-9'!AE50</f>
        <v>0</v>
      </c>
      <c r="AC48" s="354">
        <f>'Class-9'!AF50</f>
        <v>0</v>
      </c>
      <c r="AD48" s="354">
        <f>'Class-9'!AG50</f>
        <v>0</v>
      </c>
      <c r="AE48" s="380">
        <f>'Class-9'!AH50</f>
        <v>0</v>
      </c>
      <c r="AF48" s="847">
        <f>'Class-9'!AI50</f>
        <v>0</v>
      </c>
      <c r="AG48" s="848">
        <f>'Class-9'!AJ50</f>
        <v>0</v>
      </c>
      <c r="AH48" s="382" t="str">
        <f>'Class-9'!AM50</f>
        <v/>
      </c>
      <c r="AI48" s="353">
        <f>'Class-9'!AN50</f>
        <v>0</v>
      </c>
      <c r="AJ48" s="354">
        <f>'Class-9'!AO50</f>
        <v>0</v>
      </c>
      <c r="AK48" s="380">
        <f>'Class-9'!AP50</f>
        <v>0</v>
      </c>
      <c r="AL48" s="354">
        <f>'Class-9'!AQ50</f>
        <v>0</v>
      </c>
      <c r="AM48" s="354">
        <f>'Class-9'!AR50</f>
        <v>0</v>
      </c>
      <c r="AN48" s="380">
        <f>'Class-9'!AS50</f>
        <v>0</v>
      </c>
      <c r="AO48" s="354">
        <f>'Class-9'!AT50</f>
        <v>0</v>
      </c>
      <c r="AP48" s="354">
        <f>'Class-9'!AU50</f>
        <v>0</v>
      </c>
      <c r="AQ48" s="380">
        <f>'Class-9'!AV50</f>
        <v>0</v>
      </c>
      <c r="AR48" s="847">
        <f>'Class-9'!AW50</f>
        <v>0</v>
      </c>
      <c r="AS48" s="848"/>
      <c r="AT48" s="382" t="str">
        <f>'Class-9'!BA50</f>
        <v/>
      </c>
      <c r="AU48" s="353">
        <f>'Class-9'!BB50</f>
        <v>0</v>
      </c>
      <c r="AV48" s="354">
        <f>'Class-9'!BC50</f>
        <v>0</v>
      </c>
      <c r="AW48" s="380">
        <f>'Class-9'!BD50</f>
        <v>0</v>
      </c>
      <c r="AX48" s="354">
        <f>'Class-9'!BE50</f>
        <v>0</v>
      </c>
      <c r="AY48" s="354">
        <f>'Class-9'!BF50</f>
        <v>0</v>
      </c>
      <c r="AZ48" s="380">
        <f>'Class-9'!BG50</f>
        <v>0</v>
      </c>
      <c r="BA48" s="354">
        <f>'Class-9'!BH50</f>
        <v>0</v>
      </c>
      <c r="BB48" s="354">
        <f>'Class-9'!BI50</f>
        <v>0</v>
      </c>
      <c r="BC48" s="380">
        <f>'Class-9'!BJ50</f>
        <v>0</v>
      </c>
      <c r="BD48" s="847">
        <f>'Class-9'!BK50</f>
        <v>0</v>
      </c>
      <c r="BE48" s="848">
        <f>'Class-9'!BL50</f>
        <v>0</v>
      </c>
      <c r="BF48" s="382" t="str">
        <f>'Class-9'!BO50</f>
        <v/>
      </c>
      <c r="BG48" s="353">
        <f>'Class-9'!BP50</f>
        <v>0</v>
      </c>
      <c r="BH48" s="354">
        <f>'Class-9'!BQ50</f>
        <v>0</v>
      </c>
      <c r="BI48" s="380">
        <f>'Class-9'!BR50</f>
        <v>0</v>
      </c>
      <c r="BJ48" s="354">
        <f>'Class-9'!BS50</f>
        <v>0</v>
      </c>
      <c r="BK48" s="354">
        <f>'Class-9'!BT50</f>
        <v>0</v>
      </c>
      <c r="BL48" s="380">
        <f>'Class-9'!BU50</f>
        <v>0</v>
      </c>
      <c r="BM48" s="354">
        <f>'Class-9'!BV50</f>
        <v>0</v>
      </c>
      <c r="BN48" s="354">
        <f>'Class-9'!BW50</f>
        <v>0</v>
      </c>
      <c r="BO48" s="380">
        <f>'Class-9'!BX50</f>
        <v>0</v>
      </c>
      <c r="BP48" s="847">
        <f>'Class-9'!BY50</f>
        <v>0</v>
      </c>
      <c r="BQ48" s="848">
        <f>'Class-9'!BZ50</f>
        <v>0</v>
      </c>
      <c r="BR48" s="382" t="str">
        <f>'Class-9'!CC50</f>
        <v/>
      </c>
      <c r="BS48" s="353">
        <f>'Class-9'!CD50</f>
        <v>0</v>
      </c>
      <c r="BT48" s="354">
        <f>'Class-9'!CE50</f>
        <v>0</v>
      </c>
      <c r="BU48" s="380">
        <f>'Class-9'!CF50</f>
        <v>0</v>
      </c>
      <c r="BV48" s="354">
        <f>'Class-9'!CG50</f>
        <v>0</v>
      </c>
      <c r="BW48" s="354">
        <f>'Class-9'!CH50</f>
        <v>0</v>
      </c>
      <c r="BX48" s="380">
        <f>'Class-9'!CI50</f>
        <v>0</v>
      </c>
      <c r="BY48" s="354">
        <f>'Class-9'!CJ50</f>
        <v>0</v>
      </c>
      <c r="BZ48" s="354">
        <f>'Class-9'!CK50</f>
        <v>0</v>
      </c>
      <c r="CA48" s="380">
        <f>'Class-9'!CL50</f>
        <v>0</v>
      </c>
      <c r="CB48" s="847">
        <f>'Class-9'!CM50</f>
        <v>0</v>
      </c>
      <c r="CC48" s="848">
        <f>'Class-9'!CN50</f>
        <v>0</v>
      </c>
      <c r="CD48" s="382" t="str">
        <f>'Class-9'!CQ50</f>
        <v/>
      </c>
      <c r="CE48" s="353">
        <f>'Class-9'!CR50</f>
        <v>0</v>
      </c>
      <c r="CF48" s="354">
        <f>'Class-9'!CS50</f>
        <v>0</v>
      </c>
      <c r="CG48" s="380">
        <f>'Class-9'!CT50</f>
        <v>0</v>
      </c>
      <c r="CH48" s="354">
        <f>'Class-9'!CU50</f>
        <v>0</v>
      </c>
      <c r="CI48" s="354">
        <f>'Class-9'!CV50</f>
        <v>0</v>
      </c>
      <c r="CJ48" s="380">
        <f>'Class-9'!CW50</f>
        <v>0</v>
      </c>
      <c r="CK48" s="354">
        <f>'Class-9'!CX50</f>
        <v>0</v>
      </c>
      <c r="CL48" s="354">
        <f>'Class-9'!CY50</f>
        <v>0</v>
      </c>
      <c r="CM48" s="380">
        <f>'Class-9'!CZ50</f>
        <v>0</v>
      </c>
      <c r="CN48" s="381">
        <f>'Class-9'!DA50</f>
        <v>0</v>
      </c>
      <c r="CO48" s="400">
        <f>'Class-9'!DC50</f>
        <v>0</v>
      </c>
      <c r="CP48" s="353">
        <f>'Class-9'!DD50</f>
        <v>0</v>
      </c>
      <c r="CQ48" s="354">
        <f>'Class-9'!DE50</f>
        <v>0</v>
      </c>
      <c r="CR48" s="380">
        <f>'Class-9'!DF50</f>
        <v>0</v>
      </c>
      <c r="CS48" s="354">
        <f>'Class-9'!DG50</f>
        <v>0</v>
      </c>
      <c r="CT48" s="354">
        <f>'Class-9'!DH50</f>
        <v>0</v>
      </c>
      <c r="CU48" s="380">
        <f>'Class-9'!DI50</f>
        <v>0</v>
      </c>
      <c r="CV48" s="354">
        <f>'Class-9'!DJ50</f>
        <v>0</v>
      </c>
      <c r="CW48" s="354">
        <f>'Class-9'!DK50</f>
        <v>0</v>
      </c>
      <c r="CX48" s="380">
        <f>'Class-9'!DL50</f>
        <v>0</v>
      </c>
      <c r="CY48" s="381">
        <f>'Class-9'!DM50</f>
        <v>0</v>
      </c>
      <c r="CZ48" s="400">
        <f>'Class-9'!DO50</f>
        <v>0</v>
      </c>
      <c r="DA48" s="353">
        <f>'Class-9'!DP50</f>
        <v>0</v>
      </c>
      <c r="DB48" s="354">
        <f>'Class-9'!DQ50</f>
        <v>0</v>
      </c>
      <c r="DC48" s="354">
        <f>'Class-9'!DR50</f>
        <v>0</v>
      </c>
      <c r="DD48" s="354">
        <f>'Class-9'!DS50</f>
        <v>0</v>
      </c>
      <c r="DE48" s="354">
        <f>'Class-9'!DT50</f>
        <v>0</v>
      </c>
      <c r="DF48" s="382">
        <f>'Class-9'!DU50</f>
        <v>0</v>
      </c>
      <c r="DG48" s="353">
        <f>'Class-9'!DV50</f>
        <v>0</v>
      </c>
      <c r="DH48" s="354">
        <f>'Class-9'!DW50</f>
        <v>0</v>
      </c>
      <c r="DI48" s="354">
        <f>'Class-9'!DX50</f>
        <v>0</v>
      </c>
      <c r="DJ48" s="354">
        <f>'Class-9'!DY50</f>
        <v>0</v>
      </c>
      <c r="DK48" s="354">
        <f>'Class-9'!DZ50</f>
        <v>0</v>
      </c>
      <c r="DL48" s="357">
        <f>'Class-9'!EA50</f>
        <v>0</v>
      </c>
      <c r="DM48" s="353">
        <f>'Class-9'!EB50</f>
        <v>0</v>
      </c>
      <c r="DN48" s="354">
        <f>'Class-9'!EC50</f>
        <v>0</v>
      </c>
      <c r="DO48" s="380">
        <f>'Class-9'!ED50</f>
        <v>0</v>
      </c>
      <c r="DP48" s="354">
        <f>'Class-9'!EE50</f>
        <v>0</v>
      </c>
      <c r="DQ48" s="354">
        <f>'Class-9'!EF50</f>
        <v>0</v>
      </c>
      <c r="DR48" s="380">
        <f>'Class-9'!EG50</f>
        <v>0</v>
      </c>
      <c r="DS48" s="354">
        <f>'Class-9'!EH50</f>
        <v>0</v>
      </c>
      <c r="DT48" s="354">
        <f>'Class-9'!EI50</f>
        <v>0</v>
      </c>
      <c r="DU48" s="380">
        <f>'Class-9'!EJ50</f>
        <v>0</v>
      </c>
      <c r="DV48" s="381">
        <f>'Class-9'!EK50</f>
        <v>0</v>
      </c>
      <c r="DW48" s="400">
        <f>'Class-9'!EM50</f>
        <v>0</v>
      </c>
      <c r="DX48" s="353">
        <f>'Class-9'!EN50</f>
        <v>0</v>
      </c>
      <c r="DY48" s="354">
        <f>'Class-9'!EO50</f>
        <v>0</v>
      </c>
      <c r="DZ48" s="358" t="str">
        <f>'Class-9'!EP50</f>
        <v/>
      </c>
      <c r="EA48" s="353">
        <f>'Class-9'!EQ50</f>
        <v>0</v>
      </c>
      <c r="EB48" s="354">
        <f>'Class-9'!ER50</f>
        <v>0</v>
      </c>
      <c r="EC48" s="359">
        <f>'Class-9'!ES50</f>
        <v>0</v>
      </c>
      <c r="ED48" s="354" t="str">
        <f>'Class-9'!ET50</f>
        <v/>
      </c>
      <c r="EE48" s="354" t="str">
        <f>'Class-9'!EU50</f>
        <v/>
      </c>
      <c r="EF48" s="354" t="str">
        <f>'Class-9'!EV50</f>
        <v/>
      </c>
      <c r="EG48" s="356" t="str">
        <f>'Class-9'!EW50</f>
        <v/>
      </c>
      <c r="EH48" s="360" t="str">
        <f>'Class-9'!EY50</f>
        <v/>
      </c>
    </row>
    <row r="49" spans="1:138" s="361" customFormat="1" ht="17.25" customHeight="1">
      <c r="A49" s="910"/>
      <c r="B49" s="353">
        <f t="shared" si="3"/>
        <v>0</v>
      </c>
      <c r="C49" s="354">
        <f>'Class-9'!D51</f>
        <v>0</v>
      </c>
      <c r="D49" s="354">
        <f>'Class-9'!E51</f>
        <v>0</v>
      </c>
      <c r="E49" s="354">
        <f>'Class-9'!F51</f>
        <v>0</v>
      </c>
      <c r="F49" s="354">
        <f>'Class-9'!$G51</f>
        <v>0</v>
      </c>
      <c r="G49" s="354">
        <f>'Class-9'!$H51</f>
        <v>0</v>
      </c>
      <c r="H49" s="354">
        <f>'Class-9'!I51</f>
        <v>0</v>
      </c>
      <c r="I49" s="354">
        <f>'Class-9'!J51</f>
        <v>0</v>
      </c>
      <c r="J49" s="355">
        <f>'Class-9'!K51</f>
        <v>0</v>
      </c>
      <c r="K49" s="353">
        <f>'Class-9'!L51</f>
        <v>0</v>
      </c>
      <c r="L49" s="354">
        <f>'Class-9'!M51</f>
        <v>0</v>
      </c>
      <c r="M49" s="380">
        <f>'Class-9'!N51</f>
        <v>0</v>
      </c>
      <c r="N49" s="354">
        <f>'Class-9'!O51</f>
        <v>0</v>
      </c>
      <c r="O49" s="354">
        <f>'Class-9'!P51</f>
        <v>0</v>
      </c>
      <c r="P49" s="380">
        <f>'Class-9'!Q51</f>
        <v>0</v>
      </c>
      <c r="Q49" s="354">
        <f>'Class-9'!R51</f>
        <v>0</v>
      </c>
      <c r="R49" s="354">
        <f>'Class-9'!S51</f>
        <v>0</v>
      </c>
      <c r="S49" s="380">
        <f>'Class-9'!T51</f>
        <v>0</v>
      </c>
      <c r="T49" s="847">
        <f>'Class-9'!U51</f>
        <v>0</v>
      </c>
      <c r="U49" s="848"/>
      <c r="V49" s="382" t="str">
        <f>'Class-9'!Y51</f>
        <v/>
      </c>
      <c r="W49" s="353">
        <f>'Class-9'!Z51</f>
        <v>0</v>
      </c>
      <c r="X49" s="354">
        <f>'Class-9'!AA51</f>
        <v>0</v>
      </c>
      <c r="Y49" s="380">
        <f>'Class-9'!AB51</f>
        <v>0</v>
      </c>
      <c r="Z49" s="354">
        <f>'Class-9'!AC51</f>
        <v>0</v>
      </c>
      <c r="AA49" s="354">
        <f>'Class-9'!AD51</f>
        <v>0</v>
      </c>
      <c r="AB49" s="380">
        <f>'Class-9'!AE51</f>
        <v>0</v>
      </c>
      <c r="AC49" s="354">
        <f>'Class-9'!AF51</f>
        <v>0</v>
      </c>
      <c r="AD49" s="354">
        <f>'Class-9'!AG51</f>
        <v>0</v>
      </c>
      <c r="AE49" s="380">
        <f>'Class-9'!AH51</f>
        <v>0</v>
      </c>
      <c r="AF49" s="847">
        <f>'Class-9'!AI51</f>
        <v>0</v>
      </c>
      <c r="AG49" s="848">
        <f>'Class-9'!AJ51</f>
        <v>0</v>
      </c>
      <c r="AH49" s="382" t="str">
        <f>'Class-9'!AM51</f>
        <v/>
      </c>
      <c r="AI49" s="353">
        <f>'Class-9'!AN51</f>
        <v>0</v>
      </c>
      <c r="AJ49" s="354">
        <f>'Class-9'!AO51</f>
        <v>0</v>
      </c>
      <c r="AK49" s="380">
        <f>'Class-9'!AP51</f>
        <v>0</v>
      </c>
      <c r="AL49" s="354">
        <f>'Class-9'!AQ51</f>
        <v>0</v>
      </c>
      <c r="AM49" s="354">
        <f>'Class-9'!AR51</f>
        <v>0</v>
      </c>
      <c r="AN49" s="380">
        <f>'Class-9'!AS51</f>
        <v>0</v>
      </c>
      <c r="AO49" s="354">
        <f>'Class-9'!AT51</f>
        <v>0</v>
      </c>
      <c r="AP49" s="354">
        <f>'Class-9'!AU51</f>
        <v>0</v>
      </c>
      <c r="AQ49" s="380">
        <f>'Class-9'!AV51</f>
        <v>0</v>
      </c>
      <c r="AR49" s="847">
        <f>'Class-9'!AW51</f>
        <v>0</v>
      </c>
      <c r="AS49" s="848"/>
      <c r="AT49" s="382" t="str">
        <f>'Class-9'!BA51</f>
        <v/>
      </c>
      <c r="AU49" s="353">
        <f>'Class-9'!BB51</f>
        <v>0</v>
      </c>
      <c r="AV49" s="354">
        <f>'Class-9'!BC51</f>
        <v>0</v>
      </c>
      <c r="AW49" s="380">
        <f>'Class-9'!BD51</f>
        <v>0</v>
      </c>
      <c r="AX49" s="354">
        <f>'Class-9'!BE51</f>
        <v>0</v>
      </c>
      <c r="AY49" s="354">
        <f>'Class-9'!BF51</f>
        <v>0</v>
      </c>
      <c r="AZ49" s="380">
        <f>'Class-9'!BG51</f>
        <v>0</v>
      </c>
      <c r="BA49" s="354">
        <f>'Class-9'!BH51</f>
        <v>0</v>
      </c>
      <c r="BB49" s="354">
        <f>'Class-9'!BI51</f>
        <v>0</v>
      </c>
      <c r="BC49" s="380">
        <f>'Class-9'!BJ51</f>
        <v>0</v>
      </c>
      <c r="BD49" s="847">
        <f>'Class-9'!BK51</f>
        <v>0</v>
      </c>
      <c r="BE49" s="848">
        <f>'Class-9'!BL51</f>
        <v>0</v>
      </c>
      <c r="BF49" s="382" t="str">
        <f>'Class-9'!BO51</f>
        <v/>
      </c>
      <c r="BG49" s="353">
        <f>'Class-9'!BP51</f>
        <v>0</v>
      </c>
      <c r="BH49" s="354">
        <f>'Class-9'!BQ51</f>
        <v>0</v>
      </c>
      <c r="BI49" s="380">
        <f>'Class-9'!BR51</f>
        <v>0</v>
      </c>
      <c r="BJ49" s="354">
        <f>'Class-9'!BS51</f>
        <v>0</v>
      </c>
      <c r="BK49" s="354">
        <f>'Class-9'!BT51</f>
        <v>0</v>
      </c>
      <c r="BL49" s="380">
        <f>'Class-9'!BU51</f>
        <v>0</v>
      </c>
      <c r="BM49" s="354">
        <f>'Class-9'!BV51</f>
        <v>0</v>
      </c>
      <c r="BN49" s="354">
        <f>'Class-9'!BW51</f>
        <v>0</v>
      </c>
      <c r="BO49" s="380">
        <f>'Class-9'!BX51</f>
        <v>0</v>
      </c>
      <c r="BP49" s="847">
        <f>'Class-9'!BY51</f>
        <v>0</v>
      </c>
      <c r="BQ49" s="848">
        <f>'Class-9'!BZ51</f>
        <v>0</v>
      </c>
      <c r="BR49" s="382" t="str">
        <f>'Class-9'!CC51</f>
        <v/>
      </c>
      <c r="BS49" s="353">
        <f>'Class-9'!CD51</f>
        <v>0</v>
      </c>
      <c r="BT49" s="354">
        <f>'Class-9'!CE51</f>
        <v>0</v>
      </c>
      <c r="BU49" s="380">
        <f>'Class-9'!CF51</f>
        <v>0</v>
      </c>
      <c r="BV49" s="354">
        <f>'Class-9'!CG51</f>
        <v>0</v>
      </c>
      <c r="BW49" s="354">
        <f>'Class-9'!CH51</f>
        <v>0</v>
      </c>
      <c r="BX49" s="380">
        <f>'Class-9'!CI51</f>
        <v>0</v>
      </c>
      <c r="BY49" s="354">
        <f>'Class-9'!CJ51</f>
        <v>0</v>
      </c>
      <c r="BZ49" s="354">
        <f>'Class-9'!CK51</f>
        <v>0</v>
      </c>
      <c r="CA49" s="380">
        <f>'Class-9'!CL51</f>
        <v>0</v>
      </c>
      <c r="CB49" s="847">
        <f>'Class-9'!CM51</f>
        <v>0</v>
      </c>
      <c r="CC49" s="848">
        <f>'Class-9'!CN51</f>
        <v>0</v>
      </c>
      <c r="CD49" s="382" t="str">
        <f>'Class-9'!CQ51</f>
        <v/>
      </c>
      <c r="CE49" s="353">
        <f>'Class-9'!CR51</f>
        <v>0</v>
      </c>
      <c r="CF49" s="354">
        <f>'Class-9'!CS51</f>
        <v>0</v>
      </c>
      <c r="CG49" s="380">
        <f>'Class-9'!CT51</f>
        <v>0</v>
      </c>
      <c r="CH49" s="354">
        <f>'Class-9'!CU51</f>
        <v>0</v>
      </c>
      <c r="CI49" s="354">
        <f>'Class-9'!CV51</f>
        <v>0</v>
      </c>
      <c r="CJ49" s="380">
        <f>'Class-9'!CW51</f>
        <v>0</v>
      </c>
      <c r="CK49" s="354">
        <f>'Class-9'!CX51</f>
        <v>0</v>
      </c>
      <c r="CL49" s="354">
        <f>'Class-9'!CY51</f>
        <v>0</v>
      </c>
      <c r="CM49" s="380">
        <f>'Class-9'!CZ51</f>
        <v>0</v>
      </c>
      <c r="CN49" s="381">
        <f>'Class-9'!DA51</f>
        <v>0</v>
      </c>
      <c r="CO49" s="400">
        <f>'Class-9'!DC51</f>
        <v>0</v>
      </c>
      <c r="CP49" s="353">
        <f>'Class-9'!DD51</f>
        <v>0</v>
      </c>
      <c r="CQ49" s="354">
        <f>'Class-9'!DE51</f>
        <v>0</v>
      </c>
      <c r="CR49" s="380">
        <f>'Class-9'!DF51</f>
        <v>0</v>
      </c>
      <c r="CS49" s="354">
        <f>'Class-9'!DG51</f>
        <v>0</v>
      </c>
      <c r="CT49" s="354">
        <f>'Class-9'!DH51</f>
        <v>0</v>
      </c>
      <c r="CU49" s="380">
        <f>'Class-9'!DI51</f>
        <v>0</v>
      </c>
      <c r="CV49" s="354">
        <f>'Class-9'!DJ51</f>
        <v>0</v>
      </c>
      <c r="CW49" s="354">
        <f>'Class-9'!DK51</f>
        <v>0</v>
      </c>
      <c r="CX49" s="380">
        <f>'Class-9'!DL51</f>
        <v>0</v>
      </c>
      <c r="CY49" s="381">
        <f>'Class-9'!DM51</f>
        <v>0</v>
      </c>
      <c r="CZ49" s="400">
        <f>'Class-9'!DO51</f>
        <v>0</v>
      </c>
      <c r="DA49" s="353">
        <f>'Class-9'!DP51</f>
        <v>0</v>
      </c>
      <c r="DB49" s="354">
        <f>'Class-9'!DQ51</f>
        <v>0</v>
      </c>
      <c r="DC49" s="354">
        <f>'Class-9'!DR51</f>
        <v>0</v>
      </c>
      <c r="DD49" s="354">
        <f>'Class-9'!DS51</f>
        <v>0</v>
      </c>
      <c r="DE49" s="354">
        <f>'Class-9'!DT51</f>
        <v>0</v>
      </c>
      <c r="DF49" s="382">
        <f>'Class-9'!DU51</f>
        <v>0</v>
      </c>
      <c r="DG49" s="353">
        <f>'Class-9'!DV51</f>
        <v>0</v>
      </c>
      <c r="DH49" s="354">
        <f>'Class-9'!DW51</f>
        <v>0</v>
      </c>
      <c r="DI49" s="354">
        <f>'Class-9'!DX51</f>
        <v>0</v>
      </c>
      <c r="DJ49" s="354">
        <f>'Class-9'!DY51</f>
        <v>0</v>
      </c>
      <c r="DK49" s="354">
        <f>'Class-9'!DZ51</f>
        <v>0</v>
      </c>
      <c r="DL49" s="357">
        <f>'Class-9'!EA51</f>
        <v>0</v>
      </c>
      <c r="DM49" s="353">
        <f>'Class-9'!EB51</f>
        <v>0</v>
      </c>
      <c r="DN49" s="354">
        <f>'Class-9'!EC51</f>
        <v>0</v>
      </c>
      <c r="DO49" s="380">
        <f>'Class-9'!ED51</f>
        <v>0</v>
      </c>
      <c r="DP49" s="354">
        <f>'Class-9'!EE51</f>
        <v>0</v>
      </c>
      <c r="DQ49" s="354">
        <f>'Class-9'!EF51</f>
        <v>0</v>
      </c>
      <c r="DR49" s="380">
        <f>'Class-9'!EG51</f>
        <v>0</v>
      </c>
      <c r="DS49" s="354">
        <f>'Class-9'!EH51</f>
        <v>0</v>
      </c>
      <c r="DT49" s="354">
        <f>'Class-9'!EI51</f>
        <v>0</v>
      </c>
      <c r="DU49" s="380">
        <f>'Class-9'!EJ51</f>
        <v>0</v>
      </c>
      <c r="DV49" s="381">
        <f>'Class-9'!EK51</f>
        <v>0</v>
      </c>
      <c r="DW49" s="400">
        <f>'Class-9'!EM51</f>
        <v>0</v>
      </c>
      <c r="DX49" s="353">
        <f>'Class-9'!EN51</f>
        <v>0</v>
      </c>
      <c r="DY49" s="354">
        <f>'Class-9'!EO51</f>
        <v>0</v>
      </c>
      <c r="DZ49" s="358" t="str">
        <f>'Class-9'!EP51</f>
        <v/>
      </c>
      <c r="EA49" s="353">
        <f>'Class-9'!EQ51</f>
        <v>0</v>
      </c>
      <c r="EB49" s="354">
        <f>'Class-9'!ER51</f>
        <v>0</v>
      </c>
      <c r="EC49" s="359">
        <f>'Class-9'!ES51</f>
        <v>0</v>
      </c>
      <c r="ED49" s="354" t="str">
        <f>'Class-9'!ET51</f>
        <v/>
      </c>
      <c r="EE49" s="354" t="str">
        <f>'Class-9'!EU51</f>
        <v/>
      </c>
      <c r="EF49" s="354" t="str">
        <f>'Class-9'!EV51</f>
        <v/>
      </c>
      <c r="EG49" s="356" t="str">
        <f>'Class-9'!EW51</f>
        <v/>
      </c>
      <c r="EH49" s="360" t="str">
        <f>'Class-9'!EY51</f>
        <v/>
      </c>
    </row>
    <row r="50" spans="1:138" s="361" customFormat="1" ht="17.25" customHeight="1">
      <c r="A50" s="910"/>
      <c r="B50" s="353">
        <f t="shared" si="3"/>
        <v>0</v>
      </c>
      <c r="C50" s="354">
        <f>'Class-9'!D52</f>
        <v>0</v>
      </c>
      <c r="D50" s="354">
        <f>'Class-9'!E52</f>
        <v>0</v>
      </c>
      <c r="E50" s="354">
        <f>'Class-9'!F52</f>
        <v>0</v>
      </c>
      <c r="F50" s="354">
        <f>'Class-9'!$G52</f>
        <v>0</v>
      </c>
      <c r="G50" s="354">
        <f>'Class-9'!$H52</f>
        <v>0</v>
      </c>
      <c r="H50" s="354">
        <f>'Class-9'!I52</f>
        <v>0</v>
      </c>
      <c r="I50" s="354">
        <f>'Class-9'!J52</f>
        <v>0</v>
      </c>
      <c r="J50" s="355">
        <f>'Class-9'!K52</f>
        <v>0</v>
      </c>
      <c r="K50" s="353">
        <f>'Class-9'!L52</f>
        <v>0</v>
      </c>
      <c r="L50" s="354">
        <f>'Class-9'!M52</f>
        <v>0</v>
      </c>
      <c r="M50" s="380">
        <f>'Class-9'!N52</f>
        <v>0</v>
      </c>
      <c r="N50" s="354">
        <f>'Class-9'!O52</f>
        <v>0</v>
      </c>
      <c r="O50" s="354">
        <f>'Class-9'!P52</f>
        <v>0</v>
      </c>
      <c r="P50" s="380">
        <f>'Class-9'!Q52</f>
        <v>0</v>
      </c>
      <c r="Q50" s="354">
        <f>'Class-9'!R52</f>
        <v>0</v>
      </c>
      <c r="R50" s="354">
        <f>'Class-9'!S52</f>
        <v>0</v>
      </c>
      <c r="S50" s="380">
        <f>'Class-9'!T52</f>
        <v>0</v>
      </c>
      <c r="T50" s="847">
        <f>'Class-9'!U52</f>
        <v>0</v>
      </c>
      <c r="U50" s="848"/>
      <c r="V50" s="382" t="str">
        <f>'Class-9'!Y52</f>
        <v/>
      </c>
      <c r="W50" s="353">
        <f>'Class-9'!Z52</f>
        <v>0</v>
      </c>
      <c r="X50" s="354">
        <f>'Class-9'!AA52</f>
        <v>0</v>
      </c>
      <c r="Y50" s="380">
        <f>'Class-9'!AB52</f>
        <v>0</v>
      </c>
      <c r="Z50" s="354">
        <f>'Class-9'!AC52</f>
        <v>0</v>
      </c>
      <c r="AA50" s="354">
        <f>'Class-9'!AD52</f>
        <v>0</v>
      </c>
      <c r="AB50" s="380">
        <f>'Class-9'!AE52</f>
        <v>0</v>
      </c>
      <c r="AC50" s="354">
        <f>'Class-9'!AF52</f>
        <v>0</v>
      </c>
      <c r="AD50" s="354">
        <f>'Class-9'!AG52</f>
        <v>0</v>
      </c>
      <c r="AE50" s="380">
        <f>'Class-9'!AH52</f>
        <v>0</v>
      </c>
      <c r="AF50" s="847">
        <f>'Class-9'!AI52</f>
        <v>0</v>
      </c>
      <c r="AG50" s="848">
        <f>'Class-9'!AJ52</f>
        <v>0</v>
      </c>
      <c r="AH50" s="382" t="str">
        <f>'Class-9'!AM52</f>
        <v/>
      </c>
      <c r="AI50" s="353">
        <f>'Class-9'!AN52</f>
        <v>0</v>
      </c>
      <c r="AJ50" s="354">
        <f>'Class-9'!AO52</f>
        <v>0</v>
      </c>
      <c r="AK50" s="380">
        <f>'Class-9'!AP52</f>
        <v>0</v>
      </c>
      <c r="AL50" s="354">
        <f>'Class-9'!AQ52</f>
        <v>0</v>
      </c>
      <c r="AM50" s="354">
        <f>'Class-9'!AR52</f>
        <v>0</v>
      </c>
      <c r="AN50" s="380">
        <f>'Class-9'!AS52</f>
        <v>0</v>
      </c>
      <c r="AO50" s="354">
        <f>'Class-9'!AT52</f>
        <v>0</v>
      </c>
      <c r="AP50" s="354">
        <f>'Class-9'!AU52</f>
        <v>0</v>
      </c>
      <c r="AQ50" s="380">
        <f>'Class-9'!AV52</f>
        <v>0</v>
      </c>
      <c r="AR50" s="847">
        <f>'Class-9'!AW52</f>
        <v>0</v>
      </c>
      <c r="AS50" s="848"/>
      <c r="AT50" s="382" t="str">
        <f>'Class-9'!BA52</f>
        <v/>
      </c>
      <c r="AU50" s="353">
        <f>'Class-9'!BB52</f>
        <v>0</v>
      </c>
      <c r="AV50" s="354">
        <f>'Class-9'!BC52</f>
        <v>0</v>
      </c>
      <c r="AW50" s="380">
        <f>'Class-9'!BD52</f>
        <v>0</v>
      </c>
      <c r="AX50" s="354">
        <f>'Class-9'!BE52</f>
        <v>0</v>
      </c>
      <c r="AY50" s="354">
        <f>'Class-9'!BF52</f>
        <v>0</v>
      </c>
      <c r="AZ50" s="380">
        <f>'Class-9'!BG52</f>
        <v>0</v>
      </c>
      <c r="BA50" s="354">
        <f>'Class-9'!BH52</f>
        <v>0</v>
      </c>
      <c r="BB50" s="354">
        <f>'Class-9'!BI52</f>
        <v>0</v>
      </c>
      <c r="BC50" s="380">
        <f>'Class-9'!BJ52</f>
        <v>0</v>
      </c>
      <c r="BD50" s="847">
        <f>'Class-9'!BK52</f>
        <v>0</v>
      </c>
      <c r="BE50" s="848">
        <f>'Class-9'!BL52</f>
        <v>0</v>
      </c>
      <c r="BF50" s="382" t="str">
        <f>'Class-9'!BO52</f>
        <v/>
      </c>
      <c r="BG50" s="353">
        <f>'Class-9'!BP52</f>
        <v>0</v>
      </c>
      <c r="BH50" s="354">
        <f>'Class-9'!BQ52</f>
        <v>0</v>
      </c>
      <c r="BI50" s="380">
        <f>'Class-9'!BR52</f>
        <v>0</v>
      </c>
      <c r="BJ50" s="354">
        <f>'Class-9'!BS52</f>
        <v>0</v>
      </c>
      <c r="BK50" s="354">
        <f>'Class-9'!BT52</f>
        <v>0</v>
      </c>
      <c r="BL50" s="380">
        <f>'Class-9'!BU52</f>
        <v>0</v>
      </c>
      <c r="BM50" s="354">
        <f>'Class-9'!BV52</f>
        <v>0</v>
      </c>
      <c r="BN50" s="354">
        <f>'Class-9'!BW52</f>
        <v>0</v>
      </c>
      <c r="BO50" s="380">
        <f>'Class-9'!BX52</f>
        <v>0</v>
      </c>
      <c r="BP50" s="847">
        <f>'Class-9'!BY52</f>
        <v>0</v>
      </c>
      <c r="BQ50" s="848">
        <f>'Class-9'!BZ52</f>
        <v>0</v>
      </c>
      <c r="BR50" s="382" t="str">
        <f>'Class-9'!CC52</f>
        <v/>
      </c>
      <c r="BS50" s="353">
        <f>'Class-9'!CD52</f>
        <v>0</v>
      </c>
      <c r="BT50" s="354">
        <f>'Class-9'!CE52</f>
        <v>0</v>
      </c>
      <c r="BU50" s="380">
        <f>'Class-9'!CF52</f>
        <v>0</v>
      </c>
      <c r="BV50" s="354">
        <f>'Class-9'!CG52</f>
        <v>0</v>
      </c>
      <c r="BW50" s="354">
        <f>'Class-9'!CH52</f>
        <v>0</v>
      </c>
      <c r="BX50" s="380">
        <f>'Class-9'!CI52</f>
        <v>0</v>
      </c>
      <c r="BY50" s="354">
        <f>'Class-9'!CJ52</f>
        <v>0</v>
      </c>
      <c r="BZ50" s="354">
        <f>'Class-9'!CK52</f>
        <v>0</v>
      </c>
      <c r="CA50" s="380">
        <f>'Class-9'!CL52</f>
        <v>0</v>
      </c>
      <c r="CB50" s="847">
        <f>'Class-9'!CM52</f>
        <v>0</v>
      </c>
      <c r="CC50" s="848">
        <f>'Class-9'!CN52</f>
        <v>0</v>
      </c>
      <c r="CD50" s="382" t="str">
        <f>'Class-9'!CQ52</f>
        <v/>
      </c>
      <c r="CE50" s="353">
        <f>'Class-9'!CR52</f>
        <v>0</v>
      </c>
      <c r="CF50" s="354">
        <f>'Class-9'!CS52</f>
        <v>0</v>
      </c>
      <c r="CG50" s="380">
        <f>'Class-9'!CT52</f>
        <v>0</v>
      </c>
      <c r="CH50" s="354">
        <f>'Class-9'!CU52</f>
        <v>0</v>
      </c>
      <c r="CI50" s="354">
        <f>'Class-9'!CV52</f>
        <v>0</v>
      </c>
      <c r="CJ50" s="380">
        <f>'Class-9'!CW52</f>
        <v>0</v>
      </c>
      <c r="CK50" s="354">
        <f>'Class-9'!CX52</f>
        <v>0</v>
      </c>
      <c r="CL50" s="354">
        <f>'Class-9'!CY52</f>
        <v>0</v>
      </c>
      <c r="CM50" s="380">
        <f>'Class-9'!CZ52</f>
        <v>0</v>
      </c>
      <c r="CN50" s="381">
        <f>'Class-9'!DA52</f>
        <v>0</v>
      </c>
      <c r="CO50" s="400">
        <f>'Class-9'!DC52</f>
        <v>0</v>
      </c>
      <c r="CP50" s="353">
        <f>'Class-9'!DD52</f>
        <v>0</v>
      </c>
      <c r="CQ50" s="354">
        <f>'Class-9'!DE52</f>
        <v>0</v>
      </c>
      <c r="CR50" s="380">
        <f>'Class-9'!DF52</f>
        <v>0</v>
      </c>
      <c r="CS50" s="354">
        <f>'Class-9'!DG52</f>
        <v>0</v>
      </c>
      <c r="CT50" s="354">
        <f>'Class-9'!DH52</f>
        <v>0</v>
      </c>
      <c r="CU50" s="380">
        <f>'Class-9'!DI52</f>
        <v>0</v>
      </c>
      <c r="CV50" s="354">
        <f>'Class-9'!DJ52</f>
        <v>0</v>
      </c>
      <c r="CW50" s="354">
        <f>'Class-9'!DK52</f>
        <v>0</v>
      </c>
      <c r="CX50" s="380">
        <f>'Class-9'!DL52</f>
        <v>0</v>
      </c>
      <c r="CY50" s="381">
        <f>'Class-9'!DM52</f>
        <v>0</v>
      </c>
      <c r="CZ50" s="400">
        <f>'Class-9'!DO52</f>
        <v>0</v>
      </c>
      <c r="DA50" s="353">
        <f>'Class-9'!DP52</f>
        <v>0</v>
      </c>
      <c r="DB50" s="354">
        <f>'Class-9'!DQ52</f>
        <v>0</v>
      </c>
      <c r="DC50" s="354">
        <f>'Class-9'!DR52</f>
        <v>0</v>
      </c>
      <c r="DD50" s="354">
        <f>'Class-9'!DS52</f>
        <v>0</v>
      </c>
      <c r="DE50" s="354">
        <f>'Class-9'!DT52</f>
        <v>0</v>
      </c>
      <c r="DF50" s="382">
        <f>'Class-9'!DU52</f>
        <v>0</v>
      </c>
      <c r="DG50" s="353">
        <f>'Class-9'!DV52</f>
        <v>0</v>
      </c>
      <c r="DH50" s="354">
        <f>'Class-9'!DW52</f>
        <v>0</v>
      </c>
      <c r="DI50" s="354">
        <f>'Class-9'!DX52</f>
        <v>0</v>
      </c>
      <c r="DJ50" s="354">
        <f>'Class-9'!DY52</f>
        <v>0</v>
      </c>
      <c r="DK50" s="354">
        <f>'Class-9'!DZ52</f>
        <v>0</v>
      </c>
      <c r="DL50" s="357">
        <f>'Class-9'!EA52</f>
        <v>0</v>
      </c>
      <c r="DM50" s="353">
        <f>'Class-9'!EB52</f>
        <v>0</v>
      </c>
      <c r="DN50" s="354">
        <f>'Class-9'!EC52</f>
        <v>0</v>
      </c>
      <c r="DO50" s="380">
        <f>'Class-9'!ED52</f>
        <v>0</v>
      </c>
      <c r="DP50" s="354">
        <f>'Class-9'!EE52</f>
        <v>0</v>
      </c>
      <c r="DQ50" s="354">
        <f>'Class-9'!EF52</f>
        <v>0</v>
      </c>
      <c r="DR50" s="380">
        <f>'Class-9'!EG52</f>
        <v>0</v>
      </c>
      <c r="DS50" s="354">
        <f>'Class-9'!EH52</f>
        <v>0</v>
      </c>
      <c r="DT50" s="354">
        <f>'Class-9'!EI52</f>
        <v>0</v>
      </c>
      <c r="DU50" s="380">
        <f>'Class-9'!EJ52</f>
        <v>0</v>
      </c>
      <c r="DV50" s="381">
        <f>'Class-9'!EK52</f>
        <v>0</v>
      </c>
      <c r="DW50" s="400">
        <f>'Class-9'!EM52</f>
        <v>0</v>
      </c>
      <c r="DX50" s="353">
        <f>'Class-9'!EN52</f>
        <v>0</v>
      </c>
      <c r="DY50" s="354">
        <f>'Class-9'!EO52</f>
        <v>0</v>
      </c>
      <c r="DZ50" s="358" t="str">
        <f>'Class-9'!EP52</f>
        <v/>
      </c>
      <c r="EA50" s="353">
        <f>'Class-9'!EQ52</f>
        <v>0</v>
      </c>
      <c r="EB50" s="354">
        <f>'Class-9'!ER52</f>
        <v>0</v>
      </c>
      <c r="EC50" s="359">
        <f>'Class-9'!ES52</f>
        <v>0</v>
      </c>
      <c r="ED50" s="354" t="str">
        <f>'Class-9'!ET52</f>
        <v/>
      </c>
      <c r="EE50" s="354" t="str">
        <f>'Class-9'!EU52</f>
        <v/>
      </c>
      <c r="EF50" s="354" t="str">
        <f>'Class-9'!EV52</f>
        <v/>
      </c>
      <c r="EG50" s="356" t="str">
        <f>'Class-9'!EW52</f>
        <v/>
      </c>
      <c r="EH50" s="360" t="str">
        <f>'Class-9'!EY52</f>
        <v/>
      </c>
    </row>
    <row r="51" spans="1:138" s="361" customFormat="1" ht="17.25" customHeight="1">
      <c r="A51" s="910"/>
      <c r="B51" s="353">
        <f t="shared" si="3"/>
        <v>0</v>
      </c>
      <c r="C51" s="354">
        <f>'Class-9'!D53</f>
        <v>0</v>
      </c>
      <c r="D51" s="354">
        <f>'Class-9'!E53</f>
        <v>0</v>
      </c>
      <c r="E51" s="354">
        <f>'Class-9'!F53</f>
        <v>0</v>
      </c>
      <c r="F51" s="354">
        <f>'Class-9'!$G53</f>
        <v>0</v>
      </c>
      <c r="G51" s="354">
        <f>'Class-9'!$H53</f>
        <v>0</v>
      </c>
      <c r="H51" s="354">
        <f>'Class-9'!I53</f>
        <v>0</v>
      </c>
      <c r="I51" s="354">
        <f>'Class-9'!J53</f>
        <v>0</v>
      </c>
      <c r="J51" s="355">
        <f>'Class-9'!K53</f>
        <v>0</v>
      </c>
      <c r="K51" s="353">
        <f>'Class-9'!L53</f>
        <v>0</v>
      </c>
      <c r="L51" s="354">
        <f>'Class-9'!M53</f>
        <v>0</v>
      </c>
      <c r="M51" s="380">
        <f>'Class-9'!N53</f>
        <v>0</v>
      </c>
      <c r="N51" s="354">
        <f>'Class-9'!O53</f>
        <v>0</v>
      </c>
      <c r="O51" s="354">
        <f>'Class-9'!P53</f>
        <v>0</v>
      </c>
      <c r="P51" s="380">
        <f>'Class-9'!Q53</f>
        <v>0</v>
      </c>
      <c r="Q51" s="354">
        <f>'Class-9'!R53</f>
        <v>0</v>
      </c>
      <c r="R51" s="354">
        <f>'Class-9'!S53</f>
        <v>0</v>
      </c>
      <c r="S51" s="380">
        <f>'Class-9'!T53</f>
        <v>0</v>
      </c>
      <c r="T51" s="847">
        <f>'Class-9'!U53</f>
        <v>0</v>
      </c>
      <c r="U51" s="848"/>
      <c r="V51" s="382" t="str">
        <f>'Class-9'!Y53</f>
        <v/>
      </c>
      <c r="W51" s="353">
        <f>'Class-9'!Z53</f>
        <v>0</v>
      </c>
      <c r="X51" s="354">
        <f>'Class-9'!AA53</f>
        <v>0</v>
      </c>
      <c r="Y51" s="380">
        <f>'Class-9'!AB53</f>
        <v>0</v>
      </c>
      <c r="Z51" s="354">
        <f>'Class-9'!AC53</f>
        <v>0</v>
      </c>
      <c r="AA51" s="354">
        <f>'Class-9'!AD53</f>
        <v>0</v>
      </c>
      <c r="AB51" s="380">
        <f>'Class-9'!AE53</f>
        <v>0</v>
      </c>
      <c r="AC51" s="354">
        <f>'Class-9'!AF53</f>
        <v>0</v>
      </c>
      <c r="AD51" s="354">
        <f>'Class-9'!AG53</f>
        <v>0</v>
      </c>
      <c r="AE51" s="380">
        <f>'Class-9'!AH53</f>
        <v>0</v>
      </c>
      <c r="AF51" s="847">
        <f>'Class-9'!AI53</f>
        <v>0</v>
      </c>
      <c r="AG51" s="848">
        <f>'Class-9'!AJ53</f>
        <v>0</v>
      </c>
      <c r="AH51" s="382" t="str">
        <f>'Class-9'!AM53</f>
        <v/>
      </c>
      <c r="AI51" s="353">
        <f>'Class-9'!AN53</f>
        <v>0</v>
      </c>
      <c r="AJ51" s="354">
        <f>'Class-9'!AO53</f>
        <v>0</v>
      </c>
      <c r="AK51" s="380">
        <f>'Class-9'!AP53</f>
        <v>0</v>
      </c>
      <c r="AL51" s="354">
        <f>'Class-9'!AQ53</f>
        <v>0</v>
      </c>
      <c r="AM51" s="354">
        <f>'Class-9'!AR53</f>
        <v>0</v>
      </c>
      <c r="AN51" s="380">
        <f>'Class-9'!AS53</f>
        <v>0</v>
      </c>
      <c r="AO51" s="354">
        <f>'Class-9'!AT53</f>
        <v>0</v>
      </c>
      <c r="AP51" s="354">
        <f>'Class-9'!AU53</f>
        <v>0</v>
      </c>
      <c r="AQ51" s="380">
        <f>'Class-9'!AV53</f>
        <v>0</v>
      </c>
      <c r="AR51" s="847">
        <f>'Class-9'!AW53</f>
        <v>0</v>
      </c>
      <c r="AS51" s="848"/>
      <c r="AT51" s="382" t="str">
        <f>'Class-9'!BA53</f>
        <v/>
      </c>
      <c r="AU51" s="353">
        <f>'Class-9'!BB53</f>
        <v>0</v>
      </c>
      <c r="AV51" s="354">
        <f>'Class-9'!BC53</f>
        <v>0</v>
      </c>
      <c r="AW51" s="380">
        <f>'Class-9'!BD53</f>
        <v>0</v>
      </c>
      <c r="AX51" s="354">
        <f>'Class-9'!BE53</f>
        <v>0</v>
      </c>
      <c r="AY51" s="354">
        <f>'Class-9'!BF53</f>
        <v>0</v>
      </c>
      <c r="AZ51" s="380">
        <f>'Class-9'!BG53</f>
        <v>0</v>
      </c>
      <c r="BA51" s="354">
        <f>'Class-9'!BH53</f>
        <v>0</v>
      </c>
      <c r="BB51" s="354">
        <f>'Class-9'!BI53</f>
        <v>0</v>
      </c>
      <c r="BC51" s="380">
        <f>'Class-9'!BJ53</f>
        <v>0</v>
      </c>
      <c r="BD51" s="847">
        <f>'Class-9'!BK53</f>
        <v>0</v>
      </c>
      <c r="BE51" s="848">
        <f>'Class-9'!BL53</f>
        <v>0</v>
      </c>
      <c r="BF51" s="382" t="str">
        <f>'Class-9'!BO53</f>
        <v/>
      </c>
      <c r="BG51" s="353">
        <f>'Class-9'!BP53</f>
        <v>0</v>
      </c>
      <c r="BH51" s="354">
        <f>'Class-9'!BQ53</f>
        <v>0</v>
      </c>
      <c r="BI51" s="380">
        <f>'Class-9'!BR53</f>
        <v>0</v>
      </c>
      <c r="BJ51" s="354">
        <f>'Class-9'!BS53</f>
        <v>0</v>
      </c>
      <c r="BK51" s="354">
        <f>'Class-9'!BT53</f>
        <v>0</v>
      </c>
      <c r="BL51" s="380">
        <f>'Class-9'!BU53</f>
        <v>0</v>
      </c>
      <c r="BM51" s="354">
        <f>'Class-9'!BV53</f>
        <v>0</v>
      </c>
      <c r="BN51" s="354">
        <f>'Class-9'!BW53</f>
        <v>0</v>
      </c>
      <c r="BO51" s="380">
        <f>'Class-9'!BX53</f>
        <v>0</v>
      </c>
      <c r="BP51" s="847">
        <f>'Class-9'!BY53</f>
        <v>0</v>
      </c>
      <c r="BQ51" s="848">
        <f>'Class-9'!BZ53</f>
        <v>0</v>
      </c>
      <c r="BR51" s="382" t="str">
        <f>'Class-9'!CC53</f>
        <v/>
      </c>
      <c r="BS51" s="353">
        <f>'Class-9'!CD53</f>
        <v>0</v>
      </c>
      <c r="BT51" s="354">
        <f>'Class-9'!CE53</f>
        <v>0</v>
      </c>
      <c r="BU51" s="380">
        <f>'Class-9'!CF53</f>
        <v>0</v>
      </c>
      <c r="BV51" s="354">
        <f>'Class-9'!CG53</f>
        <v>0</v>
      </c>
      <c r="BW51" s="354">
        <f>'Class-9'!CH53</f>
        <v>0</v>
      </c>
      <c r="BX51" s="380">
        <f>'Class-9'!CI53</f>
        <v>0</v>
      </c>
      <c r="BY51" s="354">
        <f>'Class-9'!CJ53</f>
        <v>0</v>
      </c>
      <c r="BZ51" s="354">
        <f>'Class-9'!CK53</f>
        <v>0</v>
      </c>
      <c r="CA51" s="380">
        <f>'Class-9'!CL53</f>
        <v>0</v>
      </c>
      <c r="CB51" s="847">
        <f>'Class-9'!CM53</f>
        <v>0</v>
      </c>
      <c r="CC51" s="848">
        <f>'Class-9'!CN53</f>
        <v>0</v>
      </c>
      <c r="CD51" s="382" t="str">
        <f>'Class-9'!CQ53</f>
        <v/>
      </c>
      <c r="CE51" s="353">
        <f>'Class-9'!CR53</f>
        <v>0</v>
      </c>
      <c r="CF51" s="354">
        <f>'Class-9'!CS53</f>
        <v>0</v>
      </c>
      <c r="CG51" s="380">
        <f>'Class-9'!CT53</f>
        <v>0</v>
      </c>
      <c r="CH51" s="354">
        <f>'Class-9'!CU53</f>
        <v>0</v>
      </c>
      <c r="CI51" s="354">
        <f>'Class-9'!CV53</f>
        <v>0</v>
      </c>
      <c r="CJ51" s="380">
        <f>'Class-9'!CW53</f>
        <v>0</v>
      </c>
      <c r="CK51" s="354">
        <f>'Class-9'!CX53</f>
        <v>0</v>
      </c>
      <c r="CL51" s="354">
        <f>'Class-9'!CY53</f>
        <v>0</v>
      </c>
      <c r="CM51" s="380">
        <f>'Class-9'!CZ53</f>
        <v>0</v>
      </c>
      <c r="CN51" s="381">
        <f>'Class-9'!DA53</f>
        <v>0</v>
      </c>
      <c r="CO51" s="400">
        <f>'Class-9'!DC53</f>
        <v>0</v>
      </c>
      <c r="CP51" s="353">
        <f>'Class-9'!DD53</f>
        <v>0</v>
      </c>
      <c r="CQ51" s="354">
        <f>'Class-9'!DE53</f>
        <v>0</v>
      </c>
      <c r="CR51" s="380">
        <f>'Class-9'!DF53</f>
        <v>0</v>
      </c>
      <c r="CS51" s="354">
        <f>'Class-9'!DG53</f>
        <v>0</v>
      </c>
      <c r="CT51" s="354">
        <f>'Class-9'!DH53</f>
        <v>0</v>
      </c>
      <c r="CU51" s="380">
        <f>'Class-9'!DI53</f>
        <v>0</v>
      </c>
      <c r="CV51" s="354">
        <f>'Class-9'!DJ53</f>
        <v>0</v>
      </c>
      <c r="CW51" s="354">
        <f>'Class-9'!DK53</f>
        <v>0</v>
      </c>
      <c r="CX51" s="380">
        <f>'Class-9'!DL53</f>
        <v>0</v>
      </c>
      <c r="CY51" s="381">
        <f>'Class-9'!DM53</f>
        <v>0</v>
      </c>
      <c r="CZ51" s="400">
        <f>'Class-9'!DO53</f>
        <v>0</v>
      </c>
      <c r="DA51" s="353">
        <f>'Class-9'!DP53</f>
        <v>0</v>
      </c>
      <c r="DB51" s="354">
        <f>'Class-9'!DQ53</f>
        <v>0</v>
      </c>
      <c r="DC51" s="354">
        <f>'Class-9'!DR53</f>
        <v>0</v>
      </c>
      <c r="DD51" s="354">
        <f>'Class-9'!DS53</f>
        <v>0</v>
      </c>
      <c r="DE51" s="354">
        <f>'Class-9'!DT53</f>
        <v>0</v>
      </c>
      <c r="DF51" s="382">
        <f>'Class-9'!DU53</f>
        <v>0</v>
      </c>
      <c r="DG51" s="353">
        <f>'Class-9'!DV53</f>
        <v>0</v>
      </c>
      <c r="DH51" s="354">
        <f>'Class-9'!DW53</f>
        <v>0</v>
      </c>
      <c r="DI51" s="354">
        <f>'Class-9'!DX53</f>
        <v>0</v>
      </c>
      <c r="DJ51" s="354">
        <f>'Class-9'!DY53</f>
        <v>0</v>
      </c>
      <c r="DK51" s="354">
        <f>'Class-9'!DZ53</f>
        <v>0</v>
      </c>
      <c r="DL51" s="357">
        <f>'Class-9'!EA53</f>
        <v>0</v>
      </c>
      <c r="DM51" s="353">
        <f>'Class-9'!EB53</f>
        <v>0</v>
      </c>
      <c r="DN51" s="354">
        <f>'Class-9'!EC53</f>
        <v>0</v>
      </c>
      <c r="DO51" s="380">
        <f>'Class-9'!ED53</f>
        <v>0</v>
      </c>
      <c r="DP51" s="354">
        <f>'Class-9'!EE53</f>
        <v>0</v>
      </c>
      <c r="DQ51" s="354">
        <f>'Class-9'!EF53</f>
        <v>0</v>
      </c>
      <c r="DR51" s="380">
        <f>'Class-9'!EG53</f>
        <v>0</v>
      </c>
      <c r="DS51" s="354">
        <f>'Class-9'!EH53</f>
        <v>0</v>
      </c>
      <c r="DT51" s="354">
        <f>'Class-9'!EI53</f>
        <v>0</v>
      </c>
      <c r="DU51" s="380">
        <f>'Class-9'!EJ53</f>
        <v>0</v>
      </c>
      <c r="DV51" s="381">
        <f>'Class-9'!EK53</f>
        <v>0</v>
      </c>
      <c r="DW51" s="400">
        <f>'Class-9'!EM53</f>
        <v>0</v>
      </c>
      <c r="DX51" s="353">
        <f>'Class-9'!EN53</f>
        <v>0</v>
      </c>
      <c r="DY51" s="354">
        <f>'Class-9'!EO53</f>
        <v>0</v>
      </c>
      <c r="DZ51" s="358" t="str">
        <f>'Class-9'!EP53</f>
        <v/>
      </c>
      <c r="EA51" s="353">
        <f>'Class-9'!EQ53</f>
        <v>0</v>
      </c>
      <c r="EB51" s="354">
        <f>'Class-9'!ER53</f>
        <v>0</v>
      </c>
      <c r="EC51" s="359">
        <f>'Class-9'!ES53</f>
        <v>0</v>
      </c>
      <c r="ED51" s="354" t="str">
        <f>'Class-9'!ET53</f>
        <v/>
      </c>
      <c r="EE51" s="354" t="str">
        <f>'Class-9'!EU53</f>
        <v/>
      </c>
      <c r="EF51" s="354" t="str">
        <f>'Class-9'!EV53</f>
        <v/>
      </c>
      <c r="EG51" s="356" t="str">
        <f>'Class-9'!EW53</f>
        <v/>
      </c>
      <c r="EH51" s="360" t="str">
        <f>'Class-9'!EY53</f>
        <v/>
      </c>
    </row>
    <row r="52" spans="1:138" s="361" customFormat="1" ht="17.25" customHeight="1">
      <c r="A52" s="910"/>
      <c r="B52" s="353">
        <f t="shared" si="3"/>
        <v>0</v>
      </c>
      <c r="C52" s="354">
        <f>'Class-9'!D54</f>
        <v>0</v>
      </c>
      <c r="D52" s="354">
        <f>'Class-9'!E54</f>
        <v>0</v>
      </c>
      <c r="E52" s="354">
        <f>'Class-9'!F54</f>
        <v>0</v>
      </c>
      <c r="F52" s="354">
        <f>'Class-9'!$G54</f>
        <v>0</v>
      </c>
      <c r="G52" s="354">
        <f>'Class-9'!$H54</f>
        <v>0</v>
      </c>
      <c r="H52" s="354">
        <f>'Class-9'!I54</f>
        <v>0</v>
      </c>
      <c r="I52" s="354">
        <f>'Class-9'!J54</f>
        <v>0</v>
      </c>
      <c r="J52" s="355">
        <f>'Class-9'!K54</f>
        <v>0</v>
      </c>
      <c r="K52" s="353">
        <f>'Class-9'!L54</f>
        <v>0</v>
      </c>
      <c r="L52" s="354">
        <f>'Class-9'!M54</f>
        <v>0</v>
      </c>
      <c r="M52" s="380">
        <f>'Class-9'!N54</f>
        <v>0</v>
      </c>
      <c r="N52" s="354">
        <f>'Class-9'!O54</f>
        <v>0</v>
      </c>
      <c r="O52" s="354">
        <f>'Class-9'!P54</f>
        <v>0</v>
      </c>
      <c r="P52" s="380">
        <f>'Class-9'!Q54</f>
        <v>0</v>
      </c>
      <c r="Q52" s="354">
        <f>'Class-9'!R54</f>
        <v>0</v>
      </c>
      <c r="R52" s="354">
        <f>'Class-9'!S54</f>
        <v>0</v>
      </c>
      <c r="S52" s="380">
        <f>'Class-9'!T54</f>
        <v>0</v>
      </c>
      <c r="T52" s="847">
        <f>'Class-9'!U54</f>
        <v>0</v>
      </c>
      <c r="U52" s="848"/>
      <c r="V52" s="382" t="str">
        <f>'Class-9'!Y54</f>
        <v/>
      </c>
      <c r="W52" s="353">
        <f>'Class-9'!Z54</f>
        <v>0</v>
      </c>
      <c r="X52" s="354">
        <f>'Class-9'!AA54</f>
        <v>0</v>
      </c>
      <c r="Y52" s="380">
        <f>'Class-9'!AB54</f>
        <v>0</v>
      </c>
      <c r="Z52" s="354">
        <f>'Class-9'!AC54</f>
        <v>0</v>
      </c>
      <c r="AA52" s="354">
        <f>'Class-9'!AD54</f>
        <v>0</v>
      </c>
      <c r="AB52" s="380">
        <f>'Class-9'!AE54</f>
        <v>0</v>
      </c>
      <c r="AC52" s="354">
        <f>'Class-9'!AF54</f>
        <v>0</v>
      </c>
      <c r="AD52" s="354">
        <f>'Class-9'!AG54</f>
        <v>0</v>
      </c>
      <c r="AE52" s="380">
        <f>'Class-9'!AH54</f>
        <v>0</v>
      </c>
      <c r="AF52" s="847">
        <f>'Class-9'!AI54</f>
        <v>0</v>
      </c>
      <c r="AG52" s="848">
        <f>'Class-9'!AJ54</f>
        <v>0</v>
      </c>
      <c r="AH52" s="382" t="str">
        <f>'Class-9'!AM54</f>
        <v/>
      </c>
      <c r="AI52" s="353">
        <f>'Class-9'!AN54</f>
        <v>0</v>
      </c>
      <c r="AJ52" s="354">
        <f>'Class-9'!AO54</f>
        <v>0</v>
      </c>
      <c r="AK52" s="380">
        <f>'Class-9'!AP54</f>
        <v>0</v>
      </c>
      <c r="AL52" s="354">
        <f>'Class-9'!AQ54</f>
        <v>0</v>
      </c>
      <c r="AM52" s="354">
        <f>'Class-9'!AR54</f>
        <v>0</v>
      </c>
      <c r="AN52" s="380">
        <f>'Class-9'!AS54</f>
        <v>0</v>
      </c>
      <c r="AO52" s="354">
        <f>'Class-9'!AT54</f>
        <v>0</v>
      </c>
      <c r="AP52" s="354">
        <f>'Class-9'!AU54</f>
        <v>0</v>
      </c>
      <c r="AQ52" s="380">
        <f>'Class-9'!AV54</f>
        <v>0</v>
      </c>
      <c r="AR52" s="847">
        <f>'Class-9'!AW54</f>
        <v>0</v>
      </c>
      <c r="AS52" s="848"/>
      <c r="AT52" s="382" t="str">
        <f>'Class-9'!BA54</f>
        <v/>
      </c>
      <c r="AU52" s="353">
        <f>'Class-9'!BB54</f>
        <v>0</v>
      </c>
      <c r="AV52" s="354">
        <f>'Class-9'!BC54</f>
        <v>0</v>
      </c>
      <c r="AW52" s="380">
        <f>'Class-9'!BD54</f>
        <v>0</v>
      </c>
      <c r="AX52" s="354">
        <f>'Class-9'!BE54</f>
        <v>0</v>
      </c>
      <c r="AY52" s="354">
        <f>'Class-9'!BF54</f>
        <v>0</v>
      </c>
      <c r="AZ52" s="380">
        <f>'Class-9'!BG54</f>
        <v>0</v>
      </c>
      <c r="BA52" s="354">
        <f>'Class-9'!BH54</f>
        <v>0</v>
      </c>
      <c r="BB52" s="354">
        <f>'Class-9'!BI54</f>
        <v>0</v>
      </c>
      <c r="BC52" s="380">
        <f>'Class-9'!BJ54</f>
        <v>0</v>
      </c>
      <c r="BD52" s="847">
        <f>'Class-9'!BK54</f>
        <v>0</v>
      </c>
      <c r="BE52" s="848">
        <f>'Class-9'!BL54</f>
        <v>0</v>
      </c>
      <c r="BF52" s="382" t="str">
        <f>'Class-9'!BO54</f>
        <v/>
      </c>
      <c r="BG52" s="353">
        <f>'Class-9'!BP54</f>
        <v>0</v>
      </c>
      <c r="BH52" s="354">
        <f>'Class-9'!BQ54</f>
        <v>0</v>
      </c>
      <c r="BI52" s="380">
        <f>'Class-9'!BR54</f>
        <v>0</v>
      </c>
      <c r="BJ52" s="354">
        <f>'Class-9'!BS54</f>
        <v>0</v>
      </c>
      <c r="BK52" s="354">
        <f>'Class-9'!BT54</f>
        <v>0</v>
      </c>
      <c r="BL52" s="380">
        <f>'Class-9'!BU54</f>
        <v>0</v>
      </c>
      <c r="BM52" s="354">
        <f>'Class-9'!BV54</f>
        <v>0</v>
      </c>
      <c r="BN52" s="354">
        <f>'Class-9'!BW54</f>
        <v>0</v>
      </c>
      <c r="BO52" s="380">
        <f>'Class-9'!BX54</f>
        <v>0</v>
      </c>
      <c r="BP52" s="847">
        <f>'Class-9'!BY54</f>
        <v>0</v>
      </c>
      <c r="BQ52" s="848">
        <f>'Class-9'!BZ54</f>
        <v>0</v>
      </c>
      <c r="BR52" s="382" t="str">
        <f>'Class-9'!CC54</f>
        <v/>
      </c>
      <c r="BS52" s="353">
        <f>'Class-9'!CD54</f>
        <v>0</v>
      </c>
      <c r="BT52" s="354">
        <f>'Class-9'!CE54</f>
        <v>0</v>
      </c>
      <c r="BU52" s="380">
        <f>'Class-9'!CF54</f>
        <v>0</v>
      </c>
      <c r="BV52" s="354">
        <f>'Class-9'!CG54</f>
        <v>0</v>
      </c>
      <c r="BW52" s="354">
        <f>'Class-9'!CH54</f>
        <v>0</v>
      </c>
      <c r="BX52" s="380">
        <f>'Class-9'!CI54</f>
        <v>0</v>
      </c>
      <c r="BY52" s="354">
        <f>'Class-9'!CJ54</f>
        <v>0</v>
      </c>
      <c r="BZ52" s="354">
        <f>'Class-9'!CK54</f>
        <v>0</v>
      </c>
      <c r="CA52" s="380">
        <f>'Class-9'!CL54</f>
        <v>0</v>
      </c>
      <c r="CB52" s="847">
        <f>'Class-9'!CM54</f>
        <v>0</v>
      </c>
      <c r="CC52" s="848">
        <f>'Class-9'!CN54</f>
        <v>0</v>
      </c>
      <c r="CD52" s="382" t="str">
        <f>'Class-9'!CQ54</f>
        <v/>
      </c>
      <c r="CE52" s="353">
        <f>'Class-9'!CR54</f>
        <v>0</v>
      </c>
      <c r="CF52" s="354">
        <f>'Class-9'!CS54</f>
        <v>0</v>
      </c>
      <c r="CG52" s="380">
        <f>'Class-9'!CT54</f>
        <v>0</v>
      </c>
      <c r="CH52" s="354">
        <f>'Class-9'!CU54</f>
        <v>0</v>
      </c>
      <c r="CI52" s="354">
        <f>'Class-9'!CV54</f>
        <v>0</v>
      </c>
      <c r="CJ52" s="380">
        <f>'Class-9'!CW54</f>
        <v>0</v>
      </c>
      <c r="CK52" s="354">
        <f>'Class-9'!CX54</f>
        <v>0</v>
      </c>
      <c r="CL52" s="354">
        <f>'Class-9'!CY54</f>
        <v>0</v>
      </c>
      <c r="CM52" s="380">
        <f>'Class-9'!CZ54</f>
        <v>0</v>
      </c>
      <c r="CN52" s="381">
        <f>'Class-9'!DA54</f>
        <v>0</v>
      </c>
      <c r="CO52" s="400">
        <f>'Class-9'!DC54</f>
        <v>0</v>
      </c>
      <c r="CP52" s="353">
        <f>'Class-9'!DD54</f>
        <v>0</v>
      </c>
      <c r="CQ52" s="354">
        <f>'Class-9'!DE54</f>
        <v>0</v>
      </c>
      <c r="CR52" s="380">
        <f>'Class-9'!DF54</f>
        <v>0</v>
      </c>
      <c r="CS52" s="354">
        <f>'Class-9'!DG54</f>
        <v>0</v>
      </c>
      <c r="CT52" s="354">
        <f>'Class-9'!DH54</f>
        <v>0</v>
      </c>
      <c r="CU52" s="380">
        <f>'Class-9'!DI54</f>
        <v>0</v>
      </c>
      <c r="CV52" s="354">
        <f>'Class-9'!DJ54</f>
        <v>0</v>
      </c>
      <c r="CW52" s="354">
        <f>'Class-9'!DK54</f>
        <v>0</v>
      </c>
      <c r="CX52" s="380">
        <f>'Class-9'!DL54</f>
        <v>0</v>
      </c>
      <c r="CY52" s="381">
        <f>'Class-9'!DM54</f>
        <v>0</v>
      </c>
      <c r="CZ52" s="400">
        <f>'Class-9'!DO54</f>
        <v>0</v>
      </c>
      <c r="DA52" s="353">
        <f>'Class-9'!DP54</f>
        <v>0</v>
      </c>
      <c r="DB52" s="354">
        <f>'Class-9'!DQ54</f>
        <v>0</v>
      </c>
      <c r="DC52" s="354">
        <f>'Class-9'!DR54</f>
        <v>0</v>
      </c>
      <c r="DD52" s="354">
        <f>'Class-9'!DS54</f>
        <v>0</v>
      </c>
      <c r="DE52" s="354">
        <f>'Class-9'!DT54</f>
        <v>0</v>
      </c>
      <c r="DF52" s="382">
        <f>'Class-9'!DU54</f>
        <v>0</v>
      </c>
      <c r="DG52" s="353">
        <f>'Class-9'!DV54</f>
        <v>0</v>
      </c>
      <c r="DH52" s="354">
        <f>'Class-9'!DW54</f>
        <v>0</v>
      </c>
      <c r="DI52" s="354">
        <f>'Class-9'!DX54</f>
        <v>0</v>
      </c>
      <c r="DJ52" s="354">
        <f>'Class-9'!DY54</f>
        <v>0</v>
      </c>
      <c r="DK52" s="354">
        <f>'Class-9'!DZ54</f>
        <v>0</v>
      </c>
      <c r="DL52" s="357">
        <f>'Class-9'!EA54</f>
        <v>0</v>
      </c>
      <c r="DM52" s="353">
        <f>'Class-9'!EB54</f>
        <v>0</v>
      </c>
      <c r="DN52" s="354">
        <f>'Class-9'!EC54</f>
        <v>0</v>
      </c>
      <c r="DO52" s="380">
        <f>'Class-9'!ED54</f>
        <v>0</v>
      </c>
      <c r="DP52" s="354">
        <f>'Class-9'!EE54</f>
        <v>0</v>
      </c>
      <c r="DQ52" s="354">
        <f>'Class-9'!EF54</f>
        <v>0</v>
      </c>
      <c r="DR52" s="380">
        <f>'Class-9'!EG54</f>
        <v>0</v>
      </c>
      <c r="DS52" s="354">
        <f>'Class-9'!EH54</f>
        <v>0</v>
      </c>
      <c r="DT52" s="354">
        <f>'Class-9'!EI54</f>
        <v>0</v>
      </c>
      <c r="DU52" s="380">
        <f>'Class-9'!EJ54</f>
        <v>0</v>
      </c>
      <c r="DV52" s="381">
        <f>'Class-9'!EK54</f>
        <v>0</v>
      </c>
      <c r="DW52" s="400">
        <f>'Class-9'!EM54</f>
        <v>0</v>
      </c>
      <c r="DX52" s="353">
        <f>'Class-9'!EN54</f>
        <v>0</v>
      </c>
      <c r="DY52" s="354">
        <f>'Class-9'!EO54</f>
        <v>0</v>
      </c>
      <c r="DZ52" s="358" t="str">
        <f>'Class-9'!EP54</f>
        <v/>
      </c>
      <c r="EA52" s="353">
        <f>'Class-9'!EQ54</f>
        <v>0</v>
      </c>
      <c r="EB52" s="354">
        <f>'Class-9'!ER54</f>
        <v>0</v>
      </c>
      <c r="EC52" s="359">
        <f>'Class-9'!ES54</f>
        <v>0</v>
      </c>
      <c r="ED52" s="354" t="str">
        <f>'Class-9'!ET54</f>
        <v/>
      </c>
      <c r="EE52" s="354" t="str">
        <f>'Class-9'!EU54</f>
        <v/>
      </c>
      <c r="EF52" s="354" t="str">
        <f>'Class-9'!EV54</f>
        <v/>
      </c>
      <c r="EG52" s="356" t="str">
        <f>'Class-9'!EW54</f>
        <v/>
      </c>
      <c r="EH52" s="360" t="str">
        <f>'Class-9'!EY54</f>
        <v/>
      </c>
    </row>
    <row r="53" spans="1:138" s="361" customFormat="1" ht="17.25" customHeight="1">
      <c r="A53" s="910"/>
      <c r="B53" s="353">
        <f t="shared" si="3"/>
        <v>0</v>
      </c>
      <c r="C53" s="354">
        <f>'Class-9'!D55</f>
        <v>0</v>
      </c>
      <c r="D53" s="354">
        <f>'Class-9'!E55</f>
        <v>0</v>
      </c>
      <c r="E53" s="354">
        <f>'Class-9'!F55</f>
        <v>0</v>
      </c>
      <c r="F53" s="354">
        <f>'Class-9'!$G55</f>
        <v>0</v>
      </c>
      <c r="G53" s="354">
        <f>'Class-9'!$H55</f>
        <v>0</v>
      </c>
      <c r="H53" s="354">
        <f>'Class-9'!I55</f>
        <v>0</v>
      </c>
      <c r="I53" s="354">
        <f>'Class-9'!J55</f>
        <v>0</v>
      </c>
      <c r="J53" s="355">
        <f>'Class-9'!K55</f>
        <v>0</v>
      </c>
      <c r="K53" s="353">
        <f>'Class-9'!L55</f>
        <v>0</v>
      </c>
      <c r="L53" s="354">
        <f>'Class-9'!M55</f>
        <v>0</v>
      </c>
      <c r="M53" s="380">
        <f>'Class-9'!N55</f>
        <v>0</v>
      </c>
      <c r="N53" s="354">
        <f>'Class-9'!O55</f>
        <v>0</v>
      </c>
      <c r="O53" s="354">
        <f>'Class-9'!P55</f>
        <v>0</v>
      </c>
      <c r="P53" s="380">
        <f>'Class-9'!Q55</f>
        <v>0</v>
      </c>
      <c r="Q53" s="354">
        <f>'Class-9'!R55</f>
        <v>0</v>
      </c>
      <c r="R53" s="354">
        <f>'Class-9'!S55</f>
        <v>0</v>
      </c>
      <c r="S53" s="380">
        <f>'Class-9'!T55</f>
        <v>0</v>
      </c>
      <c r="T53" s="847">
        <f>'Class-9'!U55</f>
        <v>0</v>
      </c>
      <c r="U53" s="848"/>
      <c r="V53" s="382" t="str">
        <f>'Class-9'!Y55</f>
        <v/>
      </c>
      <c r="W53" s="353">
        <f>'Class-9'!Z55</f>
        <v>0</v>
      </c>
      <c r="X53" s="354">
        <f>'Class-9'!AA55</f>
        <v>0</v>
      </c>
      <c r="Y53" s="380">
        <f>'Class-9'!AB55</f>
        <v>0</v>
      </c>
      <c r="Z53" s="354">
        <f>'Class-9'!AC55</f>
        <v>0</v>
      </c>
      <c r="AA53" s="354">
        <f>'Class-9'!AD55</f>
        <v>0</v>
      </c>
      <c r="AB53" s="380">
        <f>'Class-9'!AE55</f>
        <v>0</v>
      </c>
      <c r="AC53" s="354">
        <f>'Class-9'!AF55</f>
        <v>0</v>
      </c>
      <c r="AD53" s="354">
        <f>'Class-9'!AG55</f>
        <v>0</v>
      </c>
      <c r="AE53" s="380">
        <f>'Class-9'!AH55</f>
        <v>0</v>
      </c>
      <c r="AF53" s="847">
        <f>'Class-9'!AI55</f>
        <v>0</v>
      </c>
      <c r="AG53" s="848">
        <f>'Class-9'!AJ55</f>
        <v>0</v>
      </c>
      <c r="AH53" s="382" t="str">
        <f>'Class-9'!AM55</f>
        <v/>
      </c>
      <c r="AI53" s="353">
        <f>'Class-9'!AN55</f>
        <v>0</v>
      </c>
      <c r="AJ53" s="354">
        <f>'Class-9'!AO55</f>
        <v>0</v>
      </c>
      <c r="AK53" s="380">
        <f>'Class-9'!AP55</f>
        <v>0</v>
      </c>
      <c r="AL53" s="354">
        <f>'Class-9'!AQ55</f>
        <v>0</v>
      </c>
      <c r="AM53" s="354">
        <f>'Class-9'!AR55</f>
        <v>0</v>
      </c>
      <c r="AN53" s="380">
        <f>'Class-9'!AS55</f>
        <v>0</v>
      </c>
      <c r="AO53" s="354">
        <f>'Class-9'!AT55</f>
        <v>0</v>
      </c>
      <c r="AP53" s="354">
        <f>'Class-9'!AU55</f>
        <v>0</v>
      </c>
      <c r="AQ53" s="380">
        <f>'Class-9'!AV55</f>
        <v>0</v>
      </c>
      <c r="AR53" s="847">
        <f>'Class-9'!AW55</f>
        <v>0</v>
      </c>
      <c r="AS53" s="848"/>
      <c r="AT53" s="382" t="str">
        <f>'Class-9'!BA55</f>
        <v/>
      </c>
      <c r="AU53" s="353">
        <f>'Class-9'!BB55</f>
        <v>0</v>
      </c>
      <c r="AV53" s="354">
        <f>'Class-9'!BC55</f>
        <v>0</v>
      </c>
      <c r="AW53" s="380">
        <f>'Class-9'!BD55</f>
        <v>0</v>
      </c>
      <c r="AX53" s="354">
        <f>'Class-9'!BE55</f>
        <v>0</v>
      </c>
      <c r="AY53" s="354">
        <f>'Class-9'!BF55</f>
        <v>0</v>
      </c>
      <c r="AZ53" s="380">
        <f>'Class-9'!BG55</f>
        <v>0</v>
      </c>
      <c r="BA53" s="354">
        <f>'Class-9'!BH55</f>
        <v>0</v>
      </c>
      <c r="BB53" s="354">
        <f>'Class-9'!BI55</f>
        <v>0</v>
      </c>
      <c r="BC53" s="380">
        <f>'Class-9'!BJ55</f>
        <v>0</v>
      </c>
      <c r="BD53" s="847">
        <f>'Class-9'!BK55</f>
        <v>0</v>
      </c>
      <c r="BE53" s="848">
        <f>'Class-9'!BL55</f>
        <v>0</v>
      </c>
      <c r="BF53" s="382" t="str">
        <f>'Class-9'!BO55</f>
        <v/>
      </c>
      <c r="BG53" s="353">
        <f>'Class-9'!BP55</f>
        <v>0</v>
      </c>
      <c r="BH53" s="354">
        <f>'Class-9'!BQ55</f>
        <v>0</v>
      </c>
      <c r="BI53" s="380">
        <f>'Class-9'!BR55</f>
        <v>0</v>
      </c>
      <c r="BJ53" s="354">
        <f>'Class-9'!BS55</f>
        <v>0</v>
      </c>
      <c r="BK53" s="354">
        <f>'Class-9'!BT55</f>
        <v>0</v>
      </c>
      <c r="BL53" s="380">
        <f>'Class-9'!BU55</f>
        <v>0</v>
      </c>
      <c r="BM53" s="354">
        <f>'Class-9'!BV55</f>
        <v>0</v>
      </c>
      <c r="BN53" s="354">
        <f>'Class-9'!BW55</f>
        <v>0</v>
      </c>
      <c r="BO53" s="380">
        <f>'Class-9'!BX55</f>
        <v>0</v>
      </c>
      <c r="BP53" s="847">
        <f>'Class-9'!BY55</f>
        <v>0</v>
      </c>
      <c r="BQ53" s="848">
        <f>'Class-9'!BZ55</f>
        <v>0</v>
      </c>
      <c r="BR53" s="382" t="str">
        <f>'Class-9'!CC55</f>
        <v/>
      </c>
      <c r="BS53" s="353">
        <f>'Class-9'!CD55</f>
        <v>0</v>
      </c>
      <c r="BT53" s="354">
        <f>'Class-9'!CE55</f>
        <v>0</v>
      </c>
      <c r="BU53" s="380">
        <f>'Class-9'!CF55</f>
        <v>0</v>
      </c>
      <c r="BV53" s="354">
        <f>'Class-9'!CG55</f>
        <v>0</v>
      </c>
      <c r="BW53" s="354">
        <f>'Class-9'!CH55</f>
        <v>0</v>
      </c>
      <c r="BX53" s="380">
        <f>'Class-9'!CI55</f>
        <v>0</v>
      </c>
      <c r="BY53" s="354">
        <f>'Class-9'!CJ55</f>
        <v>0</v>
      </c>
      <c r="BZ53" s="354">
        <f>'Class-9'!CK55</f>
        <v>0</v>
      </c>
      <c r="CA53" s="380">
        <f>'Class-9'!CL55</f>
        <v>0</v>
      </c>
      <c r="CB53" s="847">
        <f>'Class-9'!CM55</f>
        <v>0</v>
      </c>
      <c r="CC53" s="848">
        <f>'Class-9'!CN55</f>
        <v>0</v>
      </c>
      <c r="CD53" s="382" t="str">
        <f>'Class-9'!CQ55</f>
        <v/>
      </c>
      <c r="CE53" s="353">
        <f>'Class-9'!CR55</f>
        <v>0</v>
      </c>
      <c r="CF53" s="354">
        <f>'Class-9'!CS55</f>
        <v>0</v>
      </c>
      <c r="CG53" s="380">
        <f>'Class-9'!CT55</f>
        <v>0</v>
      </c>
      <c r="CH53" s="354">
        <f>'Class-9'!CU55</f>
        <v>0</v>
      </c>
      <c r="CI53" s="354">
        <f>'Class-9'!CV55</f>
        <v>0</v>
      </c>
      <c r="CJ53" s="380">
        <f>'Class-9'!CW55</f>
        <v>0</v>
      </c>
      <c r="CK53" s="354">
        <f>'Class-9'!CX55</f>
        <v>0</v>
      </c>
      <c r="CL53" s="354">
        <f>'Class-9'!CY55</f>
        <v>0</v>
      </c>
      <c r="CM53" s="380">
        <f>'Class-9'!CZ55</f>
        <v>0</v>
      </c>
      <c r="CN53" s="381">
        <f>'Class-9'!DA55</f>
        <v>0</v>
      </c>
      <c r="CO53" s="400">
        <f>'Class-9'!DC55</f>
        <v>0</v>
      </c>
      <c r="CP53" s="353">
        <f>'Class-9'!DD55</f>
        <v>0</v>
      </c>
      <c r="CQ53" s="354">
        <f>'Class-9'!DE55</f>
        <v>0</v>
      </c>
      <c r="CR53" s="380">
        <f>'Class-9'!DF55</f>
        <v>0</v>
      </c>
      <c r="CS53" s="354">
        <f>'Class-9'!DG55</f>
        <v>0</v>
      </c>
      <c r="CT53" s="354">
        <f>'Class-9'!DH55</f>
        <v>0</v>
      </c>
      <c r="CU53" s="380">
        <f>'Class-9'!DI55</f>
        <v>0</v>
      </c>
      <c r="CV53" s="354">
        <f>'Class-9'!DJ55</f>
        <v>0</v>
      </c>
      <c r="CW53" s="354">
        <f>'Class-9'!DK55</f>
        <v>0</v>
      </c>
      <c r="CX53" s="380">
        <f>'Class-9'!DL55</f>
        <v>0</v>
      </c>
      <c r="CY53" s="381">
        <f>'Class-9'!DM55</f>
        <v>0</v>
      </c>
      <c r="CZ53" s="400">
        <f>'Class-9'!DO55</f>
        <v>0</v>
      </c>
      <c r="DA53" s="353">
        <f>'Class-9'!DP55</f>
        <v>0</v>
      </c>
      <c r="DB53" s="354">
        <f>'Class-9'!DQ55</f>
        <v>0</v>
      </c>
      <c r="DC53" s="354">
        <f>'Class-9'!DR55</f>
        <v>0</v>
      </c>
      <c r="DD53" s="354">
        <f>'Class-9'!DS55</f>
        <v>0</v>
      </c>
      <c r="DE53" s="354">
        <f>'Class-9'!DT55</f>
        <v>0</v>
      </c>
      <c r="DF53" s="382">
        <f>'Class-9'!DU55</f>
        <v>0</v>
      </c>
      <c r="DG53" s="353">
        <f>'Class-9'!DV55</f>
        <v>0</v>
      </c>
      <c r="DH53" s="354">
        <f>'Class-9'!DW55</f>
        <v>0</v>
      </c>
      <c r="DI53" s="354">
        <f>'Class-9'!DX55</f>
        <v>0</v>
      </c>
      <c r="DJ53" s="354">
        <f>'Class-9'!DY55</f>
        <v>0</v>
      </c>
      <c r="DK53" s="354">
        <f>'Class-9'!DZ55</f>
        <v>0</v>
      </c>
      <c r="DL53" s="357">
        <f>'Class-9'!EA55</f>
        <v>0</v>
      </c>
      <c r="DM53" s="353">
        <f>'Class-9'!EB55</f>
        <v>0</v>
      </c>
      <c r="DN53" s="354">
        <f>'Class-9'!EC55</f>
        <v>0</v>
      </c>
      <c r="DO53" s="380">
        <f>'Class-9'!ED55</f>
        <v>0</v>
      </c>
      <c r="DP53" s="354">
        <f>'Class-9'!EE55</f>
        <v>0</v>
      </c>
      <c r="DQ53" s="354">
        <f>'Class-9'!EF55</f>
        <v>0</v>
      </c>
      <c r="DR53" s="380">
        <f>'Class-9'!EG55</f>
        <v>0</v>
      </c>
      <c r="DS53" s="354">
        <f>'Class-9'!EH55</f>
        <v>0</v>
      </c>
      <c r="DT53" s="354">
        <f>'Class-9'!EI55</f>
        <v>0</v>
      </c>
      <c r="DU53" s="380">
        <f>'Class-9'!EJ55</f>
        <v>0</v>
      </c>
      <c r="DV53" s="381">
        <f>'Class-9'!EK55</f>
        <v>0</v>
      </c>
      <c r="DW53" s="400">
        <f>'Class-9'!EM55</f>
        <v>0</v>
      </c>
      <c r="DX53" s="353">
        <f>'Class-9'!EN55</f>
        <v>0</v>
      </c>
      <c r="DY53" s="354">
        <f>'Class-9'!EO55</f>
        <v>0</v>
      </c>
      <c r="DZ53" s="358" t="str">
        <f>'Class-9'!EP55</f>
        <v/>
      </c>
      <c r="EA53" s="353">
        <f>'Class-9'!EQ55</f>
        <v>0</v>
      </c>
      <c r="EB53" s="354">
        <f>'Class-9'!ER55</f>
        <v>0</v>
      </c>
      <c r="EC53" s="359">
        <f>'Class-9'!ES55</f>
        <v>0</v>
      </c>
      <c r="ED53" s="354" t="str">
        <f>'Class-9'!ET55</f>
        <v/>
      </c>
      <c r="EE53" s="354" t="str">
        <f>'Class-9'!EU55</f>
        <v/>
      </c>
      <c r="EF53" s="354" t="str">
        <f>'Class-9'!EV55</f>
        <v/>
      </c>
      <c r="EG53" s="356" t="str">
        <f>'Class-9'!EW55</f>
        <v/>
      </c>
      <c r="EH53" s="360" t="str">
        <f>'Class-9'!EY55</f>
        <v/>
      </c>
    </row>
    <row r="54" spans="1:138" s="361" customFormat="1" ht="17.25" customHeight="1">
      <c r="A54" s="910"/>
      <c r="B54" s="353">
        <f t="shared" si="3"/>
        <v>0</v>
      </c>
      <c r="C54" s="354">
        <f>'Class-9'!D56</f>
        <v>0</v>
      </c>
      <c r="D54" s="354">
        <f>'Class-9'!E56</f>
        <v>0</v>
      </c>
      <c r="E54" s="354">
        <f>'Class-9'!F56</f>
        <v>0</v>
      </c>
      <c r="F54" s="354">
        <f>'Class-9'!$G56</f>
        <v>0</v>
      </c>
      <c r="G54" s="354">
        <f>'Class-9'!$H56</f>
        <v>0</v>
      </c>
      <c r="H54" s="354">
        <f>'Class-9'!I56</f>
        <v>0</v>
      </c>
      <c r="I54" s="354">
        <f>'Class-9'!J56</f>
        <v>0</v>
      </c>
      <c r="J54" s="355">
        <f>'Class-9'!K56</f>
        <v>0</v>
      </c>
      <c r="K54" s="353">
        <f>'Class-9'!L56</f>
        <v>0</v>
      </c>
      <c r="L54" s="354">
        <f>'Class-9'!M56</f>
        <v>0</v>
      </c>
      <c r="M54" s="380">
        <f>'Class-9'!N56</f>
        <v>0</v>
      </c>
      <c r="N54" s="354">
        <f>'Class-9'!O56</f>
        <v>0</v>
      </c>
      <c r="O54" s="354">
        <f>'Class-9'!P56</f>
        <v>0</v>
      </c>
      <c r="P54" s="380">
        <f>'Class-9'!Q56</f>
        <v>0</v>
      </c>
      <c r="Q54" s="354">
        <f>'Class-9'!R56</f>
        <v>0</v>
      </c>
      <c r="R54" s="354">
        <f>'Class-9'!S56</f>
        <v>0</v>
      </c>
      <c r="S54" s="380">
        <f>'Class-9'!T56</f>
        <v>0</v>
      </c>
      <c r="T54" s="847">
        <f>'Class-9'!U56</f>
        <v>0</v>
      </c>
      <c r="U54" s="848"/>
      <c r="V54" s="382" t="str">
        <f>'Class-9'!Y56</f>
        <v/>
      </c>
      <c r="W54" s="353">
        <f>'Class-9'!Z56</f>
        <v>0</v>
      </c>
      <c r="X54" s="354">
        <f>'Class-9'!AA56</f>
        <v>0</v>
      </c>
      <c r="Y54" s="380">
        <f>'Class-9'!AB56</f>
        <v>0</v>
      </c>
      <c r="Z54" s="354">
        <f>'Class-9'!AC56</f>
        <v>0</v>
      </c>
      <c r="AA54" s="354">
        <f>'Class-9'!AD56</f>
        <v>0</v>
      </c>
      <c r="AB54" s="380">
        <f>'Class-9'!AE56</f>
        <v>0</v>
      </c>
      <c r="AC54" s="354">
        <f>'Class-9'!AF56</f>
        <v>0</v>
      </c>
      <c r="AD54" s="354">
        <f>'Class-9'!AG56</f>
        <v>0</v>
      </c>
      <c r="AE54" s="380">
        <f>'Class-9'!AH56</f>
        <v>0</v>
      </c>
      <c r="AF54" s="847">
        <f>'Class-9'!AI56</f>
        <v>0</v>
      </c>
      <c r="AG54" s="848">
        <f>'Class-9'!AJ56</f>
        <v>0</v>
      </c>
      <c r="AH54" s="382" t="str">
        <f>'Class-9'!AM56</f>
        <v/>
      </c>
      <c r="AI54" s="353">
        <f>'Class-9'!AN56</f>
        <v>0</v>
      </c>
      <c r="AJ54" s="354">
        <f>'Class-9'!AO56</f>
        <v>0</v>
      </c>
      <c r="AK54" s="380">
        <f>'Class-9'!AP56</f>
        <v>0</v>
      </c>
      <c r="AL54" s="354">
        <f>'Class-9'!AQ56</f>
        <v>0</v>
      </c>
      <c r="AM54" s="354">
        <f>'Class-9'!AR56</f>
        <v>0</v>
      </c>
      <c r="AN54" s="380">
        <f>'Class-9'!AS56</f>
        <v>0</v>
      </c>
      <c r="AO54" s="354">
        <f>'Class-9'!AT56</f>
        <v>0</v>
      </c>
      <c r="AP54" s="354">
        <f>'Class-9'!AU56</f>
        <v>0</v>
      </c>
      <c r="AQ54" s="380">
        <f>'Class-9'!AV56</f>
        <v>0</v>
      </c>
      <c r="AR54" s="847">
        <f>'Class-9'!AW56</f>
        <v>0</v>
      </c>
      <c r="AS54" s="848"/>
      <c r="AT54" s="382" t="str">
        <f>'Class-9'!BA56</f>
        <v/>
      </c>
      <c r="AU54" s="353">
        <f>'Class-9'!BB56</f>
        <v>0</v>
      </c>
      <c r="AV54" s="354">
        <f>'Class-9'!BC56</f>
        <v>0</v>
      </c>
      <c r="AW54" s="380">
        <f>'Class-9'!BD56</f>
        <v>0</v>
      </c>
      <c r="AX54" s="354">
        <f>'Class-9'!BE56</f>
        <v>0</v>
      </c>
      <c r="AY54" s="354">
        <f>'Class-9'!BF56</f>
        <v>0</v>
      </c>
      <c r="AZ54" s="380">
        <f>'Class-9'!BG56</f>
        <v>0</v>
      </c>
      <c r="BA54" s="354">
        <f>'Class-9'!BH56</f>
        <v>0</v>
      </c>
      <c r="BB54" s="354">
        <f>'Class-9'!BI56</f>
        <v>0</v>
      </c>
      <c r="BC54" s="380">
        <f>'Class-9'!BJ56</f>
        <v>0</v>
      </c>
      <c r="BD54" s="847">
        <f>'Class-9'!BK56</f>
        <v>0</v>
      </c>
      <c r="BE54" s="848">
        <f>'Class-9'!BL56</f>
        <v>0</v>
      </c>
      <c r="BF54" s="382" t="str">
        <f>'Class-9'!BO56</f>
        <v/>
      </c>
      <c r="BG54" s="353">
        <f>'Class-9'!BP56</f>
        <v>0</v>
      </c>
      <c r="BH54" s="354">
        <f>'Class-9'!BQ56</f>
        <v>0</v>
      </c>
      <c r="BI54" s="380">
        <f>'Class-9'!BR56</f>
        <v>0</v>
      </c>
      <c r="BJ54" s="354">
        <f>'Class-9'!BS56</f>
        <v>0</v>
      </c>
      <c r="BK54" s="354">
        <f>'Class-9'!BT56</f>
        <v>0</v>
      </c>
      <c r="BL54" s="380">
        <f>'Class-9'!BU56</f>
        <v>0</v>
      </c>
      <c r="BM54" s="354">
        <f>'Class-9'!BV56</f>
        <v>0</v>
      </c>
      <c r="BN54" s="354">
        <f>'Class-9'!BW56</f>
        <v>0</v>
      </c>
      <c r="BO54" s="380">
        <f>'Class-9'!BX56</f>
        <v>0</v>
      </c>
      <c r="BP54" s="847">
        <f>'Class-9'!BY56</f>
        <v>0</v>
      </c>
      <c r="BQ54" s="848">
        <f>'Class-9'!BZ56</f>
        <v>0</v>
      </c>
      <c r="BR54" s="382" t="str">
        <f>'Class-9'!CC56</f>
        <v/>
      </c>
      <c r="BS54" s="353">
        <f>'Class-9'!CD56</f>
        <v>0</v>
      </c>
      <c r="BT54" s="354">
        <f>'Class-9'!CE56</f>
        <v>0</v>
      </c>
      <c r="BU54" s="380">
        <f>'Class-9'!CF56</f>
        <v>0</v>
      </c>
      <c r="BV54" s="354">
        <f>'Class-9'!CG56</f>
        <v>0</v>
      </c>
      <c r="BW54" s="354">
        <f>'Class-9'!CH56</f>
        <v>0</v>
      </c>
      <c r="BX54" s="380">
        <f>'Class-9'!CI56</f>
        <v>0</v>
      </c>
      <c r="BY54" s="354">
        <f>'Class-9'!CJ56</f>
        <v>0</v>
      </c>
      <c r="BZ54" s="354">
        <f>'Class-9'!CK56</f>
        <v>0</v>
      </c>
      <c r="CA54" s="380">
        <f>'Class-9'!CL56</f>
        <v>0</v>
      </c>
      <c r="CB54" s="847">
        <f>'Class-9'!CM56</f>
        <v>0</v>
      </c>
      <c r="CC54" s="848">
        <f>'Class-9'!CN56</f>
        <v>0</v>
      </c>
      <c r="CD54" s="382" t="str">
        <f>'Class-9'!CQ56</f>
        <v/>
      </c>
      <c r="CE54" s="353">
        <f>'Class-9'!CR56</f>
        <v>0</v>
      </c>
      <c r="CF54" s="354">
        <f>'Class-9'!CS56</f>
        <v>0</v>
      </c>
      <c r="CG54" s="380">
        <f>'Class-9'!CT56</f>
        <v>0</v>
      </c>
      <c r="CH54" s="354">
        <f>'Class-9'!CU56</f>
        <v>0</v>
      </c>
      <c r="CI54" s="354">
        <f>'Class-9'!CV56</f>
        <v>0</v>
      </c>
      <c r="CJ54" s="380">
        <f>'Class-9'!CW56</f>
        <v>0</v>
      </c>
      <c r="CK54" s="354">
        <f>'Class-9'!CX56</f>
        <v>0</v>
      </c>
      <c r="CL54" s="354">
        <f>'Class-9'!CY56</f>
        <v>0</v>
      </c>
      <c r="CM54" s="380">
        <f>'Class-9'!CZ56</f>
        <v>0</v>
      </c>
      <c r="CN54" s="381">
        <f>'Class-9'!DA56</f>
        <v>0</v>
      </c>
      <c r="CO54" s="400">
        <f>'Class-9'!DC56</f>
        <v>0</v>
      </c>
      <c r="CP54" s="353">
        <f>'Class-9'!DD56</f>
        <v>0</v>
      </c>
      <c r="CQ54" s="354">
        <f>'Class-9'!DE56</f>
        <v>0</v>
      </c>
      <c r="CR54" s="380">
        <f>'Class-9'!DF56</f>
        <v>0</v>
      </c>
      <c r="CS54" s="354">
        <f>'Class-9'!DG56</f>
        <v>0</v>
      </c>
      <c r="CT54" s="354">
        <f>'Class-9'!DH56</f>
        <v>0</v>
      </c>
      <c r="CU54" s="380">
        <f>'Class-9'!DI56</f>
        <v>0</v>
      </c>
      <c r="CV54" s="354">
        <f>'Class-9'!DJ56</f>
        <v>0</v>
      </c>
      <c r="CW54" s="354">
        <f>'Class-9'!DK56</f>
        <v>0</v>
      </c>
      <c r="CX54" s="380">
        <f>'Class-9'!DL56</f>
        <v>0</v>
      </c>
      <c r="CY54" s="381">
        <f>'Class-9'!DM56</f>
        <v>0</v>
      </c>
      <c r="CZ54" s="400">
        <f>'Class-9'!DO56</f>
        <v>0</v>
      </c>
      <c r="DA54" s="353">
        <f>'Class-9'!DP56</f>
        <v>0</v>
      </c>
      <c r="DB54" s="354">
        <f>'Class-9'!DQ56</f>
        <v>0</v>
      </c>
      <c r="DC54" s="354">
        <f>'Class-9'!DR56</f>
        <v>0</v>
      </c>
      <c r="DD54" s="354">
        <f>'Class-9'!DS56</f>
        <v>0</v>
      </c>
      <c r="DE54" s="354">
        <f>'Class-9'!DT56</f>
        <v>0</v>
      </c>
      <c r="DF54" s="382">
        <f>'Class-9'!DU56</f>
        <v>0</v>
      </c>
      <c r="DG54" s="353">
        <f>'Class-9'!DV56</f>
        <v>0</v>
      </c>
      <c r="DH54" s="354">
        <f>'Class-9'!DW56</f>
        <v>0</v>
      </c>
      <c r="DI54" s="354">
        <f>'Class-9'!DX56</f>
        <v>0</v>
      </c>
      <c r="DJ54" s="354">
        <f>'Class-9'!DY56</f>
        <v>0</v>
      </c>
      <c r="DK54" s="354">
        <f>'Class-9'!DZ56</f>
        <v>0</v>
      </c>
      <c r="DL54" s="357">
        <f>'Class-9'!EA56</f>
        <v>0</v>
      </c>
      <c r="DM54" s="353">
        <f>'Class-9'!EB56</f>
        <v>0</v>
      </c>
      <c r="DN54" s="354">
        <f>'Class-9'!EC56</f>
        <v>0</v>
      </c>
      <c r="DO54" s="380">
        <f>'Class-9'!ED56</f>
        <v>0</v>
      </c>
      <c r="DP54" s="354">
        <f>'Class-9'!EE56</f>
        <v>0</v>
      </c>
      <c r="DQ54" s="354">
        <f>'Class-9'!EF56</f>
        <v>0</v>
      </c>
      <c r="DR54" s="380">
        <f>'Class-9'!EG56</f>
        <v>0</v>
      </c>
      <c r="DS54" s="354">
        <f>'Class-9'!EH56</f>
        <v>0</v>
      </c>
      <c r="DT54" s="354">
        <f>'Class-9'!EI56</f>
        <v>0</v>
      </c>
      <c r="DU54" s="380">
        <f>'Class-9'!EJ56</f>
        <v>0</v>
      </c>
      <c r="DV54" s="381">
        <f>'Class-9'!EK56</f>
        <v>0</v>
      </c>
      <c r="DW54" s="400">
        <f>'Class-9'!EM56</f>
        <v>0</v>
      </c>
      <c r="DX54" s="353">
        <f>'Class-9'!EN56</f>
        <v>0</v>
      </c>
      <c r="DY54" s="354">
        <f>'Class-9'!EO56</f>
        <v>0</v>
      </c>
      <c r="DZ54" s="358" t="str">
        <f>'Class-9'!EP56</f>
        <v/>
      </c>
      <c r="EA54" s="353">
        <f>'Class-9'!EQ56</f>
        <v>0</v>
      </c>
      <c r="EB54" s="354">
        <f>'Class-9'!ER56</f>
        <v>0</v>
      </c>
      <c r="EC54" s="359">
        <f>'Class-9'!ES56</f>
        <v>0</v>
      </c>
      <c r="ED54" s="354" t="str">
        <f>'Class-9'!ET56</f>
        <v/>
      </c>
      <c r="EE54" s="354" t="str">
        <f>'Class-9'!EU56</f>
        <v/>
      </c>
      <c r="EF54" s="354" t="str">
        <f>'Class-9'!EV56</f>
        <v/>
      </c>
      <c r="EG54" s="356" t="str">
        <f>'Class-9'!EW56</f>
        <v/>
      </c>
      <c r="EH54" s="360" t="str">
        <f>'Class-9'!EY56</f>
        <v/>
      </c>
    </row>
    <row r="55" spans="1:138" s="361" customFormat="1" ht="17.25" customHeight="1">
      <c r="A55" s="910"/>
      <c r="B55" s="353">
        <f t="shared" si="3"/>
        <v>0</v>
      </c>
      <c r="C55" s="354">
        <f>'Class-9'!D57</f>
        <v>0</v>
      </c>
      <c r="D55" s="354">
        <f>'Class-9'!E57</f>
        <v>0</v>
      </c>
      <c r="E55" s="354">
        <f>'Class-9'!F57</f>
        <v>0</v>
      </c>
      <c r="F55" s="354">
        <f>'Class-9'!$G57</f>
        <v>0</v>
      </c>
      <c r="G55" s="354">
        <f>'Class-9'!$H57</f>
        <v>0</v>
      </c>
      <c r="H55" s="354">
        <f>'Class-9'!I57</f>
        <v>0</v>
      </c>
      <c r="I55" s="354">
        <f>'Class-9'!J57</f>
        <v>0</v>
      </c>
      <c r="J55" s="355">
        <f>'Class-9'!K57</f>
        <v>0</v>
      </c>
      <c r="K55" s="353">
        <f>'Class-9'!L57</f>
        <v>0</v>
      </c>
      <c r="L55" s="354">
        <f>'Class-9'!M57</f>
        <v>0</v>
      </c>
      <c r="M55" s="380">
        <f>'Class-9'!N57</f>
        <v>0</v>
      </c>
      <c r="N55" s="354">
        <f>'Class-9'!O57</f>
        <v>0</v>
      </c>
      <c r="O55" s="354">
        <f>'Class-9'!P57</f>
        <v>0</v>
      </c>
      <c r="P55" s="380">
        <f>'Class-9'!Q57</f>
        <v>0</v>
      </c>
      <c r="Q55" s="354">
        <f>'Class-9'!R57</f>
        <v>0</v>
      </c>
      <c r="R55" s="354">
        <f>'Class-9'!S57</f>
        <v>0</v>
      </c>
      <c r="S55" s="380">
        <f>'Class-9'!T57</f>
        <v>0</v>
      </c>
      <c r="T55" s="847">
        <f>'Class-9'!U57</f>
        <v>0</v>
      </c>
      <c r="U55" s="848"/>
      <c r="V55" s="382" t="str">
        <f>'Class-9'!Y57</f>
        <v/>
      </c>
      <c r="W55" s="353">
        <f>'Class-9'!Z57</f>
        <v>0</v>
      </c>
      <c r="X55" s="354">
        <f>'Class-9'!AA57</f>
        <v>0</v>
      </c>
      <c r="Y55" s="380">
        <f>'Class-9'!AB57</f>
        <v>0</v>
      </c>
      <c r="Z55" s="354">
        <f>'Class-9'!AC57</f>
        <v>0</v>
      </c>
      <c r="AA55" s="354">
        <f>'Class-9'!AD57</f>
        <v>0</v>
      </c>
      <c r="AB55" s="380">
        <f>'Class-9'!AE57</f>
        <v>0</v>
      </c>
      <c r="AC55" s="354">
        <f>'Class-9'!AF57</f>
        <v>0</v>
      </c>
      <c r="AD55" s="354">
        <f>'Class-9'!AG57</f>
        <v>0</v>
      </c>
      <c r="AE55" s="380">
        <f>'Class-9'!AH57</f>
        <v>0</v>
      </c>
      <c r="AF55" s="847">
        <f>'Class-9'!AI57</f>
        <v>0</v>
      </c>
      <c r="AG55" s="848">
        <f>'Class-9'!AJ57</f>
        <v>0</v>
      </c>
      <c r="AH55" s="382" t="str">
        <f>'Class-9'!AM57</f>
        <v/>
      </c>
      <c r="AI55" s="353">
        <f>'Class-9'!AN57</f>
        <v>0</v>
      </c>
      <c r="AJ55" s="354">
        <f>'Class-9'!AO57</f>
        <v>0</v>
      </c>
      <c r="AK55" s="380">
        <f>'Class-9'!AP57</f>
        <v>0</v>
      </c>
      <c r="AL55" s="354">
        <f>'Class-9'!AQ57</f>
        <v>0</v>
      </c>
      <c r="AM55" s="354">
        <f>'Class-9'!AR57</f>
        <v>0</v>
      </c>
      <c r="AN55" s="380">
        <f>'Class-9'!AS57</f>
        <v>0</v>
      </c>
      <c r="AO55" s="354">
        <f>'Class-9'!AT57</f>
        <v>0</v>
      </c>
      <c r="AP55" s="354">
        <f>'Class-9'!AU57</f>
        <v>0</v>
      </c>
      <c r="AQ55" s="380">
        <f>'Class-9'!AV57</f>
        <v>0</v>
      </c>
      <c r="AR55" s="847">
        <f>'Class-9'!AW57</f>
        <v>0</v>
      </c>
      <c r="AS55" s="848"/>
      <c r="AT55" s="382" t="str">
        <f>'Class-9'!BA57</f>
        <v/>
      </c>
      <c r="AU55" s="353">
        <f>'Class-9'!BB57</f>
        <v>0</v>
      </c>
      <c r="AV55" s="354">
        <f>'Class-9'!BC57</f>
        <v>0</v>
      </c>
      <c r="AW55" s="380">
        <f>'Class-9'!BD57</f>
        <v>0</v>
      </c>
      <c r="AX55" s="354">
        <f>'Class-9'!BE57</f>
        <v>0</v>
      </c>
      <c r="AY55" s="354">
        <f>'Class-9'!BF57</f>
        <v>0</v>
      </c>
      <c r="AZ55" s="380">
        <f>'Class-9'!BG57</f>
        <v>0</v>
      </c>
      <c r="BA55" s="354">
        <f>'Class-9'!BH57</f>
        <v>0</v>
      </c>
      <c r="BB55" s="354">
        <f>'Class-9'!BI57</f>
        <v>0</v>
      </c>
      <c r="BC55" s="380">
        <f>'Class-9'!BJ57</f>
        <v>0</v>
      </c>
      <c r="BD55" s="847">
        <f>'Class-9'!BK57</f>
        <v>0</v>
      </c>
      <c r="BE55" s="848">
        <f>'Class-9'!BL57</f>
        <v>0</v>
      </c>
      <c r="BF55" s="382" t="str">
        <f>'Class-9'!BO57</f>
        <v/>
      </c>
      <c r="BG55" s="353">
        <f>'Class-9'!BP57</f>
        <v>0</v>
      </c>
      <c r="BH55" s="354">
        <f>'Class-9'!BQ57</f>
        <v>0</v>
      </c>
      <c r="BI55" s="380">
        <f>'Class-9'!BR57</f>
        <v>0</v>
      </c>
      <c r="BJ55" s="354">
        <f>'Class-9'!BS57</f>
        <v>0</v>
      </c>
      <c r="BK55" s="354">
        <f>'Class-9'!BT57</f>
        <v>0</v>
      </c>
      <c r="BL55" s="380">
        <f>'Class-9'!BU57</f>
        <v>0</v>
      </c>
      <c r="BM55" s="354">
        <f>'Class-9'!BV57</f>
        <v>0</v>
      </c>
      <c r="BN55" s="354">
        <f>'Class-9'!BW57</f>
        <v>0</v>
      </c>
      <c r="BO55" s="380">
        <f>'Class-9'!BX57</f>
        <v>0</v>
      </c>
      <c r="BP55" s="847">
        <f>'Class-9'!BY57</f>
        <v>0</v>
      </c>
      <c r="BQ55" s="848">
        <f>'Class-9'!BZ57</f>
        <v>0</v>
      </c>
      <c r="BR55" s="382" t="str">
        <f>'Class-9'!CC57</f>
        <v/>
      </c>
      <c r="BS55" s="353">
        <f>'Class-9'!CD57</f>
        <v>0</v>
      </c>
      <c r="BT55" s="354">
        <f>'Class-9'!CE57</f>
        <v>0</v>
      </c>
      <c r="BU55" s="380">
        <f>'Class-9'!CF57</f>
        <v>0</v>
      </c>
      <c r="BV55" s="354">
        <f>'Class-9'!CG57</f>
        <v>0</v>
      </c>
      <c r="BW55" s="354">
        <f>'Class-9'!CH57</f>
        <v>0</v>
      </c>
      <c r="BX55" s="380">
        <f>'Class-9'!CI57</f>
        <v>0</v>
      </c>
      <c r="BY55" s="354">
        <f>'Class-9'!CJ57</f>
        <v>0</v>
      </c>
      <c r="BZ55" s="354">
        <f>'Class-9'!CK57</f>
        <v>0</v>
      </c>
      <c r="CA55" s="380">
        <f>'Class-9'!CL57</f>
        <v>0</v>
      </c>
      <c r="CB55" s="847">
        <f>'Class-9'!CM57</f>
        <v>0</v>
      </c>
      <c r="CC55" s="848">
        <f>'Class-9'!CN57</f>
        <v>0</v>
      </c>
      <c r="CD55" s="382" t="str">
        <f>'Class-9'!CQ57</f>
        <v/>
      </c>
      <c r="CE55" s="353">
        <f>'Class-9'!CR57</f>
        <v>0</v>
      </c>
      <c r="CF55" s="354">
        <f>'Class-9'!CS57</f>
        <v>0</v>
      </c>
      <c r="CG55" s="380">
        <f>'Class-9'!CT57</f>
        <v>0</v>
      </c>
      <c r="CH55" s="354">
        <f>'Class-9'!CU57</f>
        <v>0</v>
      </c>
      <c r="CI55" s="354">
        <f>'Class-9'!CV57</f>
        <v>0</v>
      </c>
      <c r="CJ55" s="380">
        <f>'Class-9'!CW57</f>
        <v>0</v>
      </c>
      <c r="CK55" s="354">
        <f>'Class-9'!CX57</f>
        <v>0</v>
      </c>
      <c r="CL55" s="354">
        <f>'Class-9'!CY57</f>
        <v>0</v>
      </c>
      <c r="CM55" s="380">
        <f>'Class-9'!CZ57</f>
        <v>0</v>
      </c>
      <c r="CN55" s="381">
        <f>'Class-9'!DA57</f>
        <v>0</v>
      </c>
      <c r="CO55" s="400">
        <f>'Class-9'!DC57</f>
        <v>0</v>
      </c>
      <c r="CP55" s="353">
        <f>'Class-9'!DD57</f>
        <v>0</v>
      </c>
      <c r="CQ55" s="354">
        <f>'Class-9'!DE57</f>
        <v>0</v>
      </c>
      <c r="CR55" s="380">
        <f>'Class-9'!DF57</f>
        <v>0</v>
      </c>
      <c r="CS55" s="354">
        <f>'Class-9'!DG57</f>
        <v>0</v>
      </c>
      <c r="CT55" s="354">
        <f>'Class-9'!DH57</f>
        <v>0</v>
      </c>
      <c r="CU55" s="380">
        <f>'Class-9'!DI57</f>
        <v>0</v>
      </c>
      <c r="CV55" s="354">
        <f>'Class-9'!DJ57</f>
        <v>0</v>
      </c>
      <c r="CW55" s="354">
        <f>'Class-9'!DK57</f>
        <v>0</v>
      </c>
      <c r="CX55" s="380">
        <f>'Class-9'!DL57</f>
        <v>0</v>
      </c>
      <c r="CY55" s="381">
        <f>'Class-9'!DM57</f>
        <v>0</v>
      </c>
      <c r="CZ55" s="400">
        <f>'Class-9'!DO57</f>
        <v>0</v>
      </c>
      <c r="DA55" s="353">
        <f>'Class-9'!DP57</f>
        <v>0</v>
      </c>
      <c r="DB55" s="354">
        <f>'Class-9'!DQ57</f>
        <v>0</v>
      </c>
      <c r="DC55" s="354">
        <f>'Class-9'!DR57</f>
        <v>0</v>
      </c>
      <c r="DD55" s="354">
        <f>'Class-9'!DS57</f>
        <v>0</v>
      </c>
      <c r="DE55" s="354">
        <f>'Class-9'!DT57</f>
        <v>0</v>
      </c>
      <c r="DF55" s="382">
        <f>'Class-9'!DU57</f>
        <v>0</v>
      </c>
      <c r="DG55" s="353">
        <f>'Class-9'!DV57</f>
        <v>0</v>
      </c>
      <c r="DH55" s="354">
        <f>'Class-9'!DW57</f>
        <v>0</v>
      </c>
      <c r="DI55" s="354">
        <f>'Class-9'!DX57</f>
        <v>0</v>
      </c>
      <c r="DJ55" s="354">
        <f>'Class-9'!DY57</f>
        <v>0</v>
      </c>
      <c r="DK55" s="354">
        <f>'Class-9'!DZ57</f>
        <v>0</v>
      </c>
      <c r="DL55" s="357">
        <f>'Class-9'!EA57</f>
        <v>0</v>
      </c>
      <c r="DM55" s="353">
        <f>'Class-9'!EB57</f>
        <v>0</v>
      </c>
      <c r="DN55" s="354">
        <f>'Class-9'!EC57</f>
        <v>0</v>
      </c>
      <c r="DO55" s="380">
        <f>'Class-9'!ED57</f>
        <v>0</v>
      </c>
      <c r="DP55" s="354">
        <f>'Class-9'!EE57</f>
        <v>0</v>
      </c>
      <c r="DQ55" s="354">
        <f>'Class-9'!EF57</f>
        <v>0</v>
      </c>
      <c r="DR55" s="380">
        <f>'Class-9'!EG57</f>
        <v>0</v>
      </c>
      <c r="DS55" s="354">
        <f>'Class-9'!EH57</f>
        <v>0</v>
      </c>
      <c r="DT55" s="354">
        <f>'Class-9'!EI57</f>
        <v>0</v>
      </c>
      <c r="DU55" s="380">
        <f>'Class-9'!EJ57</f>
        <v>0</v>
      </c>
      <c r="DV55" s="381">
        <f>'Class-9'!EK57</f>
        <v>0</v>
      </c>
      <c r="DW55" s="400">
        <f>'Class-9'!EM57</f>
        <v>0</v>
      </c>
      <c r="DX55" s="353">
        <f>'Class-9'!EN57</f>
        <v>0</v>
      </c>
      <c r="DY55" s="354">
        <f>'Class-9'!EO57</f>
        <v>0</v>
      </c>
      <c r="DZ55" s="358" t="str">
        <f>'Class-9'!EP57</f>
        <v/>
      </c>
      <c r="EA55" s="353">
        <f>'Class-9'!EQ57</f>
        <v>0</v>
      </c>
      <c r="EB55" s="354">
        <f>'Class-9'!ER57</f>
        <v>0</v>
      </c>
      <c r="EC55" s="359">
        <f>'Class-9'!ES57</f>
        <v>0</v>
      </c>
      <c r="ED55" s="354" t="str">
        <f>'Class-9'!ET57</f>
        <v/>
      </c>
      <c r="EE55" s="354" t="str">
        <f>'Class-9'!EU57</f>
        <v/>
      </c>
      <c r="EF55" s="354" t="str">
        <f>'Class-9'!EV57</f>
        <v/>
      </c>
      <c r="EG55" s="356" t="str">
        <f>'Class-9'!EW57</f>
        <v/>
      </c>
      <c r="EH55" s="360" t="str">
        <f>'Class-9'!EY57</f>
        <v/>
      </c>
    </row>
    <row r="56" spans="1:138" s="361" customFormat="1" ht="17.25" customHeight="1">
      <c r="A56" s="910"/>
      <c r="B56" s="353">
        <f t="shared" si="3"/>
        <v>0</v>
      </c>
      <c r="C56" s="354">
        <f>'Class-9'!D58</f>
        <v>0</v>
      </c>
      <c r="D56" s="354">
        <f>'Class-9'!E58</f>
        <v>0</v>
      </c>
      <c r="E56" s="354">
        <f>'Class-9'!F58</f>
        <v>0</v>
      </c>
      <c r="F56" s="354">
        <f>'Class-9'!$G58</f>
        <v>0</v>
      </c>
      <c r="G56" s="354">
        <f>'Class-9'!$H58</f>
        <v>0</v>
      </c>
      <c r="H56" s="354">
        <f>'Class-9'!I58</f>
        <v>0</v>
      </c>
      <c r="I56" s="354">
        <f>'Class-9'!J58</f>
        <v>0</v>
      </c>
      <c r="J56" s="355">
        <f>'Class-9'!K58</f>
        <v>0</v>
      </c>
      <c r="K56" s="353">
        <f>'Class-9'!L58</f>
        <v>0</v>
      </c>
      <c r="L56" s="354">
        <f>'Class-9'!M58</f>
        <v>0</v>
      </c>
      <c r="M56" s="380">
        <f>'Class-9'!N58</f>
        <v>0</v>
      </c>
      <c r="N56" s="354">
        <f>'Class-9'!O58</f>
        <v>0</v>
      </c>
      <c r="O56" s="354">
        <f>'Class-9'!P58</f>
        <v>0</v>
      </c>
      <c r="P56" s="380">
        <f>'Class-9'!Q58</f>
        <v>0</v>
      </c>
      <c r="Q56" s="354">
        <f>'Class-9'!R58</f>
        <v>0</v>
      </c>
      <c r="R56" s="354">
        <f>'Class-9'!S58</f>
        <v>0</v>
      </c>
      <c r="S56" s="380">
        <f>'Class-9'!T58</f>
        <v>0</v>
      </c>
      <c r="T56" s="847">
        <f>'Class-9'!U58</f>
        <v>0</v>
      </c>
      <c r="U56" s="848"/>
      <c r="V56" s="382" t="str">
        <f>'Class-9'!Y58</f>
        <v/>
      </c>
      <c r="W56" s="353">
        <f>'Class-9'!Z58</f>
        <v>0</v>
      </c>
      <c r="X56" s="354">
        <f>'Class-9'!AA58</f>
        <v>0</v>
      </c>
      <c r="Y56" s="380">
        <f>'Class-9'!AB58</f>
        <v>0</v>
      </c>
      <c r="Z56" s="354">
        <f>'Class-9'!AC58</f>
        <v>0</v>
      </c>
      <c r="AA56" s="354">
        <f>'Class-9'!AD58</f>
        <v>0</v>
      </c>
      <c r="AB56" s="380">
        <f>'Class-9'!AE58</f>
        <v>0</v>
      </c>
      <c r="AC56" s="354">
        <f>'Class-9'!AF58</f>
        <v>0</v>
      </c>
      <c r="AD56" s="354">
        <f>'Class-9'!AG58</f>
        <v>0</v>
      </c>
      <c r="AE56" s="380">
        <f>'Class-9'!AH58</f>
        <v>0</v>
      </c>
      <c r="AF56" s="847">
        <f>'Class-9'!AI58</f>
        <v>0</v>
      </c>
      <c r="AG56" s="848">
        <f>'Class-9'!AJ58</f>
        <v>0</v>
      </c>
      <c r="AH56" s="382" t="str">
        <f>'Class-9'!AM58</f>
        <v/>
      </c>
      <c r="AI56" s="353">
        <f>'Class-9'!AN58</f>
        <v>0</v>
      </c>
      <c r="AJ56" s="354">
        <f>'Class-9'!AO58</f>
        <v>0</v>
      </c>
      <c r="AK56" s="380">
        <f>'Class-9'!AP58</f>
        <v>0</v>
      </c>
      <c r="AL56" s="354">
        <f>'Class-9'!AQ58</f>
        <v>0</v>
      </c>
      <c r="AM56" s="354">
        <f>'Class-9'!AR58</f>
        <v>0</v>
      </c>
      <c r="AN56" s="380">
        <f>'Class-9'!AS58</f>
        <v>0</v>
      </c>
      <c r="AO56" s="354">
        <f>'Class-9'!AT58</f>
        <v>0</v>
      </c>
      <c r="AP56" s="354">
        <f>'Class-9'!AU58</f>
        <v>0</v>
      </c>
      <c r="AQ56" s="380">
        <f>'Class-9'!AV58</f>
        <v>0</v>
      </c>
      <c r="AR56" s="847">
        <f>'Class-9'!AW58</f>
        <v>0</v>
      </c>
      <c r="AS56" s="848"/>
      <c r="AT56" s="382" t="str">
        <f>'Class-9'!BA58</f>
        <v/>
      </c>
      <c r="AU56" s="353">
        <f>'Class-9'!BB58</f>
        <v>0</v>
      </c>
      <c r="AV56" s="354">
        <f>'Class-9'!BC58</f>
        <v>0</v>
      </c>
      <c r="AW56" s="380">
        <f>'Class-9'!BD58</f>
        <v>0</v>
      </c>
      <c r="AX56" s="354">
        <f>'Class-9'!BE58</f>
        <v>0</v>
      </c>
      <c r="AY56" s="354">
        <f>'Class-9'!BF58</f>
        <v>0</v>
      </c>
      <c r="AZ56" s="380">
        <f>'Class-9'!BG58</f>
        <v>0</v>
      </c>
      <c r="BA56" s="354">
        <f>'Class-9'!BH58</f>
        <v>0</v>
      </c>
      <c r="BB56" s="354">
        <f>'Class-9'!BI58</f>
        <v>0</v>
      </c>
      <c r="BC56" s="380">
        <f>'Class-9'!BJ58</f>
        <v>0</v>
      </c>
      <c r="BD56" s="847">
        <f>'Class-9'!BK58</f>
        <v>0</v>
      </c>
      <c r="BE56" s="848">
        <f>'Class-9'!BL58</f>
        <v>0</v>
      </c>
      <c r="BF56" s="382" t="str">
        <f>'Class-9'!BO58</f>
        <v/>
      </c>
      <c r="BG56" s="353">
        <f>'Class-9'!BP58</f>
        <v>0</v>
      </c>
      <c r="BH56" s="354">
        <f>'Class-9'!BQ58</f>
        <v>0</v>
      </c>
      <c r="BI56" s="380">
        <f>'Class-9'!BR58</f>
        <v>0</v>
      </c>
      <c r="BJ56" s="354">
        <f>'Class-9'!BS58</f>
        <v>0</v>
      </c>
      <c r="BK56" s="354">
        <f>'Class-9'!BT58</f>
        <v>0</v>
      </c>
      <c r="BL56" s="380">
        <f>'Class-9'!BU58</f>
        <v>0</v>
      </c>
      <c r="BM56" s="354">
        <f>'Class-9'!BV58</f>
        <v>0</v>
      </c>
      <c r="BN56" s="354">
        <f>'Class-9'!BW58</f>
        <v>0</v>
      </c>
      <c r="BO56" s="380">
        <f>'Class-9'!BX58</f>
        <v>0</v>
      </c>
      <c r="BP56" s="847">
        <f>'Class-9'!BY58</f>
        <v>0</v>
      </c>
      <c r="BQ56" s="848">
        <f>'Class-9'!BZ58</f>
        <v>0</v>
      </c>
      <c r="BR56" s="382" t="str">
        <f>'Class-9'!CC58</f>
        <v/>
      </c>
      <c r="BS56" s="353">
        <f>'Class-9'!CD58</f>
        <v>0</v>
      </c>
      <c r="BT56" s="354">
        <f>'Class-9'!CE58</f>
        <v>0</v>
      </c>
      <c r="BU56" s="380">
        <f>'Class-9'!CF58</f>
        <v>0</v>
      </c>
      <c r="BV56" s="354">
        <f>'Class-9'!CG58</f>
        <v>0</v>
      </c>
      <c r="BW56" s="354">
        <f>'Class-9'!CH58</f>
        <v>0</v>
      </c>
      <c r="BX56" s="380">
        <f>'Class-9'!CI58</f>
        <v>0</v>
      </c>
      <c r="BY56" s="354">
        <f>'Class-9'!CJ58</f>
        <v>0</v>
      </c>
      <c r="BZ56" s="354">
        <f>'Class-9'!CK58</f>
        <v>0</v>
      </c>
      <c r="CA56" s="380">
        <f>'Class-9'!CL58</f>
        <v>0</v>
      </c>
      <c r="CB56" s="847">
        <f>'Class-9'!CM58</f>
        <v>0</v>
      </c>
      <c r="CC56" s="848">
        <f>'Class-9'!CN58</f>
        <v>0</v>
      </c>
      <c r="CD56" s="382" t="str">
        <f>'Class-9'!CQ58</f>
        <v/>
      </c>
      <c r="CE56" s="353">
        <f>'Class-9'!CR58</f>
        <v>0</v>
      </c>
      <c r="CF56" s="354">
        <f>'Class-9'!CS58</f>
        <v>0</v>
      </c>
      <c r="CG56" s="380">
        <f>'Class-9'!CT58</f>
        <v>0</v>
      </c>
      <c r="CH56" s="354">
        <f>'Class-9'!CU58</f>
        <v>0</v>
      </c>
      <c r="CI56" s="354">
        <f>'Class-9'!CV58</f>
        <v>0</v>
      </c>
      <c r="CJ56" s="380">
        <f>'Class-9'!CW58</f>
        <v>0</v>
      </c>
      <c r="CK56" s="354">
        <f>'Class-9'!CX58</f>
        <v>0</v>
      </c>
      <c r="CL56" s="354">
        <f>'Class-9'!CY58</f>
        <v>0</v>
      </c>
      <c r="CM56" s="380">
        <f>'Class-9'!CZ58</f>
        <v>0</v>
      </c>
      <c r="CN56" s="381">
        <f>'Class-9'!DA58</f>
        <v>0</v>
      </c>
      <c r="CO56" s="400">
        <f>'Class-9'!DC58</f>
        <v>0</v>
      </c>
      <c r="CP56" s="353">
        <f>'Class-9'!DD58</f>
        <v>0</v>
      </c>
      <c r="CQ56" s="354">
        <f>'Class-9'!DE58</f>
        <v>0</v>
      </c>
      <c r="CR56" s="380">
        <f>'Class-9'!DF58</f>
        <v>0</v>
      </c>
      <c r="CS56" s="354">
        <f>'Class-9'!DG58</f>
        <v>0</v>
      </c>
      <c r="CT56" s="354">
        <f>'Class-9'!DH58</f>
        <v>0</v>
      </c>
      <c r="CU56" s="380">
        <f>'Class-9'!DI58</f>
        <v>0</v>
      </c>
      <c r="CV56" s="354">
        <f>'Class-9'!DJ58</f>
        <v>0</v>
      </c>
      <c r="CW56" s="354">
        <f>'Class-9'!DK58</f>
        <v>0</v>
      </c>
      <c r="CX56" s="380">
        <f>'Class-9'!DL58</f>
        <v>0</v>
      </c>
      <c r="CY56" s="381">
        <f>'Class-9'!DM58</f>
        <v>0</v>
      </c>
      <c r="CZ56" s="400">
        <f>'Class-9'!DO58</f>
        <v>0</v>
      </c>
      <c r="DA56" s="353">
        <f>'Class-9'!DP58</f>
        <v>0</v>
      </c>
      <c r="DB56" s="354">
        <f>'Class-9'!DQ58</f>
        <v>0</v>
      </c>
      <c r="DC56" s="354">
        <f>'Class-9'!DR58</f>
        <v>0</v>
      </c>
      <c r="DD56" s="354">
        <f>'Class-9'!DS58</f>
        <v>0</v>
      </c>
      <c r="DE56" s="354">
        <f>'Class-9'!DT58</f>
        <v>0</v>
      </c>
      <c r="DF56" s="382">
        <f>'Class-9'!DU58</f>
        <v>0</v>
      </c>
      <c r="DG56" s="353">
        <f>'Class-9'!DV58</f>
        <v>0</v>
      </c>
      <c r="DH56" s="354">
        <f>'Class-9'!DW58</f>
        <v>0</v>
      </c>
      <c r="DI56" s="354">
        <f>'Class-9'!DX58</f>
        <v>0</v>
      </c>
      <c r="DJ56" s="354">
        <f>'Class-9'!DY58</f>
        <v>0</v>
      </c>
      <c r="DK56" s="354">
        <f>'Class-9'!DZ58</f>
        <v>0</v>
      </c>
      <c r="DL56" s="357">
        <f>'Class-9'!EA58</f>
        <v>0</v>
      </c>
      <c r="DM56" s="353">
        <f>'Class-9'!EB58</f>
        <v>0</v>
      </c>
      <c r="DN56" s="354">
        <f>'Class-9'!EC58</f>
        <v>0</v>
      </c>
      <c r="DO56" s="380">
        <f>'Class-9'!ED58</f>
        <v>0</v>
      </c>
      <c r="DP56" s="354">
        <f>'Class-9'!EE58</f>
        <v>0</v>
      </c>
      <c r="DQ56" s="354">
        <f>'Class-9'!EF58</f>
        <v>0</v>
      </c>
      <c r="DR56" s="380">
        <f>'Class-9'!EG58</f>
        <v>0</v>
      </c>
      <c r="DS56" s="354">
        <f>'Class-9'!EH58</f>
        <v>0</v>
      </c>
      <c r="DT56" s="354">
        <f>'Class-9'!EI58</f>
        <v>0</v>
      </c>
      <c r="DU56" s="380">
        <f>'Class-9'!EJ58</f>
        <v>0</v>
      </c>
      <c r="DV56" s="381">
        <f>'Class-9'!EK58</f>
        <v>0</v>
      </c>
      <c r="DW56" s="400">
        <f>'Class-9'!EM58</f>
        <v>0</v>
      </c>
      <c r="DX56" s="353">
        <f>'Class-9'!EN58</f>
        <v>0</v>
      </c>
      <c r="DY56" s="354">
        <f>'Class-9'!EO58</f>
        <v>0</v>
      </c>
      <c r="DZ56" s="358" t="str">
        <f>'Class-9'!EP58</f>
        <v/>
      </c>
      <c r="EA56" s="353">
        <f>'Class-9'!EQ58</f>
        <v>0</v>
      </c>
      <c r="EB56" s="354">
        <f>'Class-9'!ER58</f>
        <v>0</v>
      </c>
      <c r="EC56" s="359">
        <f>'Class-9'!ES58</f>
        <v>0</v>
      </c>
      <c r="ED56" s="354" t="str">
        <f>'Class-9'!ET58</f>
        <v/>
      </c>
      <c r="EE56" s="354" t="str">
        <f>'Class-9'!EU58</f>
        <v/>
      </c>
      <c r="EF56" s="354" t="str">
        <f>'Class-9'!EV58</f>
        <v/>
      </c>
      <c r="EG56" s="356" t="str">
        <f>'Class-9'!EW58</f>
        <v/>
      </c>
      <c r="EH56" s="360" t="str">
        <f>'Class-9'!EY58</f>
        <v/>
      </c>
    </row>
    <row r="57" spans="1:138" s="361" customFormat="1" ht="17.25" customHeight="1">
      <c r="A57" s="910"/>
      <c r="B57" s="353">
        <f t="shared" si="3"/>
        <v>0</v>
      </c>
      <c r="C57" s="354">
        <f>'Class-9'!D59</f>
        <v>0</v>
      </c>
      <c r="D57" s="354">
        <f>'Class-9'!E59</f>
        <v>0</v>
      </c>
      <c r="E57" s="354">
        <f>'Class-9'!F59</f>
        <v>0</v>
      </c>
      <c r="F57" s="354">
        <f>'Class-9'!$G59</f>
        <v>0</v>
      </c>
      <c r="G57" s="354">
        <f>'Class-9'!$H59</f>
        <v>0</v>
      </c>
      <c r="H57" s="354">
        <f>'Class-9'!I59</f>
        <v>0</v>
      </c>
      <c r="I57" s="354">
        <f>'Class-9'!J59</f>
        <v>0</v>
      </c>
      <c r="J57" s="355">
        <f>'Class-9'!K59</f>
        <v>0</v>
      </c>
      <c r="K57" s="353">
        <f>'Class-9'!L59</f>
        <v>0</v>
      </c>
      <c r="L57" s="354">
        <f>'Class-9'!M59</f>
        <v>0</v>
      </c>
      <c r="M57" s="380">
        <f>'Class-9'!N59</f>
        <v>0</v>
      </c>
      <c r="N57" s="354">
        <f>'Class-9'!O59</f>
        <v>0</v>
      </c>
      <c r="O57" s="354">
        <f>'Class-9'!P59</f>
        <v>0</v>
      </c>
      <c r="P57" s="380">
        <f>'Class-9'!Q59</f>
        <v>0</v>
      </c>
      <c r="Q57" s="354">
        <f>'Class-9'!R59</f>
        <v>0</v>
      </c>
      <c r="R57" s="354">
        <f>'Class-9'!S59</f>
        <v>0</v>
      </c>
      <c r="S57" s="380">
        <f>'Class-9'!T59</f>
        <v>0</v>
      </c>
      <c r="T57" s="847">
        <f>'Class-9'!U59</f>
        <v>0</v>
      </c>
      <c r="U57" s="848"/>
      <c r="V57" s="382" t="str">
        <f>'Class-9'!Y59</f>
        <v/>
      </c>
      <c r="W57" s="353">
        <f>'Class-9'!Z59</f>
        <v>0</v>
      </c>
      <c r="X57" s="354">
        <f>'Class-9'!AA59</f>
        <v>0</v>
      </c>
      <c r="Y57" s="380">
        <f>'Class-9'!AB59</f>
        <v>0</v>
      </c>
      <c r="Z57" s="354">
        <f>'Class-9'!AC59</f>
        <v>0</v>
      </c>
      <c r="AA57" s="354">
        <f>'Class-9'!AD59</f>
        <v>0</v>
      </c>
      <c r="AB57" s="380">
        <f>'Class-9'!AE59</f>
        <v>0</v>
      </c>
      <c r="AC57" s="354">
        <f>'Class-9'!AF59</f>
        <v>0</v>
      </c>
      <c r="AD57" s="354">
        <f>'Class-9'!AG59</f>
        <v>0</v>
      </c>
      <c r="AE57" s="380">
        <f>'Class-9'!AH59</f>
        <v>0</v>
      </c>
      <c r="AF57" s="847">
        <f>'Class-9'!AI59</f>
        <v>0</v>
      </c>
      <c r="AG57" s="848">
        <f>'Class-9'!AJ59</f>
        <v>0</v>
      </c>
      <c r="AH57" s="382" t="str">
        <f>'Class-9'!AM59</f>
        <v/>
      </c>
      <c r="AI57" s="353">
        <f>'Class-9'!AN59</f>
        <v>0</v>
      </c>
      <c r="AJ57" s="354">
        <f>'Class-9'!AO59</f>
        <v>0</v>
      </c>
      <c r="AK57" s="380">
        <f>'Class-9'!AP59</f>
        <v>0</v>
      </c>
      <c r="AL57" s="354">
        <f>'Class-9'!AQ59</f>
        <v>0</v>
      </c>
      <c r="AM57" s="354">
        <f>'Class-9'!AR59</f>
        <v>0</v>
      </c>
      <c r="AN57" s="380">
        <f>'Class-9'!AS59</f>
        <v>0</v>
      </c>
      <c r="AO57" s="354">
        <f>'Class-9'!AT59</f>
        <v>0</v>
      </c>
      <c r="AP57" s="354">
        <f>'Class-9'!AU59</f>
        <v>0</v>
      </c>
      <c r="AQ57" s="380">
        <f>'Class-9'!AV59</f>
        <v>0</v>
      </c>
      <c r="AR57" s="847">
        <f>'Class-9'!AW59</f>
        <v>0</v>
      </c>
      <c r="AS57" s="848"/>
      <c r="AT57" s="382" t="str">
        <f>'Class-9'!BA59</f>
        <v/>
      </c>
      <c r="AU57" s="353">
        <f>'Class-9'!BB59</f>
        <v>0</v>
      </c>
      <c r="AV57" s="354">
        <f>'Class-9'!BC59</f>
        <v>0</v>
      </c>
      <c r="AW57" s="380">
        <f>'Class-9'!BD59</f>
        <v>0</v>
      </c>
      <c r="AX57" s="354">
        <f>'Class-9'!BE59</f>
        <v>0</v>
      </c>
      <c r="AY57" s="354">
        <f>'Class-9'!BF59</f>
        <v>0</v>
      </c>
      <c r="AZ57" s="380">
        <f>'Class-9'!BG59</f>
        <v>0</v>
      </c>
      <c r="BA57" s="354">
        <f>'Class-9'!BH59</f>
        <v>0</v>
      </c>
      <c r="BB57" s="354">
        <f>'Class-9'!BI59</f>
        <v>0</v>
      </c>
      <c r="BC57" s="380">
        <f>'Class-9'!BJ59</f>
        <v>0</v>
      </c>
      <c r="BD57" s="847">
        <f>'Class-9'!BK59</f>
        <v>0</v>
      </c>
      <c r="BE57" s="848">
        <f>'Class-9'!BL59</f>
        <v>0</v>
      </c>
      <c r="BF57" s="382" t="str">
        <f>'Class-9'!BO59</f>
        <v/>
      </c>
      <c r="BG57" s="353">
        <f>'Class-9'!BP59</f>
        <v>0</v>
      </c>
      <c r="BH57" s="354">
        <f>'Class-9'!BQ59</f>
        <v>0</v>
      </c>
      <c r="BI57" s="380">
        <f>'Class-9'!BR59</f>
        <v>0</v>
      </c>
      <c r="BJ57" s="354">
        <f>'Class-9'!BS59</f>
        <v>0</v>
      </c>
      <c r="BK57" s="354">
        <f>'Class-9'!BT59</f>
        <v>0</v>
      </c>
      <c r="BL57" s="380">
        <f>'Class-9'!BU59</f>
        <v>0</v>
      </c>
      <c r="BM57" s="354">
        <f>'Class-9'!BV59</f>
        <v>0</v>
      </c>
      <c r="BN57" s="354">
        <f>'Class-9'!BW59</f>
        <v>0</v>
      </c>
      <c r="BO57" s="380">
        <f>'Class-9'!BX59</f>
        <v>0</v>
      </c>
      <c r="BP57" s="847">
        <f>'Class-9'!BY59</f>
        <v>0</v>
      </c>
      <c r="BQ57" s="848">
        <f>'Class-9'!BZ59</f>
        <v>0</v>
      </c>
      <c r="BR57" s="382" t="str">
        <f>'Class-9'!CC59</f>
        <v/>
      </c>
      <c r="BS57" s="353">
        <f>'Class-9'!CD59</f>
        <v>0</v>
      </c>
      <c r="BT57" s="354">
        <f>'Class-9'!CE59</f>
        <v>0</v>
      </c>
      <c r="BU57" s="380">
        <f>'Class-9'!CF59</f>
        <v>0</v>
      </c>
      <c r="BV57" s="354">
        <f>'Class-9'!CG59</f>
        <v>0</v>
      </c>
      <c r="BW57" s="354">
        <f>'Class-9'!CH59</f>
        <v>0</v>
      </c>
      <c r="BX57" s="380">
        <f>'Class-9'!CI59</f>
        <v>0</v>
      </c>
      <c r="BY57" s="354">
        <f>'Class-9'!CJ59</f>
        <v>0</v>
      </c>
      <c r="BZ57" s="354">
        <f>'Class-9'!CK59</f>
        <v>0</v>
      </c>
      <c r="CA57" s="380">
        <f>'Class-9'!CL59</f>
        <v>0</v>
      </c>
      <c r="CB57" s="847">
        <f>'Class-9'!CM59</f>
        <v>0</v>
      </c>
      <c r="CC57" s="848">
        <f>'Class-9'!CN59</f>
        <v>0</v>
      </c>
      <c r="CD57" s="382" t="str">
        <f>'Class-9'!CQ59</f>
        <v/>
      </c>
      <c r="CE57" s="353">
        <f>'Class-9'!CR59</f>
        <v>0</v>
      </c>
      <c r="CF57" s="354">
        <f>'Class-9'!CS59</f>
        <v>0</v>
      </c>
      <c r="CG57" s="380">
        <f>'Class-9'!CT59</f>
        <v>0</v>
      </c>
      <c r="CH57" s="354">
        <f>'Class-9'!CU59</f>
        <v>0</v>
      </c>
      <c r="CI57" s="354">
        <f>'Class-9'!CV59</f>
        <v>0</v>
      </c>
      <c r="CJ57" s="380">
        <f>'Class-9'!CW59</f>
        <v>0</v>
      </c>
      <c r="CK57" s="354">
        <f>'Class-9'!CX59</f>
        <v>0</v>
      </c>
      <c r="CL57" s="354">
        <f>'Class-9'!CY59</f>
        <v>0</v>
      </c>
      <c r="CM57" s="380">
        <f>'Class-9'!CZ59</f>
        <v>0</v>
      </c>
      <c r="CN57" s="381">
        <f>'Class-9'!DA59</f>
        <v>0</v>
      </c>
      <c r="CO57" s="400">
        <f>'Class-9'!DC59</f>
        <v>0</v>
      </c>
      <c r="CP57" s="353">
        <f>'Class-9'!DD59</f>
        <v>0</v>
      </c>
      <c r="CQ57" s="354">
        <f>'Class-9'!DE59</f>
        <v>0</v>
      </c>
      <c r="CR57" s="380">
        <f>'Class-9'!DF59</f>
        <v>0</v>
      </c>
      <c r="CS57" s="354">
        <f>'Class-9'!DG59</f>
        <v>0</v>
      </c>
      <c r="CT57" s="354">
        <f>'Class-9'!DH59</f>
        <v>0</v>
      </c>
      <c r="CU57" s="380">
        <f>'Class-9'!DI59</f>
        <v>0</v>
      </c>
      <c r="CV57" s="354">
        <f>'Class-9'!DJ59</f>
        <v>0</v>
      </c>
      <c r="CW57" s="354">
        <f>'Class-9'!DK59</f>
        <v>0</v>
      </c>
      <c r="CX57" s="380">
        <f>'Class-9'!DL59</f>
        <v>0</v>
      </c>
      <c r="CY57" s="381">
        <f>'Class-9'!DM59</f>
        <v>0</v>
      </c>
      <c r="CZ57" s="400">
        <f>'Class-9'!DO59</f>
        <v>0</v>
      </c>
      <c r="DA57" s="353">
        <f>'Class-9'!DP59</f>
        <v>0</v>
      </c>
      <c r="DB57" s="354">
        <f>'Class-9'!DQ59</f>
        <v>0</v>
      </c>
      <c r="DC57" s="354">
        <f>'Class-9'!DR59</f>
        <v>0</v>
      </c>
      <c r="DD57" s="354">
        <f>'Class-9'!DS59</f>
        <v>0</v>
      </c>
      <c r="DE57" s="354">
        <f>'Class-9'!DT59</f>
        <v>0</v>
      </c>
      <c r="DF57" s="382">
        <f>'Class-9'!DU59</f>
        <v>0</v>
      </c>
      <c r="DG57" s="353">
        <f>'Class-9'!DV59</f>
        <v>0</v>
      </c>
      <c r="DH57" s="354">
        <f>'Class-9'!DW59</f>
        <v>0</v>
      </c>
      <c r="DI57" s="354">
        <f>'Class-9'!DX59</f>
        <v>0</v>
      </c>
      <c r="DJ57" s="354">
        <f>'Class-9'!DY59</f>
        <v>0</v>
      </c>
      <c r="DK57" s="354">
        <f>'Class-9'!DZ59</f>
        <v>0</v>
      </c>
      <c r="DL57" s="357">
        <f>'Class-9'!EA59</f>
        <v>0</v>
      </c>
      <c r="DM57" s="353">
        <f>'Class-9'!EB59</f>
        <v>0</v>
      </c>
      <c r="DN57" s="354">
        <f>'Class-9'!EC59</f>
        <v>0</v>
      </c>
      <c r="DO57" s="380">
        <f>'Class-9'!ED59</f>
        <v>0</v>
      </c>
      <c r="DP57" s="354">
        <f>'Class-9'!EE59</f>
        <v>0</v>
      </c>
      <c r="DQ57" s="354">
        <f>'Class-9'!EF59</f>
        <v>0</v>
      </c>
      <c r="DR57" s="380">
        <f>'Class-9'!EG59</f>
        <v>0</v>
      </c>
      <c r="DS57" s="354">
        <f>'Class-9'!EH59</f>
        <v>0</v>
      </c>
      <c r="DT57" s="354">
        <f>'Class-9'!EI59</f>
        <v>0</v>
      </c>
      <c r="DU57" s="380">
        <f>'Class-9'!EJ59</f>
        <v>0</v>
      </c>
      <c r="DV57" s="381">
        <f>'Class-9'!EK59</f>
        <v>0</v>
      </c>
      <c r="DW57" s="400">
        <f>'Class-9'!EM59</f>
        <v>0</v>
      </c>
      <c r="DX57" s="353">
        <f>'Class-9'!EN59</f>
        <v>0</v>
      </c>
      <c r="DY57" s="354">
        <f>'Class-9'!EO59</f>
        <v>0</v>
      </c>
      <c r="DZ57" s="358" t="str">
        <f>'Class-9'!EP59</f>
        <v/>
      </c>
      <c r="EA57" s="353">
        <f>'Class-9'!EQ59</f>
        <v>0</v>
      </c>
      <c r="EB57" s="354">
        <f>'Class-9'!ER59</f>
        <v>0</v>
      </c>
      <c r="EC57" s="359">
        <f>'Class-9'!ES59</f>
        <v>0</v>
      </c>
      <c r="ED57" s="354" t="str">
        <f>'Class-9'!ET59</f>
        <v/>
      </c>
      <c r="EE57" s="354" t="str">
        <f>'Class-9'!EU59</f>
        <v/>
      </c>
      <c r="EF57" s="354" t="str">
        <f>'Class-9'!EV59</f>
        <v/>
      </c>
      <c r="EG57" s="356" t="str">
        <f>'Class-9'!EW59</f>
        <v/>
      </c>
      <c r="EH57" s="360" t="str">
        <f>'Class-9'!EY59</f>
        <v/>
      </c>
    </row>
    <row r="58" spans="1:138" s="361" customFormat="1" ht="17.25" customHeight="1">
      <c r="A58" s="910"/>
      <c r="B58" s="353">
        <f t="shared" si="3"/>
        <v>0</v>
      </c>
      <c r="C58" s="354">
        <f>'Class-9'!D60</f>
        <v>0</v>
      </c>
      <c r="D58" s="354">
        <f>'Class-9'!E60</f>
        <v>0</v>
      </c>
      <c r="E58" s="354">
        <f>'Class-9'!F60</f>
        <v>0</v>
      </c>
      <c r="F58" s="354">
        <f>'Class-9'!$G60</f>
        <v>0</v>
      </c>
      <c r="G58" s="354">
        <f>'Class-9'!$H60</f>
        <v>0</v>
      </c>
      <c r="H58" s="354">
        <f>'Class-9'!I60</f>
        <v>0</v>
      </c>
      <c r="I58" s="354">
        <f>'Class-9'!J60</f>
        <v>0</v>
      </c>
      <c r="J58" s="355">
        <f>'Class-9'!K60</f>
        <v>0</v>
      </c>
      <c r="K58" s="353">
        <f>'Class-9'!L60</f>
        <v>0</v>
      </c>
      <c r="L58" s="354">
        <f>'Class-9'!M60</f>
        <v>0</v>
      </c>
      <c r="M58" s="380">
        <f>'Class-9'!N60</f>
        <v>0</v>
      </c>
      <c r="N58" s="354">
        <f>'Class-9'!O60</f>
        <v>0</v>
      </c>
      <c r="O58" s="354">
        <f>'Class-9'!P60</f>
        <v>0</v>
      </c>
      <c r="P58" s="380">
        <f>'Class-9'!Q60</f>
        <v>0</v>
      </c>
      <c r="Q58" s="354">
        <f>'Class-9'!R60</f>
        <v>0</v>
      </c>
      <c r="R58" s="354">
        <f>'Class-9'!S60</f>
        <v>0</v>
      </c>
      <c r="S58" s="380">
        <f>'Class-9'!T60</f>
        <v>0</v>
      </c>
      <c r="T58" s="847">
        <f>'Class-9'!U60</f>
        <v>0</v>
      </c>
      <c r="U58" s="848"/>
      <c r="V58" s="382" t="str">
        <f>'Class-9'!Y60</f>
        <v/>
      </c>
      <c r="W58" s="353">
        <f>'Class-9'!Z60</f>
        <v>0</v>
      </c>
      <c r="X58" s="354">
        <f>'Class-9'!AA60</f>
        <v>0</v>
      </c>
      <c r="Y58" s="380">
        <f>'Class-9'!AB60</f>
        <v>0</v>
      </c>
      <c r="Z58" s="354">
        <f>'Class-9'!AC60</f>
        <v>0</v>
      </c>
      <c r="AA58" s="354">
        <f>'Class-9'!AD60</f>
        <v>0</v>
      </c>
      <c r="AB58" s="380">
        <f>'Class-9'!AE60</f>
        <v>0</v>
      </c>
      <c r="AC58" s="354">
        <f>'Class-9'!AF60</f>
        <v>0</v>
      </c>
      <c r="AD58" s="354">
        <f>'Class-9'!AG60</f>
        <v>0</v>
      </c>
      <c r="AE58" s="380">
        <f>'Class-9'!AH60</f>
        <v>0</v>
      </c>
      <c r="AF58" s="847">
        <f>'Class-9'!AI60</f>
        <v>0</v>
      </c>
      <c r="AG58" s="848">
        <f>'Class-9'!AJ60</f>
        <v>0</v>
      </c>
      <c r="AH58" s="382" t="str">
        <f>'Class-9'!AM60</f>
        <v/>
      </c>
      <c r="AI58" s="353">
        <f>'Class-9'!AN60</f>
        <v>0</v>
      </c>
      <c r="AJ58" s="354">
        <f>'Class-9'!AO60</f>
        <v>0</v>
      </c>
      <c r="AK58" s="380">
        <f>'Class-9'!AP60</f>
        <v>0</v>
      </c>
      <c r="AL58" s="354">
        <f>'Class-9'!AQ60</f>
        <v>0</v>
      </c>
      <c r="AM58" s="354">
        <f>'Class-9'!AR60</f>
        <v>0</v>
      </c>
      <c r="AN58" s="380">
        <f>'Class-9'!AS60</f>
        <v>0</v>
      </c>
      <c r="AO58" s="354">
        <f>'Class-9'!AT60</f>
        <v>0</v>
      </c>
      <c r="AP58" s="354">
        <f>'Class-9'!AU60</f>
        <v>0</v>
      </c>
      <c r="AQ58" s="380">
        <f>'Class-9'!AV60</f>
        <v>0</v>
      </c>
      <c r="AR58" s="847">
        <f>'Class-9'!AW60</f>
        <v>0</v>
      </c>
      <c r="AS58" s="848"/>
      <c r="AT58" s="382" t="str">
        <f>'Class-9'!BA60</f>
        <v/>
      </c>
      <c r="AU58" s="353">
        <f>'Class-9'!BB60</f>
        <v>0</v>
      </c>
      <c r="AV58" s="354">
        <f>'Class-9'!BC60</f>
        <v>0</v>
      </c>
      <c r="AW58" s="380">
        <f>'Class-9'!BD60</f>
        <v>0</v>
      </c>
      <c r="AX58" s="354">
        <f>'Class-9'!BE60</f>
        <v>0</v>
      </c>
      <c r="AY58" s="354">
        <f>'Class-9'!BF60</f>
        <v>0</v>
      </c>
      <c r="AZ58" s="380">
        <f>'Class-9'!BG60</f>
        <v>0</v>
      </c>
      <c r="BA58" s="354">
        <f>'Class-9'!BH60</f>
        <v>0</v>
      </c>
      <c r="BB58" s="354">
        <f>'Class-9'!BI60</f>
        <v>0</v>
      </c>
      <c r="BC58" s="380">
        <f>'Class-9'!BJ60</f>
        <v>0</v>
      </c>
      <c r="BD58" s="847">
        <f>'Class-9'!BK60</f>
        <v>0</v>
      </c>
      <c r="BE58" s="848">
        <f>'Class-9'!BL60</f>
        <v>0</v>
      </c>
      <c r="BF58" s="382" t="str">
        <f>'Class-9'!BO60</f>
        <v/>
      </c>
      <c r="BG58" s="353">
        <f>'Class-9'!BP60</f>
        <v>0</v>
      </c>
      <c r="BH58" s="354">
        <f>'Class-9'!BQ60</f>
        <v>0</v>
      </c>
      <c r="BI58" s="380">
        <f>'Class-9'!BR60</f>
        <v>0</v>
      </c>
      <c r="BJ58" s="354">
        <f>'Class-9'!BS60</f>
        <v>0</v>
      </c>
      <c r="BK58" s="354">
        <f>'Class-9'!BT60</f>
        <v>0</v>
      </c>
      <c r="BL58" s="380">
        <f>'Class-9'!BU60</f>
        <v>0</v>
      </c>
      <c r="BM58" s="354">
        <f>'Class-9'!BV60</f>
        <v>0</v>
      </c>
      <c r="BN58" s="354">
        <f>'Class-9'!BW60</f>
        <v>0</v>
      </c>
      <c r="BO58" s="380">
        <f>'Class-9'!BX60</f>
        <v>0</v>
      </c>
      <c r="BP58" s="847">
        <f>'Class-9'!BY60</f>
        <v>0</v>
      </c>
      <c r="BQ58" s="848">
        <f>'Class-9'!BZ60</f>
        <v>0</v>
      </c>
      <c r="BR58" s="382" t="str">
        <f>'Class-9'!CC60</f>
        <v/>
      </c>
      <c r="BS58" s="353">
        <f>'Class-9'!CD60</f>
        <v>0</v>
      </c>
      <c r="BT58" s="354">
        <f>'Class-9'!CE60</f>
        <v>0</v>
      </c>
      <c r="BU58" s="380">
        <f>'Class-9'!CF60</f>
        <v>0</v>
      </c>
      <c r="BV58" s="354">
        <f>'Class-9'!CG60</f>
        <v>0</v>
      </c>
      <c r="BW58" s="354">
        <f>'Class-9'!CH60</f>
        <v>0</v>
      </c>
      <c r="BX58" s="380">
        <f>'Class-9'!CI60</f>
        <v>0</v>
      </c>
      <c r="BY58" s="354">
        <f>'Class-9'!CJ60</f>
        <v>0</v>
      </c>
      <c r="BZ58" s="354">
        <f>'Class-9'!CK60</f>
        <v>0</v>
      </c>
      <c r="CA58" s="380">
        <f>'Class-9'!CL60</f>
        <v>0</v>
      </c>
      <c r="CB58" s="847">
        <f>'Class-9'!CM60</f>
        <v>0</v>
      </c>
      <c r="CC58" s="848">
        <f>'Class-9'!CN60</f>
        <v>0</v>
      </c>
      <c r="CD58" s="382" t="str">
        <f>'Class-9'!CQ60</f>
        <v/>
      </c>
      <c r="CE58" s="353">
        <f>'Class-9'!CR60</f>
        <v>0</v>
      </c>
      <c r="CF58" s="354">
        <f>'Class-9'!CS60</f>
        <v>0</v>
      </c>
      <c r="CG58" s="380">
        <f>'Class-9'!CT60</f>
        <v>0</v>
      </c>
      <c r="CH58" s="354">
        <f>'Class-9'!CU60</f>
        <v>0</v>
      </c>
      <c r="CI58" s="354">
        <f>'Class-9'!CV60</f>
        <v>0</v>
      </c>
      <c r="CJ58" s="380">
        <f>'Class-9'!CW60</f>
        <v>0</v>
      </c>
      <c r="CK58" s="354">
        <f>'Class-9'!CX60</f>
        <v>0</v>
      </c>
      <c r="CL58" s="354">
        <f>'Class-9'!CY60</f>
        <v>0</v>
      </c>
      <c r="CM58" s="380">
        <f>'Class-9'!CZ60</f>
        <v>0</v>
      </c>
      <c r="CN58" s="381">
        <f>'Class-9'!DA60</f>
        <v>0</v>
      </c>
      <c r="CO58" s="400">
        <f>'Class-9'!DC60</f>
        <v>0</v>
      </c>
      <c r="CP58" s="353">
        <f>'Class-9'!DD60</f>
        <v>0</v>
      </c>
      <c r="CQ58" s="354">
        <f>'Class-9'!DE60</f>
        <v>0</v>
      </c>
      <c r="CR58" s="380">
        <f>'Class-9'!DF60</f>
        <v>0</v>
      </c>
      <c r="CS58" s="354">
        <f>'Class-9'!DG60</f>
        <v>0</v>
      </c>
      <c r="CT58" s="354">
        <f>'Class-9'!DH60</f>
        <v>0</v>
      </c>
      <c r="CU58" s="380">
        <f>'Class-9'!DI60</f>
        <v>0</v>
      </c>
      <c r="CV58" s="354">
        <f>'Class-9'!DJ60</f>
        <v>0</v>
      </c>
      <c r="CW58" s="354">
        <f>'Class-9'!DK60</f>
        <v>0</v>
      </c>
      <c r="CX58" s="380">
        <f>'Class-9'!DL60</f>
        <v>0</v>
      </c>
      <c r="CY58" s="381">
        <f>'Class-9'!DM60</f>
        <v>0</v>
      </c>
      <c r="CZ58" s="400">
        <f>'Class-9'!DO60</f>
        <v>0</v>
      </c>
      <c r="DA58" s="353">
        <f>'Class-9'!DP60</f>
        <v>0</v>
      </c>
      <c r="DB58" s="354">
        <f>'Class-9'!DQ60</f>
        <v>0</v>
      </c>
      <c r="DC58" s="354">
        <f>'Class-9'!DR60</f>
        <v>0</v>
      </c>
      <c r="DD58" s="354">
        <f>'Class-9'!DS60</f>
        <v>0</v>
      </c>
      <c r="DE58" s="354">
        <f>'Class-9'!DT60</f>
        <v>0</v>
      </c>
      <c r="DF58" s="382">
        <f>'Class-9'!DU60</f>
        <v>0</v>
      </c>
      <c r="DG58" s="353">
        <f>'Class-9'!DV60</f>
        <v>0</v>
      </c>
      <c r="DH58" s="354">
        <f>'Class-9'!DW60</f>
        <v>0</v>
      </c>
      <c r="DI58" s="354">
        <f>'Class-9'!DX60</f>
        <v>0</v>
      </c>
      <c r="DJ58" s="354">
        <f>'Class-9'!DY60</f>
        <v>0</v>
      </c>
      <c r="DK58" s="354">
        <f>'Class-9'!DZ60</f>
        <v>0</v>
      </c>
      <c r="DL58" s="357">
        <f>'Class-9'!EA60</f>
        <v>0</v>
      </c>
      <c r="DM58" s="353">
        <f>'Class-9'!EB60</f>
        <v>0</v>
      </c>
      <c r="DN58" s="354">
        <f>'Class-9'!EC60</f>
        <v>0</v>
      </c>
      <c r="DO58" s="380">
        <f>'Class-9'!ED60</f>
        <v>0</v>
      </c>
      <c r="DP58" s="354">
        <f>'Class-9'!EE60</f>
        <v>0</v>
      </c>
      <c r="DQ58" s="354">
        <f>'Class-9'!EF60</f>
        <v>0</v>
      </c>
      <c r="DR58" s="380">
        <f>'Class-9'!EG60</f>
        <v>0</v>
      </c>
      <c r="DS58" s="354">
        <f>'Class-9'!EH60</f>
        <v>0</v>
      </c>
      <c r="DT58" s="354">
        <f>'Class-9'!EI60</f>
        <v>0</v>
      </c>
      <c r="DU58" s="380">
        <f>'Class-9'!EJ60</f>
        <v>0</v>
      </c>
      <c r="DV58" s="381">
        <f>'Class-9'!EK60</f>
        <v>0</v>
      </c>
      <c r="DW58" s="400">
        <f>'Class-9'!EM60</f>
        <v>0</v>
      </c>
      <c r="DX58" s="353">
        <f>'Class-9'!EN60</f>
        <v>0</v>
      </c>
      <c r="DY58" s="354">
        <f>'Class-9'!EO60</f>
        <v>0</v>
      </c>
      <c r="DZ58" s="358" t="str">
        <f>'Class-9'!EP60</f>
        <v/>
      </c>
      <c r="EA58" s="353">
        <f>'Class-9'!EQ60</f>
        <v>0</v>
      </c>
      <c r="EB58" s="354">
        <f>'Class-9'!ER60</f>
        <v>0</v>
      </c>
      <c r="EC58" s="359">
        <f>'Class-9'!ES60</f>
        <v>0</v>
      </c>
      <c r="ED58" s="354" t="str">
        <f>'Class-9'!ET60</f>
        <v/>
      </c>
      <c r="EE58" s="354" t="str">
        <f>'Class-9'!EU60</f>
        <v/>
      </c>
      <c r="EF58" s="354" t="str">
        <f>'Class-9'!EV60</f>
        <v/>
      </c>
      <c r="EG58" s="356" t="str">
        <f>'Class-9'!EW60</f>
        <v/>
      </c>
      <c r="EH58" s="360" t="str">
        <f>'Class-9'!EY60</f>
        <v/>
      </c>
    </row>
    <row r="59" spans="1:138" s="361" customFormat="1" ht="17.25" customHeight="1">
      <c r="A59" s="910"/>
      <c r="B59" s="353">
        <f t="shared" si="3"/>
        <v>0</v>
      </c>
      <c r="C59" s="354">
        <f>'Class-9'!D61</f>
        <v>0</v>
      </c>
      <c r="D59" s="354">
        <f>'Class-9'!E61</f>
        <v>0</v>
      </c>
      <c r="E59" s="354">
        <f>'Class-9'!F61</f>
        <v>0</v>
      </c>
      <c r="F59" s="354">
        <f>'Class-9'!$G61</f>
        <v>0</v>
      </c>
      <c r="G59" s="354">
        <f>'Class-9'!$H61</f>
        <v>0</v>
      </c>
      <c r="H59" s="354">
        <f>'Class-9'!I61</f>
        <v>0</v>
      </c>
      <c r="I59" s="354">
        <f>'Class-9'!J61</f>
        <v>0</v>
      </c>
      <c r="J59" s="355">
        <f>'Class-9'!K61</f>
        <v>0</v>
      </c>
      <c r="K59" s="353">
        <f>'Class-9'!L61</f>
        <v>0</v>
      </c>
      <c r="L59" s="354">
        <f>'Class-9'!M61</f>
        <v>0</v>
      </c>
      <c r="M59" s="380">
        <f>'Class-9'!N61</f>
        <v>0</v>
      </c>
      <c r="N59" s="354">
        <f>'Class-9'!O61</f>
        <v>0</v>
      </c>
      <c r="O59" s="354">
        <f>'Class-9'!P61</f>
        <v>0</v>
      </c>
      <c r="P59" s="380">
        <f>'Class-9'!Q61</f>
        <v>0</v>
      </c>
      <c r="Q59" s="354">
        <f>'Class-9'!R61</f>
        <v>0</v>
      </c>
      <c r="R59" s="354">
        <f>'Class-9'!S61</f>
        <v>0</v>
      </c>
      <c r="S59" s="380">
        <f>'Class-9'!T61</f>
        <v>0</v>
      </c>
      <c r="T59" s="847">
        <f>'Class-9'!U61</f>
        <v>0</v>
      </c>
      <c r="U59" s="848"/>
      <c r="V59" s="382" t="str">
        <f>'Class-9'!Y61</f>
        <v/>
      </c>
      <c r="W59" s="353">
        <f>'Class-9'!Z61</f>
        <v>0</v>
      </c>
      <c r="X59" s="354">
        <f>'Class-9'!AA61</f>
        <v>0</v>
      </c>
      <c r="Y59" s="380">
        <f>'Class-9'!AB61</f>
        <v>0</v>
      </c>
      <c r="Z59" s="354">
        <f>'Class-9'!AC61</f>
        <v>0</v>
      </c>
      <c r="AA59" s="354">
        <f>'Class-9'!AD61</f>
        <v>0</v>
      </c>
      <c r="AB59" s="380">
        <f>'Class-9'!AE61</f>
        <v>0</v>
      </c>
      <c r="AC59" s="354">
        <f>'Class-9'!AF61</f>
        <v>0</v>
      </c>
      <c r="AD59" s="354">
        <f>'Class-9'!AG61</f>
        <v>0</v>
      </c>
      <c r="AE59" s="380">
        <f>'Class-9'!AH61</f>
        <v>0</v>
      </c>
      <c r="AF59" s="847">
        <f>'Class-9'!AI61</f>
        <v>0</v>
      </c>
      <c r="AG59" s="848">
        <f>'Class-9'!AJ61</f>
        <v>0</v>
      </c>
      <c r="AH59" s="382" t="str">
        <f>'Class-9'!AM61</f>
        <v/>
      </c>
      <c r="AI59" s="353">
        <f>'Class-9'!AN61</f>
        <v>0</v>
      </c>
      <c r="AJ59" s="354">
        <f>'Class-9'!AO61</f>
        <v>0</v>
      </c>
      <c r="AK59" s="380">
        <f>'Class-9'!AP61</f>
        <v>0</v>
      </c>
      <c r="AL59" s="354">
        <f>'Class-9'!AQ61</f>
        <v>0</v>
      </c>
      <c r="AM59" s="354">
        <f>'Class-9'!AR61</f>
        <v>0</v>
      </c>
      <c r="AN59" s="380">
        <f>'Class-9'!AS61</f>
        <v>0</v>
      </c>
      <c r="AO59" s="354">
        <f>'Class-9'!AT61</f>
        <v>0</v>
      </c>
      <c r="AP59" s="354">
        <f>'Class-9'!AU61</f>
        <v>0</v>
      </c>
      <c r="AQ59" s="380">
        <f>'Class-9'!AV61</f>
        <v>0</v>
      </c>
      <c r="AR59" s="847">
        <f>'Class-9'!AW61</f>
        <v>0</v>
      </c>
      <c r="AS59" s="848"/>
      <c r="AT59" s="382" t="str">
        <f>'Class-9'!BA61</f>
        <v/>
      </c>
      <c r="AU59" s="353">
        <f>'Class-9'!BB61</f>
        <v>0</v>
      </c>
      <c r="AV59" s="354">
        <f>'Class-9'!BC61</f>
        <v>0</v>
      </c>
      <c r="AW59" s="380">
        <f>'Class-9'!BD61</f>
        <v>0</v>
      </c>
      <c r="AX59" s="354">
        <f>'Class-9'!BE61</f>
        <v>0</v>
      </c>
      <c r="AY59" s="354">
        <f>'Class-9'!BF61</f>
        <v>0</v>
      </c>
      <c r="AZ59" s="380">
        <f>'Class-9'!BG61</f>
        <v>0</v>
      </c>
      <c r="BA59" s="354">
        <f>'Class-9'!BH61</f>
        <v>0</v>
      </c>
      <c r="BB59" s="354">
        <f>'Class-9'!BI61</f>
        <v>0</v>
      </c>
      <c r="BC59" s="380">
        <f>'Class-9'!BJ61</f>
        <v>0</v>
      </c>
      <c r="BD59" s="847">
        <f>'Class-9'!BK61</f>
        <v>0</v>
      </c>
      <c r="BE59" s="848">
        <f>'Class-9'!BL61</f>
        <v>0</v>
      </c>
      <c r="BF59" s="382" t="str">
        <f>'Class-9'!BO61</f>
        <v/>
      </c>
      <c r="BG59" s="353">
        <f>'Class-9'!BP61</f>
        <v>0</v>
      </c>
      <c r="BH59" s="354">
        <f>'Class-9'!BQ61</f>
        <v>0</v>
      </c>
      <c r="BI59" s="380">
        <f>'Class-9'!BR61</f>
        <v>0</v>
      </c>
      <c r="BJ59" s="354">
        <f>'Class-9'!BS61</f>
        <v>0</v>
      </c>
      <c r="BK59" s="354">
        <f>'Class-9'!BT61</f>
        <v>0</v>
      </c>
      <c r="BL59" s="380">
        <f>'Class-9'!BU61</f>
        <v>0</v>
      </c>
      <c r="BM59" s="354">
        <f>'Class-9'!BV61</f>
        <v>0</v>
      </c>
      <c r="BN59" s="354">
        <f>'Class-9'!BW61</f>
        <v>0</v>
      </c>
      <c r="BO59" s="380">
        <f>'Class-9'!BX61</f>
        <v>0</v>
      </c>
      <c r="BP59" s="847">
        <f>'Class-9'!BY61</f>
        <v>0</v>
      </c>
      <c r="BQ59" s="848">
        <f>'Class-9'!BZ61</f>
        <v>0</v>
      </c>
      <c r="BR59" s="382" t="str">
        <f>'Class-9'!CC61</f>
        <v/>
      </c>
      <c r="BS59" s="353">
        <f>'Class-9'!CD61</f>
        <v>0</v>
      </c>
      <c r="BT59" s="354">
        <f>'Class-9'!CE61</f>
        <v>0</v>
      </c>
      <c r="BU59" s="380">
        <f>'Class-9'!CF61</f>
        <v>0</v>
      </c>
      <c r="BV59" s="354">
        <f>'Class-9'!CG61</f>
        <v>0</v>
      </c>
      <c r="BW59" s="354">
        <f>'Class-9'!CH61</f>
        <v>0</v>
      </c>
      <c r="BX59" s="380">
        <f>'Class-9'!CI61</f>
        <v>0</v>
      </c>
      <c r="BY59" s="354">
        <f>'Class-9'!CJ61</f>
        <v>0</v>
      </c>
      <c r="BZ59" s="354">
        <f>'Class-9'!CK61</f>
        <v>0</v>
      </c>
      <c r="CA59" s="380">
        <f>'Class-9'!CL61</f>
        <v>0</v>
      </c>
      <c r="CB59" s="847">
        <f>'Class-9'!CM61</f>
        <v>0</v>
      </c>
      <c r="CC59" s="848">
        <f>'Class-9'!CN61</f>
        <v>0</v>
      </c>
      <c r="CD59" s="382" t="str">
        <f>'Class-9'!CQ61</f>
        <v/>
      </c>
      <c r="CE59" s="353">
        <f>'Class-9'!CR61</f>
        <v>0</v>
      </c>
      <c r="CF59" s="354">
        <f>'Class-9'!CS61</f>
        <v>0</v>
      </c>
      <c r="CG59" s="380">
        <f>'Class-9'!CT61</f>
        <v>0</v>
      </c>
      <c r="CH59" s="354">
        <f>'Class-9'!CU61</f>
        <v>0</v>
      </c>
      <c r="CI59" s="354">
        <f>'Class-9'!CV61</f>
        <v>0</v>
      </c>
      <c r="CJ59" s="380">
        <f>'Class-9'!CW61</f>
        <v>0</v>
      </c>
      <c r="CK59" s="354">
        <f>'Class-9'!CX61</f>
        <v>0</v>
      </c>
      <c r="CL59" s="354">
        <f>'Class-9'!CY61</f>
        <v>0</v>
      </c>
      <c r="CM59" s="380">
        <f>'Class-9'!CZ61</f>
        <v>0</v>
      </c>
      <c r="CN59" s="381">
        <f>'Class-9'!DA61</f>
        <v>0</v>
      </c>
      <c r="CO59" s="400">
        <f>'Class-9'!DC61</f>
        <v>0</v>
      </c>
      <c r="CP59" s="353">
        <f>'Class-9'!DD61</f>
        <v>0</v>
      </c>
      <c r="CQ59" s="354">
        <f>'Class-9'!DE61</f>
        <v>0</v>
      </c>
      <c r="CR59" s="380">
        <f>'Class-9'!DF61</f>
        <v>0</v>
      </c>
      <c r="CS59" s="354">
        <f>'Class-9'!DG61</f>
        <v>0</v>
      </c>
      <c r="CT59" s="354">
        <f>'Class-9'!DH61</f>
        <v>0</v>
      </c>
      <c r="CU59" s="380">
        <f>'Class-9'!DI61</f>
        <v>0</v>
      </c>
      <c r="CV59" s="354">
        <f>'Class-9'!DJ61</f>
        <v>0</v>
      </c>
      <c r="CW59" s="354">
        <f>'Class-9'!DK61</f>
        <v>0</v>
      </c>
      <c r="CX59" s="380">
        <f>'Class-9'!DL61</f>
        <v>0</v>
      </c>
      <c r="CY59" s="381">
        <f>'Class-9'!DM61</f>
        <v>0</v>
      </c>
      <c r="CZ59" s="400">
        <f>'Class-9'!DO61</f>
        <v>0</v>
      </c>
      <c r="DA59" s="353">
        <f>'Class-9'!DP61</f>
        <v>0</v>
      </c>
      <c r="DB59" s="354">
        <f>'Class-9'!DQ61</f>
        <v>0</v>
      </c>
      <c r="DC59" s="354">
        <f>'Class-9'!DR61</f>
        <v>0</v>
      </c>
      <c r="DD59" s="354">
        <f>'Class-9'!DS61</f>
        <v>0</v>
      </c>
      <c r="DE59" s="354">
        <f>'Class-9'!DT61</f>
        <v>0</v>
      </c>
      <c r="DF59" s="382">
        <f>'Class-9'!DU61</f>
        <v>0</v>
      </c>
      <c r="DG59" s="353">
        <f>'Class-9'!DV61</f>
        <v>0</v>
      </c>
      <c r="DH59" s="354">
        <f>'Class-9'!DW61</f>
        <v>0</v>
      </c>
      <c r="DI59" s="354">
        <f>'Class-9'!DX61</f>
        <v>0</v>
      </c>
      <c r="DJ59" s="354">
        <f>'Class-9'!DY61</f>
        <v>0</v>
      </c>
      <c r="DK59" s="354">
        <f>'Class-9'!DZ61</f>
        <v>0</v>
      </c>
      <c r="DL59" s="357">
        <f>'Class-9'!EA61</f>
        <v>0</v>
      </c>
      <c r="DM59" s="353">
        <f>'Class-9'!EB61</f>
        <v>0</v>
      </c>
      <c r="DN59" s="354">
        <f>'Class-9'!EC61</f>
        <v>0</v>
      </c>
      <c r="DO59" s="380">
        <f>'Class-9'!ED61</f>
        <v>0</v>
      </c>
      <c r="DP59" s="354">
        <f>'Class-9'!EE61</f>
        <v>0</v>
      </c>
      <c r="DQ59" s="354">
        <f>'Class-9'!EF61</f>
        <v>0</v>
      </c>
      <c r="DR59" s="380">
        <f>'Class-9'!EG61</f>
        <v>0</v>
      </c>
      <c r="DS59" s="354">
        <f>'Class-9'!EH61</f>
        <v>0</v>
      </c>
      <c r="DT59" s="354">
        <f>'Class-9'!EI61</f>
        <v>0</v>
      </c>
      <c r="DU59" s="380">
        <f>'Class-9'!EJ61</f>
        <v>0</v>
      </c>
      <c r="DV59" s="381">
        <f>'Class-9'!EK61</f>
        <v>0</v>
      </c>
      <c r="DW59" s="400">
        <f>'Class-9'!EM61</f>
        <v>0</v>
      </c>
      <c r="DX59" s="353">
        <f>'Class-9'!EN61</f>
        <v>0</v>
      </c>
      <c r="DY59" s="354">
        <f>'Class-9'!EO61</f>
        <v>0</v>
      </c>
      <c r="DZ59" s="358" t="str">
        <f>'Class-9'!EP61</f>
        <v/>
      </c>
      <c r="EA59" s="353">
        <f>'Class-9'!EQ61</f>
        <v>0</v>
      </c>
      <c r="EB59" s="354">
        <f>'Class-9'!ER61</f>
        <v>0</v>
      </c>
      <c r="EC59" s="359">
        <f>'Class-9'!ES61</f>
        <v>0</v>
      </c>
      <c r="ED59" s="354" t="str">
        <f>'Class-9'!ET61</f>
        <v/>
      </c>
      <c r="EE59" s="354" t="str">
        <f>'Class-9'!EU61</f>
        <v/>
      </c>
      <c r="EF59" s="354" t="str">
        <f>'Class-9'!EV61</f>
        <v/>
      </c>
      <c r="EG59" s="356" t="str">
        <f>'Class-9'!EW61</f>
        <v/>
      </c>
      <c r="EH59" s="360" t="str">
        <f>'Class-9'!EY61</f>
        <v/>
      </c>
    </row>
    <row r="60" spans="1:138" s="361" customFormat="1" ht="17.25" customHeight="1">
      <c r="A60" s="910"/>
      <c r="B60" s="353">
        <f t="shared" si="3"/>
        <v>0</v>
      </c>
      <c r="C60" s="354">
        <f>'Class-9'!D62</f>
        <v>0</v>
      </c>
      <c r="D60" s="354">
        <f>'Class-9'!E62</f>
        <v>0</v>
      </c>
      <c r="E60" s="354">
        <f>'Class-9'!F62</f>
        <v>0</v>
      </c>
      <c r="F60" s="354">
        <f>'Class-9'!$G62</f>
        <v>0</v>
      </c>
      <c r="G60" s="354">
        <f>'Class-9'!$H62</f>
        <v>0</v>
      </c>
      <c r="H60" s="354">
        <f>'Class-9'!I62</f>
        <v>0</v>
      </c>
      <c r="I60" s="354">
        <f>'Class-9'!J62</f>
        <v>0</v>
      </c>
      <c r="J60" s="355">
        <f>'Class-9'!K62</f>
        <v>0</v>
      </c>
      <c r="K60" s="353">
        <f>'Class-9'!L62</f>
        <v>0</v>
      </c>
      <c r="L60" s="354">
        <f>'Class-9'!M62</f>
        <v>0</v>
      </c>
      <c r="M60" s="380">
        <f>'Class-9'!N62</f>
        <v>0</v>
      </c>
      <c r="N60" s="354">
        <f>'Class-9'!O62</f>
        <v>0</v>
      </c>
      <c r="O60" s="354">
        <f>'Class-9'!P62</f>
        <v>0</v>
      </c>
      <c r="P60" s="380">
        <f>'Class-9'!Q62</f>
        <v>0</v>
      </c>
      <c r="Q60" s="354">
        <f>'Class-9'!R62</f>
        <v>0</v>
      </c>
      <c r="R60" s="354">
        <f>'Class-9'!S62</f>
        <v>0</v>
      </c>
      <c r="S60" s="380">
        <f>'Class-9'!T62</f>
        <v>0</v>
      </c>
      <c r="T60" s="847">
        <f>'Class-9'!U62</f>
        <v>0</v>
      </c>
      <c r="U60" s="848"/>
      <c r="V60" s="382" t="str">
        <f>'Class-9'!Y62</f>
        <v/>
      </c>
      <c r="W60" s="353">
        <f>'Class-9'!Z62</f>
        <v>0</v>
      </c>
      <c r="X60" s="354">
        <f>'Class-9'!AA62</f>
        <v>0</v>
      </c>
      <c r="Y60" s="380">
        <f>'Class-9'!AB62</f>
        <v>0</v>
      </c>
      <c r="Z60" s="354">
        <f>'Class-9'!AC62</f>
        <v>0</v>
      </c>
      <c r="AA60" s="354">
        <f>'Class-9'!AD62</f>
        <v>0</v>
      </c>
      <c r="AB60" s="380">
        <f>'Class-9'!AE62</f>
        <v>0</v>
      </c>
      <c r="AC60" s="354">
        <f>'Class-9'!AF62</f>
        <v>0</v>
      </c>
      <c r="AD60" s="354">
        <f>'Class-9'!AG62</f>
        <v>0</v>
      </c>
      <c r="AE60" s="380">
        <f>'Class-9'!AH62</f>
        <v>0</v>
      </c>
      <c r="AF60" s="847">
        <f>'Class-9'!AI62</f>
        <v>0</v>
      </c>
      <c r="AG60" s="848">
        <f>'Class-9'!AJ62</f>
        <v>0</v>
      </c>
      <c r="AH60" s="382" t="str">
        <f>'Class-9'!AM62</f>
        <v/>
      </c>
      <c r="AI60" s="353">
        <f>'Class-9'!AN62</f>
        <v>0</v>
      </c>
      <c r="AJ60" s="354">
        <f>'Class-9'!AO62</f>
        <v>0</v>
      </c>
      <c r="AK60" s="380">
        <f>'Class-9'!AP62</f>
        <v>0</v>
      </c>
      <c r="AL60" s="354">
        <f>'Class-9'!AQ62</f>
        <v>0</v>
      </c>
      <c r="AM60" s="354">
        <f>'Class-9'!AR62</f>
        <v>0</v>
      </c>
      <c r="AN60" s="380">
        <f>'Class-9'!AS62</f>
        <v>0</v>
      </c>
      <c r="AO60" s="354">
        <f>'Class-9'!AT62</f>
        <v>0</v>
      </c>
      <c r="AP60" s="354">
        <f>'Class-9'!AU62</f>
        <v>0</v>
      </c>
      <c r="AQ60" s="380">
        <f>'Class-9'!AV62</f>
        <v>0</v>
      </c>
      <c r="AR60" s="847">
        <f>'Class-9'!AW62</f>
        <v>0</v>
      </c>
      <c r="AS60" s="848"/>
      <c r="AT60" s="382" t="str">
        <f>'Class-9'!BA62</f>
        <v/>
      </c>
      <c r="AU60" s="353">
        <f>'Class-9'!BB62</f>
        <v>0</v>
      </c>
      <c r="AV60" s="354">
        <f>'Class-9'!BC62</f>
        <v>0</v>
      </c>
      <c r="AW60" s="380">
        <f>'Class-9'!BD62</f>
        <v>0</v>
      </c>
      <c r="AX60" s="354">
        <f>'Class-9'!BE62</f>
        <v>0</v>
      </c>
      <c r="AY60" s="354">
        <f>'Class-9'!BF62</f>
        <v>0</v>
      </c>
      <c r="AZ60" s="380">
        <f>'Class-9'!BG62</f>
        <v>0</v>
      </c>
      <c r="BA60" s="354">
        <f>'Class-9'!BH62</f>
        <v>0</v>
      </c>
      <c r="BB60" s="354">
        <f>'Class-9'!BI62</f>
        <v>0</v>
      </c>
      <c r="BC60" s="380">
        <f>'Class-9'!BJ62</f>
        <v>0</v>
      </c>
      <c r="BD60" s="847">
        <f>'Class-9'!BK62</f>
        <v>0</v>
      </c>
      <c r="BE60" s="848">
        <f>'Class-9'!BL62</f>
        <v>0</v>
      </c>
      <c r="BF60" s="382" t="str">
        <f>'Class-9'!BO62</f>
        <v/>
      </c>
      <c r="BG60" s="353">
        <f>'Class-9'!BP62</f>
        <v>0</v>
      </c>
      <c r="BH60" s="354">
        <f>'Class-9'!BQ62</f>
        <v>0</v>
      </c>
      <c r="BI60" s="380">
        <f>'Class-9'!BR62</f>
        <v>0</v>
      </c>
      <c r="BJ60" s="354">
        <f>'Class-9'!BS62</f>
        <v>0</v>
      </c>
      <c r="BK60" s="354">
        <f>'Class-9'!BT62</f>
        <v>0</v>
      </c>
      <c r="BL60" s="380">
        <f>'Class-9'!BU62</f>
        <v>0</v>
      </c>
      <c r="BM60" s="354">
        <f>'Class-9'!BV62</f>
        <v>0</v>
      </c>
      <c r="BN60" s="354">
        <f>'Class-9'!BW62</f>
        <v>0</v>
      </c>
      <c r="BO60" s="380">
        <f>'Class-9'!BX62</f>
        <v>0</v>
      </c>
      <c r="BP60" s="847">
        <f>'Class-9'!BY62</f>
        <v>0</v>
      </c>
      <c r="BQ60" s="848">
        <f>'Class-9'!BZ62</f>
        <v>0</v>
      </c>
      <c r="BR60" s="382" t="str">
        <f>'Class-9'!CC62</f>
        <v/>
      </c>
      <c r="BS60" s="353">
        <f>'Class-9'!CD62</f>
        <v>0</v>
      </c>
      <c r="BT60" s="354">
        <f>'Class-9'!CE62</f>
        <v>0</v>
      </c>
      <c r="BU60" s="380">
        <f>'Class-9'!CF62</f>
        <v>0</v>
      </c>
      <c r="BV60" s="354">
        <f>'Class-9'!CG62</f>
        <v>0</v>
      </c>
      <c r="BW60" s="354">
        <f>'Class-9'!CH62</f>
        <v>0</v>
      </c>
      <c r="BX60" s="380">
        <f>'Class-9'!CI62</f>
        <v>0</v>
      </c>
      <c r="BY60" s="354">
        <f>'Class-9'!CJ62</f>
        <v>0</v>
      </c>
      <c r="BZ60" s="354">
        <f>'Class-9'!CK62</f>
        <v>0</v>
      </c>
      <c r="CA60" s="380">
        <f>'Class-9'!CL62</f>
        <v>0</v>
      </c>
      <c r="CB60" s="847">
        <f>'Class-9'!CM62</f>
        <v>0</v>
      </c>
      <c r="CC60" s="848">
        <f>'Class-9'!CN62</f>
        <v>0</v>
      </c>
      <c r="CD60" s="382" t="str">
        <f>'Class-9'!CQ62</f>
        <v/>
      </c>
      <c r="CE60" s="353">
        <f>'Class-9'!CR62</f>
        <v>0</v>
      </c>
      <c r="CF60" s="354">
        <f>'Class-9'!CS62</f>
        <v>0</v>
      </c>
      <c r="CG60" s="380">
        <f>'Class-9'!CT62</f>
        <v>0</v>
      </c>
      <c r="CH60" s="354">
        <f>'Class-9'!CU62</f>
        <v>0</v>
      </c>
      <c r="CI60" s="354">
        <f>'Class-9'!CV62</f>
        <v>0</v>
      </c>
      <c r="CJ60" s="380">
        <f>'Class-9'!CW62</f>
        <v>0</v>
      </c>
      <c r="CK60" s="354">
        <f>'Class-9'!CX62</f>
        <v>0</v>
      </c>
      <c r="CL60" s="354">
        <f>'Class-9'!CY62</f>
        <v>0</v>
      </c>
      <c r="CM60" s="380">
        <f>'Class-9'!CZ62</f>
        <v>0</v>
      </c>
      <c r="CN60" s="381">
        <f>'Class-9'!DA62</f>
        <v>0</v>
      </c>
      <c r="CO60" s="400">
        <f>'Class-9'!DC62</f>
        <v>0</v>
      </c>
      <c r="CP60" s="353">
        <f>'Class-9'!DD62</f>
        <v>0</v>
      </c>
      <c r="CQ60" s="354">
        <f>'Class-9'!DE62</f>
        <v>0</v>
      </c>
      <c r="CR60" s="380">
        <f>'Class-9'!DF62</f>
        <v>0</v>
      </c>
      <c r="CS60" s="354">
        <f>'Class-9'!DG62</f>
        <v>0</v>
      </c>
      <c r="CT60" s="354">
        <f>'Class-9'!DH62</f>
        <v>0</v>
      </c>
      <c r="CU60" s="380">
        <f>'Class-9'!DI62</f>
        <v>0</v>
      </c>
      <c r="CV60" s="354">
        <f>'Class-9'!DJ62</f>
        <v>0</v>
      </c>
      <c r="CW60" s="354">
        <f>'Class-9'!DK62</f>
        <v>0</v>
      </c>
      <c r="CX60" s="380">
        <f>'Class-9'!DL62</f>
        <v>0</v>
      </c>
      <c r="CY60" s="381">
        <f>'Class-9'!DM62</f>
        <v>0</v>
      </c>
      <c r="CZ60" s="400">
        <f>'Class-9'!DO62</f>
        <v>0</v>
      </c>
      <c r="DA60" s="353">
        <f>'Class-9'!DP62</f>
        <v>0</v>
      </c>
      <c r="DB60" s="354">
        <f>'Class-9'!DQ62</f>
        <v>0</v>
      </c>
      <c r="DC60" s="354">
        <f>'Class-9'!DR62</f>
        <v>0</v>
      </c>
      <c r="DD60" s="354">
        <f>'Class-9'!DS62</f>
        <v>0</v>
      </c>
      <c r="DE60" s="354">
        <f>'Class-9'!DT62</f>
        <v>0</v>
      </c>
      <c r="DF60" s="382">
        <f>'Class-9'!DU62</f>
        <v>0</v>
      </c>
      <c r="DG60" s="353">
        <f>'Class-9'!DV62</f>
        <v>0</v>
      </c>
      <c r="DH60" s="354">
        <f>'Class-9'!DW62</f>
        <v>0</v>
      </c>
      <c r="DI60" s="354">
        <f>'Class-9'!DX62</f>
        <v>0</v>
      </c>
      <c r="DJ60" s="354">
        <f>'Class-9'!DY62</f>
        <v>0</v>
      </c>
      <c r="DK60" s="354">
        <f>'Class-9'!DZ62</f>
        <v>0</v>
      </c>
      <c r="DL60" s="357">
        <f>'Class-9'!EA62</f>
        <v>0</v>
      </c>
      <c r="DM60" s="353">
        <f>'Class-9'!EB62</f>
        <v>0</v>
      </c>
      <c r="DN60" s="354">
        <f>'Class-9'!EC62</f>
        <v>0</v>
      </c>
      <c r="DO60" s="380">
        <f>'Class-9'!ED62</f>
        <v>0</v>
      </c>
      <c r="DP60" s="354">
        <f>'Class-9'!EE62</f>
        <v>0</v>
      </c>
      <c r="DQ60" s="354">
        <f>'Class-9'!EF62</f>
        <v>0</v>
      </c>
      <c r="DR60" s="380">
        <f>'Class-9'!EG62</f>
        <v>0</v>
      </c>
      <c r="DS60" s="354">
        <f>'Class-9'!EH62</f>
        <v>0</v>
      </c>
      <c r="DT60" s="354">
        <f>'Class-9'!EI62</f>
        <v>0</v>
      </c>
      <c r="DU60" s="380">
        <f>'Class-9'!EJ62</f>
        <v>0</v>
      </c>
      <c r="DV60" s="381">
        <f>'Class-9'!EK62</f>
        <v>0</v>
      </c>
      <c r="DW60" s="400">
        <f>'Class-9'!EM62</f>
        <v>0</v>
      </c>
      <c r="DX60" s="353">
        <f>'Class-9'!EN62</f>
        <v>0</v>
      </c>
      <c r="DY60" s="354">
        <f>'Class-9'!EO62</f>
        <v>0</v>
      </c>
      <c r="DZ60" s="358" t="str">
        <f>'Class-9'!EP62</f>
        <v/>
      </c>
      <c r="EA60" s="353">
        <f>'Class-9'!EQ62</f>
        <v>0</v>
      </c>
      <c r="EB60" s="354">
        <f>'Class-9'!ER62</f>
        <v>0</v>
      </c>
      <c r="EC60" s="359">
        <f>'Class-9'!ES62</f>
        <v>0</v>
      </c>
      <c r="ED60" s="354" t="str">
        <f>'Class-9'!ET62</f>
        <v/>
      </c>
      <c r="EE60" s="354" t="str">
        <f>'Class-9'!EU62</f>
        <v/>
      </c>
      <c r="EF60" s="354" t="str">
        <f>'Class-9'!EV62</f>
        <v/>
      </c>
      <c r="EG60" s="356" t="str">
        <f>'Class-9'!EW62</f>
        <v/>
      </c>
      <c r="EH60" s="360" t="str">
        <f>'Class-9'!EY62</f>
        <v/>
      </c>
    </row>
    <row r="61" spans="1:138" s="361" customFormat="1" ht="17.25" customHeight="1">
      <c r="A61" s="910"/>
      <c r="B61" s="353">
        <f t="shared" si="3"/>
        <v>0</v>
      </c>
      <c r="C61" s="354">
        <f>'Class-9'!D63</f>
        <v>0</v>
      </c>
      <c r="D61" s="354">
        <f>'Class-9'!E63</f>
        <v>0</v>
      </c>
      <c r="E61" s="354">
        <f>'Class-9'!F63</f>
        <v>0</v>
      </c>
      <c r="F61" s="354">
        <f>'Class-9'!$G63</f>
        <v>0</v>
      </c>
      <c r="G61" s="354">
        <f>'Class-9'!$H63</f>
        <v>0</v>
      </c>
      <c r="H61" s="354">
        <f>'Class-9'!I63</f>
        <v>0</v>
      </c>
      <c r="I61" s="354">
        <f>'Class-9'!J63</f>
        <v>0</v>
      </c>
      <c r="J61" s="355">
        <f>'Class-9'!K63</f>
        <v>0</v>
      </c>
      <c r="K61" s="353">
        <f>'Class-9'!L63</f>
        <v>0</v>
      </c>
      <c r="L61" s="354">
        <f>'Class-9'!M63</f>
        <v>0</v>
      </c>
      <c r="M61" s="380">
        <f>'Class-9'!N63</f>
        <v>0</v>
      </c>
      <c r="N61" s="354">
        <f>'Class-9'!O63</f>
        <v>0</v>
      </c>
      <c r="O61" s="354">
        <f>'Class-9'!P63</f>
        <v>0</v>
      </c>
      <c r="P61" s="380">
        <f>'Class-9'!Q63</f>
        <v>0</v>
      </c>
      <c r="Q61" s="354">
        <f>'Class-9'!R63</f>
        <v>0</v>
      </c>
      <c r="R61" s="354">
        <f>'Class-9'!S63</f>
        <v>0</v>
      </c>
      <c r="S61" s="380">
        <f>'Class-9'!T63</f>
        <v>0</v>
      </c>
      <c r="T61" s="847">
        <f>'Class-9'!U63</f>
        <v>0</v>
      </c>
      <c r="U61" s="848"/>
      <c r="V61" s="382" t="str">
        <f>'Class-9'!Y63</f>
        <v/>
      </c>
      <c r="W61" s="353">
        <f>'Class-9'!Z63</f>
        <v>0</v>
      </c>
      <c r="X61" s="354">
        <f>'Class-9'!AA63</f>
        <v>0</v>
      </c>
      <c r="Y61" s="380">
        <f>'Class-9'!AB63</f>
        <v>0</v>
      </c>
      <c r="Z61" s="354">
        <f>'Class-9'!AC63</f>
        <v>0</v>
      </c>
      <c r="AA61" s="354">
        <f>'Class-9'!AD63</f>
        <v>0</v>
      </c>
      <c r="AB61" s="380">
        <f>'Class-9'!AE63</f>
        <v>0</v>
      </c>
      <c r="AC61" s="354">
        <f>'Class-9'!AF63</f>
        <v>0</v>
      </c>
      <c r="AD61" s="354">
        <f>'Class-9'!AG63</f>
        <v>0</v>
      </c>
      <c r="AE61" s="380">
        <f>'Class-9'!AH63</f>
        <v>0</v>
      </c>
      <c r="AF61" s="847">
        <f>'Class-9'!AI63</f>
        <v>0</v>
      </c>
      <c r="AG61" s="848">
        <f>'Class-9'!AJ63</f>
        <v>0</v>
      </c>
      <c r="AH61" s="382" t="str">
        <f>'Class-9'!AM63</f>
        <v/>
      </c>
      <c r="AI61" s="353">
        <f>'Class-9'!AN63</f>
        <v>0</v>
      </c>
      <c r="AJ61" s="354">
        <f>'Class-9'!AO63</f>
        <v>0</v>
      </c>
      <c r="AK61" s="380">
        <f>'Class-9'!AP63</f>
        <v>0</v>
      </c>
      <c r="AL61" s="354">
        <f>'Class-9'!AQ63</f>
        <v>0</v>
      </c>
      <c r="AM61" s="354">
        <f>'Class-9'!AR63</f>
        <v>0</v>
      </c>
      <c r="AN61" s="380">
        <f>'Class-9'!AS63</f>
        <v>0</v>
      </c>
      <c r="AO61" s="354">
        <f>'Class-9'!AT63</f>
        <v>0</v>
      </c>
      <c r="AP61" s="354">
        <f>'Class-9'!AU63</f>
        <v>0</v>
      </c>
      <c r="AQ61" s="380">
        <f>'Class-9'!AV63</f>
        <v>0</v>
      </c>
      <c r="AR61" s="847">
        <f>'Class-9'!AW63</f>
        <v>0</v>
      </c>
      <c r="AS61" s="848"/>
      <c r="AT61" s="382" t="str">
        <f>'Class-9'!BA63</f>
        <v/>
      </c>
      <c r="AU61" s="353">
        <f>'Class-9'!BB63</f>
        <v>0</v>
      </c>
      <c r="AV61" s="354">
        <f>'Class-9'!BC63</f>
        <v>0</v>
      </c>
      <c r="AW61" s="380">
        <f>'Class-9'!BD63</f>
        <v>0</v>
      </c>
      <c r="AX61" s="354">
        <f>'Class-9'!BE63</f>
        <v>0</v>
      </c>
      <c r="AY61" s="354">
        <f>'Class-9'!BF63</f>
        <v>0</v>
      </c>
      <c r="AZ61" s="380">
        <f>'Class-9'!BG63</f>
        <v>0</v>
      </c>
      <c r="BA61" s="354">
        <f>'Class-9'!BH63</f>
        <v>0</v>
      </c>
      <c r="BB61" s="354">
        <f>'Class-9'!BI63</f>
        <v>0</v>
      </c>
      <c r="BC61" s="380">
        <f>'Class-9'!BJ63</f>
        <v>0</v>
      </c>
      <c r="BD61" s="847">
        <f>'Class-9'!BK63</f>
        <v>0</v>
      </c>
      <c r="BE61" s="848">
        <f>'Class-9'!BL63</f>
        <v>0</v>
      </c>
      <c r="BF61" s="382" t="str">
        <f>'Class-9'!BO63</f>
        <v/>
      </c>
      <c r="BG61" s="353">
        <f>'Class-9'!BP63</f>
        <v>0</v>
      </c>
      <c r="BH61" s="354">
        <f>'Class-9'!BQ63</f>
        <v>0</v>
      </c>
      <c r="BI61" s="380">
        <f>'Class-9'!BR63</f>
        <v>0</v>
      </c>
      <c r="BJ61" s="354">
        <f>'Class-9'!BS63</f>
        <v>0</v>
      </c>
      <c r="BK61" s="354">
        <f>'Class-9'!BT63</f>
        <v>0</v>
      </c>
      <c r="BL61" s="380">
        <f>'Class-9'!BU63</f>
        <v>0</v>
      </c>
      <c r="BM61" s="354">
        <f>'Class-9'!BV63</f>
        <v>0</v>
      </c>
      <c r="BN61" s="354">
        <f>'Class-9'!BW63</f>
        <v>0</v>
      </c>
      <c r="BO61" s="380">
        <f>'Class-9'!BX63</f>
        <v>0</v>
      </c>
      <c r="BP61" s="847">
        <f>'Class-9'!BY63</f>
        <v>0</v>
      </c>
      <c r="BQ61" s="848">
        <f>'Class-9'!BZ63</f>
        <v>0</v>
      </c>
      <c r="BR61" s="382" t="str">
        <f>'Class-9'!CC63</f>
        <v/>
      </c>
      <c r="BS61" s="353">
        <f>'Class-9'!CD63</f>
        <v>0</v>
      </c>
      <c r="BT61" s="354">
        <f>'Class-9'!CE63</f>
        <v>0</v>
      </c>
      <c r="BU61" s="380">
        <f>'Class-9'!CF63</f>
        <v>0</v>
      </c>
      <c r="BV61" s="354">
        <f>'Class-9'!CG63</f>
        <v>0</v>
      </c>
      <c r="BW61" s="354">
        <f>'Class-9'!CH63</f>
        <v>0</v>
      </c>
      <c r="BX61" s="380">
        <f>'Class-9'!CI63</f>
        <v>0</v>
      </c>
      <c r="BY61" s="354">
        <f>'Class-9'!CJ63</f>
        <v>0</v>
      </c>
      <c r="BZ61" s="354">
        <f>'Class-9'!CK63</f>
        <v>0</v>
      </c>
      <c r="CA61" s="380">
        <f>'Class-9'!CL63</f>
        <v>0</v>
      </c>
      <c r="CB61" s="847">
        <f>'Class-9'!CM63</f>
        <v>0</v>
      </c>
      <c r="CC61" s="848">
        <f>'Class-9'!CN63</f>
        <v>0</v>
      </c>
      <c r="CD61" s="382" t="str">
        <f>'Class-9'!CQ63</f>
        <v/>
      </c>
      <c r="CE61" s="353">
        <f>'Class-9'!CR63</f>
        <v>0</v>
      </c>
      <c r="CF61" s="354">
        <f>'Class-9'!CS63</f>
        <v>0</v>
      </c>
      <c r="CG61" s="380">
        <f>'Class-9'!CT63</f>
        <v>0</v>
      </c>
      <c r="CH61" s="354">
        <f>'Class-9'!CU63</f>
        <v>0</v>
      </c>
      <c r="CI61" s="354">
        <f>'Class-9'!CV63</f>
        <v>0</v>
      </c>
      <c r="CJ61" s="380">
        <f>'Class-9'!CW63</f>
        <v>0</v>
      </c>
      <c r="CK61" s="354">
        <f>'Class-9'!CX63</f>
        <v>0</v>
      </c>
      <c r="CL61" s="354">
        <f>'Class-9'!CY63</f>
        <v>0</v>
      </c>
      <c r="CM61" s="380">
        <f>'Class-9'!CZ63</f>
        <v>0</v>
      </c>
      <c r="CN61" s="381">
        <f>'Class-9'!DA63</f>
        <v>0</v>
      </c>
      <c r="CO61" s="400">
        <f>'Class-9'!DC63</f>
        <v>0</v>
      </c>
      <c r="CP61" s="353">
        <f>'Class-9'!DD63</f>
        <v>0</v>
      </c>
      <c r="CQ61" s="354">
        <f>'Class-9'!DE63</f>
        <v>0</v>
      </c>
      <c r="CR61" s="380">
        <f>'Class-9'!DF63</f>
        <v>0</v>
      </c>
      <c r="CS61" s="354">
        <f>'Class-9'!DG63</f>
        <v>0</v>
      </c>
      <c r="CT61" s="354">
        <f>'Class-9'!DH63</f>
        <v>0</v>
      </c>
      <c r="CU61" s="380">
        <f>'Class-9'!DI63</f>
        <v>0</v>
      </c>
      <c r="CV61" s="354">
        <f>'Class-9'!DJ63</f>
        <v>0</v>
      </c>
      <c r="CW61" s="354">
        <f>'Class-9'!DK63</f>
        <v>0</v>
      </c>
      <c r="CX61" s="380">
        <f>'Class-9'!DL63</f>
        <v>0</v>
      </c>
      <c r="CY61" s="381">
        <f>'Class-9'!DM63</f>
        <v>0</v>
      </c>
      <c r="CZ61" s="400">
        <f>'Class-9'!DO63</f>
        <v>0</v>
      </c>
      <c r="DA61" s="353">
        <f>'Class-9'!DP63</f>
        <v>0</v>
      </c>
      <c r="DB61" s="354">
        <f>'Class-9'!DQ63</f>
        <v>0</v>
      </c>
      <c r="DC61" s="354">
        <f>'Class-9'!DR63</f>
        <v>0</v>
      </c>
      <c r="DD61" s="354">
        <f>'Class-9'!DS63</f>
        <v>0</v>
      </c>
      <c r="DE61" s="354">
        <f>'Class-9'!DT63</f>
        <v>0</v>
      </c>
      <c r="DF61" s="382">
        <f>'Class-9'!DU63</f>
        <v>0</v>
      </c>
      <c r="DG61" s="353">
        <f>'Class-9'!DV63</f>
        <v>0</v>
      </c>
      <c r="DH61" s="354">
        <f>'Class-9'!DW63</f>
        <v>0</v>
      </c>
      <c r="DI61" s="354">
        <f>'Class-9'!DX63</f>
        <v>0</v>
      </c>
      <c r="DJ61" s="354">
        <f>'Class-9'!DY63</f>
        <v>0</v>
      </c>
      <c r="DK61" s="354">
        <f>'Class-9'!DZ63</f>
        <v>0</v>
      </c>
      <c r="DL61" s="357">
        <f>'Class-9'!EA63</f>
        <v>0</v>
      </c>
      <c r="DM61" s="353">
        <f>'Class-9'!EB63</f>
        <v>0</v>
      </c>
      <c r="DN61" s="354">
        <f>'Class-9'!EC63</f>
        <v>0</v>
      </c>
      <c r="DO61" s="380">
        <f>'Class-9'!ED63</f>
        <v>0</v>
      </c>
      <c r="DP61" s="354">
        <f>'Class-9'!EE63</f>
        <v>0</v>
      </c>
      <c r="DQ61" s="354">
        <f>'Class-9'!EF63</f>
        <v>0</v>
      </c>
      <c r="DR61" s="380">
        <f>'Class-9'!EG63</f>
        <v>0</v>
      </c>
      <c r="DS61" s="354">
        <f>'Class-9'!EH63</f>
        <v>0</v>
      </c>
      <c r="DT61" s="354">
        <f>'Class-9'!EI63</f>
        <v>0</v>
      </c>
      <c r="DU61" s="380">
        <f>'Class-9'!EJ63</f>
        <v>0</v>
      </c>
      <c r="DV61" s="381">
        <f>'Class-9'!EK63</f>
        <v>0</v>
      </c>
      <c r="DW61" s="400">
        <f>'Class-9'!EM63</f>
        <v>0</v>
      </c>
      <c r="DX61" s="353">
        <f>'Class-9'!EN63</f>
        <v>0</v>
      </c>
      <c r="DY61" s="354">
        <f>'Class-9'!EO63</f>
        <v>0</v>
      </c>
      <c r="DZ61" s="358" t="str">
        <f>'Class-9'!EP63</f>
        <v/>
      </c>
      <c r="EA61" s="353">
        <f>'Class-9'!EQ63</f>
        <v>0</v>
      </c>
      <c r="EB61" s="354">
        <f>'Class-9'!ER63</f>
        <v>0</v>
      </c>
      <c r="EC61" s="359">
        <f>'Class-9'!ES63</f>
        <v>0</v>
      </c>
      <c r="ED61" s="354" t="str">
        <f>'Class-9'!ET63</f>
        <v/>
      </c>
      <c r="EE61" s="354" t="str">
        <f>'Class-9'!EU63</f>
        <v/>
      </c>
      <c r="EF61" s="354" t="str">
        <f>'Class-9'!EV63</f>
        <v/>
      </c>
      <c r="EG61" s="356" t="str">
        <f>'Class-9'!EW63</f>
        <v/>
      </c>
      <c r="EH61" s="360" t="str">
        <f>'Class-9'!EY63</f>
        <v/>
      </c>
    </row>
    <row r="62" spans="1:138" s="361" customFormat="1" ht="17.25" customHeight="1">
      <c r="A62" s="910"/>
      <c r="B62" s="353">
        <f t="shared" si="3"/>
        <v>0</v>
      </c>
      <c r="C62" s="354">
        <f>'Class-9'!D64</f>
        <v>0</v>
      </c>
      <c r="D62" s="354">
        <f>'Class-9'!E64</f>
        <v>0</v>
      </c>
      <c r="E62" s="354">
        <f>'Class-9'!F64</f>
        <v>0</v>
      </c>
      <c r="F62" s="354">
        <f>'Class-9'!$G64</f>
        <v>0</v>
      </c>
      <c r="G62" s="354">
        <f>'Class-9'!$H64</f>
        <v>0</v>
      </c>
      <c r="H62" s="354">
        <f>'Class-9'!I64</f>
        <v>0</v>
      </c>
      <c r="I62" s="354">
        <f>'Class-9'!J64</f>
        <v>0</v>
      </c>
      <c r="J62" s="355">
        <f>'Class-9'!K64</f>
        <v>0</v>
      </c>
      <c r="K62" s="353">
        <f>'Class-9'!L64</f>
        <v>0</v>
      </c>
      <c r="L62" s="354">
        <f>'Class-9'!M64</f>
        <v>0</v>
      </c>
      <c r="M62" s="380">
        <f>'Class-9'!N64</f>
        <v>0</v>
      </c>
      <c r="N62" s="354">
        <f>'Class-9'!O64</f>
        <v>0</v>
      </c>
      <c r="O62" s="354">
        <f>'Class-9'!P64</f>
        <v>0</v>
      </c>
      <c r="P62" s="380">
        <f>'Class-9'!Q64</f>
        <v>0</v>
      </c>
      <c r="Q62" s="354">
        <f>'Class-9'!R64</f>
        <v>0</v>
      </c>
      <c r="R62" s="354">
        <f>'Class-9'!S64</f>
        <v>0</v>
      </c>
      <c r="S62" s="380">
        <f>'Class-9'!T64</f>
        <v>0</v>
      </c>
      <c r="T62" s="847">
        <f>'Class-9'!U64</f>
        <v>0</v>
      </c>
      <c r="U62" s="848"/>
      <c r="V62" s="382" t="str">
        <f>'Class-9'!Y64</f>
        <v/>
      </c>
      <c r="W62" s="353">
        <f>'Class-9'!Z64</f>
        <v>0</v>
      </c>
      <c r="X62" s="354">
        <f>'Class-9'!AA64</f>
        <v>0</v>
      </c>
      <c r="Y62" s="380">
        <f>'Class-9'!AB64</f>
        <v>0</v>
      </c>
      <c r="Z62" s="354">
        <f>'Class-9'!AC64</f>
        <v>0</v>
      </c>
      <c r="AA62" s="354">
        <f>'Class-9'!AD64</f>
        <v>0</v>
      </c>
      <c r="AB62" s="380">
        <f>'Class-9'!AE64</f>
        <v>0</v>
      </c>
      <c r="AC62" s="354">
        <f>'Class-9'!AF64</f>
        <v>0</v>
      </c>
      <c r="AD62" s="354">
        <f>'Class-9'!AG64</f>
        <v>0</v>
      </c>
      <c r="AE62" s="380">
        <f>'Class-9'!AH64</f>
        <v>0</v>
      </c>
      <c r="AF62" s="847">
        <f>'Class-9'!AI64</f>
        <v>0</v>
      </c>
      <c r="AG62" s="848">
        <f>'Class-9'!AJ64</f>
        <v>0</v>
      </c>
      <c r="AH62" s="382" t="str">
        <f>'Class-9'!AM64</f>
        <v/>
      </c>
      <c r="AI62" s="353">
        <f>'Class-9'!AN64</f>
        <v>0</v>
      </c>
      <c r="AJ62" s="354">
        <f>'Class-9'!AO64</f>
        <v>0</v>
      </c>
      <c r="AK62" s="380">
        <f>'Class-9'!AP64</f>
        <v>0</v>
      </c>
      <c r="AL62" s="354">
        <f>'Class-9'!AQ64</f>
        <v>0</v>
      </c>
      <c r="AM62" s="354">
        <f>'Class-9'!AR64</f>
        <v>0</v>
      </c>
      <c r="AN62" s="380">
        <f>'Class-9'!AS64</f>
        <v>0</v>
      </c>
      <c r="AO62" s="354">
        <f>'Class-9'!AT64</f>
        <v>0</v>
      </c>
      <c r="AP62" s="354">
        <f>'Class-9'!AU64</f>
        <v>0</v>
      </c>
      <c r="AQ62" s="380">
        <f>'Class-9'!AV64</f>
        <v>0</v>
      </c>
      <c r="AR62" s="847">
        <f>'Class-9'!AW64</f>
        <v>0</v>
      </c>
      <c r="AS62" s="848"/>
      <c r="AT62" s="382" t="str">
        <f>'Class-9'!BA64</f>
        <v/>
      </c>
      <c r="AU62" s="353">
        <f>'Class-9'!BB64</f>
        <v>0</v>
      </c>
      <c r="AV62" s="354">
        <f>'Class-9'!BC64</f>
        <v>0</v>
      </c>
      <c r="AW62" s="380">
        <f>'Class-9'!BD64</f>
        <v>0</v>
      </c>
      <c r="AX62" s="354">
        <f>'Class-9'!BE64</f>
        <v>0</v>
      </c>
      <c r="AY62" s="354">
        <f>'Class-9'!BF64</f>
        <v>0</v>
      </c>
      <c r="AZ62" s="380">
        <f>'Class-9'!BG64</f>
        <v>0</v>
      </c>
      <c r="BA62" s="354">
        <f>'Class-9'!BH64</f>
        <v>0</v>
      </c>
      <c r="BB62" s="354">
        <f>'Class-9'!BI64</f>
        <v>0</v>
      </c>
      <c r="BC62" s="380">
        <f>'Class-9'!BJ64</f>
        <v>0</v>
      </c>
      <c r="BD62" s="847">
        <f>'Class-9'!BK64</f>
        <v>0</v>
      </c>
      <c r="BE62" s="848">
        <f>'Class-9'!BL64</f>
        <v>0</v>
      </c>
      <c r="BF62" s="382" t="str">
        <f>'Class-9'!BO64</f>
        <v/>
      </c>
      <c r="BG62" s="353">
        <f>'Class-9'!BP64</f>
        <v>0</v>
      </c>
      <c r="BH62" s="354">
        <f>'Class-9'!BQ64</f>
        <v>0</v>
      </c>
      <c r="BI62" s="380">
        <f>'Class-9'!BR64</f>
        <v>0</v>
      </c>
      <c r="BJ62" s="354">
        <f>'Class-9'!BS64</f>
        <v>0</v>
      </c>
      <c r="BK62" s="354">
        <f>'Class-9'!BT64</f>
        <v>0</v>
      </c>
      <c r="BL62" s="380">
        <f>'Class-9'!BU64</f>
        <v>0</v>
      </c>
      <c r="BM62" s="354">
        <f>'Class-9'!BV64</f>
        <v>0</v>
      </c>
      <c r="BN62" s="354">
        <f>'Class-9'!BW64</f>
        <v>0</v>
      </c>
      <c r="BO62" s="380">
        <f>'Class-9'!BX64</f>
        <v>0</v>
      </c>
      <c r="BP62" s="847">
        <f>'Class-9'!BY64</f>
        <v>0</v>
      </c>
      <c r="BQ62" s="848">
        <f>'Class-9'!BZ64</f>
        <v>0</v>
      </c>
      <c r="BR62" s="382" t="str">
        <f>'Class-9'!CC64</f>
        <v/>
      </c>
      <c r="BS62" s="353">
        <f>'Class-9'!CD64</f>
        <v>0</v>
      </c>
      <c r="BT62" s="354">
        <f>'Class-9'!CE64</f>
        <v>0</v>
      </c>
      <c r="BU62" s="380">
        <f>'Class-9'!CF64</f>
        <v>0</v>
      </c>
      <c r="BV62" s="354">
        <f>'Class-9'!CG64</f>
        <v>0</v>
      </c>
      <c r="BW62" s="354">
        <f>'Class-9'!CH64</f>
        <v>0</v>
      </c>
      <c r="BX62" s="380">
        <f>'Class-9'!CI64</f>
        <v>0</v>
      </c>
      <c r="BY62" s="354">
        <f>'Class-9'!CJ64</f>
        <v>0</v>
      </c>
      <c r="BZ62" s="354">
        <f>'Class-9'!CK64</f>
        <v>0</v>
      </c>
      <c r="CA62" s="380">
        <f>'Class-9'!CL64</f>
        <v>0</v>
      </c>
      <c r="CB62" s="847">
        <f>'Class-9'!CM64</f>
        <v>0</v>
      </c>
      <c r="CC62" s="848">
        <f>'Class-9'!CN64</f>
        <v>0</v>
      </c>
      <c r="CD62" s="382" t="str">
        <f>'Class-9'!CQ64</f>
        <v/>
      </c>
      <c r="CE62" s="353">
        <f>'Class-9'!CR64</f>
        <v>0</v>
      </c>
      <c r="CF62" s="354">
        <f>'Class-9'!CS64</f>
        <v>0</v>
      </c>
      <c r="CG62" s="380">
        <f>'Class-9'!CT64</f>
        <v>0</v>
      </c>
      <c r="CH62" s="354">
        <f>'Class-9'!CU64</f>
        <v>0</v>
      </c>
      <c r="CI62" s="354">
        <f>'Class-9'!CV64</f>
        <v>0</v>
      </c>
      <c r="CJ62" s="380">
        <f>'Class-9'!CW64</f>
        <v>0</v>
      </c>
      <c r="CK62" s="354">
        <f>'Class-9'!CX64</f>
        <v>0</v>
      </c>
      <c r="CL62" s="354">
        <f>'Class-9'!CY64</f>
        <v>0</v>
      </c>
      <c r="CM62" s="380">
        <f>'Class-9'!CZ64</f>
        <v>0</v>
      </c>
      <c r="CN62" s="381">
        <f>'Class-9'!DA64</f>
        <v>0</v>
      </c>
      <c r="CO62" s="400">
        <f>'Class-9'!DC64</f>
        <v>0</v>
      </c>
      <c r="CP62" s="353">
        <f>'Class-9'!DD64</f>
        <v>0</v>
      </c>
      <c r="CQ62" s="354">
        <f>'Class-9'!DE64</f>
        <v>0</v>
      </c>
      <c r="CR62" s="380">
        <f>'Class-9'!DF64</f>
        <v>0</v>
      </c>
      <c r="CS62" s="354">
        <f>'Class-9'!DG64</f>
        <v>0</v>
      </c>
      <c r="CT62" s="354">
        <f>'Class-9'!DH64</f>
        <v>0</v>
      </c>
      <c r="CU62" s="380">
        <f>'Class-9'!DI64</f>
        <v>0</v>
      </c>
      <c r="CV62" s="354">
        <f>'Class-9'!DJ64</f>
        <v>0</v>
      </c>
      <c r="CW62" s="354">
        <f>'Class-9'!DK64</f>
        <v>0</v>
      </c>
      <c r="CX62" s="380">
        <f>'Class-9'!DL64</f>
        <v>0</v>
      </c>
      <c r="CY62" s="381">
        <f>'Class-9'!DM64</f>
        <v>0</v>
      </c>
      <c r="CZ62" s="400">
        <f>'Class-9'!DO64</f>
        <v>0</v>
      </c>
      <c r="DA62" s="353">
        <f>'Class-9'!DP64</f>
        <v>0</v>
      </c>
      <c r="DB62" s="354">
        <f>'Class-9'!DQ64</f>
        <v>0</v>
      </c>
      <c r="DC62" s="354">
        <f>'Class-9'!DR64</f>
        <v>0</v>
      </c>
      <c r="DD62" s="354">
        <f>'Class-9'!DS64</f>
        <v>0</v>
      </c>
      <c r="DE62" s="354">
        <f>'Class-9'!DT64</f>
        <v>0</v>
      </c>
      <c r="DF62" s="382">
        <f>'Class-9'!DU64</f>
        <v>0</v>
      </c>
      <c r="DG62" s="353">
        <f>'Class-9'!DV64</f>
        <v>0</v>
      </c>
      <c r="DH62" s="354">
        <f>'Class-9'!DW64</f>
        <v>0</v>
      </c>
      <c r="DI62" s="354">
        <f>'Class-9'!DX64</f>
        <v>0</v>
      </c>
      <c r="DJ62" s="354">
        <f>'Class-9'!DY64</f>
        <v>0</v>
      </c>
      <c r="DK62" s="354">
        <f>'Class-9'!DZ64</f>
        <v>0</v>
      </c>
      <c r="DL62" s="357">
        <f>'Class-9'!EA64</f>
        <v>0</v>
      </c>
      <c r="DM62" s="353">
        <f>'Class-9'!EB64</f>
        <v>0</v>
      </c>
      <c r="DN62" s="354">
        <f>'Class-9'!EC64</f>
        <v>0</v>
      </c>
      <c r="DO62" s="380">
        <f>'Class-9'!ED64</f>
        <v>0</v>
      </c>
      <c r="DP62" s="354">
        <f>'Class-9'!EE64</f>
        <v>0</v>
      </c>
      <c r="DQ62" s="354">
        <f>'Class-9'!EF64</f>
        <v>0</v>
      </c>
      <c r="DR62" s="380">
        <f>'Class-9'!EG64</f>
        <v>0</v>
      </c>
      <c r="DS62" s="354">
        <f>'Class-9'!EH64</f>
        <v>0</v>
      </c>
      <c r="DT62" s="354">
        <f>'Class-9'!EI64</f>
        <v>0</v>
      </c>
      <c r="DU62" s="380">
        <f>'Class-9'!EJ64</f>
        <v>0</v>
      </c>
      <c r="DV62" s="381">
        <f>'Class-9'!EK64</f>
        <v>0</v>
      </c>
      <c r="DW62" s="400">
        <f>'Class-9'!EM64</f>
        <v>0</v>
      </c>
      <c r="DX62" s="353">
        <f>'Class-9'!EN64</f>
        <v>0</v>
      </c>
      <c r="DY62" s="354">
        <f>'Class-9'!EO64</f>
        <v>0</v>
      </c>
      <c r="DZ62" s="358" t="str">
        <f>'Class-9'!EP64</f>
        <v/>
      </c>
      <c r="EA62" s="353">
        <f>'Class-9'!EQ64</f>
        <v>0</v>
      </c>
      <c r="EB62" s="354">
        <f>'Class-9'!ER64</f>
        <v>0</v>
      </c>
      <c r="EC62" s="359">
        <f>'Class-9'!ES64</f>
        <v>0</v>
      </c>
      <c r="ED62" s="354" t="str">
        <f>'Class-9'!ET64</f>
        <v/>
      </c>
      <c r="EE62" s="354" t="str">
        <f>'Class-9'!EU64</f>
        <v/>
      </c>
      <c r="EF62" s="354" t="str">
        <f>'Class-9'!EV64</f>
        <v/>
      </c>
      <c r="EG62" s="356" t="str">
        <f>'Class-9'!EW64</f>
        <v/>
      </c>
      <c r="EH62" s="360" t="str">
        <f>'Class-9'!EY64</f>
        <v/>
      </c>
    </row>
    <row r="63" spans="1:138" s="361" customFormat="1" ht="17.25" customHeight="1">
      <c r="A63" s="910"/>
      <c r="B63" s="353">
        <f t="shared" si="3"/>
        <v>0</v>
      </c>
      <c r="C63" s="354">
        <f>'Class-9'!D65</f>
        <v>0</v>
      </c>
      <c r="D63" s="354">
        <f>'Class-9'!E65</f>
        <v>0</v>
      </c>
      <c r="E63" s="354">
        <f>'Class-9'!F65</f>
        <v>0</v>
      </c>
      <c r="F63" s="354">
        <f>'Class-9'!$G65</f>
        <v>0</v>
      </c>
      <c r="G63" s="354">
        <f>'Class-9'!$H65</f>
        <v>0</v>
      </c>
      <c r="H63" s="354">
        <f>'Class-9'!I65</f>
        <v>0</v>
      </c>
      <c r="I63" s="354">
        <f>'Class-9'!J65</f>
        <v>0</v>
      </c>
      <c r="J63" s="355">
        <f>'Class-9'!K65</f>
        <v>0</v>
      </c>
      <c r="K63" s="353">
        <f>'Class-9'!L65</f>
        <v>0</v>
      </c>
      <c r="L63" s="354">
        <f>'Class-9'!M65</f>
        <v>0</v>
      </c>
      <c r="M63" s="380">
        <f>'Class-9'!N65</f>
        <v>0</v>
      </c>
      <c r="N63" s="354">
        <f>'Class-9'!O65</f>
        <v>0</v>
      </c>
      <c r="O63" s="354">
        <f>'Class-9'!P65</f>
        <v>0</v>
      </c>
      <c r="P63" s="380">
        <f>'Class-9'!Q65</f>
        <v>0</v>
      </c>
      <c r="Q63" s="354">
        <f>'Class-9'!R65</f>
        <v>0</v>
      </c>
      <c r="R63" s="354">
        <f>'Class-9'!S65</f>
        <v>0</v>
      </c>
      <c r="S63" s="380">
        <f>'Class-9'!T65</f>
        <v>0</v>
      </c>
      <c r="T63" s="847">
        <f>'Class-9'!U65</f>
        <v>0</v>
      </c>
      <c r="U63" s="848"/>
      <c r="V63" s="382" t="str">
        <f>'Class-9'!Y65</f>
        <v/>
      </c>
      <c r="W63" s="353">
        <f>'Class-9'!Z65</f>
        <v>0</v>
      </c>
      <c r="X63" s="354">
        <f>'Class-9'!AA65</f>
        <v>0</v>
      </c>
      <c r="Y63" s="380">
        <f>'Class-9'!AB65</f>
        <v>0</v>
      </c>
      <c r="Z63" s="354">
        <f>'Class-9'!AC65</f>
        <v>0</v>
      </c>
      <c r="AA63" s="354">
        <f>'Class-9'!AD65</f>
        <v>0</v>
      </c>
      <c r="AB63" s="380">
        <f>'Class-9'!AE65</f>
        <v>0</v>
      </c>
      <c r="AC63" s="354">
        <f>'Class-9'!AF65</f>
        <v>0</v>
      </c>
      <c r="AD63" s="354">
        <f>'Class-9'!AG65</f>
        <v>0</v>
      </c>
      <c r="AE63" s="380">
        <f>'Class-9'!AH65</f>
        <v>0</v>
      </c>
      <c r="AF63" s="847">
        <f>'Class-9'!AI65</f>
        <v>0</v>
      </c>
      <c r="AG63" s="848">
        <f>'Class-9'!AJ65</f>
        <v>0</v>
      </c>
      <c r="AH63" s="382" t="str">
        <f>'Class-9'!AM65</f>
        <v/>
      </c>
      <c r="AI63" s="353">
        <f>'Class-9'!AN65</f>
        <v>0</v>
      </c>
      <c r="AJ63" s="354">
        <f>'Class-9'!AO65</f>
        <v>0</v>
      </c>
      <c r="AK63" s="380">
        <f>'Class-9'!AP65</f>
        <v>0</v>
      </c>
      <c r="AL63" s="354">
        <f>'Class-9'!AQ65</f>
        <v>0</v>
      </c>
      <c r="AM63" s="354">
        <f>'Class-9'!AR65</f>
        <v>0</v>
      </c>
      <c r="AN63" s="380">
        <f>'Class-9'!AS65</f>
        <v>0</v>
      </c>
      <c r="AO63" s="354">
        <f>'Class-9'!AT65</f>
        <v>0</v>
      </c>
      <c r="AP63" s="354">
        <f>'Class-9'!AU65</f>
        <v>0</v>
      </c>
      <c r="AQ63" s="380">
        <f>'Class-9'!AV65</f>
        <v>0</v>
      </c>
      <c r="AR63" s="847">
        <f>'Class-9'!AW65</f>
        <v>0</v>
      </c>
      <c r="AS63" s="848"/>
      <c r="AT63" s="382" t="str">
        <f>'Class-9'!BA65</f>
        <v/>
      </c>
      <c r="AU63" s="353">
        <f>'Class-9'!BB65</f>
        <v>0</v>
      </c>
      <c r="AV63" s="354">
        <f>'Class-9'!BC65</f>
        <v>0</v>
      </c>
      <c r="AW63" s="380">
        <f>'Class-9'!BD65</f>
        <v>0</v>
      </c>
      <c r="AX63" s="354">
        <f>'Class-9'!BE65</f>
        <v>0</v>
      </c>
      <c r="AY63" s="354">
        <f>'Class-9'!BF65</f>
        <v>0</v>
      </c>
      <c r="AZ63" s="380">
        <f>'Class-9'!BG65</f>
        <v>0</v>
      </c>
      <c r="BA63" s="354">
        <f>'Class-9'!BH65</f>
        <v>0</v>
      </c>
      <c r="BB63" s="354">
        <f>'Class-9'!BI65</f>
        <v>0</v>
      </c>
      <c r="BC63" s="380">
        <f>'Class-9'!BJ65</f>
        <v>0</v>
      </c>
      <c r="BD63" s="847">
        <f>'Class-9'!BK65</f>
        <v>0</v>
      </c>
      <c r="BE63" s="848">
        <f>'Class-9'!BL65</f>
        <v>0</v>
      </c>
      <c r="BF63" s="382" t="str">
        <f>'Class-9'!BO65</f>
        <v/>
      </c>
      <c r="BG63" s="353">
        <f>'Class-9'!BP65</f>
        <v>0</v>
      </c>
      <c r="BH63" s="354">
        <f>'Class-9'!BQ65</f>
        <v>0</v>
      </c>
      <c r="BI63" s="380">
        <f>'Class-9'!BR65</f>
        <v>0</v>
      </c>
      <c r="BJ63" s="354">
        <f>'Class-9'!BS65</f>
        <v>0</v>
      </c>
      <c r="BK63" s="354">
        <f>'Class-9'!BT65</f>
        <v>0</v>
      </c>
      <c r="BL63" s="380">
        <f>'Class-9'!BU65</f>
        <v>0</v>
      </c>
      <c r="BM63" s="354">
        <f>'Class-9'!BV65</f>
        <v>0</v>
      </c>
      <c r="BN63" s="354">
        <f>'Class-9'!BW65</f>
        <v>0</v>
      </c>
      <c r="BO63" s="380">
        <f>'Class-9'!BX65</f>
        <v>0</v>
      </c>
      <c r="BP63" s="847">
        <f>'Class-9'!BY65</f>
        <v>0</v>
      </c>
      <c r="BQ63" s="848">
        <f>'Class-9'!BZ65</f>
        <v>0</v>
      </c>
      <c r="BR63" s="382" t="str">
        <f>'Class-9'!CC65</f>
        <v/>
      </c>
      <c r="BS63" s="353">
        <f>'Class-9'!CD65</f>
        <v>0</v>
      </c>
      <c r="BT63" s="354">
        <f>'Class-9'!CE65</f>
        <v>0</v>
      </c>
      <c r="BU63" s="380">
        <f>'Class-9'!CF65</f>
        <v>0</v>
      </c>
      <c r="BV63" s="354">
        <f>'Class-9'!CG65</f>
        <v>0</v>
      </c>
      <c r="BW63" s="354">
        <f>'Class-9'!CH65</f>
        <v>0</v>
      </c>
      <c r="BX63" s="380">
        <f>'Class-9'!CI65</f>
        <v>0</v>
      </c>
      <c r="BY63" s="354">
        <f>'Class-9'!CJ65</f>
        <v>0</v>
      </c>
      <c r="BZ63" s="354">
        <f>'Class-9'!CK65</f>
        <v>0</v>
      </c>
      <c r="CA63" s="380">
        <f>'Class-9'!CL65</f>
        <v>0</v>
      </c>
      <c r="CB63" s="847">
        <f>'Class-9'!CM65</f>
        <v>0</v>
      </c>
      <c r="CC63" s="848">
        <f>'Class-9'!CN65</f>
        <v>0</v>
      </c>
      <c r="CD63" s="382" t="str">
        <f>'Class-9'!CQ65</f>
        <v/>
      </c>
      <c r="CE63" s="353">
        <f>'Class-9'!CR65</f>
        <v>0</v>
      </c>
      <c r="CF63" s="354">
        <f>'Class-9'!CS65</f>
        <v>0</v>
      </c>
      <c r="CG63" s="380">
        <f>'Class-9'!CT65</f>
        <v>0</v>
      </c>
      <c r="CH63" s="354">
        <f>'Class-9'!CU65</f>
        <v>0</v>
      </c>
      <c r="CI63" s="354">
        <f>'Class-9'!CV65</f>
        <v>0</v>
      </c>
      <c r="CJ63" s="380">
        <f>'Class-9'!CW65</f>
        <v>0</v>
      </c>
      <c r="CK63" s="354">
        <f>'Class-9'!CX65</f>
        <v>0</v>
      </c>
      <c r="CL63" s="354">
        <f>'Class-9'!CY65</f>
        <v>0</v>
      </c>
      <c r="CM63" s="380">
        <f>'Class-9'!CZ65</f>
        <v>0</v>
      </c>
      <c r="CN63" s="381">
        <f>'Class-9'!DA65</f>
        <v>0</v>
      </c>
      <c r="CO63" s="400">
        <f>'Class-9'!DC65</f>
        <v>0</v>
      </c>
      <c r="CP63" s="353">
        <f>'Class-9'!DD65</f>
        <v>0</v>
      </c>
      <c r="CQ63" s="354">
        <f>'Class-9'!DE65</f>
        <v>0</v>
      </c>
      <c r="CR63" s="380">
        <f>'Class-9'!DF65</f>
        <v>0</v>
      </c>
      <c r="CS63" s="354">
        <f>'Class-9'!DG65</f>
        <v>0</v>
      </c>
      <c r="CT63" s="354">
        <f>'Class-9'!DH65</f>
        <v>0</v>
      </c>
      <c r="CU63" s="380">
        <f>'Class-9'!DI65</f>
        <v>0</v>
      </c>
      <c r="CV63" s="354">
        <f>'Class-9'!DJ65</f>
        <v>0</v>
      </c>
      <c r="CW63" s="354">
        <f>'Class-9'!DK65</f>
        <v>0</v>
      </c>
      <c r="CX63" s="380">
        <f>'Class-9'!DL65</f>
        <v>0</v>
      </c>
      <c r="CY63" s="381">
        <f>'Class-9'!DM65</f>
        <v>0</v>
      </c>
      <c r="CZ63" s="400">
        <f>'Class-9'!DO65</f>
        <v>0</v>
      </c>
      <c r="DA63" s="353">
        <f>'Class-9'!DP65</f>
        <v>0</v>
      </c>
      <c r="DB63" s="354">
        <f>'Class-9'!DQ65</f>
        <v>0</v>
      </c>
      <c r="DC63" s="354">
        <f>'Class-9'!DR65</f>
        <v>0</v>
      </c>
      <c r="DD63" s="354">
        <f>'Class-9'!DS65</f>
        <v>0</v>
      </c>
      <c r="DE63" s="354">
        <f>'Class-9'!DT65</f>
        <v>0</v>
      </c>
      <c r="DF63" s="382">
        <f>'Class-9'!DU65</f>
        <v>0</v>
      </c>
      <c r="DG63" s="353">
        <f>'Class-9'!DV65</f>
        <v>0</v>
      </c>
      <c r="DH63" s="354">
        <f>'Class-9'!DW65</f>
        <v>0</v>
      </c>
      <c r="DI63" s="354">
        <f>'Class-9'!DX65</f>
        <v>0</v>
      </c>
      <c r="DJ63" s="354">
        <f>'Class-9'!DY65</f>
        <v>0</v>
      </c>
      <c r="DK63" s="354">
        <f>'Class-9'!DZ65</f>
        <v>0</v>
      </c>
      <c r="DL63" s="357">
        <f>'Class-9'!EA65</f>
        <v>0</v>
      </c>
      <c r="DM63" s="353">
        <f>'Class-9'!EB65</f>
        <v>0</v>
      </c>
      <c r="DN63" s="354">
        <f>'Class-9'!EC65</f>
        <v>0</v>
      </c>
      <c r="DO63" s="380">
        <f>'Class-9'!ED65</f>
        <v>0</v>
      </c>
      <c r="DP63" s="354">
        <f>'Class-9'!EE65</f>
        <v>0</v>
      </c>
      <c r="DQ63" s="354">
        <f>'Class-9'!EF65</f>
        <v>0</v>
      </c>
      <c r="DR63" s="380">
        <f>'Class-9'!EG65</f>
        <v>0</v>
      </c>
      <c r="DS63" s="354">
        <f>'Class-9'!EH65</f>
        <v>0</v>
      </c>
      <c r="DT63" s="354">
        <f>'Class-9'!EI65</f>
        <v>0</v>
      </c>
      <c r="DU63" s="380">
        <f>'Class-9'!EJ65</f>
        <v>0</v>
      </c>
      <c r="DV63" s="381">
        <f>'Class-9'!EK65</f>
        <v>0</v>
      </c>
      <c r="DW63" s="400">
        <f>'Class-9'!EM65</f>
        <v>0</v>
      </c>
      <c r="DX63" s="353">
        <f>'Class-9'!EN65</f>
        <v>0</v>
      </c>
      <c r="DY63" s="354">
        <f>'Class-9'!EO65</f>
        <v>0</v>
      </c>
      <c r="DZ63" s="358" t="str">
        <f>'Class-9'!EP65</f>
        <v/>
      </c>
      <c r="EA63" s="353">
        <f>'Class-9'!EQ65</f>
        <v>0</v>
      </c>
      <c r="EB63" s="354">
        <f>'Class-9'!ER65</f>
        <v>0</v>
      </c>
      <c r="EC63" s="359">
        <f>'Class-9'!ES65</f>
        <v>0</v>
      </c>
      <c r="ED63" s="354" t="str">
        <f>'Class-9'!ET65</f>
        <v/>
      </c>
      <c r="EE63" s="354" t="str">
        <f>'Class-9'!EU65</f>
        <v/>
      </c>
      <c r="EF63" s="354" t="str">
        <f>'Class-9'!EV65</f>
        <v/>
      </c>
      <c r="EG63" s="356" t="str">
        <f>'Class-9'!EW65</f>
        <v/>
      </c>
      <c r="EH63" s="360" t="str">
        <f>'Class-9'!EY65</f>
        <v/>
      </c>
    </row>
    <row r="64" spans="1:138" s="361" customFormat="1" ht="17.25" customHeight="1">
      <c r="A64" s="910"/>
      <c r="B64" s="353">
        <f t="shared" si="3"/>
        <v>0</v>
      </c>
      <c r="C64" s="354">
        <f>'Class-9'!D66</f>
        <v>0</v>
      </c>
      <c r="D64" s="354">
        <f>'Class-9'!E66</f>
        <v>0</v>
      </c>
      <c r="E64" s="354">
        <f>'Class-9'!F66</f>
        <v>0</v>
      </c>
      <c r="F64" s="354">
        <f>'Class-9'!$G66</f>
        <v>0</v>
      </c>
      <c r="G64" s="354">
        <f>'Class-9'!$H66</f>
        <v>0</v>
      </c>
      <c r="H64" s="354">
        <f>'Class-9'!I66</f>
        <v>0</v>
      </c>
      <c r="I64" s="354">
        <f>'Class-9'!J66</f>
        <v>0</v>
      </c>
      <c r="J64" s="355">
        <f>'Class-9'!K66</f>
        <v>0</v>
      </c>
      <c r="K64" s="353">
        <f>'Class-9'!L66</f>
        <v>0</v>
      </c>
      <c r="L64" s="354">
        <f>'Class-9'!M66</f>
        <v>0</v>
      </c>
      <c r="M64" s="380">
        <f>'Class-9'!N66</f>
        <v>0</v>
      </c>
      <c r="N64" s="354">
        <f>'Class-9'!O66</f>
        <v>0</v>
      </c>
      <c r="O64" s="354">
        <f>'Class-9'!P66</f>
        <v>0</v>
      </c>
      <c r="P64" s="380">
        <f>'Class-9'!Q66</f>
        <v>0</v>
      </c>
      <c r="Q64" s="354">
        <f>'Class-9'!R66</f>
        <v>0</v>
      </c>
      <c r="R64" s="354">
        <f>'Class-9'!S66</f>
        <v>0</v>
      </c>
      <c r="S64" s="380">
        <f>'Class-9'!T66</f>
        <v>0</v>
      </c>
      <c r="T64" s="847">
        <f>'Class-9'!U66</f>
        <v>0</v>
      </c>
      <c r="U64" s="848"/>
      <c r="V64" s="382" t="str">
        <f>'Class-9'!Y66</f>
        <v/>
      </c>
      <c r="W64" s="353">
        <f>'Class-9'!Z66</f>
        <v>0</v>
      </c>
      <c r="X64" s="354">
        <f>'Class-9'!AA66</f>
        <v>0</v>
      </c>
      <c r="Y64" s="380">
        <f>'Class-9'!AB66</f>
        <v>0</v>
      </c>
      <c r="Z64" s="354">
        <f>'Class-9'!AC66</f>
        <v>0</v>
      </c>
      <c r="AA64" s="354">
        <f>'Class-9'!AD66</f>
        <v>0</v>
      </c>
      <c r="AB64" s="380">
        <f>'Class-9'!AE66</f>
        <v>0</v>
      </c>
      <c r="AC64" s="354">
        <f>'Class-9'!AF66</f>
        <v>0</v>
      </c>
      <c r="AD64" s="354">
        <f>'Class-9'!AG66</f>
        <v>0</v>
      </c>
      <c r="AE64" s="380">
        <f>'Class-9'!AH66</f>
        <v>0</v>
      </c>
      <c r="AF64" s="847">
        <f>'Class-9'!AI66</f>
        <v>0</v>
      </c>
      <c r="AG64" s="848">
        <f>'Class-9'!AJ66</f>
        <v>0</v>
      </c>
      <c r="AH64" s="382" t="str">
        <f>'Class-9'!AM66</f>
        <v/>
      </c>
      <c r="AI64" s="353">
        <f>'Class-9'!AN66</f>
        <v>0</v>
      </c>
      <c r="AJ64" s="354">
        <f>'Class-9'!AO66</f>
        <v>0</v>
      </c>
      <c r="AK64" s="380">
        <f>'Class-9'!AP66</f>
        <v>0</v>
      </c>
      <c r="AL64" s="354">
        <f>'Class-9'!AQ66</f>
        <v>0</v>
      </c>
      <c r="AM64" s="354">
        <f>'Class-9'!AR66</f>
        <v>0</v>
      </c>
      <c r="AN64" s="380">
        <f>'Class-9'!AS66</f>
        <v>0</v>
      </c>
      <c r="AO64" s="354">
        <f>'Class-9'!AT66</f>
        <v>0</v>
      </c>
      <c r="AP64" s="354">
        <f>'Class-9'!AU66</f>
        <v>0</v>
      </c>
      <c r="AQ64" s="380">
        <f>'Class-9'!AV66</f>
        <v>0</v>
      </c>
      <c r="AR64" s="847">
        <f>'Class-9'!AW66</f>
        <v>0</v>
      </c>
      <c r="AS64" s="848"/>
      <c r="AT64" s="382" t="str">
        <f>'Class-9'!BA66</f>
        <v/>
      </c>
      <c r="AU64" s="353">
        <f>'Class-9'!BB66</f>
        <v>0</v>
      </c>
      <c r="AV64" s="354">
        <f>'Class-9'!BC66</f>
        <v>0</v>
      </c>
      <c r="AW64" s="380">
        <f>'Class-9'!BD66</f>
        <v>0</v>
      </c>
      <c r="AX64" s="354">
        <f>'Class-9'!BE66</f>
        <v>0</v>
      </c>
      <c r="AY64" s="354">
        <f>'Class-9'!BF66</f>
        <v>0</v>
      </c>
      <c r="AZ64" s="380">
        <f>'Class-9'!BG66</f>
        <v>0</v>
      </c>
      <c r="BA64" s="354">
        <f>'Class-9'!BH66</f>
        <v>0</v>
      </c>
      <c r="BB64" s="354">
        <f>'Class-9'!BI66</f>
        <v>0</v>
      </c>
      <c r="BC64" s="380">
        <f>'Class-9'!BJ66</f>
        <v>0</v>
      </c>
      <c r="BD64" s="847">
        <f>'Class-9'!BK66</f>
        <v>0</v>
      </c>
      <c r="BE64" s="848">
        <f>'Class-9'!BL66</f>
        <v>0</v>
      </c>
      <c r="BF64" s="382" t="str">
        <f>'Class-9'!BO66</f>
        <v/>
      </c>
      <c r="BG64" s="353">
        <f>'Class-9'!BP66</f>
        <v>0</v>
      </c>
      <c r="BH64" s="354">
        <f>'Class-9'!BQ66</f>
        <v>0</v>
      </c>
      <c r="BI64" s="380">
        <f>'Class-9'!BR66</f>
        <v>0</v>
      </c>
      <c r="BJ64" s="354">
        <f>'Class-9'!BS66</f>
        <v>0</v>
      </c>
      <c r="BK64" s="354">
        <f>'Class-9'!BT66</f>
        <v>0</v>
      </c>
      <c r="BL64" s="380">
        <f>'Class-9'!BU66</f>
        <v>0</v>
      </c>
      <c r="BM64" s="354">
        <f>'Class-9'!BV66</f>
        <v>0</v>
      </c>
      <c r="BN64" s="354">
        <f>'Class-9'!BW66</f>
        <v>0</v>
      </c>
      <c r="BO64" s="380">
        <f>'Class-9'!BX66</f>
        <v>0</v>
      </c>
      <c r="BP64" s="847">
        <f>'Class-9'!BY66</f>
        <v>0</v>
      </c>
      <c r="BQ64" s="848">
        <f>'Class-9'!BZ66</f>
        <v>0</v>
      </c>
      <c r="BR64" s="382" t="str">
        <f>'Class-9'!CC66</f>
        <v/>
      </c>
      <c r="BS64" s="353">
        <f>'Class-9'!CD66</f>
        <v>0</v>
      </c>
      <c r="BT64" s="354">
        <f>'Class-9'!CE66</f>
        <v>0</v>
      </c>
      <c r="BU64" s="380">
        <f>'Class-9'!CF66</f>
        <v>0</v>
      </c>
      <c r="BV64" s="354">
        <f>'Class-9'!CG66</f>
        <v>0</v>
      </c>
      <c r="BW64" s="354">
        <f>'Class-9'!CH66</f>
        <v>0</v>
      </c>
      <c r="BX64" s="380">
        <f>'Class-9'!CI66</f>
        <v>0</v>
      </c>
      <c r="BY64" s="354">
        <f>'Class-9'!CJ66</f>
        <v>0</v>
      </c>
      <c r="BZ64" s="354">
        <f>'Class-9'!CK66</f>
        <v>0</v>
      </c>
      <c r="CA64" s="380">
        <f>'Class-9'!CL66</f>
        <v>0</v>
      </c>
      <c r="CB64" s="847">
        <f>'Class-9'!CM66</f>
        <v>0</v>
      </c>
      <c r="CC64" s="848">
        <f>'Class-9'!CN66</f>
        <v>0</v>
      </c>
      <c r="CD64" s="382" t="str">
        <f>'Class-9'!CQ66</f>
        <v/>
      </c>
      <c r="CE64" s="353">
        <f>'Class-9'!CR66</f>
        <v>0</v>
      </c>
      <c r="CF64" s="354">
        <f>'Class-9'!CS66</f>
        <v>0</v>
      </c>
      <c r="CG64" s="380">
        <f>'Class-9'!CT66</f>
        <v>0</v>
      </c>
      <c r="CH64" s="354">
        <f>'Class-9'!CU66</f>
        <v>0</v>
      </c>
      <c r="CI64" s="354">
        <f>'Class-9'!CV66</f>
        <v>0</v>
      </c>
      <c r="CJ64" s="380">
        <f>'Class-9'!CW66</f>
        <v>0</v>
      </c>
      <c r="CK64" s="354">
        <f>'Class-9'!CX66</f>
        <v>0</v>
      </c>
      <c r="CL64" s="354">
        <f>'Class-9'!CY66</f>
        <v>0</v>
      </c>
      <c r="CM64" s="380">
        <f>'Class-9'!CZ66</f>
        <v>0</v>
      </c>
      <c r="CN64" s="381">
        <f>'Class-9'!DA66</f>
        <v>0</v>
      </c>
      <c r="CO64" s="400">
        <f>'Class-9'!DC66</f>
        <v>0</v>
      </c>
      <c r="CP64" s="353">
        <f>'Class-9'!DD66</f>
        <v>0</v>
      </c>
      <c r="CQ64" s="354">
        <f>'Class-9'!DE66</f>
        <v>0</v>
      </c>
      <c r="CR64" s="380">
        <f>'Class-9'!DF66</f>
        <v>0</v>
      </c>
      <c r="CS64" s="354">
        <f>'Class-9'!DG66</f>
        <v>0</v>
      </c>
      <c r="CT64" s="354">
        <f>'Class-9'!DH66</f>
        <v>0</v>
      </c>
      <c r="CU64" s="380">
        <f>'Class-9'!DI66</f>
        <v>0</v>
      </c>
      <c r="CV64" s="354">
        <f>'Class-9'!DJ66</f>
        <v>0</v>
      </c>
      <c r="CW64" s="354">
        <f>'Class-9'!DK66</f>
        <v>0</v>
      </c>
      <c r="CX64" s="380">
        <f>'Class-9'!DL66</f>
        <v>0</v>
      </c>
      <c r="CY64" s="381">
        <f>'Class-9'!DM66</f>
        <v>0</v>
      </c>
      <c r="CZ64" s="400">
        <f>'Class-9'!DO66</f>
        <v>0</v>
      </c>
      <c r="DA64" s="353">
        <f>'Class-9'!DP66</f>
        <v>0</v>
      </c>
      <c r="DB64" s="354">
        <f>'Class-9'!DQ66</f>
        <v>0</v>
      </c>
      <c r="DC64" s="354">
        <f>'Class-9'!DR66</f>
        <v>0</v>
      </c>
      <c r="DD64" s="354">
        <f>'Class-9'!DS66</f>
        <v>0</v>
      </c>
      <c r="DE64" s="354">
        <f>'Class-9'!DT66</f>
        <v>0</v>
      </c>
      <c r="DF64" s="382">
        <f>'Class-9'!DU66</f>
        <v>0</v>
      </c>
      <c r="DG64" s="353">
        <f>'Class-9'!DV66</f>
        <v>0</v>
      </c>
      <c r="DH64" s="354">
        <f>'Class-9'!DW66</f>
        <v>0</v>
      </c>
      <c r="DI64" s="354">
        <f>'Class-9'!DX66</f>
        <v>0</v>
      </c>
      <c r="DJ64" s="354">
        <f>'Class-9'!DY66</f>
        <v>0</v>
      </c>
      <c r="DK64" s="354">
        <f>'Class-9'!DZ66</f>
        <v>0</v>
      </c>
      <c r="DL64" s="357">
        <f>'Class-9'!EA66</f>
        <v>0</v>
      </c>
      <c r="DM64" s="353">
        <f>'Class-9'!EB66</f>
        <v>0</v>
      </c>
      <c r="DN64" s="354">
        <f>'Class-9'!EC66</f>
        <v>0</v>
      </c>
      <c r="DO64" s="380">
        <f>'Class-9'!ED66</f>
        <v>0</v>
      </c>
      <c r="DP64" s="354">
        <f>'Class-9'!EE66</f>
        <v>0</v>
      </c>
      <c r="DQ64" s="354">
        <f>'Class-9'!EF66</f>
        <v>0</v>
      </c>
      <c r="DR64" s="380">
        <f>'Class-9'!EG66</f>
        <v>0</v>
      </c>
      <c r="DS64" s="354">
        <f>'Class-9'!EH66</f>
        <v>0</v>
      </c>
      <c r="DT64" s="354">
        <f>'Class-9'!EI66</f>
        <v>0</v>
      </c>
      <c r="DU64" s="380">
        <f>'Class-9'!EJ66</f>
        <v>0</v>
      </c>
      <c r="DV64" s="381">
        <f>'Class-9'!EK66</f>
        <v>0</v>
      </c>
      <c r="DW64" s="400">
        <f>'Class-9'!EM66</f>
        <v>0</v>
      </c>
      <c r="DX64" s="353">
        <f>'Class-9'!EN66</f>
        <v>0</v>
      </c>
      <c r="DY64" s="354">
        <f>'Class-9'!EO66</f>
        <v>0</v>
      </c>
      <c r="DZ64" s="358" t="str">
        <f>'Class-9'!EP66</f>
        <v/>
      </c>
      <c r="EA64" s="353">
        <f>'Class-9'!EQ66</f>
        <v>0</v>
      </c>
      <c r="EB64" s="354">
        <f>'Class-9'!ER66</f>
        <v>0</v>
      </c>
      <c r="EC64" s="359">
        <f>'Class-9'!ES66</f>
        <v>0</v>
      </c>
      <c r="ED64" s="354" t="str">
        <f>'Class-9'!ET66</f>
        <v/>
      </c>
      <c r="EE64" s="354" t="str">
        <f>'Class-9'!EU66</f>
        <v/>
      </c>
      <c r="EF64" s="354" t="str">
        <f>'Class-9'!EV66</f>
        <v/>
      </c>
      <c r="EG64" s="356" t="str">
        <f>'Class-9'!EW66</f>
        <v/>
      </c>
      <c r="EH64" s="360" t="str">
        <f>'Class-9'!EY66</f>
        <v/>
      </c>
    </row>
    <row r="65" spans="1:138" s="361" customFormat="1" ht="17.25" customHeight="1">
      <c r="A65" s="910"/>
      <c r="B65" s="353">
        <f t="shared" si="3"/>
        <v>0</v>
      </c>
      <c r="C65" s="354">
        <f>'Class-9'!D67</f>
        <v>0</v>
      </c>
      <c r="D65" s="354">
        <f>'Class-9'!E67</f>
        <v>0</v>
      </c>
      <c r="E65" s="354">
        <f>'Class-9'!F67</f>
        <v>0</v>
      </c>
      <c r="F65" s="354">
        <f>'Class-9'!$G67</f>
        <v>0</v>
      </c>
      <c r="G65" s="354">
        <f>'Class-9'!$H67</f>
        <v>0</v>
      </c>
      <c r="H65" s="354">
        <f>'Class-9'!I67</f>
        <v>0</v>
      </c>
      <c r="I65" s="354">
        <f>'Class-9'!J67</f>
        <v>0</v>
      </c>
      <c r="J65" s="355">
        <f>'Class-9'!K67</f>
        <v>0</v>
      </c>
      <c r="K65" s="353">
        <f>'Class-9'!L67</f>
        <v>0</v>
      </c>
      <c r="L65" s="354">
        <f>'Class-9'!M67</f>
        <v>0</v>
      </c>
      <c r="M65" s="380">
        <f>'Class-9'!N67</f>
        <v>0</v>
      </c>
      <c r="N65" s="354">
        <f>'Class-9'!O67</f>
        <v>0</v>
      </c>
      <c r="O65" s="354">
        <f>'Class-9'!P67</f>
        <v>0</v>
      </c>
      <c r="P65" s="380">
        <f>'Class-9'!Q67</f>
        <v>0</v>
      </c>
      <c r="Q65" s="354">
        <f>'Class-9'!R67</f>
        <v>0</v>
      </c>
      <c r="R65" s="354">
        <f>'Class-9'!S67</f>
        <v>0</v>
      </c>
      <c r="S65" s="380">
        <f>'Class-9'!T67</f>
        <v>0</v>
      </c>
      <c r="T65" s="847">
        <f>'Class-9'!U67</f>
        <v>0</v>
      </c>
      <c r="U65" s="848"/>
      <c r="V65" s="382" t="str">
        <f>'Class-9'!Y67</f>
        <v/>
      </c>
      <c r="W65" s="353">
        <f>'Class-9'!Z67</f>
        <v>0</v>
      </c>
      <c r="X65" s="354">
        <f>'Class-9'!AA67</f>
        <v>0</v>
      </c>
      <c r="Y65" s="380">
        <f>'Class-9'!AB67</f>
        <v>0</v>
      </c>
      <c r="Z65" s="354">
        <f>'Class-9'!AC67</f>
        <v>0</v>
      </c>
      <c r="AA65" s="354">
        <f>'Class-9'!AD67</f>
        <v>0</v>
      </c>
      <c r="AB65" s="380">
        <f>'Class-9'!AE67</f>
        <v>0</v>
      </c>
      <c r="AC65" s="354">
        <f>'Class-9'!AF67</f>
        <v>0</v>
      </c>
      <c r="AD65" s="354">
        <f>'Class-9'!AG67</f>
        <v>0</v>
      </c>
      <c r="AE65" s="380">
        <f>'Class-9'!AH67</f>
        <v>0</v>
      </c>
      <c r="AF65" s="847">
        <f>'Class-9'!AI67</f>
        <v>0</v>
      </c>
      <c r="AG65" s="848">
        <f>'Class-9'!AJ67</f>
        <v>0</v>
      </c>
      <c r="AH65" s="382" t="str">
        <f>'Class-9'!AM67</f>
        <v/>
      </c>
      <c r="AI65" s="353">
        <f>'Class-9'!AN67</f>
        <v>0</v>
      </c>
      <c r="AJ65" s="354">
        <f>'Class-9'!AO67</f>
        <v>0</v>
      </c>
      <c r="AK65" s="380">
        <f>'Class-9'!AP67</f>
        <v>0</v>
      </c>
      <c r="AL65" s="354">
        <f>'Class-9'!AQ67</f>
        <v>0</v>
      </c>
      <c r="AM65" s="354">
        <f>'Class-9'!AR67</f>
        <v>0</v>
      </c>
      <c r="AN65" s="380">
        <f>'Class-9'!AS67</f>
        <v>0</v>
      </c>
      <c r="AO65" s="354">
        <f>'Class-9'!AT67</f>
        <v>0</v>
      </c>
      <c r="AP65" s="354">
        <f>'Class-9'!AU67</f>
        <v>0</v>
      </c>
      <c r="AQ65" s="380">
        <f>'Class-9'!AV67</f>
        <v>0</v>
      </c>
      <c r="AR65" s="847">
        <f>'Class-9'!AW67</f>
        <v>0</v>
      </c>
      <c r="AS65" s="848"/>
      <c r="AT65" s="382" t="str">
        <f>'Class-9'!BA67</f>
        <v/>
      </c>
      <c r="AU65" s="353">
        <f>'Class-9'!BB67</f>
        <v>0</v>
      </c>
      <c r="AV65" s="354">
        <f>'Class-9'!BC67</f>
        <v>0</v>
      </c>
      <c r="AW65" s="380">
        <f>'Class-9'!BD67</f>
        <v>0</v>
      </c>
      <c r="AX65" s="354">
        <f>'Class-9'!BE67</f>
        <v>0</v>
      </c>
      <c r="AY65" s="354">
        <f>'Class-9'!BF67</f>
        <v>0</v>
      </c>
      <c r="AZ65" s="380">
        <f>'Class-9'!BG67</f>
        <v>0</v>
      </c>
      <c r="BA65" s="354">
        <f>'Class-9'!BH67</f>
        <v>0</v>
      </c>
      <c r="BB65" s="354">
        <f>'Class-9'!BI67</f>
        <v>0</v>
      </c>
      <c r="BC65" s="380">
        <f>'Class-9'!BJ67</f>
        <v>0</v>
      </c>
      <c r="BD65" s="847">
        <f>'Class-9'!BK67</f>
        <v>0</v>
      </c>
      <c r="BE65" s="848">
        <f>'Class-9'!BL67</f>
        <v>0</v>
      </c>
      <c r="BF65" s="382" t="str">
        <f>'Class-9'!BO67</f>
        <v/>
      </c>
      <c r="BG65" s="353">
        <f>'Class-9'!BP67</f>
        <v>0</v>
      </c>
      <c r="BH65" s="354">
        <f>'Class-9'!BQ67</f>
        <v>0</v>
      </c>
      <c r="BI65" s="380">
        <f>'Class-9'!BR67</f>
        <v>0</v>
      </c>
      <c r="BJ65" s="354">
        <f>'Class-9'!BS67</f>
        <v>0</v>
      </c>
      <c r="BK65" s="354">
        <f>'Class-9'!BT67</f>
        <v>0</v>
      </c>
      <c r="BL65" s="380">
        <f>'Class-9'!BU67</f>
        <v>0</v>
      </c>
      <c r="BM65" s="354">
        <f>'Class-9'!BV67</f>
        <v>0</v>
      </c>
      <c r="BN65" s="354">
        <f>'Class-9'!BW67</f>
        <v>0</v>
      </c>
      <c r="BO65" s="380">
        <f>'Class-9'!BX67</f>
        <v>0</v>
      </c>
      <c r="BP65" s="847">
        <f>'Class-9'!BY67</f>
        <v>0</v>
      </c>
      <c r="BQ65" s="848">
        <f>'Class-9'!BZ67</f>
        <v>0</v>
      </c>
      <c r="BR65" s="382" t="str">
        <f>'Class-9'!CC67</f>
        <v/>
      </c>
      <c r="BS65" s="353">
        <f>'Class-9'!CD67</f>
        <v>0</v>
      </c>
      <c r="BT65" s="354">
        <f>'Class-9'!CE67</f>
        <v>0</v>
      </c>
      <c r="BU65" s="380">
        <f>'Class-9'!CF67</f>
        <v>0</v>
      </c>
      <c r="BV65" s="354">
        <f>'Class-9'!CG67</f>
        <v>0</v>
      </c>
      <c r="BW65" s="354">
        <f>'Class-9'!CH67</f>
        <v>0</v>
      </c>
      <c r="BX65" s="380">
        <f>'Class-9'!CI67</f>
        <v>0</v>
      </c>
      <c r="BY65" s="354">
        <f>'Class-9'!CJ67</f>
        <v>0</v>
      </c>
      <c r="BZ65" s="354">
        <f>'Class-9'!CK67</f>
        <v>0</v>
      </c>
      <c r="CA65" s="380">
        <f>'Class-9'!CL67</f>
        <v>0</v>
      </c>
      <c r="CB65" s="847">
        <f>'Class-9'!CM67</f>
        <v>0</v>
      </c>
      <c r="CC65" s="848">
        <f>'Class-9'!CN67</f>
        <v>0</v>
      </c>
      <c r="CD65" s="382" t="str">
        <f>'Class-9'!CQ67</f>
        <v/>
      </c>
      <c r="CE65" s="353">
        <f>'Class-9'!CR67</f>
        <v>0</v>
      </c>
      <c r="CF65" s="354">
        <f>'Class-9'!CS67</f>
        <v>0</v>
      </c>
      <c r="CG65" s="380">
        <f>'Class-9'!CT67</f>
        <v>0</v>
      </c>
      <c r="CH65" s="354">
        <f>'Class-9'!CU67</f>
        <v>0</v>
      </c>
      <c r="CI65" s="354">
        <f>'Class-9'!CV67</f>
        <v>0</v>
      </c>
      <c r="CJ65" s="380">
        <f>'Class-9'!CW67</f>
        <v>0</v>
      </c>
      <c r="CK65" s="354">
        <f>'Class-9'!CX67</f>
        <v>0</v>
      </c>
      <c r="CL65" s="354">
        <f>'Class-9'!CY67</f>
        <v>0</v>
      </c>
      <c r="CM65" s="380">
        <f>'Class-9'!CZ67</f>
        <v>0</v>
      </c>
      <c r="CN65" s="381">
        <f>'Class-9'!DA67</f>
        <v>0</v>
      </c>
      <c r="CO65" s="400">
        <f>'Class-9'!DC67</f>
        <v>0</v>
      </c>
      <c r="CP65" s="353">
        <f>'Class-9'!DD67</f>
        <v>0</v>
      </c>
      <c r="CQ65" s="354">
        <f>'Class-9'!DE67</f>
        <v>0</v>
      </c>
      <c r="CR65" s="380">
        <f>'Class-9'!DF67</f>
        <v>0</v>
      </c>
      <c r="CS65" s="354">
        <f>'Class-9'!DG67</f>
        <v>0</v>
      </c>
      <c r="CT65" s="354">
        <f>'Class-9'!DH67</f>
        <v>0</v>
      </c>
      <c r="CU65" s="380">
        <f>'Class-9'!DI67</f>
        <v>0</v>
      </c>
      <c r="CV65" s="354">
        <f>'Class-9'!DJ67</f>
        <v>0</v>
      </c>
      <c r="CW65" s="354">
        <f>'Class-9'!DK67</f>
        <v>0</v>
      </c>
      <c r="CX65" s="380">
        <f>'Class-9'!DL67</f>
        <v>0</v>
      </c>
      <c r="CY65" s="381">
        <f>'Class-9'!DM67</f>
        <v>0</v>
      </c>
      <c r="CZ65" s="400">
        <f>'Class-9'!DO67</f>
        <v>0</v>
      </c>
      <c r="DA65" s="353">
        <f>'Class-9'!DP67</f>
        <v>0</v>
      </c>
      <c r="DB65" s="354">
        <f>'Class-9'!DQ67</f>
        <v>0</v>
      </c>
      <c r="DC65" s="354">
        <f>'Class-9'!DR67</f>
        <v>0</v>
      </c>
      <c r="DD65" s="354">
        <f>'Class-9'!DS67</f>
        <v>0</v>
      </c>
      <c r="DE65" s="354">
        <f>'Class-9'!DT67</f>
        <v>0</v>
      </c>
      <c r="DF65" s="382">
        <f>'Class-9'!DU67</f>
        <v>0</v>
      </c>
      <c r="DG65" s="353">
        <f>'Class-9'!DV67</f>
        <v>0</v>
      </c>
      <c r="DH65" s="354">
        <f>'Class-9'!DW67</f>
        <v>0</v>
      </c>
      <c r="DI65" s="354">
        <f>'Class-9'!DX67</f>
        <v>0</v>
      </c>
      <c r="DJ65" s="354">
        <f>'Class-9'!DY67</f>
        <v>0</v>
      </c>
      <c r="DK65" s="354">
        <f>'Class-9'!DZ67</f>
        <v>0</v>
      </c>
      <c r="DL65" s="357">
        <f>'Class-9'!EA67</f>
        <v>0</v>
      </c>
      <c r="DM65" s="353">
        <f>'Class-9'!EB67</f>
        <v>0</v>
      </c>
      <c r="DN65" s="354">
        <f>'Class-9'!EC67</f>
        <v>0</v>
      </c>
      <c r="DO65" s="380">
        <f>'Class-9'!ED67</f>
        <v>0</v>
      </c>
      <c r="DP65" s="354">
        <f>'Class-9'!EE67</f>
        <v>0</v>
      </c>
      <c r="DQ65" s="354">
        <f>'Class-9'!EF67</f>
        <v>0</v>
      </c>
      <c r="DR65" s="380">
        <f>'Class-9'!EG67</f>
        <v>0</v>
      </c>
      <c r="DS65" s="354">
        <f>'Class-9'!EH67</f>
        <v>0</v>
      </c>
      <c r="DT65" s="354">
        <f>'Class-9'!EI67</f>
        <v>0</v>
      </c>
      <c r="DU65" s="380">
        <f>'Class-9'!EJ67</f>
        <v>0</v>
      </c>
      <c r="DV65" s="381">
        <f>'Class-9'!EK67</f>
        <v>0</v>
      </c>
      <c r="DW65" s="400">
        <f>'Class-9'!EM67</f>
        <v>0</v>
      </c>
      <c r="DX65" s="353">
        <f>'Class-9'!EN67</f>
        <v>0</v>
      </c>
      <c r="DY65" s="354">
        <f>'Class-9'!EO67</f>
        <v>0</v>
      </c>
      <c r="DZ65" s="358" t="str">
        <f>'Class-9'!EP67</f>
        <v/>
      </c>
      <c r="EA65" s="353">
        <f>'Class-9'!EQ67</f>
        <v>0</v>
      </c>
      <c r="EB65" s="354">
        <f>'Class-9'!ER67</f>
        <v>0</v>
      </c>
      <c r="EC65" s="359">
        <f>'Class-9'!ES67</f>
        <v>0</v>
      </c>
      <c r="ED65" s="354" t="str">
        <f>'Class-9'!ET67</f>
        <v/>
      </c>
      <c r="EE65" s="354" t="str">
        <f>'Class-9'!EU67</f>
        <v/>
      </c>
      <c r="EF65" s="354" t="str">
        <f>'Class-9'!EV67</f>
        <v/>
      </c>
      <c r="EG65" s="356" t="str">
        <f>'Class-9'!EW67</f>
        <v/>
      </c>
      <c r="EH65" s="360" t="str">
        <f>'Class-9'!EY67</f>
        <v/>
      </c>
    </row>
    <row r="66" spans="1:138" s="361" customFormat="1" ht="17.25" customHeight="1">
      <c r="A66" s="910"/>
      <c r="B66" s="353">
        <f t="shared" si="3"/>
        <v>0</v>
      </c>
      <c r="C66" s="354">
        <f>'Class-9'!D68</f>
        <v>0</v>
      </c>
      <c r="D66" s="354">
        <f>'Class-9'!E68</f>
        <v>0</v>
      </c>
      <c r="E66" s="354">
        <f>'Class-9'!F68</f>
        <v>0</v>
      </c>
      <c r="F66" s="354">
        <f>'Class-9'!$G68</f>
        <v>0</v>
      </c>
      <c r="G66" s="354">
        <f>'Class-9'!$H68</f>
        <v>0</v>
      </c>
      <c r="H66" s="354">
        <f>'Class-9'!I68</f>
        <v>0</v>
      </c>
      <c r="I66" s="354">
        <f>'Class-9'!J68</f>
        <v>0</v>
      </c>
      <c r="J66" s="355">
        <f>'Class-9'!K68</f>
        <v>0</v>
      </c>
      <c r="K66" s="353">
        <f>'Class-9'!L68</f>
        <v>0</v>
      </c>
      <c r="L66" s="354">
        <f>'Class-9'!M68</f>
        <v>0</v>
      </c>
      <c r="M66" s="380">
        <f>'Class-9'!N68</f>
        <v>0</v>
      </c>
      <c r="N66" s="354">
        <f>'Class-9'!O68</f>
        <v>0</v>
      </c>
      <c r="O66" s="354">
        <f>'Class-9'!P68</f>
        <v>0</v>
      </c>
      <c r="P66" s="380">
        <f>'Class-9'!Q68</f>
        <v>0</v>
      </c>
      <c r="Q66" s="354">
        <f>'Class-9'!R68</f>
        <v>0</v>
      </c>
      <c r="R66" s="354">
        <f>'Class-9'!S68</f>
        <v>0</v>
      </c>
      <c r="S66" s="380">
        <f>'Class-9'!T68</f>
        <v>0</v>
      </c>
      <c r="T66" s="847">
        <f>'Class-9'!U68</f>
        <v>0</v>
      </c>
      <c r="U66" s="848"/>
      <c r="V66" s="382" t="str">
        <f>'Class-9'!Y68</f>
        <v/>
      </c>
      <c r="W66" s="353">
        <f>'Class-9'!Z68</f>
        <v>0</v>
      </c>
      <c r="X66" s="354">
        <f>'Class-9'!AA68</f>
        <v>0</v>
      </c>
      <c r="Y66" s="380">
        <f>'Class-9'!AB68</f>
        <v>0</v>
      </c>
      <c r="Z66" s="354">
        <f>'Class-9'!AC68</f>
        <v>0</v>
      </c>
      <c r="AA66" s="354">
        <f>'Class-9'!AD68</f>
        <v>0</v>
      </c>
      <c r="AB66" s="380">
        <f>'Class-9'!AE68</f>
        <v>0</v>
      </c>
      <c r="AC66" s="354">
        <f>'Class-9'!AF68</f>
        <v>0</v>
      </c>
      <c r="AD66" s="354">
        <f>'Class-9'!AG68</f>
        <v>0</v>
      </c>
      <c r="AE66" s="380">
        <f>'Class-9'!AH68</f>
        <v>0</v>
      </c>
      <c r="AF66" s="847">
        <f>'Class-9'!AI68</f>
        <v>0</v>
      </c>
      <c r="AG66" s="848">
        <f>'Class-9'!AJ68</f>
        <v>0</v>
      </c>
      <c r="AH66" s="382" t="str">
        <f>'Class-9'!AM68</f>
        <v/>
      </c>
      <c r="AI66" s="353">
        <f>'Class-9'!AN68</f>
        <v>0</v>
      </c>
      <c r="AJ66" s="354">
        <f>'Class-9'!AO68</f>
        <v>0</v>
      </c>
      <c r="AK66" s="380">
        <f>'Class-9'!AP68</f>
        <v>0</v>
      </c>
      <c r="AL66" s="354">
        <f>'Class-9'!AQ68</f>
        <v>0</v>
      </c>
      <c r="AM66" s="354">
        <f>'Class-9'!AR68</f>
        <v>0</v>
      </c>
      <c r="AN66" s="380">
        <f>'Class-9'!AS68</f>
        <v>0</v>
      </c>
      <c r="AO66" s="354">
        <f>'Class-9'!AT68</f>
        <v>0</v>
      </c>
      <c r="AP66" s="354">
        <f>'Class-9'!AU68</f>
        <v>0</v>
      </c>
      <c r="AQ66" s="380">
        <f>'Class-9'!AV68</f>
        <v>0</v>
      </c>
      <c r="AR66" s="847">
        <f>'Class-9'!AW68</f>
        <v>0</v>
      </c>
      <c r="AS66" s="848"/>
      <c r="AT66" s="382" t="str">
        <f>'Class-9'!BA68</f>
        <v/>
      </c>
      <c r="AU66" s="353">
        <f>'Class-9'!BB68</f>
        <v>0</v>
      </c>
      <c r="AV66" s="354">
        <f>'Class-9'!BC68</f>
        <v>0</v>
      </c>
      <c r="AW66" s="380">
        <f>'Class-9'!BD68</f>
        <v>0</v>
      </c>
      <c r="AX66" s="354">
        <f>'Class-9'!BE68</f>
        <v>0</v>
      </c>
      <c r="AY66" s="354">
        <f>'Class-9'!BF68</f>
        <v>0</v>
      </c>
      <c r="AZ66" s="380">
        <f>'Class-9'!BG68</f>
        <v>0</v>
      </c>
      <c r="BA66" s="354">
        <f>'Class-9'!BH68</f>
        <v>0</v>
      </c>
      <c r="BB66" s="354">
        <f>'Class-9'!BI68</f>
        <v>0</v>
      </c>
      <c r="BC66" s="380">
        <f>'Class-9'!BJ68</f>
        <v>0</v>
      </c>
      <c r="BD66" s="847">
        <f>'Class-9'!BK68</f>
        <v>0</v>
      </c>
      <c r="BE66" s="848">
        <f>'Class-9'!BL68</f>
        <v>0</v>
      </c>
      <c r="BF66" s="382" t="str">
        <f>'Class-9'!BO68</f>
        <v/>
      </c>
      <c r="BG66" s="353">
        <f>'Class-9'!BP68</f>
        <v>0</v>
      </c>
      <c r="BH66" s="354">
        <f>'Class-9'!BQ68</f>
        <v>0</v>
      </c>
      <c r="BI66" s="380">
        <f>'Class-9'!BR68</f>
        <v>0</v>
      </c>
      <c r="BJ66" s="354">
        <f>'Class-9'!BS68</f>
        <v>0</v>
      </c>
      <c r="BK66" s="354">
        <f>'Class-9'!BT68</f>
        <v>0</v>
      </c>
      <c r="BL66" s="380">
        <f>'Class-9'!BU68</f>
        <v>0</v>
      </c>
      <c r="BM66" s="354">
        <f>'Class-9'!BV68</f>
        <v>0</v>
      </c>
      <c r="BN66" s="354">
        <f>'Class-9'!BW68</f>
        <v>0</v>
      </c>
      <c r="BO66" s="380">
        <f>'Class-9'!BX68</f>
        <v>0</v>
      </c>
      <c r="BP66" s="847">
        <f>'Class-9'!BY68</f>
        <v>0</v>
      </c>
      <c r="BQ66" s="848">
        <f>'Class-9'!BZ68</f>
        <v>0</v>
      </c>
      <c r="BR66" s="382" t="str">
        <f>'Class-9'!CC68</f>
        <v/>
      </c>
      <c r="BS66" s="353">
        <f>'Class-9'!CD68</f>
        <v>0</v>
      </c>
      <c r="BT66" s="354">
        <f>'Class-9'!CE68</f>
        <v>0</v>
      </c>
      <c r="BU66" s="380">
        <f>'Class-9'!CF68</f>
        <v>0</v>
      </c>
      <c r="BV66" s="354">
        <f>'Class-9'!CG68</f>
        <v>0</v>
      </c>
      <c r="BW66" s="354">
        <f>'Class-9'!CH68</f>
        <v>0</v>
      </c>
      <c r="BX66" s="380">
        <f>'Class-9'!CI68</f>
        <v>0</v>
      </c>
      <c r="BY66" s="354">
        <f>'Class-9'!CJ68</f>
        <v>0</v>
      </c>
      <c r="BZ66" s="354">
        <f>'Class-9'!CK68</f>
        <v>0</v>
      </c>
      <c r="CA66" s="380">
        <f>'Class-9'!CL68</f>
        <v>0</v>
      </c>
      <c r="CB66" s="847">
        <f>'Class-9'!CM68</f>
        <v>0</v>
      </c>
      <c r="CC66" s="848">
        <f>'Class-9'!CN68</f>
        <v>0</v>
      </c>
      <c r="CD66" s="382" t="str">
        <f>'Class-9'!CQ68</f>
        <v/>
      </c>
      <c r="CE66" s="353">
        <f>'Class-9'!CR68</f>
        <v>0</v>
      </c>
      <c r="CF66" s="354">
        <f>'Class-9'!CS68</f>
        <v>0</v>
      </c>
      <c r="CG66" s="380">
        <f>'Class-9'!CT68</f>
        <v>0</v>
      </c>
      <c r="CH66" s="354">
        <f>'Class-9'!CU68</f>
        <v>0</v>
      </c>
      <c r="CI66" s="354">
        <f>'Class-9'!CV68</f>
        <v>0</v>
      </c>
      <c r="CJ66" s="380">
        <f>'Class-9'!CW68</f>
        <v>0</v>
      </c>
      <c r="CK66" s="354">
        <f>'Class-9'!CX68</f>
        <v>0</v>
      </c>
      <c r="CL66" s="354">
        <f>'Class-9'!CY68</f>
        <v>0</v>
      </c>
      <c r="CM66" s="380">
        <f>'Class-9'!CZ68</f>
        <v>0</v>
      </c>
      <c r="CN66" s="381">
        <f>'Class-9'!DA68</f>
        <v>0</v>
      </c>
      <c r="CO66" s="400">
        <f>'Class-9'!DC68</f>
        <v>0</v>
      </c>
      <c r="CP66" s="353">
        <f>'Class-9'!DD68</f>
        <v>0</v>
      </c>
      <c r="CQ66" s="354">
        <f>'Class-9'!DE68</f>
        <v>0</v>
      </c>
      <c r="CR66" s="380">
        <f>'Class-9'!DF68</f>
        <v>0</v>
      </c>
      <c r="CS66" s="354">
        <f>'Class-9'!DG68</f>
        <v>0</v>
      </c>
      <c r="CT66" s="354">
        <f>'Class-9'!DH68</f>
        <v>0</v>
      </c>
      <c r="CU66" s="380">
        <f>'Class-9'!DI68</f>
        <v>0</v>
      </c>
      <c r="CV66" s="354">
        <f>'Class-9'!DJ68</f>
        <v>0</v>
      </c>
      <c r="CW66" s="354">
        <f>'Class-9'!DK68</f>
        <v>0</v>
      </c>
      <c r="CX66" s="380">
        <f>'Class-9'!DL68</f>
        <v>0</v>
      </c>
      <c r="CY66" s="381">
        <f>'Class-9'!DM68</f>
        <v>0</v>
      </c>
      <c r="CZ66" s="400">
        <f>'Class-9'!DO68</f>
        <v>0</v>
      </c>
      <c r="DA66" s="353">
        <f>'Class-9'!DP68</f>
        <v>0</v>
      </c>
      <c r="DB66" s="354">
        <f>'Class-9'!DQ68</f>
        <v>0</v>
      </c>
      <c r="DC66" s="354">
        <f>'Class-9'!DR68</f>
        <v>0</v>
      </c>
      <c r="DD66" s="354">
        <f>'Class-9'!DS68</f>
        <v>0</v>
      </c>
      <c r="DE66" s="354">
        <f>'Class-9'!DT68</f>
        <v>0</v>
      </c>
      <c r="DF66" s="382">
        <f>'Class-9'!DU68</f>
        <v>0</v>
      </c>
      <c r="DG66" s="353">
        <f>'Class-9'!DV68</f>
        <v>0</v>
      </c>
      <c r="DH66" s="354">
        <f>'Class-9'!DW68</f>
        <v>0</v>
      </c>
      <c r="DI66" s="354">
        <f>'Class-9'!DX68</f>
        <v>0</v>
      </c>
      <c r="DJ66" s="354">
        <f>'Class-9'!DY68</f>
        <v>0</v>
      </c>
      <c r="DK66" s="354">
        <f>'Class-9'!DZ68</f>
        <v>0</v>
      </c>
      <c r="DL66" s="357">
        <f>'Class-9'!EA68</f>
        <v>0</v>
      </c>
      <c r="DM66" s="353">
        <f>'Class-9'!EB68</f>
        <v>0</v>
      </c>
      <c r="DN66" s="354">
        <f>'Class-9'!EC68</f>
        <v>0</v>
      </c>
      <c r="DO66" s="380">
        <f>'Class-9'!ED68</f>
        <v>0</v>
      </c>
      <c r="DP66" s="354">
        <f>'Class-9'!EE68</f>
        <v>0</v>
      </c>
      <c r="DQ66" s="354">
        <f>'Class-9'!EF68</f>
        <v>0</v>
      </c>
      <c r="DR66" s="380">
        <f>'Class-9'!EG68</f>
        <v>0</v>
      </c>
      <c r="DS66" s="354">
        <f>'Class-9'!EH68</f>
        <v>0</v>
      </c>
      <c r="DT66" s="354">
        <f>'Class-9'!EI68</f>
        <v>0</v>
      </c>
      <c r="DU66" s="380">
        <f>'Class-9'!EJ68</f>
        <v>0</v>
      </c>
      <c r="DV66" s="381">
        <f>'Class-9'!EK68</f>
        <v>0</v>
      </c>
      <c r="DW66" s="400">
        <f>'Class-9'!EM68</f>
        <v>0</v>
      </c>
      <c r="DX66" s="353">
        <f>'Class-9'!EN68</f>
        <v>0</v>
      </c>
      <c r="DY66" s="354">
        <f>'Class-9'!EO68</f>
        <v>0</v>
      </c>
      <c r="DZ66" s="358" t="str">
        <f>'Class-9'!EP68</f>
        <v/>
      </c>
      <c r="EA66" s="353">
        <f>'Class-9'!EQ68</f>
        <v>0</v>
      </c>
      <c r="EB66" s="354">
        <f>'Class-9'!ER68</f>
        <v>0</v>
      </c>
      <c r="EC66" s="359">
        <f>'Class-9'!ES68</f>
        <v>0</v>
      </c>
      <c r="ED66" s="354" t="str">
        <f>'Class-9'!ET68</f>
        <v/>
      </c>
      <c r="EE66" s="354" t="str">
        <f>'Class-9'!EU68</f>
        <v/>
      </c>
      <c r="EF66" s="354" t="str">
        <f>'Class-9'!EV68</f>
        <v/>
      </c>
      <c r="EG66" s="356" t="str">
        <f>'Class-9'!EW68</f>
        <v/>
      </c>
      <c r="EH66" s="360" t="str">
        <f>'Class-9'!EY68</f>
        <v/>
      </c>
    </row>
    <row r="67" spans="1:138" s="361" customFormat="1" ht="17.25" customHeight="1">
      <c r="A67" s="910"/>
      <c r="B67" s="353">
        <f t="shared" si="3"/>
        <v>0</v>
      </c>
      <c r="C67" s="354">
        <f>'Class-9'!D69</f>
        <v>0</v>
      </c>
      <c r="D67" s="354">
        <f>'Class-9'!E69</f>
        <v>0</v>
      </c>
      <c r="E67" s="354">
        <f>'Class-9'!F69</f>
        <v>0</v>
      </c>
      <c r="F67" s="354">
        <f>'Class-9'!$G69</f>
        <v>0</v>
      </c>
      <c r="G67" s="354">
        <f>'Class-9'!$H69</f>
        <v>0</v>
      </c>
      <c r="H67" s="354">
        <f>'Class-9'!I69</f>
        <v>0</v>
      </c>
      <c r="I67" s="354">
        <f>'Class-9'!J69</f>
        <v>0</v>
      </c>
      <c r="J67" s="355">
        <f>'Class-9'!K69</f>
        <v>0</v>
      </c>
      <c r="K67" s="353">
        <f>'Class-9'!L69</f>
        <v>0</v>
      </c>
      <c r="L67" s="354">
        <f>'Class-9'!M69</f>
        <v>0</v>
      </c>
      <c r="M67" s="380">
        <f>'Class-9'!N69</f>
        <v>0</v>
      </c>
      <c r="N67" s="354">
        <f>'Class-9'!O69</f>
        <v>0</v>
      </c>
      <c r="O67" s="354">
        <f>'Class-9'!P69</f>
        <v>0</v>
      </c>
      <c r="P67" s="380">
        <f>'Class-9'!Q69</f>
        <v>0</v>
      </c>
      <c r="Q67" s="354">
        <f>'Class-9'!R69</f>
        <v>0</v>
      </c>
      <c r="R67" s="354">
        <f>'Class-9'!S69</f>
        <v>0</v>
      </c>
      <c r="S67" s="380">
        <f>'Class-9'!T69</f>
        <v>0</v>
      </c>
      <c r="T67" s="847">
        <f>'Class-9'!U69</f>
        <v>0</v>
      </c>
      <c r="U67" s="848"/>
      <c r="V67" s="382" t="str">
        <f>'Class-9'!Y69</f>
        <v/>
      </c>
      <c r="W67" s="353">
        <f>'Class-9'!Z69</f>
        <v>0</v>
      </c>
      <c r="X67" s="354">
        <f>'Class-9'!AA69</f>
        <v>0</v>
      </c>
      <c r="Y67" s="380">
        <f>'Class-9'!AB69</f>
        <v>0</v>
      </c>
      <c r="Z67" s="354">
        <f>'Class-9'!AC69</f>
        <v>0</v>
      </c>
      <c r="AA67" s="354">
        <f>'Class-9'!AD69</f>
        <v>0</v>
      </c>
      <c r="AB67" s="380">
        <f>'Class-9'!AE69</f>
        <v>0</v>
      </c>
      <c r="AC67" s="354">
        <f>'Class-9'!AF69</f>
        <v>0</v>
      </c>
      <c r="AD67" s="354">
        <f>'Class-9'!AG69</f>
        <v>0</v>
      </c>
      <c r="AE67" s="380">
        <f>'Class-9'!AH69</f>
        <v>0</v>
      </c>
      <c r="AF67" s="847">
        <f>'Class-9'!AI69</f>
        <v>0</v>
      </c>
      <c r="AG67" s="848">
        <f>'Class-9'!AJ69</f>
        <v>0</v>
      </c>
      <c r="AH67" s="382" t="str">
        <f>'Class-9'!AM69</f>
        <v/>
      </c>
      <c r="AI67" s="353">
        <f>'Class-9'!AN69</f>
        <v>0</v>
      </c>
      <c r="AJ67" s="354">
        <f>'Class-9'!AO69</f>
        <v>0</v>
      </c>
      <c r="AK67" s="380">
        <f>'Class-9'!AP69</f>
        <v>0</v>
      </c>
      <c r="AL67" s="354">
        <f>'Class-9'!AQ69</f>
        <v>0</v>
      </c>
      <c r="AM67" s="354">
        <f>'Class-9'!AR69</f>
        <v>0</v>
      </c>
      <c r="AN67" s="380">
        <f>'Class-9'!AS69</f>
        <v>0</v>
      </c>
      <c r="AO67" s="354">
        <f>'Class-9'!AT69</f>
        <v>0</v>
      </c>
      <c r="AP67" s="354">
        <f>'Class-9'!AU69</f>
        <v>0</v>
      </c>
      <c r="AQ67" s="380">
        <f>'Class-9'!AV69</f>
        <v>0</v>
      </c>
      <c r="AR67" s="847">
        <f>'Class-9'!AW69</f>
        <v>0</v>
      </c>
      <c r="AS67" s="848"/>
      <c r="AT67" s="382" t="str">
        <f>'Class-9'!BA69</f>
        <v/>
      </c>
      <c r="AU67" s="353">
        <f>'Class-9'!BB69</f>
        <v>0</v>
      </c>
      <c r="AV67" s="354">
        <f>'Class-9'!BC69</f>
        <v>0</v>
      </c>
      <c r="AW67" s="380">
        <f>'Class-9'!BD69</f>
        <v>0</v>
      </c>
      <c r="AX67" s="354">
        <f>'Class-9'!BE69</f>
        <v>0</v>
      </c>
      <c r="AY67" s="354">
        <f>'Class-9'!BF69</f>
        <v>0</v>
      </c>
      <c r="AZ67" s="380">
        <f>'Class-9'!BG69</f>
        <v>0</v>
      </c>
      <c r="BA67" s="354">
        <f>'Class-9'!BH69</f>
        <v>0</v>
      </c>
      <c r="BB67" s="354">
        <f>'Class-9'!BI69</f>
        <v>0</v>
      </c>
      <c r="BC67" s="380">
        <f>'Class-9'!BJ69</f>
        <v>0</v>
      </c>
      <c r="BD67" s="847">
        <f>'Class-9'!BK69</f>
        <v>0</v>
      </c>
      <c r="BE67" s="848">
        <f>'Class-9'!BL69</f>
        <v>0</v>
      </c>
      <c r="BF67" s="382" t="str">
        <f>'Class-9'!BO69</f>
        <v/>
      </c>
      <c r="BG67" s="353">
        <f>'Class-9'!BP69</f>
        <v>0</v>
      </c>
      <c r="BH67" s="354">
        <f>'Class-9'!BQ69</f>
        <v>0</v>
      </c>
      <c r="BI67" s="380">
        <f>'Class-9'!BR69</f>
        <v>0</v>
      </c>
      <c r="BJ67" s="354">
        <f>'Class-9'!BS69</f>
        <v>0</v>
      </c>
      <c r="BK67" s="354">
        <f>'Class-9'!BT69</f>
        <v>0</v>
      </c>
      <c r="BL67" s="380">
        <f>'Class-9'!BU69</f>
        <v>0</v>
      </c>
      <c r="BM67" s="354">
        <f>'Class-9'!BV69</f>
        <v>0</v>
      </c>
      <c r="BN67" s="354">
        <f>'Class-9'!BW69</f>
        <v>0</v>
      </c>
      <c r="BO67" s="380">
        <f>'Class-9'!BX69</f>
        <v>0</v>
      </c>
      <c r="BP67" s="847">
        <f>'Class-9'!BY69</f>
        <v>0</v>
      </c>
      <c r="BQ67" s="848">
        <f>'Class-9'!BZ69</f>
        <v>0</v>
      </c>
      <c r="BR67" s="382" t="str">
        <f>'Class-9'!CC69</f>
        <v/>
      </c>
      <c r="BS67" s="353">
        <f>'Class-9'!CD69</f>
        <v>0</v>
      </c>
      <c r="BT67" s="354">
        <f>'Class-9'!CE69</f>
        <v>0</v>
      </c>
      <c r="BU67" s="380">
        <f>'Class-9'!CF69</f>
        <v>0</v>
      </c>
      <c r="BV67" s="354">
        <f>'Class-9'!CG69</f>
        <v>0</v>
      </c>
      <c r="BW67" s="354">
        <f>'Class-9'!CH69</f>
        <v>0</v>
      </c>
      <c r="BX67" s="380">
        <f>'Class-9'!CI69</f>
        <v>0</v>
      </c>
      <c r="BY67" s="354">
        <f>'Class-9'!CJ69</f>
        <v>0</v>
      </c>
      <c r="BZ67" s="354">
        <f>'Class-9'!CK69</f>
        <v>0</v>
      </c>
      <c r="CA67" s="380">
        <f>'Class-9'!CL69</f>
        <v>0</v>
      </c>
      <c r="CB67" s="847">
        <f>'Class-9'!CM69</f>
        <v>0</v>
      </c>
      <c r="CC67" s="848">
        <f>'Class-9'!CN69</f>
        <v>0</v>
      </c>
      <c r="CD67" s="382" t="str">
        <f>'Class-9'!CQ69</f>
        <v/>
      </c>
      <c r="CE67" s="353">
        <f>'Class-9'!CR69</f>
        <v>0</v>
      </c>
      <c r="CF67" s="354">
        <f>'Class-9'!CS69</f>
        <v>0</v>
      </c>
      <c r="CG67" s="380">
        <f>'Class-9'!CT69</f>
        <v>0</v>
      </c>
      <c r="CH67" s="354">
        <f>'Class-9'!CU69</f>
        <v>0</v>
      </c>
      <c r="CI67" s="354">
        <f>'Class-9'!CV69</f>
        <v>0</v>
      </c>
      <c r="CJ67" s="380">
        <f>'Class-9'!CW69</f>
        <v>0</v>
      </c>
      <c r="CK67" s="354">
        <f>'Class-9'!CX69</f>
        <v>0</v>
      </c>
      <c r="CL67" s="354">
        <f>'Class-9'!CY69</f>
        <v>0</v>
      </c>
      <c r="CM67" s="380">
        <f>'Class-9'!CZ69</f>
        <v>0</v>
      </c>
      <c r="CN67" s="381">
        <f>'Class-9'!DA69</f>
        <v>0</v>
      </c>
      <c r="CO67" s="400">
        <f>'Class-9'!DC69</f>
        <v>0</v>
      </c>
      <c r="CP67" s="353">
        <f>'Class-9'!DD69</f>
        <v>0</v>
      </c>
      <c r="CQ67" s="354">
        <f>'Class-9'!DE69</f>
        <v>0</v>
      </c>
      <c r="CR67" s="380">
        <f>'Class-9'!DF69</f>
        <v>0</v>
      </c>
      <c r="CS67" s="354">
        <f>'Class-9'!DG69</f>
        <v>0</v>
      </c>
      <c r="CT67" s="354">
        <f>'Class-9'!DH69</f>
        <v>0</v>
      </c>
      <c r="CU67" s="380">
        <f>'Class-9'!DI69</f>
        <v>0</v>
      </c>
      <c r="CV67" s="354">
        <f>'Class-9'!DJ69</f>
        <v>0</v>
      </c>
      <c r="CW67" s="354">
        <f>'Class-9'!DK69</f>
        <v>0</v>
      </c>
      <c r="CX67" s="380">
        <f>'Class-9'!DL69</f>
        <v>0</v>
      </c>
      <c r="CY67" s="381">
        <f>'Class-9'!DM69</f>
        <v>0</v>
      </c>
      <c r="CZ67" s="400">
        <f>'Class-9'!DO69</f>
        <v>0</v>
      </c>
      <c r="DA67" s="353">
        <f>'Class-9'!DP69</f>
        <v>0</v>
      </c>
      <c r="DB67" s="354">
        <f>'Class-9'!DQ69</f>
        <v>0</v>
      </c>
      <c r="DC67" s="354">
        <f>'Class-9'!DR69</f>
        <v>0</v>
      </c>
      <c r="DD67" s="354">
        <f>'Class-9'!DS69</f>
        <v>0</v>
      </c>
      <c r="DE67" s="354">
        <f>'Class-9'!DT69</f>
        <v>0</v>
      </c>
      <c r="DF67" s="382">
        <f>'Class-9'!DU69</f>
        <v>0</v>
      </c>
      <c r="DG67" s="353">
        <f>'Class-9'!DV69</f>
        <v>0</v>
      </c>
      <c r="DH67" s="354">
        <f>'Class-9'!DW69</f>
        <v>0</v>
      </c>
      <c r="DI67" s="354">
        <f>'Class-9'!DX69</f>
        <v>0</v>
      </c>
      <c r="DJ67" s="354">
        <f>'Class-9'!DY69</f>
        <v>0</v>
      </c>
      <c r="DK67" s="354">
        <f>'Class-9'!DZ69</f>
        <v>0</v>
      </c>
      <c r="DL67" s="357">
        <f>'Class-9'!EA69</f>
        <v>0</v>
      </c>
      <c r="DM67" s="353">
        <f>'Class-9'!EB69</f>
        <v>0</v>
      </c>
      <c r="DN67" s="354">
        <f>'Class-9'!EC69</f>
        <v>0</v>
      </c>
      <c r="DO67" s="380">
        <f>'Class-9'!ED69</f>
        <v>0</v>
      </c>
      <c r="DP67" s="354">
        <f>'Class-9'!EE69</f>
        <v>0</v>
      </c>
      <c r="DQ67" s="354">
        <f>'Class-9'!EF69</f>
        <v>0</v>
      </c>
      <c r="DR67" s="380">
        <f>'Class-9'!EG69</f>
        <v>0</v>
      </c>
      <c r="DS67" s="354">
        <f>'Class-9'!EH69</f>
        <v>0</v>
      </c>
      <c r="DT67" s="354">
        <f>'Class-9'!EI69</f>
        <v>0</v>
      </c>
      <c r="DU67" s="380">
        <f>'Class-9'!EJ69</f>
        <v>0</v>
      </c>
      <c r="DV67" s="381">
        <f>'Class-9'!EK69</f>
        <v>0</v>
      </c>
      <c r="DW67" s="400">
        <f>'Class-9'!EM69</f>
        <v>0</v>
      </c>
      <c r="DX67" s="353">
        <f>'Class-9'!EN69</f>
        <v>0</v>
      </c>
      <c r="DY67" s="354">
        <f>'Class-9'!EO69</f>
        <v>0</v>
      </c>
      <c r="DZ67" s="358" t="str">
        <f>'Class-9'!EP69</f>
        <v/>
      </c>
      <c r="EA67" s="353">
        <f>'Class-9'!EQ69</f>
        <v>0</v>
      </c>
      <c r="EB67" s="354">
        <f>'Class-9'!ER69</f>
        <v>0</v>
      </c>
      <c r="EC67" s="359">
        <f>'Class-9'!ES69</f>
        <v>0</v>
      </c>
      <c r="ED67" s="354" t="str">
        <f>'Class-9'!ET69</f>
        <v/>
      </c>
      <c r="EE67" s="354" t="str">
        <f>'Class-9'!EU69</f>
        <v/>
      </c>
      <c r="EF67" s="354" t="str">
        <f>'Class-9'!EV69</f>
        <v/>
      </c>
      <c r="EG67" s="356" t="str">
        <f>'Class-9'!EW69</f>
        <v/>
      </c>
      <c r="EH67" s="360" t="str">
        <f>'Class-9'!EY69</f>
        <v/>
      </c>
    </row>
    <row r="68" spans="1:138" s="361" customFormat="1" ht="17.25" customHeight="1">
      <c r="A68" s="910"/>
      <c r="B68" s="353">
        <f t="shared" si="3"/>
        <v>0</v>
      </c>
      <c r="C68" s="354">
        <f>'Class-9'!D70</f>
        <v>0</v>
      </c>
      <c r="D68" s="354">
        <f>'Class-9'!E70</f>
        <v>0</v>
      </c>
      <c r="E68" s="354">
        <f>'Class-9'!F70</f>
        <v>0</v>
      </c>
      <c r="F68" s="354">
        <f>'Class-9'!$G70</f>
        <v>0</v>
      </c>
      <c r="G68" s="354">
        <f>'Class-9'!$H70</f>
        <v>0</v>
      </c>
      <c r="H68" s="354">
        <f>'Class-9'!I70</f>
        <v>0</v>
      </c>
      <c r="I68" s="354">
        <f>'Class-9'!J70</f>
        <v>0</v>
      </c>
      <c r="J68" s="355">
        <f>'Class-9'!K70</f>
        <v>0</v>
      </c>
      <c r="K68" s="353">
        <f>'Class-9'!L70</f>
        <v>0</v>
      </c>
      <c r="L68" s="354">
        <f>'Class-9'!M70</f>
        <v>0</v>
      </c>
      <c r="M68" s="380">
        <f>'Class-9'!N70</f>
        <v>0</v>
      </c>
      <c r="N68" s="354">
        <f>'Class-9'!O70</f>
        <v>0</v>
      </c>
      <c r="O68" s="354">
        <f>'Class-9'!P70</f>
        <v>0</v>
      </c>
      <c r="P68" s="380">
        <f>'Class-9'!Q70</f>
        <v>0</v>
      </c>
      <c r="Q68" s="354">
        <f>'Class-9'!R70</f>
        <v>0</v>
      </c>
      <c r="R68" s="354">
        <f>'Class-9'!S70</f>
        <v>0</v>
      </c>
      <c r="S68" s="380">
        <f>'Class-9'!T70</f>
        <v>0</v>
      </c>
      <c r="T68" s="847">
        <f>'Class-9'!U70</f>
        <v>0</v>
      </c>
      <c r="U68" s="848"/>
      <c r="V68" s="382" t="str">
        <f>'Class-9'!Y70</f>
        <v/>
      </c>
      <c r="W68" s="353">
        <f>'Class-9'!Z70</f>
        <v>0</v>
      </c>
      <c r="X68" s="354">
        <f>'Class-9'!AA70</f>
        <v>0</v>
      </c>
      <c r="Y68" s="380">
        <f>'Class-9'!AB70</f>
        <v>0</v>
      </c>
      <c r="Z68" s="354">
        <f>'Class-9'!AC70</f>
        <v>0</v>
      </c>
      <c r="AA68" s="354">
        <f>'Class-9'!AD70</f>
        <v>0</v>
      </c>
      <c r="AB68" s="380">
        <f>'Class-9'!AE70</f>
        <v>0</v>
      </c>
      <c r="AC68" s="354">
        <f>'Class-9'!AF70</f>
        <v>0</v>
      </c>
      <c r="AD68" s="354">
        <f>'Class-9'!AG70</f>
        <v>0</v>
      </c>
      <c r="AE68" s="380">
        <f>'Class-9'!AH70</f>
        <v>0</v>
      </c>
      <c r="AF68" s="847">
        <f>'Class-9'!AI70</f>
        <v>0</v>
      </c>
      <c r="AG68" s="848">
        <f>'Class-9'!AJ70</f>
        <v>0</v>
      </c>
      <c r="AH68" s="382" t="str">
        <f>'Class-9'!AM70</f>
        <v/>
      </c>
      <c r="AI68" s="353">
        <f>'Class-9'!AN70</f>
        <v>0</v>
      </c>
      <c r="AJ68" s="354">
        <f>'Class-9'!AO70</f>
        <v>0</v>
      </c>
      <c r="AK68" s="380">
        <f>'Class-9'!AP70</f>
        <v>0</v>
      </c>
      <c r="AL68" s="354">
        <f>'Class-9'!AQ70</f>
        <v>0</v>
      </c>
      <c r="AM68" s="354">
        <f>'Class-9'!AR70</f>
        <v>0</v>
      </c>
      <c r="AN68" s="380">
        <f>'Class-9'!AS70</f>
        <v>0</v>
      </c>
      <c r="AO68" s="354">
        <f>'Class-9'!AT70</f>
        <v>0</v>
      </c>
      <c r="AP68" s="354">
        <f>'Class-9'!AU70</f>
        <v>0</v>
      </c>
      <c r="AQ68" s="380">
        <f>'Class-9'!AV70</f>
        <v>0</v>
      </c>
      <c r="AR68" s="847">
        <f>'Class-9'!AW70</f>
        <v>0</v>
      </c>
      <c r="AS68" s="848"/>
      <c r="AT68" s="382" t="str">
        <f>'Class-9'!BA70</f>
        <v/>
      </c>
      <c r="AU68" s="353">
        <f>'Class-9'!BB70</f>
        <v>0</v>
      </c>
      <c r="AV68" s="354">
        <f>'Class-9'!BC70</f>
        <v>0</v>
      </c>
      <c r="AW68" s="380">
        <f>'Class-9'!BD70</f>
        <v>0</v>
      </c>
      <c r="AX68" s="354">
        <f>'Class-9'!BE70</f>
        <v>0</v>
      </c>
      <c r="AY68" s="354">
        <f>'Class-9'!BF70</f>
        <v>0</v>
      </c>
      <c r="AZ68" s="380">
        <f>'Class-9'!BG70</f>
        <v>0</v>
      </c>
      <c r="BA68" s="354">
        <f>'Class-9'!BH70</f>
        <v>0</v>
      </c>
      <c r="BB68" s="354">
        <f>'Class-9'!BI70</f>
        <v>0</v>
      </c>
      <c r="BC68" s="380">
        <f>'Class-9'!BJ70</f>
        <v>0</v>
      </c>
      <c r="BD68" s="847">
        <f>'Class-9'!BK70</f>
        <v>0</v>
      </c>
      <c r="BE68" s="848">
        <f>'Class-9'!BL70</f>
        <v>0</v>
      </c>
      <c r="BF68" s="382" t="str">
        <f>'Class-9'!BO70</f>
        <v/>
      </c>
      <c r="BG68" s="353">
        <f>'Class-9'!BP70</f>
        <v>0</v>
      </c>
      <c r="BH68" s="354">
        <f>'Class-9'!BQ70</f>
        <v>0</v>
      </c>
      <c r="BI68" s="380">
        <f>'Class-9'!BR70</f>
        <v>0</v>
      </c>
      <c r="BJ68" s="354">
        <f>'Class-9'!BS70</f>
        <v>0</v>
      </c>
      <c r="BK68" s="354">
        <f>'Class-9'!BT70</f>
        <v>0</v>
      </c>
      <c r="BL68" s="380">
        <f>'Class-9'!BU70</f>
        <v>0</v>
      </c>
      <c r="BM68" s="354">
        <f>'Class-9'!BV70</f>
        <v>0</v>
      </c>
      <c r="BN68" s="354">
        <f>'Class-9'!BW70</f>
        <v>0</v>
      </c>
      <c r="BO68" s="380">
        <f>'Class-9'!BX70</f>
        <v>0</v>
      </c>
      <c r="BP68" s="847">
        <f>'Class-9'!BY70</f>
        <v>0</v>
      </c>
      <c r="BQ68" s="848">
        <f>'Class-9'!BZ70</f>
        <v>0</v>
      </c>
      <c r="BR68" s="382" t="str">
        <f>'Class-9'!CC70</f>
        <v/>
      </c>
      <c r="BS68" s="353">
        <f>'Class-9'!CD70</f>
        <v>0</v>
      </c>
      <c r="BT68" s="354">
        <f>'Class-9'!CE70</f>
        <v>0</v>
      </c>
      <c r="BU68" s="380">
        <f>'Class-9'!CF70</f>
        <v>0</v>
      </c>
      <c r="BV68" s="354">
        <f>'Class-9'!CG70</f>
        <v>0</v>
      </c>
      <c r="BW68" s="354">
        <f>'Class-9'!CH70</f>
        <v>0</v>
      </c>
      <c r="BX68" s="380">
        <f>'Class-9'!CI70</f>
        <v>0</v>
      </c>
      <c r="BY68" s="354">
        <f>'Class-9'!CJ70</f>
        <v>0</v>
      </c>
      <c r="BZ68" s="354">
        <f>'Class-9'!CK70</f>
        <v>0</v>
      </c>
      <c r="CA68" s="380">
        <f>'Class-9'!CL70</f>
        <v>0</v>
      </c>
      <c r="CB68" s="847">
        <f>'Class-9'!CM70</f>
        <v>0</v>
      </c>
      <c r="CC68" s="848">
        <f>'Class-9'!CN70</f>
        <v>0</v>
      </c>
      <c r="CD68" s="382" t="str">
        <f>'Class-9'!CQ70</f>
        <v/>
      </c>
      <c r="CE68" s="353">
        <f>'Class-9'!CR70</f>
        <v>0</v>
      </c>
      <c r="CF68" s="354">
        <f>'Class-9'!CS70</f>
        <v>0</v>
      </c>
      <c r="CG68" s="380">
        <f>'Class-9'!CT70</f>
        <v>0</v>
      </c>
      <c r="CH68" s="354">
        <f>'Class-9'!CU70</f>
        <v>0</v>
      </c>
      <c r="CI68" s="354">
        <f>'Class-9'!CV70</f>
        <v>0</v>
      </c>
      <c r="CJ68" s="380">
        <f>'Class-9'!CW70</f>
        <v>0</v>
      </c>
      <c r="CK68" s="354">
        <f>'Class-9'!CX70</f>
        <v>0</v>
      </c>
      <c r="CL68" s="354">
        <f>'Class-9'!CY70</f>
        <v>0</v>
      </c>
      <c r="CM68" s="380">
        <f>'Class-9'!CZ70</f>
        <v>0</v>
      </c>
      <c r="CN68" s="381">
        <f>'Class-9'!DA70</f>
        <v>0</v>
      </c>
      <c r="CO68" s="400">
        <f>'Class-9'!DC70</f>
        <v>0</v>
      </c>
      <c r="CP68" s="353">
        <f>'Class-9'!DD70</f>
        <v>0</v>
      </c>
      <c r="CQ68" s="354">
        <f>'Class-9'!DE70</f>
        <v>0</v>
      </c>
      <c r="CR68" s="380">
        <f>'Class-9'!DF70</f>
        <v>0</v>
      </c>
      <c r="CS68" s="354">
        <f>'Class-9'!DG70</f>
        <v>0</v>
      </c>
      <c r="CT68" s="354">
        <f>'Class-9'!DH70</f>
        <v>0</v>
      </c>
      <c r="CU68" s="380">
        <f>'Class-9'!DI70</f>
        <v>0</v>
      </c>
      <c r="CV68" s="354">
        <f>'Class-9'!DJ70</f>
        <v>0</v>
      </c>
      <c r="CW68" s="354">
        <f>'Class-9'!DK70</f>
        <v>0</v>
      </c>
      <c r="CX68" s="380">
        <f>'Class-9'!DL70</f>
        <v>0</v>
      </c>
      <c r="CY68" s="381">
        <f>'Class-9'!DM70</f>
        <v>0</v>
      </c>
      <c r="CZ68" s="400">
        <f>'Class-9'!DO70</f>
        <v>0</v>
      </c>
      <c r="DA68" s="353">
        <f>'Class-9'!DP70</f>
        <v>0</v>
      </c>
      <c r="DB68" s="354">
        <f>'Class-9'!DQ70</f>
        <v>0</v>
      </c>
      <c r="DC68" s="354">
        <f>'Class-9'!DR70</f>
        <v>0</v>
      </c>
      <c r="DD68" s="354">
        <f>'Class-9'!DS70</f>
        <v>0</v>
      </c>
      <c r="DE68" s="354">
        <f>'Class-9'!DT70</f>
        <v>0</v>
      </c>
      <c r="DF68" s="382">
        <f>'Class-9'!DU70</f>
        <v>0</v>
      </c>
      <c r="DG68" s="353">
        <f>'Class-9'!DV70</f>
        <v>0</v>
      </c>
      <c r="DH68" s="354">
        <f>'Class-9'!DW70</f>
        <v>0</v>
      </c>
      <c r="DI68" s="354">
        <f>'Class-9'!DX70</f>
        <v>0</v>
      </c>
      <c r="DJ68" s="354">
        <f>'Class-9'!DY70</f>
        <v>0</v>
      </c>
      <c r="DK68" s="354">
        <f>'Class-9'!DZ70</f>
        <v>0</v>
      </c>
      <c r="DL68" s="357">
        <f>'Class-9'!EA70</f>
        <v>0</v>
      </c>
      <c r="DM68" s="353">
        <f>'Class-9'!EB70</f>
        <v>0</v>
      </c>
      <c r="DN68" s="354">
        <f>'Class-9'!EC70</f>
        <v>0</v>
      </c>
      <c r="DO68" s="380">
        <f>'Class-9'!ED70</f>
        <v>0</v>
      </c>
      <c r="DP68" s="354">
        <f>'Class-9'!EE70</f>
        <v>0</v>
      </c>
      <c r="DQ68" s="354">
        <f>'Class-9'!EF70</f>
        <v>0</v>
      </c>
      <c r="DR68" s="380">
        <f>'Class-9'!EG70</f>
        <v>0</v>
      </c>
      <c r="DS68" s="354">
        <f>'Class-9'!EH70</f>
        <v>0</v>
      </c>
      <c r="DT68" s="354">
        <f>'Class-9'!EI70</f>
        <v>0</v>
      </c>
      <c r="DU68" s="380">
        <f>'Class-9'!EJ70</f>
        <v>0</v>
      </c>
      <c r="DV68" s="381">
        <f>'Class-9'!EK70</f>
        <v>0</v>
      </c>
      <c r="DW68" s="400">
        <f>'Class-9'!EM70</f>
        <v>0</v>
      </c>
      <c r="DX68" s="353">
        <f>'Class-9'!EN70</f>
        <v>0</v>
      </c>
      <c r="DY68" s="354">
        <f>'Class-9'!EO70</f>
        <v>0</v>
      </c>
      <c r="DZ68" s="358" t="str">
        <f>'Class-9'!EP70</f>
        <v/>
      </c>
      <c r="EA68" s="353">
        <f>'Class-9'!EQ70</f>
        <v>0</v>
      </c>
      <c r="EB68" s="354">
        <f>'Class-9'!ER70</f>
        <v>0</v>
      </c>
      <c r="EC68" s="359">
        <f>'Class-9'!ES70</f>
        <v>0</v>
      </c>
      <c r="ED68" s="354" t="str">
        <f>'Class-9'!ET70</f>
        <v/>
      </c>
      <c r="EE68" s="354" t="str">
        <f>'Class-9'!EU70</f>
        <v/>
      </c>
      <c r="EF68" s="354" t="str">
        <f>'Class-9'!EV70</f>
        <v/>
      </c>
      <c r="EG68" s="356" t="str">
        <f>'Class-9'!EW70</f>
        <v/>
      </c>
      <c r="EH68" s="360" t="str">
        <f>'Class-9'!EY70</f>
        <v/>
      </c>
    </row>
    <row r="69" spans="1:138" s="361" customFormat="1" ht="17.25" customHeight="1">
      <c r="A69" s="910"/>
      <c r="B69" s="353">
        <f t="shared" si="3"/>
        <v>0</v>
      </c>
      <c r="C69" s="354">
        <f>'Class-9'!D71</f>
        <v>0</v>
      </c>
      <c r="D69" s="354">
        <f>'Class-9'!E71</f>
        <v>0</v>
      </c>
      <c r="E69" s="354">
        <f>'Class-9'!F71</f>
        <v>0</v>
      </c>
      <c r="F69" s="354">
        <f>'Class-9'!$G71</f>
        <v>0</v>
      </c>
      <c r="G69" s="354">
        <f>'Class-9'!$H71</f>
        <v>0</v>
      </c>
      <c r="H69" s="354">
        <f>'Class-9'!I71</f>
        <v>0</v>
      </c>
      <c r="I69" s="354">
        <f>'Class-9'!J71</f>
        <v>0</v>
      </c>
      <c r="J69" s="355">
        <f>'Class-9'!K71</f>
        <v>0</v>
      </c>
      <c r="K69" s="353">
        <f>'Class-9'!L71</f>
        <v>0</v>
      </c>
      <c r="L69" s="354">
        <f>'Class-9'!M71</f>
        <v>0</v>
      </c>
      <c r="M69" s="380">
        <f>'Class-9'!N71</f>
        <v>0</v>
      </c>
      <c r="N69" s="354">
        <f>'Class-9'!O71</f>
        <v>0</v>
      </c>
      <c r="O69" s="354">
        <f>'Class-9'!P71</f>
        <v>0</v>
      </c>
      <c r="P69" s="380">
        <f>'Class-9'!Q71</f>
        <v>0</v>
      </c>
      <c r="Q69" s="354">
        <f>'Class-9'!R71</f>
        <v>0</v>
      </c>
      <c r="R69" s="354">
        <f>'Class-9'!S71</f>
        <v>0</v>
      </c>
      <c r="S69" s="380">
        <f>'Class-9'!T71</f>
        <v>0</v>
      </c>
      <c r="T69" s="847">
        <f>'Class-9'!U71</f>
        <v>0</v>
      </c>
      <c r="U69" s="848"/>
      <c r="V69" s="382" t="str">
        <f>'Class-9'!Y71</f>
        <v/>
      </c>
      <c r="W69" s="353">
        <f>'Class-9'!Z71</f>
        <v>0</v>
      </c>
      <c r="X69" s="354">
        <f>'Class-9'!AA71</f>
        <v>0</v>
      </c>
      <c r="Y69" s="380">
        <f>'Class-9'!AB71</f>
        <v>0</v>
      </c>
      <c r="Z69" s="354">
        <f>'Class-9'!AC71</f>
        <v>0</v>
      </c>
      <c r="AA69" s="354">
        <f>'Class-9'!AD71</f>
        <v>0</v>
      </c>
      <c r="AB69" s="380">
        <f>'Class-9'!AE71</f>
        <v>0</v>
      </c>
      <c r="AC69" s="354">
        <f>'Class-9'!AF71</f>
        <v>0</v>
      </c>
      <c r="AD69" s="354">
        <f>'Class-9'!AG71</f>
        <v>0</v>
      </c>
      <c r="AE69" s="380">
        <f>'Class-9'!AH71</f>
        <v>0</v>
      </c>
      <c r="AF69" s="847">
        <f>'Class-9'!AI71</f>
        <v>0</v>
      </c>
      <c r="AG69" s="848">
        <f>'Class-9'!AJ71</f>
        <v>0</v>
      </c>
      <c r="AH69" s="382" t="str">
        <f>'Class-9'!AM71</f>
        <v/>
      </c>
      <c r="AI69" s="353">
        <f>'Class-9'!AN71</f>
        <v>0</v>
      </c>
      <c r="AJ69" s="354">
        <f>'Class-9'!AO71</f>
        <v>0</v>
      </c>
      <c r="AK69" s="380">
        <f>'Class-9'!AP71</f>
        <v>0</v>
      </c>
      <c r="AL69" s="354">
        <f>'Class-9'!AQ71</f>
        <v>0</v>
      </c>
      <c r="AM69" s="354">
        <f>'Class-9'!AR71</f>
        <v>0</v>
      </c>
      <c r="AN69" s="380">
        <f>'Class-9'!AS71</f>
        <v>0</v>
      </c>
      <c r="AO69" s="354">
        <f>'Class-9'!AT71</f>
        <v>0</v>
      </c>
      <c r="AP69" s="354">
        <f>'Class-9'!AU71</f>
        <v>0</v>
      </c>
      <c r="AQ69" s="380">
        <f>'Class-9'!AV71</f>
        <v>0</v>
      </c>
      <c r="AR69" s="847">
        <f>'Class-9'!AW71</f>
        <v>0</v>
      </c>
      <c r="AS69" s="848"/>
      <c r="AT69" s="382" t="str">
        <f>'Class-9'!BA71</f>
        <v/>
      </c>
      <c r="AU69" s="353">
        <f>'Class-9'!BB71</f>
        <v>0</v>
      </c>
      <c r="AV69" s="354">
        <f>'Class-9'!BC71</f>
        <v>0</v>
      </c>
      <c r="AW69" s="380">
        <f>'Class-9'!BD71</f>
        <v>0</v>
      </c>
      <c r="AX69" s="354">
        <f>'Class-9'!BE71</f>
        <v>0</v>
      </c>
      <c r="AY69" s="354">
        <f>'Class-9'!BF71</f>
        <v>0</v>
      </c>
      <c r="AZ69" s="380">
        <f>'Class-9'!BG71</f>
        <v>0</v>
      </c>
      <c r="BA69" s="354">
        <f>'Class-9'!BH71</f>
        <v>0</v>
      </c>
      <c r="BB69" s="354">
        <f>'Class-9'!BI71</f>
        <v>0</v>
      </c>
      <c r="BC69" s="380">
        <f>'Class-9'!BJ71</f>
        <v>0</v>
      </c>
      <c r="BD69" s="847">
        <f>'Class-9'!BK71</f>
        <v>0</v>
      </c>
      <c r="BE69" s="848">
        <f>'Class-9'!BL71</f>
        <v>0</v>
      </c>
      <c r="BF69" s="382" t="str">
        <f>'Class-9'!BO71</f>
        <v/>
      </c>
      <c r="BG69" s="353">
        <f>'Class-9'!BP71</f>
        <v>0</v>
      </c>
      <c r="BH69" s="354">
        <f>'Class-9'!BQ71</f>
        <v>0</v>
      </c>
      <c r="BI69" s="380">
        <f>'Class-9'!BR71</f>
        <v>0</v>
      </c>
      <c r="BJ69" s="354">
        <f>'Class-9'!BS71</f>
        <v>0</v>
      </c>
      <c r="BK69" s="354">
        <f>'Class-9'!BT71</f>
        <v>0</v>
      </c>
      <c r="BL69" s="380">
        <f>'Class-9'!BU71</f>
        <v>0</v>
      </c>
      <c r="BM69" s="354">
        <f>'Class-9'!BV71</f>
        <v>0</v>
      </c>
      <c r="BN69" s="354">
        <f>'Class-9'!BW71</f>
        <v>0</v>
      </c>
      <c r="BO69" s="380">
        <f>'Class-9'!BX71</f>
        <v>0</v>
      </c>
      <c r="BP69" s="847">
        <f>'Class-9'!BY71</f>
        <v>0</v>
      </c>
      <c r="BQ69" s="848">
        <f>'Class-9'!BZ71</f>
        <v>0</v>
      </c>
      <c r="BR69" s="382" t="str">
        <f>'Class-9'!CC71</f>
        <v/>
      </c>
      <c r="BS69" s="353">
        <f>'Class-9'!CD71</f>
        <v>0</v>
      </c>
      <c r="BT69" s="354">
        <f>'Class-9'!CE71</f>
        <v>0</v>
      </c>
      <c r="BU69" s="380">
        <f>'Class-9'!CF71</f>
        <v>0</v>
      </c>
      <c r="BV69" s="354">
        <f>'Class-9'!CG71</f>
        <v>0</v>
      </c>
      <c r="BW69" s="354">
        <f>'Class-9'!CH71</f>
        <v>0</v>
      </c>
      <c r="BX69" s="380">
        <f>'Class-9'!CI71</f>
        <v>0</v>
      </c>
      <c r="BY69" s="354">
        <f>'Class-9'!CJ71</f>
        <v>0</v>
      </c>
      <c r="BZ69" s="354">
        <f>'Class-9'!CK71</f>
        <v>0</v>
      </c>
      <c r="CA69" s="380">
        <f>'Class-9'!CL71</f>
        <v>0</v>
      </c>
      <c r="CB69" s="847">
        <f>'Class-9'!CM71</f>
        <v>0</v>
      </c>
      <c r="CC69" s="848">
        <f>'Class-9'!CN71</f>
        <v>0</v>
      </c>
      <c r="CD69" s="382" t="str">
        <f>'Class-9'!CQ71</f>
        <v/>
      </c>
      <c r="CE69" s="353">
        <f>'Class-9'!CR71</f>
        <v>0</v>
      </c>
      <c r="CF69" s="354">
        <f>'Class-9'!CS71</f>
        <v>0</v>
      </c>
      <c r="CG69" s="380">
        <f>'Class-9'!CT71</f>
        <v>0</v>
      </c>
      <c r="CH69" s="354">
        <f>'Class-9'!CU71</f>
        <v>0</v>
      </c>
      <c r="CI69" s="354">
        <f>'Class-9'!CV71</f>
        <v>0</v>
      </c>
      <c r="CJ69" s="380">
        <f>'Class-9'!CW71</f>
        <v>0</v>
      </c>
      <c r="CK69" s="354">
        <f>'Class-9'!CX71</f>
        <v>0</v>
      </c>
      <c r="CL69" s="354">
        <f>'Class-9'!CY71</f>
        <v>0</v>
      </c>
      <c r="CM69" s="380">
        <f>'Class-9'!CZ71</f>
        <v>0</v>
      </c>
      <c r="CN69" s="381">
        <f>'Class-9'!DA71</f>
        <v>0</v>
      </c>
      <c r="CO69" s="400">
        <f>'Class-9'!DC71</f>
        <v>0</v>
      </c>
      <c r="CP69" s="353">
        <f>'Class-9'!DD71</f>
        <v>0</v>
      </c>
      <c r="CQ69" s="354">
        <f>'Class-9'!DE71</f>
        <v>0</v>
      </c>
      <c r="CR69" s="380">
        <f>'Class-9'!DF71</f>
        <v>0</v>
      </c>
      <c r="CS69" s="354">
        <f>'Class-9'!DG71</f>
        <v>0</v>
      </c>
      <c r="CT69" s="354">
        <f>'Class-9'!DH71</f>
        <v>0</v>
      </c>
      <c r="CU69" s="380">
        <f>'Class-9'!DI71</f>
        <v>0</v>
      </c>
      <c r="CV69" s="354">
        <f>'Class-9'!DJ71</f>
        <v>0</v>
      </c>
      <c r="CW69" s="354">
        <f>'Class-9'!DK71</f>
        <v>0</v>
      </c>
      <c r="CX69" s="380">
        <f>'Class-9'!DL71</f>
        <v>0</v>
      </c>
      <c r="CY69" s="381">
        <f>'Class-9'!DM71</f>
        <v>0</v>
      </c>
      <c r="CZ69" s="400">
        <f>'Class-9'!DO71</f>
        <v>0</v>
      </c>
      <c r="DA69" s="353">
        <f>'Class-9'!DP71</f>
        <v>0</v>
      </c>
      <c r="DB69" s="354">
        <f>'Class-9'!DQ71</f>
        <v>0</v>
      </c>
      <c r="DC69" s="354">
        <f>'Class-9'!DR71</f>
        <v>0</v>
      </c>
      <c r="DD69" s="354">
        <f>'Class-9'!DS71</f>
        <v>0</v>
      </c>
      <c r="DE69" s="354">
        <f>'Class-9'!DT71</f>
        <v>0</v>
      </c>
      <c r="DF69" s="382">
        <f>'Class-9'!DU71</f>
        <v>0</v>
      </c>
      <c r="DG69" s="353">
        <f>'Class-9'!DV71</f>
        <v>0</v>
      </c>
      <c r="DH69" s="354">
        <f>'Class-9'!DW71</f>
        <v>0</v>
      </c>
      <c r="DI69" s="354">
        <f>'Class-9'!DX71</f>
        <v>0</v>
      </c>
      <c r="DJ69" s="354">
        <f>'Class-9'!DY71</f>
        <v>0</v>
      </c>
      <c r="DK69" s="354">
        <f>'Class-9'!DZ71</f>
        <v>0</v>
      </c>
      <c r="DL69" s="357">
        <f>'Class-9'!EA71</f>
        <v>0</v>
      </c>
      <c r="DM69" s="353">
        <f>'Class-9'!EB71</f>
        <v>0</v>
      </c>
      <c r="DN69" s="354">
        <f>'Class-9'!EC71</f>
        <v>0</v>
      </c>
      <c r="DO69" s="380">
        <f>'Class-9'!ED71</f>
        <v>0</v>
      </c>
      <c r="DP69" s="354">
        <f>'Class-9'!EE71</f>
        <v>0</v>
      </c>
      <c r="DQ69" s="354">
        <f>'Class-9'!EF71</f>
        <v>0</v>
      </c>
      <c r="DR69" s="380">
        <f>'Class-9'!EG71</f>
        <v>0</v>
      </c>
      <c r="DS69" s="354">
        <f>'Class-9'!EH71</f>
        <v>0</v>
      </c>
      <c r="DT69" s="354">
        <f>'Class-9'!EI71</f>
        <v>0</v>
      </c>
      <c r="DU69" s="380">
        <f>'Class-9'!EJ71</f>
        <v>0</v>
      </c>
      <c r="DV69" s="381">
        <f>'Class-9'!EK71</f>
        <v>0</v>
      </c>
      <c r="DW69" s="400">
        <f>'Class-9'!EM71</f>
        <v>0</v>
      </c>
      <c r="DX69" s="353">
        <f>'Class-9'!EN71</f>
        <v>0</v>
      </c>
      <c r="DY69" s="354">
        <f>'Class-9'!EO71</f>
        <v>0</v>
      </c>
      <c r="DZ69" s="358" t="str">
        <f>'Class-9'!EP71</f>
        <v/>
      </c>
      <c r="EA69" s="353">
        <f>'Class-9'!EQ71</f>
        <v>0</v>
      </c>
      <c r="EB69" s="354">
        <f>'Class-9'!ER71</f>
        <v>0</v>
      </c>
      <c r="EC69" s="359">
        <f>'Class-9'!ES71</f>
        <v>0</v>
      </c>
      <c r="ED69" s="354" t="str">
        <f>'Class-9'!ET71</f>
        <v/>
      </c>
      <c r="EE69" s="354" t="str">
        <f>'Class-9'!EU71</f>
        <v/>
      </c>
      <c r="EF69" s="354" t="str">
        <f>'Class-9'!EV71</f>
        <v/>
      </c>
      <c r="EG69" s="356" t="str">
        <f>'Class-9'!EW71</f>
        <v/>
      </c>
      <c r="EH69" s="360" t="str">
        <f>'Class-9'!EY71</f>
        <v/>
      </c>
    </row>
    <row r="70" spans="1:138" s="361" customFormat="1" ht="17.25" customHeight="1">
      <c r="A70" s="910"/>
      <c r="B70" s="353">
        <f t="shared" si="3"/>
        <v>0</v>
      </c>
      <c r="C70" s="354">
        <f>'Class-9'!D72</f>
        <v>0</v>
      </c>
      <c r="D70" s="354">
        <f>'Class-9'!E72</f>
        <v>0</v>
      </c>
      <c r="E70" s="354">
        <f>'Class-9'!F72</f>
        <v>0</v>
      </c>
      <c r="F70" s="354">
        <f>'Class-9'!$G72</f>
        <v>0</v>
      </c>
      <c r="G70" s="354">
        <f>'Class-9'!$H72</f>
        <v>0</v>
      </c>
      <c r="H70" s="354">
        <f>'Class-9'!I72</f>
        <v>0</v>
      </c>
      <c r="I70" s="354">
        <f>'Class-9'!J72</f>
        <v>0</v>
      </c>
      <c r="J70" s="355">
        <f>'Class-9'!K72</f>
        <v>0</v>
      </c>
      <c r="K70" s="353">
        <f>'Class-9'!L72</f>
        <v>0</v>
      </c>
      <c r="L70" s="354">
        <f>'Class-9'!M72</f>
        <v>0</v>
      </c>
      <c r="M70" s="380">
        <f>'Class-9'!N72</f>
        <v>0</v>
      </c>
      <c r="N70" s="354">
        <f>'Class-9'!O72</f>
        <v>0</v>
      </c>
      <c r="O70" s="354">
        <f>'Class-9'!P72</f>
        <v>0</v>
      </c>
      <c r="P70" s="380">
        <f>'Class-9'!Q72</f>
        <v>0</v>
      </c>
      <c r="Q70" s="354">
        <f>'Class-9'!R72</f>
        <v>0</v>
      </c>
      <c r="R70" s="354">
        <f>'Class-9'!S72</f>
        <v>0</v>
      </c>
      <c r="S70" s="380">
        <f>'Class-9'!T72</f>
        <v>0</v>
      </c>
      <c r="T70" s="847">
        <f>'Class-9'!U72</f>
        <v>0</v>
      </c>
      <c r="U70" s="848"/>
      <c r="V70" s="382" t="str">
        <f>'Class-9'!Y72</f>
        <v/>
      </c>
      <c r="W70" s="353">
        <f>'Class-9'!Z72</f>
        <v>0</v>
      </c>
      <c r="X70" s="354">
        <f>'Class-9'!AA72</f>
        <v>0</v>
      </c>
      <c r="Y70" s="380">
        <f>'Class-9'!AB72</f>
        <v>0</v>
      </c>
      <c r="Z70" s="354">
        <f>'Class-9'!AC72</f>
        <v>0</v>
      </c>
      <c r="AA70" s="354">
        <f>'Class-9'!AD72</f>
        <v>0</v>
      </c>
      <c r="AB70" s="380">
        <f>'Class-9'!AE72</f>
        <v>0</v>
      </c>
      <c r="AC70" s="354">
        <f>'Class-9'!AF72</f>
        <v>0</v>
      </c>
      <c r="AD70" s="354">
        <f>'Class-9'!AG72</f>
        <v>0</v>
      </c>
      <c r="AE70" s="380">
        <f>'Class-9'!AH72</f>
        <v>0</v>
      </c>
      <c r="AF70" s="847">
        <f>'Class-9'!AI72</f>
        <v>0</v>
      </c>
      <c r="AG70" s="848">
        <f>'Class-9'!AJ72</f>
        <v>0</v>
      </c>
      <c r="AH70" s="382" t="str">
        <f>'Class-9'!AM72</f>
        <v/>
      </c>
      <c r="AI70" s="353">
        <f>'Class-9'!AN72</f>
        <v>0</v>
      </c>
      <c r="AJ70" s="354">
        <f>'Class-9'!AO72</f>
        <v>0</v>
      </c>
      <c r="AK70" s="380">
        <f>'Class-9'!AP72</f>
        <v>0</v>
      </c>
      <c r="AL70" s="354">
        <f>'Class-9'!AQ72</f>
        <v>0</v>
      </c>
      <c r="AM70" s="354">
        <f>'Class-9'!AR72</f>
        <v>0</v>
      </c>
      <c r="AN70" s="380">
        <f>'Class-9'!AS72</f>
        <v>0</v>
      </c>
      <c r="AO70" s="354">
        <f>'Class-9'!AT72</f>
        <v>0</v>
      </c>
      <c r="AP70" s="354">
        <f>'Class-9'!AU72</f>
        <v>0</v>
      </c>
      <c r="AQ70" s="380">
        <f>'Class-9'!AV72</f>
        <v>0</v>
      </c>
      <c r="AR70" s="847">
        <f>'Class-9'!AW72</f>
        <v>0</v>
      </c>
      <c r="AS70" s="848"/>
      <c r="AT70" s="382" t="str">
        <f>'Class-9'!BA72</f>
        <v/>
      </c>
      <c r="AU70" s="353">
        <f>'Class-9'!BB72</f>
        <v>0</v>
      </c>
      <c r="AV70" s="354">
        <f>'Class-9'!BC72</f>
        <v>0</v>
      </c>
      <c r="AW70" s="380">
        <f>'Class-9'!BD72</f>
        <v>0</v>
      </c>
      <c r="AX70" s="354">
        <f>'Class-9'!BE72</f>
        <v>0</v>
      </c>
      <c r="AY70" s="354">
        <f>'Class-9'!BF72</f>
        <v>0</v>
      </c>
      <c r="AZ70" s="380">
        <f>'Class-9'!BG72</f>
        <v>0</v>
      </c>
      <c r="BA70" s="354">
        <f>'Class-9'!BH72</f>
        <v>0</v>
      </c>
      <c r="BB70" s="354">
        <f>'Class-9'!BI72</f>
        <v>0</v>
      </c>
      <c r="BC70" s="380">
        <f>'Class-9'!BJ72</f>
        <v>0</v>
      </c>
      <c r="BD70" s="847">
        <f>'Class-9'!BK72</f>
        <v>0</v>
      </c>
      <c r="BE70" s="848">
        <f>'Class-9'!BL72</f>
        <v>0</v>
      </c>
      <c r="BF70" s="382" t="str">
        <f>'Class-9'!BO72</f>
        <v/>
      </c>
      <c r="BG70" s="353">
        <f>'Class-9'!BP72</f>
        <v>0</v>
      </c>
      <c r="BH70" s="354">
        <f>'Class-9'!BQ72</f>
        <v>0</v>
      </c>
      <c r="BI70" s="380">
        <f>'Class-9'!BR72</f>
        <v>0</v>
      </c>
      <c r="BJ70" s="354">
        <f>'Class-9'!BS72</f>
        <v>0</v>
      </c>
      <c r="BK70" s="354">
        <f>'Class-9'!BT72</f>
        <v>0</v>
      </c>
      <c r="BL70" s="380">
        <f>'Class-9'!BU72</f>
        <v>0</v>
      </c>
      <c r="BM70" s="354">
        <f>'Class-9'!BV72</f>
        <v>0</v>
      </c>
      <c r="BN70" s="354">
        <f>'Class-9'!BW72</f>
        <v>0</v>
      </c>
      <c r="BO70" s="380">
        <f>'Class-9'!BX72</f>
        <v>0</v>
      </c>
      <c r="BP70" s="847">
        <f>'Class-9'!BY72</f>
        <v>0</v>
      </c>
      <c r="BQ70" s="848">
        <f>'Class-9'!BZ72</f>
        <v>0</v>
      </c>
      <c r="BR70" s="382" t="str">
        <f>'Class-9'!CC72</f>
        <v/>
      </c>
      <c r="BS70" s="353">
        <f>'Class-9'!CD72</f>
        <v>0</v>
      </c>
      <c r="BT70" s="354">
        <f>'Class-9'!CE72</f>
        <v>0</v>
      </c>
      <c r="BU70" s="380">
        <f>'Class-9'!CF72</f>
        <v>0</v>
      </c>
      <c r="BV70" s="354">
        <f>'Class-9'!CG72</f>
        <v>0</v>
      </c>
      <c r="BW70" s="354">
        <f>'Class-9'!CH72</f>
        <v>0</v>
      </c>
      <c r="BX70" s="380">
        <f>'Class-9'!CI72</f>
        <v>0</v>
      </c>
      <c r="BY70" s="354">
        <f>'Class-9'!CJ72</f>
        <v>0</v>
      </c>
      <c r="BZ70" s="354">
        <f>'Class-9'!CK72</f>
        <v>0</v>
      </c>
      <c r="CA70" s="380">
        <f>'Class-9'!CL72</f>
        <v>0</v>
      </c>
      <c r="CB70" s="847">
        <f>'Class-9'!CM72</f>
        <v>0</v>
      </c>
      <c r="CC70" s="848">
        <f>'Class-9'!CN72</f>
        <v>0</v>
      </c>
      <c r="CD70" s="382" t="str">
        <f>'Class-9'!CQ72</f>
        <v/>
      </c>
      <c r="CE70" s="353">
        <f>'Class-9'!CR72</f>
        <v>0</v>
      </c>
      <c r="CF70" s="354">
        <f>'Class-9'!CS72</f>
        <v>0</v>
      </c>
      <c r="CG70" s="380">
        <f>'Class-9'!CT72</f>
        <v>0</v>
      </c>
      <c r="CH70" s="354">
        <f>'Class-9'!CU72</f>
        <v>0</v>
      </c>
      <c r="CI70" s="354">
        <f>'Class-9'!CV72</f>
        <v>0</v>
      </c>
      <c r="CJ70" s="380">
        <f>'Class-9'!CW72</f>
        <v>0</v>
      </c>
      <c r="CK70" s="354">
        <f>'Class-9'!CX72</f>
        <v>0</v>
      </c>
      <c r="CL70" s="354">
        <f>'Class-9'!CY72</f>
        <v>0</v>
      </c>
      <c r="CM70" s="380">
        <f>'Class-9'!CZ72</f>
        <v>0</v>
      </c>
      <c r="CN70" s="381">
        <f>'Class-9'!DA72</f>
        <v>0</v>
      </c>
      <c r="CO70" s="400">
        <f>'Class-9'!DC72</f>
        <v>0</v>
      </c>
      <c r="CP70" s="353">
        <f>'Class-9'!DD72</f>
        <v>0</v>
      </c>
      <c r="CQ70" s="354">
        <f>'Class-9'!DE72</f>
        <v>0</v>
      </c>
      <c r="CR70" s="380">
        <f>'Class-9'!DF72</f>
        <v>0</v>
      </c>
      <c r="CS70" s="354">
        <f>'Class-9'!DG72</f>
        <v>0</v>
      </c>
      <c r="CT70" s="354">
        <f>'Class-9'!DH72</f>
        <v>0</v>
      </c>
      <c r="CU70" s="380">
        <f>'Class-9'!DI72</f>
        <v>0</v>
      </c>
      <c r="CV70" s="354">
        <f>'Class-9'!DJ72</f>
        <v>0</v>
      </c>
      <c r="CW70" s="354">
        <f>'Class-9'!DK72</f>
        <v>0</v>
      </c>
      <c r="CX70" s="380">
        <f>'Class-9'!DL72</f>
        <v>0</v>
      </c>
      <c r="CY70" s="381">
        <f>'Class-9'!DM72</f>
        <v>0</v>
      </c>
      <c r="CZ70" s="400">
        <f>'Class-9'!DO72</f>
        <v>0</v>
      </c>
      <c r="DA70" s="353">
        <f>'Class-9'!DP72</f>
        <v>0</v>
      </c>
      <c r="DB70" s="354">
        <f>'Class-9'!DQ72</f>
        <v>0</v>
      </c>
      <c r="DC70" s="354">
        <f>'Class-9'!DR72</f>
        <v>0</v>
      </c>
      <c r="DD70" s="354">
        <f>'Class-9'!DS72</f>
        <v>0</v>
      </c>
      <c r="DE70" s="354">
        <f>'Class-9'!DT72</f>
        <v>0</v>
      </c>
      <c r="DF70" s="382">
        <f>'Class-9'!DU72</f>
        <v>0</v>
      </c>
      <c r="DG70" s="353">
        <f>'Class-9'!DV72</f>
        <v>0</v>
      </c>
      <c r="DH70" s="354">
        <f>'Class-9'!DW72</f>
        <v>0</v>
      </c>
      <c r="DI70" s="354">
        <f>'Class-9'!DX72</f>
        <v>0</v>
      </c>
      <c r="DJ70" s="354">
        <f>'Class-9'!DY72</f>
        <v>0</v>
      </c>
      <c r="DK70" s="354">
        <f>'Class-9'!DZ72</f>
        <v>0</v>
      </c>
      <c r="DL70" s="357">
        <f>'Class-9'!EA72</f>
        <v>0</v>
      </c>
      <c r="DM70" s="353">
        <f>'Class-9'!EB72</f>
        <v>0</v>
      </c>
      <c r="DN70" s="354">
        <f>'Class-9'!EC72</f>
        <v>0</v>
      </c>
      <c r="DO70" s="380">
        <f>'Class-9'!ED72</f>
        <v>0</v>
      </c>
      <c r="DP70" s="354">
        <f>'Class-9'!EE72</f>
        <v>0</v>
      </c>
      <c r="DQ70" s="354">
        <f>'Class-9'!EF72</f>
        <v>0</v>
      </c>
      <c r="DR70" s="380">
        <f>'Class-9'!EG72</f>
        <v>0</v>
      </c>
      <c r="DS70" s="354">
        <f>'Class-9'!EH72</f>
        <v>0</v>
      </c>
      <c r="DT70" s="354">
        <f>'Class-9'!EI72</f>
        <v>0</v>
      </c>
      <c r="DU70" s="380">
        <f>'Class-9'!EJ72</f>
        <v>0</v>
      </c>
      <c r="DV70" s="381">
        <f>'Class-9'!EK72</f>
        <v>0</v>
      </c>
      <c r="DW70" s="400">
        <f>'Class-9'!EM72</f>
        <v>0</v>
      </c>
      <c r="DX70" s="353">
        <f>'Class-9'!EN72</f>
        <v>0</v>
      </c>
      <c r="DY70" s="354">
        <f>'Class-9'!EO72</f>
        <v>0</v>
      </c>
      <c r="DZ70" s="358" t="str">
        <f>'Class-9'!EP72</f>
        <v/>
      </c>
      <c r="EA70" s="353">
        <f>'Class-9'!EQ72</f>
        <v>0</v>
      </c>
      <c r="EB70" s="354">
        <f>'Class-9'!ER72</f>
        <v>0</v>
      </c>
      <c r="EC70" s="359">
        <f>'Class-9'!ES72</f>
        <v>0</v>
      </c>
      <c r="ED70" s="354" t="str">
        <f>'Class-9'!ET72</f>
        <v/>
      </c>
      <c r="EE70" s="354" t="str">
        <f>'Class-9'!EU72</f>
        <v/>
      </c>
      <c r="EF70" s="354" t="str">
        <f>'Class-9'!EV72</f>
        <v/>
      </c>
      <c r="EG70" s="356" t="str">
        <f>'Class-9'!EW72</f>
        <v/>
      </c>
      <c r="EH70" s="360" t="str">
        <f>'Class-9'!EY72</f>
        <v/>
      </c>
    </row>
    <row r="71" spans="1:138" s="361" customFormat="1" ht="17.25" customHeight="1">
      <c r="A71" s="910"/>
      <c r="B71" s="353">
        <f t="shared" si="3"/>
        <v>0</v>
      </c>
      <c r="C71" s="354">
        <f>'Class-9'!D73</f>
        <v>0</v>
      </c>
      <c r="D71" s="354">
        <f>'Class-9'!E73</f>
        <v>0</v>
      </c>
      <c r="E71" s="354">
        <f>'Class-9'!F73</f>
        <v>0</v>
      </c>
      <c r="F71" s="354">
        <f>'Class-9'!$G73</f>
        <v>0</v>
      </c>
      <c r="G71" s="354">
        <f>'Class-9'!$H73</f>
        <v>0</v>
      </c>
      <c r="H71" s="354">
        <f>'Class-9'!I73</f>
        <v>0</v>
      </c>
      <c r="I71" s="354">
        <f>'Class-9'!J73</f>
        <v>0</v>
      </c>
      <c r="J71" s="355">
        <f>'Class-9'!K73</f>
        <v>0</v>
      </c>
      <c r="K71" s="353">
        <f>'Class-9'!L73</f>
        <v>0</v>
      </c>
      <c r="L71" s="354">
        <f>'Class-9'!M73</f>
        <v>0</v>
      </c>
      <c r="M71" s="380">
        <f>'Class-9'!N73</f>
        <v>0</v>
      </c>
      <c r="N71" s="354">
        <f>'Class-9'!O73</f>
        <v>0</v>
      </c>
      <c r="O71" s="354">
        <f>'Class-9'!P73</f>
        <v>0</v>
      </c>
      <c r="P71" s="380">
        <f>'Class-9'!Q73</f>
        <v>0</v>
      </c>
      <c r="Q71" s="354">
        <f>'Class-9'!R73</f>
        <v>0</v>
      </c>
      <c r="R71" s="354">
        <f>'Class-9'!S73</f>
        <v>0</v>
      </c>
      <c r="S71" s="380">
        <f>'Class-9'!T73</f>
        <v>0</v>
      </c>
      <c r="T71" s="847">
        <f>'Class-9'!U73</f>
        <v>0</v>
      </c>
      <c r="U71" s="848"/>
      <c r="V71" s="382" t="str">
        <f>'Class-9'!Y73</f>
        <v/>
      </c>
      <c r="W71" s="353">
        <f>'Class-9'!Z73</f>
        <v>0</v>
      </c>
      <c r="X71" s="354">
        <f>'Class-9'!AA73</f>
        <v>0</v>
      </c>
      <c r="Y71" s="380">
        <f>'Class-9'!AB73</f>
        <v>0</v>
      </c>
      <c r="Z71" s="354">
        <f>'Class-9'!AC73</f>
        <v>0</v>
      </c>
      <c r="AA71" s="354">
        <f>'Class-9'!AD73</f>
        <v>0</v>
      </c>
      <c r="AB71" s="380">
        <f>'Class-9'!AE73</f>
        <v>0</v>
      </c>
      <c r="AC71" s="354">
        <f>'Class-9'!AF73</f>
        <v>0</v>
      </c>
      <c r="AD71" s="354">
        <f>'Class-9'!AG73</f>
        <v>0</v>
      </c>
      <c r="AE71" s="380">
        <f>'Class-9'!AH73</f>
        <v>0</v>
      </c>
      <c r="AF71" s="847">
        <f>'Class-9'!AI73</f>
        <v>0</v>
      </c>
      <c r="AG71" s="848">
        <f>'Class-9'!AJ73</f>
        <v>0</v>
      </c>
      <c r="AH71" s="382" t="str">
        <f>'Class-9'!AM73</f>
        <v/>
      </c>
      <c r="AI71" s="353">
        <f>'Class-9'!AN73</f>
        <v>0</v>
      </c>
      <c r="AJ71" s="354">
        <f>'Class-9'!AO73</f>
        <v>0</v>
      </c>
      <c r="AK71" s="380">
        <f>'Class-9'!AP73</f>
        <v>0</v>
      </c>
      <c r="AL71" s="354">
        <f>'Class-9'!AQ73</f>
        <v>0</v>
      </c>
      <c r="AM71" s="354">
        <f>'Class-9'!AR73</f>
        <v>0</v>
      </c>
      <c r="AN71" s="380">
        <f>'Class-9'!AS73</f>
        <v>0</v>
      </c>
      <c r="AO71" s="354">
        <f>'Class-9'!AT73</f>
        <v>0</v>
      </c>
      <c r="AP71" s="354">
        <f>'Class-9'!AU73</f>
        <v>0</v>
      </c>
      <c r="AQ71" s="380">
        <f>'Class-9'!AV73</f>
        <v>0</v>
      </c>
      <c r="AR71" s="847">
        <f>'Class-9'!AW73</f>
        <v>0</v>
      </c>
      <c r="AS71" s="848"/>
      <c r="AT71" s="382" t="str">
        <f>'Class-9'!BA73</f>
        <v/>
      </c>
      <c r="AU71" s="353">
        <f>'Class-9'!BB73</f>
        <v>0</v>
      </c>
      <c r="AV71" s="354">
        <f>'Class-9'!BC73</f>
        <v>0</v>
      </c>
      <c r="AW71" s="380">
        <f>'Class-9'!BD73</f>
        <v>0</v>
      </c>
      <c r="AX71" s="354">
        <f>'Class-9'!BE73</f>
        <v>0</v>
      </c>
      <c r="AY71" s="354">
        <f>'Class-9'!BF73</f>
        <v>0</v>
      </c>
      <c r="AZ71" s="380">
        <f>'Class-9'!BG73</f>
        <v>0</v>
      </c>
      <c r="BA71" s="354">
        <f>'Class-9'!BH73</f>
        <v>0</v>
      </c>
      <c r="BB71" s="354">
        <f>'Class-9'!BI73</f>
        <v>0</v>
      </c>
      <c r="BC71" s="380">
        <f>'Class-9'!BJ73</f>
        <v>0</v>
      </c>
      <c r="BD71" s="847">
        <f>'Class-9'!BK73</f>
        <v>0</v>
      </c>
      <c r="BE71" s="848">
        <f>'Class-9'!BL73</f>
        <v>0</v>
      </c>
      <c r="BF71" s="382" t="str">
        <f>'Class-9'!BO73</f>
        <v/>
      </c>
      <c r="BG71" s="353">
        <f>'Class-9'!BP73</f>
        <v>0</v>
      </c>
      <c r="BH71" s="354">
        <f>'Class-9'!BQ73</f>
        <v>0</v>
      </c>
      <c r="BI71" s="380">
        <f>'Class-9'!BR73</f>
        <v>0</v>
      </c>
      <c r="BJ71" s="354">
        <f>'Class-9'!BS73</f>
        <v>0</v>
      </c>
      <c r="BK71" s="354">
        <f>'Class-9'!BT73</f>
        <v>0</v>
      </c>
      <c r="BL71" s="380">
        <f>'Class-9'!BU73</f>
        <v>0</v>
      </c>
      <c r="BM71" s="354">
        <f>'Class-9'!BV73</f>
        <v>0</v>
      </c>
      <c r="BN71" s="354">
        <f>'Class-9'!BW73</f>
        <v>0</v>
      </c>
      <c r="BO71" s="380">
        <f>'Class-9'!BX73</f>
        <v>0</v>
      </c>
      <c r="BP71" s="847">
        <f>'Class-9'!BY73</f>
        <v>0</v>
      </c>
      <c r="BQ71" s="848">
        <f>'Class-9'!BZ73</f>
        <v>0</v>
      </c>
      <c r="BR71" s="382" t="str">
        <f>'Class-9'!CC73</f>
        <v/>
      </c>
      <c r="BS71" s="353">
        <f>'Class-9'!CD73</f>
        <v>0</v>
      </c>
      <c r="BT71" s="354">
        <f>'Class-9'!CE73</f>
        <v>0</v>
      </c>
      <c r="BU71" s="380">
        <f>'Class-9'!CF73</f>
        <v>0</v>
      </c>
      <c r="BV71" s="354">
        <f>'Class-9'!CG73</f>
        <v>0</v>
      </c>
      <c r="BW71" s="354">
        <f>'Class-9'!CH73</f>
        <v>0</v>
      </c>
      <c r="BX71" s="380">
        <f>'Class-9'!CI73</f>
        <v>0</v>
      </c>
      <c r="BY71" s="354">
        <f>'Class-9'!CJ73</f>
        <v>0</v>
      </c>
      <c r="BZ71" s="354">
        <f>'Class-9'!CK73</f>
        <v>0</v>
      </c>
      <c r="CA71" s="380">
        <f>'Class-9'!CL73</f>
        <v>0</v>
      </c>
      <c r="CB71" s="847">
        <f>'Class-9'!CM73</f>
        <v>0</v>
      </c>
      <c r="CC71" s="848">
        <f>'Class-9'!CN73</f>
        <v>0</v>
      </c>
      <c r="CD71" s="382" t="str">
        <f>'Class-9'!CQ73</f>
        <v/>
      </c>
      <c r="CE71" s="353">
        <f>'Class-9'!CR73</f>
        <v>0</v>
      </c>
      <c r="CF71" s="354">
        <f>'Class-9'!CS73</f>
        <v>0</v>
      </c>
      <c r="CG71" s="380">
        <f>'Class-9'!CT73</f>
        <v>0</v>
      </c>
      <c r="CH71" s="354">
        <f>'Class-9'!CU73</f>
        <v>0</v>
      </c>
      <c r="CI71" s="354">
        <f>'Class-9'!CV73</f>
        <v>0</v>
      </c>
      <c r="CJ71" s="380">
        <f>'Class-9'!CW73</f>
        <v>0</v>
      </c>
      <c r="CK71" s="354">
        <f>'Class-9'!CX73</f>
        <v>0</v>
      </c>
      <c r="CL71" s="354">
        <f>'Class-9'!CY73</f>
        <v>0</v>
      </c>
      <c r="CM71" s="380">
        <f>'Class-9'!CZ73</f>
        <v>0</v>
      </c>
      <c r="CN71" s="381">
        <f>'Class-9'!DA73</f>
        <v>0</v>
      </c>
      <c r="CO71" s="400">
        <f>'Class-9'!DC73</f>
        <v>0</v>
      </c>
      <c r="CP71" s="353">
        <f>'Class-9'!DD73</f>
        <v>0</v>
      </c>
      <c r="CQ71" s="354">
        <f>'Class-9'!DE73</f>
        <v>0</v>
      </c>
      <c r="CR71" s="380">
        <f>'Class-9'!DF73</f>
        <v>0</v>
      </c>
      <c r="CS71" s="354">
        <f>'Class-9'!DG73</f>
        <v>0</v>
      </c>
      <c r="CT71" s="354">
        <f>'Class-9'!DH73</f>
        <v>0</v>
      </c>
      <c r="CU71" s="380">
        <f>'Class-9'!DI73</f>
        <v>0</v>
      </c>
      <c r="CV71" s="354">
        <f>'Class-9'!DJ73</f>
        <v>0</v>
      </c>
      <c r="CW71" s="354">
        <f>'Class-9'!DK73</f>
        <v>0</v>
      </c>
      <c r="CX71" s="380">
        <f>'Class-9'!DL73</f>
        <v>0</v>
      </c>
      <c r="CY71" s="381">
        <f>'Class-9'!DM73</f>
        <v>0</v>
      </c>
      <c r="CZ71" s="400">
        <f>'Class-9'!DO73</f>
        <v>0</v>
      </c>
      <c r="DA71" s="353">
        <f>'Class-9'!DP73</f>
        <v>0</v>
      </c>
      <c r="DB71" s="354">
        <f>'Class-9'!DQ73</f>
        <v>0</v>
      </c>
      <c r="DC71" s="354">
        <f>'Class-9'!DR73</f>
        <v>0</v>
      </c>
      <c r="DD71" s="354">
        <f>'Class-9'!DS73</f>
        <v>0</v>
      </c>
      <c r="DE71" s="354">
        <f>'Class-9'!DT73</f>
        <v>0</v>
      </c>
      <c r="DF71" s="382">
        <f>'Class-9'!DU73</f>
        <v>0</v>
      </c>
      <c r="DG71" s="353">
        <f>'Class-9'!DV73</f>
        <v>0</v>
      </c>
      <c r="DH71" s="354">
        <f>'Class-9'!DW73</f>
        <v>0</v>
      </c>
      <c r="DI71" s="354">
        <f>'Class-9'!DX73</f>
        <v>0</v>
      </c>
      <c r="DJ71" s="354">
        <f>'Class-9'!DY73</f>
        <v>0</v>
      </c>
      <c r="DK71" s="354">
        <f>'Class-9'!DZ73</f>
        <v>0</v>
      </c>
      <c r="DL71" s="357">
        <f>'Class-9'!EA73</f>
        <v>0</v>
      </c>
      <c r="DM71" s="353">
        <f>'Class-9'!EB73</f>
        <v>0</v>
      </c>
      <c r="DN71" s="354">
        <f>'Class-9'!EC73</f>
        <v>0</v>
      </c>
      <c r="DO71" s="380">
        <f>'Class-9'!ED73</f>
        <v>0</v>
      </c>
      <c r="DP71" s="354">
        <f>'Class-9'!EE73</f>
        <v>0</v>
      </c>
      <c r="DQ71" s="354">
        <f>'Class-9'!EF73</f>
        <v>0</v>
      </c>
      <c r="DR71" s="380">
        <f>'Class-9'!EG73</f>
        <v>0</v>
      </c>
      <c r="DS71" s="354">
        <f>'Class-9'!EH73</f>
        <v>0</v>
      </c>
      <c r="DT71" s="354">
        <f>'Class-9'!EI73</f>
        <v>0</v>
      </c>
      <c r="DU71" s="380">
        <f>'Class-9'!EJ73</f>
        <v>0</v>
      </c>
      <c r="DV71" s="381">
        <f>'Class-9'!EK73</f>
        <v>0</v>
      </c>
      <c r="DW71" s="400">
        <f>'Class-9'!EM73</f>
        <v>0</v>
      </c>
      <c r="DX71" s="353">
        <f>'Class-9'!EN73</f>
        <v>0</v>
      </c>
      <c r="DY71" s="354">
        <f>'Class-9'!EO73</f>
        <v>0</v>
      </c>
      <c r="DZ71" s="358" t="str">
        <f>'Class-9'!EP73</f>
        <v/>
      </c>
      <c r="EA71" s="353">
        <f>'Class-9'!EQ73</f>
        <v>0</v>
      </c>
      <c r="EB71" s="354">
        <f>'Class-9'!ER73</f>
        <v>0</v>
      </c>
      <c r="EC71" s="359">
        <f>'Class-9'!ES73</f>
        <v>0</v>
      </c>
      <c r="ED71" s="354" t="str">
        <f>'Class-9'!ET73</f>
        <v/>
      </c>
      <c r="EE71" s="354" t="str">
        <f>'Class-9'!EU73</f>
        <v/>
      </c>
      <c r="EF71" s="354" t="str">
        <f>'Class-9'!EV73</f>
        <v/>
      </c>
      <c r="EG71" s="356" t="str">
        <f>'Class-9'!EW73</f>
        <v/>
      </c>
      <c r="EH71" s="360" t="str">
        <f>'Class-9'!EY73</f>
        <v/>
      </c>
    </row>
    <row r="72" spans="1:138" s="361" customFormat="1" ht="17.25" customHeight="1">
      <c r="A72" s="910"/>
      <c r="B72" s="353">
        <f t="shared" si="3"/>
        <v>0</v>
      </c>
      <c r="C72" s="354">
        <f>'Class-9'!D74</f>
        <v>0</v>
      </c>
      <c r="D72" s="354">
        <f>'Class-9'!E74</f>
        <v>0</v>
      </c>
      <c r="E72" s="354">
        <f>'Class-9'!F74</f>
        <v>0</v>
      </c>
      <c r="F72" s="354">
        <f>'Class-9'!$G74</f>
        <v>0</v>
      </c>
      <c r="G72" s="354">
        <f>'Class-9'!$H74</f>
        <v>0</v>
      </c>
      <c r="H72" s="354">
        <f>'Class-9'!I74</f>
        <v>0</v>
      </c>
      <c r="I72" s="354">
        <f>'Class-9'!J74</f>
        <v>0</v>
      </c>
      <c r="J72" s="355">
        <f>'Class-9'!K74</f>
        <v>0</v>
      </c>
      <c r="K72" s="353">
        <f>'Class-9'!L74</f>
        <v>0</v>
      </c>
      <c r="L72" s="354">
        <f>'Class-9'!M74</f>
        <v>0</v>
      </c>
      <c r="M72" s="380">
        <f>'Class-9'!N74</f>
        <v>0</v>
      </c>
      <c r="N72" s="354">
        <f>'Class-9'!O74</f>
        <v>0</v>
      </c>
      <c r="O72" s="354">
        <f>'Class-9'!P74</f>
        <v>0</v>
      </c>
      <c r="P72" s="380">
        <f>'Class-9'!Q74</f>
        <v>0</v>
      </c>
      <c r="Q72" s="354">
        <f>'Class-9'!R74</f>
        <v>0</v>
      </c>
      <c r="R72" s="354">
        <f>'Class-9'!S74</f>
        <v>0</v>
      </c>
      <c r="S72" s="380">
        <f>'Class-9'!T74</f>
        <v>0</v>
      </c>
      <c r="T72" s="847">
        <f>'Class-9'!U74</f>
        <v>0</v>
      </c>
      <c r="U72" s="848"/>
      <c r="V72" s="382" t="str">
        <f>'Class-9'!Y74</f>
        <v/>
      </c>
      <c r="W72" s="353">
        <f>'Class-9'!Z74</f>
        <v>0</v>
      </c>
      <c r="X72" s="354">
        <f>'Class-9'!AA74</f>
        <v>0</v>
      </c>
      <c r="Y72" s="380">
        <f>'Class-9'!AB74</f>
        <v>0</v>
      </c>
      <c r="Z72" s="354">
        <f>'Class-9'!AC74</f>
        <v>0</v>
      </c>
      <c r="AA72" s="354">
        <f>'Class-9'!AD74</f>
        <v>0</v>
      </c>
      <c r="AB72" s="380">
        <f>'Class-9'!AE74</f>
        <v>0</v>
      </c>
      <c r="AC72" s="354">
        <f>'Class-9'!AF74</f>
        <v>0</v>
      </c>
      <c r="AD72" s="354">
        <f>'Class-9'!AG74</f>
        <v>0</v>
      </c>
      <c r="AE72" s="380">
        <f>'Class-9'!AH74</f>
        <v>0</v>
      </c>
      <c r="AF72" s="847">
        <f>'Class-9'!AI74</f>
        <v>0</v>
      </c>
      <c r="AG72" s="848">
        <f>'Class-9'!AJ74</f>
        <v>0</v>
      </c>
      <c r="AH72" s="382" t="str">
        <f>'Class-9'!AM74</f>
        <v/>
      </c>
      <c r="AI72" s="353">
        <f>'Class-9'!AN74</f>
        <v>0</v>
      </c>
      <c r="AJ72" s="354">
        <f>'Class-9'!AO74</f>
        <v>0</v>
      </c>
      <c r="AK72" s="380">
        <f>'Class-9'!AP74</f>
        <v>0</v>
      </c>
      <c r="AL72" s="354">
        <f>'Class-9'!AQ74</f>
        <v>0</v>
      </c>
      <c r="AM72" s="354">
        <f>'Class-9'!AR74</f>
        <v>0</v>
      </c>
      <c r="AN72" s="380">
        <f>'Class-9'!AS74</f>
        <v>0</v>
      </c>
      <c r="AO72" s="354">
        <f>'Class-9'!AT74</f>
        <v>0</v>
      </c>
      <c r="AP72" s="354">
        <f>'Class-9'!AU74</f>
        <v>0</v>
      </c>
      <c r="AQ72" s="380">
        <f>'Class-9'!AV74</f>
        <v>0</v>
      </c>
      <c r="AR72" s="847">
        <f>'Class-9'!AW74</f>
        <v>0</v>
      </c>
      <c r="AS72" s="848"/>
      <c r="AT72" s="382" t="str">
        <f>'Class-9'!BA74</f>
        <v/>
      </c>
      <c r="AU72" s="353">
        <f>'Class-9'!BB74</f>
        <v>0</v>
      </c>
      <c r="AV72" s="354">
        <f>'Class-9'!BC74</f>
        <v>0</v>
      </c>
      <c r="AW72" s="380">
        <f>'Class-9'!BD74</f>
        <v>0</v>
      </c>
      <c r="AX72" s="354">
        <f>'Class-9'!BE74</f>
        <v>0</v>
      </c>
      <c r="AY72" s="354">
        <f>'Class-9'!BF74</f>
        <v>0</v>
      </c>
      <c r="AZ72" s="380">
        <f>'Class-9'!BG74</f>
        <v>0</v>
      </c>
      <c r="BA72" s="354">
        <f>'Class-9'!BH74</f>
        <v>0</v>
      </c>
      <c r="BB72" s="354">
        <f>'Class-9'!BI74</f>
        <v>0</v>
      </c>
      <c r="BC72" s="380">
        <f>'Class-9'!BJ74</f>
        <v>0</v>
      </c>
      <c r="BD72" s="847">
        <f>'Class-9'!BK74</f>
        <v>0</v>
      </c>
      <c r="BE72" s="848">
        <f>'Class-9'!BL74</f>
        <v>0</v>
      </c>
      <c r="BF72" s="382" t="str">
        <f>'Class-9'!BO74</f>
        <v/>
      </c>
      <c r="BG72" s="353">
        <f>'Class-9'!BP74</f>
        <v>0</v>
      </c>
      <c r="BH72" s="354">
        <f>'Class-9'!BQ74</f>
        <v>0</v>
      </c>
      <c r="BI72" s="380">
        <f>'Class-9'!BR74</f>
        <v>0</v>
      </c>
      <c r="BJ72" s="354">
        <f>'Class-9'!BS74</f>
        <v>0</v>
      </c>
      <c r="BK72" s="354">
        <f>'Class-9'!BT74</f>
        <v>0</v>
      </c>
      <c r="BL72" s="380">
        <f>'Class-9'!BU74</f>
        <v>0</v>
      </c>
      <c r="BM72" s="354">
        <f>'Class-9'!BV74</f>
        <v>0</v>
      </c>
      <c r="BN72" s="354">
        <f>'Class-9'!BW74</f>
        <v>0</v>
      </c>
      <c r="BO72" s="380">
        <f>'Class-9'!BX74</f>
        <v>0</v>
      </c>
      <c r="BP72" s="847">
        <f>'Class-9'!BY74</f>
        <v>0</v>
      </c>
      <c r="BQ72" s="848">
        <f>'Class-9'!BZ74</f>
        <v>0</v>
      </c>
      <c r="BR72" s="382" t="str">
        <f>'Class-9'!CC74</f>
        <v/>
      </c>
      <c r="BS72" s="353">
        <f>'Class-9'!CD74</f>
        <v>0</v>
      </c>
      <c r="BT72" s="354">
        <f>'Class-9'!CE74</f>
        <v>0</v>
      </c>
      <c r="BU72" s="380">
        <f>'Class-9'!CF74</f>
        <v>0</v>
      </c>
      <c r="BV72" s="354">
        <f>'Class-9'!CG74</f>
        <v>0</v>
      </c>
      <c r="BW72" s="354">
        <f>'Class-9'!CH74</f>
        <v>0</v>
      </c>
      <c r="BX72" s="380">
        <f>'Class-9'!CI74</f>
        <v>0</v>
      </c>
      <c r="BY72" s="354">
        <f>'Class-9'!CJ74</f>
        <v>0</v>
      </c>
      <c r="BZ72" s="354">
        <f>'Class-9'!CK74</f>
        <v>0</v>
      </c>
      <c r="CA72" s="380">
        <f>'Class-9'!CL74</f>
        <v>0</v>
      </c>
      <c r="CB72" s="847">
        <f>'Class-9'!CM74</f>
        <v>0</v>
      </c>
      <c r="CC72" s="848">
        <f>'Class-9'!CN74</f>
        <v>0</v>
      </c>
      <c r="CD72" s="382" t="str">
        <f>'Class-9'!CQ74</f>
        <v/>
      </c>
      <c r="CE72" s="353">
        <f>'Class-9'!CR74</f>
        <v>0</v>
      </c>
      <c r="CF72" s="354">
        <f>'Class-9'!CS74</f>
        <v>0</v>
      </c>
      <c r="CG72" s="380">
        <f>'Class-9'!CT74</f>
        <v>0</v>
      </c>
      <c r="CH72" s="354">
        <f>'Class-9'!CU74</f>
        <v>0</v>
      </c>
      <c r="CI72" s="354">
        <f>'Class-9'!CV74</f>
        <v>0</v>
      </c>
      <c r="CJ72" s="380">
        <f>'Class-9'!CW74</f>
        <v>0</v>
      </c>
      <c r="CK72" s="354">
        <f>'Class-9'!CX74</f>
        <v>0</v>
      </c>
      <c r="CL72" s="354">
        <f>'Class-9'!CY74</f>
        <v>0</v>
      </c>
      <c r="CM72" s="380">
        <f>'Class-9'!CZ74</f>
        <v>0</v>
      </c>
      <c r="CN72" s="381">
        <f>'Class-9'!DA74</f>
        <v>0</v>
      </c>
      <c r="CO72" s="400">
        <f>'Class-9'!DC74</f>
        <v>0</v>
      </c>
      <c r="CP72" s="353">
        <f>'Class-9'!DD74</f>
        <v>0</v>
      </c>
      <c r="CQ72" s="354">
        <f>'Class-9'!DE74</f>
        <v>0</v>
      </c>
      <c r="CR72" s="380">
        <f>'Class-9'!DF74</f>
        <v>0</v>
      </c>
      <c r="CS72" s="354">
        <f>'Class-9'!DG74</f>
        <v>0</v>
      </c>
      <c r="CT72" s="354">
        <f>'Class-9'!DH74</f>
        <v>0</v>
      </c>
      <c r="CU72" s="380">
        <f>'Class-9'!DI74</f>
        <v>0</v>
      </c>
      <c r="CV72" s="354">
        <f>'Class-9'!DJ74</f>
        <v>0</v>
      </c>
      <c r="CW72" s="354">
        <f>'Class-9'!DK74</f>
        <v>0</v>
      </c>
      <c r="CX72" s="380">
        <f>'Class-9'!DL74</f>
        <v>0</v>
      </c>
      <c r="CY72" s="381">
        <f>'Class-9'!DM74</f>
        <v>0</v>
      </c>
      <c r="CZ72" s="400">
        <f>'Class-9'!DO74</f>
        <v>0</v>
      </c>
      <c r="DA72" s="353">
        <f>'Class-9'!DP74</f>
        <v>0</v>
      </c>
      <c r="DB72" s="354">
        <f>'Class-9'!DQ74</f>
        <v>0</v>
      </c>
      <c r="DC72" s="354">
        <f>'Class-9'!DR74</f>
        <v>0</v>
      </c>
      <c r="DD72" s="354">
        <f>'Class-9'!DS74</f>
        <v>0</v>
      </c>
      <c r="DE72" s="354">
        <f>'Class-9'!DT74</f>
        <v>0</v>
      </c>
      <c r="DF72" s="382">
        <f>'Class-9'!DU74</f>
        <v>0</v>
      </c>
      <c r="DG72" s="353">
        <f>'Class-9'!DV74</f>
        <v>0</v>
      </c>
      <c r="DH72" s="354">
        <f>'Class-9'!DW74</f>
        <v>0</v>
      </c>
      <c r="DI72" s="354">
        <f>'Class-9'!DX74</f>
        <v>0</v>
      </c>
      <c r="DJ72" s="354">
        <f>'Class-9'!DY74</f>
        <v>0</v>
      </c>
      <c r="DK72" s="354">
        <f>'Class-9'!DZ74</f>
        <v>0</v>
      </c>
      <c r="DL72" s="357">
        <f>'Class-9'!EA74</f>
        <v>0</v>
      </c>
      <c r="DM72" s="353">
        <f>'Class-9'!EB74</f>
        <v>0</v>
      </c>
      <c r="DN72" s="354">
        <f>'Class-9'!EC74</f>
        <v>0</v>
      </c>
      <c r="DO72" s="380">
        <f>'Class-9'!ED74</f>
        <v>0</v>
      </c>
      <c r="DP72" s="354">
        <f>'Class-9'!EE74</f>
        <v>0</v>
      </c>
      <c r="DQ72" s="354">
        <f>'Class-9'!EF74</f>
        <v>0</v>
      </c>
      <c r="DR72" s="380">
        <f>'Class-9'!EG74</f>
        <v>0</v>
      </c>
      <c r="DS72" s="354">
        <f>'Class-9'!EH74</f>
        <v>0</v>
      </c>
      <c r="DT72" s="354">
        <f>'Class-9'!EI74</f>
        <v>0</v>
      </c>
      <c r="DU72" s="380">
        <f>'Class-9'!EJ74</f>
        <v>0</v>
      </c>
      <c r="DV72" s="381">
        <f>'Class-9'!EK74</f>
        <v>0</v>
      </c>
      <c r="DW72" s="400">
        <f>'Class-9'!EM74</f>
        <v>0</v>
      </c>
      <c r="DX72" s="353">
        <f>'Class-9'!EN74</f>
        <v>0</v>
      </c>
      <c r="DY72" s="354">
        <f>'Class-9'!EO74</f>
        <v>0</v>
      </c>
      <c r="DZ72" s="358" t="str">
        <f>'Class-9'!EP74</f>
        <v/>
      </c>
      <c r="EA72" s="353">
        <f>'Class-9'!EQ74</f>
        <v>0</v>
      </c>
      <c r="EB72" s="354">
        <f>'Class-9'!ER74</f>
        <v>0</v>
      </c>
      <c r="EC72" s="359">
        <f>'Class-9'!ES74</f>
        <v>0</v>
      </c>
      <c r="ED72" s="354" t="str">
        <f>'Class-9'!ET74</f>
        <v/>
      </c>
      <c r="EE72" s="354" t="str">
        <f>'Class-9'!EU74</f>
        <v/>
      </c>
      <c r="EF72" s="354" t="str">
        <f>'Class-9'!EV74</f>
        <v/>
      </c>
      <c r="EG72" s="356" t="str">
        <f>'Class-9'!EW74</f>
        <v/>
      </c>
      <c r="EH72" s="360" t="str">
        <f>'Class-9'!EY74</f>
        <v/>
      </c>
    </row>
    <row r="73" spans="1:138" s="361" customFormat="1" ht="17.25" customHeight="1">
      <c r="A73" s="910"/>
      <c r="B73" s="353">
        <f t="shared" ref="B73:B106" si="4">IF(F73&gt;0,B72+1,0)</f>
        <v>0</v>
      </c>
      <c r="C73" s="354">
        <f>'Class-9'!D75</f>
        <v>0</v>
      </c>
      <c r="D73" s="354">
        <f>'Class-9'!E75</f>
        <v>0</v>
      </c>
      <c r="E73" s="354">
        <f>'Class-9'!F75</f>
        <v>0</v>
      </c>
      <c r="F73" s="354">
        <f>'Class-9'!$G75</f>
        <v>0</v>
      </c>
      <c r="G73" s="354">
        <f>'Class-9'!$H75</f>
        <v>0</v>
      </c>
      <c r="H73" s="354">
        <f>'Class-9'!I75</f>
        <v>0</v>
      </c>
      <c r="I73" s="354">
        <f>'Class-9'!J75</f>
        <v>0</v>
      </c>
      <c r="J73" s="355">
        <f>'Class-9'!K75</f>
        <v>0</v>
      </c>
      <c r="K73" s="353">
        <f>'Class-9'!L75</f>
        <v>0</v>
      </c>
      <c r="L73" s="354">
        <f>'Class-9'!M75</f>
        <v>0</v>
      </c>
      <c r="M73" s="380">
        <f>'Class-9'!N75</f>
        <v>0</v>
      </c>
      <c r="N73" s="354">
        <f>'Class-9'!O75</f>
        <v>0</v>
      </c>
      <c r="O73" s="354">
        <f>'Class-9'!P75</f>
        <v>0</v>
      </c>
      <c r="P73" s="380">
        <f>'Class-9'!Q75</f>
        <v>0</v>
      </c>
      <c r="Q73" s="354">
        <f>'Class-9'!R75</f>
        <v>0</v>
      </c>
      <c r="R73" s="354">
        <f>'Class-9'!S75</f>
        <v>0</v>
      </c>
      <c r="S73" s="380">
        <f>'Class-9'!T75</f>
        <v>0</v>
      </c>
      <c r="T73" s="847">
        <f>'Class-9'!U75</f>
        <v>0</v>
      </c>
      <c r="U73" s="848"/>
      <c r="V73" s="382" t="str">
        <f>'Class-9'!Y75</f>
        <v/>
      </c>
      <c r="W73" s="353">
        <f>'Class-9'!Z75</f>
        <v>0</v>
      </c>
      <c r="X73" s="354">
        <f>'Class-9'!AA75</f>
        <v>0</v>
      </c>
      <c r="Y73" s="380">
        <f>'Class-9'!AB75</f>
        <v>0</v>
      </c>
      <c r="Z73" s="354">
        <f>'Class-9'!AC75</f>
        <v>0</v>
      </c>
      <c r="AA73" s="354">
        <f>'Class-9'!AD75</f>
        <v>0</v>
      </c>
      <c r="AB73" s="380">
        <f>'Class-9'!AE75</f>
        <v>0</v>
      </c>
      <c r="AC73" s="354">
        <f>'Class-9'!AF75</f>
        <v>0</v>
      </c>
      <c r="AD73" s="354">
        <f>'Class-9'!AG75</f>
        <v>0</v>
      </c>
      <c r="AE73" s="380">
        <f>'Class-9'!AH75</f>
        <v>0</v>
      </c>
      <c r="AF73" s="847">
        <f>'Class-9'!AI75</f>
        <v>0</v>
      </c>
      <c r="AG73" s="848">
        <f>'Class-9'!AJ75</f>
        <v>0</v>
      </c>
      <c r="AH73" s="382" t="str">
        <f>'Class-9'!AM75</f>
        <v/>
      </c>
      <c r="AI73" s="353">
        <f>'Class-9'!AN75</f>
        <v>0</v>
      </c>
      <c r="AJ73" s="354">
        <f>'Class-9'!AO75</f>
        <v>0</v>
      </c>
      <c r="AK73" s="380">
        <f>'Class-9'!AP75</f>
        <v>0</v>
      </c>
      <c r="AL73" s="354">
        <f>'Class-9'!AQ75</f>
        <v>0</v>
      </c>
      <c r="AM73" s="354">
        <f>'Class-9'!AR75</f>
        <v>0</v>
      </c>
      <c r="AN73" s="380">
        <f>'Class-9'!AS75</f>
        <v>0</v>
      </c>
      <c r="AO73" s="354">
        <f>'Class-9'!AT75</f>
        <v>0</v>
      </c>
      <c r="AP73" s="354">
        <f>'Class-9'!AU75</f>
        <v>0</v>
      </c>
      <c r="AQ73" s="380">
        <f>'Class-9'!AV75</f>
        <v>0</v>
      </c>
      <c r="AR73" s="847">
        <f>'Class-9'!AW75</f>
        <v>0</v>
      </c>
      <c r="AS73" s="848"/>
      <c r="AT73" s="382" t="str">
        <f>'Class-9'!BA75</f>
        <v/>
      </c>
      <c r="AU73" s="353">
        <f>'Class-9'!BB75</f>
        <v>0</v>
      </c>
      <c r="AV73" s="354">
        <f>'Class-9'!BC75</f>
        <v>0</v>
      </c>
      <c r="AW73" s="380">
        <f>'Class-9'!BD75</f>
        <v>0</v>
      </c>
      <c r="AX73" s="354">
        <f>'Class-9'!BE75</f>
        <v>0</v>
      </c>
      <c r="AY73" s="354">
        <f>'Class-9'!BF75</f>
        <v>0</v>
      </c>
      <c r="AZ73" s="380">
        <f>'Class-9'!BG75</f>
        <v>0</v>
      </c>
      <c r="BA73" s="354">
        <f>'Class-9'!BH75</f>
        <v>0</v>
      </c>
      <c r="BB73" s="354">
        <f>'Class-9'!BI75</f>
        <v>0</v>
      </c>
      <c r="BC73" s="380">
        <f>'Class-9'!BJ75</f>
        <v>0</v>
      </c>
      <c r="BD73" s="847">
        <f>'Class-9'!BK75</f>
        <v>0</v>
      </c>
      <c r="BE73" s="848">
        <f>'Class-9'!BL75</f>
        <v>0</v>
      </c>
      <c r="BF73" s="382" t="str">
        <f>'Class-9'!BO75</f>
        <v/>
      </c>
      <c r="BG73" s="353">
        <f>'Class-9'!BP75</f>
        <v>0</v>
      </c>
      <c r="BH73" s="354">
        <f>'Class-9'!BQ75</f>
        <v>0</v>
      </c>
      <c r="BI73" s="380">
        <f>'Class-9'!BR75</f>
        <v>0</v>
      </c>
      <c r="BJ73" s="354">
        <f>'Class-9'!BS75</f>
        <v>0</v>
      </c>
      <c r="BK73" s="354">
        <f>'Class-9'!BT75</f>
        <v>0</v>
      </c>
      <c r="BL73" s="380">
        <f>'Class-9'!BU75</f>
        <v>0</v>
      </c>
      <c r="BM73" s="354">
        <f>'Class-9'!BV75</f>
        <v>0</v>
      </c>
      <c r="BN73" s="354">
        <f>'Class-9'!BW75</f>
        <v>0</v>
      </c>
      <c r="BO73" s="380">
        <f>'Class-9'!BX75</f>
        <v>0</v>
      </c>
      <c r="BP73" s="847">
        <f>'Class-9'!BY75</f>
        <v>0</v>
      </c>
      <c r="BQ73" s="848">
        <f>'Class-9'!BZ75</f>
        <v>0</v>
      </c>
      <c r="BR73" s="382" t="str">
        <f>'Class-9'!CC75</f>
        <v/>
      </c>
      <c r="BS73" s="353">
        <f>'Class-9'!CD75</f>
        <v>0</v>
      </c>
      <c r="BT73" s="354">
        <f>'Class-9'!CE75</f>
        <v>0</v>
      </c>
      <c r="BU73" s="380">
        <f>'Class-9'!CF75</f>
        <v>0</v>
      </c>
      <c r="BV73" s="354">
        <f>'Class-9'!CG75</f>
        <v>0</v>
      </c>
      <c r="BW73" s="354">
        <f>'Class-9'!CH75</f>
        <v>0</v>
      </c>
      <c r="BX73" s="380">
        <f>'Class-9'!CI75</f>
        <v>0</v>
      </c>
      <c r="BY73" s="354">
        <f>'Class-9'!CJ75</f>
        <v>0</v>
      </c>
      <c r="BZ73" s="354">
        <f>'Class-9'!CK75</f>
        <v>0</v>
      </c>
      <c r="CA73" s="380">
        <f>'Class-9'!CL75</f>
        <v>0</v>
      </c>
      <c r="CB73" s="847">
        <f>'Class-9'!CM75</f>
        <v>0</v>
      </c>
      <c r="CC73" s="848">
        <f>'Class-9'!CN75</f>
        <v>0</v>
      </c>
      <c r="CD73" s="382" t="str">
        <f>'Class-9'!CQ75</f>
        <v/>
      </c>
      <c r="CE73" s="353">
        <f>'Class-9'!CR75</f>
        <v>0</v>
      </c>
      <c r="CF73" s="354">
        <f>'Class-9'!CS75</f>
        <v>0</v>
      </c>
      <c r="CG73" s="380">
        <f>'Class-9'!CT75</f>
        <v>0</v>
      </c>
      <c r="CH73" s="354">
        <f>'Class-9'!CU75</f>
        <v>0</v>
      </c>
      <c r="CI73" s="354">
        <f>'Class-9'!CV75</f>
        <v>0</v>
      </c>
      <c r="CJ73" s="380">
        <f>'Class-9'!CW75</f>
        <v>0</v>
      </c>
      <c r="CK73" s="354">
        <f>'Class-9'!CX75</f>
        <v>0</v>
      </c>
      <c r="CL73" s="354">
        <f>'Class-9'!CY75</f>
        <v>0</v>
      </c>
      <c r="CM73" s="380">
        <f>'Class-9'!CZ75</f>
        <v>0</v>
      </c>
      <c r="CN73" s="381">
        <f>'Class-9'!DA75</f>
        <v>0</v>
      </c>
      <c r="CO73" s="400">
        <f>'Class-9'!DC75</f>
        <v>0</v>
      </c>
      <c r="CP73" s="353">
        <f>'Class-9'!DD75</f>
        <v>0</v>
      </c>
      <c r="CQ73" s="354">
        <f>'Class-9'!DE75</f>
        <v>0</v>
      </c>
      <c r="CR73" s="380">
        <f>'Class-9'!DF75</f>
        <v>0</v>
      </c>
      <c r="CS73" s="354">
        <f>'Class-9'!DG75</f>
        <v>0</v>
      </c>
      <c r="CT73" s="354">
        <f>'Class-9'!DH75</f>
        <v>0</v>
      </c>
      <c r="CU73" s="380">
        <f>'Class-9'!DI75</f>
        <v>0</v>
      </c>
      <c r="CV73" s="354">
        <f>'Class-9'!DJ75</f>
        <v>0</v>
      </c>
      <c r="CW73" s="354">
        <f>'Class-9'!DK75</f>
        <v>0</v>
      </c>
      <c r="CX73" s="380">
        <f>'Class-9'!DL75</f>
        <v>0</v>
      </c>
      <c r="CY73" s="381">
        <f>'Class-9'!DM75</f>
        <v>0</v>
      </c>
      <c r="CZ73" s="400">
        <f>'Class-9'!DO75</f>
        <v>0</v>
      </c>
      <c r="DA73" s="353">
        <f>'Class-9'!DP75</f>
        <v>0</v>
      </c>
      <c r="DB73" s="354">
        <f>'Class-9'!DQ75</f>
        <v>0</v>
      </c>
      <c r="DC73" s="354">
        <f>'Class-9'!DR75</f>
        <v>0</v>
      </c>
      <c r="DD73" s="354">
        <f>'Class-9'!DS75</f>
        <v>0</v>
      </c>
      <c r="DE73" s="354">
        <f>'Class-9'!DT75</f>
        <v>0</v>
      </c>
      <c r="DF73" s="382">
        <f>'Class-9'!DU75</f>
        <v>0</v>
      </c>
      <c r="DG73" s="353">
        <f>'Class-9'!DV75</f>
        <v>0</v>
      </c>
      <c r="DH73" s="354">
        <f>'Class-9'!DW75</f>
        <v>0</v>
      </c>
      <c r="DI73" s="354">
        <f>'Class-9'!DX75</f>
        <v>0</v>
      </c>
      <c r="DJ73" s="354">
        <f>'Class-9'!DY75</f>
        <v>0</v>
      </c>
      <c r="DK73" s="354">
        <f>'Class-9'!DZ75</f>
        <v>0</v>
      </c>
      <c r="DL73" s="357">
        <f>'Class-9'!EA75</f>
        <v>0</v>
      </c>
      <c r="DM73" s="353">
        <f>'Class-9'!EB75</f>
        <v>0</v>
      </c>
      <c r="DN73" s="354">
        <f>'Class-9'!EC75</f>
        <v>0</v>
      </c>
      <c r="DO73" s="380">
        <f>'Class-9'!ED75</f>
        <v>0</v>
      </c>
      <c r="DP73" s="354">
        <f>'Class-9'!EE75</f>
        <v>0</v>
      </c>
      <c r="DQ73" s="354">
        <f>'Class-9'!EF75</f>
        <v>0</v>
      </c>
      <c r="DR73" s="380">
        <f>'Class-9'!EG75</f>
        <v>0</v>
      </c>
      <c r="DS73" s="354">
        <f>'Class-9'!EH75</f>
        <v>0</v>
      </c>
      <c r="DT73" s="354">
        <f>'Class-9'!EI75</f>
        <v>0</v>
      </c>
      <c r="DU73" s="380">
        <f>'Class-9'!EJ75</f>
        <v>0</v>
      </c>
      <c r="DV73" s="381">
        <f>'Class-9'!EK75</f>
        <v>0</v>
      </c>
      <c r="DW73" s="400">
        <f>'Class-9'!EM75</f>
        <v>0</v>
      </c>
      <c r="DX73" s="353">
        <f>'Class-9'!EN75</f>
        <v>0</v>
      </c>
      <c r="DY73" s="354">
        <f>'Class-9'!EO75</f>
        <v>0</v>
      </c>
      <c r="DZ73" s="358" t="str">
        <f>'Class-9'!EP75</f>
        <v/>
      </c>
      <c r="EA73" s="353">
        <f>'Class-9'!EQ75</f>
        <v>0</v>
      </c>
      <c r="EB73" s="354">
        <f>'Class-9'!ER75</f>
        <v>0</v>
      </c>
      <c r="EC73" s="359">
        <f>'Class-9'!ES75</f>
        <v>0</v>
      </c>
      <c r="ED73" s="354" t="str">
        <f>'Class-9'!ET75</f>
        <v/>
      </c>
      <c r="EE73" s="354" t="str">
        <f>'Class-9'!EU75</f>
        <v/>
      </c>
      <c r="EF73" s="354" t="str">
        <f>'Class-9'!EV75</f>
        <v/>
      </c>
      <c r="EG73" s="356" t="str">
        <f>'Class-9'!EW75</f>
        <v/>
      </c>
      <c r="EH73" s="360" t="str">
        <f>'Class-9'!EY75</f>
        <v/>
      </c>
    </row>
    <row r="74" spans="1:138" s="361" customFormat="1" ht="17.25" customHeight="1">
      <c r="A74" s="910"/>
      <c r="B74" s="353">
        <f t="shared" si="4"/>
        <v>0</v>
      </c>
      <c r="C74" s="354">
        <f>'Class-9'!D76</f>
        <v>0</v>
      </c>
      <c r="D74" s="354">
        <f>'Class-9'!E76</f>
        <v>0</v>
      </c>
      <c r="E74" s="354">
        <f>'Class-9'!F76</f>
        <v>0</v>
      </c>
      <c r="F74" s="354">
        <f>'Class-9'!$G76</f>
        <v>0</v>
      </c>
      <c r="G74" s="354">
        <f>'Class-9'!$H76</f>
        <v>0</v>
      </c>
      <c r="H74" s="354">
        <f>'Class-9'!I76</f>
        <v>0</v>
      </c>
      <c r="I74" s="354">
        <f>'Class-9'!J76</f>
        <v>0</v>
      </c>
      <c r="J74" s="355">
        <f>'Class-9'!K76</f>
        <v>0</v>
      </c>
      <c r="K74" s="353">
        <f>'Class-9'!L76</f>
        <v>0</v>
      </c>
      <c r="L74" s="354">
        <f>'Class-9'!M76</f>
        <v>0</v>
      </c>
      <c r="M74" s="380">
        <f>'Class-9'!N76</f>
        <v>0</v>
      </c>
      <c r="N74" s="354">
        <f>'Class-9'!O76</f>
        <v>0</v>
      </c>
      <c r="O74" s="354">
        <f>'Class-9'!P76</f>
        <v>0</v>
      </c>
      <c r="P74" s="380">
        <f>'Class-9'!Q76</f>
        <v>0</v>
      </c>
      <c r="Q74" s="354">
        <f>'Class-9'!R76</f>
        <v>0</v>
      </c>
      <c r="R74" s="354">
        <f>'Class-9'!S76</f>
        <v>0</v>
      </c>
      <c r="S74" s="380">
        <f>'Class-9'!T76</f>
        <v>0</v>
      </c>
      <c r="T74" s="847">
        <f>'Class-9'!U76</f>
        <v>0</v>
      </c>
      <c r="U74" s="848"/>
      <c r="V74" s="382" t="str">
        <f>'Class-9'!Y76</f>
        <v/>
      </c>
      <c r="W74" s="353">
        <f>'Class-9'!Z76</f>
        <v>0</v>
      </c>
      <c r="X74" s="354">
        <f>'Class-9'!AA76</f>
        <v>0</v>
      </c>
      <c r="Y74" s="380">
        <f>'Class-9'!AB76</f>
        <v>0</v>
      </c>
      <c r="Z74" s="354">
        <f>'Class-9'!AC76</f>
        <v>0</v>
      </c>
      <c r="AA74" s="354">
        <f>'Class-9'!AD76</f>
        <v>0</v>
      </c>
      <c r="AB74" s="380">
        <f>'Class-9'!AE76</f>
        <v>0</v>
      </c>
      <c r="AC74" s="354">
        <f>'Class-9'!AF76</f>
        <v>0</v>
      </c>
      <c r="AD74" s="354">
        <f>'Class-9'!AG76</f>
        <v>0</v>
      </c>
      <c r="AE74" s="380">
        <f>'Class-9'!AH76</f>
        <v>0</v>
      </c>
      <c r="AF74" s="847">
        <f>'Class-9'!AI76</f>
        <v>0</v>
      </c>
      <c r="AG74" s="848">
        <f>'Class-9'!AJ76</f>
        <v>0</v>
      </c>
      <c r="AH74" s="382" t="str">
        <f>'Class-9'!AM76</f>
        <v/>
      </c>
      <c r="AI74" s="353">
        <f>'Class-9'!AN76</f>
        <v>0</v>
      </c>
      <c r="AJ74" s="354">
        <f>'Class-9'!AO76</f>
        <v>0</v>
      </c>
      <c r="AK74" s="380">
        <f>'Class-9'!AP76</f>
        <v>0</v>
      </c>
      <c r="AL74" s="354">
        <f>'Class-9'!AQ76</f>
        <v>0</v>
      </c>
      <c r="AM74" s="354">
        <f>'Class-9'!AR76</f>
        <v>0</v>
      </c>
      <c r="AN74" s="380">
        <f>'Class-9'!AS76</f>
        <v>0</v>
      </c>
      <c r="AO74" s="354">
        <f>'Class-9'!AT76</f>
        <v>0</v>
      </c>
      <c r="AP74" s="354">
        <f>'Class-9'!AU76</f>
        <v>0</v>
      </c>
      <c r="AQ74" s="380">
        <f>'Class-9'!AV76</f>
        <v>0</v>
      </c>
      <c r="AR74" s="847">
        <f>'Class-9'!AW76</f>
        <v>0</v>
      </c>
      <c r="AS74" s="848"/>
      <c r="AT74" s="382" t="str">
        <f>'Class-9'!BA76</f>
        <v/>
      </c>
      <c r="AU74" s="353">
        <f>'Class-9'!BB76</f>
        <v>0</v>
      </c>
      <c r="AV74" s="354">
        <f>'Class-9'!BC76</f>
        <v>0</v>
      </c>
      <c r="AW74" s="380">
        <f>'Class-9'!BD76</f>
        <v>0</v>
      </c>
      <c r="AX74" s="354">
        <f>'Class-9'!BE76</f>
        <v>0</v>
      </c>
      <c r="AY74" s="354">
        <f>'Class-9'!BF76</f>
        <v>0</v>
      </c>
      <c r="AZ74" s="380">
        <f>'Class-9'!BG76</f>
        <v>0</v>
      </c>
      <c r="BA74" s="354">
        <f>'Class-9'!BH76</f>
        <v>0</v>
      </c>
      <c r="BB74" s="354">
        <f>'Class-9'!BI76</f>
        <v>0</v>
      </c>
      <c r="BC74" s="380">
        <f>'Class-9'!BJ76</f>
        <v>0</v>
      </c>
      <c r="BD74" s="847">
        <f>'Class-9'!BK76</f>
        <v>0</v>
      </c>
      <c r="BE74" s="848">
        <f>'Class-9'!BL76</f>
        <v>0</v>
      </c>
      <c r="BF74" s="382" t="str">
        <f>'Class-9'!BO76</f>
        <v/>
      </c>
      <c r="BG74" s="353">
        <f>'Class-9'!BP76</f>
        <v>0</v>
      </c>
      <c r="BH74" s="354">
        <f>'Class-9'!BQ76</f>
        <v>0</v>
      </c>
      <c r="BI74" s="380">
        <f>'Class-9'!BR76</f>
        <v>0</v>
      </c>
      <c r="BJ74" s="354">
        <f>'Class-9'!BS76</f>
        <v>0</v>
      </c>
      <c r="BK74" s="354">
        <f>'Class-9'!BT76</f>
        <v>0</v>
      </c>
      <c r="BL74" s="380">
        <f>'Class-9'!BU76</f>
        <v>0</v>
      </c>
      <c r="BM74" s="354">
        <f>'Class-9'!BV76</f>
        <v>0</v>
      </c>
      <c r="BN74" s="354">
        <f>'Class-9'!BW76</f>
        <v>0</v>
      </c>
      <c r="BO74" s="380">
        <f>'Class-9'!BX76</f>
        <v>0</v>
      </c>
      <c r="BP74" s="847">
        <f>'Class-9'!BY76</f>
        <v>0</v>
      </c>
      <c r="BQ74" s="848">
        <f>'Class-9'!BZ76</f>
        <v>0</v>
      </c>
      <c r="BR74" s="382" t="str">
        <f>'Class-9'!CC76</f>
        <v/>
      </c>
      <c r="BS74" s="353">
        <f>'Class-9'!CD76</f>
        <v>0</v>
      </c>
      <c r="BT74" s="354">
        <f>'Class-9'!CE76</f>
        <v>0</v>
      </c>
      <c r="BU74" s="380">
        <f>'Class-9'!CF76</f>
        <v>0</v>
      </c>
      <c r="BV74" s="354">
        <f>'Class-9'!CG76</f>
        <v>0</v>
      </c>
      <c r="BW74" s="354">
        <f>'Class-9'!CH76</f>
        <v>0</v>
      </c>
      <c r="BX74" s="380">
        <f>'Class-9'!CI76</f>
        <v>0</v>
      </c>
      <c r="BY74" s="354">
        <f>'Class-9'!CJ76</f>
        <v>0</v>
      </c>
      <c r="BZ74" s="354">
        <f>'Class-9'!CK76</f>
        <v>0</v>
      </c>
      <c r="CA74" s="380">
        <f>'Class-9'!CL76</f>
        <v>0</v>
      </c>
      <c r="CB74" s="847">
        <f>'Class-9'!CM76</f>
        <v>0</v>
      </c>
      <c r="CC74" s="848">
        <f>'Class-9'!CN76</f>
        <v>0</v>
      </c>
      <c r="CD74" s="382" t="str">
        <f>'Class-9'!CQ76</f>
        <v/>
      </c>
      <c r="CE74" s="353">
        <f>'Class-9'!CR76</f>
        <v>0</v>
      </c>
      <c r="CF74" s="354">
        <f>'Class-9'!CS76</f>
        <v>0</v>
      </c>
      <c r="CG74" s="380">
        <f>'Class-9'!CT76</f>
        <v>0</v>
      </c>
      <c r="CH74" s="354">
        <f>'Class-9'!CU76</f>
        <v>0</v>
      </c>
      <c r="CI74" s="354">
        <f>'Class-9'!CV76</f>
        <v>0</v>
      </c>
      <c r="CJ74" s="380">
        <f>'Class-9'!CW76</f>
        <v>0</v>
      </c>
      <c r="CK74" s="354">
        <f>'Class-9'!CX76</f>
        <v>0</v>
      </c>
      <c r="CL74" s="354">
        <f>'Class-9'!CY76</f>
        <v>0</v>
      </c>
      <c r="CM74" s="380">
        <f>'Class-9'!CZ76</f>
        <v>0</v>
      </c>
      <c r="CN74" s="381">
        <f>'Class-9'!DA76</f>
        <v>0</v>
      </c>
      <c r="CO74" s="400">
        <f>'Class-9'!DC76</f>
        <v>0</v>
      </c>
      <c r="CP74" s="353">
        <f>'Class-9'!DD76</f>
        <v>0</v>
      </c>
      <c r="CQ74" s="354">
        <f>'Class-9'!DE76</f>
        <v>0</v>
      </c>
      <c r="CR74" s="380">
        <f>'Class-9'!DF76</f>
        <v>0</v>
      </c>
      <c r="CS74" s="354">
        <f>'Class-9'!DG76</f>
        <v>0</v>
      </c>
      <c r="CT74" s="354">
        <f>'Class-9'!DH76</f>
        <v>0</v>
      </c>
      <c r="CU74" s="380">
        <f>'Class-9'!DI76</f>
        <v>0</v>
      </c>
      <c r="CV74" s="354">
        <f>'Class-9'!DJ76</f>
        <v>0</v>
      </c>
      <c r="CW74" s="354">
        <f>'Class-9'!DK76</f>
        <v>0</v>
      </c>
      <c r="CX74" s="380">
        <f>'Class-9'!DL76</f>
        <v>0</v>
      </c>
      <c r="CY74" s="381">
        <f>'Class-9'!DM76</f>
        <v>0</v>
      </c>
      <c r="CZ74" s="400">
        <f>'Class-9'!DO76</f>
        <v>0</v>
      </c>
      <c r="DA74" s="353">
        <f>'Class-9'!DP76</f>
        <v>0</v>
      </c>
      <c r="DB74" s="354">
        <f>'Class-9'!DQ76</f>
        <v>0</v>
      </c>
      <c r="DC74" s="354">
        <f>'Class-9'!DR76</f>
        <v>0</v>
      </c>
      <c r="DD74" s="354">
        <f>'Class-9'!DS76</f>
        <v>0</v>
      </c>
      <c r="DE74" s="354">
        <f>'Class-9'!DT76</f>
        <v>0</v>
      </c>
      <c r="DF74" s="382">
        <f>'Class-9'!DU76</f>
        <v>0</v>
      </c>
      <c r="DG74" s="353">
        <f>'Class-9'!DV76</f>
        <v>0</v>
      </c>
      <c r="DH74" s="354">
        <f>'Class-9'!DW76</f>
        <v>0</v>
      </c>
      <c r="DI74" s="354">
        <f>'Class-9'!DX76</f>
        <v>0</v>
      </c>
      <c r="DJ74" s="354">
        <f>'Class-9'!DY76</f>
        <v>0</v>
      </c>
      <c r="DK74" s="354">
        <f>'Class-9'!DZ76</f>
        <v>0</v>
      </c>
      <c r="DL74" s="357">
        <f>'Class-9'!EA76</f>
        <v>0</v>
      </c>
      <c r="DM74" s="353">
        <f>'Class-9'!EB76</f>
        <v>0</v>
      </c>
      <c r="DN74" s="354">
        <f>'Class-9'!EC76</f>
        <v>0</v>
      </c>
      <c r="DO74" s="380">
        <f>'Class-9'!ED76</f>
        <v>0</v>
      </c>
      <c r="DP74" s="354">
        <f>'Class-9'!EE76</f>
        <v>0</v>
      </c>
      <c r="DQ74" s="354">
        <f>'Class-9'!EF76</f>
        <v>0</v>
      </c>
      <c r="DR74" s="380">
        <f>'Class-9'!EG76</f>
        <v>0</v>
      </c>
      <c r="DS74" s="354">
        <f>'Class-9'!EH76</f>
        <v>0</v>
      </c>
      <c r="DT74" s="354">
        <f>'Class-9'!EI76</f>
        <v>0</v>
      </c>
      <c r="DU74" s="380">
        <f>'Class-9'!EJ76</f>
        <v>0</v>
      </c>
      <c r="DV74" s="381">
        <f>'Class-9'!EK76</f>
        <v>0</v>
      </c>
      <c r="DW74" s="400">
        <f>'Class-9'!EM76</f>
        <v>0</v>
      </c>
      <c r="DX74" s="353">
        <f>'Class-9'!EN76</f>
        <v>0</v>
      </c>
      <c r="DY74" s="354">
        <f>'Class-9'!EO76</f>
        <v>0</v>
      </c>
      <c r="DZ74" s="358" t="str">
        <f>'Class-9'!EP76</f>
        <v/>
      </c>
      <c r="EA74" s="353">
        <f>'Class-9'!EQ76</f>
        <v>0</v>
      </c>
      <c r="EB74" s="354">
        <f>'Class-9'!ER76</f>
        <v>0</v>
      </c>
      <c r="EC74" s="359">
        <f>'Class-9'!ES76</f>
        <v>0</v>
      </c>
      <c r="ED74" s="354" t="str">
        <f>'Class-9'!ET76</f>
        <v/>
      </c>
      <c r="EE74" s="354" t="str">
        <f>'Class-9'!EU76</f>
        <v/>
      </c>
      <c r="EF74" s="354" t="str">
        <f>'Class-9'!EV76</f>
        <v/>
      </c>
      <c r="EG74" s="356" t="str">
        <f>'Class-9'!EW76</f>
        <v/>
      </c>
      <c r="EH74" s="360" t="str">
        <f>'Class-9'!EY76</f>
        <v/>
      </c>
    </row>
    <row r="75" spans="1:138" s="361" customFormat="1" ht="17.25" customHeight="1">
      <c r="A75" s="910"/>
      <c r="B75" s="353">
        <f t="shared" si="4"/>
        <v>0</v>
      </c>
      <c r="C75" s="354">
        <f>'Class-9'!D77</f>
        <v>0</v>
      </c>
      <c r="D75" s="354">
        <f>'Class-9'!E77</f>
        <v>0</v>
      </c>
      <c r="E75" s="354">
        <f>'Class-9'!F77</f>
        <v>0</v>
      </c>
      <c r="F75" s="354">
        <f>'Class-9'!G77</f>
        <v>0</v>
      </c>
      <c r="G75" s="354">
        <f>'Class-9'!H77</f>
        <v>0</v>
      </c>
      <c r="H75" s="354">
        <f>'Class-9'!I77</f>
        <v>0</v>
      </c>
      <c r="I75" s="354">
        <f>'Class-9'!J77</f>
        <v>0</v>
      </c>
      <c r="J75" s="355">
        <f>'Class-9'!K77</f>
        <v>0</v>
      </c>
      <c r="K75" s="353">
        <f>'Class-9'!L77</f>
        <v>0</v>
      </c>
      <c r="L75" s="354">
        <f>'Class-9'!M77</f>
        <v>0</v>
      </c>
      <c r="M75" s="380">
        <f>'Class-9'!N77</f>
        <v>0</v>
      </c>
      <c r="N75" s="354">
        <f>'Class-9'!O77</f>
        <v>0</v>
      </c>
      <c r="O75" s="354">
        <f>'Class-9'!P77</f>
        <v>0</v>
      </c>
      <c r="P75" s="380">
        <f>'Class-9'!Q77</f>
        <v>0</v>
      </c>
      <c r="Q75" s="354">
        <f>'Class-9'!R77</f>
        <v>0</v>
      </c>
      <c r="R75" s="354">
        <f>'Class-9'!S77</f>
        <v>0</v>
      </c>
      <c r="S75" s="380">
        <f>'Class-9'!T77</f>
        <v>0</v>
      </c>
      <c r="T75" s="847">
        <f>'Class-9'!U77</f>
        <v>0</v>
      </c>
      <c r="U75" s="848"/>
      <c r="V75" s="382" t="str">
        <f>'Class-9'!Y77</f>
        <v/>
      </c>
      <c r="W75" s="353">
        <f>'Class-9'!Z77</f>
        <v>0</v>
      </c>
      <c r="X75" s="354">
        <f>'Class-9'!AA77</f>
        <v>0</v>
      </c>
      <c r="Y75" s="380">
        <f>'Class-9'!AB77</f>
        <v>0</v>
      </c>
      <c r="Z75" s="354">
        <f>'Class-9'!AC77</f>
        <v>0</v>
      </c>
      <c r="AA75" s="354">
        <f>'Class-9'!AD77</f>
        <v>0</v>
      </c>
      <c r="AB75" s="380">
        <f>'Class-9'!AE77</f>
        <v>0</v>
      </c>
      <c r="AC75" s="354">
        <f>'Class-9'!AF77</f>
        <v>0</v>
      </c>
      <c r="AD75" s="354">
        <f>'Class-9'!AG77</f>
        <v>0</v>
      </c>
      <c r="AE75" s="380">
        <f>'Class-9'!AH77</f>
        <v>0</v>
      </c>
      <c r="AF75" s="847">
        <f>'Class-9'!AI77</f>
        <v>0</v>
      </c>
      <c r="AG75" s="848">
        <f>'Class-9'!AJ77</f>
        <v>0</v>
      </c>
      <c r="AH75" s="382" t="str">
        <f>'Class-9'!AM77</f>
        <v/>
      </c>
      <c r="AI75" s="353">
        <f>'Class-9'!AN77</f>
        <v>0</v>
      </c>
      <c r="AJ75" s="354">
        <f>'Class-9'!AO77</f>
        <v>0</v>
      </c>
      <c r="AK75" s="380">
        <f>'Class-9'!AP77</f>
        <v>0</v>
      </c>
      <c r="AL75" s="354">
        <f>'Class-9'!AQ77</f>
        <v>0</v>
      </c>
      <c r="AM75" s="354">
        <f>'Class-9'!AR77</f>
        <v>0</v>
      </c>
      <c r="AN75" s="380">
        <f>'Class-9'!AS77</f>
        <v>0</v>
      </c>
      <c r="AO75" s="354">
        <f>'Class-9'!AT77</f>
        <v>0</v>
      </c>
      <c r="AP75" s="354">
        <f>'Class-9'!AU77</f>
        <v>0</v>
      </c>
      <c r="AQ75" s="380">
        <f>'Class-9'!AV77</f>
        <v>0</v>
      </c>
      <c r="AR75" s="847">
        <f>'Class-9'!AW77</f>
        <v>0</v>
      </c>
      <c r="AS75" s="848"/>
      <c r="AT75" s="382" t="str">
        <f>'Class-9'!BA77</f>
        <v/>
      </c>
      <c r="AU75" s="353">
        <f>'Class-9'!BB77</f>
        <v>0</v>
      </c>
      <c r="AV75" s="354">
        <f>'Class-9'!BC77</f>
        <v>0</v>
      </c>
      <c r="AW75" s="380">
        <f>'Class-9'!BD77</f>
        <v>0</v>
      </c>
      <c r="AX75" s="354">
        <f>'Class-9'!BE77</f>
        <v>0</v>
      </c>
      <c r="AY75" s="354">
        <f>'Class-9'!BF77</f>
        <v>0</v>
      </c>
      <c r="AZ75" s="380">
        <f>'Class-9'!BG77</f>
        <v>0</v>
      </c>
      <c r="BA75" s="354">
        <f>'Class-9'!BH77</f>
        <v>0</v>
      </c>
      <c r="BB75" s="354">
        <f>'Class-9'!BI77</f>
        <v>0</v>
      </c>
      <c r="BC75" s="380">
        <f>'Class-9'!BJ77</f>
        <v>0</v>
      </c>
      <c r="BD75" s="847">
        <f>'Class-9'!BK77</f>
        <v>0</v>
      </c>
      <c r="BE75" s="848">
        <f>'Class-9'!BL77</f>
        <v>0</v>
      </c>
      <c r="BF75" s="382" t="str">
        <f>'Class-9'!BO77</f>
        <v/>
      </c>
      <c r="BG75" s="353">
        <f>'Class-9'!BP77</f>
        <v>0</v>
      </c>
      <c r="BH75" s="354">
        <f>'Class-9'!BQ77</f>
        <v>0</v>
      </c>
      <c r="BI75" s="380">
        <f>'Class-9'!BR77</f>
        <v>0</v>
      </c>
      <c r="BJ75" s="354">
        <f>'Class-9'!BS77</f>
        <v>0</v>
      </c>
      <c r="BK75" s="354">
        <f>'Class-9'!BT77</f>
        <v>0</v>
      </c>
      <c r="BL75" s="380">
        <f>'Class-9'!BU77</f>
        <v>0</v>
      </c>
      <c r="BM75" s="354">
        <f>'Class-9'!BV77</f>
        <v>0</v>
      </c>
      <c r="BN75" s="354">
        <f>'Class-9'!BW77</f>
        <v>0</v>
      </c>
      <c r="BO75" s="380">
        <f>'Class-9'!BX77</f>
        <v>0</v>
      </c>
      <c r="BP75" s="847">
        <f>'Class-9'!BY77</f>
        <v>0</v>
      </c>
      <c r="BQ75" s="848">
        <f>'Class-9'!BZ77</f>
        <v>0</v>
      </c>
      <c r="BR75" s="382" t="str">
        <f>'Class-9'!CC77</f>
        <v/>
      </c>
      <c r="BS75" s="353">
        <f>'Class-9'!CD77</f>
        <v>0</v>
      </c>
      <c r="BT75" s="354">
        <f>'Class-9'!CE77</f>
        <v>0</v>
      </c>
      <c r="BU75" s="380">
        <f>'Class-9'!CF77</f>
        <v>0</v>
      </c>
      <c r="BV75" s="354">
        <f>'Class-9'!CG77</f>
        <v>0</v>
      </c>
      <c r="BW75" s="354">
        <f>'Class-9'!CH77</f>
        <v>0</v>
      </c>
      <c r="BX75" s="380">
        <f>'Class-9'!CI77</f>
        <v>0</v>
      </c>
      <c r="BY75" s="354">
        <f>'Class-9'!CJ77</f>
        <v>0</v>
      </c>
      <c r="BZ75" s="354">
        <f>'Class-9'!CK77</f>
        <v>0</v>
      </c>
      <c r="CA75" s="380">
        <f>'Class-9'!CL77</f>
        <v>0</v>
      </c>
      <c r="CB75" s="847">
        <f>'Class-9'!CM77</f>
        <v>0</v>
      </c>
      <c r="CC75" s="848">
        <f>'Class-9'!CN77</f>
        <v>0</v>
      </c>
      <c r="CD75" s="382" t="str">
        <f>'Class-9'!CQ77</f>
        <v/>
      </c>
      <c r="CE75" s="353">
        <f>'Class-9'!CR77</f>
        <v>0</v>
      </c>
      <c r="CF75" s="354">
        <f>'Class-9'!CS77</f>
        <v>0</v>
      </c>
      <c r="CG75" s="380">
        <f>'Class-9'!CT77</f>
        <v>0</v>
      </c>
      <c r="CH75" s="354">
        <f>'Class-9'!CU77</f>
        <v>0</v>
      </c>
      <c r="CI75" s="354">
        <f>'Class-9'!CV77</f>
        <v>0</v>
      </c>
      <c r="CJ75" s="380">
        <f>'Class-9'!CW77</f>
        <v>0</v>
      </c>
      <c r="CK75" s="354">
        <f>'Class-9'!CX77</f>
        <v>0</v>
      </c>
      <c r="CL75" s="354">
        <f>'Class-9'!CY77</f>
        <v>0</v>
      </c>
      <c r="CM75" s="380">
        <f>'Class-9'!CZ77</f>
        <v>0</v>
      </c>
      <c r="CN75" s="381">
        <f>'Class-9'!DA77</f>
        <v>0</v>
      </c>
      <c r="CO75" s="400">
        <f>'Class-9'!DC77</f>
        <v>0</v>
      </c>
      <c r="CP75" s="353">
        <f>'Class-9'!DD77</f>
        <v>0</v>
      </c>
      <c r="CQ75" s="354">
        <f>'Class-9'!DE77</f>
        <v>0</v>
      </c>
      <c r="CR75" s="380">
        <f>'Class-9'!DF77</f>
        <v>0</v>
      </c>
      <c r="CS75" s="354">
        <f>'Class-9'!DG77</f>
        <v>0</v>
      </c>
      <c r="CT75" s="354">
        <f>'Class-9'!DH77</f>
        <v>0</v>
      </c>
      <c r="CU75" s="380">
        <f>'Class-9'!DI77</f>
        <v>0</v>
      </c>
      <c r="CV75" s="354">
        <f>'Class-9'!DJ77</f>
        <v>0</v>
      </c>
      <c r="CW75" s="354">
        <f>'Class-9'!DK77</f>
        <v>0</v>
      </c>
      <c r="CX75" s="380">
        <f>'Class-9'!DL77</f>
        <v>0</v>
      </c>
      <c r="CY75" s="381">
        <f>'Class-9'!DM77</f>
        <v>0</v>
      </c>
      <c r="CZ75" s="400">
        <f>'Class-9'!DO77</f>
        <v>0</v>
      </c>
      <c r="DA75" s="353">
        <f>'Class-9'!DP77</f>
        <v>0</v>
      </c>
      <c r="DB75" s="354">
        <f>'Class-9'!DQ77</f>
        <v>0</v>
      </c>
      <c r="DC75" s="354">
        <f>'Class-9'!DR77</f>
        <v>0</v>
      </c>
      <c r="DD75" s="354">
        <f>'Class-9'!DS77</f>
        <v>0</v>
      </c>
      <c r="DE75" s="354">
        <f>'Class-9'!DT77</f>
        <v>0</v>
      </c>
      <c r="DF75" s="382">
        <f>'Class-9'!DU77</f>
        <v>0</v>
      </c>
      <c r="DG75" s="353">
        <f>'Class-9'!DV77</f>
        <v>0</v>
      </c>
      <c r="DH75" s="354">
        <f>'Class-9'!DW77</f>
        <v>0</v>
      </c>
      <c r="DI75" s="354">
        <f>'Class-9'!DX77</f>
        <v>0</v>
      </c>
      <c r="DJ75" s="354">
        <f>'Class-9'!DY77</f>
        <v>0</v>
      </c>
      <c r="DK75" s="354">
        <f>'Class-9'!DZ77</f>
        <v>0</v>
      </c>
      <c r="DL75" s="357">
        <f>'Class-9'!EA77</f>
        <v>0</v>
      </c>
      <c r="DM75" s="353">
        <f>'Class-9'!EB77</f>
        <v>0</v>
      </c>
      <c r="DN75" s="354">
        <f>'Class-9'!EC77</f>
        <v>0</v>
      </c>
      <c r="DO75" s="380">
        <f>'Class-9'!ED77</f>
        <v>0</v>
      </c>
      <c r="DP75" s="354">
        <f>'Class-9'!EE77</f>
        <v>0</v>
      </c>
      <c r="DQ75" s="354">
        <f>'Class-9'!EF77</f>
        <v>0</v>
      </c>
      <c r="DR75" s="380">
        <f>'Class-9'!EG77</f>
        <v>0</v>
      </c>
      <c r="DS75" s="354">
        <f>'Class-9'!EH77</f>
        <v>0</v>
      </c>
      <c r="DT75" s="354">
        <f>'Class-9'!EI77</f>
        <v>0</v>
      </c>
      <c r="DU75" s="380">
        <f>'Class-9'!EJ77</f>
        <v>0</v>
      </c>
      <c r="DV75" s="381">
        <f>'Class-9'!EK77</f>
        <v>0</v>
      </c>
      <c r="DW75" s="400">
        <f>'Class-9'!EM77</f>
        <v>0</v>
      </c>
      <c r="DX75" s="353">
        <f>'Class-9'!EN77</f>
        <v>0</v>
      </c>
      <c r="DY75" s="354">
        <f>'Class-9'!EO77</f>
        <v>0</v>
      </c>
      <c r="DZ75" s="356" t="str">
        <f>'Class-9'!EP77</f>
        <v/>
      </c>
      <c r="EA75" s="353">
        <f>'Class-9'!EQ77</f>
        <v>0</v>
      </c>
      <c r="EB75" s="354">
        <f>'Class-9'!ER77</f>
        <v>0</v>
      </c>
      <c r="EC75" s="354">
        <f>'Class-9'!ES77</f>
        <v>0</v>
      </c>
      <c r="ED75" s="354" t="str">
        <f>'Class-9'!ET77</f>
        <v/>
      </c>
      <c r="EE75" s="354" t="str">
        <f>'Class-9'!EU77</f>
        <v/>
      </c>
      <c r="EF75" s="354" t="str">
        <f>'Class-9'!EV77</f>
        <v/>
      </c>
      <c r="EG75" s="356" t="str">
        <f>'Class-9'!EW77</f>
        <v/>
      </c>
      <c r="EH75" s="360" t="str">
        <f>'Class-9'!EY77</f>
        <v/>
      </c>
    </row>
    <row r="76" spans="1:138" s="361" customFormat="1" ht="17.25" customHeight="1">
      <c r="A76" s="910"/>
      <c r="B76" s="353">
        <f t="shared" si="4"/>
        <v>0</v>
      </c>
      <c r="C76" s="354">
        <f>'Class-9'!D78</f>
        <v>0</v>
      </c>
      <c r="D76" s="354">
        <f>'Class-9'!E78</f>
        <v>0</v>
      </c>
      <c r="E76" s="354">
        <f>'Class-9'!F78</f>
        <v>0</v>
      </c>
      <c r="F76" s="354">
        <f>'Class-9'!G78</f>
        <v>0</v>
      </c>
      <c r="G76" s="354">
        <f>'Class-9'!H78</f>
        <v>0</v>
      </c>
      <c r="H76" s="354">
        <f>'Class-9'!I78</f>
        <v>0</v>
      </c>
      <c r="I76" s="354">
        <f>'Class-9'!J78</f>
        <v>0</v>
      </c>
      <c r="J76" s="355">
        <f>'Class-9'!K78</f>
        <v>0</v>
      </c>
      <c r="K76" s="353">
        <f>'Class-9'!L78</f>
        <v>0</v>
      </c>
      <c r="L76" s="354">
        <f>'Class-9'!M78</f>
        <v>0</v>
      </c>
      <c r="M76" s="380">
        <f>'Class-9'!N78</f>
        <v>0</v>
      </c>
      <c r="N76" s="354">
        <f>'Class-9'!O78</f>
        <v>0</v>
      </c>
      <c r="O76" s="354">
        <f>'Class-9'!P78</f>
        <v>0</v>
      </c>
      <c r="P76" s="380">
        <f>'Class-9'!Q78</f>
        <v>0</v>
      </c>
      <c r="Q76" s="354">
        <f>'Class-9'!R78</f>
        <v>0</v>
      </c>
      <c r="R76" s="354">
        <f>'Class-9'!S78</f>
        <v>0</v>
      </c>
      <c r="S76" s="380">
        <f>'Class-9'!T78</f>
        <v>0</v>
      </c>
      <c r="T76" s="847">
        <f>'Class-9'!U78</f>
        <v>0</v>
      </c>
      <c r="U76" s="848"/>
      <c r="V76" s="382" t="str">
        <f>'Class-9'!Y78</f>
        <v/>
      </c>
      <c r="W76" s="353">
        <f>'Class-9'!Z78</f>
        <v>0</v>
      </c>
      <c r="X76" s="354">
        <f>'Class-9'!AA78</f>
        <v>0</v>
      </c>
      <c r="Y76" s="380">
        <f>'Class-9'!AB78</f>
        <v>0</v>
      </c>
      <c r="Z76" s="354">
        <f>'Class-9'!AC78</f>
        <v>0</v>
      </c>
      <c r="AA76" s="354">
        <f>'Class-9'!AD78</f>
        <v>0</v>
      </c>
      <c r="AB76" s="380">
        <f>'Class-9'!AE78</f>
        <v>0</v>
      </c>
      <c r="AC76" s="354">
        <f>'Class-9'!AF78</f>
        <v>0</v>
      </c>
      <c r="AD76" s="354">
        <f>'Class-9'!AG78</f>
        <v>0</v>
      </c>
      <c r="AE76" s="380">
        <f>'Class-9'!AH78</f>
        <v>0</v>
      </c>
      <c r="AF76" s="847">
        <f>'Class-9'!AI78</f>
        <v>0</v>
      </c>
      <c r="AG76" s="848">
        <f>'Class-9'!AJ78</f>
        <v>0</v>
      </c>
      <c r="AH76" s="382" t="str">
        <f>'Class-9'!AM78</f>
        <v/>
      </c>
      <c r="AI76" s="353">
        <f>'Class-9'!AN78</f>
        <v>0</v>
      </c>
      <c r="AJ76" s="354">
        <f>'Class-9'!AO78</f>
        <v>0</v>
      </c>
      <c r="AK76" s="380">
        <f>'Class-9'!AP78</f>
        <v>0</v>
      </c>
      <c r="AL76" s="354">
        <f>'Class-9'!AQ78</f>
        <v>0</v>
      </c>
      <c r="AM76" s="354">
        <f>'Class-9'!AR78</f>
        <v>0</v>
      </c>
      <c r="AN76" s="380">
        <f>'Class-9'!AS78</f>
        <v>0</v>
      </c>
      <c r="AO76" s="354">
        <f>'Class-9'!AT78</f>
        <v>0</v>
      </c>
      <c r="AP76" s="354">
        <f>'Class-9'!AU78</f>
        <v>0</v>
      </c>
      <c r="AQ76" s="380">
        <f>'Class-9'!AV78</f>
        <v>0</v>
      </c>
      <c r="AR76" s="847">
        <f>'Class-9'!AW78</f>
        <v>0</v>
      </c>
      <c r="AS76" s="848"/>
      <c r="AT76" s="382" t="str">
        <f>'Class-9'!BA78</f>
        <v/>
      </c>
      <c r="AU76" s="353">
        <f>'Class-9'!BB78</f>
        <v>0</v>
      </c>
      <c r="AV76" s="354">
        <f>'Class-9'!BC78</f>
        <v>0</v>
      </c>
      <c r="AW76" s="380">
        <f>'Class-9'!BD78</f>
        <v>0</v>
      </c>
      <c r="AX76" s="354">
        <f>'Class-9'!BE78</f>
        <v>0</v>
      </c>
      <c r="AY76" s="354">
        <f>'Class-9'!BF78</f>
        <v>0</v>
      </c>
      <c r="AZ76" s="380">
        <f>'Class-9'!BG78</f>
        <v>0</v>
      </c>
      <c r="BA76" s="354">
        <f>'Class-9'!BH78</f>
        <v>0</v>
      </c>
      <c r="BB76" s="354">
        <f>'Class-9'!BI78</f>
        <v>0</v>
      </c>
      <c r="BC76" s="380">
        <f>'Class-9'!BJ78</f>
        <v>0</v>
      </c>
      <c r="BD76" s="847">
        <f>'Class-9'!BK78</f>
        <v>0</v>
      </c>
      <c r="BE76" s="848">
        <f>'Class-9'!BL78</f>
        <v>0</v>
      </c>
      <c r="BF76" s="382" t="str">
        <f>'Class-9'!BO78</f>
        <v/>
      </c>
      <c r="BG76" s="353">
        <f>'Class-9'!BP78</f>
        <v>0</v>
      </c>
      <c r="BH76" s="354">
        <f>'Class-9'!BQ78</f>
        <v>0</v>
      </c>
      <c r="BI76" s="380">
        <f>'Class-9'!BR78</f>
        <v>0</v>
      </c>
      <c r="BJ76" s="354">
        <f>'Class-9'!BS78</f>
        <v>0</v>
      </c>
      <c r="BK76" s="354">
        <f>'Class-9'!BT78</f>
        <v>0</v>
      </c>
      <c r="BL76" s="380">
        <f>'Class-9'!BU78</f>
        <v>0</v>
      </c>
      <c r="BM76" s="354">
        <f>'Class-9'!BV78</f>
        <v>0</v>
      </c>
      <c r="BN76" s="354">
        <f>'Class-9'!BW78</f>
        <v>0</v>
      </c>
      <c r="BO76" s="380">
        <f>'Class-9'!BX78</f>
        <v>0</v>
      </c>
      <c r="BP76" s="847">
        <f>'Class-9'!BY78</f>
        <v>0</v>
      </c>
      <c r="BQ76" s="848">
        <f>'Class-9'!BZ78</f>
        <v>0</v>
      </c>
      <c r="BR76" s="382" t="str">
        <f>'Class-9'!CC78</f>
        <v/>
      </c>
      <c r="BS76" s="353">
        <f>'Class-9'!CD78</f>
        <v>0</v>
      </c>
      <c r="BT76" s="354">
        <f>'Class-9'!CE78</f>
        <v>0</v>
      </c>
      <c r="BU76" s="380">
        <f>'Class-9'!CF78</f>
        <v>0</v>
      </c>
      <c r="BV76" s="354">
        <f>'Class-9'!CG78</f>
        <v>0</v>
      </c>
      <c r="BW76" s="354">
        <f>'Class-9'!CH78</f>
        <v>0</v>
      </c>
      <c r="BX76" s="380">
        <f>'Class-9'!CI78</f>
        <v>0</v>
      </c>
      <c r="BY76" s="354">
        <f>'Class-9'!CJ78</f>
        <v>0</v>
      </c>
      <c r="BZ76" s="354">
        <f>'Class-9'!CK78</f>
        <v>0</v>
      </c>
      <c r="CA76" s="380">
        <f>'Class-9'!CL78</f>
        <v>0</v>
      </c>
      <c r="CB76" s="847">
        <f>'Class-9'!CM78</f>
        <v>0</v>
      </c>
      <c r="CC76" s="848">
        <f>'Class-9'!CN78</f>
        <v>0</v>
      </c>
      <c r="CD76" s="382" t="str">
        <f>'Class-9'!CQ78</f>
        <v/>
      </c>
      <c r="CE76" s="353">
        <f>'Class-9'!CR78</f>
        <v>0</v>
      </c>
      <c r="CF76" s="354">
        <f>'Class-9'!CS78</f>
        <v>0</v>
      </c>
      <c r="CG76" s="380">
        <f>'Class-9'!CT78</f>
        <v>0</v>
      </c>
      <c r="CH76" s="354">
        <f>'Class-9'!CU78</f>
        <v>0</v>
      </c>
      <c r="CI76" s="354">
        <f>'Class-9'!CV78</f>
        <v>0</v>
      </c>
      <c r="CJ76" s="380">
        <f>'Class-9'!CW78</f>
        <v>0</v>
      </c>
      <c r="CK76" s="354">
        <f>'Class-9'!CX78</f>
        <v>0</v>
      </c>
      <c r="CL76" s="354">
        <f>'Class-9'!CY78</f>
        <v>0</v>
      </c>
      <c r="CM76" s="380">
        <f>'Class-9'!CZ78</f>
        <v>0</v>
      </c>
      <c r="CN76" s="381">
        <f>'Class-9'!DA78</f>
        <v>0</v>
      </c>
      <c r="CO76" s="400">
        <f>'Class-9'!DC78</f>
        <v>0</v>
      </c>
      <c r="CP76" s="353">
        <f>'Class-9'!DD78</f>
        <v>0</v>
      </c>
      <c r="CQ76" s="354">
        <f>'Class-9'!DE78</f>
        <v>0</v>
      </c>
      <c r="CR76" s="380">
        <f>'Class-9'!DF78</f>
        <v>0</v>
      </c>
      <c r="CS76" s="354">
        <f>'Class-9'!DG78</f>
        <v>0</v>
      </c>
      <c r="CT76" s="354">
        <f>'Class-9'!DH78</f>
        <v>0</v>
      </c>
      <c r="CU76" s="380">
        <f>'Class-9'!DI78</f>
        <v>0</v>
      </c>
      <c r="CV76" s="354">
        <f>'Class-9'!DJ78</f>
        <v>0</v>
      </c>
      <c r="CW76" s="354">
        <f>'Class-9'!DK78</f>
        <v>0</v>
      </c>
      <c r="CX76" s="380">
        <f>'Class-9'!DL78</f>
        <v>0</v>
      </c>
      <c r="CY76" s="381">
        <f>'Class-9'!DM78</f>
        <v>0</v>
      </c>
      <c r="CZ76" s="400">
        <f>'Class-9'!DO78</f>
        <v>0</v>
      </c>
      <c r="DA76" s="353">
        <f>'Class-9'!DP78</f>
        <v>0</v>
      </c>
      <c r="DB76" s="354">
        <f>'Class-9'!DQ78</f>
        <v>0</v>
      </c>
      <c r="DC76" s="354">
        <f>'Class-9'!DR78</f>
        <v>0</v>
      </c>
      <c r="DD76" s="354">
        <f>'Class-9'!DS78</f>
        <v>0</v>
      </c>
      <c r="DE76" s="354">
        <f>'Class-9'!DT78</f>
        <v>0</v>
      </c>
      <c r="DF76" s="382">
        <f>'Class-9'!DU78</f>
        <v>0</v>
      </c>
      <c r="DG76" s="353">
        <f>'Class-9'!DV78</f>
        <v>0</v>
      </c>
      <c r="DH76" s="354">
        <f>'Class-9'!DW78</f>
        <v>0</v>
      </c>
      <c r="DI76" s="354">
        <f>'Class-9'!DX78</f>
        <v>0</v>
      </c>
      <c r="DJ76" s="354">
        <f>'Class-9'!DY78</f>
        <v>0</v>
      </c>
      <c r="DK76" s="354">
        <f>'Class-9'!DZ78</f>
        <v>0</v>
      </c>
      <c r="DL76" s="357">
        <f>'Class-9'!EA78</f>
        <v>0</v>
      </c>
      <c r="DM76" s="353">
        <f>'Class-9'!EB78</f>
        <v>0</v>
      </c>
      <c r="DN76" s="354">
        <f>'Class-9'!EC78</f>
        <v>0</v>
      </c>
      <c r="DO76" s="380">
        <f>'Class-9'!ED78</f>
        <v>0</v>
      </c>
      <c r="DP76" s="354">
        <f>'Class-9'!EE78</f>
        <v>0</v>
      </c>
      <c r="DQ76" s="354">
        <f>'Class-9'!EF78</f>
        <v>0</v>
      </c>
      <c r="DR76" s="380">
        <f>'Class-9'!EG78</f>
        <v>0</v>
      </c>
      <c r="DS76" s="354">
        <f>'Class-9'!EH78</f>
        <v>0</v>
      </c>
      <c r="DT76" s="354">
        <f>'Class-9'!EI78</f>
        <v>0</v>
      </c>
      <c r="DU76" s="380">
        <f>'Class-9'!EJ78</f>
        <v>0</v>
      </c>
      <c r="DV76" s="381">
        <f>'Class-9'!EK78</f>
        <v>0</v>
      </c>
      <c r="DW76" s="400">
        <f>'Class-9'!EM78</f>
        <v>0</v>
      </c>
      <c r="DX76" s="353">
        <f>'Class-9'!EN78</f>
        <v>0</v>
      </c>
      <c r="DY76" s="354">
        <f>'Class-9'!EO78</f>
        <v>0</v>
      </c>
      <c r="DZ76" s="356" t="str">
        <f>'Class-9'!EP78</f>
        <v/>
      </c>
      <c r="EA76" s="353">
        <f>'Class-9'!EQ78</f>
        <v>0</v>
      </c>
      <c r="EB76" s="354">
        <f>'Class-9'!ER78</f>
        <v>0</v>
      </c>
      <c r="EC76" s="354">
        <f>'Class-9'!ES78</f>
        <v>0</v>
      </c>
      <c r="ED76" s="354" t="str">
        <f>'Class-9'!ET78</f>
        <v/>
      </c>
      <c r="EE76" s="354" t="str">
        <f>'Class-9'!EU78</f>
        <v/>
      </c>
      <c r="EF76" s="354" t="str">
        <f>'Class-9'!EV78</f>
        <v/>
      </c>
      <c r="EG76" s="356" t="str">
        <f>'Class-9'!EW78</f>
        <v/>
      </c>
      <c r="EH76" s="360" t="str">
        <f>'Class-9'!EY78</f>
        <v/>
      </c>
    </row>
    <row r="77" spans="1:138" s="361" customFormat="1" ht="17.25" customHeight="1">
      <c r="A77" s="910"/>
      <c r="B77" s="353">
        <f t="shared" si="4"/>
        <v>0</v>
      </c>
      <c r="C77" s="354">
        <f>'Class-9'!D79</f>
        <v>0</v>
      </c>
      <c r="D77" s="354">
        <f>'Class-9'!E79</f>
        <v>0</v>
      </c>
      <c r="E77" s="354">
        <f>'Class-9'!F79</f>
        <v>0</v>
      </c>
      <c r="F77" s="354">
        <f>'Class-9'!G79</f>
        <v>0</v>
      </c>
      <c r="G77" s="354">
        <f>'Class-9'!H79</f>
        <v>0</v>
      </c>
      <c r="H77" s="354">
        <f>'Class-9'!I79</f>
        <v>0</v>
      </c>
      <c r="I77" s="354">
        <f>'Class-9'!J79</f>
        <v>0</v>
      </c>
      <c r="J77" s="355">
        <f>'Class-9'!K79</f>
        <v>0</v>
      </c>
      <c r="K77" s="353">
        <f>'Class-9'!L79</f>
        <v>0</v>
      </c>
      <c r="L77" s="354">
        <f>'Class-9'!M79</f>
        <v>0</v>
      </c>
      <c r="M77" s="380">
        <f>'Class-9'!N79</f>
        <v>0</v>
      </c>
      <c r="N77" s="354">
        <f>'Class-9'!O79</f>
        <v>0</v>
      </c>
      <c r="O77" s="354">
        <f>'Class-9'!P79</f>
        <v>0</v>
      </c>
      <c r="P77" s="380">
        <f>'Class-9'!Q79</f>
        <v>0</v>
      </c>
      <c r="Q77" s="354">
        <f>'Class-9'!R79</f>
        <v>0</v>
      </c>
      <c r="R77" s="354">
        <f>'Class-9'!S79</f>
        <v>0</v>
      </c>
      <c r="S77" s="380">
        <f>'Class-9'!T79</f>
        <v>0</v>
      </c>
      <c r="T77" s="847">
        <f>'Class-9'!U79</f>
        <v>0</v>
      </c>
      <c r="U77" s="848"/>
      <c r="V77" s="382" t="str">
        <f>'Class-9'!Y79</f>
        <v/>
      </c>
      <c r="W77" s="353">
        <f>'Class-9'!Z79</f>
        <v>0</v>
      </c>
      <c r="X77" s="354">
        <f>'Class-9'!AA79</f>
        <v>0</v>
      </c>
      <c r="Y77" s="380">
        <f>'Class-9'!AB79</f>
        <v>0</v>
      </c>
      <c r="Z77" s="354">
        <f>'Class-9'!AC79</f>
        <v>0</v>
      </c>
      <c r="AA77" s="354">
        <f>'Class-9'!AD79</f>
        <v>0</v>
      </c>
      <c r="AB77" s="380">
        <f>'Class-9'!AE79</f>
        <v>0</v>
      </c>
      <c r="AC77" s="354">
        <f>'Class-9'!AF79</f>
        <v>0</v>
      </c>
      <c r="AD77" s="354">
        <f>'Class-9'!AG79</f>
        <v>0</v>
      </c>
      <c r="AE77" s="380">
        <f>'Class-9'!AH79</f>
        <v>0</v>
      </c>
      <c r="AF77" s="847">
        <f>'Class-9'!AI79</f>
        <v>0</v>
      </c>
      <c r="AG77" s="848">
        <f>'Class-9'!AJ79</f>
        <v>0</v>
      </c>
      <c r="AH77" s="382" t="str">
        <f>'Class-9'!AM79</f>
        <v/>
      </c>
      <c r="AI77" s="353">
        <f>'Class-9'!AN79</f>
        <v>0</v>
      </c>
      <c r="AJ77" s="354">
        <f>'Class-9'!AO79</f>
        <v>0</v>
      </c>
      <c r="AK77" s="380">
        <f>'Class-9'!AP79</f>
        <v>0</v>
      </c>
      <c r="AL77" s="354">
        <f>'Class-9'!AQ79</f>
        <v>0</v>
      </c>
      <c r="AM77" s="354">
        <f>'Class-9'!AR79</f>
        <v>0</v>
      </c>
      <c r="AN77" s="380">
        <f>'Class-9'!AS79</f>
        <v>0</v>
      </c>
      <c r="AO77" s="354">
        <f>'Class-9'!AT79</f>
        <v>0</v>
      </c>
      <c r="AP77" s="354">
        <f>'Class-9'!AU79</f>
        <v>0</v>
      </c>
      <c r="AQ77" s="380">
        <f>'Class-9'!AV79</f>
        <v>0</v>
      </c>
      <c r="AR77" s="847">
        <f>'Class-9'!AW79</f>
        <v>0</v>
      </c>
      <c r="AS77" s="848"/>
      <c r="AT77" s="382" t="str">
        <f>'Class-9'!BA79</f>
        <v/>
      </c>
      <c r="AU77" s="353">
        <f>'Class-9'!BB79</f>
        <v>0</v>
      </c>
      <c r="AV77" s="354">
        <f>'Class-9'!BC79</f>
        <v>0</v>
      </c>
      <c r="AW77" s="380">
        <f>'Class-9'!BD79</f>
        <v>0</v>
      </c>
      <c r="AX77" s="354">
        <f>'Class-9'!BE79</f>
        <v>0</v>
      </c>
      <c r="AY77" s="354">
        <f>'Class-9'!BF79</f>
        <v>0</v>
      </c>
      <c r="AZ77" s="380">
        <f>'Class-9'!BG79</f>
        <v>0</v>
      </c>
      <c r="BA77" s="354">
        <f>'Class-9'!BH79</f>
        <v>0</v>
      </c>
      <c r="BB77" s="354">
        <f>'Class-9'!BI79</f>
        <v>0</v>
      </c>
      <c r="BC77" s="380">
        <f>'Class-9'!BJ79</f>
        <v>0</v>
      </c>
      <c r="BD77" s="847">
        <f>'Class-9'!BK79</f>
        <v>0</v>
      </c>
      <c r="BE77" s="848">
        <f>'Class-9'!BL79</f>
        <v>0</v>
      </c>
      <c r="BF77" s="382" t="str">
        <f>'Class-9'!BO79</f>
        <v/>
      </c>
      <c r="BG77" s="353">
        <f>'Class-9'!BP79</f>
        <v>0</v>
      </c>
      <c r="BH77" s="354">
        <f>'Class-9'!BQ79</f>
        <v>0</v>
      </c>
      <c r="BI77" s="380">
        <f>'Class-9'!BR79</f>
        <v>0</v>
      </c>
      <c r="BJ77" s="354">
        <f>'Class-9'!BS79</f>
        <v>0</v>
      </c>
      <c r="BK77" s="354">
        <f>'Class-9'!BT79</f>
        <v>0</v>
      </c>
      <c r="BL77" s="380">
        <f>'Class-9'!BU79</f>
        <v>0</v>
      </c>
      <c r="BM77" s="354">
        <f>'Class-9'!BV79</f>
        <v>0</v>
      </c>
      <c r="BN77" s="354">
        <f>'Class-9'!BW79</f>
        <v>0</v>
      </c>
      <c r="BO77" s="380">
        <f>'Class-9'!BX79</f>
        <v>0</v>
      </c>
      <c r="BP77" s="847">
        <f>'Class-9'!BY79</f>
        <v>0</v>
      </c>
      <c r="BQ77" s="848">
        <f>'Class-9'!BZ79</f>
        <v>0</v>
      </c>
      <c r="BR77" s="382" t="str">
        <f>'Class-9'!CC79</f>
        <v/>
      </c>
      <c r="BS77" s="353">
        <f>'Class-9'!CD79</f>
        <v>0</v>
      </c>
      <c r="BT77" s="354">
        <f>'Class-9'!CE79</f>
        <v>0</v>
      </c>
      <c r="BU77" s="380">
        <f>'Class-9'!CF79</f>
        <v>0</v>
      </c>
      <c r="BV77" s="354">
        <f>'Class-9'!CG79</f>
        <v>0</v>
      </c>
      <c r="BW77" s="354">
        <f>'Class-9'!CH79</f>
        <v>0</v>
      </c>
      <c r="BX77" s="380">
        <f>'Class-9'!CI79</f>
        <v>0</v>
      </c>
      <c r="BY77" s="354">
        <f>'Class-9'!CJ79</f>
        <v>0</v>
      </c>
      <c r="BZ77" s="354">
        <f>'Class-9'!CK79</f>
        <v>0</v>
      </c>
      <c r="CA77" s="380">
        <f>'Class-9'!CL79</f>
        <v>0</v>
      </c>
      <c r="CB77" s="847">
        <f>'Class-9'!CM79</f>
        <v>0</v>
      </c>
      <c r="CC77" s="848">
        <f>'Class-9'!CN79</f>
        <v>0</v>
      </c>
      <c r="CD77" s="382" t="str">
        <f>'Class-9'!CQ79</f>
        <v/>
      </c>
      <c r="CE77" s="353">
        <f>'Class-9'!CR79</f>
        <v>0</v>
      </c>
      <c r="CF77" s="354">
        <f>'Class-9'!CS79</f>
        <v>0</v>
      </c>
      <c r="CG77" s="380">
        <f>'Class-9'!CT79</f>
        <v>0</v>
      </c>
      <c r="CH77" s="354">
        <f>'Class-9'!CU79</f>
        <v>0</v>
      </c>
      <c r="CI77" s="354">
        <f>'Class-9'!CV79</f>
        <v>0</v>
      </c>
      <c r="CJ77" s="380">
        <f>'Class-9'!CW79</f>
        <v>0</v>
      </c>
      <c r="CK77" s="354">
        <f>'Class-9'!CX79</f>
        <v>0</v>
      </c>
      <c r="CL77" s="354">
        <f>'Class-9'!CY79</f>
        <v>0</v>
      </c>
      <c r="CM77" s="380">
        <f>'Class-9'!CZ79</f>
        <v>0</v>
      </c>
      <c r="CN77" s="381">
        <f>'Class-9'!DA79</f>
        <v>0</v>
      </c>
      <c r="CO77" s="400">
        <f>'Class-9'!DC79</f>
        <v>0</v>
      </c>
      <c r="CP77" s="353">
        <f>'Class-9'!DD79</f>
        <v>0</v>
      </c>
      <c r="CQ77" s="354">
        <f>'Class-9'!DE79</f>
        <v>0</v>
      </c>
      <c r="CR77" s="380">
        <f>'Class-9'!DF79</f>
        <v>0</v>
      </c>
      <c r="CS77" s="354">
        <f>'Class-9'!DG79</f>
        <v>0</v>
      </c>
      <c r="CT77" s="354">
        <f>'Class-9'!DH79</f>
        <v>0</v>
      </c>
      <c r="CU77" s="380">
        <f>'Class-9'!DI79</f>
        <v>0</v>
      </c>
      <c r="CV77" s="354">
        <f>'Class-9'!DJ79</f>
        <v>0</v>
      </c>
      <c r="CW77" s="354">
        <f>'Class-9'!DK79</f>
        <v>0</v>
      </c>
      <c r="CX77" s="380">
        <f>'Class-9'!DL79</f>
        <v>0</v>
      </c>
      <c r="CY77" s="381">
        <f>'Class-9'!DM79</f>
        <v>0</v>
      </c>
      <c r="CZ77" s="400">
        <f>'Class-9'!DO79</f>
        <v>0</v>
      </c>
      <c r="DA77" s="353">
        <f>'Class-9'!DP79</f>
        <v>0</v>
      </c>
      <c r="DB77" s="354">
        <f>'Class-9'!DQ79</f>
        <v>0</v>
      </c>
      <c r="DC77" s="354">
        <f>'Class-9'!DR79</f>
        <v>0</v>
      </c>
      <c r="DD77" s="354">
        <f>'Class-9'!DS79</f>
        <v>0</v>
      </c>
      <c r="DE77" s="354">
        <f>'Class-9'!DT79</f>
        <v>0</v>
      </c>
      <c r="DF77" s="382">
        <f>'Class-9'!DU79</f>
        <v>0</v>
      </c>
      <c r="DG77" s="353">
        <f>'Class-9'!DV79</f>
        <v>0</v>
      </c>
      <c r="DH77" s="354">
        <f>'Class-9'!DW79</f>
        <v>0</v>
      </c>
      <c r="DI77" s="354">
        <f>'Class-9'!DX79</f>
        <v>0</v>
      </c>
      <c r="DJ77" s="354">
        <f>'Class-9'!DY79</f>
        <v>0</v>
      </c>
      <c r="DK77" s="354">
        <f>'Class-9'!DZ79</f>
        <v>0</v>
      </c>
      <c r="DL77" s="357">
        <f>'Class-9'!EA79</f>
        <v>0</v>
      </c>
      <c r="DM77" s="353">
        <f>'Class-9'!EB79</f>
        <v>0</v>
      </c>
      <c r="DN77" s="354">
        <f>'Class-9'!EC79</f>
        <v>0</v>
      </c>
      <c r="DO77" s="380">
        <f>'Class-9'!ED79</f>
        <v>0</v>
      </c>
      <c r="DP77" s="354">
        <f>'Class-9'!EE79</f>
        <v>0</v>
      </c>
      <c r="DQ77" s="354">
        <f>'Class-9'!EF79</f>
        <v>0</v>
      </c>
      <c r="DR77" s="380">
        <f>'Class-9'!EG79</f>
        <v>0</v>
      </c>
      <c r="DS77" s="354">
        <f>'Class-9'!EH79</f>
        <v>0</v>
      </c>
      <c r="DT77" s="354">
        <f>'Class-9'!EI79</f>
        <v>0</v>
      </c>
      <c r="DU77" s="380">
        <f>'Class-9'!EJ79</f>
        <v>0</v>
      </c>
      <c r="DV77" s="381">
        <f>'Class-9'!EK79</f>
        <v>0</v>
      </c>
      <c r="DW77" s="400">
        <f>'Class-9'!EM79</f>
        <v>0</v>
      </c>
      <c r="DX77" s="353">
        <f>'Class-9'!EN79</f>
        <v>0</v>
      </c>
      <c r="DY77" s="354">
        <f>'Class-9'!EO79</f>
        <v>0</v>
      </c>
      <c r="DZ77" s="356" t="str">
        <f>'Class-9'!EP79</f>
        <v/>
      </c>
      <c r="EA77" s="353">
        <f>'Class-9'!EQ79</f>
        <v>0</v>
      </c>
      <c r="EB77" s="354">
        <f>'Class-9'!ER79</f>
        <v>0</v>
      </c>
      <c r="EC77" s="354">
        <f>'Class-9'!ES79</f>
        <v>0</v>
      </c>
      <c r="ED77" s="354" t="str">
        <f>'Class-9'!ET79</f>
        <v/>
      </c>
      <c r="EE77" s="354" t="str">
        <f>'Class-9'!EU79</f>
        <v/>
      </c>
      <c r="EF77" s="354" t="str">
        <f>'Class-9'!EV79</f>
        <v/>
      </c>
      <c r="EG77" s="356" t="str">
        <f>'Class-9'!EW79</f>
        <v/>
      </c>
      <c r="EH77" s="360" t="str">
        <f>'Class-9'!EY79</f>
        <v/>
      </c>
    </row>
    <row r="78" spans="1:138" s="361" customFormat="1" ht="17.25" customHeight="1">
      <c r="A78" s="910"/>
      <c r="B78" s="353">
        <f t="shared" si="4"/>
        <v>0</v>
      </c>
      <c r="C78" s="354">
        <f>'Class-9'!D80</f>
        <v>0</v>
      </c>
      <c r="D78" s="354">
        <f>'Class-9'!E80</f>
        <v>0</v>
      </c>
      <c r="E78" s="354">
        <f>'Class-9'!F80</f>
        <v>0</v>
      </c>
      <c r="F78" s="354">
        <f>'Class-9'!G80</f>
        <v>0</v>
      </c>
      <c r="G78" s="354">
        <f>'Class-9'!H80</f>
        <v>0</v>
      </c>
      <c r="H78" s="354">
        <f>'Class-9'!I80</f>
        <v>0</v>
      </c>
      <c r="I78" s="354">
        <f>'Class-9'!J80</f>
        <v>0</v>
      </c>
      <c r="J78" s="355">
        <f>'Class-9'!K80</f>
        <v>0</v>
      </c>
      <c r="K78" s="353">
        <f>'Class-9'!L80</f>
        <v>0</v>
      </c>
      <c r="L78" s="354">
        <f>'Class-9'!M80</f>
        <v>0</v>
      </c>
      <c r="M78" s="380">
        <f>'Class-9'!N80</f>
        <v>0</v>
      </c>
      <c r="N78" s="354">
        <f>'Class-9'!O80</f>
        <v>0</v>
      </c>
      <c r="O78" s="354">
        <f>'Class-9'!P80</f>
        <v>0</v>
      </c>
      <c r="P78" s="380">
        <f>'Class-9'!Q80</f>
        <v>0</v>
      </c>
      <c r="Q78" s="354">
        <f>'Class-9'!R80</f>
        <v>0</v>
      </c>
      <c r="R78" s="354">
        <f>'Class-9'!S80</f>
        <v>0</v>
      </c>
      <c r="S78" s="380">
        <f>'Class-9'!T80</f>
        <v>0</v>
      </c>
      <c r="T78" s="847">
        <f>'Class-9'!U80</f>
        <v>0</v>
      </c>
      <c r="U78" s="848"/>
      <c r="V78" s="382" t="str">
        <f>'Class-9'!Y80</f>
        <v/>
      </c>
      <c r="W78" s="353">
        <f>'Class-9'!Z80</f>
        <v>0</v>
      </c>
      <c r="X78" s="354">
        <f>'Class-9'!AA80</f>
        <v>0</v>
      </c>
      <c r="Y78" s="380">
        <f>'Class-9'!AB80</f>
        <v>0</v>
      </c>
      <c r="Z78" s="354">
        <f>'Class-9'!AC80</f>
        <v>0</v>
      </c>
      <c r="AA78" s="354">
        <f>'Class-9'!AD80</f>
        <v>0</v>
      </c>
      <c r="AB78" s="380">
        <f>'Class-9'!AE80</f>
        <v>0</v>
      </c>
      <c r="AC78" s="354">
        <f>'Class-9'!AF80</f>
        <v>0</v>
      </c>
      <c r="AD78" s="354">
        <f>'Class-9'!AG80</f>
        <v>0</v>
      </c>
      <c r="AE78" s="380">
        <f>'Class-9'!AH80</f>
        <v>0</v>
      </c>
      <c r="AF78" s="847">
        <f>'Class-9'!AI80</f>
        <v>0</v>
      </c>
      <c r="AG78" s="848">
        <f>'Class-9'!AJ80</f>
        <v>0</v>
      </c>
      <c r="AH78" s="382" t="str">
        <f>'Class-9'!AM80</f>
        <v/>
      </c>
      <c r="AI78" s="353">
        <f>'Class-9'!AN80</f>
        <v>0</v>
      </c>
      <c r="AJ78" s="354">
        <f>'Class-9'!AO80</f>
        <v>0</v>
      </c>
      <c r="AK78" s="380">
        <f>'Class-9'!AP80</f>
        <v>0</v>
      </c>
      <c r="AL78" s="354">
        <f>'Class-9'!AQ80</f>
        <v>0</v>
      </c>
      <c r="AM78" s="354">
        <f>'Class-9'!AR80</f>
        <v>0</v>
      </c>
      <c r="AN78" s="380">
        <f>'Class-9'!AS80</f>
        <v>0</v>
      </c>
      <c r="AO78" s="354">
        <f>'Class-9'!AT80</f>
        <v>0</v>
      </c>
      <c r="AP78" s="354">
        <f>'Class-9'!AU80</f>
        <v>0</v>
      </c>
      <c r="AQ78" s="380">
        <f>'Class-9'!AV80</f>
        <v>0</v>
      </c>
      <c r="AR78" s="847">
        <f>'Class-9'!AW80</f>
        <v>0</v>
      </c>
      <c r="AS78" s="848"/>
      <c r="AT78" s="382" t="str">
        <f>'Class-9'!BA80</f>
        <v/>
      </c>
      <c r="AU78" s="353">
        <f>'Class-9'!BB80</f>
        <v>0</v>
      </c>
      <c r="AV78" s="354">
        <f>'Class-9'!BC80</f>
        <v>0</v>
      </c>
      <c r="AW78" s="380">
        <f>'Class-9'!BD80</f>
        <v>0</v>
      </c>
      <c r="AX78" s="354">
        <f>'Class-9'!BE80</f>
        <v>0</v>
      </c>
      <c r="AY78" s="354">
        <f>'Class-9'!BF80</f>
        <v>0</v>
      </c>
      <c r="AZ78" s="380">
        <f>'Class-9'!BG80</f>
        <v>0</v>
      </c>
      <c r="BA78" s="354">
        <f>'Class-9'!BH80</f>
        <v>0</v>
      </c>
      <c r="BB78" s="354">
        <f>'Class-9'!BI80</f>
        <v>0</v>
      </c>
      <c r="BC78" s="380">
        <f>'Class-9'!BJ80</f>
        <v>0</v>
      </c>
      <c r="BD78" s="847">
        <f>'Class-9'!BK80</f>
        <v>0</v>
      </c>
      <c r="BE78" s="848">
        <f>'Class-9'!BL80</f>
        <v>0</v>
      </c>
      <c r="BF78" s="382" t="str">
        <f>'Class-9'!BO80</f>
        <v/>
      </c>
      <c r="BG78" s="353">
        <f>'Class-9'!BP80</f>
        <v>0</v>
      </c>
      <c r="BH78" s="354">
        <f>'Class-9'!BQ80</f>
        <v>0</v>
      </c>
      <c r="BI78" s="380">
        <f>'Class-9'!BR80</f>
        <v>0</v>
      </c>
      <c r="BJ78" s="354">
        <f>'Class-9'!BS80</f>
        <v>0</v>
      </c>
      <c r="BK78" s="354">
        <f>'Class-9'!BT80</f>
        <v>0</v>
      </c>
      <c r="BL78" s="380">
        <f>'Class-9'!BU80</f>
        <v>0</v>
      </c>
      <c r="BM78" s="354">
        <f>'Class-9'!BV80</f>
        <v>0</v>
      </c>
      <c r="BN78" s="354">
        <f>'Class-9'!BW80</f>
        <v>0</v>
      </c>
      <c r="BO78" s="380">
        <f>'Class-9'!BX80</f>
        <v>0</v>
      </c>
      <c r="BP78" s="847">
        <f>'Class-9'!BY80</f>
        <v>0</v>
      </c>
      <c r="BQ78" s="848">
        <f>'Class-9'!BZ80</f>
        <v>0</v>
      </c>
      <c r="BR78" s="382" t="str">
        <f>'Class-9'!CC80</f>
        <v/>
      </c>
      <c r="BS78" s="353">
        <f>'Class-9'!CD80</f>
        <v>0</v>
      </c>
      <c r="BT78" s="354">
        <f>'Class-9'!CE80</f>
        <v>0</v>
      </c>
      <c r="BU78" s="380">
        <f>'Class-9'!CF80</f>
        <v>0</v>
      </c>
      <c r="BV78" s="354">
        <f>'Class-9'!CG80</f>
        <v>0</v>
      </c>
      <c r="BW78" s="354">
        <f>'Class-9'!CH80</f>
        <v>0</v>
      </c>
      <c r="BX78" s="380">
        <f>'Class-9'!CI80</f>
        <v>0</v>
      </c>
      <c r="BY78" s="354">
        <f>'Class-9'!CJ80</f>
        <v>0</v>
      </c>
      <c r="BZ78" s="354">
        <f>'Class-9'!CK80</f>
        <v>0</v>
      </c>
      <c r="CA78" s="380">
        <f>'Class-9'!CL80</f>
        <v>0</v>
      </c>
      <c r="CB78" s="847">
        <f>'Class-9'!CM80</f>
        <v>0</v>
      </c>
      <c r="CC78" s="848">
        <f>'Class-9'!CN80</f>
        <v>0</v>
      </c>
      <c r="CD78" s="382" t="str">
        <f>'Class-9'!CQ80</f>
        <v/>
      </c>
      <c r="CE78" s="353">
        <f>'Class-9'!CR80</f>
        <v>0</v>
      </c>
      <c r="CF78" s="354">
        <f>'Class-9'!CS80</f>
        <v>0</v>
      </c>
      <c r="CG78" s="380">
        <f>'Class-9'!CT80</f>
        <v>0</v>
      </c>
      <c r="CH78" s="354">
        <f>'Class-9'!CU80</f>
        <v>0</v>
      </c>
      <c r="CI78" s="354">
        <f>'Class-9'!CV80</f>
        <v>0</v>
      </c>
      <c r="CJ78" s="380">
        <f>'Class-9'!CW80</f>
        <v>0</v>
      </c>
      <c r="CK78" s="354">
        <f>'Class-9'!CX80</f>
        <v>0</v>
      </c>
      <c r="CL78" s="354">
        <f>'Class-9'!CY80</f>
        <v>0</v>
      </c>
      <c r="CM78" s="380">
        <f>'Class-9'!CZ80</f>
        <v>0</v>
      </c>
      <c r="CN78" s="381">
        <f>'Class-9'!DA80</f>
        <v>0</v>
      </c>
      <c r="CO78" s="400">
        <f>'Class-9'!DC80</f>
        <v>0</v>
      </c>
      <c r="CP78" s="353">
        <f>'Class-9'!DD80</f>
        <v>0</v>
      </c>
      <c r="CQ78" s="354">
        <f>'Class-9'!DE80</f>
        <v>0</v>
      </c>
      <c r="CR78" s="380">
        <f>'Class-9'!DF80</f>
        <v>0</v>
      </c>
      <c r="CS78" s="354">
        <f>'Class-9'!DG80</f>
        <v>0</v>
      </c>
      <c r="CT78" s="354">
        <f>'Class-9'!DH80</f>
        <v>0</v>
      </c>
      <c r="CU78" s="380">
        <f>'Class-9'!DI80</f>
        <v>0</v>
      </c>
      <c r="CV78" s="354">
        <f>'Class-9'!DJ80</f>
        <v>0</v>
      </c>
      <c r="CW78" s="354">
        <f>'Class-9'!DK80</f>
        <v>0</v>
      </c>
      <c r="CX78" s="380">
        <f>'Class-9'!DL80</f>
        <v>0</v>
      </c>
      <c r="CY78" s="381">
        <f>'Class-9'!DM80</f>
        <v>0</v>
      </c>
      <c r="CZ78" s="400">
        <f>'Class-9'!DO80</f>
        <v>0</v>
      </c>
      <c r="DA78" s="353">
        <f>'Class-9'!DP80</f>
        <v>0</v>
      </c>
      <c r="DB78" s="354">
        <f>'Class-9'!DQ80</f>
        <v>0</v>
      </c>
      <c r="DC78" s="354">
        <f>'Class-9'!DR80</f>
        <v>0</v>
      </c>
      <c r="DD78" s="354">
        <f>'Class-9'!DS80</f>
        <v>0</v>
      </c>
      <c r="DE78" s="354">
        <f>'Class-9'!DT80</f>
        <v>0</v>
      </c>
      <c r="DF78" s="382">
        <f>'Class-9'!DU80</f>
        <v>0</v>
      </c>
      <c r="DG78" s="353">
        <f>'Class-9'!DV80</f>
        <v>0</v>
      </c>
      <c r="DH78" s="354">
        <f>'Class-9'!DW80</f>
        <v>0</v>
      </c>
      <c r="DI78" s="354">
        <f>'Class-9'!DX80</f>
        <v>0</v>
      </c>
      <c r="DJ78" s="354">
        <f>'Class-9'!DY80</f>
        <v>0</v>
      </c>
      <c r="DK78" s="354">
        <f>'Class-9'!DZ80</f>
        <v>0</v>
      </c>
      <c r="DL78" s="357">
        <f>'Class-9'!EA80</f>
        <v>0</v>
      </c>
      <c r="DM78" s="353">
        <f>'Class-9'!EB80</f>
        <v>0</v>
      </c>
      <c r="DN78" s="354">
        <f>'Class-9'!EC80</f>
        <v>0</v>
      </c>
      <c r="DO78" s="380">
        <f>'Class-9'!ED80</f>
        <v>0</v>
      </c>
      <c r="DP78" s="354">
        <f>'Class-9'!EE80</f>
        <v>0</v>
      </c>
      <c r="DQ78" s="354">
        <f>'Class-9'!EF80</f>
        <v>0</v>
      </c>
      <c r="DR78" s="380">
        <f>'Class-9'!EG80</f>
        <v>0</v>
      </c>
      <c r="DS78" s="354">
        <f>'Class-9'!EH80</f>
        <v>0</v>
      </c>
      <c r="DT78" s="354">
        <f>'Class-9'!EI80</f>
        <v>0</v>
      </c>
      <c r="DU78" s="380">
        <f>'Class-9'!EJ80</f>
        <v>0</v>
      </c>
      <c r="DV78" s="381">
        <f>'Class-9'!EK80</f>
        <v>0</v>
      </c>
      <c r="DW78" s="400">
        <f>'Class-9'!EM80</f>
        <v>0</v>
      </c>
      <c r="DX78" s="353">
        <f>'Class-9'!EN80</f>
        <v>0</v>
      </c>
      <c r="DY78" s="354">
        <f>'Class-9'!EO80</f>
        <v>0</v>
      </c>
      <c r="DZ78" s="356" t="str">
        <f>'Class-9'!EP80</f>
        <v/>
      </c>
      <c r="EA78" s="353">
        <f>'Class-9'!EQ80</f>
        <v>0</v>
      </c>
      <c r="EB78" s="354">
        <f>'Class-9'!ER80</f>
        <v>0</v>
      </c>
      <c r="EC78" s="354">
        <f>'Class-9'!ES80</f>
        <v>0</v>
      </c>
      <c r="ED78" s="354" t="str">
        <f>'Class-9'!ET80</f>
        <v/>
      </c>
      <c r="EE78" s="354" t="str">
        <f>'Class-9'!EU80</f>
        <v/>
      </c>
      <c r="EF78" s="354" t="str">
        <f>'Class-9'!EV80</f>
        <v/>
      </c>
      <c r="EG78" s="356" t="str">
        <f>'Class-9'!EW80</f>
        <v/>
      </c>
      <c r="EH78" s="360" t="str">
        <f>'Class-9'!EY80</f>
        <v/>
      </c>
    </row>
    <row r="79" spans="1:138" s="361" customFormat="1" ht="17.25" customHeight="1">
      <c r="A79" s="910"/>
      <c r="B79" s="353">
        <f t="shared" si="4"/>
        <v>0</v>
      </c>
      <c r="C79" s="354">
        <f>'Class-9'!D81</f>
        <v>0</v>
      </c>
      <c r="D79" s="354">
        <f>'Class-9'!E81</f>
        <v>0</v>
      </c>
      <c r="E79" s="354">
        <f>'Class-9'!F81</f>
        <v>0</v>
      </c>
      <c r="F79" s="354">
        <f>'Class-9'!G81</f>
        <v>0</v>
      </c>
      <c r="G79" s="354">
        <f>'Class-9'!H81</f>
        <v>0</v>
      </c>
      <c r="H79" s="354">
        <f>'Class-9'!I81</f>
        <v>0</v>
      </c>
      <c r="I79" s="354">
        <f>'Class-9'!J81</f>
        <v>0</v>
      </c>
      <c r="J79" s="355">
        <f>'Class-9'!K81</f>
        <v>0</v>
      </c>
      <c r="K79" s="353">
        <f>'Class-9'!L81</f>
        <v>0</v>
      </c>
      <c r="L79" s="354">
        <f>'Class-9'!M81</f>
        <v>0</v>
      </c>
      <c r="M79" s="380">
        <f>'Class-9'!N81</f>
        <v>0</v>
      </c>
      <c r="N79" s="354">
        <f>'Class-9'!O81</f>
        <v>0</v>
      </c>
      <c r="O79" s="354">
        <f>'Class-9'!P81</f>
        <v>0</v>
      </c>
      <c r="P79" s="380">
        <f>'Class-9'!Q81</f>
        <v>0</v>
      </c>
      <c r="Q79" s="354">
        <f>'Class-9'!R81</f>
        <v>0</v>
      </c>
      <c r="R79" s="354">
        <f>'Class-9'!S81</f>
        <v>0</v>
      </c>
      <c r="S79" s="380">
        <f>'Class-9'!T81</f>
        <v>0</v>
      </c>
      <c r="T79" s="847">
        <f>'Class-9'!U81</f>
        <v>0</v>
      </c>
      <c r="U79" s="848"/>
      <c r="V79" s="382" t="str">
        <f>'Class-9'!Y81</f>
        <v/>
      </c>
      <c r="W79" s="353">
        <f>'Class-9'!Z81</f>
        <v>0</v>
      </c>
      <c r="X79" s="354">
        <f>'Class-9'!AA81</f>
        <v>0</v>
      </c>
      <c r="Y79" s="380">
        <f>'Class-9'!AB81</f>
        <v>0</v>
      </c>
      <c r="Z79" s="354">
        <f>'Class-9'!AC81</f>
        <v>0</v>
      </c>
      <c r="AA79" s="354">
        <f>'Class-9'!AD81</f>
        <v>0</v>
      </c>
      <c r="AB79" s="380">
        <f>'Class-9'!AE81</f>
        <v>0</v>
      </c>
      <c r="AC79" s="354">
        <f>'Class-9'!AF81</f>
        <v>0</v>
      </c>
      <c r="AD79" s="354">
        <f>'Class-9'!AG81</f>
        <v>0</v>
      </c>
      <c r="AE79" s="380">
        <f>'Class-9'!AH81</f>
        <v>0</v>
      </c>
      <c r="AF79" s="847">
        <f>'Class-9'!AI81</f>
        <v>0</v>
      </c>
      <c r="AG79" s="848">
        <f>'Class-9'!AJ81</f>
        <v>0</v>
      </c>
      <c r="AH79" s="382" t="str">
        <f>'Class-9'!AM81</f>
        <v/>
      </c>
      <c r="AI79" s="353">
        <f>'Class-9'!AN81</f>
        <v>0</v>
      </c>
      <c r="AJ79" s="354">
        <f>'Class-9'!AO81</f>
        <v>0</v>
      </c>
      <c r="AK79" s="380">
        <f>'Class-9'!AP81</f>
        <v>0</v>
      </c>
      <c r="AL79" s="354">
        <f>'Class-9'!AQ81</f>
        <v>0</v>
      </c>
      <c r="AM79" s="354">
        <f>'Class-9'!AR81</f>
        <v>0</v>
      </c>
      <c r="AN79" s="380">
        <f>'Class-9'!AS81</f>
        <v>0</v>
      </c>
      <c r="AO79" s="354">
        <f>'Class-9'!AT81</f>
        <v>0</v>
      </c>
      <c r="AP79" s="354">
        <f>'Class-9'!AU81</f>
        <v>0</v>
      </c>
      <c r="AQ79" s="380">
        <f>'Class-9'!AV81</f>
        <v>0</v>
      </c>
      <c r="AR79" s="847">
        <f>'Class-9'!AW81</f>
        <v>0</v>
      </c>
      <c r="AS79" s="848"/>
      <c r="AT79" s="382" t="str">
        <f>'Class-9'!BA81</f>
        <v/>
      </c>
      <c r="AU79" s="353">
        <f>'Class-9'!BB81</f>
        <v>0</v>
      </c>
      <c r="AV79" s="354">
        <f>'Class-9'!BC81</f>
        <v>0</v>
      </c>
      <c r="AW79" s="380">
        <f>'Class-9'!BD81</f>
        <v>0</v>
      </c>
      <c r="AX79" s="354">
        <f>'Class-9'!BE81</f>
        <v>0</v>
      </c>
      <c r="AY79" s="354">
        <f>'Class-9'!BF81</f>
        <v>0</v>
      </c>
      <c r="AZ79" s="380">
        <f>'Class-9'!BG81</f>
        <v>0</v>
      </c>
      <c r="BA79" s="354">
        <f>'Class-9'!BH81</f>
        <v>0</v>
      </c>
      <c r="BB79" s="354">
        <f>'Class-9'!BI81</f>
        <v>0</v>
      </c>
      <c r="BC79" s="380">
        <f>'Class-9'!BJ81</f>
        <v>0</v>
      </c>
      <c r="BD79" s="847">
        <f>'Class-9'!BK81</f>
        <v>0</v>
      </c>
      <c r="BE79" s="848">
        <f>'Class-9'!BL81</f>
        <v>0</v>
      </c>
      <c r="BF79" s="382" t="str">
        <f>'Class-9'!BO81</f>
        <v/>
      </c>
      <c r="BG79" s="353">
        <f>'Class-9'!BP81</f>
        <v>0</v>
      </c>
      <c r="BH79" s="354">
        <f>'Class-9'!BQ81</f>
        <v>0</v>
      </c>
      <c r="BI79" s="380">
        <f>'Class-9'!BR81</f>
        <v>0</v>
      </c>
      <c r="BJ79" s="354">
        <f>'Class-9'!BS81</f>
        <v>0</v>
      </c>
      <c r="BK79" s="354">
        <f>'Class-9'!BT81</f>
        <v>0</v>
      </c>
      <c r="BL79" s="380">
        <f>'Class-9'!BU81</f>
        <v>0</v>
      </c>
      <c r="BM79" s="354">
        <f>'Class-9'!BV81</f>
        <v>0</v>
      </c>
      <c r="BN79" s="354">
        <f>'Class-9'!BW81</f>
        <v>0</v>
      </c>
      <c r="BO79" s="380">
        <f>'Class-9'!BX81</f>
        <v>0</v>
      </c>
      <c r="BP79" s="847">
        <f>'Class-9'!BY81</f>
        <v>0</v>
      </c>
      <c r="BQ79" s="848">
        <f>'Class-9'!BZ81</f>
        <v>0</v>
      </c>
      <c r="BR79" s="382" t="str">
        <f>'Class-9'!CC81</f>
        <v/>
      </c>
      <c r="BS79" s="353">
        <f>'Class-9'!CD81</f>
        <v>0</v>
      </c>
      <c r="BT79" s="354">
        <f>'Class-9'!CE81</f>
        <v>0</v>
      </c>
      <c r="BU79" s="380">
        <f>'Class-9'!CF81</f>
        <v>0</v>
      </c>
      <c r="BV79" s="354">
        <f>'Class-9'!CG81</f>
        <v>0</v>
      </c>
      <c r="BW79" s="354">
        <f>'Class-9'!CH81</f>
        <v>0</v>
      </c>
      <c r="BX79" s="380">
        <f>'Class-9'!CI81</f>
        <v>0</v>
      </c>
      <c r="BY79" s="354">
        <f>'Class-9'!CJ81</f>
        <v>0</v>
      </c>
      <c r="BZ79" s="354">
        <f>'Class-9'!CK81</f>
        <v>0</v>
      </c>
      <c r="CA79" s="380">
        <f>'Class-9'!CL81</f>
        <v>0</v>
      </c>
      <c r="CB79" s="847">
        <f>'Class-9'!CM81</f>
        <v>0</v>
      </c>
      <c r="CC79" s="848">
        <f>'Class-9'!CN81</f>
        <v>0</v>
      </c>
      <c r="CD79" s="382" t="str">
        <f>'Class-9'!CQ81</f>
        <v/>
      </c>
      <c r="CE79" s="353">
        <f>'Class-9'!CR81</f>
        <v>0</v>
      </c>
      <c r="CF79" s="354">
        <f>'Class-9'!CS81</f>
        <v>0</v>
      </c>
      <c r="CG79" s="380">
        <f>'Class-9'!CT81</f>
        <v>0</v>
      </c>
      <c r="CH79" s="354">
        <f>'Class-9'!CU81</f>
        <v>0</v>
      </c>
      <c r="CI79" s="354">
        <f>'Class-9'!CV81</f>
        <v>0</v>
      </c>
      <c r="CJ79" s="380">
        <f>'Class-9'!CW81</f>
        <v>0</v>
      </c>
      <c r="CK79" s="354">
        <f>'Class-9'!CX81</f>
        <v>0</v>
      </c>
      <c r="CL79" s="354">
        <f>'Class-9'!CY81</f>
        <v>0</v>
      </c>
      <c r="CM79" s="380">
        <f>'Class-9'!CZ81</f>
        <v>0</v>
      </c>
      <c r="CN79" s="381">
        <f>'Class-9'!DA81</f>
        <v>0</v>
      </c>
      <c r="CO79" s="400">
        <f>'Class-9'!DC81</f>
        <v>0</v>
      </c>
      <c r="CP79" s="353">
        <f>'Class-9'!DD81</f>
        <v>0</v>
      </c>
      <c r="CQ79" s="354">
        <f>'Class-9'!DE81</f>
        <v>0</v>
      </c>
      <c r="CR79" s="380">
        <f>'Class-9'!DF81</f>
        <v>0</v>
      </c>
      <c r="CS79" s="354">
        <f>'Class-9'!DG81</f>
        <v>0</v>
      </c>
      <c r="CT79" s="354">
        <f>'Class-9'!DH81</f>
        <v>0</v>
      </c>
      <c r="CU79" s="380">
        <f>'Class-9'!DI81</f>
        <v>0</v>
      </c>
      <c r="CV79" s="354">
        <f>'Class-9'!DJ81</f>
        <v>0</v>
      </c>
      <c r="CW79" s="354">
        <f>'Class-9'!DK81</f>
        <v>0</v>
      </c>
      <c r="CX79" s="380">
        <f>'Class-9'!DL81</f>
        <v>0</v>
      </c>
      <c r="CY79" s="381">
        <f>'Class-9'!DM81</f>
        <v>0</v>
      </c>
      <c r="CZ79" s="400">
        <f>'Class-9'!DO81</f>
        <v>0</v>
      </c>
      <c r="DA79" s="353">
        <f>'Class-9'!DP81</f>
        <v>0</v>
      </c>
      <c r="DB79" s="354">
        <f>'Class-9'!DQ81</f>
        <v>0</v>
      </c>
      <c r="DC79" s="354">
        <f>'Class-9'!DR81</f>
        <v>0</v>
      </c>
      <c r="DD79" s="354">
        <f>'Class-9'!DS81</f>
        <v>0</v>
      </c>
      <c r="DE79" s="354">
        <f>'Class-9'!DT81</f>
        <v>0</v>
      </c>
      <c r="DF79" s="382">
        <f>'Class-9'!DU81</f>
        <v>0</v>
      </c>
      <c r="DG79" s="353">
        <f>'Class-9'!DV81</f>
        <v>0</v>
      </c>
      <c r="DH79" s="354">
        <f>'Class-9'!DW81</f>
        <v>0</v>
      </c>
      <c r="DI79" s="354">
        <f>'Class-9'!DX81</f>
        <v>0</v>
      </c>
      <c r="DJ79" s="354">
        <f>'Class-9'!DY81</f>
        <v>0</v>
      </c>
      <c r="DK79" s="354">
        <f>'Class-9'!DZ81</f>
        <v>0</v>
      </c>
      <c r="DL79" s="357">
        <f>'Class-9'!EA81</f>
        <v>0</v>
      </c>
      <c r="DM79" s="353">
        <f>'Class-9'!EB81</f>
        <v>0</v>
      </c>
      <c r="DN79" s="354">
        <f>'Class-9'!EC81</f>
        <v>0</v>
      </c>
      <c r="DO79" s="380">
        <f>'Class-9'!ED81</f>
        <v>0</v>
      </c>
      <c r="DP79" s="354">
        <f>'Class-9'!EE81</f>
        <v>0</v>
      </c>
      <c r="DQ79" s="354">
        <f>'Class-9'!EF81</f>
        <v>0</v>
      </c>
      <c r="DR79" s="380">
        <f>'Class-9'!EG81</f>
        <v>0</v>
      </c>
      <c r="DS79" s="354">
        <f>'Class-9'!EH81</f>
        <v>0</v>
      </c>
      <c r="DT79" s="354">
        <f>'Class-9'!EI81</f>
        <v>0</v>
      </c>
      <c r="DU79" s="380">
        <f>'Class-9'!EJ81</f>
        <v>0</v>
      </c>
      <c r="DV79" s="381">
        <f>'Class-9'!EK81</f>
        <v>0</v>
      </c>
      <c r="DW79" s="400">
        <f>'Class-9'!EM81</f>
        <v>0</v>
      </c>
      <c r="DX79" s="353">
        <f>'Class-9'!EN81</f>
        <v>0</v>
      </c>
      <c r="DY79" s="354">
        <f>'Class-9'!EO81</f>
        <v>0</v>
      </c>
      <c r="DZ79" s="356" t="str">
        <f>'Class-9'!EP81</f>
        <v/>
      </c>
      <c r="EA79" s="353">
        <f>'Class-9'!EQ81</f>
        <v>0</v>
      </c>
      <c r="EB79" s="354">
        <f>'Class-9'!ER81</f>
        <v>0</v>
      </c>
      <c r="EC79" s="354">
        <f>'Class-9'!ES81</f>
        <v>0</v>
      </c>
      <c r="ED79" s="354" t="str">
        <f>'Class-9'!ET81</f>
        <v/>
      </c>
      <c r="EE79" s="354" t="str">
        <f>'Class-9'!EU81</f>
        <v/>
      </c>
      <c r="EF79" s="354" t="str">
        <f>'Class-9'!EV81</f>
        <v/>
      </c>
      <c r="EG79" s="356" t="str">
        <f>'Class-9'!EW81</f>
        <v/>
      </c>
      <c r="EH79" s="360" t="str">
        <f>'Class-9'!EY81</f>
        <v/>
      </c>
    </row>
    <row r="80" spans="1:138" s="361" customFormat="1" ht="17.25" customHeight="1">
      <c r="A80" s="910"/>
      <c r="B80" s="353">
        <f t="shared" si="4"/>
        <v>0</v>
      </c>
      <c r="C80" s="354">
        <f>'Class-9'!D82</f>
        <v>0</v>
      </c>
      <c r="D80" s="354">
        <f>'Class-9'!E82</f>
        <v>0</v>
      </c>
      <c r="E80" s="354">
        <f>'Class-9'!F82</f>
        <v>0</v>
      </c>
      <c r="F80" s="354">
        <f>'Class-9'!G82</f>
        <v>0</v>
      </c>
      <c r="G80" s="354">
        <f>'Class-9'!H82</f>
        <v>0</v>
      </c>
      <c r="H80" s="354">
        <f>'Class-9'!I82</f>
        <v>0</v>
      </c>
      <c r="I80" s="354">
        <f>'Class-9'!J82</f>
        <v>0</v>
      </c>
      <c r="J80" s="355">
        <f>'Class-9'!K82</f>
        <v>0</v>
      </c>
      <c r="K80" s="353">
        <f>'Class-9'!L82</f>
        <v>0</v>
      </c>
      <c r="L80" s="354">
        <f>'Class-9'!M82</f>
        <v>0</v>
      </c>
      <c r="M80" s="380">
        <f>'Class-9'!N82</f>
        <v>0</v>
      </c>
      <c r="N80" s="354">
        <f>'Class-9'!O82</f>
        <v>0</v>
      </c>
      <c r="O80" s="354">
        <f>'Class-9'!P82</f>
        <v>0</v>
      </c>
      <c r="P80" s="380">
        <f>'Class-9'!Q82</f>
        <v>0</v>
      </c>
      <c r="Q80" s="354">
        <f>'Class-9'!R82</f>
        <v>0</v>
      </c>
      <c r="R80" s="354">
        <f>'Class-9'!S82</f>
        <v>0</v>
      </c>
      <c r="S80" s="380">
        <f>'Class-9'!T82</f>
        <v>0</v>
      </c>
      <c r="T80" s="847">
        <f>'Class-9'!U82</f>
        <v>0</v>
      </c>
      <c r="U80" s="848"/>
      <c r="V80" s="382" t="str">
        <f>'Class-9'!Y82</f>
        <v/>
      </c>
      <c r="W80" s="353">
        <f>'Class-9'!Z82</f>
        <v>0</v>
      </c>
      <c r="X80" s="354">
        <f>'Class-9'!AA82</f>
        <v>0</v>
      </c>
      <c r="Y80" s="380">
        <f>'Class-9'!AB82</f>
        <v>0</v>
      </c>
      <c r="Z80" s="354">
        <f>'Class-9'!AC82</f>
        <v>0</v>
      </c>
      <c r="AA80" s="354">
        <f>'Class-9'!AD82</f>
        <v>0</v>
      </c>
      <c r="AB80" s="380">
        <f>'Class-9'!AE82</f>
        <v>0</v>
      </c>
      <c r="AC80" s="354">
        <f>'Class-9'!AF82</f>
        <v>0</v>
      </c>
      <c r="AD80" s="354">
        <f>'Class-9'!AG82</f>
        <v>0</v>
      </c>
      <c r="AE80" s="380">
        <f>'Class-9'!AH82</f>
        <v>0</v>
      </c>
      <c r="AF80" s="847">
        <f>'Class-9'!AI82</f>
        <v>0</v>
      </c>
      <c r="AG80" s="848">
        <f>'Class-9'!AJ82</f>
        <v>0</v>
      </c>
      <c r="AH80" s="382" t="str">
        <f>'Class-9'!AM82</f>
        <v/>
      </c>
      <c r="AI80" s="353">
        <f>'Class-9'!AN82</f>
        <v>0</v>
      </c>
      <c r="AJ80" s="354">
        <f>'Class-9'!AO82</f>
        <v>0</v>
      </c>
      <c r="AK80" s="380">
        <f>'Class-9'!AP82</f>
        <v>0</v>
      </c>
      <c r="AL80" s="354">
        <f>'Class-9'!AQ82</f>
        <v>0</v>
      </c>
      <c r="AM80" s="354">
        <f>'Class-9'!AR82</f>
        <v>0</v>
      </c>
      <c r="AN80" s="380">
        <f>'Class-9'!AS82</f>
        <v>0</v>
      </c>
      <c r="AO80" s="354">
        <f>'Class-9'!AT82</f>
        <v>0</v>
      </c>
      <c r="AP80" s="354">
        <f>'Class-9'!AU82</f>
        <v>0</v>
      </c>
      <c r="AQ80" s="380">
        <f>'Class-9'!AV82</f>
        <v>0</v>
      </c>
      <c r="AR80" s="847">
        <f>'Class-9'!AW82</f>
        <v>0</v>
      </c>
      <c r="AS80" s="848"/>
      <c r="AT80" s="382" t="str">
        <f>'Class-9'!BA82</f>
        <v/>
      </c>
      <c r="AU80" s="353">
        <f>'Class-9'!BB82</f>
        <v>0</v>
      </c>
      <c r="AV80" s="354">
        <f>'Class-9'!BC82</f>
        <v>0</v>
      </c>
      <c r="AW80" s="380">
        <f>'Class-9'!BD82</f>
        <v>0</v>
      </c>
      <c r="AX80" s="354">
        <f>'Class-9'!BE82</f>
        <v>0</v>
      </c>
      <c r="AY80" s="354">
        <f>'Class-9'!BF82</f>
        <v>0</v>
      </c>
      <c r="AZ80" s="380">
        <f>'Class-9'!BG82</f>
        <v>0</v>
      </c>
      <c r="BA80" s="354">
        <f>'Class-9'!BH82</f>
        <v>0</v>
      </c>
      <c r="BB80" s="354">
        <f>'Class-9'!BI82</f>
        <v>0</v>
      </c>
      <c r="BC80" s="380">
        <f>'Class-9'!BJ82</f>
        <v>0</v>
      </c>
      <c r="BD80" s="847">
        <f>'Class-9'!BK82</f>
        <v>0</v>
      </c>
      <c r="BE80" s="848">
        <f>'Class-9'!BL82</f>
        <v>0</v>
      </c>
      <c r="BF80" s="382" t="str">
        <f>'Class-9'!BO82</f>
        <v/>
      </c>
      <c r="BG80" s="353">
        <f>'Class-9'!BP82</f>
        <v>0</v>
      </c>
      <c r="BH80" s="354">
        <f>'Class-9'!BQ82</f>
        <v>0</v>
      </c>
      <c r="BI80" s="380">
        <f>'Class-9'!BR82</f>
        <v>0</v>
      </c>
      <c r="BJ80" s="354">
        <f>'Class-9'!BS82</f>
        <v>0</v>
      </c>
      <c r="BK80" s="354">
        <f>'Class-9'!BT82</f>
        <v>0</v>
      </c>
      <c r="BL80" s="380">
        <f>'Class-9'!BU82</f>
        <v>0</v>
      </c>
      <c r="BM80" s="354">
        <f>'Class-9'!BV82</f>
        <v>0</v>
      </c>
      <c r="BN80" s="354">
        <f>'Class-9'!BW82</f>
        <v>0</v>
      </c>
      <c r="BO80" s="380">
        <f>'Class-9'!BX82</f>
        <v>0</v>
      </c>
      <c r="BP80" s="847">
        <f>'Class-9'!BY82</f>
        <v>0</v>
      </c>
      <c r="BQ80" s="848">
        <f>'Class-9'!BZ82</f>
        <v>0</v>
      </c>
      <c r="BR80" s="382" t="str">
        <f>'Class-9'!CC82</f>
        <v/>
      </c>
      <c r="BS80" s="353">
        <f>'Class-9'!CD82</f>
        <v>0</v>
      </c>
      <c r="BT80" s="354">
        <f>'Class-9'!CE82</f>
        <v>0</v>
      </c>
      <c r="BU80" s="380">
        <f>'Class-9'!CF82</f>
        <v>0</v>
      </c>
      <c r="BV80" s="354">
        <f>'Class-9'!CG82</f>
        <v>0</v>
      </c>
      <c r="BW80" s="354">
        <f>'Class-9'!CH82</f>
        <v>0</v>
      </c>
      <c r="BX80" s="380">
        <f>'Class-9'!CI82</f>
        <v>0</v>
      </c>
      <c r="BY80" s="354">
        <f>'Class-9'!CJ82</f>
        <v>0</v>
      </c>
      <c r="BZ80" s="354">
        <f>'Class-9'!CK82</f>
        <v>0</v>
      </c>
      <c r="CA80" s="380">
        <f>'Class-9'!CL82</f>
        <v>0</v>
      </c>
      <c r="CB80" s="847">
        <f>'Class-9'!CM82</f>
        <v>0</v>
      </c>
      <c r="CC80" s="848">
        <f>'Class-9'!CN82</f>
        <v>0</v>
      </c>
      <c r="CD80" s="382" t="str">
        <f>'Class-9'!CQ82</f>
        <v/>
      </c>
      <c r="CE80" s="353">
        <f>'Class-9'!CR82</f>
        <v>0</v>
      </c>
      <c r="CF80" s="354">
        <f>'Class-9'!CS82</f>
        <v>0</v>
      </c>
      <c r="CG80" s="380">
        <f>'Class-9'!CT82</f>
        <v>0</v>
      </c>
      <c r="CH80" s="354">
        <f>'Class-9'!CU82</f>
        <v>0</v>
      </c>
      <c r="CI80" s="354">
        <f>'Class-9'!CV82</f>
        <v>0</v>
      </c>
      <c r="CJ80" s="380">
        <f>'Class-9'!CW82</f>
        <v>0</v>
      </c>
      <c r="CK80" s="354">
        <f>'Class-9'!CX82</f>
        <v>0</v>
      </c>
      <c r="CL80" s="354">
        <f>'Class-9'!CY82</f>
        <v>0</v>
      </c>
      <c r="CM80" s="380">
        <f>'Class-9'!CZ82</f>
        <v>0</v>
      </c>
      <c r="CN80" s="381">
        <f>'Class-9'!DA82</f>
        <v>0</v>
      </c>
      <c r="CO80" s="400">
        <f>'Class-9'!DC82</f>
        <v>0</v>
      </c>
      <c r="CP80" s="353">
        <f>'Class-9'!DD82</f>
        <v>0</v>
      </c>
      <c r="CQ80" s="354">
        <f>'Class-9'!DE82</f>
        <v>0</v>
      </c>
      <c r="CR80" s="380">
        <f>'Class-9'!DF82</f>
        <v>0</v>
      </c>
      <c r="CS80" s="354">
        <f>'Class-9'!DG82</f>
        <v>0</v>
      </c>
      <c r="CT80" s="354">
        <f>'Class-9'!DH82</f>
        <v>0</v>
      </c>
      <c r="CU80" s="380">
        <f>'Class-9'!DI82</f>
        <v>0</v>
      </c>
      <c r="CV80" s="354">
        <f>'Class-9'!DJ82</f>
        <v>0</v>
      </c>
      <c r="CW80" s="354">
        <f>'Class-9'!DK82</f>
        <v>0</v>
      </c>
      <c r="CX80" s="380">
        <f>'Class-9'!DL82</f>
        <v>0</v>
      </c>
      <c r="CY80" s="381">
        <f>'Class-9'!DM82</f>
        <v>0</v>
      </c>
      <c r="CZ80" s="400">
        <f>'Class-9'!DO82</f>
        <v>0</v>
      </c>
      <c r="DA80" s="353">
        <f>'Class-9'!DP82</f>
        <v>0</v>
      </c>
      <c r="DB80" s="354">
        <f>'Class-9'!DQ82</f>
        <v>0</v>
      </c>
      <c r="DC80" s="354">
        <f>'Class-9'!DR82</f>
        <v>0</v>
      </c>
      <c r="DD80" s="354">
        <f>'Class-9'!DS82</f>
        <v>0</v>
      </c>
      <c r="DE80" s="354">
        <f>'Class-9'!DT82</f>
        <v>0</v>
      </c>
      <c r="DF80" s="382">
        <f>'Class-9'!DU82</f>
        <v>0</v>
      </c>
      <c r="DG80" s="353">
        <f>'Class-9'!DV82</f>
        <v>0</v>
      </c>
      <c r="DH80" s="354">
        <f>'Class-9'!DW82</f>
        <v>0</v>
      </c>
      <c r="DI80" s="354">
        <f>'Class-9'!DX82</f>
        <v>0</v>
      </c>
      <c r="DJ80" s="354">
        <f>'Class-9'!DY82</f>
        <v>0</v>
      </c>
      <c r="DK80" s="354">
        <f>'Class-9'!DZ82</f>
        <v>0</v>
      </c>
      <c r="DL80" s="357">
        <f>'Class-9'!EA82</f>
        <v>0</v>
      </c>
      <c r="DM80" s="353">
        <f>'Class-9'!EB82</f>
        <v>0</v>
      </c>
      <c r="DN80" s="354">
        <f>'Class-9'!EC82</f>
        <v>0</v>
      </c>
      <c r="DO80" s="380">
        <f>'Class-9'!ED82</f>
        <v>0</v>
      </c>
      <c r="DP80" s="354">
        <f>'Class-9'!EE82</f>
        <v>0</v>
      </c>
      <c r="DQ80" s="354">
        <f>'Class-9'!EF82</f>
        <v>0</v>
      </c>
      <c r="DR80" s="380">
        <f>'Class-9'!EG82</f>
        <v>0</v>
      </c>
      <c r="DS80" s="354">
        <f>'Class-9'!EH82</f>
        <v>0</v>
      </c>
      <c r="DT80" s="354">
        <f>'Class-9'!EI82</f>
        <v>0</v>
      </c>
      <c r="DU80" s="380">
        <f>'Class-9'!EJ82</f>
        <v>0</v>
      </c>
      <c r="DV80" s="381">
        <f>'Class-9'!EK82</f>
        <v>0</v>
      </c>
      <c r="DW80" s="400">
        <f>'Class-9'!EM82</f>
        <v>0</v>
      </c>
      <c r="DX80" s="353">
        <f>'Class-9'!EN82</f>
        <v>0</v>
      </c>
      <c r="DY80" s="354">
        <f>'Class-9'!EO82</f>
        <v>0</v>
      </c>
      <c r="DZ80" s="356" t="str">
        <f>'Class-9'!EP82</f>
        <v/>
      </c>
      <c r="EA80" s="353">
        <f>'Class-9'!EQ82</f>
        <v>0</v>
      </c>
      <c r="EB80" s="354">
        <f>'Class-9'!ER82</f>
        <v>0</v>
      </c>
      <c r="EC80" s="354">
        <f>'Class-9'!ES82</f>
        <v>0</v>
      </c>
      <c r="ED80" s="354" t="str">
        <f>'Class-9'!ET82</f>
        <v/>
      </c>
      <c r="EE80" s="354" t="str">
        <f>'Class-9'!EU82</f>
        <v/>
      </c>
      <c r="EF80" s="354" t="str">
        <f>'Class-9'!EV82</f>
        <v/>
      </c>
      <c r="EG80" s="356" t="str">
        <f>'Class-9'!EW82</f>
        <v/>
      </c>
      <c r="EH80" s="360" t="str">
        <f>'Class-9'!EY82</f>
        <v/>
      </c>
    </row>
    <row r="81" spans="1:138" s="361" customFormat="1" ht="17.25" customHeight="1">
      <c r="A81" s="910"/>
      <c r="B81" s="353">
        <f t="shared" si="4"/>
        <v>0</v>
      </c>
      <c r="C81" s="354">
        <f>'Class-9'!D83</f>
        <v>0</v>
      </c>
      <c r="D81" s="354">
        <f>'Class-9'!E83</f>
        <v>0</v>
      </c>
      <c r="E81" s="354">
        <f>'Class-9'!F83</f>
        <v>0</v>
      </c>
      <c r="F81" s="354">
        <f>'Class-9'!G83</f>
        <v>0</v>
      </c>
      <c r="G81" s="354">
        <f>'Class-9'!H83</f>
        <v>0</v>
      </c>
      <c r="H81" s="354">
        <f>'Class-9'!I83</f>
        <v>0</v>
      </c>
      <c r="I81" s="354">
        <f>'Class-9'!J83</f>
        <v>0</v>
      </c>
      <c r="J81" s="355">
        <f>'Class-9'!K83</f>
        <v>0</v>
      </c>
      <c r="K81" s="353">
        <f>'Class-9'!L83</f>
        <v>0</v>
      </c>
      <c r="L81" s="354">
        <f>'Class-9'!M83</f>
        <v>0</v>
      </c>
      <c r="M81" s="380">
        <f>'Class-9'!N83</f>
        <v>0</v>
      </c>
      <c r="N81" s="354">
        <f>'Class-9'!O83</f>
        <v>0</v>
      </c>
      <c r="O81" s="354">
        <f>'Class-9'!P83</f>
        <v>0</v>
      </c>
      <c r="P81" s="380">
        <f>'Class-9'!Q83</f>
        <v>0</v>
      </c>
      <c r="Q81" s="354">
        <f>'Class-9'!R83</f>
        <v>0</v>
      </c>
      <c r="R81" s="354">
        <f>'Class-9'!S83</f>
        <v>0</v>
      </c>
      <c r="S81" s="380">
        <f>'Class-9'!T83</f>
        <v>0</v>
      </c>
      <c r="T81" s="847">
        <f>'Class-9'!U83</f>
        <v>0</v>
      </c>
      <c r="U81" s="848"/>
      <c r="V81" s="382" t="str">
        <f>'Class-9'!Y83</f>
        <v/>
      </c>
      <c r="W81" s="353">
        <f>'Class-9'!Z83</f>
        <v>0</v>
      </c>
      <c r="X81" s="354">
        <f>'Class-9'!AA83</f>
        <v>0</v>
      </c>
      <c r="Y81" s="380">
        <f>'Class-9'!AB83</f>
        <v>0</v>
      </c>
      <c r="Z81" s="354">
        <f>'Class-9'!AC83</f>
        <v>0</v>
      </c>
      <c r="AA81" s="354">
        <f>'Class-9'!AD83</f>
        <v>0</v>
      </c>
      <c r="AB81" s="380">
        <f>'Class-9'!AE83</f>
        <v>0</v>
      </c>
      <c r="AC81" s="354">
        <f>'Class-9'!AF83</f>
        <v>0</v>
      </c>
      <c r="AD81" s="354">
        <f>'Class-9'!AG83</f>
        <v>0</v>
      </c>
      <c r="AE81" s="380">
        <f>'Class-9'!AH83</f>
        <v>0</v>
      </c>
      <c r="AF81" s="847">
        <f>'Class-9'!AI83</f>
        <v>0</v>
      </c>
      <c r="AG81" s="848">
        <f>'Class-9'!AJ83</f>
        <v>0</v>
      </c>
      <c r="AH81" s="382" t="str">
        <f>'Class-9'!AM83</f>
        <v/>
      </c>
      <c r="AI81" s="353">
        <f>'Class-9'!AN83</f>
        <v>0</v>
      </c>
      <c r="AJ81" s="354">
        <f>'Class-9'!AO83</f>
        <v>0</v>
      </c>
      <c r="AK81" s="380">
        <f>'Class-9'!AP83</f>
        <v>0</v>
      </c>
      <c r="AL81" s="354">
        <f>'Class-9'!AQ83</f>
        <v>0</v>
      </c>
      <c r="AM81" s="354">
        <f>'Class-9'!AR83</f>
        <v>0</v>
      </c>
      <c r="AN81" s="380">
        <f>'Class-9'!AS83</f>
        <v>0</v>
      </c>
      <c r="AO81" s="354">
        <f>'Class-9'!AT83</f>
        <v>0</v>
      </c>
      <c r="AP81" s="354">
        <f>'Class-9'!AU83</f>
        <v>0</v>
      </c>
      <c r="AQ81" s="380">
        <f>'Class-9'!AV83</f>
        <v>0</v>
      </c>
      <c r="AR81" s="847">
        <f>'Class-9'!AW83</f>
        <v>0</v>
      </c>
      <c r="AS81" s="848"/>
      <c r="AT81" s="382" t="str">
        <f>'Class-9'!BA83</f>
        <v/>
      </c>
      <c r="AU81" s="353">
        <f>'Class-9'!BB83</f>
        <v>0</v>
      </c>
      <c r="AV81" s="354">
        <f>'Class-9'!BC83</f>
        <v>0</v>
      </c>
      <c r="AW81" s="380">
        <f>'Class-9'!BD83</f>
        <v>0</v>
      </c>
      <c r="AX81" s="354">
        <f>'Class-9'!BE83</f>
        <v>0</v>
      </c>
      <c r="AY81" s="354">
        <f>'Class-9'!BF83</f>
        <v>0</v>
      </c>
      <c r="AZ81" s="380">
        <f>'Class-9'!BG83</f>
        <v>0</v>
      </c>
      <c r="BA81" s="354">
        <f>'Class-9'!BH83</f>
        <v>0</v>
      </c>
      <c r="BB81" s="354">
        <f>'Class-9'!BI83</f>
        <v>0</v>
      </c>
      <c r="BC81" s="380">
        <f>'Class-9'!BJ83</f>
        <v>0</v>
      </c>
      <c r="BD81" s="847">
        <f>'Class-9'!BK83</f>
        <v>0</v>
      </c>
      <c r="BE81" s="848">
        <f>'Class-9'!BL83</f>
        <v>0</v>
      </c>
      <c r="BF81" s="382" t="str">
        <f>'Class-9'!BO83</f>
        <v/>
      </c>
      <c r="BG81" s="353">
        <f>'Class-9'!BP83</f>
        <v>0</v>
      </c>
      <c r="BH81" s="354">
        <f>'Class-9'!BQ83</f>
        <v>0</v>
      </c>
      <c r="BI81" s="380">
        <f>'Class-9'!BR83</f>
        <v>0</v>
      </c>
      <c r="BJ81" s="354">
        <f>'Class-9'!BS83</f>
        <v>0</v>
      </c>
      <c r="BK81" s="354">
        <f>'Class-9'!BT83</f>
        <v>0</v>
      </c>
      <c r="BL81" s="380">
        <f>'Class-9'!BU83</f>
        <v>0</v>
      </c>
      <c r="BM81" s="354">
        <f>'Class-9'!BV83</f>
        <v>0</v>
      </c>
      <c r="BN81" s="354">
        <f>'Class-9'!BW83</f>
        <v>0</v>
      </c>
      <c r="BO81" s="380">
        <f>'Class-9'!BX83</f>
        <v>0</v>
      </c>
      <c r="BP81" s="847">
        <f>'Class-9'!BY83</f>
        <v>0</v>
      </c>
      <c r="BQ81" s="848">
        <f>'Class-9'!BZ83</f>
        <v>0</v>
      </c>
      <c r="BR81" s="382" t="str">
        <f>'Class-9'!CC83</f>
        <v/>
      </c>
      <c r="BS81" s="353">
        <f>'Class-9'!CD83</f>
        <v>0</v>
      </c>
      <c r="BT81" s="354">
        <f>'Class-9'!CE83</f>
        <v>0</v>
      </c>
      <c r="BU81" s="380">
        <f>'Class-9'!CF83</f>
        <v>0</v>
      </c>
      <c r="BV81" s="354">
        <f>'Class-9'!CG83</f>
        <v>0</v>
      </c>
      <c r="BW81" s="354">
        <f>'Class-9'!CH83</f>
        <v>0</v>
      </c>
      <c r="BX81" s="380">
        <f>'Class-9'!CI83</f>
        <v>0</v>
      </c>
      <c r="BY81" s="354">
        <f>'Class-9'!CJ83</f>
        <v>0</v>
      </c>
      <c r="BZ81" s="354">
        <f>'Class-9'!CK83</f>
        <v>0</v>
      </c>
      <c r="CA81" s="380">
        <f>'Class-9'!CL83</f>
        <v>0</v>
      </c>
      <c r="CB81" s="847">
        <f>'Class-9'!CM83</f>
        <v>0</v>
      </c>
      <c r="CC81" s="848">
        <f>'Class-9'!CN83</f>
        <v>0</v>
      </c>
      <c r="CD81" s="382" t="str">
        <f>'Class-9'!CQ83</f>
        <v/>
      </c>
      <c r="CE81" s="353">
        <f>'Class-9'!CR83</f>
        <v>0</v>
      </c>
      <c r="CF81" s="354">
        <f>'Class-9'!CS83</f>
        <v>0</v>
      </c>
      <c r="CG81" s="380">
        <f>'Class-9'!CT83</f>
        <v>0</v>
      </c>
      <c r="CH81" s="354">
        <f>'Class-9'!CU83</f>
        <v>0</v>
      </c>
      <c r="CI81" s="354">
        <f>'Class-9'!CV83</f>
        <v>0</v>
      </c>
      <c r="CJ81" s="380">
        <f>'Class-9'!CW83</f>
        <v>0</v>
      </c>
      <c r="CK81" s="354">
        <f>'Class-9'!CX83</f>
        <v>0</v>
      </c>
      <c r="CL81" s="354">
        <f>'Class-9'!CY83</f>
        <v>0</v>
      </c>
      <c r="CM81" s="380">
        <f>'Class-9'!CZ83</f>
        <v>0</v>
      </c>
      <c r="CN81" s="381">
        <f>'Class-9'!DA83</f>
        <v>0</v>
      </c>
      <c r="CO81" s="400">
        <f>'Class-9'!DC83</f>
        <v>0</v>
      </c>
      <c r="CP81" s="353">
        <f>'Class-9'!DD83</f>
        <v>0</v>
      </c>
      <c r="CQ81" s="354">
        <f>'Class-9'!DE83</f>
        <v>0</v>
      </c>
      <c r="CR81" s="380">
        <f>'Class-9'!DF83</f>
        <v>0</v>
      </c>
      <c r="CS81" s="354">
        <f>'Class-9'!DG83</f>
        <v>0</v>
      </c>
      <c r="CT81" s="354">
        <f>'Class-9'!DH83</f>
        <v>0</v>
      </c>
      <c r="CU81" s="380">
        <f>'Class-9'!DI83</f>
        <v>0</v>
      </c>
      <c r="CV81" s="354">
        <f>'Class-9'!DJ83</f>
        <v>0</v>
      </c>
      <c r="CW81" s="354">
        <f>'Class-9'!DK83</f>
        <v>0</v>
      </c>
      <c r="CX81" s="380">
        <f>'Class-9'!DL83</f>
        <v>0</v>
      </c>
      <c r="CY81" s="381">
        <f>'Class-9'!DM83</f>
        <v>0</v>
      </c>
      <c r="CZ81" s="400">
        <f>'Class-9'!DO83</f>
        <v>0</v>
      </c>
      <c r="DA81" s="353">
        <f>'Class-9'!DP83</f>
        <v>0</v>
      </c>
      <c r="DB81" s="354">
        <f>'Class-9'!DQ83</f>
        <v>0</v>
      </c>
      <c r="DC81" s="354">
        <f>'Class-9'!DR83</f>
        <v>0</v>
      </c>
      <c r="DD81" s="354">
        <f>'Class-9'!DS83</f>
        <v>0</v>
      </c>
      <c r="DE81" s="354">
        <f>'Class-9'!DT83</f>
        <v>0</v>
      </c>
      <c r="DF81" s="382">
        <f>'Class-9'!DU83</f>
        <v>0</v>
      </c>
      <c r="DG81" s="353">
        <f>'Class-9'!DV83</f>
        <v>0</v>
      </c>
      <c r="DH81" s="354">
        <f>'Class-9'!DW83</f>
        <v>0</v>
      </c>
      <c r="DI81" s="354">
        <f>'Class-9'!DX83</f>
        <v>0</v>
      </c>
      <c r="DJ81" s="354">
        <f>'Class-9'!DY83</f>
        <v>0</v>
      </c>
      <c r="DK81" s="354">
        <f>'Class-9'!DZ83</f>
        <v>0</v>
      </c>
      <c r="DL81" s="357">
        <f>'Class-9'!EA83</f>
        <v>0</v>
      </c>
      <c r="DM81" s="353">
        <f>'Class-9'!EB83</f>
        <v>0</v>
      </c>
      <c r="DN81" s="354">
        <f>'Class-9'!EC83</f>
        <v>0</v>
      </c>
      <c r="DO81" s="380">
        <f>'Class-9'!ED83</f>
        <v>0</v>
      </c>
      <c r="DP81" s="354">
        <f>'Class-9'!EE83</f>
        <v>0</v>
      </c>
      <c r="DQ81" s="354">
        <f>'Class-9'!EF83</f>
        <v>0</v>
      </c>
      <c r="DR81" s="380">
        <f>'Class-9'!EG83</f>
        <v>0</v>
      </c>
      <c r="DS81" s="354">
        <f>'Class-9'!EH83</f>
        <v>0</v>
      </c>
      <c r="DT81" s="354">
        <f>'Class-9'!EI83</f>
        <v>0</v>
      </c>
      <c r="DU81" s="380">
        <f>'Class-9'!EJ83</f>
        <v>0</v>
      </c>
      <c r="DV81" s="381">
        <f>'Class-9'!EK83</f>
        <v>0</v>
      </c>
      <c r="DW81" s="400">
        <f>'Class-9'!EM83</f>
        <v>0</v>
      </c>
      <c r="DX81" s="353">
        <f>'Class-9'!EN83</f>
        <v>0</v>
      </c>
      <c r="DY81" s="354">
        <f>'Class-9'!EO83</f>
        <v>0</v>
      </c>
      <c r="DZ81" s="356" t="str">
        <f>'Class-9'!EP83</f>
        <v/>
      </c>
      <c r="EA81" s="353">
        <f>'Class-9'!EQ83</f>
        <v>0</v>
      </c>
      <c r="EB81" s="354">
        <f>'Class-9'!ER83</f>
        <v>0</v>
      </c>
      <c r="EC81" s="354">
        <f>'Class-9'!ES83</f>
        <v>0</v>
      </c>
      <c r="ED81" s="354" t="str">
        <f>'Class-9'!ET83</f>
        <v/>
      </c>
      <c r="EE81" s="354" t="str">
        <f>'Class-9'!EU83</f>
        <v/>
      </c>
      <c r="EF81" s="354" t="str">
        <f>'Class-9'!EV83</f>
        <v/>
      </c>
      <c r="EG81" s="356" t="str">
        <f>'Class-9'!EW83</f>
        <v/>
      </c>
      <c r="EH81" s="360" t="str">
        <f>'Class-9'!EY83</f>
        <v/>
      </c>
    </row>
    <row r="82" spans="1:138" s="361" customFormat="1" ht="17.25" customHeight="1">
      <c r="A82" s="910"/>
      <c r="B82" s="353">
        <f t="shared" si="4"/>
        <v>0</v>
      </c>
      <c r="C82" s="354">
        <f>'Class-9'!D84</f>
        <v>0</v>
      </c>
      <c r="D82" s="354">
        <f>'Class-9'!E84</f>
        <v>0</v>
      </c>
      <c r="E82" s="354">
        <f>'Class-9'!F84</f>
        <v>0</v>
      </c>
      <c r="F82" s="354">
        <f>'Class-9'!G84</f>
        <v>0</v>
      </c>
      <c r="G82" s="354">
        <f>'Class-9'!H84</f>
        <v>0</v>
      </c>
      <c r="H82" s="354">
        <f>'Class-9'!I84</f>
        <v>0</v>
      </c>
      <c r="I82" s="354">
        <f>'Class-9'!J84</f>
        <v>0</v>
      </c>
      <c r="J82" s="355">
        <f>'Class-9'!K84</f>
        <v>0</v>
      </c>
      <c r="K82" s="353">
        <f>'Class-9'!L84</f>
        <v>0</v>
      </c>
      <c r="L82" s="354">
        <f>'Class-9'!M84</f>
        <v>0</v>
      </c>
      <c r="M82" s="380">
        <f>'Class-9'!N84</f>
        <v>0</v>
      </c>
      <c r="N82" s="354">
        <f>'Class-9'!O84</f>
        <v>0</v>
      </c>
      <c r="O82" s="354">
        <f>'Class-9'!P84</f>
        <v>0</v>
      </c>
      <c r="P82" s="380">
        <f>'Class-9'!Q84</f>
        <v>0</v>
      </c>
      <c r="Q82" s="354">
        <f>'Class-9'!R84</f>
        <v>0</v>
      </c>
      <c r="R82" s="354">
        <f>'Class-9'!S84</f>
        <v>0</v>
      </c>
      <c r="S82" s="380">
        <f>'Class-9'!T84</f>
        <v>0</v>
      </c>
      <c r="T82" s="847">
        <f>'Class-9'!U84</f>
        <v>0</v>
      </c>
      <c r="U82" s="848"/>
      <c r="V82" s="382" t="str">
        <f>'Class-9'!Y84</f>
        <v/>
      </c>
      <c r="W82" s="353">
        <f>'Class-9'!Z84</f>
        <v>0</v>
      </c>
      <c r="X82" s="354">
        <f>'Class-9'!AA84</f>
        <v>0</v>
      </c>
      <c r="Y82" s="380">
        <f>'Class-9'!AB84</f>
        <v>0</v>
      </c>
      <c r="Z82" s="354">
        <f>'Class-9'!AC84</f>
        <v>0</v>
      </c>
      <c r="AA82" s="354">
        <f>'Class-9'!AD84</f>
        <v>0</v>
      </c>
      <c r="AB82" s="380">
        <f>'Class-9'!AE84</f>
        <v>0</v>
      </c>
      <c r="AC82" s="354">
        <f>'Class-9'!AF84</f>
        <v>0</v>
      </c>
      <c r="AD82" s="354">
        <f>'Class-9'!AG84</f>
        <v>0</v>
      </c>
      <c r="AE82" s="380">
        <f>'Class-9'!AH84</f>
        <v>0</v>
      </c>
      <c r="AF82" s="847">
        <f>'Class-9'!AI84</f>
        <v>0</v>
      </c>
      <c r="AG82" s="848">
        <f>'Class-9'!AJ84</f>
        <v>0</v>
      </c>
      <c r="AH82" s="382" t="str">
        <f>'Class-9'!AM84</f>
        <v/>
      </c>
      <c r="AI82" s="353">
        <f>'Class-9'!AN84</f>
        <v>0</v>
      </c>
      <c r="AJ82" s="354">
        <f>'Class-9'!AO84</f>
        <v>0</v>
      </c>
      <c r="AK82" s="380">
        <f>'Class-9'!AP84</f>
        <v>0</v>
      </c>
      <c r="AL82" s="354">
        <f>'Class-9'!AQ84</f>
        <v>0</v>
      </c>
      <c r="AM82" s="354">
        <f>'Class-9'!AR84</f>
        <v>0</v>
      </c>
      <c r="AN82" s="380">
        <f>'Class-9'!AS84</f>
        <v>0</v>
      </c>
      <c r="AO82" s="354">
        <f>'Class-9'!AT84</f>
        <v>0</v>
      </c>
      <c r="AP82" s="354">
        <f>'Class-9'!AU84</f>
        <v>0</v>
      </c>
      <c r="AQ82" s="380">
        <f>'Class-9'!AV84</f>
        <v>0</v>
      </c>
      <c r="AR82" s="847">
        <f>'Class-9'!AW84</f>
        <v>0</v>
      </c>
      <c r="AS82" s="848"/>
      <c r="AT82" s="382" t="str">
        <f>'Class-9'!BA84</f>
        <v/>
      </c>
      <c r="AU82" s="353">
        <f>'Class-9'!BB84</f>
        <v>0</v>
      </c>
      <c r="AV82" s="354">
        <f>'Class-9'!BC84</f>
        <v>0</v>
      </c>
      <c r="AW82" s="380">
        <f>'Class-9'!BD84</f>
        <v>0</v>
      </c>
      <c r="AX82" s="354">
        <f>'Class-9'!BE84</f>
        <v>0</v>
      </c>
      <c r="AY82" s="354">
        <f>'Class-9'!BF84</f>
        <v>0</v>
      </c>
      <c r="AZ82" s="380">
        <f>'Class-9'!BG84</f>
        <v>0</v>
      </c>
      <c r="BA82" s="354">
        <f>'Class-9'!BH84</f>
        <v>0</v>
      </c>
      <c r="BB82" s="354">
        <f>'Class-9'!BI84</f>
        <v>0</v>
      </c>
      <c r="BC82" s="380">
        <f>'Class-9'!BJ84</f>
        <v>0</v>
      </c>
      <c r="BD82" s="847">
        <f>'Class-9'!BK84</f>
        <v>0</v>
      </c>
      <c r="BE82" s="848">
        <f>'Class-9'!BL84</f>
        <v>0</v>
      </c>
      <c r="BF82" s="382" t="str">
        <f>'Class-9'!BO84</f>
        <v/>
      </c>
      <c r="BG82" s="353">
        <f>'Class-9'!BP84</f>
        <v>0</v>
      </c>
      <c r="BH82" s="354">
        <f>'Class-9'!BQ84</f>
        <v>0</v>
      </c>
      <c r="BI82" s="380">
        <f>'Class-9'!BR84</f>
        <v>0</v>
      </c>
      <c r="BJ82" s="354">
        <f>'Class-9'!BS84</f>
        <v>0</v>
      </c>
      <c r="BK82" s="354">
        <f>'Class-9'!BT84</f>
        <v>0</v>
      </c>
      <c r="BL82" s="380">
        <f>'Class-9'!BU84</f>
        <v>0</v>
      </c>
      <c r="BM82" s="354">
        <f>'Class-9'!BV84</f>
        <v>0</v>
      </c>
      <c r="BN82" s="354">
        <f>'Class-9'!BW84</f>
        <v>0</v>
      </c>
      <c r="BO82" s="380">
        <f>'Class-9'!BX84</f>
        <v>0</v>
      </c>
      <c r="BP82" s="847">
        <f>'Class-9'!BY84</f>
        <v>0</v>
      </c>
      <c r="BQ82" s="848">
        <f>'Class-9'!BZ84</f>
        <v>0</v>
      </c>
      <c r="BR82" s="382" t="str">
        <f>'Class-9'!CC84</f>
        <v/>
      </c>
      <c r="BS82" s="353">
        <f>'Class-9'!CD84</f>
        <v>0</v>
      </c>
      <c r="BT82" s="354">
        <f>'Class-9'!CE84</f>
        <v>0</v>
      </c>
      <c r="BU82" s="380">
        <f>'Class-9'!CF84</f>
        <v>0</v>
      </c>
      <c r="BV82" s="354">
        <f>'Class-9'!CG84</f>
        <v>0</v>
      </c>
      <c r="BW82" s="354">
        <f>'Class-9'!CH84</f>
        <v>0</v>
      </c>
      <c r="BX82" s="380">
        <f>'Class-9'!CI84</f>
        <v>0</v>
      </c>
      <c r="BY82" s="354">
        <f>'Class-9'!CJ84</f>
        <v>0</v>
      </c>
      <c r="BZ82" s="354">
        <f>'Class-9'!CK84</f>
        <v>0</v>
      </c>
      <c r="CA82" s="380">
        <f>'Class-9'!CL84</f>
        <v>0</v>
      </c>
      <c r="CB82" s="847">
        <f>'Class-9'!CM84</f>
        <v>0</v>
      </c>
      <c r="CC82" s="848">
        <f>'Class-9'!CN84</f>
        <v>0</v>
      </c>
      <c r="CD82" s="382" t="str">
        <f>'Class-9'!CQ84</f>
        <v/>
      </c>
      <c r="CE82" s="353">
        <f>'Class-9'!CR84</f>
        <v>0</v>
      </c>
      <c r="CF82" s="354">
        <f>'Class-9'!CS84</f>
        <v>0</v>
      </c>
      <c r="CG82" s="380">
        <f>'Class-9'!CT84</f>
        <v>0</v>
      </c>
      <c r="CH82" s="354">
        <f>'Class-9'!CU84</f>
        <v>0</v>
      </c>
      <c r="CI82" s="354">
        <f>'Class-9'!CV84</f>
        <v>0</v>
      </c>
      <c r="CJ82" s="380">
        <f>'Class-9'!CW84</f>
        <v>0</v>
      </c>
      <c r="CK82" s="354">
        <f>'Class-9'!CX84</f>
        <v>0</v>
      </c>
      <c r="CL82" s="354">
        <f>'Class-9'!CY84</f>
        <v>0</v>
      </c>
      <c r="CM82" s="380">
        <f>'Class-9'!CZ84</f>
        <v>0</v>
      </c>
      <c r="CN82" s="381">
        <f>'Class-9'!DA84</f>
        <v>0</v>
      </c>
      <c r="CO82" s="400">
        <f>'Class-9'!DC84</f>
        <v>0</v>
      </c>
      <c r="CP82" s="353">
        <f>'Class-9'!DD84</f>
        <v>0</v>
      </c>
      <c r="CQ82" s="354">
        <f>'Class-9'!DE84</f>
        <v>0</v>
      </c>
      <c r="CR82" s="380">
        <f>'Class-9'!DF84</f>
        <v>0</v>
      </c>
      <c r="CS82" s="354">
        <f>'Class-9'!DG84</f>
        <v>0</v>
      </c>
      <c r="CT82" s="354">
        <f>'Class-9'!DH84</f>
        <v>0</v>
      </c>
      <c r="CU82" s="380">
        <f>'Class-9'!DI84</f>
        <v>0</v>
      </c>
      <c r="CV82" s="354">
        <f>'Class-9'!DJ84</f>
        <v>0</v>
      </c>
      <c r="CW82" s="354">
        <f>'Class-9'!DK84</f>
        <v>0</v>
      </c>
      <c r="CX82" s="380">
        <f>'Class-9'!DL84</f>
        <v>0</v>
      </c>
      <c r="CY82" s="381">
        <f>'Class-9'!DM84</f>
        <v>0</v>
      </c>
      <c r="CZ82" s="400">
        <f>'Class-9'!DO84</f>
        <v>0</v>
      </c>
      <c r="DA82" s="353">
        <f>'Class-9'!DP84</f>
        <v>0</v>
      </c>
      <c r="DB82" s="354">
        <f>'Class-9'!DQ84</f>
        <v>0</v>
      </c>
      <c r="DC82" s="354">
        <f>'Class-9'!DR84</f>
        <v>0</v>
      </c>
      <c r="DD82" s="354">
        <f>'Class-9'!DS84</f>
        <v>0</v>
      </c>
      <c r="DE82" s="354">
        <f>'Class-9'!DT84</f>
        <v>0</v>
      </c>
      <c r="DF82" s="382">
        <f>'Class-9'!DU84</f>
        <v>0</v>
      </c>
      <c r="DG82" s="353">
        <f>'Class-9'!DV84</f>
        <v>0</v>
      </c>
      <c r="DH82" s="354">
        <f>'Class-9'!DW84</f>
        <v>0</v>
      </c>
      <c r="DI82" s="354">
        <f>'Class-9'!DX84</f>
        <v>0</v>
      </c>
      <c r="DJ82" s="354">
        <f>'Class-9'!DY84</f>
        <v>0</v>
      </c>
      <c r="DK82" s="354">
        <f>'Class-9'!DZ84</f>
        <v>0</v>
      </c>
      <c r="DL82" s="357">
        <f>'Class-9'!EA84</f>
        <v>0</v>
      </c>
      <c r="DM82" s="353">
        <f>'Class-9'!EB84</f>
        <v>0</v>
      </c>
      <c r="DN82" s="354">
        <f>'Class-9'!EC84</f>
        <v>0</v>
      </c>
      <c r="DO82" s="380">
        <f>'Class-9'!ED84</f>
        <v>0</v>
      </c>
      <c r="DP82" s="354">
        <f>'Class-9'!EE84</f>
        <v>0</v>
      </c>
      <c r="DQ82" s="354">
        <f>'Class-9'!EF84</f>
        <v>0</v>
      </c>
      <c r="DR82" s="380">
        <f>'Class-9'!EG84</f>
        <v>0</v>
      </c>
      <c r="DS82" s="354">
        <f>'Class-9'!EH84</f>
        <v>0</v>
      </c>
      <c r="DT82" s="354">
        <f>'Class-9'!EI84</f>
        <v>0</v>
      </c>
      <c r="DU82" s="380">
        <f>'Class-9'!EJ84</f>
        <v>0</v>
      </c>
      <c r="DV82" s="381">
        <f>'Class-9'!EK84</f>
        <v>0</v>
      </c>
      <c r="DW82" s="400">
        <f>'Class-9'!EM84</f>
        <v>0</v>
      </c>
      <c r="DX82" s="353">
        <f>'Class-9'!EN84</f>
        <v>0</v>
      </c>
      <c r="DY82" s="354">
        <f>'Class-9'!EO84</f>
        <v>0</v>
      </c>
      <c r="DZ82" s="356" t="str">
        <f>'Class-9'!EP84</f>
        <v/>
      </c>
      <c r="EA82" s="353">
        <f>'Class-9'!EQ84</f>
        <v>0</v>
      </c>
      <c r="EB82" s="354">
        <f>'Class-9'!ER84</f>
        <v>0</v>
      </c>
      <c r="EC82" s="354">
        <f>'Class-9'!ES84</f>
        <v>0</v>
      </c>
      <c r="ED82" s="354" t="str">
        <f>'Class-9'!ET84</f>
        <v/>
      </c>
      <c r="EE82" s="354" t="str">
        <f>'Class-9'!EU84</f>
        <v/>
      </c>
      <c r="EF82" s="354" t="str">
        <f>'Class-9'!EV84</f>
        <v/>
      </c>
      <c r="EG82" s="356" t="str">
        <f>'Class-9'!EW84</f>
        <v/>
      </c>
      <c r="EH82" s="360" t="str">
        <f>'Class-9'!EY84</f>
        <v/>
      </c>
    </row>
    <row r="83" spans="1:138" s="361" customFormat="1" ht="17.25" customHeight="1">
      <c r="A83" s="910"/>
      <c r="B83" s="353">
        <f t="shared" si="4"/>
        <v>0</v>
      </c>
      <c r="C83" s="354">
        <f>'Class-9'!D85</f>
        <v>0</v>
      </c>
      <c r="D83" s="354">
        <f>'Class-9'!E85</f>
        <v>0</v>
      </c>
      <c r="E83" s="354">
        <f>'Class-9'!F85</f>
        <v>0</v>
      </c>
      <c r="F83" s="354">
        <f>'Class-9'!G85</f>
        <v>0</v>
      </c>
      <c r="G83" s="354">
        <f>'Class-9'!H85</f>
        <v>0</v>
      </c>
      <c r="H83" s="354">
        <f>'Class-9'!I85</f>
        <v>0</v>
      </c>
      <c r="I83" s="354">
        <f>'Class-9'!J85</f>
        <v>0</v>
      </c>
      <c r="J83" s="355">
        <f>'Class-9'!K85</f>
        <v>0</v>
      </c>
      <c r="K83" s="353">
        <f>'Class-9'!L85</f>
        <v>0</v>
      </c>
      <c r="L83" s="354">
        <f>'Class-9'!M85</f>
        <v>0</v>
      </c>
      <c r="M83" s="380">
        <f>'Class-9'!N85</f>
        <v>0</v>
      </c>
      <c r="N83" s="354">
        <f>'Class-9'!O85</f>
        <v>0</v>
      </c>
      <c r="O83" s="354">
        <f>'Class-9'!P85</f>
        <v>0</v>
      </c>
      <c r="P83" s="380">
        <f>'Class-9'!Q85</f>
        <v>0</v>
      </c>
      <c r="Q83" s="354">
        <f>'Class-9'!R85</f>
        <v>0</v>
      </c>
      <c r="R83" s="354">
        <f>'Class-9'!S85</f>
        <v>0</v>
      </c>
      <c r="S83" s="380">
        <f>'Class-9'!T85</f>
        <v>0</v>
      </c>
      <c r="T83" s="847">
        <f>'Class-9'!U85</f>
        <v>0</v>
      </c>
      <c r="U83" s="848"/>
      <c r="V83" s="382" t="str">
        <f>'Class-9'!Y85</f>
        <v/>
      </c>
      <c r="W83" s="353">
        <f>'Class-9'!Z85</f>
        <v>0</v>
      </c>
      <c r="X83" s="354">
        <f>'Class-9'!AA85</f>
        <v>0</v>
      </c>
      <c r="Y83" s="380">
        <f>'Class-9'!AB85</f>
        <v>0</v>
      </c>
      <c r="Z83" s="354">
        <f>'Class-9'!AC85</f>
        <v>0</v>
      </c>
      <c r="AA83" s="354">
        <f>'Class-9'!AD85</f>
        <v>0</v>
      </c>
      <c r="AB83" s="380">
        <f>'Class-9'!AE85</f>
        <v>0</v>
      </c>
      <c r="AC83" s="354">
        <f>'Class-9'!AF85</f>
        <v>0</v>
      </c>
      <c r="AD83" s="354">
        <f>'Class-9'!AG85</f>
        <v>0</v>
      </c>
      <c r="AE83" s="380">
        <f>'Class-9'!AH85</f>
        <v>0</v>
      </c>
      <c r="AF83" s="847">
        <f>'Class-9'!AI85</f>
        <v>0</v>
      </c>
      <c r="AG83" s="848">
        <f>'Class-9'!AJ85</f>
        <v>0</v>
      </c>
      <c r="AH83" s="382" t="str">
        <f>'Class-9'!AM85</f>
        <v/>
      </c>
      <c r="AI83" s="353">
        <f>'Class-9'!AN85</f>
        <v>0</v>
      </c>
      <c r="AJ83" s="354">
        <f>'Class-9'!AO85</f>
        <v>0</v>
      </c>
      <c r="AK83" s="380">
        <f>'Class-9'!AP85</f>
        <v>0</v>
      </c>
      <c r="AL83" s="354">
        <f>'Class-9'!AQ85</f>
        <v>0</v>
      </c>
      <c r="AM83" s="354">
        <f>'Class-9'!AR85</f>
        <v>0</v>
      </c>
      <c r="AN83" s="380">
        <f>'Class-9'!AS85</f>
        <v>0</v>
      </c>
      <c r="AO83" s="354">
        <f>'Class-9'!AT85</f>
        <v>0</v>
      </c>
      <c r="AP83" s="354">
        <f>'Class-9'!AU85</f>
        <v>0</v>
      </c>
      <c r="AQ83" s="380">
        <f>'Class-9'!AV85</f>
        <v>0</v>
      </c>
      <c r="AR83" s="847">
        <f>'Class-9'!AW85</f>
        <v>0</v>
      </c>
      <c r="AS83" s="848"/>
      <c r="AT83" s="382" t="str">
        <f>'Class-9'!BA85</f>
        <v/>
      </c>
      <c r="AU83" s="353">
        <f>'Class-9'!BB85</f>
        <v>0</v>
      </c>
      <c r="AV83" s="354">
        <f>'Class-9'!BC85</f>
        <v>0</v>
      </c>
      <c r="AW83" s="380">
        <f>'Class-9'!BD85</f>
        <v>0</v>
      </c>
      <c r="AX83" s="354">
        <f>'Class-9'!BE85</f>
        <v>0</v>
      </c>
      <c r="AY83" s="354">
        <f>'Class-9'!BF85</f>
        <v>0</v>
      </c>
      <c r="AZ83" s="380">
        <f>'Class-9'!BG85</f>
        <v>0</v>
      </c>
      <c r="BA83" s="354">
        <f>'Class-9'!BH85</f>
        <v>0</v>
      </c>
      <c r="BB83" s="354">
        <f>'Class-9'!BI85</f>
        <v>0</v>
      </c>
      <c r="BC83" s="380">
        <f>'Class-9'!BJ85</f>
        <v>0</v>
      </c>
      <c r="BD83" s="847">
        <f>'Class-9'!BK85</f>
        <v>0</v>
      </c>
      <c r="BE83" s="848">
        <f>'Class-9'!BL85</f>
        <v>0</v>
      </c>
      <c r="BF83" s="382" t="str">
        <f>'Class-9'!BO85</f>
        <v/>
      </c>
      <c r="BG83" s="353">
        <f>'Class-9'!BP85</f>
        <v>0</v>
      </c>
      <c r="BH83" s="354">
        <f>'Class-9'!BQ85</f>
        <v>0</v>
      </c>
      <c r="BI83" s="380">
        <f>'Class-9'!BR85</f>
        <v>0</v>
      </c>
      <c r="BJ83" s="354">
        <f>'Class-9'!BS85</f>
        <v>0</v>
      </c>
      <c r="BK83" s="354">
        <f>'Class-9'!BT85</f>
        <v>0</v>
      </c>
      <c r="BL83" s="380">
        <f>'Class-9'!BU85</f>
        <v>0</v>
      </c>
      <c r="BM83" s="354">
        <f>'Class-9'!BV85</f>
        <v>0</v>
      </c>
      <c r="BN83" s="354">
        <f>'Class-9'!BW85</f>
        <v>0</v>
      </c>
      <c r="BO83" s="380">
        <f>'Class-9'!BX85</f>
        <v>0</v>
      </c>
      <c r="BP83" s="847">
        <f>'Class-9'!BY85</f>
        <v>0</v>
      </c>
      <c r="BQ83" s="848">
        <f>'Class-9'!BZ85</f>
        <v>0</v>
      </c>
      <c r="BR83" s="382" t="str">
        <f>'Class-9'!CC85</f>
        <v/>
      </c>
      <c r="BS83" s="353">
        <f>'Class-9'!CD85</f>
        <v>0</v>
      </c>
      <c r="BT83" s="354">
        <f>'Class-9'!CE85</f>
        <v>0</v>
      </c>
      <c r="BU83" s="380">
        <f>'Class-9'!CF85</f>
        <v>0</v>
      </c>
      <c r="BV83" s="354">
        <f>'Class-9'!CG85</f>
        <v>0</v>
      </c>
      <c r="BW83" s="354">
        <f>'Class-9'!CH85</f>
        <v>0</v>
      </c>
      <c r="BX83" s="380">
        <f>'Class-9'!CI85</f>
        <v>0</v>
      </c>
      <c r="BY83" s="354">
        <f>'Class-9'!CJ85</f>
        <v>0</v>
      </c>
      <c r="BZ83" s="354">
        <f>'Class-9'!CK85</f>
        <v>0</v>
      </c>
      <c r="CA83" s="380">
        <f>'Class-9'!CL85</f>
        <v>0</v>
      </c>
      <c r="CB83" s="847">
        <f>'Class-9'!CM85</f>
        <v>0</v>
      </c>
      <c r="CC83" s="848">
        <f>'Class-9'!CN85</f>
        <v>0</v>
      </c>
      <c r="CD83" s="382" t="str">
        <f>'Class-9'!CQ85</f>
        <v/>
      </c>
      <c r="CE83" s="353">
        <f>'Class-9'!CR85</f>
        <v>0</v>
      </c>
      <c r="CF83" s="354">
        <f>'Class-9'!CS85</f>
        <v>0</v>
      </c>
      <c r="CG83" s="380">
        <f>'Class-9'!CT85</f>
        <v>0</v>
      </c>
      <c r="CH83" s="354">
        <f>'Class-9'!CU85</f>
        <v>0</v>
      </c>
      <c r="CI83" s="354">
        <f>'Class-9'!CV85</f>
        <v>0</v>
      </c>
      <c r="CJ83" s="380">
        <f>'Class-9'!CW85</f>
        <v>0</v>
      </c>
      <c r="CK83" s="354">
        <f>'Class-9'!CX85</f>
        <v>0</v>
      </c>
      <c r="CL83" s="354">
        <f>'Class-9'!CY85</f>
        <v>0</v>
      </c>
      <c r="CM83" s="380">
        <f>'Class-9'!CZ85</f>
        <v>0</v>
      </c>
      <c r="CN83" s="381">
        <f>'Class-9'!DA85</f>
        <v>0</v>
      </c>
      <c r="CO83" s="400">
        <f>'Class-9'!DC85</f>
        <v>0</v>
      </c>
      <c r="CP83" s="353">
        <f>'Class-9'!DD85</f>
        <v>0</v>
      </c>
      <c r="CQ83" s="354">
        <f>'Class-9'!DE85</f>
        <v>0</v>
      </c>
      <c r="CR83" s="380">
        <f>'Class-9'!DF85</f>
        <v>0</v>
      </c>
      <c r="CS83" s="354">
        <f>'Class-9'!DG85</f>
        <v>0</v>
      </c>
      <c r="CT83" s="354">
        <f>'Class-9'!DH85</f>
        <v>0</v>
      </c>
      <c r="CU83" s="380">
        <f>'Class-9'!DI85</f>
        <v>0</v>
      </c>
      <c r="CV83" s="354">
        <f>'Class-9'!DJ85</f>
        <v>0</v>
      </c>
      <c r="CW83" s="354">
        <f>'Class-9'!DK85</f>
        <v>0</v>
      </c>
      <c r="CX83" s="380">
        <f>'Class-9'!DL85</f>
        <v>0</v>
      </c>
      <c r="CY83" s="381">
        <f>'Class-9'!DM85</f>
        <v>0</v>
      </c>
      <c r="CZ83" s="400">
        <f>'Class-9'!DO85</f>
        <v>0</v>
      </c>
      <c r="DA83" s="353">
        <f>'Class-9'!DP85</f>
        <v>0</v>
      </c>
      <c r="DB83" s="354">
        <f>'Class-9'!DQ85</f>
        <v>0</v>
      </c>
      <c r="DC83" s="354">
        <f>'Class-9'!DR85</f>
        <v>0</v>
      </c>
      <c r="DD83" s="354">
        <f>'Class-9'!DS85</f>
        <v>0</v>
      </c>
      <c r="DE83" s="354">
        <f>'Class-9'!DT85</f>
        <v>0</v>
      </c>
      <c r="DF83" s="382">
        <f>'Class-9'!DU85</f>
        <v>0</v>
      </c>
      <c r="DG83" s="353">
        <f>'Class-9'!DV85</f>
        <v>0</v>
      </c>
      <c r="DH83" s="354">
        <f>'Class-9'!DW85</f>
        <v>0</v>
      </c>
      <c r="DI83" s="354">
        <f>'Class-9'!DX85</f>
        <v>0</v>
      </c>
      <c r="DJ83" s="354">
        <f>'Class-9'!DY85</f>
        <v>0</v>
      </c>
      <c r="DK83" s="354">
        <f>'Class-9'!DZ85</f>
        <v>0</v>
      </c>
      <c r="DL83" s="357">
        <f>'Class-9'!EA85</f>
        <v>0</v>
      </c>
      <c r="DM83" s="353">
        <f>'Class-9'!EB85</f>
        <v>0</v>
      </c>
      <c r="DN83" s="354">
        <f>'Class-9'!EC85</f>
        <v>0</v>
      </c>
      <c r="DO83" s="380">
        <f>'Class-9'!ED85</f>
        <v>0</v>
      </c>
      <c r="DP83" s="354">
        <f>'Class-9'!EE85</f>
        <v>0</v>
      </c>
      <c r="DQ83" s="354">
        <f>'Class-9'!EF85</f>
        <v>0</v>
      </c>
      <c r="DR83" s="380">
        <f>'Class-9'!EG85</f>
        <v>0</v>
      </c>
      <c r="DS83" s="354">
        <f>'Class-9'!EH85</f>
        <v>0</v>
      </c>
      <c r="DT83" s="354">
        <f>'Class-9'!EI85</f>
        <v>0</v>
      </c>
      <c r="DU83" s="380">
        <f>'Class-9'!EJ85</f>
        <v>0</v>
      </c>
      <c r="DV83" s="381">
        <f>'Class-9'!EK85</f>
        <v>0</v>
      </c>
      <c r="DW83" s="400">
        <f>'Class-9'!EM85</f>
        <v>0</v>
      </c>
      <c r="DX83" s="353">
        <f>'Class-9'!EN85</f>
        <v>0</v>
      </c>
      <c r="DY83" s="354">
        <f>'Class-9'!EO85</f>
        <v>0</v>
      </c>
      <c r="DZ83" s="356" t="str">
        <f>'Class-9'!EP85</f>
        <v/>
      </c>
      <c r="EA83" s="353">
        <f>'Class-9'!EQ85</f>
        <v>0</v>
      </c>
      <c r="EB83" s="354">
        <f>'Class-9'!ER85</f>
        <v>0</v>
      </c>
      <c r="EC83" s="354">
        <f>'Class-9'!ES85</f>
        <v>0</v>
      </c>
      <c r="ED83" s="354" t="str">
        <f>'Class-9'!ET85</f>
        <v/>
      </c>
      <c r="EE83" s="354" t="str">
        <f>'Class-9'!EU85</f>
        <v/>
      </c>
      <c r="EF83" s="354" t="str">
        <f>'Class-9'!EV85</f>
        <v/>
      </c>
      <c r="EG83" s="356" t="str">
        <f>'Class-9'!EW85</f>
        <v/>
      </c>
      <c r="EH83" s="360" t="str">
        <f>'Class-9'!EY85</f>
        <v/>
      </c>
    </row>
    <row r="84" spans="1:138" s="361" customFormat="1" ht="17.25" customHeight="1">
      <c r="A84" s="910"/>
      <c r="B84" s="353">
        <f t="shared" si="4"/>
        <v>0</v>
      </c>
      <c r="C84" s="354">
        <f>'Class-9'!D86</f>
        <v>0</v>
      </c>
      <c r="D84" s="354">
        <f>'Class-9'!E86</f>
        <v>0</v>
      </c>
      <c r="E84" s="354">
        <f>'Class-9'!F86</f>
        <v>0</v>
      </c>
      <c r="F84" s="354">
        <f>'Class-9'!G86</f>
        <v>0</v>
      </c>
      <c r="G84" s="354">
        <f>'Class-9'!H86</f>
        <v>0</v>
      </c>
      <c r="H84" s="354">
        <f>'Class-9'!I86</f>
        <v>0</v>
      </c>
      <c r="I84" s="354">
        <f>'Class-9'!J86</f>
        <v>0</v>
      </c>
      <c r="J84" s="355">
        <f>'Class-9'!K86</f>
        <v>0</v>
      </c>
      <c r="K84" s="353">
        <f>'Class-9'!L86</f>
        <v>0</v>
      </c>
      <c r="L84" s="354">
        <f>'Class-9'!M86</f>
        <v>0</v>
      </c>
      <c r="M84" s="380">
        <f>'Class-9'!N86</f>
        <v>0</v>
      </c>
      <c r="N84" s="354">
        <f>'Class-9'!O86</f>
        <v>0</v>
      </c>
      <c r="O84" s="354">
        <f>'Class-9'!P86</f>
        <v>0</v>
      </c>
      <c r="P84" s="380">
        <f>'Class-9'!Q86</f>
        <v>0</v>
      </c>
      <c r="Q84" s="354">
        <f>'Class-9'!R86</f>
        <v>0</v>
      </c>
      <c r="R84" s="354">
        <f>'Class-9'!S86</f>
        <v>0</v>
      </c>
      <c r="S84" s="380">
        <f>'Class-9'!T86</f>
        <v>0</v>
      </c>
      <c r="T84" s="847">
        <f>'Class-9'!U86</f>
        <v>0</v>
      </c>
      <c r="U84" s="848"/>
      <c r="V84" s="382" t="str">
        <f>'Class-9'!Y86</f>
        <v/>
      </c>
      <c r="W84" s="353">
        <f>'Class-9'!Z86</f>
        <v>0</v>
      </c>
      <c r="X84" s="354">
        <f>'Class-9'!AA86</f>
        <v>0</v>
      </c>
      <c r="Y84" s="380">
        <f>'Class-9'!AB86</f>
        <v>0</v>
      </c>
      <c r="Z84" s="354">
        <f>'Class-9'!AC86</f>
        <v>0</v>
      </c>
      <c r="AA84" s="354">
        <f>'Class-9'!AD86</f>
        <v>0</v>
      </c>
      <c r="AB84" s="380">
        <f>'Class-9'!AE86</f>
        <v>0</v>
      </c>
      <c r="AC84" s="354">
        <f>'Class-9'!AF86</f>
        <v>0</v>
      </c>
      <c r="AD84" s="354">
        <f>'Class-9'!AG86</f>
        <v>0</v>
      </c>
      <c r="AE84" s="380">
        <f>'Class-9'!AH86</f>
        <v>0</v>
      </c>
      <c r="AF84" s="847">
        <f>'Class-9'!AI86</f>
        <v>0</v>
      </c>
      <c r="AG84" s="848">
        <f>'Class-9'!AJ86</f>
        <v>0</v>
      </c>
      <c r="AH84" s="382" t="str">
        <f>'Class-9'!AM86</f>
        <v/>
      </c>
      <c r="AI84" s="353">
        <f>'Class-9'!AN86</f>
        <v>0</v>
      </c>
      <c r="AJ84" s="354">
        <f>'Class-9'!AO86</f>
        <v>0</v>
      </c>
      <c r="AK84" s="380">
        <f>'Class-9'!AP86</f>
        <v>0</v>
      </c>
      <c r="AL84" s="354">
        <f>'Class-9'!AQ86</f>
        <v>0</v>
      </c>
      <c r="AM84" s="354">
        <f>'Class-9'!AR86</f>
        <v>0</v>
      </c>
      <c r="AN84" s="380">
        <f>'Class-9'!AS86</f>
        <v>0</v>
      </c>
      <c r="AO84" s="354">
        <f>'Class-9'!AT86</f>
        <v>0</v>
      </c>
      <c r="AP84" s="354">
        <f>'Class-9'!AU86</f>
        <v>0</v>
      </c>
      <c r="AQ84" s="380">
        <f>'Class-9'!AV86</f>
        <v>0</v>
      </c>
      <c r="AR84" s="847">
        <f>'Class-9'!AW86</f>
        <v>0</v>
      </c>
      <c r="AS84" s="848"/>
      <c r="AT84" s="382" t="str">
        <f>'Class-9'!BA86</f>
        <v/>
      </c>
      <c r="AU84" s="353">
        <f>'Class-9'!BB86</f>
        <v>0</v>
      </c>
      <c r="AV84" s="354">
        <f>'Class-9'!BC86</f>
        <v>0</v>
      </c>
      <c r="AW84" s="380">
        <f>'Class-9'!BD86</f>
        <v>0</v>
      </c>
      <c r="AX84" s="354">
        <f>'Class-9'!BE86</f>
        <v>0</v>
      </c>
      <c r="AY84" s="354">
        <f>'Class-9'!BF86</f>
        <v>0</v>
      </c>
      <c r="AZ84" s="380">
        <f>'Class-9'!BG86</f>
        <v>0</v>
      </c>
      <c r="BA84" s="354">
        <f>'Class-9'!BH86</f>
        <v>0</v>
      </c>
      <c r="BB84" s="354">
        <f>'Class-9'!BI86</f>
        <v>0</v>
      </c>
      <c r="BC84" s="380">
        <f>'Class-9'!BJ86</f>
        <v>0</v>
      </c>
      <c r="BD84" s="847">
        <f>'Class-9'!BK86</f>
        <v>0</v>
      </c>
      <c r="BE84" s="848">
        <f>'Class-9'!BL86</f>
        <v>0</v>
      </c>
      <c r="BF84" s="382" t="str">
        <f>'Class-9'!BO86</f>
        <v/>
      </c>
      <c r="BG84" s="353">
        <f>'Class-9'!BP86</f>
        <v>0</v>
      </c>
      <c r="BH84" s="354">
        <f>'Class-9'!BQ86</f>
        <v>0</v>
      </c>
      <c r="BI84" s="380">
        <f>'Class-9'!BR86</f>
        <v>0</v>
      </c>
      <c r="BJ84" s="354">
        <f>'Class-9'!BS86</f>
        <v>0</v>
      </c>
      <c r="BK84" s="354">
        <f>'Class-9'!BT86</f>
        <v>0</v>
      </c>
      <c r="BL84" s="380">
        <f>'Class-9'!BU86</f>
        <v>0</v>
      </c>
      <c r="BM84" s="354">
        <f>'Class-9'!BV86</f>
        <v>0</v>
      </c>
      <c r="BN84" s="354">
        <f>'Class-9'!BW86</f>
        <v>0</v>
      </c>
      <c r="BO84" s="380">
        <f>'Class-9'!BX86</f>
        <v>0</v>
      </c>
      <c r="BP84" s="847">
        <f>'Class-9'!BY86</f>
        <v>0</v>
      </c>
      <c r="BQ84" s="848">
        <f>'Class-9'!BZ86</f>
        <v>0</v>
      </c>
      <c r="BR84" s="382" t="str">
        <f>'Class-9'!CC86</f>
        <v/>
      </c>
      <c r="BS84" s="353">
        <f>'Class-9'!CD86</f>
        <v>0</v>
      </c>
      <c r="BT84" s="354">
        <f>'Class-9'!CE86</f>
        <v>0</v>
      </c>
      <c r="BU84" s="380">
        <f>'Class-9'!CF86</f>
        <v>0</v>
      </c>
      <c r="BV84" s="354">
        <f>'Class-9'!CG86</f>
        <v>0</v>
      </c>
      <c r="BW84" s="354">
        <f>'Class-9'!CH86</f>
        <v>0</v>
      </c>
      <c r="BX84" s="380">
        <f>'Class-9'!CI86</f>
        <v>0</v>
      </c>
      <c r="BY84" s="354">
        <f>'Class-9'!CJ86</f>
        <v>0</v>
      </c>
      <c r="BZ84" s="354">
        <f>'Class-9'!CK86</f>
        <v>0</v>
      </c>
      <c r="CA84" s="380">
        <f>'Class-9'!CL86</f>
        <v>0</v>
      </c>
      <c r="CB84" s="847">
        <f>'Class-9'!CM86</f>
        <v>0</v>
      </c>
      <c r="CC84" s="848">
        <f>'Class-9'!CN86</f>
        <v>0</v>
      </c>
      <c r="CD84" s="382" t="str">
        <f>'Class-9'!CQ86</f>
        <v/>
      </c>
      <c r="CE84" s="353">
        <f>'Class-9'!CR86</f>
        <v>0</v>
      </c>
      <c r="CF84" s="354">
        <f>'Class-9'!CS86</f>
        <v>0</v>
      </c>
      <c r="CG84" s="380">
        <f>'Class-9'!CT86</f>
        <v>0</v>
      </c>
      <c r="CH84" s="354">
        <f>'Class-9'!CU86</f>
        <v>0</v>
      </c>
      <c r="CI84" s="354">
        <f>'Class-9'!CV86</f>
        <v>0</v>
      </c>
      <c r="CJ84" s="380">
        <f>'Class-9'!CW86</f>
        <v>0</v>
      </c>
      <c r="CK84" s="354">
        <f>'Class-9'!CX86</f>
        <v>0</v>
      </c>
      <c r="CL84" s="354">
        <f>'Class-9'!CY86</f>
        <v>0</v>
      </c>
      <c r="CM84" s="380">
        <f>'Class-9'!CZ86</f>
        <v>0</v>
      </c>
      <c r="CN84" s="381">
        <f>'Class-9'!DA86</f>
        <v>0</v>
      </c>
      <c r="CO84" s="400">
        <f>'Class-9'!DC86</f>
        <v>0</v>
      </c>
      <c r="CP84" s="353">
        <f>'Class-9'!DD86</f>
        <v>0</v>
      </c>
      <c r="CQ84" s="354">
        <f>'Class-9'!DE86</f>
        <v>0</v>
      </c>
      <c r="CR84" s="380">
        <f>'Class-9'!DF86</f>
        <v>0</v>
      </c>
      <c r="CS84" s="354">
        <f>'Class-9'!DG86</f>
        <v>0</v>
      </c>
      <c r="CT84" s="354">
        <f>'Class-9'!DH86</f>
        <v>0</v>
      </c>
      <c r="CU84" s="380">
        <f>'Class-9'!DI86</f>
        <v>0</v>
      </c>
      <c r="CV84" s="354">
        <f>'Class-9'!DJ86</f>
        <v>0</v>
      </c>
      <c r="CW84" s="354">
        <f>'Class-9'!DK86</f>
        <v>0</v>
      </c>
      <c r="CX84" s="380">
        <f>'Class-9'!DL86</f>
        <v>0</v>
      </c>
      <c r="CY84" s="381">
        <f>'Class-9'!DM86</f>
        <v>0</v>
      </c>
      <c r="CZ84" s="400">
        <f>'Class-9'!DO86</f>
        <v>0</v>
      </c>
      <c r="DA84" s="353">
        <f>'Class-9'!DP86</f>
        <v>0</v>
      </c>
      <c r="DB84" s="354">
        <f>'Class-9'!DQ86</f>
        <v>0</v>
      </c>
      <c r="DC84" s="354">
        <f>'Class-9'!DR86</f>
        <v>0</v>
      </c>
      <c r="DD84" s="354">
        <f>'Class-9'!DS86</f>
        <v>0</v>
      </c>
      <c r="DE84" s="354">
        <f>'Class-9'!DT86</f>
        <v>0</v>
      </c>
      <c r="DF84" s="382">
        <f>'Class-9'!DU86</f>
        <v>0</v>
      </c>
      <c r="DG84" s="353">
        <f>'Class-9'!DV86</f>
        <v>0</v>
      </c>
      <c r="DH84" s="354">
        <f>'Class-9'!DW86</f>
        <v>0</v>
      </c>
      <c r="DI84" s="354">
        <f>'Class-9'!DX86</f>
        <v>0</v>
      </c>
      <c r="DJ84" s="354">
        <f>'Class-9'!DY86</f>
        <v>0</v>
      </c>
      <c r="DK84" s="354">
        <f>'Class-9'!DZ86</f>
        <v>0</v>
      </c>
      <c r="DL84" s="357">
        <f>'Class-9'!EA86</f>
        <v>0</v>
      </c>
      <c r="DM84" s="353">
        <f>'Class-9'!EB86</f>
        <v>0</v>
      </c>
      <c r="DN84" s="354">
        <f>'Class-9'!EC86</f>
        <v>0</v>
      </c>
      <c r="DO84" s="380">
        <f>'Class-9'!ED86</f>
        <v>0</v>
      </c>
      <c r="DP84" s="354">
        <f>'Class-9'!EE86</f>
        <v>0</v>
      </c>
      <c r="DQ84" s="354">
        <f>'Class-9'!EF86</f>
        <v>0</v>
      </c>
      <c r="DR84" s="380">
        <f>'Class-9'!EG86</f>
        <v>0</v>
      </c>
      <c r="DS84" s="354">
        <f>'Class-9'!EH86</f>
        <v>0</v>
      </c>
      <c r="DT84" s="354">
        <f>'Class-9'!EI86</f>
        <v>0</v>
      </c>
      <c r="DU84" s="380">
        <f>'Class-9'!EJ86</f>
        <v>0</v>
      </c>
      <c r="DV84" s="381">
        <f>'Class-9'!EK86</f>
        <v>0</v>
      </c>
      <c r="DW84" s="400">
        <f>'Class-9'!EM86</f>
        <v>0</v>
      </c>
      <c r="DX84" s="353">
        <f>'Class-9'!EN86</f>
        <v>0</v>
      </c>
      <c r="DY84" s="354">
        <f>'Class-9'!EO86</f>
        <v>0</v>
      </c>
      <c r="DZ84" s="356" t="str">
        <f>'Class-9'!EP86</f>
        <v/>
      </c>
      <c r="EA84" s="353">
        <f>'Class-9'!EQ86</f>
        <v>0</v>
      </c>
      <c r="EB84" s="354">
        <f>'Class-9'!ER86</f>
        <v>0</v>
      </c>
      <c r="EC84" s="354">
        <f>'Class-9'!ES86</f>
        <v>0</v>
      </c>
      <c r="ED84" s="354" t="str">
        <f>'Class-9'!ET86</f>
        <v/>
      </c>
      <c r="EE84" s="354" t="str">
        <f>'Class-9'!EU86</f>
        <v/>
      </c>
      <c r="EF84" s="354" t="str">
        <f>'Class-9'!EV86</f>
        <v/>
      </c>
      <c r="EG84" s="356" t="str">
        <f>'Class-9'!EW86</f>
        <v/>
      </c>
      <c r="EH84" s="360" t="str">
        <f>'Class-9'!EY86</f>
        <v/>
      </c>
    </row>
    <row r="85" spans="1:138" s="361" customFormat="1" ht="17.25" customHeight="1">
      <c r="A85" s="910"/>
      <c r="B85" s="353">
        <f t="shared" si="4"/>
        <v>0</v>
      </c>
      <c r="C85" s="354">
        <f>'Class-9'!D87</f>
        <v>0</v>
      </c>
      <c r="D85" s="354">
        <f>'Class-9'!E87</f>
        <v>0</v>
      </c>
      <c r="E85" s="354">
        <f>'Class-9'!F87</f>
        <v>0</v>
      </c>
      <c r="F85" s="354">
        <f>'Class-9'!G87</f>
        <v>0</v>
      </c>
      <c r="G85" s="354">
        <f>'Class-9'!H87</f>
        <v>0</v>
      </c>
      <c r="H85" s="354">
        <f>'Class-9'!I87</f>
        <v>0</v>
      </c>
      <c r="I85" s="354">
        <f>'Class-9'!J87</f>
        <v>0</v>
      </c>
      <c r="J85" s="355">
        <f>'Class-9'!K87</f>
        <v>0</v>
      </c>
      <c r="K85" s="353">
        <f>'Class-9'!L87</f>
        <v>0</v>
      </c>
      <c r="L85" s="354">
        <f>'Class-9'!M87</f>
        <v>0</v>
      </c>
      <c r="M85" s="380">
        <f>'Class-9'!N87</f>
        <v>0</v>
      </c>
      <c r="N85" s="354">
        <f>'Class-9'!O87</f>
        <v>0</v>
      </c>
      <c r="O85" s="354">
        <f>'Class-9'!P87</f>
        <v>0</v>
      </c>
      <c r="P85" s="380">
        <f>'Class-9'!Q87</f>
        <v>0</v>
      </c>
      <c r="Q85" s="354">
        <f>'Class-9'!R87</f>
        <v>0</v>
      </c>
      <c r="R85" s="354">
        <f>'Class-9'!S87</f>
        <v>0</v>
      </c>
      <c r="S85" s="380">
        <f>'Class-9'!T87</f>
        <v>0</v>
      </c>
      <c r="T85" s="847">
        <f>'Class-9'!U87</f>
        <v>0</v>
      </c>
      <c r="U85" s="848"/>
      <c r="V85" s="382" t="str">
        <f>'Class-9'!Y87</f>
        <v/>
      </c>
      <c r="W85" s="353">
        <f>'Class-9'!Z87</f>
        <v>0</v>
      </c>
      <c r="X85" s="354">
        <f>'Class-9'!AA87</f>
        <v>0</v>
      </c>
      <c r="Y85" s="380">
        <f>'Class-9'!AB87</f>
        <v>0</v>
      </c>
      <c r="Z85" s="354">
        <f>'Class-9'!AC87</f>
        <v>0</v>
      </c>
      <c r="AA85" s="354">
        <f>'Class-9'!AD87</f>
        <v>0</v>
      </c>
      <c r="AB85" s="380">
        <f>'Class-9'!AE87</f>
        <v>0</v>
      </c>
      <c r="AC85" s="354">
        <f>'Class-9'!AF87</f>
        <v>0</v>
      </c>
      <c r="AD85" s="354">
        <f>'Class-9'!AG87</f>
        <v>0</v>
      </c>
      <c r="AE85" s="380">
        <f>'Class-9'!AH87</f>
        <v>0</v>
      </c>
      <c r="AF85" s="847">
        <f>'Class-9'!AI87</f>
        <v>0</v>
      </c>
      <c r="AG85" s="848">
        <f>'Class-9'!AJ87</f>
        <v>0</v>
      </c>
      <c r="AH85" s="382" t="str">
        <f>'Class-9'!AM87</f>
        <v/>
      </c>
      <c r="AI85" s="353">
        <f>'Class-9'!AN87</f>
        <v>0</v>
      </c>
      <c r="AJ85" s="354">
        <f>'Class-9'!AO87</f>
        <v>0</v>
      </c>
      <c r="AK85" s="380">
        <f>'Class-9'!AP87</f>
        <v>0</v>
      </c>
      <c r="AL85" s="354">
        <f>'Class-9'!AQ87</f>
        <v>0</v>
      </c>
      <c r="AM85" s="354">
        <f>'Class-9'!AR87</f>
        <v>0</v>
      </c>
      <c r="AN85" s="380">
        <f>'Class-9'!AS87</f>
        <v>0</v>
      </c>
      <c r="AO85" s="354">
        <f>'Class-9'!AT87</f>
        <v>0</v>
      </c>
      <c r="AP85" s="354">
        <f>'Class-9'!AU87</f>
        <v>0</v>
      </c>
      <c r="AQ85" s="380">
        <f>'Class-9'!AV87</f>
        <v>0</v>
      </c>
      <c r="AR85" s="847">
        <f>'Class-9'!AW87</f>
        <v>0</v>
      </c>
      <c r="AS85" s="848"/>
      <c r="AT85" s="382" t="str">
        <f>'Class-9'!BA87</f>
        <v/>
      </c>
      <c r="AU85" s="353">
        <f>'Class-9'!BB87</f>
        <v>0</v>
      </c>
      <c r="AV85" s="354">
        <f>'Class-9'!BC87</f>
        <v>0</v>
      </c>
      <c r="AW85" s="380">
        <f>'Class-9'!BD87</f>
        <v>0</v>
      </c>
      <c r="AX85" s="354">
        <f>'Class-9'!BE87</f>
        <v>0</v>
      </c>
      <c r="AY85" s="354">
        <f>'Class-9'!BF87</f>
        <v>0</v>
      </c>
      <c r="AZ85" s="380">
        <f>'Class-9'!BG87</f>
        <v>0</v>
      </c>
      <c r="BA85" s="354">
        <f>'Class-9'!BH87</f>
        <v>0</v>
      </c>
      <c r="BB85" s="354">
        <f>'Class-9'!BI87</f>
        <v>0</v>
      </c>
      <c r="BC85" s="380">
        <f>'Class-9'!BJ87</f>
        <v>0</v>
      </c>
      <c r="BD85" s="847">
        <f>'Class-9'!BK87</f>
        <v>0</v>
      </c>
      <c r="BE85" s="848">
        <f>'Class-9'!BL87</f>
        <v>0</v>
      </c>
      <c r="BF85" s="382" t="str">
        <f>'Class-9'!BO87</f>
        <v/>
      </c>
      <c r="BG85" s="353">
        <f>'Class-9'!BP87</f>
        <v>0</v>
      </c>
      <c r="BH85" s="354">
        <f>'Class-9'!BQ87</f>
        <v>0</v>
      </c>
      <c r="BI85" s="380">
        <f>'Class-9'!BR87</f>
        <v>0</v>
      </c>
      <c r="BJ85" s="354">
        <f>'Class-9'!BS87</f>
        <v>0</v>
      </c>
      <c r="BK85" s="354">
        <f>'Class-9'!BT87</f>
        <v>0</v>
      </c>
      <c r="BL85" s="380">
        <f>'Class-9'!BU87</f>
        <v>0</v>
      </c>
      <c r="BM85" s="354">
        <f>'Class-9'!BV87</f>
        <v>0</v>
      </c>
      <c r="BN85" s="354">
        <f>'Class-9'!BW87</f>
        <v>0</v>
      </c>
      <c r="BO85" s="380">
        <f>'Class-9'!BX87</f>
        <v>0</v>
      </c>
      <c r="BP85" s="847">
        <f>'Class-9'!BY87</f>
        <v>0</v>
      </c>
      <c r="BQ85" s="848">
        <f>'Class-9'!BZ87</f>
        <v>0</v>
      </c>
      <c r="BR85" s="382" t="str">
        <f>'Class-9'!CC87</f>
        <v/>
      </c>
      <c r="BS85" s="353">
        <f>'Class-9'!CD87</f>
        <v>0</v>
      </c>
      <c r="BT85" s="354">
        <f>'Class-9'!CE87</f>
        <v>0</v>
      </c>
      <c r="BU85" s="380">
        <f>'Class-9'!CF87</f>
        <v>0</v>
      </c>
      <c r="BV85" s="354">
        <f>'Class-9'!CG87</f>
        <v>0</v>
      </c>
      <c r="BW85" s="354">
        <f>'Class-9'!CH87</f>
        <v>0</v>
      </c>
      <c r="BX85" s="380">
        <f>'Class-9'!CI87</f>
        <v>0</v>
      </c>
      <c r="BY85" s="354">
        <f>'Class-9'!CJ87</f>
        <v>0</v>
      </c>
      <c r="BZ85" s="354">
        <f>'Class-9'!CK87</f>
        <v>0</v>
      </c>
      <c r="CA85" s="380">
        <f>'Class-9'!CL87</f>
        <v>0</v>
      </c>
      <c r="CB85" s="847">
        <f>'Class-9'!CM87</f>
        <v>0</v>
      </c>
      <c r="CC85" s="848">
        <f>'Class-9'!CN87</f>
        <v>0</v>
      </c>
      <c r="CD85" s="382" t="str">
        <f>'Class-9'!CQ87</f>
        <v/>
      </c>
      <c r="CE85" s="353">
        <f>'Class-9'!CR87</f>
        <v>0</v>
      </c>
      <c r="CF85" s="354">
        <f>'Class-9'!CS87</f>
        <v>0</v>
      </c>
      <c r="CG85" s="380">
        <f>'Class-9'!CT87</f>
        <v>0</v>
      </c>
      <c r="CH85" s="354">
        <f>'Class-9'!CU87</f>
        <v>0</v>
      </c>
      <c r="CI85" s="354">
        <f>'Class-9'!CV87</f>
        <v>0</v>
      </c>
      <c r="CJ85" s="380">
        <f>'Class-9'!CW87</f>
        <v>0</v>
      </c>
      <c r="CK85" s="354">
        <f>'Class-9'!CX87</f>
        <v>0</v>
      </c>
      <c r="CL85" s="354">
        <f>'Class-9'!CY87</f>
        <v>0</v>
      </c>
      <c r="CM85" s="380">
        <f>'Class-9'!CZ87</f>
        <v>0</v>
      </c>
      <c r="CN85" s="381">
        <f>'Class-9'!DA87</f>
        <v>0</v>
      </c>
      <c r="CO85" s="400">
        <f>'Class-9'!DC87</f>
        <v>0</v>
      </c>
      <c r="CP85" s="353">
        <f>'Class-9'!DD87</f>
        <v>0</v>
      </c>
      <c r="CQ85" s="354">
        <f>'Class-9'!DE87</f>
        <v>0</v>
      </c>
      <c r="CR85" s="380">
        <f>'Class-9'!DF87</f>
        <v>0</v>
      </c>
      <c r="CS85" s="354">
        <f>'Class-9'!DG87</f>
        <v>0</v>
      </c>
      <c r="CT85" s="354">
        <f>'Class-9'!DH87</f>
        <v>0</v>
      </c>
      <c r="CU85" s="380">
        <f>'Class-9'!DI87</f>
        <v>0</v>
      </c>
      <c r="CV85" s="354">
        <f>'Class-9'!DJ87</f>
        <v>0</v>
      </c>
      <c r="CW85" s="354">
        <f>'Class-9'!DK87</f>
        <v>0</v>
      </c>
      <c r="CX85" s="380">
        <f>'Class-9'!DL87</f>
        <v>0</v>
      </c>
      <c r="CY85" s="381">
        <f>'Class-9'!DM87</f>
        <v>0</v>
      </c>
      <c r="CZ85" s="400">
        <f>'Class-9'!DO87</f>
        <v>0</v>
      </c>
      <c r="DA85" s="353">
        <f>'Class-9'!DP87</f>
        <v>0</v>
      </c>
      <c r="DB85" s="354">
        <f>'Class-9'!DQ87</f>
        <v>0</v>
      </c>
      <c r="DC85" s="354">
        <f>'Class-9'!DR87</f>
        <v>0</v>
      </c>
      <c r="DD85" s="354">
        <f>'Class-9'!DS87</f>
        <v>0</v>
      </c>
      <c r="DE85" s="354">
        <f>'Class-9'!DT87</f>
        <v>0</v>
      </c>
      <c r="DF85" s="382">
        <f>'Class-9'!DU87</f>
        <v>0</v>
      </c>
      <c r="DG85" s="353">
        <f>'Class-9'!DV87</f>
        <v>0</v>
      </c>
      <c r="DH85" s="354">
        <f>'Class-9'!DW87</f>
        <v>0</v>
      </c>
      <c r="DI85" s="354">
        <f>'Class-9'!DX87</f>
        <v>0</v>
      </c>
      <c r="DJ85" s="354">
        <f>'Class-9'!DY87</f>
        <v>0</v>
      </c>
      <c r="DK85" s="354">
        <f>'Class-9'!DZ87</f>
        <v>0</v>
      </c>
      <c r="DL85" s="357">
        <f>'Class-9'!EA87</f>
        <v>0</v>
      </c>
      <c r="DM85" s="353">
        <f>'Class-9'!EB87</f>
        <v>0</v>
      </c>
      <c r="DN85" s="354">
        <f>'Class-9'!EC87</f>
        <v>0</v>
      </c>
      <c r="DO85" s="380">
        <f>'Class-9'!ED87</f>
        <v>0</v>
      </c>
      <c r="DP85" s="354">
        <f>'Class-9'!EE87</f>
        <v>0</v>
      </c>
      <c r="DQ85" s="354">
        <f>'Class-9'!EF87</f>
        <v>0</v>
      </c>
      <c r="DR85" s="380">
        <f>'Class-9'!EG87</f>
        <v>0</v>
      </c>
      <c r="DS85" s="354">
        <f>'Class-9'!EH87</f>
        <v>0</v>
      </c>
      <c r="DT85" s="354">
        <f>'Class-9'!EI87</f>
        <v>0</v>
      </c>
      <c r="DU85" s="380">
        <f>'Class-9'!EJ87</f>
        <v>0</v>
      </c>
      <c r="DV85" s="381">
        <f>'Class-9'!EK87</f>
        <v>0</v>
      </c>
      <c r="DW85" s="400">
        <f>'Class-9'!EM87</f>
        <v>0</v>
      </c>
      <c r="DX85" s="353">
        <f>'Class-9'!EN87</f>
        <v>0</v>
      </c>
      <c r="DY85" s="354">
        <f>'Class-9'!EO87</f>
        <v>0</v>
      </c>
      <c r="DZ85" s="356" t="str">
        <f>'Class-9'!EP87</f>
        <v/>
      </c>
      <c r="EA85" s="353">
        <f>'Class-9'!EQ87</f>
        <v>0</v>
      </c>
      <c r="EB85" s="354">
        <f>'Class-9'!ER87</f>
        <v>0</v>
      </c>
      <c r="EC85" s="354">
        <f>'Class-9'!ES87</f>
        <v>0</v>
      </c>
      <c r="ED85" s="354" t="str">
        <f>'Class-9'!ET87</f>
        <v/>
      </c>
      <c r="EE85" s="354" t="str">
        <f>'Class-9'!EU87</f>
        <v/>
      </c>
      <c r="EF85" s="354" t="str">
        <f>'Class-9'!EV87</f>
        <v/>
      </c>
      <c r="EG85" s="356" t="str">
        <f>'Class-9'!EW87</f>
        <v/>
      </c>
      <c r="EH85" s="360" t="str">
        <f>'Class-9'!EY87</f>
        <v/>
      </c>
    </row>
    <row r="86" spans="1:138" s="361" customFormat="1" ht="17.25" customHeight="1">
      <c r="A86" s="910"/>
      <c r="B86" s="353">
        <f t="shared" si="4"/>
        <v>0</v>
      </c>
      <c r="C86" s="354">
        <f>'Class-9'!D88</f>
        <v>0</v>
      </c>
      <c r="D86" s="354">
        <f>'Class-9'!E88</f>
        <v>0</v>
      </c>
      <c r="E86" s="354">
        <f>'Class-9'!F88</f>
        <v>0</v>
      </c>
      <c r="F86" s="354">
        <f>'Class-9'!G88</f>
        <v>0</v>
      </c>
      <c r="G86" s="354">
        <f>'Class-9'!H88</f>
        <v>0</v>
      </c>
      <c r="H86" s="354">
        <f>'Class-9'!I88</f>
        <v>0</v>
      </c>
      <c r="I86" s="354">
        <f>'Class-9'!J88</f>
        <v>0</v>
      </c>
      <c r="J86" s="355">
        <f>'Class-9'!K88</f>
        <v>0</v>
      </c>
      <c r="K86" s="353">
        <f>'Class-9'!L88</f>
        <v>0</v>
      </c>
      <c r="L86" s="354">
        <f>'Class-9'!M88</f>
        <v>0</v>
      </c>
      <c r="M86" s="380">
        <f>'Class-9'!N88</f>
        <v>0</v>
      </c>
      <c r="N86" s="354">
        <f>'Class-9'!O88</f>
        <v>0</v>
      </c>
      <c r="O86" s="354">
        <f>'Class-9'!P88</f>
        <v>0</v>
      </c>
      <c r="P86" s="380">
        <f>'Class-9'!Q88</f>
        <v>0</v>
      </c>
      <c r="Q86" s="354">
        <f>'Class-9'!R88</f>
        <v>0</v>
      </c>
      <c r="R86" s="354">
        <f>'Class-9'!S88</f>
        <v>0</v>
      </c>
      <c r="S86" s="380">
        <f>'Class-9'!T88</f>
        <v>0</v>
      </c>
      <c r="T86" s="847">
        <f>'Class-9'!U88</f>
        <v>0</v>
      </c>
      <c r="U86" s="848"/>
      <c r="V86" s="382" t="str">
        <f>'Class-9'!Y88</f>
        <v/>
      </c>
      <c r="W86" s="353">
        <f>'Class-9'!Z88</f>
        <v>0</v>
      </c>
      <c r="X86" s="354">
        <f>'Class-9'!AA88</f>
        <v>0</v>
      </c>
      <c r="Y86" s="380">
        <f>'Class-9'!AB88</f>
        <v>0</v>
      </c>
      <c r="Z86" s="354">
        <f>'Class-9'!AC88</f>
        <v>0</v>
      </c>
      <c r="AA86" s="354">
        <f>'Class-9'!AD88</f>
        <v>0</v>
      </c>
      <c r="AB86" s="380">
        <f>'Class-9'!AE88</f>
        <v>0</v>
      </c>
      <c r="AC86" s="354">
        <f>'Class-9'!AF88</f>
        <v>0</v>
      </c>
      <c r="AD86" s="354">
        <f>'Class-9'!AG88</f>
        <v>0</v>
      </c>
      <c r="AE86" s="380">
        <f>'Class-9'!AH88</f>
        <v>0</v>
      </c>
      <c r="AF86" s="847">
        <f>'Class-9'!AI88</f>
        <v>0</v>
      </c>
      <c r="AG86" s="848">
        <f>'Class-9'!AJ88</f>
        <v>0</v>
      </c>
      <c r="AH86" s="382" t="str">
        <f>'Class-9'!AM88</f>
        <v/>
      </c>
      <c r="AI86" s="353">
        <f>'Class-9'!AN88</f>
        <v>0</v>
      </c>
      <c r="AJ86" s="354">
        <f>'Class-9'!AO88</f>
        <v>0</v>
      </c>
      <c r="AK86" s="380">
        <f>'Class-9'!AP88</f>
        <v>0</v>
      </c>
      <c r="AL86" s="354">
        <f>'Class-9'!AQ88</f>
        <v>0</v>
      </c>
      <c r="AM86" s="354">
        <f>'Class-9'!AR88</f>
        <v>0</v>
      </c>
      <c r="AN86" s="380">
        <f>'Class-9'!AS88</f>
        <v>0</v>
      </c>
      <c r="AO86" s="354">
        <f>'Class-9'!AT88</f>
        <v>0</v>
      </c>
      <c r="AP86" s="354">
        <f>'Class-9'!AU88</f>
        <v>0</v>
      </c>
      <c r="AQ86" s="380">
        <f>'Class-9'!AV88</f>
        <v>0</v>
      </c>
      <c r="AR86" s="847">
        <f>'Class-9'!AW88</f>
        <v>0</v>
      </c>
      <c r="AS86" s="848"/>
      <c r="AT86" s="382" t="str">
        <f>'Class-9'!BA88</f>
        <v/>
      </c>
      <c r="AU86" s="353">
        <f>'Class-9'!BB88</f>
        <v>0</v>
      </c>
      <c r="AV86" s="354">
        <f>'Class-9'!BC88</f>
        <v>0</v>
      </c>
      <c r="AW86" s="380">
        <f>'Class-9'!BD88</f>
        <v>0</v>
      </c>
      <c r="AX86" s="354">
        <f>'Class-9'!BE88</f>
        <v>0</v>
      </c>
      <c r="AY86" s="354">
        <f>'Class-9'!BF88</f>
        <v>0</v>
      </c>
      <c r="AZ86" s="380">
        <f>'Class-9'!BG88</f>
        <v>0</v>
      </c>
      <c r="BA86" s="354">
        <f>'Class-9'!BH88</f>
        <v>0</v>
      </c>
      <c r="BB86" s="354">
        <f>'Class-9'!BI88</f>
        <v>0</v>
      </c>
      <c r="BC86" s="380">
        <f>'Class-9'!BJ88</f>
        <v>0</v>
      </c>
      <c r="BD86" s="847">
        <f>'Class-9'!BK88</f>
        <v>0</v>
      </c>
      <c r="BE86" s="848">
        <f>'Class-9'!BL88</f>
        <v>0</v>
      </c>
      <c r="BF86" s="382" t="str">
        <f>'Class-9'!BO88</f>
        <v/>
      </c>
      <c r="BG86" s="353">
        <f>'Class-9'!BP88</f>
        <v>0</v>
      </c>
      <c r="BH86" s="354">
        <f>'Class-9'!BQ88</f>
        <v>0</v>
      </c>
      <c r="BI86" s="380">
        <f>'Class-9'!BR88</f>
        <v>0</v>
      </c>
      <c r="BJ86" s="354">
        <f>'Class-9'!BS88</f>
        <v>0</v>
      </c>
      <c r="BK86" s="354">
        <f>'Class-9'!BT88</f>
        <v>0</v>
      </c>
      <c r="BL86" s="380">
        <f>'Class-9'!BU88</f>
        <v>0</v>
      </c>
      <c r="BM86" s="354">
        <f>'Class-9'!BV88</f>
        <v>0</v>
      </c>
      <c r="BN86" s="354">
        <f>'Class-9'!BW88</f>
        <v>0</v>
      </c>
      <c r="BO86" s="380">
        <f>'Class-9'!BX88</f>
        <v>0</v>
      </c>
      <c r="BP86" s="847">
        <f>'Class-9'!BY88</f>
        <v>0</v>
      </c>
      <c r="BQ86" s="848">
        <f>'Class-9'!BZ88</f>
        <v>0</v>
      </c>
      <c r="BR86" s="382" t="str">
        <f>'Class-9'!CC88</f>
        <v/>
      </c>
      <c r="BS86" s="353">
        <f>'Class-9'!CD88</f>
        <v>0</v>
      </c>
      <c r="BT86" s="354">
        <f>'Class-9'!CE88</f>
        <v>0</v>
      </c>
      <c r="BU86" s="380">
        <f>'Class-9'!CF88</f>
        <v>0</v>
      </c>
      <c r="BV86" s="354">
        <f>'Class-9'!CG88</f>
        <v>0</v>
      </c>
      <c r="BW86" s="354">
        <f>'Class-9'!CH88</f>
        <v>0</v>
      </c>
      <c r="BX86" s="380">
        <f>'Class-9'!CI88</f>
        <v>0</v>
      </c>
      <c r="BY86" s="354">
        <f>'Class-9'!CJ88</f>
        <v>0</v>
      </c>
      <c r="BZ86" s="354">
        <f>'Class-9'!CK88</f>
        <v>0</v>
      </c>
      <c r="CA86" s="380">
        <f>'Class-9'!CL88</f>
        <v>0</v>
      </c>
      <c r="CB86" s="847">
        <f>'Class-9'!CM88</f>
        <v>0</v>
      </c>
      <c r="CC86" s="848">
        <f>'Class-9'!CN88</f>
        <v>0</v>
      </c>
      <c r="CD86" s="382" t="str">
        <f>'Class-9'!CQ88</f>
        <v/>
      </c>
      <c r="CE86" s="353">
        <f>'Class-9'!CR88</f>
        <v>0</v>
      </c>
      <c r="CF86" s="354">
        <f>'Class-9'!CS88</f>
        <v>0</v>
      </c>
      <c r="CG86" s="380">
        <f>'Class-9'!CT88</f>
        <v>0</v>
      </c>
      <c r="CH86" s="354">
        <f>'Class-9'!CU88</f>
        <v>0</v>
      </c>
      <c r="CI86" s="354">
        <f>'Class-9'!CV88</f>
        <v>0</v>
      </c>
      <c r="CJ86" s="380">
        <f>'Class-9'!CW88</f>
        <v>0</v>
      </c>
      <c r="CK86" s="354">
        <f>'Class-9'!CX88</f>
        <v>0</v>
      </c>
      <c r="CL86" s="354">
        <f>'Class-9'!CY88</f>
        <v>0</v>
      </c>
      <c r="CM86" s="380">
        <f>'Class-9'!CZ88</f>
        <v>0</v>
      </c>
      <c r="CN86" s="381">
        <f>'Class-9'!DA88</f>
        <v>0</v>
      </c>
      <c r="CO86" s="400">
        <f>'Class-9'!DC88</f>
        <v>0</v>
      </c>
      <c r="CP86" s="353">
        <f>'Class-9'!DD88</f>
        <v>0</v>
      </c>
      <c r="CQ86" s="354">
        <f>'Class-9'!DE88</f>
        <v>0</v>
      </c>
      <c r="CR86" s="380">
        <f>'Class-9'!DF88</f>
        <v>0</v>
      </c>
      <c r="CS86" s="354">
        <f>'Class-9'!DG88</f>
        <v>0</v>
      </c>
      <c r="CT86" s="354">
        <f>'Class-9'!DH88</f>
        <v>0</v>
      </c>
      <c r="CU86" s="380">
        <f>'Class-9'!DI88</f>
        <v>0</v>
      </c>
      <c r="CV86" s="354">
        <f>'Class-9'!DJ88</f>
        <v>0</v>
      </c>
      <c r="CW86" s="354">
        <f>'Class-9'!DK88</f>
        <v>0</v>
      </c>
      <c r="CX86" s="380">
        <f>'Class-9'!DL88</f>
        <v>0</v>
      </c>
      <c r="CY86" s="381">
        <f>'Class-9'!DM88</f>
        <v>0</v>
      </c>
      <c r="CZ86" s="400">
        <f>'Class-9'!DO88</f>
        <v>0</v>
      </c>
      <c r="DA86" s="353">
        <f>'Class-9'!DP88</f>
        <v>0</v>
      </c>
      <c r="DB86" s="354">
        <f>'Class-9'!DQ88</f>
        <v>0</v>
      </c>
      <c r="DC86" s="354">
        <f>'Class-9'!DR88</f>
        <v>0</v>
      </c>
      <c r="DD86" s="354">
        <f>'Class-9'!DS88</f>
        <v>0</v>
      </c>
      <c r="DE86" s="354">
        <f>'Class-9'!DT88</f>
        <v>0</v>
      </c>
      <c r="DF86" s="382">
        <f>'Class-9'!DU88</f>
        <v>0</v>
      </c>
      <c r="DG86" s="353">
        <f>'Class-9'!DV88</f>
        <v>0</v>
      </c>
      <c r="DH86" s="354">
        <f>'Class-9'!DW88</f>
        <v>0</v>
      </c>
      <c r="DI86" s="354">
        <f>'Class-9'!DX88</f>
        <v>0</v>
      </c>
      <c r="DJ86" s="354">
        <f>'Class-9'!DY88</f>
        <v>0</v>
      </c>
      <c r="DK86" s="354">
        <f>'Class-9'!DZ88</f>
        <v>0</v>
      </c>
      <c r="DL86" s="357">
        <f>'Class-9'!EA88</f>
        <v>0</v>
      </c>
      <c r="DM86" s="353">
        <f>'Class-9'!EB88</f>
        <v>0</v>
      </c>
      <c r="DN86" s="354">
        <f>'Class-9'!EC88</f>
        <v>0</v>
      </c>
      <c r="DO86" s="380">
        <f>'Class-9'!ED88</f>
        <v>0</v>
      </c>
      <c r="DP86" s="354">
        <f>'Class-9'!EE88</f>
        <v>0</v>
      </c>
      <c r="DQ86" s="354">
        <f>'Class-9'!EF88</f>
        <v>0</v>
      </c>
      <c r="DR86" s="380">
        <f>'Class-9'!EG88</f>
        <v>0</v>
      </c>
      <c r="DS86" s="354">
        <f>'Class-9'!EH88</f>
        <v>0</v>
      </c>
      <c r="DT86" s="354">
        <f>'Class-9'!EI88</f>
        <v>0</v>
      </c>
      <c r="DU86" s="380">
        <f>'Class-9'!EJ88</f>
        <v>0</v>
      </c>
      <c r="DV86" s="381">
        <f>'Class-9'!EK88</f>
        <v>0</v>
      </c>
      <c r="DW86" s="400">
        <f>'Class-9'!EM88</f>
        <v>0</v>
      </c>
      <c r="DX86" s="353">
        <f>'Class-9'!EN88</f>
        <v>0</v>
      </c>
      <c r="DY86" s="354">
        <f>'Class-9'!EO88</f>
        <v>0</v>
      </c>
      <c r="DZ86" s="356" t="str">
        <f>'Class-9'!EP88</f>
        <v/>
      </c>
      <c r="EA86" s="353">
        <f>'Class-9'!EQ88</f>
        <v>0</v>
      </c>
      <c r="EB86" s="354">
        <f>'Class-9'!ER88</f>
        <v>0</v>
      </c>
      <c r="EC86" s="354">
        <f>'Class-9'!ES88</f>
        <v>0</v>
      </c>
      <c r="ED86" s="354" t="str">
        <f>'Class-9'!ET88</f>
        <v/>
      </c>
      <c r="EE86" s="354" t="str">
        <f>'Class-9'!EU88</f>
        <v/>
      </c>
      <c r="EF86" s="354" t="str">
        <f>'Class-9'!EV88</f>
        <v/>
      </c>
      <c r="EG86" s="356" t="str">
        <f>'Class-9'!EW88</f>
        <v/>
      </c>
      <c r="EH86" s="360" t="str">
        <f>'Class-9'!EY88</f>
        <v/>
      </c>
    </row>
    <row r="87" spans="1:138" s="361" customFormat="1" ht="17.25" customHeight="1">
      <c r="A87" s="910"/>
      <c r="B87" s="353">
        <f t="shared" si="4"/>
        <v>0</v>
      </c>
      <c r="C87" s="354">
        <f>'Class-9'!D89</f>
        <v>0</v>
      </c>
      <c r="D87" s="354">
        <f>'Class-9'!E89</f>
        <v>0</v>
      </c>
      <c r="E87" s="354">
        <f>'Class-9'!F89</f>
        <v>0</v>
      </c>
      <c r="F87" s="354">
        <f>'Class-9'!G89</f>
        <v>0</v>
      </c>
      <c r="G87" s="354">
        <f>'Class-9'!H89</f>
        <v>0</v>
      </c>
      <c r="H87" s="354">
        <f>'Class-9'!I89</f>
        <v>0</v>
      </c>
      <c r="I87" s="354">
        <f>'Class-9'!J89</f>
        <v>0</v>
      </c>
      <c r="J87" s="355">
        <f>'Class-9'!K89</f>
        <v>0</v>
      </c>
      <c r="K87" s="353">
        <f>'Class-9'!L89</f>
        <v>0</v>
      </c>
      <c r="L87" s="354">
        <f>'Class-9'!M89</f>
        <v>0</v>
      </c>
      <c r="M87" s="380">
        <f>'Class-9'!N89</f>
        <v>0</v>
      </c>
      <c r="N87" s="354">
        <f>'Class-9'!O89</f>
        <v>0</v>
      </c>
      <c r="O87" s="354">
        <f>'Class-9'!P89</f>
        <v>0</v>
      </c>
      <c r="P87" s="380">
        <f>'Class-9'!Q89</f>
        <v>0</v>
      </c>
      <c r="Q87" s="354">
        <f>'Class-9'!R89</f>
        <v>0</v>
      </c>
      <c r="R87" s="354">
        <f>'Class-9'!S89</f>
        <v>0</v>
      </c>
      <c r="S87" s="380">
        <f>'Class-9'!T89</f>
        <v>0</v>
      </c>
      <c r="T87" s="847">
        <f>'Class-9'!U89</f>
        <v>0</v>
      </c>
      <c r="U87" s="848"/>
      <c r="V87" s="382" t="str">
        <f>'Class-9'!Y89</f>
        <v/>
      </c>
      <c r="W87" s="353">
        <f>'Class-9'!Z89</f>
        <v>0</v>
      </c>
      <c r="X87" s="354">
        <f>'Class-9'!AA89</f>
        <v>0</v>
      </c>
      <c r="Y87" s="380">
        <f>'Class-9'!AB89</f>
        <v>0</v>
      </c>
      <c r="Z87" s="354">
        <f>'Class-9'!AC89</f>
        <v>0</v>
      </c>
      <c r="AA87" s="354">
        <f>'Class-9'!AD89</f>
        <v>0</v>
      </c>
      <c r="AB87" s="380">
        <f>'Class-9'!AE89</f>
        <v>0</v>
      </c>
      <c r="AC87" s="354">
        <f>'Class-9'!AF89</f>
        <v>0</v>
      </c>
      <c r="AD87" s="354">
        <f>'Class-9'!AG89</f>
        <v>0</v>
      </c>
      <c r="AE87" s="380">
        <f>'Class-9'!AH89</f>
        <v>0</v>
      </c>
      <c r="AF87" s="847">
        <f>'Class-9'!AI89</f>
        <v>0</v>
      </c>
      <c r="AG87" s="848">
        <f>'Class-9'!AJ89</f>
        <v>0</v>
      </c>
      <c r="AH87" s="382" t="str">
        <f>'Class-9'!AM89</f>
        <v/>
      </c>
      <c r="AI87" s="353">
        <f>'Class-9'!AN89</f>
        <v>0</v>
      </c>
      <c r="AJ87" s="354">
        <f>'Class-9'!AO89</f>
        <v>0</v>
      </c>
      <c r="AK87" s="380">
        <f>'Class-9'!AP89</f>
        <v>0</v>
      </c>
      <c r="AL87" s="354">
        <f>'Class-9'!AQ89</f>
        <v>0</v>
      </c>
      <c r="AM87" s="354">
        <f>'Class-9'!AR89</f>
        <v>0</v>
      </c>
      <c r="AN87" s="380">
        <f>'Class-9'!AS89</f>
        <v>0</v>
      </c>
      <c r="AO87" s="354">
        <f>'Class-9'!AT89</f>
        <v>0</v>
      </c>
      <c r="AP87" s="354">
        <f>'Class-9'!AU89</f>
        <v>0</v>
      </c>
      <c r="AQ87" s="380">
        <f>'Class-9'!AV89</f>
        <v>0</v>
      </c>
      <c r="AR87" s="847">
        <f>'Class-9'!AW89</f>
        <v>0</v>
      </c>
      <c r="AS87" s="848"/>
      <c r="AT87" s="382" t="str">
        <f>'Class-9'!BA89</f>
        <v/>
      </c>
      <c r="AU87" s="353">
        <f>'Class-9'!BB89</f>
        <v>0</v>
      </c>
      <c r="AV87" s="354">
        <f>'Class-9'!BC89</f>
        <v>0</v>
      </c>
      <c r="AW87" s="380">
        <f>'Class-9'!BD89</f>
        <v>0</v>
      </c>
      <c r="AX87" s="354">
        <f>'Class-9'!BE89</f>
        <v>0</v>
      </c>
      <c r="AY87" s="354">
        <f>'Class-9'!BF89</f>
        <v>0</v>
      </c>
      <c r="AZ87" s="380">
        <f>'Class-9'!BG89</f>
        <v>0</v>
      </c>
      <c r="BA87" s="354">
        <f>'Class-9'!BH89</f>
        <v>0</v>
      </c>
      <c r="BB87" s="354">
        <f>'Class-9'!BI89</f>
        <v>0</v>
      </c>
      <c r="BC87" s="380">
        <f>'Class-9'!BJ89</f>
        <v>0</v>
      </c>
      <c r="BD87" s="847">
        <f>'Class-9'!BK89</f>
        <v>0</v>
      </c>
      <c r="BE87" s="848">
        <f>'Class-9'!BL89</f>
        <v>0</v>
      </c>
      <c r="BF87" s="382" t="str">
        <f>'Class-9'!BO89</f>
        <v/>
      </c>
      <c r="BG87" s="353">
        <f>'Class-9'!BP89</f>
        <v>0</v>
      </c>
      <c r="BH87" s="354">
        <f>'Class-9'!BQ89</f>
        <v>0</v>
      </c>
      <c r="BI87" s="380">
        <f>'Class-9'!BR89</f>
        <v>0</v>
      </c>
      <c r="BJ87" s="354">
        <f>'Class-9'!BS89</f>
        <v>0</v>
      </c>
      <c r="BK87" s="354">
        <f>'Class-9'!BT89</f>
        <v>0</v>
      </c>
      <c r="BL87" s="380">
        <f>'Class-9'!BU89</f>
        <v>0</v>
      </c>
      <c r="BM87" s="354">
        <f>'Class-9'!BV89</f>
        <v>0</v>
      </c>
      <c r="BN87" s="354">
        <f>'Class-9'!BW89</f>
        <v>0</v>
      </c>
      <c r="BO87" s="380">
        <f>'Class-9'!BX89</f>
        <v>0</v>
      </c>
      <c r="BP87" s="847">
        <f>'Class-9'!BY89</f>
        <v>0</v>
      </c>
      <c r="BQ87" s="848">
        <f>'Class-9'!BZ89</f>
        <v>0</v>
      </c>
      <c r="BR87" s="382" t="str">
        <f>'Class-9'!CC89</f>
        <v/>
      </c>
      <c r="BS87" s="353">
        <f>'Class-9'!CD89</f>
        <v>0</v>
      </c>
      <c r="BT87" s="354">
        <f>'Class-9'!CE89</f>
        <v>0</v>
      </c>
      <c r="BU87" s="380">
        <f>'Class-9'!CF89</f>
        <v>0</v>
      </c>
      <c r="BV87" s="354">
        <f>'Class-9'!CG89</f>
        <v>0</v>
      </c>
      <c r="BW87" s="354">
        <f>'Class-9'!CH89</f>
        <v>0</v>
      </c>
      <c r="BX87" s="380">
        <f>'Class-9'!CI89</f>
        <v>0</v>
      </c>
      <c r="BY87" s="354">
        <f>'Class-9'!CJ89</f>
        <v>0</v>
      </c>
      <c r="BZ87" s="354">
        <f>'Class-9'!CK89</f>
        <v>0</v>
      </c>
      <c r="CA87" s="380">
        <f>'Class-9'!CL89</f>
        <v>0</v>
      </c>
      <c r="CB87" s="847">
        <f>'Class-9'!CM89</f>
        <v>0</v>
      </c>
      <c r="CC87" s="848">
        <f>'Class-9'!CN89</f>
        <v>0</v>
      </c>
      <c r="CD87" s="382" t="str">
        <f>'Class-9'!CQ89</f>
        <v/>
      </c>
      <c r="CE87" s="353">
        <f>'Class-9'!CR89</f>
        <v>0</v>
      </c>
      <c r="CF87" s="354">
        <f>'Class-9'!CS89</f>
        <v>0</v>
      </c>
      <c r="CG87" s="380">
        <f>'Class-9'!CT89</f>
        <v>0</v>
      </c>
      <c r="CH87" s="354">
        <f>'Class-9'!CU89</f>
        <v>0</v>
      </c>
      <c r="CI87" s="354">
        <f>'Class-9'!CV89</f>
        <v>0</v>
      </c>
      <c r="CJ87" s="380">
        <f>'Class-9'!CW89</f>
        <v>0</v>
      </c>
      <c r="CK87" s="354">
        <f>'Class-9'!CX89</f>
        <v>0</v>
      </c>
      <c r="CL87" s="354">
        <f>'Class-9'!CY89</f>
        <v>0</v>
      </c>
      <c r="CM87" s="380">
        <f>'Class-9'!CZ89</f>
        <v>0</v>
      </c>
      <c r="CN87" s="381">
        <f>'Class-9'!DA89</f>
        <v>0</v>
      </c>
      <c r="CO87" s="400">
        <f>'Class-9'!DC89</f>
        <v>0</v>
      </c>
      <c r="CP87" s="353">
        <f>'Class-9'!DD89</f>
        <v>0</v>
      </c>
      <c r="CQ87" s="354">
        <f>'Class-9'!DE89</f>
        <v>0</v>
      </c>
      <c r="CR87" s="380">
        <f>'Class-9'!DF89</f>
        <v>0</v>
      </c>
      <c r="CS87" s="354">
        <f>'Class-9'!DG89</f>
        <v>0</v>
      </c>
      <c r="CT87" s="354">
        <f>'Class-9'!DH89</f>
        <v>0</v>
      </c>
      <c r="CU87" s="380">
        <f>'Class-9'!DI89</f>
        <v>0</v>
      </c>
      <c r="CV87" s="354">
        <f>'Class-9'!DJ89</f>
        <v>0</v>
      </c>
      <c r="CW87" s="354">
        <f>'Class-9'!DK89</f>
        <v>0</v>
      </c>
      <c r="CX87" s="380">
        <f>'Class-9'!DL89</f>
        <v>0</v>
      </c>
      <c r="CY87" s="381">
        <f>'Class-9'!DM89</f>
        <v>0</v>
      </c>
      <c r="CZ87" s="400">
        <f>'Class-9'!DO89</f>
        <v>0</v>
      </c>
      <c r="DA87" s="353">
        <f>'Class-9'!DP89</f>
        <v>0</v>
      </c>
      <c r="DB87" s="354">
        <f>'Class-9'!DQ89</f>
        <v>0</v>
      </c>
      <c r="DC87" s="354">
        <f>'Class-9'!DR89</f>
        <v>0</v>
      </c>
      <c r="DD87" s="354">
        <f>'Class-9'!DS89</f>
        <v>0</v>
      </c>
      <c r="DE87" s="354">
        <f>'Class-9'!DT89</f>
        <v>0</v>
      </c>
      <c r="DF87" s="382">
        <f>'Class-9'!DU89</f>
        <v>0</v>
      </c>
      <c r="DG87" s="353">
        <f>'Class-9'!DV89</f>
        <v>0</v>
      </c>
      <c r="DH87" s="354">
        <f>'Class-9'!DW89</f>
        <v>0</v>
      </c>
      <c r="DI87" s="354">
        <f>'Class-9'!DX89</f>
        <v>0</v>
      </c>
      <c r="DJ87" s="354">
        <f>'Class-9'!DY89</f>
        <v>0</v>
      </c>
      <c r="DK87" s="354">
        <f>'Class-9'!DZ89</f>
        <v>0</v>
      </c>
      <c r="DL87" s="357">
        <f>'Class-9'!EA89</f>
        <v>0</v>
      </c>
      <c r="DM87" s="353">
        <f>'Class-9'!EB89</f>
        <v>0</v>
      </c>
      <c r="DN87" s="354">
        <f>'Class-9'!EC89</f>
        <v>0</v>
      </c>
      <c r="DO87" s="380">
        <f>'Class-9'!ED89</f>
        <v>0</v>
      </c>
      <c r="DP87" s="354">
        <f>'Class-9'!EE89</f>
        <v>0</v>
      </c>
      <c r="DQ87" s="354">
        <f>'Class-9'!EF89</f>
        <v>0</v>
      </c>
      <c r="DR87" s="380">
        <f>'Class-9'!EG89</f>
        <v>0</v>
      </c>
      <c r="DS87" s="354">
        <f>'Class-9'!EH89</f>
        <v>0</v>
      </c>
      <c r="DT87" s="354">
        <f>'Class-9'!EI89</f>
        <v>0</v>
      </c>
      <c r="DU87" s="380">
        <f>'Class-9'!EJ89</f>
        <v>0</v>
      </c>
      <c r="DV87" s="381">
        <f>'Class-9'!EK89</f>
        <v>0</v>
      </c>
      <c r="DW87" s="400">
        <f>'Class-9'!EM89</f>
        <v>0</v>
      </c>
      <c r="DX87" s="353">
        <f>'Class-9'!EN89</f>
        <v>0</v>
      </c>
      <c r="DY87" s="354">
        <f>'Class-9'!EO89</f>
        <v>0</v>
      </c>
      <c r="DZ87" s="356" t="str">
        <f>'Class-9'!EP89</f>
        <v/>
      </c>
      <c r="EA87" s="353">
        <f>'Class-9'!EQ89</f>
        <v>0</v>
      </c>
      <c r="EB87" s="354">
        <f>'Class-9'!ER89</f>
        <v>0</v>
      </c>
      <c r="EC87" s="354">
        <f>'Class-9'!ES89</f>
        <v>0</v>
      </c>
      <c r="ED87" s="354" t="str">
        <f>'Class-9'!ET89</f>
        <v/>
      </c>
      <c r="EE87" s="354" t="str">
        <f>'Class-9'!EU89</f>
        <v/>
      </c>
      <c r="EF87" s="354" t="str">
        <f>'Class-9'!EV89</f>
        <v/>
      </c>
      <c r="EG87" s="356" t="str">
        <f>'Class-9'!EW89</f>
        <v/>
      </c>
      <c r="EH87" s="360" t="str">
        <f>'Class-9'!EY89</f>
        <v/>
      </c>
    </row>
    <row r="88" spans="1:138" s="361" customFormat="1" ht="17.25" customHeight="1">
      <c r="A88" s="910"/>
      <c r="B88" s="353">
        <f t="shared" si="4"/>
        <v>0</v>
      </c>
      <c r="C88" s="354">
        <f>'Class-9'!D90</f>
        <v>0</v>
      </c>
      <c r="D88" s="354">
        <f>'Class-9'!E90</f>
        <v>0</v>
      </c>
      <c r="E88" s="354">
        <f>'Class-9'!F90</f>
        <v>0</v>
      </c>
      <c r="F88" s="354">
        <f>'Class-9'!G90</f>
        <v>0</v>
      </c>
      <c r="G88" s="354">
        <f>'Class-9'!H90</f>
        <v>0</v>
      </c>
      <c r="H88" s="354">
        <f>'Class-9'!I90</f>
        <v>0</v>
      </c>
      <c r="I88" s="354">
        <f>'Class-9'!J90</f>
        <v>0</v>
      </c>
      <c r="J88" s="355">
        <f>'Class-9'!K90</f>
        <v>0</v>
      </c>
      <c r="K88" s="353">
        <f>'Class-9'!L90</f>
        <v>0</v>
      </c>
      <c r="L88" s="354">
        <f>'Class-9'!M90</f>
        <v>0</v>
      </c>
      <c r="M88" s="380">
        <f>'Class-9'!N90</f>
        <v>0</v>
      </c>
      <c r="N88" s="354">
        <f>'Class-9'!O90</f>
        <v>0</v>
      </c>
      <c r="O88" s="354">
        <f>'Class-9'!P90</f>
        <v>0</v>
      </c>
      <c r="P88" s="380">
        <f>'Class-9'!Q90</f>
        <v>0</v>
      </c>
      <c r="Q88" s="354">
        <f>'Class-9'!R90</f>
        <v>0</v>
      </c>
      <c r="R88" s="354">
        <f>'Class-9'!S90</f>
        <v>0</v>
      </c>
      <c r="S88" s="380">
        <f>'Class-9'!T90</f>
        <v>0</v>
      </c>
      <c r="T88" s="847">
        <f>'Class-9'!U90</f>
        <v>0</v>
      </c>
      <c r="U88" s="848"/>
      <c r="V88" s="382" t="str">
        <f>'Class-9'!Y90</f>
        <v/>
      </c>
      <c r="W88" s="353">
        <f>'Class-9'!Z90</f>
        <v>0</v>
      </c>
      <c r="X88" s="354">
        <f>'Class-9'!AA90</f>
        <v>0</v>
      </c>
      <c r="Y88" s="380">
        <f>'Class-9'!AB90</f>
        <v>0</v>
      </c>
      <c r="Z88" s="354">
        <f>'Class-9'!AC90</f>
        <v>0</v>
      </c>
      <c r="AA88" s="354">
        <f>'Class-9'!AD90</f>
        <v>0</v>
      </c>
      <c r="AB88" s="380">
        <f>'Class-9'!AE90</f>
        <v>0</v>
      </c>
      <c r="AC88" s="354">
        <f>'Class-9'!AF90</f>
        <v>0</v>
      </c>
      <c r="AD88" s="354">
        <f>'Class-9'!AG90</f>
        <v>0</v>
      </c>
      <c r="AE88" s="380">
        <f>'Class-9'!AH90</f>
        <v>0</v>
      </c>
      <c r="AF88" s="847">
        <f>'Class-9'!AI90</f>
        <v>0</v>
      </c>
      <c r="AG88" s="848">
        <f>'Class-9'!AJ90</f>
        <v>0</v>
      </c>
      <c r="AH88" s="382" t="str">
        <f>'Class-9'!AM90</f>
        <v/>
      </c>
      <c r="AI88" s="353">
        <f>'Class-9'!AN90</f>
        <v>0</v>
      </c>
      <c r="AJ88" s="354">
        <f>'Class-9'!AO90</f>
        <v>0</v>
      </c>
      <c r="AK88" s="380">
        <f>'Class-9'!AP90</f>
        <v>0</v>
      </c>
      <c r="AL88" s="354">
        <f>'Class-9'!AQ90</f>
        <v>0</v>
      </c>
      <c r="AM88" s="354">
        <f>'Class-9'!AR90</f>
        <v>0</v>
      </c>
      <c r="AN88" s="380">
        <f>'Class-9'!AS90</f>
        <v>0</v>
      </c>
      <c r="AO88" s="354">
        <f>'Class-9'!AT90</f>
        <v>0</v>
      </c>
      <c r="AP88" s="354">
        <f>'Class-9'!AU90</f>
        <v>0</v>
      </c>
      <c r="AQ88" s="380">
        <f>'Class-9'!AV90</f>
        <v>0</v>
      </c>
      <c r="AR88" s="847">
        <f>'Class-9'!AW90</f>
        <v>0</v>
      </c>
      <c r="AS88" s="848"/>
      <c r="AT88" s="382" t="str">
        <f>'Class-9'!BA90</f>
        <v/>
      </c>
      <c r="AU88" s="353">
        <f>'Class-9'!BB90</f>
        <v>0</v>
      </c>
      <c r="AV88" s="354">
        <f>'Class-9'!BC90</f>
        <v>0</v>
      </c>
      <c r="AW88" s="380">
        <f>'Class-9'!BD90</f>
        <v>0</v>
      </c>
      <c r="AX88" s="354">
        <f>'Class-9'!BE90</f>
        <v>0</v>
      </c>
      <c r="AY88" s="354">
        <f>'Class-9'!BF90</f>
        <v>0</v>
      </c>
      <c r="AZ88" s="380">
        <f>'Class-9'!BG90</f>
        <v>0</v>
      </c>
      <c r="BA88" s="354">
        <f>'Class-9'!BH90</f>
        <v>0</v>
      </c>
      <c r="BB88" s="354">
        <f>'Class-9'!BI90</f>
        <v>0</v>
      </c>
      <c r="BC88" s="380">
        <f>'Class-9'!BJ90</f>
        <v>0</v>
      </c>
      <c r="BD88" s="847">
        <f>'Class-9'!BK90</f>
        <v>0</v>
      </c>
      <c r="BE88" s="848">
        <f>'Class-9'!BL90</f>
        <v>0</v>
      </c>
      <c r="BF88" s="382" t="str">
        <f>'Class-9'!BO90</f>
        <v/>
      </c>
      <c r="BG88" s="353">
        <f>'Class-9'!BP90</f>
        <v>0</v>
      </c>
      <c r="BH88" s="354">
        <f>'Class-9'!BQ90</f>
        <v>0</v>
      </c>
      <c r="BI88" s="380">
        <f>'Class-9'!BR90</f>
        <v>0</v>
      </c>
      <c r="BJ88" s="354">
        <f>'Class-9'!BS90</f>
        <v>0</v>
      </c>
      <c r="BK88" s="354">
        <f>'Class-9'!BT90</f>
        <v>0</v>
      </c>
      <c r="BL88" s="380">
        <f>'Class-9'!BU90</f>
        <v>0</v>
      </c>
      <c r="BM88" s="354">
        <f>'Class-9'!BV90</f>
        <v>0</v>
      </c>
      <c r="BN88" s="354">
        <f>'Class-9'!BW90</f>
        <v>0</v>
      </c>
      <c r="BO88" s="380">
        <f>'Class-9'!BX90</f>
        <v>0</v>
      </c>
      <c r="BP88" s="847">
        <f>'Class-9'!BY90</f>
        <v>0</v>
      </c>
      <c r="BQ88" s="848">
        <f>'Class-9'!BZ90</f>
        <v>0</v>
      </c>
      <c r="BR88" s="382" t="str">
        <f>'Class-9'!CC90</f>
        <v/>
      </c>
      <c r="BS88" s="353">
        <f>'Class-9'!CD90</f>
        <v>0</v>
      </c>
      <c r="BT88" s="354">
        <f>'Class-9'!CE90</f>
        <v>0</v>
      </c>
      <c r="BU88" s="380">
        <f>'Class-9'!CF90</f>
        <v>0</v>
      </c>
      <c r="BV88" s="354">
        <f>'Class-9'!CG90</f>
        <v>0</v>
      </c>
      <c r="BW88" s="354">
        <f>'Class-9'!CH90</f>
        <v>0</v>
      </c>
      <c r="BX88" s="380">
        <f>'Class-9'!CI90</f>
        <v>0</v>
      </c>
      <c r="BY88" s="354">
        <f>'Class-9'!CJ90</f>
        <v>0</v>
      </c>
      <c r="BZ88" s="354">
        <f>'Class-9'!CK90</f>
        <v>0</v>
      </c>
      <c r="CA88" s="380">
        <f>'Class-9'!CL90</f>
        <v>0</v>
      </c>
      <c r="CB88" s="847">
        <f>'Class-9'!CM90</f>
        <v>0</v>
      </c>
      <c r="CC88" s="848">
        <f>'Class-9'!CN90</f>
        <v>0</v>
      </c>
      <c r="CD88" s="382" t="str">
        <f>'Class-9'!CQ90</f>
        <v/>
      </c>
      <c r="CE88" s="353">
        <f>'Class-9'!CR90</f>
        <v>0</v>
      </c>
      <c r="CF88" s="354">
        <f>'Class-9'!CS90</f>
        <v>0</v>
      </c>
      <c r="CG88" s="380">
        <f>'Class-9'!CT90</f>
        <v>0</v>
      </c>
      <c r="CH88" s="354">
        <f>'Class-9'!CU90</f>
        <v>0</v>
      </c>
      <c r="CI88" s="354">
        <f>'Class-9'!CV90</f>
        <v>0</v>
      </c>
      <c r="CJ88" s="380">
        <f>'Class-9'!CW90</f>
        <v>0</v>
      </c>
      <c r="CK88" s="354">
        <f>'Class-9'!CX90</f>
        <v>0</v>
      </c>
      <c r="CL88" s="354">
        <f>'Class-9'!CY90</f>
        <v>0</v>
      </c>
      <c r="CM88" s="380">
        <f>'Class-9'!CZ90</f>
        <v>0</v>
      </c>
      <c r="CN88" s="381">
        <f>'Class-9'!DA90</f>
        <v>0</v>
      </c>
      <c r="CO88" s="400">
        <f>'Class-9'!DC90</f>
        <v>0</v>
      </c>
      <c r="CP88" s="353">
        <f>'Class-9'!DD90</f>
        <v>0</v>
      </c>
      <c r="CQ88" s="354">
        <f>'Class-9'!DE90</f>
        <v>0</v>
      </c>
      <c r="CR88" s="380">
        <f>'Class-9'!DF90</f>
        <v>0</v>
      </c>
      <c r="CS88" s="354">
        <f>'Class-9'!DG90</f>
        <v>0</v>
      </c>
      <c r="CT88" s="354">
        <f>'Class-9'!DH90</f>
        <v>0</v>
      </c>
      <c r="CU88" s="380">
        <f>'Class-9'!DI90</f>
        <v>0</v>
      </c>
      <c r="CV88" s="354">
        <f>'Class-9'!DJ90</f>
        <v>0</v>
      </c>
      <c r="CW88" s="354">
        <f>'Class-9'!DK90</f>
        <v>0</v>
      </c>
      <c r="CX88" s="380">
        <f>'Class-9'!DL90</f>
        <v>0</v>
      </c>
      <c r="CY88" s="381">
        <f>'Class-9'!DM90</f>
        <v>0</v>
      </c>
      <c r="CZ88" s="400">
        <f>'Class-9'!DO90</f>
        <v>0</v>
      </c>
      <c r="DA88" s="353">
        <f>'Class-9'!DP90</f>
        <v>0</v>
      </c>
      <c r="DB88" s="354">
        <f>'Class-9'!DQ90</f>
        <v>0</v>
      </c>
      <c r="DC88" s="354">
        <f>'Class-9'!DR90</f>
        <v>0</v>
      </c>
      <c r="DD88" s="354">
        <f>'Class-9'!DS90</f>
        <v>0</v>
      </c>
      <c r="DE88" s="354">
        <f>'Class-9'!DT90</f>
        <v>0</v>
      </c>
      <c r="DF88" s="382">
        <f>'Class-9'!DU90</f>
        <v>0</v>
      </c>
      <c r="DG88" s="353">
        <f>'Class-9'!DV90</f>
        <v>0</v>
      </c>
      <c r="DH88" s="354">
        <f>'Class-9'!DW90</f>
        <v>0</v>
      </c>
      <c r="DI88" s="354">
        <f>'Class-9'!DX90</f>
        <v>0</v>
      </c>
      <c r="DJ88" s="354">
        <f>'Class-9'!DY90</f>
        <v>0</v>
      </c>
      <c r="DK88" s="354">
        <f>'Class-9'!DZ90</f>
        <v>0</v>
      </c>
      <c r="DL88" s="357">
        <f>'Class-9'!EA90</f>
        <v>0</v>
      </c>
      <c r="DM88" s="353">
        <f>'Class-9'!EB90</f>
        <v>0</v>
      </c>
      <c r="DN88" s="354">
        <f>'Class-9'!EC90</f>
        <v>0</v>
      </c>
      <c r="DO88" s="380">
        <f>'Class-9'!ED90</f>
        <v>0</v>
      </c>
      <c r="DP88" s="354">
        <f>'Class-9'!EE90</f>
        <v>0</v>
      </c>
      <c r="DQ88" s="354">
        <f>'Class-9'!EF90</f>
        <v>0</v>
      </c>
      <c r="DR88" s="380">
        <f>'Class-9'!EG90</f>
        <v>0</v>
      </c>
      <c r="DS88" s="354">
        <f>'Class-9'!EH90</f>
        <v>0</v>
      </c>
      <c r="DT88" s="354">
        <f>'Class-9'!EI90</f>
        <v>0</v>
      </c>
      <c r="DU88" s="380">
        <f>'Class-9'!EJ90</f>
        <v>0</v>
      </c>
      <c r="DV88" s="381">
        <f>'Class-9'!EK90</f>
        <v>0</v>
      </c>
      <c r="DW88" s="400">
        <f>'Class-9'!EM90</f>
        <v>0</v>
      </c>
      <c r="DX88" s="353">
        <f>'Class-9'!EN90</f>
        <v>0</v>
      </c>
      <c r="DY88" s="354">
        <f>'Class-9'!EO90</f>
        <v>0</v>
      </c>
      <c r="DZ88" s="356" t="str">
        <f>'Class-9'!EP90</f>
        <v/>
      </c>
      <c r="EA88" s="353">
        <f>'Class-9'!EQ90</f>
        <v>0</v>
      </c>
      <c r="EB88" s="354">
        <f>'Class-9'!ER90</f>
        <v>0</v>
      </c>
      <c r="EC88" s="354">
        <f>'Class-9'!ES90</f>
        <v>0</v>
      </c>
      <c r="ED88" s="354" t="str">
        <f>'Class-9'!ET90</f>
        <v/>
      </c>
      <c r="EE88" s="354" t="str">
        <f>'Class-9'!EU90</f>
        <v/>
      </c>
      <c r="EF88" s="354" t="str">
        <f>'Class-9'!EV90</f>
        <v/>
      </c>
      <c r="EG88" s="356" t="str">
        <f>'Class-9'!EW90</f>
        <v/>
      </c>
      <c r="EH88" s="360" t="str">
        <f>'Class-9'!EY90</f>
        <v/>
      </c>
    </row>
    <row r="89" spans="1:138" s="361" customFormat="1" ht="17.25" customHeight="1">
      <c r="A89" s="910"/>
      <c r="B89" s="353">
        <f t="shared" si="4"/>
        <v>0</v>
      </c>
      <c r="C89" s="354">
        <f>'Class-9'!D91</f>
        <v>0</v>
      </c>
      <c r="D89" s="354">
        <f>'Class-9'!E91</f>
        <v>0</v>
      </c>
      <c r="E89" s="354">
        <f>'Class-9'!F91</f>
        <v>0</v>
      </c>
      <c r="F89" s="354">
        <f>'Class-9'!G91</f>
        <v>0</v>
      </c>
      <c r="G89" s="354">
        <f>'Class-9'!H91</f>
        <v>0</v>
      </c>
      <c r="H89" s="354">
        <f>'Class-9'!I91</f>
        <v>0</v>
      </c>
      <c r="I89" s="354">
        <f>'Class-9'!J91</f>
        <v>0</v>
      </c>
      <c r="J89" s="355">
        <f>'Class-9'!K91</f>
        <v>0</v>
      </c>
      <c r="K89" s="353">
        <f>'Class-9'!L91</f>
        <v>0</v>
      </c>
      <c r="L89" s="354">
        <f>'Class-9'!M91</f>
        <v>0</v>
      </c>
      <c r="M89" s="380">
        <f>'Class-9'!N91</f>
        <v>0</v>
      </c>
      <c r="N89" s="354">
        <f>'Class-9'!O91</f>
        <v>0</v>
      </c>
      <c r="O89" s="354">
        <f>'Class-9'!P91</f>
        <v>0</v>
      </c>
      <c r="P89" s="380">
        <f>'Class-9'!Q91</f>
        <v>0</v>
      </c>
      <c r="Q89" s="354">
        <f>'Class-9'!R91</f>
        <v>0</v>
      </c>
      <c r="R89" s="354">
        <f>'Class-9'!S91</f>
        <v>0</v>
      </c>
      <c r="S89" s="380">
        <f>'Class-9'!T91</f>
        <v>0</v>
      </c>
      <c r="T89" s="847">
        <f>'Class-9'!U91</f>
        <v>0</v>
      </c>
      <c r="U89" s="848"/>
      <c r="V89" s="382" t="str">
        <f>'Class-9'!Y91</f>
        <v/>
      </c>
      <c r="W89" s="353">
        <f>'Class-9'!Z91</f>
        <v>0</v>
      </c>
      <c r="X89" s="354">
        <f>'Class-9'!AA91</f>
        <v>0</v>
      </c>
      <c r="Y89" s="380">
        <f>'Class-9'!AB91</f>
        <v>0</v>
      </c>
      <c r="Z89" s="354">
        <f>'Class-9'!AC91</f>
        <v>0</v>
      </c>
      <c r="AA89" s="354">
        <f>'Class-9'!AD91</f>
        <v>0</v>
      </c>
      <c r="AB89" s="380">
        <f>'Class-9'!AE91</f>
        <v>0</v>
      </c>
      <c r="AC89" s="354">
        <f>'Class-9'!AF91</f>
        <v>0</v>
      </c>
      <c r="AD89" s="354">
        <f>'Class-9'!AG91</f>
        <v>0</v>
      </c>
      <c r="AE89" s="380">
        <f>'Class-9'!AH91</f>
        <v>0</v>
      </c>
      <c r="AF89" s="847">
        <f>'Class-9'!AI91</f>
        <v>0</v>
      </c>
      <c r="AG89" s="848">
        <f>'Class-9'!AJ91</f>
        <v>0</v>
      </c>
      <c r="AH89" s="382" t="str">
        <f>'Class-9'!AM91</f>
        <v/>
      </c>
      <c r="AI89" s="353">
        <f>'Class-9'!AN91</f>
        <v>0</v>
      </c>
      <c r="AJ89" s="354">
        <f>'Class-9'!AO91</f>
        <v>0</v>
      </c>
      <c r="AK89" s="380">
        <f>'Class-9'!AP91</f>
        <v>0</v>
      </c>
      <c r="AL89" s="354">
        <f>'Class-9'!AQ91</f>
        <v>0</v>
      </c>
      <c r="AM89" s="354">
        <f>'Class-9'!AR91</f>
        <v>0</v>
      </c>
      <c r="AN89" s="380">
        <f>'Class-9'!AS91</f>
        <v>0</v>
      </c>
      <c r="AO89" s="354">
        <f>'Class-9'!AT91</f>
        <v>0</v>
      </c>
      <c r="AP89" s="354">
        <f>'Class-9'!AU91</f>
        <v>0</v>
      </c>
      <c r="AQ89" s="380">
        <f>'Class-9'!AV91</f>
        <v>0</v>
      </c>
      <c r="AR89" s="847">
        <f>'Class-9'!AW91</f>
        <v>0</v>
      </c>
      <c r="AS89" s="848"/>
      <c r="AT89" s="382" t="str">
        <f>'Class-9'!BA91</f>
        <v/>
      </c>
      <c r="AU89" s="353">
        <f>'Class-9'!BB91</f>
        <v>0</v>
      </c>
      <c r="AV89" s="354">
        <f>'Class-9'!BC91</f>
        <v>0</v>
      </c>
      <c r="AW89" s="380">
        <f>'Class-9'!BD91</f>
        <v>0</v>
      </c>
      <c r="AX89" s="354">
        <f>'Class-9'!BE91</f>
        <v>0</v>
      </c>
      <c r="AY89" s="354">
        <f>'Class-9'!BF91</f>
        <v>0</v>
      </c>
      <c r="AZ89" s="380">
        <f>'Class-9'!BG91</f>
        <v>0</v>
      </c>
      <c r="BA89" s="354">
        <f>'Class-9'!BH91</f>
        <v>0</v>
      </c>
      <c r="BB89" s="354">
        <f>'Class-9'!BI91</f>
        <v>0</v>
      </c>
      <c r="BC89" s="380">
        <f>'Class-9'!BJ91</f>
        <v>0</v>
      </c>
      <c r="BD89" s="847">
        <f>'Class-9'!BK91</f>
        <v>0</v>
      </c>
      <c r="BE89" s="848">
        <f>'Class-9'!BL91</f>
        <v>0</v>
      </c>
      <c r="BF89" s="382" t="str">
        <f>'Class-9'!BO91</f>
        <v/>
      </c>
      <c r="BG89" s="353">
        <f>'Class-9'!BP91</f>
        <v>0</v>
      </c>
      <c r="BH89" s="354">
        <f>'Class-9'!BQ91</f>
        <v>0</v>
      </c>
      <c r="BI89" s="380">
        <f>'Class-9'!BR91</f>
        <v>0</v>
      </c>
      <c r="BJ89" s="354">
        <f>'Class-9'!BS91</f>
        <v>0</v>
      </c>
      <c r="BK89" s="354">
        <f>'Class-9'!BT91</f>
        <v>0</v>
      </c>
      <c r="BL89" s="380">
        <f>'Class-9'!BU91</f>
        <v>0</v>
      </c>
      <c r="BM89" s="354">
        <f>'Class-9'!BV91</f>
        <v>0</v>
      </c>
      <c r="BN89" s="354">
        <f>'Class-9'!BW91</f>
        <v>0</v>
      </c>
      <c r="BO89" s="380">
        <f>'Class-9'!BX91</f>
        <v>0</v>
      </c>
      <c r="BP89" s="847">
        <f>'Class-9'!BY91</f>
        <v>0</v>
      </c>
      <c r="BQ89" s="848">
        <f>'Class-9'!BZ91</f>
        <v>0</v>
      </c>
      <c r="BR89" s="382" t="str">
        <f>'Class-9'!CC91</f>
        <v/>
      </c>
      <c r="BS89" s="353">
        <f>'Class-9'!CD91</f>
        <v>0</v>
      </c>
      <c r="BT89" s="354">
        <f>'Class-9'!CE91</f>
        <v>0</v>
      </c>
      <c r="BU89" s="380">
        <f>'Class-9'!CF91</f>
        <v>0</v>
      </c>
      <c r="BV89" s="354">
        <f>'Class-9'!CG91</f>
        <v>0</v>
      </c>
      <c r="BW89" s="354">
        <f>'Class-9'!CH91</f>
        <v>0</v>
      </c>
      <c r="BX89" s="380">
        <f>'Class-9'!CI91</f>
        <v>0</v>
      </c>
      <c r="BY89" s="354">
        <f>'Class-9'!CJ91</f>
        <v>0</v>
      </c>
      <c r="BZ89" s="354">
        <f>'Class-9'!CK91</f>
        <v>0</v>
      </c>
      <c r="CA89" s="380">
        <f>'Class-9'!CL91</f>
        <v>0</v>
      </c>
      <c r="CB89" s="847">
        <f>'Class-9'!CM91</f>
        <v>0</v>
      </c>
      <c r="CC89" s="848">
        <f>'Class-9'!CN91</f>
        <v>0</v>
      </c>
      <c r="CD89" s="382" t="str">
        <f>'Class-9'!CQ91</f>
        <v/>
      </c>
      <c r="CE89" s="353">
        <f>'Class-9'!CR91</f>
        <v>0</v>
      </c>
      <c r="CF89" s="354">
        <f>'Class-9'!CS91</f>
        <v>0</v>
      </c>
      <c r="CG89" s="380">
        <f>'Class-9'!CT91</f>
        <v>0</v>
      </c>
      <c r="CH89" s="354">
        <f>'Class-9'!CU91</f>
        <v>0</v>
      </c>
      <c r="CI89" s="354">
        <f>'Class-9'!CV91</f>
        <v>0</v>
      </c>
      <c r="CJ89" s="380">
        <f>'Class-9'!CW91</f>
        <v>0</v>
      </c>
      <c r="CK89" s="354">
        <f>'Class-9'!CX91</f>
        <v>0</v>
      </c>
      <c r="CL89" s="354">
        <f>'Class-9'!CY91</f>
        <v>0</v>
      </c>
      <c r="CM89" s="380">
        <f>'Class-9'!CZ91</f>
        <v>0</v>
      </c>
      <c r="CN89" s="381">
        <f>'Class-9'!DA91</f>
        <v>0</v>
      </c>
      <c r="CO89" s="400">
        <f>'Class-9'!DC91</f>
        <v>0</v>
      </c>
      <c r="CP89" s="353">
        <f>'Class-9'!DD91</f>
        <v>0</v>
      </c>
      <c r="CQ89" s="354">
        <f>'Class-9'!DE91</f>
        <v>0</v>
      </c>
      <c r="CR89" s="380">
        <f>'Class-9'!DF91</f>
        <v>0</v>
      </c>
      <c r="CS89" s="354">
        <f>'Class-9'!DG91</f>
        <v>0</v>
      </c>
      <c r="CT89" s="354">
        <f>'Class-9'!DH91</f>
        <v>0</v>
      </c>
      <c r="CU89" s="380">
        <f>'Class-9'!DI91</f>
        <v>0</v>
      </c>
      <c r="CV89" s="354">
        <f>'Class-9'!DJ91</f>
        <v>0</v>
      </c>
      <c r="CW89" s="354">
        <f>'Class-9'!DK91</f>
        <v>0</v>
      </c>
      <c r="CX89" s="380">
        <f>'Class-9'!DL91</f>
        <v>0</v>
      </c>
      <c r="CY89" s="381">
        <f>'Class-9'!DM91</f>
        <v>0</v>
      </c>
      <c r="CZ89" s="400">
        <f>'Class-9'!DO91</f>
        <v>0</v>
      </c>
      <c r="DA89" s="353">
        <f>'Class-9'!DP91</f>
        <v>0</v>
      </c>
      <c r="DB89" s="354">
        <f>'Class-9'!DQ91</f>
        <v>0</v>
      </c>
      <c r="DC89" s="354">
        <f>'Class-9'!DR91</f>
        <v>0</v>
      </c>
      <c r="DD89" s="354">
        <f>'Class-9'!DS91</f>
        <v>0</v>
      </c>
      <c r="DE89" s="354">
        <f>'Class-9'!DT91</f>
        <v>0</v>
      </c>
      <c r="DF89" s="382">
        <f>'Class-9'!DU91</f>
        <v>0</v>
      </c>
      <c r="DG89" s="353">
        <f>'Class-9'!DV91</f>
        <v>0</v>
      </c>
      <c r="DH89" s="354">
        <f>'Class-9'!DW91</f>
        <v>0</v>
      </c>
      <c r="DI89" s="354">
        <f>'Class-9'!DX91</f>
        <v>0</v>
      </c>
      <c r="DJ89" s="354">
        <f>'Class-9'!DY91</f>
        <v>0</v>
      </c>
      <c r="DK89" s="354">
        <f>'Class-9'!DZ91</f>
        <v>0</v>
      </c>
      <c r="DL89" s="357">
        <f>'Class-9'!EA91</f>
        <v>0</v>
      </c>
      <c r="DM89" s="353">
        <f>'Class-9'!EB91</f>
        <v>0</v>
      </c>
      <c r="DN89" s="354">
        <f>'Class-9'!EC91</f>
        <v>0</v>
      </c>
      <c r="DO89" s="380">
        <f>'Class-9'!ED91</f>
        <v>0</v>
      </c>
      <c r="DP89" s="354">
        <f>'Class-9'!EE91</f>
        <v>0</v>
      </c>
      <c r="DQ89" s="354">
        <f>'Class-9'!EF91</f>
        <v>0</v>
      </c>
      <c r="DR89" s="380">
        <f>'Class-9'!EG91</f>
        <v>0</v>
      </c>
      <c r="DS89" s="354">
        <f>'Class-9'!EH91</f>
        <v>0</v>
      </c>
      <c r="DT89" s="354">
        <f>'Class-9'!EI91</f>
        <v>0</v>
      </c>
      <c r="DU89" s="380">
        <f>'Class-9'!EJ91</f>
        <v>0</v>
      </c>
      <c r="DV89" s="381">
        <f>'Class-9'!EK91</f>
        <v>0</v>
      </c>
      <c r="DW89" s="400">
        <f>'Class-9'!EM91</f>
        <v>0</v>
      </c>
      <c r="DX89" s="353">
        <f>'Class-9'!EN91</f>
        <v>0</v>
      </c>
      <c r="DY89" s="354">
        <f>'Class-9'!EO91</f>
        <v>0</v>
      </c>
      <c r="DZ89" s="356" t="str">
        <f>'Class-9'!EP91</f>
        <v/>
      </c>
      <c r="EA89" s="353">
        <f>'Class-9'!EQ91</f>
        <v>0</v>
      </c>
      <c r="EB89" s="354">
        <f>'Class-9'!ER91</f>
        <v>0</v>
      </c>
      <c r="EC89" s="354">
        <f>'Class-9'!ES91</f>
        <v>0</v>
      </c>
      <c r="ED89" s="354" t="str">
        <f>'Class-9'!ET91</f>
        <v/>
      </c>
      <c r="EE89" s="354" t="str">
        <f>'Class-9'!EU91</f>
        <v/>
      </c>
      <c r="EF89" s="354" t="str">
        <f>'Class-9'!EV91</f>
        <v/>
      </c>
      <c r="EG89" s="356" t="str">
        <f>'Class-9'!EW91</f>
        <v/>
      </c>
      <c r="EH89" s="360" t="str">
        <f>'Class-9'!EY91</f>
        <v/>
      </c>
    </row>
    <row r="90" spans="1:138" s="361" customFormat="1" ht="17.25" customHeight="1">
      <c r="A90" s="910"/>
      <c r="B90" s="353">
        <f t="shared" si="4"/>
        <v>0</v>
      </c>
      <c r="C90" s="354">
        <f>'Class-9'!D92</f>
        <v>0</v>
      </c>
      <c r="D90" s="354">
        <f>'Class-9'!E92</f>
        <v>0</v>
      </c>
      <c r="E90" s="354">
        <f>'Class-9'!F92</f>
        <v>0</v>
      </c>
      <c r="F90" s="354">
        <f>'Class-9'!G92</f>
        <v>0</v>
      </c>
      <c r="G90" s="354">
        <f>'Class-9'!H92</f>
        <v>0</v>
      </c>
      <c r="H90" s="354">
        <f>'Class-9'!I92</f>
        <v>0</v>
      </c>
      <c r="I90" s="354">
        <f>'Class-9'!J92</f>
        <v>0</v>
      </c>
      <c r="J90" s="355">
        <f>'Class-9'!K92</f>
        <v>0</v>
      </c>
      <c r="K90" s="353">
        <f>'Class-9'!L92</f>
        <v>0</v>
      </c>
      <c r="L90" s="354">
        <f>'Class-9'!M92</f>
        <v>0</v>
      </c>
      <c r="M90" s="380">
        <f>'Class-9'!N92</f>
        <v>0</v>
      </c>
      <c r="N90" s="354">
        <f>'Class-9'!O92</f>
        <v>0</v>
      </c>
      <c r="O90" s="354">
        <f>'Class-9'!P92</f>
        <v>0</v>
      </c>
      <c r="P90" s="380">
        <f>'Class-9'!Q92</f>
        <v>0</v>
      </c>
      <c r="Q90" s="354">
        <f>'Class-9'!R92</f>
        <v>0</v>
      </c>
      <c r="R90" s="354">
        <f>'Class-9'!S92</f>
        <v>0</v>
      </c>
      <c r="S90" s="380">
        <f>'Class-9'!T92</f>
        <v>0</v>
      </c>
      <c r="T90" s="847">
        <f>'Class-9'!U92</f>
        <v>0</v>
      </c>
      <c r="U90" s="848"/>
      <c r="V90" s="382" t="str">
        <f>'Class-9'!Y92</f>
        <v/>
      </c>
      <c r="W90" s="353">
        <f>'Class-9'!Z92</f>
        <v>0</v>
      </c>
      <c r="X90" s="354">
        <f>'Class-9'!AA92</f>
        <v>0</v>
      </c>
      <c r="Y90" s="380">
        <f>'Class-9'!AB92</f>
        <v>0</v>
      </c>
      <c r="Z90" s="354">
        <f>'Class-9'!AC92</f>
        <v>0</v>
      </c>
      <c r="AA90" s="354">
        <f>'Class-9'!AD92</f>
        <v>0</v>
      </c>
      <c r="AB90" s="380">
        <f>'Class-9'!AE92</f>
        <v>0</v>
      </c>
      <c r="AC90" s="354">
        <f>'Class-9'!AF92</f>
        <v>0</v>
      </c>
      <c r="AD90" s="354">
        <f>'Class-9'!AG92</f>
        <v>0</v>
      </c>
      <c r="AE90" s="380">
        <f>'Class-9'!AH92</f>
        <v>0</v>
      </c>
      <c r="AF90" s="847">
        <f>'Class-9'!AI92</f>
        <v>0</v>
      </c>
      <c r="AG90" s="848">
        <f>'Class-9'!AJ92</f>
        <v>0</v>
      </c>
      <c r="AH90" s="382" t="str">
        <f>'Class-9'!AM92</f>
        <v/>
      </c>
      <c r="AI90" s="353">
        <f>'Class-9'!AN92</f>
        <v>0</v>
      </c>
      <c r="AJ90" s="354">
        <f>'Class-9'!AO92</f>
        <v>0</v>
      </c>
      <c r="AK90" s="380">
        <f>'Class-9'!AP92</f>
        <v>0</v>
      </c>
      <c r="AL90" s="354">
        <f>'Class-9'!AQ92</f>
        <v>0</v>
      </c>
      <c r="AM90" s="354">
        <f>'Class-9'!AR92</f>
        <v>0</v>
      </c>
      <c r="AN90" s="380">
        <f>'Class-9'!AS92</f>
        <v>0</v>
      </c>
      <c r="AO90" s="354">
        <f>'Class-9'!AT92</f>
        <v>0</v>
      </c>
      <c r="AP90" s="354">
        <f>'Class-9'!AU92</f>
        <v>0</v>
      </c>
      <c r="AQ90" s="380">
        <f>'Class-9'!AV92</f>
        <v>0</v>
      </c>
      <c r="AR90" s="847">
        <f>'Class-9'!AW92</f>
        <v>0</v>
      </c>
      <c r="AS90" s="848"/>
      <c r="AT90" s="382" t="str">
        <f>'Class-9'!BA92</f>
        <v/>
      </c>
      <c r="AU90" s="353">
        <f>'Class-9'!BB92</f>
        <v>0</v>
      </c>
      <c r="AV90" s="354">
        <f>'Class-9'!BC92</f>
        <v>0</v>
      </c>
      <c r="AW90" s="380">
        <f>'Class-9'!BD92</f>
        <v>0</v>
      </c>
      <c r="AX90" s="354">
        <f>'Class-9'!BE92</f>
        <v>0</v>
      </c>
      <c r="AY90" s="354">
        <f>'Class-9'!BF92</f>
        <v>0</v>
      </c>
      <c r="AZ90" s="380">
        <f>'Class-9'!BG92</f>
        <v>0</v>
      </c>
      <c r="BA90" s="354">
        <f>'Class-9'!BH92</f>
        <v>0</v>
      </c>
      <c r="BB90" s="354">
        <f>'Class-9'!BI92</f>
        <v>0</v>
      </c>
      <c r="BC90" s="380">
        <f>'Class-9'!BJ92</f>
        <v>0</v>
      </c>
      <c r="BD90" s="847">
        <f>'Class-9'!BK92</f>
        <v>0</v>
      </c>
      <c r="BE90" s="848">
        <f>'Class-9'!BL92</f>
        <v>0</v>
      </c>
      <c r="BF90" s="382" t="str">
        <f>'Class-9'!BO92</f>
        <v/>
      </c>
      <c r="BG90" s="353">
        <f>'Class-9'!BP92</f>
        <v>0</v>
      </c>
      <c r="BH90" s="354">
        <f>'Class-9'!BQ92</f>
        <v>0</v>
      </c>
      <c r="BI90" s="380">
        <f>'Class-9'!BR92</f>
        <v>0</v>
      </c>
      <c r="BJ90" s="354">
        <f>'Class-9'!BS92</f>
        <v>0</v>
      </c>
      <c r="BK90" s="354">
        <f>'Class-9'!BT92</f>
        <v>0</v>
      </c>
      <c r="BL90" s="380">
        <f>'Class-9'!BU92</f>
        <v>0</v>
      </c>
      <c r="BM90" s="354">
        <f>'Class-9'!BV92</f>
        <v>0</v>
      </c>
      <c r="BN90" s="354">
        <f>'Class-9'!BW92</f>
        <v>0</v>
      </c>
      <c r="BO90" s="380">
        <f>'Class-9'!BX92</f>
        <v>0</v>
      </c>
      <c r="BP90" s="847">
        <f>'Class-9'!BY92</f>
        <v>0</v>
      </c>
      <c r="BQ90" s="848">
        <f>'Class-9'!BZ92</f>
        <v>0</v>
      </c>
      <c r="BR90" s="382" t="str">
        <f>'Class-9'!CC92</f>
        <v/>
      </c>
      <c r="BS90" s="353">
        <f>'Class-9'!CD92</f>
        <v>0</v>
      </c>
      <c r="BT90" s="354">
        <f>'Class-9'!CE92</f>
        <v>0</v>
      </c>
      <c r="BU90" s="380">
        <f>'Class-9'!CF92</f>
        <v>0</v>
      </c>
      <c r="BV90" s="354">
        <f>'Class-9'!CG92</f>
        <v>0</v>
      </c>
      <c r="BW90" s="354">
        <f>'Class-9'!CH92</f>
        <v>0</v>
      </c>
      <c r="BX90" s="380">
        <f>'Class-9'!CI92</f>
        <v>0</v>
      </c>
      <c r="BY90" s="354">
        <f>'Class-9'!CJ92</f>
        <v>0</v>
      </c>
      <c r="BZ90" s="354">
        <f>'Class-9'!CK92</f>
        <v>0</v>
      </c>
      <c r="CA90" s="380">
        <f>'Class-9'!CL92</f>
        <v>0</v>
      </c>
      <c r="CB90" s="847">
        <f>'Class-9'!CM92</f>
        <v>0</v>
      </c>
      <c r="CC90" s="848">
        <f>'Class-9'!CN92</f>
        <v>0</v>
      </c>
      <c r="CD90" s="382" t="str">
        <f>'Class-9'!CQ92</f>
        <v/>
      </c>
      <c r="CE90" s="353">
        <f>'Class-9'!CR92</f>
        <v>0</v>
      </c>
      <c r="CF90" s="354">
        <f>'Class-9'!CS92</f>
        <v>0</v>
      </c>
      <c r="CG90" s="380">
        <f>'Class-9'!CT92</f>
        <v>0</v>
      </c>
      <c r="CH90" s="354">
        <f>'Class-9'!CU92</f>
        <v>0</v>
      </c>
      <c r="CI90" s="354">
        <f>'Class-9'!CV92</f>
        <v>0</v>
      </c>
      <c r="CJ90" s="380">
        <f>'Class-9'!CW92</f>
        <v>0</v>
      </c>
      <c r="CK90" s="354">
        <f>'Class-9'!CX92</f>
        <v>0</v>
      </c>
      <c r="CL90" s="354">
        <f>'Class-9'!CY92</f>
        <v>0</v>
      </c>
      <c r="CM90" s="380">
        <f>'Class-9'!CZ92</f>
        <v>0</v>
      </c>
      <c r="CN90" s="381">
        <f>'Class-9'!DA92</f>
        <v>0</v>
      </c>
      <c r="CO90" s="400">
        <f>'Class-9'!DC92</f>
        <v>0</v>
      </c>
      <c r="CP90" s="353">
        <f>'Class-9'!DD92</f>
        <v>0</v>
      </c>
      <c r="CQ90" s="354">
        <f>'Class-9'!DE92</f>
        <v>0</v>
      </c>
      <c r="CR90" s="380">
        <f>'Class-9'!DF92</f>
        <v>0</v>
      </c>
      <c r="CS90" s="354">
        <f>'Class-9'!DG92</f>
        <v>0</v>
      </c>
      <c r="CT90" s="354">
        <f>'Class-9'!DH92</f>
        <v>0</v>
      </c>
      <c r="CU90" s="380">
        <f>'Class-9'!DI92</f>
        <v>0</v>
      </c>
      <c r="CV90" s="354">
        <f>'Class-9'!DJ92</f>
        <v>0</v>
      </c>
      <c r="CW90" s="354">
        <f>'Class-9'!DK92</f>
        <v>0</v>
      </c>
      <c r="CX90" s="380">
        <f>'Class-9'!DL92</f>
        <v>0</v>
      </c>
      <c r="CY90" s="381">
        <f>'Class-9'!DM92</f>
        <v>0</v>
      </c>
      <c r="CZ90" s="400">
        <f>'Class-9'!DO92</f>
        <v>0</v>
      </c>
      <c r="DA90" s="353">
        <f>'Class-9'!DP92</f>
        <v>0</v>
      </c>
      <c r="DB90" s="354">
        <f>'Class-9'!DQ92</f>
        <v>0</v>
      </c>
      <c r="DC90" s="354">
        <f>'Class-9'!DR92</f>
        <v>0</v>
      </c>
      <c r="DD90" s="354">
        <f>'Class-9'!DS92</f>
        <v>0</v>
      </c>
      <c r="DE90" s="354">
        <f>'Class-9'!DT92</f>
        <v>0</v>
      </c>
      <c r="DF90" s="382">
        <f>'Class-9'!DU92</f>
        <v>0</v>
      </c>
      <c r="DG90" s="353">
        <f>'Class-9'!DV92</f>
        <v>0</v>
      </c>
      <c r="DH90" s="354">
        <f>'Class-9'!DW92</f>
        <v>0</v>
      </c>
      <c r="DI90" s="354">
        <f>'Class-9'!DX92</f>
        <v>0</v>
      </c>
      <c r="DJ90" s="354">
        <f>'Class-9'!DY92</f>
        <v>0</v>
      </c>
      <c r="DK90" s="354">
        <f>'Class-9'!DZ92</f>
        <v>0</v>
      </c>
      <c r="DL90" s="357">
        <f>'Class-9'!EA92</f>
        <v>0</v>
      </c>
      <c r="DM90" s="353">
        <f>'Class-9'!EB92</f>
        <v>0</v>
      </c>
      <c r="DN90" s="354">
        <f>'Class-9'!EC92</f>
        <v>0</v>
      </c>
      <c r="DO90" s="380">
        <f>'Class-9'!ED92</f>
        <v>0</v>
      </c>
      <c r="DP90" s="354">
        <f>'Class-9'!EE92</f>
        <v>0</v>
      </c>
      <c r="DQ90" s="354">
        <f>'Class-9'!EF92</f>
        <v>0</v>
      </c>
      <c r="DR90" s="380">
        <f>'Class-9'!EG92</f>
        <v>0</v>
      </c>
      <c r="DS90" s="354">
        <f>'Class-9'!EH92</f>
        <v>0</v>
      </c>
      <c r="DT90" s="354">
        <f>'Class-9'!EI92</f>
        <v>0</v>
      </c>
      <c r="DU90" s="380">
        <f>'Class-9'!EJ92</f>
        <v>0</v>
      </c>
      <c r="DV90" s="381">
        <f>'Class-9'!EK92</f>
        <v>0</v>
      </c>
      <c r="DW90" s="400">
        <f>'Class-9'!EM92</f>
        <v>0</v>
      </c>
      <c r="DX90" s="353">
        <f>'Class-9'!EN92</f>
        <v>0</v>
      </c>
      <c r="DY90" s="354">
        <f>'Class-9'!EO92</f>
        <v>0</v>
      </c>
      <c r="DZ90" s="356" t="str">
        <f>'Class-9'!EP92</f>
        <v/>
      </c>
      <c r="EA90" s="353">
        <f>'Class-9'!EQ92</f>
        <v>0</v>
      </c>
      <c r="EB90" s="354">
        <f>'Class-9'!ER92</f>
        <v>0</v>
      </c>
      <c r="EC90" s="354">
        <f>'Class-9'!ES92</f>
        <v>0</v>
      </c>
      <c r="ED90" s="354" t="str">
        <f>'Class-9'!ET92</f>
        <v/>
      </c>
      <c r="EE90" s="354" t="str">
        <f>'Class-9'!EU92</f>
        <v/>
      </c>
      <c r="EF90" s="354" t="str">
        <f>'Class-9'!EV92</f>
        <v/>
      </c>
      <c r="EG90" s="356" t="str">
        <f>'Class-9'!EW92</f>
        <v/>
      </c>
      <c r="EH90" s="360" t="str">
        <f>'Class-9'!EY92</f>
        <v/>
      </c>
    </row>
    <row r="91" spans="1:138" s="361" customFormat="1" ht="17.25" customHeight="1">
      <c r="A91" s="910"/>
      <c r="B91" s="353">
        <f t="shared" si="4"/>
        <v>0</v>
      </c>
      <c r="C91" s="354">
        <f>'Class-9'!D93</f>
        <v>0</v>
      </c>
      <c r="D91" s="354">
        <f>'Class-9'!E93</f>
        <v>0</v>
      </c>
      <c r="E91" s="354">
        <f>'Class-9'!F93</f>
        <v>0</v>
      </c>
      <c r="F91" s="354">
        <f>'Class-9'!G93</f>
        <v>0</v>
      </c>
      <c r="G91" s="354">
        <f>'Class-9'!H93</f>
        <v>0</v>
      </c>
      <c r="H91" s="354">
        <f>'Class-9'!I93</f>
        <v>0</v>
      </c>
      <c r="I91" s="354">
        <f>'Class-9'!J93</f>
        <v>0</v>
      </c>
      <c r="J91" s="355">
        <f>'Class-9'!K93</f>
        <v>0</v>
      </c>
      <c r="K91" s="353">
        <f>'Class-9'!L93</f>
        <v>0</v>
      </c>
      <c r="L91" s="354">
        <f>'Class-9'!M93</f>
        <v>0</v>
      </c>
      <c r="M91" s="380">
        <f>'Class-9'!N93</f>
        <v>0</v>
      </c>
      <c r="N91" s="354">
        <f>'Class-9'!O93</f>
        <v>0</v>
      </c>
      <c r="O91" s="354">
        <f>'Class-9'!P93</f>
        <v>0</v>
      </c>
      <c r="P91" s="380">
        <f>'Class-9'!Q93</f>
        <v>0</v>
      </c>
      <c r="Q91" s="354">
        <f>'Class-9'!R93</f>
        <v>0</v>
      </c>
      <c r="R91" s="354">
        <f>'Class-9'!S93</f>
        <v>0</v>
      </c>
      <c r="S91" s="380">
        <f>'Class-9'!T93</f>
        <v>0</v>
      </c>
      <c r="T91" s="847">
        <f>'Class-9'!U93</f>
        <v>0</v>
      </c>
      <c r="U91" s="848"/>
      <c r="V91" s="382" t="str">
        <f>'Class-9'!Y93</f>
        <v/>
      </c>
      <c r="W91" s="353">
        <f>'Class-9'!Z93</f>
        <v>0</v>
      </c>
      <c r="X91" s="354">
        <f>'Class-9'!AA93</f>
        <v>0</v>
      </c>
      <c r="Y91" s="380">
        <f>'Class-9'!AB93</f>
        <v>0</v>
      </c>
      <c r="Z91" s="354">
        <f>'Class-9'!AC93</f>
        <v>0</v>
      </c>
      <c r="AA91" s="354">
        <f>'Class-9'!AD93</f>
        <v>0</v>
      </c>
      <c r="AB91" s="380">
        <f>'Class-9'!AE93</f>
        <v>0</v>
      </c>
      <c r="AC91" s="354">
        <f>'Class-9'!AF93</f>
        <v>0</v>
      </c>
      <c r="AD91" s="354">
        <f>'Class-9'!AG93</f>
        <v>0</v>
      </c>
      <c r="AE91" s="380">
        <f>'Class-9'!AH93</f>
        <v>0</v>
      </c>
      <c r="AF91" s="847">
        <f>'Class-9'!AI93</f>
        <v>0</v>
      </c>
      <c r="AG91" s="848">
        <f>'Class-9'!AJ93</f>
        <v>0</v>
      </c>
      <c r="AH91" s="382" t="str">
        <f>'Class-9'!AM93</f>
        <v/>
      </c>
      <c r="AI91" s="353">
        <f>'Class-9'!AN93</f>
        <v>0</v>
      </c>
      <c r="AJ91" s="354">
        <f>'Class-9'!AO93</f>
        <v>0</v>
      </c>
      <c r="AK91" s="380">
        <f>'Class-9'!AP93</f>
        <v>0</v>
      </c>
      <c r="AL91" s="354">
        <f>'Class-9'!AQ93</f>
        <v>0</v>
      </c>
      <c r="AM91" s="354">
        <f>'Class-9'!AR93</f>
        <v>0</v>
      </c>
      <c r="AN91" s="380">
        <f>'Class-9'!AS93</f>
        <v>0</v>
      </c>
      <c r="AO91" s="354">
        <f>'Class-9'!AT93</f>
        <v>0</v>
      </c>
      <c r="AP91" s="354">
        <f>'Class-9'!AU93</f>
        <v>0</v>
      </c>
      <c r="AQ91" s="380">
        <f>'Class-9'!AV93</f>
        <v>0</v>
      </c>
      <c r="AR91" s="847">
        <f>'Class-9'!AW93</f>
        <v>0</v>
      </c>
      <c r="AS91" s="848"/>
      <c r="AT91" s="382" t="str">
        <f>'Class-9'!BA93</f>
        <v/>
      </c>
      <c r="AU91" s="353">
        <f>'Class-9'!BB93</f>
        <v>0</v>
      </c>
      <c r="AV91" s="354">
        <f>'Class-9'!BC93</f>
        <v>0</v>
      </c>
      <c r="AW91" s="380">
        <f>'Class-9'!BD93</f>
        <v>0</v>
      </c>
      <c r="AX91" s="354">
        <f>'Class-9'!BE93</f>
        <v>0</v>
      </c>
      <c r="AY91" s="354">
        <f>'Class-9'!BF93</f>
        <v>0</v>
      </c>
      <c r="AZ91" s="380">
        <f>'Class-9'!BG93</f>
        <v>0</v>
      </c>
      <c r="BA91" s="354">
        <f>'Class-9'!BH93</f>
        <v>0</v>
      </c>
      <c r="BB91" s="354">
        <f>'Class-9'!BI93</f>
        <v>0</v>
      </c>
      <c r="BC91" s="380">
        <f>'Class-9'!BJ93</f>
        <v>0</v>
      </c>
      <c r="BD91" s="847">
        <f>'Class-9'!BK93</f>
        <v>0</v>
      </c>
      <c r="BE91" s="848">
        <f>'Class-9'!BL93</f>
        <v>0</v>
      </c>
      <c r="BF91" s="382" t="str">
        <f>'Class-9'!BO93</f>
        <v/>
      </c>
      <c r="BG91" s="353">
        <f>'Class-9'!BP93</f>
        <v>0</v>
      </c>
      <c r="BH91" s="354">
        <f>'Class-9'!BQ93</f>
        <v>0</v>
      </c>
      <c r="BI91" s="380">
        <f>'Class-9'!BR93</f>
        <v>0</v>
      </c>
      <c r="BJ91" s="354">
        <f>'Class-9'!BS93</f>
        <v>0</v>
      </c>
      <c r="BK91" s="354">
        <f>'Class-9'!BT93</f>
        <v>0</v>
      </c>
      <c r="BL91" s="380">
        <f>'Class-9'!BU93</f>
        <v>0</v>
      </c>
      <c r="BM91" s="354">
        <f>'Class-9'!BV93</f>
        <v>0</v>
      </c>
      <c r="BN91" s="354">
        <f>'Class-9'!BW93</f>
        <v>0</v>
      </c>
      <c r="BO91" s="380">
        <f>'Class-9'!BX93</f>
        <v>0</v>
      </c>
      <c r="BP91" s="847">
        <f>'Class-9'!BY93</f>
        <v>0</v>
      </c>
      <c r="BQ91" s="848">
        <f>'Class-9'!BZ93</f>
        <v>0</v>
      </c>
      <c r="BR91" s="382" t="str">
        <f>'Class-9'!CC93</f>
        <v/>
      </c>
      <c r="BS91" s="353">
        <f>'Class-9'!CD93</f>
        <v>0</v>
      </c>
      <c r="BT91" s="354">
        <f>'Class-9'!CE93</f>
        <v>0</v>
      </c>
      <c r="BU91" s="380">
        <f>'Class-9'!CF93</f>
        <v>0</v>
      </c>
      <c r="BV91" s="354">
        <f>'Class-9'!CG93</f>
        <v>0</v>
      </c>
      <c r="BW91" s="354">
        <f>'Class-9'!CH93</f>
        <v>0</v>
      </c>
      <c r="BX91" s="380">
        <f>'Class-9'!CI93</f>
        <v>0</v>
      </c>
      <c r="BY91" s="354">
        <f>'Class-9'!CJ93</f>
        <v>0</v>
      </c>
      <c r="BZ91" s="354">
        <f>'Class-9'!CK93</f>
        <v>0</v>
      </c>
      <c r="CA91" s="380">
        <f>'Class-9'!CL93</f>
        <v>0</v>
      </c>
      <c r="CB91" s="847">
        <f>'Class-9'!CM93</f>
        <v>0</v>
      </c>
      <c r="CC91" s="848">
        <f>'Class-9'!CN93</f>
        <v>0</v>
      </c>
      <c r="CD91" s="382" t="str">
        <f>'Class-9'!CQ93</f>
        <v/>
      </c>
      <c r="CE91" s="353">
        <f>'Class-9'!CR93</f>
        <v>0</v>
      </c>
      <c r="CF91" s="354">
        <f>'Class-9'!CS93</f>
        <v>0</v>
      </c>
      <c r="CG91" s="380">
        <f>'Class-9'!CT93</f>
        <v>0</v>
      </c>
      <c r="CH91" s="354">
        <f>'Class-9'!CU93</f>
        <v>0</v>
      </c>
      <c r="CI91" s="354">
        <f>'Class-9'!CV93</f>
        <v>0</v>
      </c>
      <c r="CJ91" s="380">
        <f>'Class-9'!CW93</f>
        <v>0</v>
      </c>
      <c r="CK91" s="354">
        <f>'Class-9'!CX93</f>
        <v>0</v>
      </c>
      <c r="CL91" s="354">
        <f>'Class-9'!CY93</f>
        <v>0</v>
      </c>
      <c r="CM91" s="380">
        <f>'Class-9'!CZ93</f>
        <v>0</v>
      </c>
      <c r="CN91" s="381">
        <f>'Class-9'!DA93</f>
        <v>0</v>
      </c>
      <c r="CO91" s="400">
        <f>'Class-9'!DC93</f>
        <v>0</v>
      </c>
      <c r="CP91" s="353">
        <f>'Class-9'!DD93</f>
        <v>0</v>
      </c>
      <c r="CQ91" s="354">
        <f>'Class-9'!DE93</f>
        <v>0</v>
      </c>
      <c r="CR91" s="380">
        <f>'Class-9'!DF93</f>
        <v>0</v>
      </c>
      <c r="CS91" s="354">
        <f>'Class-9'!DG93</f>
        <v>0</v>
      </c>
      <c r="CT91" s="354">
        <f>'Class-9'!DH93</f>
        <v>0</v>
      </c>
      <c r="CU91" s="380">
        <f>'Class-9'!DI93</f>
        <v>0</v>
      </c>
      <c r="CV91" s="354">
        <f>'Class-9'!DJ93</f>
        <v>0</v>
      </c>
      <c r="CW91" s="354">
        <f>'Class-9'!DK93</f>
        <v>0</v>
      </c>
      <c r="CX91" s="380">
        <f>'Class-9'!DL93</f>
        <v>0</v>
      </c>
      <c r="CY91" s="381">
        <f>'Class-9'!DM93</f>
        <v>0</v>
      </c>
      <c r="CZ91" s="400">
        <f>'Class-9'!DO93</f>
        <v>0</v>
      </c>
      <c r="DA91" s="353">
        <f>'Class-9'!DP93</f>
        <v>0</v>
      </c>
      <c r="DB91" s="354">
        <f>'Class-9'!DQ93</f>
        <v>0</v>
      </c>
      <c r="DC91" s="354">
        <f>'Class-9'!DR93</f>
        <v>0</v>
      </c>
      <c r="DD91" s="354">
        <f>'Class-9'!DS93</f>
        <v>0</v>
      </c>
      <c r="DE91" s="354">
        <f>'Class-9'!DT93</f>
        <v>0</v>
      </c>
      <c r="DF91" s="382">
        <f>'Class-9'!DU93</f>
        <v>0</v>
      </c>
      <c r="DG91" s="353">
        <f>'Class-9'!DV93</f>
        <v>0</v>
      </c>
      <c r="DH91" s="354">
        <f>'Class-9'!DW93</f>
        <v>0</v>
      </c>
      <c r="DI91" s="354">
        <f>'Class-9'!DX93</f>
        <v>0</v>
      </c>
      <c r="DJ91" s="354">
        <f>'Class-9'!DY93</f>
        <v>0</v>
      </c>
      <c r="DK91" s="354">
        <f>'Class-9'!DZ93</f>
        <v>0</v>
      </c>
      <c r="DL91" s="357">
        <f>'Class-9'!EA93</f>
        <v>0</v>
      </c>
      <c r="DM91" s="353">
        <f>'Class-9'!EB93</f>
        <v>0</v>
      </c>
      <c r="DN91" s="354">
        <f>'Class-9'!EC93</f>
        <v>0</v>
      </c>
      <c r="DO91" s="380">
        <f>'Class-9'!ED93</f>
        <v>0</v>
      </c>
      <c r="DP91" s="354">
        <f>'Class-9'!EE93</f>
        <v>0</v>
      </c>
      <c r="DQ91" s="354">
        <f>'Class-9'!EF93</f>
        <v>0</v>
      </c>
      <c r="DR91" s="380">
        <f>'Class-9'!EG93</f>
        <v>0</v>
      </c>
      <c r="DS91" s="354">
        <f>'Class-9'!EH93</f>
        <v>0</v>
      </c>
      <c r="DT91" s="354">
        <f>'Class-9'!EI93</f>
        <v>0</v>
      </c>
      <c r="DU91" s="380">
        <f>'Class-9'!EJ93</f>
        <v>0</v>
      </c>
      <c r="DV91" s="381">
        <f>'Class-9'!EK93</f>
        <v>0</v>
      </c>
      <c r="DW91" s="400">
        <f>'Class-9'!EM93</f>
        <v>0</v>
      </c>
      <c r="DX91" s="353">
        <f>'Class-9'!EN93</f>
        <v>0</v>
      </c>
      <c r="DY91" s="354">
        <f>'Class-9'!EO93</f>
        <v>0</v>
      </c>
      <c r="DZ91" s="356" t="str">
        <f>'Class-9'!EP93</f>
        <v/>
      </c>
      <c r="EA91" s="353">
        <f>'Class-9'!EQ93</f>
        <v>0</v>
      </c>
      <c r="EB91" s="354">
        <f>'Class-9'!ER93</f>
        <v>0</v>
      </c>
      <c r="EC91" s="354">
        <f>'Class-9'!ES93</f>
        <v>0</v>
      </c>
      <c r="ED91" s="354" t="str">
        <f>'Class-9'!ET93</f>
        <v/>
      </c>
      <c r="EE91" s="354" t="str">
        <f>'Class-9'!EU93</f>
        <v/>
      </c>
      <c r="EF91" s="354" t="str">
        <f>'Class-9'!EV93</f>
        <v/>
      </c>
      <c r="EG91" s="356" t="str">
        <f>'Class-9'!EW93</f>
        <v/>
      </c>
      <c r="EH91" s="360" t="str">
        <f>'Class-9'!EY93</f>
        <v/>
      </c>
    </row>
    <row r="92" spans="1:138" s="361" customFormat="1" ht="17.25" customHeight="1">
      <c r="A92" s="910"/>
      <c r="B92" s="353">
        <f t="shared" si="4"/>
        <v>0</v>
      </c>
      <c r="C92" s="354">
        <f>'Class-9'!D94</f>
        <v>0</v>
      </c>
      <c r="D92" s="354">
        <f>'Class-9'!E94</f>
        <v>0</v>
      </c>
      <c r="E92" s="354">
        <f>'Class-9'!F94</f>
        <v>0</v>
      </c>
      <c r="F92" s="354">
        <f>'Class-9'!G94</f>
        <v>0</v>
      </c>
      <c r="G92" s="354">
        <f>'Class-9'!H94</f>
        <v>0</v>
      </c>
      <c r="H92" s="354">
        <f>'Class-9'!I94</f>
        <v>0</v>
      </c>
      <c r="I92" s="354">
        <f>'Class-9'!J94</f>
        <v>0</v>
      </c>
      <c r="J92" s="355">
        <f>'Class-9'!K94</f>
        <v>0</v>
      </c>
      <c r="K92" s="353">
        <f>'Class-9'!L94</f>
        <v>0</v>
      </c>
      <c r="L92" s="354">
        <f>'Class-9'!M94</f>
        <v>0</v>
      </c>
      <c r="M92" s="380">
        <f>'Class-9'!N94</f>
        <v>0</v>
      </c>
      <c r="N92" s="354">
        <f>'Class-9'!O94</f>
        <v>0</v>
      </c>
      <c r="O92" s="354">
        <f>'Class-9'!P94</f>
        <v>0</v>
      </c>
      <c r="P92" s="380">
        <f>'Class-9'!Q94</f>
        <v>0</v>
      </c>
      <c r="Q92" s="354">
        <f>'Class-9'!R94</f>
        <v>0</v>
      </c>
      <c r="R92" s="354">
        <f>'Class-9'!S94</f>
        <v>0</v>
      </c>
      <c r="S92" s="380">
        <f>'Class-9'!T94</f>
        <v>0</v>
      </c>
      <c r="T92" s="847">
        <f>'Class-9'!U94</f>
        <v>0</v>
      </c>
      <c r="U92" s="848"/>
      <c r="V92" s="382" t="str">
        <f>'Class-9'!Y94</f>
        <v/>
      </c>
      <c r="W92" s="353">
        <f>'Class-9'!Z94</f>
        <v>0</v>
      </c>
      <c r="X92" s="354">
        <f>'Class-9'!AA94</f>
        <v>0</v>
      </c>
      <c r="Y92" s="380">
        <f>'Class-9'!AB94</f>
        <v>0</v>
      </c>
      <c r="Z92" s="354">
        <f>'Class-9'!AC94</f>
        <v>0</v>
      </c>
      <c r="AA92" s="354">
        <f>'Class-9'!AD94</f>
        <v>0</v>
      </c>
      <c r="AB92" s="380">
        <f>'Class-9'!AE94</f>
        <v>0</v>
      </c>
      <c r="AC92" s="354">
        <f>'Class-9'!AF94</f>
        <v>0</v>
      </c>
      <c r="AD92" s="354">
        <f>'Class-9'!AG94</f>
        <v>0</v>
      </c>
      <c r="AE92" s="380">
        <f>'Class-9'!AH94</f>
        <v>0</v>
      </c>
      <c r="AF92" s="847">
        <f>'Class-9'!AI94</f>
        <v>0</v>
      </c>
      <c r="AG92" s="848">
        <f>'Class-9'!AJ94</f>
        <v>0</v>
      </c>
      <c r="AH92" s="382" t="str">
        <f>'Class-9'!AM94</f>
        <v/>
      </c>
      <c r="AI92" s="353">
        <f>'Class-9'!AN94</f>
        <v>0</v>
      </c>
      <c r="AJ92" s="354">
        <f>'Class-9'!AO94</f>
        <v>0</v>
      </c>
      <c r="AK92" s="380">
        <f>'Class-9'!AP94</f>
        <v>0</v>
      </c>
      <c r="AL92" s="354">
        <f>'Class-9'!AQ94</f>
        <v>0</v>
      </c>
      <c r="AM92" s="354">
        <f>'Class-9'!AR94</f>
        <v>0</v>
      </c>
      <c r="AN92" s="380">
        <f>'Class-9'!AS94</f>
        <v>0</v>
      </c>
      <c r="AO92" s="354">
        <f>'Class-9'!AT94</f>
        <v>0</v>
      </c>
      <c r="AP92" s="354">
        <f>'Class-9'!AU94</f>
        <v>0</v>
      </c>
      <c r="AQ92" s="380">
        <f>'Class-9'!AV94</f>
        <v>0</v>
      </c>
      <c r="AR92" s="847">
        <f>'Class-9'!AW94</f>
        <v>0</v>
      </c>
      <c r="AS92" s="848"/>
      <c r="AT92" s="382" t="str">
        <f>'Class-9'!BA94</f>
        <v/>
      </c>
      <c r="AU92" s="353">
        <f>'Class-9'!BB94</f>
        <v>0</v>
      </c>
      <c r="AV92" s="354">
        <f>'Class-9'!BC94</f>
        <v>0</v>
      </c>
      <c r="AW92" s="380">
        <f>'Class-9'!BD94</f>
        <v>0</v>
      </c>
      <c r="AX92" s="354">
        <f>'Class-9'!BE94</f>
        <v>0</v>
      </c>
      <c r="AY92" s="354">
        <f>'Class-9'!BF94</f>
        <v>0</v>
      </c>
      <c r="AZ92" s="380">
        <f>'Class-9'!BG94</f>
        <v>0</v>
      </c>
      <c r="BA92" s="354">
        <f>'Class-9'!BH94</f>
        <v>0</v>
      </c>
      <c r="BB92" s="354">
        <f>'Class-9'!BI94</f>
        <v>0</v>
      </c>
      <c r="BC92" s="380">
        <f>'Class-9'!BJ94</f>
        <v>0</v>
      </c>
      <c r="BD92" s="847">
        <f>'Class-9'!BK94</f>
        <v>0</v>
      </c>
      <c r="BE92" s="848">
        <f>'Class-9'!BL94</f>
        <v>0</v>
      </c>
      <c r="BF92" s="382" t="str">
        <f>'Class-9'!BO94</f>
        <v/>
      </c>
      <c r="BG92" s="353">
        <f>'Class-9'!BP94</f>
        <v>0</v>
      </c>
      <c r="BH92" s="354">
        <f>'Class-9'!BQ94</f>
        <v>0</v>
      </c>
      <c r="BI92" s="380">
        <f>'Class-9'!BR94</f>
        <v>0</v>
      </c>
      <c r="BJ92" s="354">
        <f>'Class-9'!BS94</f>
        <v>0</v>
      </c>
      <c r="BK92" s="354">
        <f>'Class-9'!BT94</f>
        <v>0</v>
      </c>
      <c r="BL92" s="380">
        <f>'Class-9'!BU94</f>
        <v>0</v>
      </c>
      <c r="BM92" s="354">
        <f>'Class-9'!BV94</f>
        <v>0</v>
      </c>
      <c r="BN92" s="354">
        <f>'Class-9'!BW94</f>
        <v>0</v>
      </c>
      <c r="BO92" s="380">
        <f>'Class-9'!BX94</f>
        <v>0</v>
      </c>
      <c r="BP92" s="847">
        <f>'Class-9'!BY94</f>
        <v>0</v>
      </c>
      <c r="BQ92" s="848">
        <f>'Class-9'!BZ94</f>
        <v>0</v>
      </c>
      <c r="BR92" s="382" t="str">
        <f>'Class-9'!CC94</f>
        <v/>
      </c>
      <c r="BS92" s="353">
        <f>'Class-9'!CD94</f>
        <v>0</v>
      </c>
      <c r="BT92" s="354">
        <f>'Class-9'!CE94</f>
        <v>0</v>
      </c>
      <c r="BU92" s="380">
        <f>'Class-9'!CF94</f>
        <v>0</v>
      </c>
      <c r="BV92" s="354">
        <f>'Class-9'!CG94</f>
        <v>0</v>
      </c>
      <c r="BW92" s="354">
        <f>'Class-9'!CH94</f>
        <v>0</v>
      </c>
      <c r="BX92" s="380">
        <f>'Class-9'!CI94</f>
        <v>0</v>
      </c>
      <c r="BY92" s="354">
        <f>'Class-9'!CJ94</f>
        <v>0</v>
      </c>
      <c r="BZ92" s="354">
        <f>'Class-9'!CK94</f>
        <v>0</v>
      </c>
      <c r="CA92" s="380">
        <f>'Class-9'!CL94</f>
        <v>0</v>
      </c>
      <c r="CB92" s="847">
        <f>'Class-9'!CM94</f>
        <v>0</v>
      </c>
      <c r="CC92" s="848">
        <f>'Class-9'!CN94</f>
        <v>0</v>
      </c>
      <c r="CD92" s="382" t="str">
        <f>'Class-9'!CQ94</f>
        <v/>
      </c>
      <c r="CE92" s="353">
        <f>'Class-9'!CR94</f>
        <v>0</v>
      </c>
      <c r="CF92" s="354">
        <f>'Class-9'!CS94</f>
        <v>0</v>
      </c>
      <c r="CG92" s="380">
        <f>'Class-9'!CT94</f>
        <v>0</v>
      </c>
      <c r="CH92" s="354">
        <f>'Class-9'!CU94</f>
        <v>0</v>
      </c>
      <c r="CI92" s="354">
        <f>'Class-9'!CV94</f>
        <v>0</v>
      </c>
      <c r="CJ92" s="380">
        <f>'Class-9'!CW94</f>
        <v>0</v>
      </c>
      <c r="CK92" s="354">
        <f>'Class-9'!CX94</f>
        <v>0</v>
      </c>
      <c r="CL92" s="354">
        <f>'Class-9'!CY94</f>
        <v>0</v>
      </c>
      <c r="CM92" s="380">
        <f>'Class-9'!CZ94</f>
        <v>0</v>
      </c>
      <c r="CN92" s="381">
        <f>'Class-9'!DA94</f>
        <v>0</v>
      </c>
      <c r="CO92" s="400">
        <f>'Class-9'!DC94</f>
        <v>0</v>
      </c>
      <c r="CP92" s="353">
        <f>'Class-9'!DD94</f>
        <v>0</v>
      </c>
      <c r="CQ92" s="354">
        <f>'Class-9'!DE94</f>
        <v>0</v>
      </c>
      <c r="CR92" s="380">
        <f>'Class-9'!DF94</f>
        <v>0</v>
      </c>
      <c r="CS92" s="354">
        <f>'Class-9'!DG94</f>
        <v>0</v>
      </c>
      <c r="CT92" s="354">
        <f>'Class-9'!DH94</f>
        <v>0</v>
      </c>
      <c r="CU92" s="380">
        <f>'Class-9'!DI94</f>
        <v>0</v>
      </c>
      <c r="CV92" s="354">
        <f>'Class-9'!DJ94</f>
        <v>0</v>
      </c>
      <c r="CW92" s="354">
        <f>'Class-9'!DK94</f>
        <v>0</v>
      </c>
      <c r="CX92" s="380">
        <f>'Class-9'!DL94</f>
        <v>0</v>
      </c>
      <c r="CY92" s="381">
        <f>'Class-9'!DM94</f>
        <v>0</v>
      </c>
      <c r="CZ92" s="400">
        <f>'Class-9'!DO94</f>
        <v>0</v>
      </c>
      <c r="DA92" s="353">
        <f>'Class-9'!DP94</f>
        <v>0</v>
      </c>
      <c r="DB92" s="354">
        <f>'Class-9'!DQ94</f>
        <v>0</v>
      </c>
      <c r="DC92" s="354">
        <f>'Class-9'!DR94</f>
        <v>0</v>
      </c>
      <c r="DD92" s="354">
        <f>'Class-9'!DS94</f>
        <v>0</v>
      </c>
      <c r="DE92" s="354">
        <f>'Class-9'!DT94</f>
        <v>0</v>
      </c>
      <c r="DF92" s="382">
        <f>'Class-9'!DU94</f>
        <v>0</v>
      </c>
      <c r="DG92" s="353">
        <f>'Class-9'!DV94</f>
        <v>0</v>
      </c>
      <c r="DH92" s="354">
        <f>'Class-9'!DW94</f>
        <v>0</v>
      </c>
      <c r="DI92" s="354">
        <f>'Class-9'!DX94</f>
        <v>0</v>
      </c>
      <c r="DJ92" s="354">
        <f>'Class-9'!DY94</f>
        <v>0</v>
      </c>
      <c r="DK92" s="354">
        <f>'Class-9'!DZ94</f>
        <v>0</v>
      </c>
      <c r="DL92" s="357">
        <f>'Class-9'!EA94</f>
        <v>0</v>
      </c>
      <c r="DM92" s="353">
        <f>'Class-9'!EB94</f>
        <v>0</v>
      </c>
      <c r="DN92" s="354">
        <f>'Class-9'!EC94</f>
        <v>0</v>
      </c>
      <c r="DO92" s="380">
        <f>'Class-9'!ED94</f>
        <v>0</v>
      </c>
      <c r="DP92" s="354">
        <f>'Class-9'!EE94</f>
        <v>0</v>
      </c>
      <c r="DQ92" s="354">
        <f>'Class-9'!EF94</f>
        <v>0</v>
      </c>
      <c r="DR92" s="380">
        <f>'Class-9'!EG94</f>
        <v>0</v>
      </c>
      <c r="DS92" s="354">
        <f>'Class-9'!EH94</f>
        <v>0</v>
      </c>
      <c r="DT92" s="354">
        <f>'Class-9'!EI94</f>
        <v>0</v>
      </c>
      <c r="DU92" s="380">
        <f>'Class-9'!EJ94</f>
        <v>0</v>
      </c>
      <c r="DV92" s="381">
        <f>'Class-9'!EK94</f>
        <v>0</v>
      </c>
      <c r="DW92" s="400">
        <f>'Class-9'!EM94</f>
        <v>0</v>
      </c>
      <c r="DX92" s="353">
        <f>'Class-9'!EN94</f>
        <v>0</v>
      </c>
      <c r="DY92" s="354">
        <f>'Class-9'!EO94</f>
        <v>0</v>
      </c>
      <c r="DZ92" s="356" t="str">
        <f>'Class-9'!EP94</f>
        <v/>
      </c>
      <c r="EA92" s="353">
        <f>'Class-9'!EQ94</f>
        <v>0</v>
      </c>
      <c r="EB92" s="354">
        <f>'Class-9'!ER94</f>
        <v>0</v>
      </c>
      <c r="EC92" s="354">
        <f>'Class-9'!ES94</f>
        <v>0</v>
      </c>
      <c r="ED92" s="354" t="str">
        <f>'Class-9'!ET94</f>
        <v/>
      </c>
      <c r="EE92" s="354" t="str">
        <f>'Class-9'!EU94</f>
        <v/>
      </c>
      <c r="EF92" s="354" t="str">
        <f>'Class-9'!EV94</f>
        <v/>
      </c>
      <c r="EG92" s="356" t="str">
        <f>'Class-9'!EW94</f>
        <v/>
      </c>
      <c r="EH92" s="360" t="str">
        <f>'Class-9'!EY94</f>
        <v/>
      </c>
    </row>
    <row r="93" spans="1:138" s="361" customFormat="1" ht="17.25" customHeight="1">
      <c r="A93" s="910"/>
      <c r="B93" s="353">
        <f t="shared" si="4"/>
        <v>0</v>
      </c>
      <c r="C93" s="354">
        <f>'Class-9'!D95</f>
        <v>0</v>
      </c>
      <c r="D93" s="354">
        <f>'Class-9'!E95</f>
        <v>0</v>
      </c>
      <c r="E93" s="354">
        <f>'Class-9'!F95</f>
        <v>0</v>
      </c>
      <c r="F93" s="354">
        <f>'Class-9'!G95</f>
        <v>0</v>
      </c>
      <c r="G93" s="354">
        <f>'Class-9'!H95</f>
        <v>0</v>
      </c>
      <c r="H93" s="354">
        <f>'Class-9'!I95</f>
        <v>0</v>
      </c>
      <c r="I93" s="354">
        <f>'Class-9'!J95</f>
        <v>0</v>
      </c>
      <c r="J93" s="355">
        <f>'Class-9'!K95</f>
        <v>0</v>
      </c>
      <c r="K93" s="353">
        <f>'Class-9'!L95</f>
        <v>0</v>
      </c>
      <c r="L93" s="354">
        <f>'Class-9'!M95</f>
        <v>0</v>
      </c>
      <c r="M93" s="380">
        <f>'Class-9'!N95</f>
        <v>0</v>
      </c>
      <c r="N93" s="354">
        <f>'Class-9'!O95</f>
        <v>0</v>
      </c>
      <c r="O93" s="354">
        <f>'Class-9'!P95</f>
        <v>0</v>
      </c>
      <c r="P93" s="380">
        <f>'Class-9'!Q95</f>
        <v>0</v>
      </c>
      <c r="Q93" s="354">
        <f>'Class-9'!R95</f>
        <v>0</v>
      </c>
      <c r="R93" s="354">
        <f>'Class-9'!S95</f>
        <v>0</v>
      </c>
      <c r="S93" s="380">
        <f>'Class-9'!T95</f>
        <v>0</v>
      </c>
      <c r="T93" s="847">
        <f>'Class-9'!U95</f>
        <v>0</v>
      </c>
      <c r="U93" s="848"/>
      <c r="V93" s="382" t="str">
        <f>'Class-9'!Y95</f>
        <v/>
      </c>
      <c r="W93" s="353">
        <f>'Class-9'!Z95</f>
        <v>0</v>
      </c>
      <c r="X93" s="354">
        <f>'Class-9'!AA95</f>
        <v>0</v>
      </c>
      <c r="Y93" s="380">
        <f>'Class-9'!AB95</f>
        <v>0</v>
      </c>
      <c r="Z93" s="354">
        <f>'Class-9'!AC95</f>
        <v>0</v>
      </c>
      <c r="AA93" s="354">
        <f>'Class-9'!AD95</f>
        <v>0</v>
      </c>
      <c r="AB93" s="380">
        <f>'Class-9'!AE95</f>
        <v>0</v>
      </c>
      <c r="AC93" s="354">
        <f>'Class-9'!AF95</f>
        <v>0</v>
      </c>
      <c r="AD93" s="354">
        <f>'Class-9'!AG95</f>
        <v>0</v>
      </c>
      <c r="AE93" s="380">
        <f>'Class-9'!AH95</f>
        <v>0</v>
      </c>
      <c r="AF93" s="847">
        <f>'Class-9'!AI95</f>
        <v>0</v>
      </c>
      <c r="AG93" s="848">
        <f>'Class-9'!AJ95</f>
        <v>0</v>
      </c>
      <c r="AH93" s="382" t="str">
        <f>'Class-9'!AM95</f>
        <v/>
      </c>
      <c r="AI93" s="353">
        <f>'Class-9'!AN95</f>
        <v>0</v>
      </c>
      <c r="AJ93" s="354">
        <f>'Class-9'!AO95</f>
        <v>0</v>
      </c>
      <c r="AK93" s="380">
        <f>'Class-9'!AP95</f>
        <v>0</v>
      </c>
      <c r="AL93" s="354">
        <f>'Class-9'!AQ95</f>
        <v>0</v>
      </c>
      <c r="AM93" s="354">
        <f>'Class-9'!AR95</f>
        <v>0</v>
      </c>
      <c r="AN93" s="380">
        <f>'Class-9'!AS95</f>
        <v>0</v>
      </c>
      <c r="AO93" s="354">
        <f>'Class-9'!AT95</f>
        <v>0</v>
      </c>
      <c r="AP93" s="354">
        <f>'Class-9'!AU95</f>
        <v>0</v>
      </c>
      <c r="AQ93" s="380">
        <f>'Class-9'!AV95</f>
        <v>0</v>
      </c>
      <c r="AR93" s="847">
        <f>'Class-9'!AW95</f>
        <v>0</v>
      </c>
      <c r="AS93" s="848"/>
      <c r="AT93" s="382" t="str">
        <f>'Class-9'!BA95</f>
        <v/>
      </c>
      <c r="AU93" s="353">
        <f>'Class-9'!BB95</f>
        <v>0</v>
      </c>
      <c r="AV93" s="354">
        <f>'Class-9'!BC95</f>
        <v>0</v>
      </c>
      <c r="AW93" s="380">
        <f>'Class-9'!BD95</f>
        <v>0</v>
      </c>
      <c r="AX93" s="354">
        <f>'Class-9'!BE95</f>
        <v>0</v>
      </c>
      <c r="AY93" s="354">
        <f>'Class-9'!BF95</f>
        <v>0</v>
      </c>
      <c r="AZ93" s="380">
        <f>'Class-9'!BG95</f>
        <v>0</v>
      </c>
      <c r="BA93" s="354">
        <f>'Class-9'!BH95</f>
        <v>0</v>
      </c>
      <c r="BB93" s="354">
        <f>'Class-9'!BI95</f>
        <v>0</v>
      </c>
      <c r="BC93" s="380">
        <f>'Class-9'!BJ95</f>
        <v>0</v>
      </c>
      <c r="BD93" s="847">
        <f>'Class-9'!BK95</f>
        <v>0</v>
      </c>
      <c r="BE93" s="848">
        <f>'Class-9'!BL95</f>
        <v>0</v>
      </c>
      <c r="BF93" s="382" t="str">
        <f>'Class-9'!BO95</f>
        <v/>
      </c>
      <c r="BG93" s="353">
        <f>'Class-9'!BP95</f>
        <v>0</v>
      </c>
      <c r="BH93" s="354">
        <f>'Class-9'!BQ95</f>
        <v>0</v>
      </c>
      <c r="BI93" s="380">
        <f>'Class-9'!BR95</f>
        <v>0</v>
      </c>
      <c r="BJ93" s="354">
        <f>'Class-9'!BS95</f>
        <v>0</v>
      </c>
      <c r="BK93" s="354">
        <f>'Class-9'!BT95</f>
        <v>0</v>
      </c>
      <c r="BL93" s="380">
        <f>'Class-9'!BU95</f>
        <v>0</v>
      </c>
      <c r="BM93" s="354">
        <f>'Class-9'!BV95</f>
        <v>0</v>
      </c>
      <c r="BN93" s="354">
        <f>'Class-9'!BW95</f>
        <v>0</v>
      </c>
      <c r="BO93" s="380">
        <f>'Class-9'!BX95</f>
        <v>0</v>
      </c>
      <c r="BP93" s="847">
        <f>'Class-9'!BY95</f>
        <v>0</v>
      </c>
      <c r="BQ93" s="848">
        <f>'Class-9'!BZ95</f>
        <v>0</v>
      </c>
      <c r="BR93" s="382" t="str">
        <f>'Class-9'!CC95</f>
        <v/>
      </c>
      <c r="BS93" s="353">
        <f>'Class-9'!CD95</f>
        <v>0</v>
      </c>
      <c r="BT93" s="354">
        <f>'Class-9'!CE95</f>
        <v>0</v>
      </c>
      <c r="BU93" s="380">
        <f>'Class-9'!CF95</f>
        <v>0</v>
      </c>
      <c r="BV93" s="354">
        <f>'Class-9'!CG95</f>
        <v>0</v>
      </c>
      <c r="BW93" s="354">
        <f>'Class-9'!CH95</f>
        <v>0</v>
      </c>
      <c r="BX93" s="380">
        <f>'Class-9'!CI95</f>
        <v>0</v>
      </c>
      <c r="BY93" s="354">
        <f>'Class-9'!CJ95</f>
        <v>0</v>
      </c>
      <c r="BZ93" s="354">
        <f>'Class-9'!CK95</f>
        <v>0</v>
      </c>
      <c r="CA93" s="380">
        <f>'Class-9'!CL95</f>
        <v>0</v>
      </c>
      <c r="CB93" s="847">
        <f>'Class-9'!CM95</f>
        <v>0</v>
      </c>
      <c r="CC93" s="848">
        <f>'Class-9'!CN95</f>
        <v>0</v>
      </c>
      <c r="CD93" s="382" t="str">
        <f>'Class-9'!CQ95</f>
        <v/>
      </c>
      <c r="CE93" s="353">
        <f>'Class-9'!CR95</f>
        <v>0</v>
      </c>
      <c r="CF93" s="354">
        <f>'Class-9'!CS95</f>
        <v>0</v>
      </c>
      <c r="CG93" s="380">
        <f>'Class-9'!CT95</f>
        <v>0</v>
      </c>
      <c r="CH93" s="354">
        <f>'Class-9'!CU95</f>
        <v>0</v>
      </c>
      <c r="CI93" s="354">
        <f>'Class-9'!CV95</f>
        <v>0</v>
      </c>
      <c r="CJ93" s="380">
        <f>'Class-9'!CW95</f>
        <v>0</v>
      </c>
      <c r="CK93" s="354">
        <f>'Class-9'!CX95</f>
        <v>0</v>
      </c>
      <c r="CL93" s="354">
        <f>'Class-9'!CY95</f>
        <v>0</v>
      </c>
      <c r="CM93" s="380">
        <f>'Class-9'!CZ95</f>
        <v>0</v>
      </c>
      <c r="CN93" s="381">
        <f>'Class-9'!DA95</f>
        <v>0</v>
      </c>
      <c r="CO93" s="400">
        <f>'Class-9'!DC95</f>
        <v>0</v>
      </c>
      <c r="CP93" s="353">
        <f>'Class-9'!DD95</f>
        <v>0</v>
      </c>
      <c r="CQ93" s="354">
        <f>'Class-9'!DE95</f>
        <v>0</v>
      </c>
      <c r="CR93" s="380">
        <f>'Class-9'!DF95</f>
        <v>0</v>
      </c>
      <c r="CS93" s="354">
        <f>'Class-9'!DG95</f>
        <v>0</v>
      </c>
      <c r="CT93" s="354">
        <f>'Class-9'!DH95</f>
        <v>0</v>
      </c>
      <c r="CU93" s="380">
        <f>'Class-9'!DI95</f>
        <v>0</v>
      </c>
      <c r="CV93" s="354">
        <f>'Class-9'!DJ95</f>
        <v>0</v>
      </c>
      <c r="CW93" s="354">
        <f>'Class-9'!DK95</f>
        <v>0</v>
      </c>
      <c r="CX93" s="380">
        <f>'Class-9'!DL95</f>
        <v>0</v>
      </c>
      <c r="CY93" s="381">
        <f>'Class-9'!DM95</f>
        <v>0</v>
      </c>
      <c r="CZ93" s="400">
        <f>'Class-9'!DO95</f>
        <v>0</v>
      </c>
      <c r="DA93" s="353">
        <f>'Class-9'!DP95</f>
        <v>0</v>
      </c>
      <c r="DB93" s="354">
        <f>'Class-9'!DQ95</f>
        <v>0</v>
      </c>
      <c r="DC93" s="354">
        <f>'Class-9'!DR95</f>
        <v>0</v>
      </c>
      <c r="DD93" s="354">
        <f>'Class-9'!DS95</f>
        <v>0</v>
      </c>
      <c r="DE93" s="354">
        <f>'Class-9'!DT95</f>
        <v>0</v>
      </c>
      <c r="DF93" s="382">
        <f>'Class-9'!DU95</f>
        <v>0</v>
      </c>
      <c r="DG93" s="353">
        <f>'Class-9'!DV95</f>
        <v>0</v>
      </c>
      <c r="DH93" s="354">
        <f>'Class-9'!DW95</f>
        <v>0</v>
      </c>
      <c r="DI93" s="354">
        <f>'Class-9'!DX95</f>
        <v>0</v>
      </c>
      <c r="DJ93" s="354">
        <f>'Class-9'!DY95</f>
        <v>0</v>
      </c>
      <c r="DK93" s="354">
        <f>'Class-9'!DZ95</f>
        <v>0</v>
      </c>
      <c r="DL93" s="357">
        <f>'Class-9'!EA95</f>
        <v>0</v>
      </c>
      <c r="DM93" s="353">
        <f>'Class-9'!EB95</f>
        <v>0</v>
      </c>
      <c r="DN93" s="354">
        <f>'Class-9'!EC95</f>
        <v>0</v>
      </c>
      <c r="DO93" s="380">
        <f>'Class-9'!ED95</f>
        <v>0</v>
      </c>
      <c r="DP93" s="354">
        <f>'Class-9'!EE95</f>
        <v>0</v>
      </c>
      <c r="DQ93" s="354">
        <f>'Class-9'!EF95</f>
        <v>0</v>
      </c>
      <c r="DR93" s="380">
        <f>'Class-9'!EG95</f>
        <v>0</v>
      </c>
      <c r="DS93" s="354">
        <f>'Class-9'!EH95</f>
        <v>0</v>
      </c>
      <c r="DT93" s="354">
        <f>'Class-9'!EI95</f>
        <v>0</v>
      </c>
      <c r="DU93" s="380">
        <f>'Class-9'!EJ95</f>
        <v>0</v>
      </c>
      <c r="DV93" s="381">
        <f>'Class-9'!EK95</f>
        <v>0</v>
      </c>
      <c r="DW93" s="400">
        <f>'Class-9'!EM95</f>
        <v>0</v>
      </c>
      <c r="DX93" s="353">
        <f>'Class-9'!EN95</f>
        <v>0</v>
      </c>
      <c r="DY93" s="354">
        <f>'Class-9'!EO95</f>
        <v>0</v>
      </c>
      <c r="DZ93" s="356" t="str">
        <f>'Class-9'!EP95</f>
        <v/>
      </c>
      <c r="EA93" s="353">
        <f>'Class-9'!EQ95</f>
        <v>0</v>
      </c>
      <c r="EB93" s="354">
        <f>'Class-9'!ER95</f>
        <v>0</v>
      </c>
      <c r="EC93" s="354">
        <f>'Class-9'!ES95</f>
        <v>0</v>
      </c>
      <c r="ED93" s="354" t="str">
        <f>'Class-9'!ET95</f>
        <v/>
      </c>
      <c r="EE93" s="354" t="str">
        <f>'Class-9'!EU95</f>
        <v/>
      </c>
      <c r="EF93" s="354" t="str">
        <f>'Class-9'!EV95</f>
        <v/>
      </c>
      <c r="EG93" s="356" t="str">
        <f>'Class-9'!EW95</f>
        <v/>
      </c>
      <c r="EH93" s="360" t="str">
        <f>'Class-9'!EY95</f>
        <v/>
      </c>
    </row>
    <row r="94" spans="1:138" s="361" customFormat="1" ht="17.25" customHeight="1">
      <c r="A94" s="910"/>
      <c r="B94" s="353">
        <f t="shared" si="4"/>
        <v>0</v>
      </c>
      <c r="C94" s="354">
        <f>'Class-9'!D96</f>
        <v>0</v>
      </c>
      <c r="D94" s="354">
        <f>'Class-9'!E96</f>
        <v>0</v>
      </c>
      <c r="E94" s="354">
        <f>'Class-9'!F96</f>
        <v>0</v>
      </c>
      <c r="F94" s="354">
        <f>'Class-9'!G96</f>
        <v>0</v>
      </c>
      <c r="G94" s="354">
        <f>'Class-9'!H96</f>
        <v>0</v>
      </c>
      <c r="H94" s="354">
        <f>'Class-9'!I96</f>
        <v>0</v>
      </c>
      <c r="I94" s="354">
        <f>'Class-9'!J96</f>
        <v>0</v>
      </c>
      <c r="J94" s="355">
        <f>'Class-9'!K96</f>
        <v>0</v>
      </c>
      <c r="K94" s="353">
        <f>'Class-9'!L96</f>
        <v>0</v>
      </c>
      <c r="L94" s="354">
        <f>'Class-9'!M96</f>
        <v>0</v>
      </c>
      <c r="M94" s="380">
        <f>'Class-9'!N96</f>
        <v>0</v>
      </c>
      <c r="N94" s="354">
        <f>'Class-9'!O96</f>
        <v>0</v>
      </c>
      <c r="O94" s="354">
        <f>'Class-9'!P96</f>
        <v>0</v>
      </c>
      <c r="P94" s="380">
        <f>'Class-9'!Q96</f>
        <v>0</v>
      </c>
      <c r="Q94" s="354">
        <f>'Class-9'!R96</f>
        <v>0</v>
      </c>
      <c r="R94" s="354">
        <f>'Class-9'!S96</f>
        <v>0</v>
      </c>
      <c r="S94" s="380">
        <f>'Class-9'!T96</f>
        <v>0</v>
      </c>
      <c r="T94" s="847">
        <f>'Class-9'!U96</f>
        <v>0</v>
      </c>
      <c r="U94" s="848"/>
      <c r="V94" s="382" t="str">
        <f>'Class-9'!Y96</f>
        <v/>
      </c>
      <c r="W94" s="353">
        <f>'Class-9'!Z96</f>
        <v>0</v>
      </c>
      <c r="X94" s="354">
        <f>'Class-9'!AA96</f>
        <v>0</v>
      </c>
      <c r="Y94" s="380">
        <f>'Class-9'!AB96</f>
        <v>0</v>
      </c>
      <c r="Z94" s="354">
        <f>'Class-9'!AC96</f>
        <v>0</v>
      </c>
      <c r="AA94" s="354">
        <f>'Class-9'!AD96</f>
        <v>0</v>
      </c>
      <c r="AB94" s="380">
        <f>'Class-9'!AE96</f>
        <v>0</v>
      </c>
      <c r="AC94" s="354">
        <f>'Class-9'!AF96</f>
        <v>0</v>
      </c>
      <c r="AD94" s="354">
        <f>'Class-9'!AG96</f>
        <v>0</v>
      </c>
      <c r="AE94" s="380">
        <f>'Class-9'!AH96</f>
        <v>0</v>
      </c>
      <c r="AF94" s="847">
        <f>'Class-9'!AI96</f>
        <v>0</v>
      </c>
      <c r="AG94" s="848">
        <f>'Class-9'!AJ96</f>
        <v>0</v>
      </c>
      <c r="AH94" s="382" t="str">
        <f>'Class-9'!AM96</f>
        <v/>
      </c>
      <c r="AI94" s="353">
        <f>'Class-9'!AN96</f>
        <v>0</v>
      </c>
      <c r="AJ94" s="354">
        <f>'Class-9'!AO96</f>
        <v>0</v>
      </c>
      <c r="AK94" s="380">
        <f>'Class-9'!AP96</f>
        <v>0</v>
      </c>
      <c r="AL94" s="354">
        <f>'Class-9'!AQ96</f>
        <v>0</v>
      </c>
      <c r="AM94" s="354">
        <f>'Class-9'!AR96</f>
        <v>0</v>
      </c>
      <c r="AN94" s="380">
        <f>'Class-9'!AS96</f>
        <v>0</v>
      </c>
      <c r="AO94" s="354">
        <f>'Class-9'!AT96</f>
        <v>0</v>
      </c>
      <c r="AP94" s="354">
        <f>'Class-9'!AU96</f>
        <v>0</v>
      </c>
      <c r="AQ94" s="380">
        <f>'Class-9'!AV96</f>
        <v>0</v>
      </c>
      <c r="AR94" s="847">
        <f>'Class-9'!AW96</f>
        <v>0</v>
      </c>
      <c r="AS94" s="848"/>
      <c r="AT94" s="382" t="str">
        <f>'Class-9'!BA96</f>
        <v/>
      </c>
      <c r="AU94" s="353">
        <f>'Class-9'!BB96</f>
        <v>0</v>
      </c>
      <c r="AV94" s="354">
        <f>'Class-9'!BC96</f>
        <v>0</v>
      </c>
      <c r="AW94" s="380">
        <f>'Class-9'!BD96</f>
        <v>0</v>
      </c>
      <c r="AX94" s="354">
        <f>'Class-9'!BE96</f>
        <v>0</v>
      </c>
      <c r="AY94" s="354">
        <f>'Class-9'!BF96</f>
        <v>0</v>
      </c>
      <c r="AZ94" s="380">
        <f>'Class-9'!BG96</f>
        <v>0</v>
      </c>
      <c r="BA94" s="354">
        <f>'Class-9'!BH96</f>
        <v>0</v>
      </c>
      <c r="BB94" s="354">
        <f>'Class-9'!BI96</f>
        <v>0</v>
      </c>
      <c r="BC94" s="380">
        <f>'Class-9'!BJ96</f>
        <v>0</v>
      </c>
      <c r="BD94" s="847">
        <f>'Class-9'!BK96</f>
        <v>0</v>
      </c>
      <c r="BE94" s="848">
        <f>'Class-9'!BL96</f>
        <v>0</v>
      </c>
      <c r="BF94" s="382" t="str">
        <f>'Class-9'!BO96</f>
        <v/>
      </c>
      <c r="BG94" s="353">
        <f>'Class-9'!BP96</f>
        <v>0</v>
      </c>
      <c r="BH94" s="354">
        <f>'Class-9'!BQ96</f>
        <v>0</v>
      </c>
      <c r="BI94" s="380">
        <f>'Class-9'!BR96</f>
        <v>0</v>
      </c>
      <c r="BJ94" s="354">
        <f>'Class-9'!BS96</f>
        <v>0</v>
      </c>
      <c r="BK94" s="354">
        <f>'Class-9'!BT96</f>
        <v>0</v>
      </c>
      <c r="BL94" s="380">
        <f>'Class-9'!BU96</f>
        <v>0</v>
      </c>
      <c r="BM94" s="354">
        <f>'Class-9'!BV96</f>
        <v>0</v>
      </c>
      <c r="BN94" s="354">
        <f>'Class-9'!BW96</f>
        <v>0</v>
      </c>
      <c r="BO94" s="380">
        <f>'Class-9'!BX96</f>
        <v>0</v>
      </c>
      <c r="BP94" s="847">
        <f>'Class-9'!BY96</f>
        <v>0</v>
      </c>
      <c r="BQ94" s="848">
        <f>'Class-9'!BZ96</f>
        <v>0</v>
      </c>
      <c r="BR94" s="382" t="str">
        <f>'Class-9'!CC96</f>
        <v/>
      </c>
      <c r="BS94" s="353">
        <f>'Class-9'!CD96</f>
        <v>0</v>
      </c>
      <c r="BT94" s="354">
        <f>'Class-9'!CE96</f>
        <v>0</v>
      </c>
      <c r="BU94" s="380">
        <f>'Class-9'!CF96</f>
        <v>0</v>
      </c>
      <c r="BV94" s="354">
        <f>'Class-9'!CG96</f>
        <v>0</v>
      </c>
      <c r="BW94" s="354">
        <f>'Class-9'!CH96</f>
        <v>0</v>
      </c>
      <c r="BX94" s="380">
        <f>'Class-9'!CI96</f>
        <v>0</v>
      </c>
      <c r="BY94" s="354">
        <f>'Class-9'!CJ96</f>
        <v>0</v>
      </c>
      <c r="BZ94" s="354">
        <f>'Class-9'!CK96</f>
        <v>0</v>
      </c>
      <c r="CA94" s="380">
        <f>'Class-9'!CL96</f>
        <v>0</v>
      </c>
      <c r="CB94" s="847">
        <f>'Class-9'!CM96</f>
        <v>0</v>
      </c>
      <c r="CC94" s="848">
        <f>'Class-9'!CN96</f>
        <v>0</v>
      </c>
      <c r="CD94" s="382" t="str">
        <f>'Class-9'!CQ96</f>
        <v/>
      </c>
      <c r="CE94" s="353">
        <f>'Class-9'!CR96</f>
        <v>0</v>
      </c>
      <c r="CF94" s="354">
        <f>'Class-9'!CS96</f>
        <v>0</v>
      </c>
      <c r="CG94" s="380">
        <f>'Class-9'!CT96</f>
        <v>0</v>
      </c>
      <c r="CH94" s="354">
        <f>'Class-9'!CU96</f>
        <v>0</v>
      </c>
      <c r="CI94" s="354">
        <f>'Class-9'!CV96</f>
        <v>0</v>
      </c>
      <c r="CJ94" s="380">
        <f>'Class-9'!CW96</f>
        <v>0</v>
      </c>
      <c r="CK94" s="354">
        <f>'Class-9'!CX96</f>
        <v>0</v>
      </c>
      <c r="CL94" s="354">
        <f>'Class-9'!CY96</f>
        <v>0</v>
      </c>
      <c r="CM94" s="380">
        <f>'Class-9'!CZ96</f>
        <v>0</v>
      </c>
      <c r="CN94" s="381">
        <f>'Class-9'!DA96</f>
        <v>0</v>
      </c>
      <c r="CO94" s="400">
        <f>'Class-9'!DC96</f>
        <v>0</v>
      </c>
      <c r="CP94" s="353">
        <f>'Class-9'!DD96</f>
        <v>0</v>
      </c>
      <c r="CQ94" s="354">
        <f>'Class-9'!DE96</f>
        <v>0</v>
      </c>
      <c r="CR94" s="380">
        <f>'Class-9'!DF96</f>
        <v>0</v>
      </c>
      <c r="CS94" s="354">
        <f>'Class-9'!DG96</f>
        <v>0</v>
      </c>
      <c r="CT94" s="354">
        <f>'Class-9'!DH96</f>
        <v>0</v>
      </c>
      <c r="CU94" s="380">
        <f>'Class-9'!DI96</f>
        <v>0</v>
      </c>
      <c r="CV94" s="354">
        <f>'Class-9'!DJ96</f>
        <v>0</v>
      </c>
      <c r="CW94" s="354">
        <f>'Class-9'!DK96</f>
        <v>0</v>
      </c>
      <c r="CX94" s="380">
        <f>'Class-9'!DL96</f>
        <v>0</v>
      </c>
      <c r="CY94" s="381">
        <f>'Class-9'!DM96</f>
        <v>0</v>
      </c>
      <c r="CZ94" s="400">
        <f>'Class-9'!DO96</f>
        <v>0</v>
      </c>
      <c r="DA94" s="353">
        <f>'Class-9'!DP96</f>
        <v>0</v>
      </c>
      <c r="DB94" s="354">
        <f>'Class-9'!DQ96</f>
        <v>0</v>
      </c>
      <c r="DC94" s="354">
        <f>'Class-9'!DR96</f>
        <v>0</v>
      </c>
      <c r="DD94" s="354">
        <f>'Class-9'!DS96</f>
        <v>0</v>
      </c>
      <c r="DE94" s="354">
        <f>'Class-9'!DT96</f>
        <v>0</v>
      </c>
      <c r="DF94" s="382">
        <f>'Class-9'!DU96</f>
        <v>0</v>
      </c>
      <c r="DG94" s="353">
        <f>'Class-9'!DV96</f>
        <v>0</v>
      </c>
      <c r="DH94" s="354">
        <f>'Class-9'!DW96</f>
        <v>0</v>
      </c>
      <c r="DI94" s="354">
        <f>'Class-9'!DX96</f>
        <v>0</v>
      </c>
      <c r="DJ94" s="354">
        <f>'Class-9'!DY96</f>
        <v>0</v>
      </c>
      <c r="DK94" s="354">
        <f>'Class-9'!DZ96</f>
        <v>0</v>
      </c>
      <c r="DL94" s="357">
        <f>'Class-9'!EA96</f>
        <v>0</v>
      </c>
      <c r="DM94" s="353">
        <f>'Class-9'!EB96</f>
        <v>0</v>
      </c>
      <c r="DN94" s="354">
        <f>'Class-9'!EC96</f>
        <v>0</v>
      </c>
      <c r="DO94" s="380">
        <f>'Class-9'!ED96</f>
        <v>0</v>
      </c>
      <c r="DP94" s="354">
        <f>'Class-9'!EE96</f>
        <v>0</v>
      </c>
      <c r="DQ94" s="354">
        <f>'Class-9'!EF96</f>
        <v>0</v>
      </c>
      <c r="DR94" s="380">
        <f>'Class-9'!EG96</f>
        <v>0</v>
      </c>
      <c r="DS94" s="354">
        <f>'Class-9'!EH96</f>
        <v>0</v>
      </c>
      <c r="DT94" s="354">
        <f>'Class-9'!EI96</f>
        <v>0</v>
      </c>
      <c r="DU94" s="380">
        <f>'Class-9'!EJ96</f>
        <v>0</v>
      </c>
      <c r="DV94" s="381">
        <f>'Class-9'!EK96</f>
        <v>0</v>
      </c>
      <c r="DW94" s="400">
        <f>'Class-9'!EM96</f>
        <v>0</v>
      </c>
      <c r="DX94" s="353">
        <f>'Class-9'!EN96</f>
        <v>0</v>
      </c>
      <c r="DY94" s="354">
        <f>'Class-9'!EO96</f>
        <v>0</v>
      </c>
      <c r="DZ94" s="356" t="str">
        <f>'Class-9'!EP96</f>
        <v/>
      </c>
      <c r="EA94" s="353">
        <f>'Class-9'!EQ96</f>
        <v>0</v>
      </c>
      <c r="EB94" s="354">
        <f>'Class-9'!ER96</f>
        <v>0</v>
      </c>
      <c r="EC94" s="354">
        <f>'Class-9'!ES96</f>
        <v>0</v>
      </c>
      <c r="ED94" s="354" t="str">
        <f>'Class-9'!ET96</f>
        <v/>
      </c>
      <c r="EE94" s="354" t="str">
        <f>'Class-9'!EU96</f>
        <v/>
      </c>
      <c r="EF94" s="354" t="str">
        <f>'Class-9'!EV96</f>
        <v/>
      </c>
      <c r="EG94" s="356" t="str">
        <f>'Class-9'!EW96</f>
        <v/>
      </c>
      <c r="EH94" s="360" t="str">
        <f>'Class-9'!EY96</f>
        <v/>
      </c>
    </row>
    <row r="95" spans="1:138" s="361" customFormat="1" ht="17.25" customHeight="1">
      <c r="A95" s="910"/>
      <c r="B95" s="353">
        <f t="shared" si="4"/>
        <v>0</v>
      </c>
      <c r="C95" s="354">
        <f>'Class-9'!D97</f>
        <v>0</v>
      </c>
      <c r="D95" s="354">
        <f>'Class-9'!E97</f>
        <v>0</v>
      </c>
      <c r="E95" s="354">
        <f>'Class-9'!F97</f>
        <v>0</v>
      </c>
      <c r="F95" s="354">
        <f>'Class-9'!G97</f>
        <v>0</v>
      </c>
      <c r="G95" s="354">
        <f>'Class-9'!H97</f>
        <v>0</v>
      </c>
      <c r="H95" s="354">
        <f>'Class-9'!I97</f>
        <v>0</v>
      </c>
      <c r="I95" s="354">
        <f>'Class-9'!J97</f>
        <v>0</v>
      </c>
      <c r="J95" s="355">
        <f>'Class-9'!K97</f>
        <v>0</v>
      </c>
      <c r="K95" s="353">
        <f>'Class-9'!L97</f>
        <v>0</v>
      </c>
      <c r="L95" s="354">
        <f>'Class-9'!M97</f>
        <v>0</v>
      </c>
      <c r="M95" s="380">
        <f>'Class-9'!N97</f>
        <v>0</v>
      </c>
      <c r="N95" s="354">
        <f>'Class-9'!O97</f>
        <v>0</v>
      </c>
      <c r="O95" s="354">
        <f>'Class-9'!P97</f>
        <v>0</v>
      </c>
      <c r="P95" s="380">
        <f>'Class-9'!Q97</f>
        <v>0</v>
      </c>
      <c r="Q95" s="354">
        <f>'Class-9'!R97</f>
        <v>0</v>
      </c>
      <c r="R95" s="354">
        <f>'Class-9'!S97</f>
        <v>0</v>
      </c>
      <c r="S95" s="380">
        <f>'Class-9'!T97</f>
        <v>0</v>
      </c>
      <c r="T95" s="847">
        <f>'Class-9'!U97</f>
        <v>0</v>
      </c>
      <c r="U95" s="848"/>
      <c r="V95" s="382" t="str">
        <f>'Class-9'!Y97</f>
        <v/>
      </c>
      <c r="W95" s="353">
        <f>'Class-9'!Z97</f>
        <v>0</v>
      </c>
      <c r="X95" s="354">
        <f>'Class-9'!AA97</f>
        <v>0</v>
      </c>
      <c r="Y95" s="380">
        <f>'Class-9'!AB97</f>
        <v>0</v>
      </c>
      <c r="Z95" s="354">
        <f>'Class-9'!AC97</f>
        <v>0</v>
      </c>
      <c r="AA95" s="354">
        <f>'Class-9'!AD97</f>
        <v>0</v>
      </c>
      <c r="AB95" s="380">
        <f>'Class-9'!AE97</f>
        <v>0</v>
      </c>
      <c r="AC95" s="354">
        <f>'Class-9'!AF97</f>
        <v>0</v>
      </c>
      <c r="AD95" s="354">
        <f>'Class-9'!AG97</f>
        <v>0</v>
      </c>
      <c r="AE95" s="380">
        <f>'Class-9'!AH97</f>
        <v>0</v>
      </c>
      <c r="AF95" s="847">
        <f>'Class-9'!AI97</f>
        <v>0</v>
      </c>
      <c r="AG95" s="848">
        <f>'Class-9'!AJ97</f>
        <v>0</v>
      </c>
      <c r="AH95" s="382" t="str">
        <f>'Class-9'!AM97</f>
        <v/>
      </c>
      <c r="AI95" s="353">
        <f>'Class-9'!AN97</f>
        <v>0</v>
      </c>
      <c r="AJ95" s="354">
        <f>'Class-9'!AO97</f>
        <v>0</v>
      </c>
      <c r="AK95" s="380">
        <f>'Class-9'!AP97</f>
        <v>0</v>
      </c>
      <c r="AL95" s="354">
        <f>'Class-9'!AQ97</f>
        <v>0</v>
      </c>
      <c r="AM95" s="354">
        <f>'Class-9'!AR97</f>
        <v>0</v>
      </c>
      <c r="AN95" s="380">
        <f>'Class-9'!AS97</f>
        <v>0</v>
      </c>
      <c r="AO95" s="354">
        <f>'Class-9'!AT97</f>
        <v>0</v>
      </c>
      <c r="AP95" s="354">
        <f>'Class-9'!AU97</f>
        <v>0</v>
      </c>
      <c r="AQ95" s="380">
        <f>'Class-9'!AV97</f>
        <v>0</v>
      </c>
      <c r="AR95" s="847">
        <f>'Class-9'!AW97</f>
        <v>0</v>
      </c>
      <c r="AS95" s="848"/>
      <c r="AT95" s="382" t="str">
        <f>'Class-9'!BA97</f>
        <v/>
      </c>
      <c r="AU95" s="353">
        <f>'Class-9'!BB97</f>
        <v>0</v>
      </c>
      <c r="AV95" s="354">
        <f>'Class-9'!BC97</f>
        <v>0</v>
      </c>
      <c r="AW95" s="380">
        <f>'Class-9'!BD97</f>
        <v>0</v>
      </c>
      <c r="AX95" s="354">
        <f>'Class-9'!BE97</f>
        <v>0</v>
      </c>
      <c r="AY95" s="354">
        <f>'Class-9'!BF97</f>
        <v>0</v>
      </c>
      <c r="AZ95" s="380">
        <f>'Class-9'!BG97</f>
        <v>0</v>
      </c>
      <c r="BA95" s="354">
        <f>'Class-9'!BH97</f>
        <v>0</v>
      </c>
      <c r="BB95" s="354">
        <f>'Class-9'!BI97</f>
        <v>0</v>
      </c>
      <c r="BC95" s="380">
        <f>'Class-9'!BJ97</f>
        <v>0</v>
      </c>
      <c r="BD95" s="847">
        <f>'Class-9'!BK97</f>
        <v>0</v>
      </c>
      <c r="BE95" s="848">
        <f>'Class-9'!BL97</f>
        <v>0</v>
      </c>
      <c r="BF95" s="382" t="str">
        <f>'Class-9'!BO97</f>
        <v/>
      </c>
      <c r="BG95" s="353">
        <f>'Class-9'!BP97</f>
        <v>0</v>
      </c>
      <c r="BH95" s="354">
        <f>'Class-9'!BQ97</f>
        <v>0</v>
      </c>
      <c r="BI95" s="380">
        <f>'Class-9'!BR97</f>
        <v>0</v>
      </c>
      <c r="BJ95" s="354">
        <f>'Class-9'!BS97</f>
        <v>0</v>
      </c>
      <c r="BK95" s="354">
        <f>'Class-9'!BT97</f>
        <v>0</v>
      </c>
      <c r="BL95" s="380">
        <f>'Class-9'!BU97</f>
        <v>0</v>
      </c>
      <c r="BM95" s="354">
        <f>'Class-9'!BV97</f>
        <v>0</v>
      </c>
      <c r="BN95" s="354">
        <f>'Class-9'!BW97</f>
        <v>0</v>
      </c>
      <c r="BO95" s="380">
        <f>'Class-9'!BX97</f>
        <v>0</v>
      </c>
      <c r="BP95" s="847">
        <f>'Class-9'!BY97</f>
        <v>0</v>
      </c>
      <c r="BQ95" s="848">
        <f>'Class-9'!BZ97</f>
        <v>0</v>
      </c>
      <c r="BR95" s="382" t="str">
        <f>'Class-9'!CC97</f>
        <v/>
      </c>
      <c r="BS95" s="353">
        <f>'Class-9'!CD97</f>
        <v>0</v>
      </c>
      <c r="BT95" s="354">
        <f>'Class-9'!CE97</f>
        <v>0</v>
      </c>
      <c r="BU95" s="380">
        <f>'Class-9'!CF97</f>
        <v>0</v>
      </c>
      <c r="BV95" s="354">
        <f>'Class-9'!CG97</f>
        <v>0</v>
      </c>
      <c r="BW95" s="354">
        <f>'Class-9'!CH97</f>
        <v>0</v>
      </c>
      <c r="BX95" s="380">
        <f>'Class-9'!CI97</f>
        <v>0</v>
      </c>
      <c r="BY95" s="354">
        <f>'Class-9'!CJ97</f>
        <v>0</v>
      </c>
      <c r="BZ95" s="354">
        <f>'Class-9'!CK97</f>
        <v>0</v>
      </c>
      <c r="CA95" s="380">
        <f>'Class-9'!CL97</f>
        <v>0</v>
      </c>
      <c r="CB95" s="847">
        <f>'Class-9'!CM97</f>
        <v>0</v>
      </c>
      <c r="CC95" s="848">
        <f>'Class-9'!CN97</f>
        <v>0</v>
      </c>
      <c r="CD95" s="382" t="str">
        <f>'Class-9'!CQ97</f>
        <v/>
      </c>
      <c r="CE95" s="353">
        <f>'Class-9'!CR97</f>
        <v>0</v>
      </c>
      <c r="CF95" s="354">
        <f>'Class-9'!CS97</f>
        <v>0</v>
      </c>
      <c r="CG95" s="380">
        <f>'Class-9'!CT97</f>
        <v>0</v>
      </c>
      <c r="CH95" s="354">
        <f>'Class-9'!CU97</f>
        <v>0</v>
      </c>
      <c r="CI95" s="354">
        <f>'Class-9'!CV97</f>
        <v>0</v>
      </c>
      <c r="CJ95" s="380">
        <f>'Class-9'!CW97</f>
        <v>0</v>
      </c>
      <c r="CK95" s="354">
        <f>'Class-9'!CX97</f>
        <v>0</v>
      </c>
      <c r="CL95" s="354">
        <f>'Class-9'!CY97</f>
        <v>0</v>
      </c>
      <c r="CM95" s="380">
        <f>'Class-9'!CZ97</f>
        <v>0</v>
      </c>
      <c r="CN95" s="381">
        <f>'Class-9'!DA97</f>
        <v>0</v>
      </c>
      <c r="CO95" s="400">
        <f>'Class-9'!DC97</f>
        <v>0</v>
      </c>
      <c r="CP95" s="353">
        <f>'Class-9'!DD97</f>
        <v>0</v>
      </c>
      <c r="CQ95" s="354">
        <f>'Class-9'!DE97</f>
        <v>0</v>
      </c>
      <c r="CR95" s="380">
        <f>'Class-9'!DF97</f>
        <v>0</v>
      </c>
      <c r="CS95" s="354">
        <f>'Class-9'!DG97</f>
        <v>0</v>
      </c>
      <c r="CT95" s="354">
        <f>'Class-9'!DH97</f>
        <v>0</v>
      </c>
      <c r="CU95" s="380">
        <f>'Class-9'!DI97</f>
        <v>0</v>
      </c>
      <c r="CV95" s="354">
        <f>'Class-9'!DJ97</f>
        <v>0</v>
      </c>
      <c r="CW95" s="354">
        <f>'Class-9'!DK97</f>
        <v>0</v>
      </c>
      <c r="CX95" s="380">
        <f>'Class-9'!DL97</f>
        <v>0</v>
      </c>
      <c r="CY95" s="381">
        <f>'Class-9'!DM97</f>
        <v>0</v>
      </c>
      <c r="CZ95" s="400">
        <f>'Class-9'!DO97</f>
        <v>0</v>
      </c>
      <c r="DA95" s="353">
        <f>'Class-9'!DP97</f>
        <v>0</v>
      </c>
      <c r="DB95" s="354">
        <f>'Class-9'!DQ97</f>
        <v>0</v>
      </c>
      <c r="DC95" s="354">
        <f>'Class-9'!DR97</f>
        <v>0</v>
      </c>
      <c r="DD95" s="354">
        <f>'Class-9'!DS97</f>
        <v>0</v>
      </c>
      <c r="DE95" s="354">
        <f>'Class-9'!DT97</f>
        <v>0</v>
      </c>
      <c r="DF95" s="382">
        <f>'Class-9'!DU97</f>
        <v>0</v>
      </c>
      <c r="DG95" s="353">
        <f>'Class-9'!DV97</f>
        <v>0</v>
      </c>
      <c r="DH95" s="354">
        <f>'Class-9'!DW97</f>
        <v>0</v>
      </c>
      <c r="DI95" s="354">
        <f>'Class-9'!DX97</f>
        <v>0</v>
      </c>
      <c r="DJ95" s="354">
        <f>'Class-9'!DY97</f>
        <v>0</v>
      </c>
      <c r="DK95" s="354">
        <f>'Class-9'!DZ97</f>
        <v>0</v>
      </c>
      <c r="DL95" s="357">
        <f>'Class-9'!EA97</f>
        <v>0</v>
      </c>
      <c r="DM95" s="353">
        <f>'Class-9'!EB97</f>
        <v>0</v>
      </c>
      <c r="DN95" s="354">
        <f>'Class-9'!EC97</f>
        <v>0</v>
      </c>
      <c r="DO95" s="380">
        <f>'Class-9'!ED97</f>
        <v>0</v>
      </c>
      <c r="DP95" s="354">
        <f>'Class-9'!EE97</f>
        <v>0</v>
      </c>
      <c r="DQ95" s="354">
        <f>'Class-9'!EF97</f>
        <v>0</v>
      </c>
      <c r="DR95" s="380">
        <f>'Class-9'!EG97</f>
        <v>0</v>
      </c>
      <c r="DS95" s="354">
        <f>'Class-9'!EH97</f>
        <v>0</v>
      </c>
      <c r="DT95" s="354">
        <f>'Class-9'!EI97</f>
        <v>0</v>
      </c>
      <c r="DU95" s="380">
        <f>'Class-9'!EJ97</f>
        <v>0</v>
      </c>
      <c r="DV95" s="381">
        <f>'Class-9'!EK97</f>
        <v>0</v>
      </c>
      <c r="DW95" s="400">
        <f>'Class-9'!EM97</f>
        <v>0</v>
      </c>
      <c r="DX95" s="353">
        <f>'Class-9'!EN97</f>
        <v>0</v>
      </c>
      <c r="DY95" s="354">
        <f>'Class-9'!EO97</f>
        <v>0</v>
      </c>
      <c r="DZ95" s="356" t="str">
        <f>'Class-9'!EP97</f>
        <v/>
      </c>
      <c r="EA95" s="353">
        <f>'Class-9'!EQ97</f>
        <v>0</v>
      </c>
      <c r="EB95" s="354">
        <f>'Class-9'!ER97</f>
        <v>0</v>
      </c>
      <c r="EC95" s="354">
        <f>'Class-9'!ES97</f>
        <v>0</v>
      </c>
      <c r="ED95" s="354" t="str">
        <f>'Class-9'!ET97</f>
        <v/>
      </c>
      <c r="EE95" s="354" t="str">
        <f>'Class-9'!EU97</f>
        <v/>
      </c>
      <c r="EF95" s="354" t="str">
        <f>'Class-9'!EV97</f>
        <v/>
      </c>
      <c r="EG95" s="356" t="str">
        <f>'Class-9'!EW97</f>
        <v/>
      </c>
      <c r="EH95" s="360" t="str">
        <f>'Class-9'!EY97</f>
        <v/>
      </c>
    </row>
    <row r="96" spans="1:138" s="361" customFormat="1" ht="17.25" customHeight="1">
      <c r="A96" s="910"/>
      <c r="B96" s="353">
        <f t="shared" si="4"/>
        <v>0</v>
      </c>
      <c r="C96" s="354">
        <f>'Class-9'!D98</f>
        <v>0</v>
      </c>
      <c r="D96" s="354">
        <f>'Class-9'!E98</f>
        <v>0</v>
      </c>
      <c r="E96" s="354">
        <f>'Class-9'!F98</f>
        <v>0</v>
      </c>
      <c r="F96" s="354">
        <f>'Class-9'!G98</f>
        <v>0</v>
      </c>
      <c r="G96" s="354">
        <f>'Class-9'!H98</f>
        <v>0</v>
      </c>
      <c r="H96" s="354">
        <f>'Class-9'!I98</f>
        <v>0</v>
      </c>
      <c r="I96" s="354">
        <f>'Class-9'!J98</f>
        <v>0</v>
      </c>
      <c r="J96" s="355">
        <f>'Class-9'!K98</f>
        <v>0</v>
      </c>
      <c r="K96" s="353">
        <f>'Class-9'!L98</f>
        <v>0</v>
      </c>
      <c r="L96" s="354">
        <f>'Class-9'!M98</f>
        <v>0</v>
      </c>
      <c r="M96" s="380">
        <f>'Class-9'!N98</f>
        <v>0</v>
      </c>
      <c r="N96" s="354">
        <f>'Class-9'!O98</f>
        <v>0</v>
      </c>
      <c r="O96" s="354">
        <f>'Class-9'!P98</f>
        <v>0</v>
      </c>
      <c r="P96" s="380">
        <f>'Class-9'!Q98</f>
        <v>0</v>
      </c>
      <c r="Q96" s="354">
        <f>'Class-9'!R98</f>
        <v>0</v>
      </c>
      <c r="R96" s="354">
        <f>'Class-9'!S98</f>
        <v>0</v>
      </c>
      <c r="S96" s="380">
        <f>'Class-9'!T98</f>
        <v>0</v>
      </c>
      <c r="T96" s="847">
        <f>'Class-9'!U98</f>
        <v>0</v>
      </c>
      <c r="U96" s="848"/>
      <c r="V96" s="382" t="str">
        <f>'Class-9'!Y98</f>
        <v/>
      </c>
      <c r="W96" s="353">
        <f>'Class-9'!Z98</f>
        <v>0</v>
      </c>
      <c r="X96" s="354">
        <f>'Class-9'!AA98</f>
        <v>0</v>
      </c>
      <c r="Y96" s="380">
        <f>'Class-9'!AB98</f>
        <v>0</v>
      </c>
      <c r="Z96" s="354">
        <f>'Class-9'!AC98</f>
        <v>0</v>
      </c>
      <c r="AA96" s="354">
        <f>'Class-9'!AD98</f>
        <v>0</v>
      </c>
      <c r="AB96" s="380">
        <f>'Class-9'!AE98</f>
        <v>0</v>
      </c>
      <c r="AC96" s="354">
        <f>'Class-9'!AF98</f>
        <v>0</v>
      </c>
      <c r="AD96" s="354">
        <f>'Class-9'!AG98</f>
        <v>0</v>
      </c>
      <c r="AE96" s="380">
        <f>'Class-9'!AH98</f>
        <v>0</v>
      </c>
      <c r="AF96" s="847">
        <f>'Class-9'!AI98</f>
        <v>0</v>
      </c>
      <c r="AG96" s="848">
        <f>'Class-9'!AJ98</f>
        <v>0</v>
      </c>
      <c r="AH96" s="382" t="str">
        <f>'Class-9'!AM98</f>
        <v/>
      </c>
      <c r="AI96" s="353">
        <f>'Class-9'!AN98</f>
        <v>0</v>
      </c>
      <c r="AJ96" s="354">
        <f>'Class-9'!AO98</f>
        <v>0</v>
      </c>
      <c r="AK96" s="380">
        <f>'Class-9'!AP98</f>
        <v>0</v>
      </c>
      <c r="AL96" s="354">
        <f>'Class-9'!AQ98</f>
        <v>0</v>
      </c>
      <c r="AM96" s="354">
        <f>'Class-9'!AR98</f>
        <v>0</v>
      </c>
      <c r="AN96" s="380">
        <f>'Class-9'!AS98</f>
        <v>0</v>
      </c>
      <c r="AO96" s="354">
        <f>'Class-9'!AT98</f>
        <v>0</v>
      </c>
      <c r="AP96" s="354">
        <f>'Class-9'!AU98</f>
        <v>0</v>
      </c>
      <c r="AQ96" s="380">
        <f>'Class-9'!AV98</f>
        <v>0</v>
      </c>
      <c r="AR96" s="847">
        <f>'Class-9'!AW98</f>
        <v>0</v>
      </c>
      <c r="AS96" s="848"/>
      <c r="AT96" s="382" t="str">
        <f>'Class-9'!BA98</f>
        <v/>
      </c>
      <c r="AU96" s="353">
        <f>'Class-9'!BB98</f>
        <v>0</v>
      </c>
      <c r="AV96" s="354">
        <f>'Class-9'!BC98</f>
        <v>0</v>
      </c>
      <c r="AW96" s="380">
        <f>'Class-9'!BD98</f>
        <v>0</v>
      </c>
      <c r="AX96" s="354">
        <f>'Class-9'!BE98</f>
        <v>0</v>
      </c>
      <c r="AY96" s="354">
        <f>'Class-9'!BF98</f>
        <v>0</v>
      </c>
      <c r="AZ96" s="380">
        <f>'Class-9'!BG98</f>
        <v>0</v>
      </c>
      <c r="BA96" s="354">
        <f>'Class-9'!BH98</f>
        <v>0</v>
      </c>
      <c r="BB96" s="354">
        <f>'Class-9'!BI98</f>
        <v>0</v>
      </c>
      <c r="BC96" s="380">
        <f>'Class-9'!BJ98</f>
        <v>0</v>
      </c>
      <c r="BD96" s="847">
        <f>'Class-9'!BK98</f>
        <v>0</v>
      </c>
      <c r="BE96" s="848">
        <f>'Class-9'!BL98</f>
        <v>0</v>
      </c>
      <c r="BF96" s="382" t="str">
        <f>'Class-9'!BO98</f>
        <v/>
      </c>
      <c r="BG96" s="353">
        <f>'Class-9'!BP98</f>
        <v>0</v>
      </c>
      <c r="BH96" s="354">
        <f>'Class-9'!BQ98</f>
        <v>0</v>
      </c>
      <c r="BI96" s="380">
        <f>'Class-9'!BR98</f>
        <v>0</v>
      </c>
      <c r="BJ96" s="354">
        <f>'Class-9'!BS98</f>
        <v>0</v>
      </c>
      <c r="BK96" s="354">
        <f>'Class-9'!BT98</f>
        <v>0</v>
      </c>
      <c r="BL96" s="380">
        <f>'Class-9'!BU98</f>
        <v>0</v>
      </c>
      <c r="BM96" s="354">
        <f>'Class-9'!BV98</f>
        <v>0</v>
      </c>
      <c r="BN96" s="354">
        <f>'Class-9'!BW98</f>
        <v>0</v>
      </c>
      <c r="BO96" s="380">
        <f>'Class-9'!BX98</f>
        <v>0</v>
      </c>
      <c r="BP96" s="847">
        <f>'Class-9'!BY98</f>
        <v>0</v>
      </c>
      <c r="BQ96" s="848">
        <f>'Class-9'!BZ98</f>
        <v>0</v>
      </c>
      <c r="BR96" s="382" t="str">
        <f>'Class-9'!CC98</f>
        <v/>
      </c>
      <c r="BS96" s="353">
        <f>'Class-9'!CD98</f>
        <v>0</v>
      </c>
      <c r="BT96" s="354">
        <f>'Class-9'!CE98</f>
        <v>0</v>
      </c>
      <c r="BU96" s="380">
        <f>'Class-9'!CF98</f>
        <v>0</v>
      </c>
      <c r="BV96" s="354">
        <f>'Class-9'!CG98</f>
        <v>0</v>
      </c>
      <c r="BW96" s="354">
        <f>'Class-9'!CH98</f>
        <v>0</v>
      </c>
      <c r="BX96" s="380">
        <f>'Class-9'!CI98</f>
        <v>0</v>
      </c>
      <c r="BY96" s="354">
        <f>'Class-9'!CJ98</f>
        <v>0</v>
      </c>
      <c r="BZ96" s="354">
        <f>'Class-9'!CK98</f>
        <v>0</v>
      </c>
      <c r="CA96" s="380">
        <f>'Class-9'!CL98</f>
        <v>0</v>
      </c>
      <c r="CB96" s="847">
        <f>'Class-9'!CM98</f>
        <v>0</v>
      </c>
      <c r="CC96" s="848">
        <f>'Class-9'!CN98</f>
        <v>0</v>
      </c>
      <c r="CD96" s="382" t="str">
        <f>'Class-9'!CQ98</f>
        <v/>
      </c>
      <c r="CE96" s="353">
        <f>'Class-9'!CR98</f>
        <v>0</v>
      </c>
      <c r="CF96" s="354">
        <f>'Class-9'!CS98</f>
        <v>0</v>
      </c>
      <c r="CG96" s="380">
        <f>'Class-9'!CT98</f>
        <v>0</v>
      </c>
      <c r="CH96" s="354">
        <f>'Class-9'!CU98</f>
        <v>0</v>
      </c>
      <c r="CI96" s="354">
        <f>'Class-9'!CV98</f>
        <v>0</v>
      </c>
      <c r="CJ96" s="380">
        <f>'Class-9'!CW98</f>
        <v>0</v>
      </c>
      <c r="CK96" s="354">
        <f>'Class-9'!CX98</f>
        <v>0</v>
      </c>
      <c r="CL96" s="354">
        <f>'Class-9'!CY98</f>
        <v>0</v>
      </c>
      <c r="CM96" s="380">
        <f>'Class-9'!CZ98</f>
        <v>0</v>
      </c>
      <c r="CN96" s="381">
        <f>'Class-9'!DA98</f>
        <v>0</v>
      </c>
      <c r="CO96" s="400">
        <f>'Class-9'!DC98</f>
        <v>0</v>
      </c>
      <c r="CP96" s="353">
        <f>'Class-9'!DD98</f>
        <v>0</v>
      </c>
      <c r="CQ96" s="354">
        <f>'Class-9'!DE98</f>
        <v>0</v>
      </c>
      <c r="CR96" s="380">
        <f>'Class-9'!DF98</f>
        <v>0</v>
      </c>
      <c r="CS96" s="354">
        <f>'Class-9'!DG98</f>
        <v>0</v>
      </c>
      <c r="CT96" s="354">
        <f>'Class-9'!DH98</f>
        <v>0</v>
      </c>
      <c r="CU96" s="380">
        <f>'Class-9'!DI98</f>
        <v>0</v>
      </c>
      <c r="CV96" s="354">
        <f>'Class-9'!DJ98</f>
        <v>0</v>
      </c>
      <c r="CW96" s="354">
        <f>'Class-9'!DK98</f>
        <v>0</v>
      </c>
      <c r="CX96" s="380">
        <f>'Class-9'!DL98</f>
        <v>0</v>
      </c>
      <c r="CY96" s="381">
        <f>'Class-9'!DM98</f>
        <v>0</v>
      </c>
      <c r="CZ96" s="400">
        <f>'Class-9'!DO98</f>
        <v>0</v>
      </c>
      <c r="DA96" s="353">
        <f>'Class-9'!DP98</f>
        <v>0</v>
      </c>
      <c r="DB96" s="354">
        <f>'Class-9'!DQ98</f>
        <v>0</v>
      </c>
      <c r="DC96" s="354">
        <f>'Class-9'!DR98</f>
        <v>0</v>
      </c>
      <c r="DD96" s="354">
        <f>'Class-9'!DS98</f>
        <v>0</v>
      </c>
      <c r="DE96" s="354">
        <f>'Class-9'!DT98</f>
        <v>0</v>
      </c>
      <c r="DF96" s="382">
        <f>'Class-9'!DU98</f>
        <v>0</v>
      </c>
      <c r="DG96" s="353">
        <f>'Class-9'!DV98</f>
        <v>0</v>
      </c>
      <c r="DH96" s="354">
        <f>'Class-9'!DW98</f>
        <v>0</v>
      </c>
      <c r="DI96" s="354">
        <f>'Class-9'!DX98</f>
        <v>0</v>
      </c>
      <c r="DJ96" s="354">
        <f>'Class-9'!DY98</f>
        <v>0</v>
      </c>
      <c r="DK96" s="354">
        <f>'Class-9'!DZ98</f>
        <v>0</v>
      </c>
      <c r="DL96" s="357">
        <f>'Class-9'!EA98</f>
        <v>0</v>
      </c>
      <c r="DM96" s="353">
        <f>'Class-9'!EB98</f>
        <v>0</v>
      </c>
      <c r="DN96" s="354">
        <f>'Class-9'!EC98</f>
        <v>0</v>
      </c>
      <c r="DO96" s="380">
        <f>'Class-9'!ED98</f>
        <v>0</v>
      </c>
      <c r="DP96" s="354">
        <f>'Class-9'!EE98</f>
        <v>0</v>
      </c>
      <c r="DQ96" s="354">
        <f>'Class-9'!EF98</f>
        <v>0</v>
      </c>
      <c r="DR96" s="380">
        <f>'Class-9'!EG98</f>
        <v>0</v>
      </c>
      <c r="DS96" s="354">
        <f>'Class-9'!EH98</f>
        <v>0</v>
      </c>
      <c r="DT96" s="354">
        <f>'Class-9'!EI98</f>
        <v>0</v>
      </c>
      <c r="DU96" s="380">
        <f>'Class-9'!EJ98</f>
        <v>0</v>
      </c>
      <c r="DV96" s="381">
        <f>'Class-9'!EK98</f>
        <v>0</v>
      </c>
      <c r="DW96" s="400">
        <f>'Class-9'!EM98</f>
        <v>0</v>
      </c>
      <c r="DX96" s="353">
        <f>'Class-9'!EN98</f>
        <v>0</v>
      </c>
      <c r="DY96" s="354">
        <f>'Class-9'!EO98</f>
        <v>0</v>
      </c>
      <c r="DZ96" s="356" t="str">
        <f>'Class-9'!EP98</f>
        <v/>
      </c>
      <c r="EA96" s="353">
        <f>'Class-9'!EQ98</f>
        <v>0</v>
      </c>
      <c r="EB96" s="354">
        <f>'Class-9'!ER98</f>
        <v>0</v>
      </c>
      <c r="EC96" s="354">
        <f>'Class-9'!ES98</f>
        <v>0</v>
      </c>
      <c r="ED96" s="354" t="str">
        <f>'Class-9'!ET98</f>
        <v/>
      </c>
      <c r="EE96" s="354" t="str">
        <f>'Class-9'!EU98</f>
        <v/>
      </c>
      <c r="EF96" s="354" t="str">
        <f>'Class-9'!EV98</f>
        <v/>
      </c>
      <c r="EG96" s="356" t="str">
        <f>'Class-9'!EW98</f>
        <v/>
      </c>
      <c r="EH96" s="360" t="str">
        <f>'Class-9'!EY98</f>
        <v/>
      </c>
    </row>
    <row r="97" spans="1:138" s="361" customFormat="1" ht="17.25" customHeight="1">
      <c r="A97" s="910"/>
      <c r="B97" s="353">
        <f t="shared" si="4"/>
        <v>0</v>
      </c>
      <c r="C97" s="354">
        <f>'Class-9'!D99</f>
        <v>0</v>
      </c>
      <c r="D97" s="354">
        <f>'Class-9'!E99</f>
        <v>0</v>
      </c>
      <c r="E97" s="354">
        <f>'Class-9'!F99</f>
        <v>0</v>
      </c>
      <c r="F97" s="354">
        <f>'Class-9'!G99</f>
        <v>0</v>
      </c>
      <c r="G97" s="354">
        <f>'Class-9'!H99</f>
        <v>0</v>
      </c>
      <c r="H97" s="354">
        <f>'Class-9'!I99</f>
        <v>0</v>
      </c>
      <c r="I97" s="354">
        <f>'Class-9'!J99</f>
        <v>0</v>
      </c>
      <c r="J97" s="355">
        <f>'Class-9'!K99</f>
        <v>0</v>
      </c>
      <c r="K97" s="353">
        <f>'Class-9'!L99</f>
        <v>0</v>
      </c>
      <c r="L97" s="354">
        <f>'Class-9'!M99</f>
        <v>0</v>
      </c>
      <c r="M97" s="380">
        <f>'Class-9'!N99</f>
        <v>0</v>
      </c>
      <c r="N97" s="354">
        <f>'Class-9'!O99</f>
        <v>0</v>
      </c>
      <c r="O97" s="354">
        <f>'Class-9'!P99</f>
        <v>0</v>
      </c>
      <c r="P97" s="380">
        <f>'Class-9'!Q99</f>
        <v>0</v>
      </c>
      <c r="Q97" s="354">
        <f>'Class-9'!R99</f>
        <v>0</v>
      </c>
      <c r="R97" s="354">
        <f>'Class-9'!S99</f>
        <v>0</v>
      </c>
      <c r="S97" s="380">
        <f>'Class-9'!T99</f>
        <v>0</v>
      </c>
      <c r="T97" s="847">
        <f>'Class-9'!U99</f>
        <v>0</v>
      </c>
      <c r="U97" s="848"/>
      <c r="V97" s="382" t="str">
        <f>'Class-9'!Y99</f>
        <v/>
      </c>
      <c r="W97" s="353">
        <f>'Class-9'!Z99</f>
        <v>0</v>
      </c>
      <c r="X97" s="354">
        <f>'Class-9'!AA99</f>
        <v>0</v>
      </c>
      <c r="Y97" s="380">
        <f>'Class-9'!AB99</f>
        <v>0</v>
      </c>
      <c r="Z97" s="354">
        <f>'Class-9'!AC99</f>
        <v>0</v>
      </c>
      <c r="AA97" s="354">
        <f>'Class-9'!AD99</f>
        <v>0</v>
      </c>
      <c r="AB97" s="380">
        <f>'Class-9'!AE99</f>
        <v>0</v>
      </c>
      <c r="AC97" s="354">
        <f>'Class-9'!AF99</f>
        <v>0</v>
      </c>
      <c r="AD97" s="354">
        <f>'Class-9'!AG99</f>
        <v>0</v>
      </c>
      <c r="AE97" s="380">
        <f>'Class-9'!AH99</f>
        <v>0</v>
      </c>
      <c r="AF97" s="847">
        <f>'Class-9'!AI99</f>
        <v>0</v>
      </c>
      <c r="AG97" s="848">
        <f>'Class-9'!AJ99</f>
        <v>0</v>
      </c>
      <c r="AH97" s="382" t="str">
        <f>'Class-9'!AM99</f>
        <v/>
      </c>
      <c r="AI97" s="353">
        <f>'Class-9'!AN99</f>
        <v>0</v>
      </c>
      <c r="AJ97" s="354">
        <f>'Class-9'!AO99</f>
        <v>0</v>
      </c>
      <c r="AK97" s="380">
        <f>'Class-9'!AP99</f>
        <v>0</v>
      </c>
      <c r="AL97" s="354">
        <f>'Class-9'!AQ99</f>
        <v>0</v>
      </c>
      <c r="AM97" s="354">
        <f>'Class-9'!AR99</f>
        <v>0</v>
      </c>
      <c r="AN97" s="380">
        <f>'Class-9'!AS99</f>
        <v>0</v>
      </c>
      <c r="AO97" s="354">
        <f>'Class-9'!AT99</f>
        <v>0</v>
      </c>
      <c r="AP97" s="354">
        <f>'Class-9'!AU99</f>
        <v>0</v>
      </c>
      <c r="AQ97" s="380">
        <f>'Class-9'!AV99</f>
        <v>0</v>
      </c>
      <c r="AR97" s="847">
        <f>'Class-9'!AW99</f>
        <v>0</v>
      </c>
      <c r="AS97" s="848"/>
      <c r="AT97" s="382" t="str">
        <f>'Class-9'!BA99</f>
        <v/>
      </c>
      <c r="AU97" s="353">
        <f>'Class-9'!BB99</f>
        <v>0</v>
      </c>
      <c r="AV97" s="354">
        <f>'Class-9'!BC99</f>
        <v>0</v>
      </c>
      <c r="AW97" s="380">
        <f>'Class-9'!BD99</f>
        <v>0</v>
      </c>
      <c r="AX97" s="354">
        <f>'Class-9'!BE99</f>
        <v>0</v>
      </c>
      <c r="AY97" s="354">
        <f>'Class-9'!BF99</f>
        <v>0</v>
      </c>
      <c r="AZ97" s="380">
        <f>'Class-9'!BG99</f>
        <v>0</v>
      </c>
      <c r="BA97" s="354">
        <f>'Class-9'!BH99</f>
        <v>0</v>
      </c>
      <c r="BB97" s="354">
        <f>'Class-9'!BI99</f>
        <v>0</v>
      </c>
      <c r="BC97" s="380">
        <f>'Class-9'!BJ99</f>
        <v>0</v>
      </c>
      <c r="BD97" s="847">
        <f>'Class-9'!BK99</f>
        <v>0</v>
      </c>
      <c r="BE97" s="848">
        <f>'Class-9'!BL99</f>
        <v>0</v>
      </c>
      <c r="BF97" s="382" t="str">
        <f>'Class-9'!BO99</f>
        <v/>
      </c>
      <c r="BG97" s="353">
        <f>'Class-9'!BP99</f>
        <v>0</v>
      </c>
      <c r="BH97" s="354">
        <f>'Class-9'!BQ99</f>
        <v>0</v>
      </c>
      <c r="BI97" s="380">
        <f>'Class-9'!BR99</f>
        <v>0</v>
      </c>
      <c r="BJ97" s="354">
        <f>'Class-9'!BS99</f>
        <v>0</v>
      </c>
      <c r="BK97" s="354">
        <f>'Class-9'!BT99</f>
        <v>0</v>
      </c>
      <c r="BL97" s="380">
        <f>'Class-9'!BU99</f>
        <v>0</v>
      </c>
      <c r="BM97" s="354">
        <f>'Class-9'!BV99</f>
        <v>0</v>
      </c>
      <c r="BN97" s="354">
        <f>'Class-9'!BW99</f>
        <v>0</v>
      </c>
      <c r="BO97" s="380">
        <f>'Class-9'!BX99</f>
        <v>0</v>
      </c>
      <c r="BP97" s="847">
        <f>'Class-9'!BY99</f>
        <v>0</v>
      </c>
      <c r="BQ97" s="848">
        <f>'Class-9'!BZ99</f>
        <v>0</v>
      </c>
      <c r="BR97" s="382" t="str">
        <f>'Class-9'!CC99</f>
        <v/>
      </c>
      <c r="BS97" s="353">
        <f>'Class-9'!CD99</f>
        <v>0</v>
      </c>
      <c r="BT97" s="354">
        <f>'Class-9'!CE99</f>
        <v>0</v>
      </c>
      <c r="BU97" s="380">
        <f>'Class-9'!CF99</f>
        <v>0</v>
      </c>
      <c r="BV97" s="354">
        <f>'Class-9'!CG99</f>
        <v>0</v>
      </c>
      <c r="BW97" s="354">
        <f>'Class-9'!CH99</f>
        <v>0</v>
      </c>
      <c r="BX97" s="380">
        <f>'Class-9'!CI99</f>
        <v>0</v>
      </c>
      <c r="BY97" s="354">
        <f>'Class-9'!CJ99</f>
        <v>0</v>
      </c>
      <c r="BZ97" s="354">
        <f>'Class-9'!CK99</f>
        <v>0</v>
      </c>
      <c r="CA97" s="380">
        <f>'Class-9'!CL99</f>
        <v>0</v>
      </c>
      <c r="CB97" s="847">
        <f>'Class-9'!CM99</f>
        <v>0</v>
      </c>
      <c r="CC97" s="848">
        <f>'Class-9'!CN99</f>
        <v>0</v>
      </c>
      <c r="CD97" s="382" t="str">
        <f>'Class-9'!CQ99</f>
        <v/>
      </c>
      <c r="CE97" s="353">
        <f>'Class-9'!CR99</f>
        <v>0</v>
      </c>
      <c r="CF97" s="354">
        <f>'Class-9'!CS99</f>
        <v>0</v>
      </c>
      <c r="CG97" s="380">
        <f>'Class-9'!CT99</f>
        <v>0</v>
      </c>
      <c r="CH97" s="354">
        <f>'Class-9'!CU99</f>
        <v>0</v>
      </c>
      <c r="CI97" s="354">
        <f>'Class-9'!CV99</f>
        <v>0</v>
      </c>
      <c r="CJ97" s="380">
        <f>'Class-9'!CW99</f>
        <v>0</v>
      </c>
      <c r="CK97" s="354">
        <f>'Class-9'!CX99</f>
        <v>0</v>
      </c>
      <c r="CL97" s="354">
        <f>'Class-9'!CY99</f>
        <v>0</v>
      </c>
      <c r="CM97" s="380">
        <f>'Class-9'!CZ99</f>
        <v>0</v>
      </c>
      <c r="CN97" s="381">
        <f>'Class-9'!DA99</f>
        <v>0</v>
      </c>
      <c r="CO97" s="400">
        <f>'Class-9'!DC99</f>
        <v>0</v>
      </c>
      <c r="CP97" s="353">
        <f>'Class-9'!DD99</f>
        <v>0</v>
      </c>
      <c r="CQ97" s="354">
        <f>'Class-9'!DE99</f>
        <v>0</v>
      </c>
      <c r="CR97" s="380">
        <f>'Class-9'!DF99</f>
        <v>0</v>
      </c>
      <c r="CS97" s="354">
        <f>'Class-9'!DG99</f>
        <v>0</v>
      </c>
      <c r="CT97" s="354">
        <f>'Class-9'!DH99</f>
        <v>0</v>
      </c>
      <c r="CU97" s="380">
        <f>'Class-9'!DI99</f>
        <v>0</v>
      </c>
      <c r="CV97" s="354">
        <f>'Class-9'!DJ99</f>
        <v>0</v>
      </c>
      <c r="CW97" s="354">
        <f>'Class-9'!DK99</f>
        <v>0</v>
      </c>
      <c r="CX97" s="380">
        <f>'Class-9'!DL99</f>
        <v>0</v>
      </c>
      <c r="CY97" s="381">
        <f>'Class-9'!DM99</f>
        <v>0</v>
      </c>
      <c r="CZ97" s="400">
        <f>'Class-9'!DO99</f>
        <v>0</v>
      </c>
      <c r="DA97" s="353">
        <f>'Class-9'!DP99</f>
        <v>0</v>
      </c>
      <c r="DB97" s="354">
        <f>'Class-9'!DQ99</f>
        <v>0</v>
      </c>
      <c r="DC97" s="354">
        <f>'Class-9'!DR99</f>
        <v>0</v>
      </c>
      <c r="DD97" s="354">
        <f>'Class-9'!DS99</f>
        <v>0</v>
      </c>
      <c r="DE97" s="354">
        <f>'Class-9'!DT99</f>
        <v>0</v>
      </c>
      <c r="DF97" s="382">
        <f>'Class-9'!DU99</f>
        <v>0</v>
      </c>
      <c r="DG97" s="353">
        <f>'Class-9'!DV99</f>
        <v>0</v>
      </c>
      <c r="DH97" s="354">
        <f>'Class-9'!DW99</f>
        <v>0</v>
      </c>
      <c r="DI97" s="354">
        <f>'Class-9'!DX99</f>
        <v>0</v>
      </c>
      <c r="DJ97" s="354">
        <f>'Class-9'!DY99</f>
        <v>0</v>
      </c>
      <c r="DK97" s="354">
        <f>'Class-9'!DZ99</f>
        <v>0</v>
      </c>
      <c r="DL97" s="357">
        <f>'Class-9'!EA99</f>
        <v>0</v>
      </c>
      <c r="DM97" s="353">
        <f>'Class-9'!EB99</f>
        <v>0</v>
      </c>
      <c r="DN97" s="354">
        <f>'Class-9'!EC99</f>
        <v>0</v>
      </c>
      <c r="DO97" s="380">
        <f>'Class-9'!ED99</f>
        <v>0</v>
      </c>
      <c r="DP97" s="354">
        <f>'Class-9'!EE99</f>
        <v>0</v>
      </c>
      <c r="DQ97" s="354">
        <f>'Class-9'!EF99</f>
        <v>0</v>
      </c>
      <c r="DR97" s="380">
        <f>'Class-9'!EG99</f>
        <v>0</v>
      </c>
      <c r="DS97" s="354">
        <f>'Class-9'!EH99</f>
        <v>0</v>
      </c>
      <c r="DT97" s="354">
        <f>'Class-9'!EI99</f>
        <v>0</v>
      </c>
      <c r="DU97" s="380">
        <f>'Class-9'!EJ99</f>
        <v>0</v>
      </c>
      <c r="DV97" s="381">
        <f>'Class-9'!EK99</f>
        <v>0</v>
      </c>
      <c r="DW97" s="400">
        <f>'Class-9'!EM99</f>
        <v>0</v>
      </c>
      <c r="DX97" s="353">
        <f>'Class-9'!EN99</f>
        <v>0</v>
      </c>
      <c r="DY97" s="354">
        <f>'Class-9'!EO99</f>
        <v>0</v>
      </c>
      <c r="DZ97" s="356" t="str">
        <f>'Class-9'!EP99</f>
        <v/>
      </c>
      <c r="EA97" s="353">
        <f>'Class-9'!EQ99</f>
        <v>0</v>
      </c>
      <c r="EB97" s="354">
        <f>'Class-9'!ER99</f>
        <v>0</v>
      </c>
      <c r="EC97" s="354">
        <f>'Class-9'!ES99</f>
        <v>0</v>
      </c>
      <c r="ED97" s="354" t="str">
        <f>'Class-9'!ET99</f>
        <v/>
      </c>
      <c r="EE97" s="354" t="str">
        <f>'Class-9'!EU99</f>
        <v/>
      </c>
      <c r="EF97" s="354" t="str">
        <f>'Class-9'!EV99</f>
        <v/>
      </c>
      <c r="EG97" s="356" t="str">
        <f>'Class-9'!EW99</f>
        <v/>
      </c>
      <c r="EH97" s="360" t="str">
        <f>'Class-9'!EY99</f>
        <v/>
      </c>
    </row>
    <row r="98" spans="1:138" s="361" customFormat="1" ht="17.25" customHeight="1">
      <c r="A98" s="910"/>
      <c r="B98" s="353">
        <f t="shared" si="4"/>
        <v>0</v>
      </c>
      <c r="C98" s="354">
        <f>'Class-9'!D100</f>
        <v>0</v>
      </c>
      <c r="D98" s="354">
        <f>'Class-9'!E100</f>
        <v>0</v>
      </c>
      <c r="E98" s="354">
        <f>'Class-9'!F100</f>
        <v>0</v>
      </c>
      <c r="F98" s="354">
        <f>'Class-9'!G100</f>
        <v>0</v>
      </c>
      <c r="G98" s="354">
        <f>'Class-9'!H100</f>
        <v>0</v>
      </c>
      <c r="H98" s="354">
        <f>'Class-9'!I100</f>
        <v>0</v>
      </c>
      <c r="I98" s="354">
        <f>'Class-9'!J100</f>
        <v>0</v>
      </c>
      <c r="J98" s="355">
        <f>'Class-9'!K100</f>
        <v>0</v>
      </c>
      <c r="K98" s="353">
        <f>'Class-9'!L100</f>
        <v>0</v>
      </c>
      <c r="L98" s="354">
        <f>'Class-9'!M100</f>
        <v>0</v>
      </c>
      <c r="M98" s="380">
        <f>'Class-9'!N100</f>
        <v>0</v>
      </c>
      <c r="N98" s="354">
        <f>'Class-9'!O100</f>
        <v>0</v>
      </c>
      <c r="O98" s="354">
        <f>'Class-9'!P100</f>
        <v>0</v>
      </c>
      <c r="P98" s="380">
        <f>'Class-9'!Q100</f>
        <v>0</v>
      </c>
      <c r="Q98" s="354">
        <f>'Class-9'!R100</f>
        <v>0</v>
      </c>
      <c r="R98" s="354">
        <f>'Class-9'!S100</f>
        <v>0</v>
      </c>
      <c r="S98" s="380">
        <f>'Class-9'!T100</f>
        <v>0</v>
      </c>
      <c r="T98" s="847">
        <f>'Class-9'!U100</f>
        <v>0</v>
      </c>
      <c r="U98" s="848"/>
      <c r="V98" s="382" t="str">
        <f>'Class-9'!Y100</f>
        <v/>
      </c>
      <c r="W98" s="353">
        <f>'Class-9'!Z100</f>
        <v>0</v>
      </c>
      <c r="X98" s="354">
        <f>'Class-9'!AA100</f>
        <v>0</v>
      </c>
      <c r="Y98" s="380">
        <f>'Class-9'!AB100</f>
        <v>0</v>
      </c>
      <c r="Z98" s="354">
        <f>'Class-9'!AC100</f>
        <v>0</v>
      </c>
      <c r="AA98" s="354">
        <f>'Class-9'!AD100</f>
        <v>0</v>
      </c>
      <c r="AB98" s="380">
        <f>'Class-9'!AE100</f>
        <v>0</v>
      </c>
      <c r="AC98" s="354">
        <f>'Class-9'!AF100</f>
        <v>0</v>
      </c>
      <c r="AD98" s="354">
        <f>'Class-9'!AG100</f>
        <v>0</v>
      </c>
      <c r="AE98" s="380">
        <f>'Class-9'!AH100</f>
        <v>0</v>
      </c>
      <c r="AF98" s="847">
        <f>'Class-9'!AI100</f>
        <v>0</v>
      </c>
      <c r="AG98" s="848">
        <f>'Class-9'!AJ100</f>
        <v>0</v>
      </c>
      <c r="AH98" s="382" t="str">
        <f>'Class-9'!AM100</f>
        <v/>
      </c>
      <c r="AI98" s="353">
        <f>'Class-9'!AN100</f>
        <v>0</v>
      </c>
      <c r="AJ98" s="354">
        <f>'Class-9'!AO100</f>
        <v>0</v>
      </c>
      <c r="AK98" s="380">
        <f>'Class-9'!AP100</f>
        <v>0</v>
      </c>
      <c r="AL98" s="354">
        <f>'Class-9'!AQ100</f>
        <v>0</v>
      </c>
      <c r="AM98" s="354">
        <f>'Class-9'!AR100</f>
        <v>0</v>
      </c>
      <c r="AN98" s="380">
        <f>'Class-9'!AS100</f>
        <v>0</v>
      </c>
      <c r="AO98" s="354">
        <f>'Class-9'!AT100</f>
        <v>0</v>
      </c>
      <c r="AP98" s="354">
        <f>'Class-9'!AU100</f>
        <v>0</v>
      </c>
      <c r="AQ98" s="380">
        <f>'Class-9'!AV100</f>
        <v>0</v>
      </c>
      <c r="AR98" s="847">
        <f>'Class-9'!AW100</f>
        <v>0</v>
      </c>
      <c r="AS98" s="848"/>
      <c r="AT98" s="382" t="str">
        <f>'Class-9'!BA100</f>
        <v/>
      </c>
      <c r="AU98" s="353">
        <f>'Class-9'!BB100</f>
        <v>0</v>
      </c>
      <c r="AV98" s="354">
        <f>'Class-9'!BC100</f>
        <v>0</v>
      </c>
      <c r="AW98" s="380">
        <f>'Class-9'!BD100</f>
        <v>0</v>
      </c>
      <c r="AX98" s="354">
        <f>'Class-9'!BE100</f>
        <v>0</v>
      </c>
      <c r="AY98" s="354">
        <f>'Class-9'!BF100</f>
        <v>0</v>
      </c>
      <c r="AZ98" s="380">
        <f>'Class-9'!BG100</f>
        <v>0</v>
      </c>
      <c r="BA98" s="354">
        <f>'Class-9'!BH100</f>
        <v>0</v>
      </c>
      <c r="BB98" s="354">
        <f>'Class-9'!BI100</f>
        <v>0</v>
      </c>
      <c r="BC98" s="380">
        <f>'Class-9'!BJ100</f>
        <v>0</v>
      </c>
      <c r="BD98" s="847">
        <f>'Class-9'!BK100</f>
        <v>0</v>
      </c>
      <c r="BE98" s="848">
        <f>'Class-9'!BL100</f>
        <v>0</v>
      </c>
      <c r="BF98" s="382" t="str">
        <f>'Class-9'!BO100</f>
        <v/>
      </c>
      <c r="BG98" s="353">
        <f>'Class-9'!BP100</f>
        <v>0</v>
      </c>
      <c r="BH98" s="354">
        <f>'Class-9'!BQ100</f>
        <v>0</v>
      </c>
      <c r="BI98" s="380">
        <f>'Class-9'!BR100</f>
        <v>0</v>
      </c>
      <c r="BJ98" s="354">
        <f>'Class-9'!BS100</f>
        <v>0</v>
      </c>
      <c r="BK98" s="354">
        <f>'Class-9'!BT100</f>
        <v>0</v>
      </c>
      <c r="BL98" s="380">
        <f>'Class-9'!BU100</f>
        <v>0</v>
      </c>
      <c r="BM98" s="354">
        <f>'Class-9'!BV100</f>
        <v>0</v>
      </c>
      <c r="BN98" s="354">
        <f>'Class-9'!BW100</f>
        <v>0</v>
      </c>
      <c r="BO98" s="380">
        <f>'Class-9'!BX100</f>
        <v>0</v>
      </c>
      <c r="BP98" s="847">
        <f>'Class-9'!BY100</f>
        <v>0</v>
      </c>
      <c r="BQ98" s="848">
        <f>'Class-9'!BZ100</f>
        <v>0</v>
      </c>
      <c r="BR98" s="382" t="str">
        <f>'Class-9'!CC100</f>
        <v/>
      </c>
      <c r="BS98" s="353">
        <f>'Class-9'!CD100</f>
        <v>0</v>
      </c>
      <c r="BT98" s="354">
        <f>'Class-9'!CE100</f>
        <v>0</v>
      </c>
      <c r="BU98" s="380">
        <f>'Class-9'!CF100</f>
        <v>0</v>
      </c>
      <c r="BV98" s="354">
        <f>'Class-9'!CG100</f>
        <v>0</v>
      </c>
      <c r="BW98" s="354">
        <f>'Class-9'!CH100</f>
        <v>0</v>
      </c>
      <c r="BX98" s="380">
        <f>'Class-9'!CI100</f>
        <v>0</v>
      </c>
      <c r="BY98" s="354">
        <f>'Class-9'!CJ100</f>
        <v>0</v>
      </c>
      <c r="BZ98" s="354">
        <f>'Class-9'!CK100</f>
        <v>0</v>
      </c>
      <c r="CA98" s="380">
        <f>'Class-9'!CL100</f>
        <v>0</v>
      </c>
      <c r="CB98" s="847">
        <f>'Class-9'!CM100</f>
        <v>0</v>
      </c>
      <c r="CC98" s="848">
        <f>'Class-9'!CN100</f>
        <v>0</v>
      </c>
      <c r="CD98" s="382" t="str">
        <f>'Class-9'!CQ100</f>
        <v/>
      </c>
      <c r="CE98" s="353">
        <f>'Class-9'!CR100</f>
        <v>0</v>
      </c>
      <c r="CF98" s="354">
        <f>'Class-9'!CS100</f>
        <v>0</v>
      </c>
      <c r="CG98" s="380">
        <f>'Class-9'!CT100</f>
        <v>0</v>
      </c>
      <c r="CH98" s="354">
        <f>'Class-9'!CU100</f>
        <v>0</v>
      </c>
      <c r="CI98" s="354">
        <f>'Class-9'!CV100</f>
        <v>0</v>
      </c>
      <c r="CJ98" s="380">
        <f>'Class-9'!CW100</f>
        <v>0</v>
      </c>
      <c r="CK98" s="354">
        <f>'Class-9'!CX100</f>
        <v>0</v>
      </c>
      <c r="CL98" s="354">
        <f>'Class-9'!CY100</f>
        <v>0</v>
      </c>
      <c r="CM98" s="380">
        <f>'Class-9'!CZ100</f>
        <v>0</v>
      </c>
      <c r="CN98" s="381">
        <f>'Class-9'!DA100</f>
        <v>0</v>
      </c>
      <c r="CO98" s="400">
        <f>'Class-9'!DC100</f>
        <v>0</v>
      </c>
      <c r="CP98" s="353">
        <f>'Class-9'!DD100</f>
        <v>0</v>
      </c>
      <c r="CQ98" s="354">
        <f>'Class-9'!DE100</f>
        <v>0</v>
      </c>
      <c r="CR98" s="380">
        <f>'Class-9'!DF100</f>
        <v>0</v>
      </c>
      <c r="CS98" s="354">
        <f>'Class-9'!DG100</f>
        <v>0</v>
      </c>
      <c r="CT98" s="354">
        <f>'Class-9'!DH100</f>
        <v>0</v>
      </c>
      <c r="CU98" s="380">
        <f>'Class-9'!DI100</f>
        <v>0</v>
      </c>
      <c r="CV98" s="354">
        <f>'Class-9'!DJ100</f>
        <v>0</v>
      </c>
      <c r="CW98" s="354">
        <f>'Class-9'!DK100</f>
        <v>0</v>
      </c>
      <c r="CX98" s="380">
        <f>'Class-9'!DL100</f>
        <v>0</v>
      </c>
      <c r="CY98" s="381">
        <f>'Class-9'!DM100</f>
        <v>0</v>
      </c>
      <c r="CZ98" s="400">
        <f>'Class-9'!DO100</f>
        <v>0</v>
      </c>
      <c r="DA98" s="353">
        <f>'Class-9'!DP100</f>
        <v>0</v>
      </c>
      <c r="DB98" s="354">
        <f>'Class-9'!DQ100</f>
        <v>0</v>
      </c>
      <c r="DC98" s="354">
        <f>'Class-9'!DR100</f>
        <v>0</v>
      </c>
      <c r="DD98" s="354">
        <f>'Class-9'!DS100</f>
        <v>0</v>
      </c>
      <c r="DE98" s="354">
        <f>'Class-9'!DT100</f>
        <v>0</v>
      </c>
      <c r="DF98" s="382">
        <f>'Class-9'!DU100</f>
        <v>0</v>
      </c>
      <c r="DG98" s="353">
        <f>'Class-9'!DV100</f>
        <v>0</v>
      </c>
      <c r="DH98" s="354">
        <f>'Class-9'!DW100</f>
        <v>0</v>
      </c>
      <c r="DI98" s="354">
        <f>'Class-9'!DX100</f>
        <v>0</v>
      </c>
      <c r="DJ98" s="354">
        <f>'Class-9'!DY100</f>
        <v>0</v>
      </c>
      <c r="DK98" s="354">
        <f>'Class-9'!DZ100</f>
        <v>0</v>
      </c>
      <c r="DL98" s="357">
        <f>'Class-9'!EA100</f>
        <v>0</v>
      </c>
      <c r="DM98" s="353">
        <f>'Class-9'!EB100</f>
        <v>0</v>
      </c>
      <c r="DN98" s="354">
        <f>'Class-9'!EC100</f>
        <v>0</v>
      </c>
      <c r="DO98" s="380">
        <f>'Class-9'!ED100</f>
        <v>0</v>
      </c>
      <c r="DP98" s="354">
        <f>'Class-9'!EE100</f>
        <v>0</v>
      </c>
      <c r="DQ98" s="354">
        <f>'Class-9'!EF100</f>
        <v>0</v>
      </c>
      <c r="DR98" s="380">
        <f>'Class-9'!EG100</f>
        <v>0</v>
      </c>
      <c r="DS98" s="354">
        <f>'Class-9'!EH100</f>
        <v>0</v>
      </c>
      <c r="DT98" s="354">
        <f>'Class-9'!EI100</f>
        <v>0</v>
      </c>
      <c r="DU98" s="380">
        <f>'Class-9'!EJ100</f>
        <v>0</v>
      </c>
      <c r="DV98" s="381">
        <f>'Class-9'!EK100</f>
        <v>0</v>
      </c>
      <c r="DW98" s="400">
        <f>'Class-9'!EM100</f>
        <v>0</v>
      </c>
      <c r="DX98" s="353">
        <f>'Class-9'!EN100</f>
        <v>0</v>
      </c>
      <c r="DY98" s="354">
        <f>'Class-9'!EO100</f>
        <v>0</v>
      </c>
      <c r="DZ98" s="356" t="str">
        <f>'Class-9'!EP100</f>
        <v/>
      </c>
      <c r="EA98" s="353">
        <f>'Class-9'!EQ100</f>
        <v>0</v>
      </c>
      <c r="EB98" s="354">
        <f>'Class-9'!ER100</f>
        <v>0</v>
      </c>
      <c r="EC98" s="354">
        <f>'Class-9'!ES100</f>
        <v>0</v>
      </c>
      <c r="ED98" s="354" t="str">
        <f>'Class-9'!ET100</f>
        <v/>
      </c>
      <c r="EE98" s="354" t="str">
        <f>'Class-9'!EU100</f>
        <v/>
      </c>
      <c r="EF98" s="354" t="str">
        <f>'Class-9'!EV100</f>
        <v/>
      </c>
      <c r="EG98" s="356" t="str">
        <f>'Class-9'!EW100</f>
        <v/>
      </c>
      <c r="EH98" s="360" t="str">
        <f>'Class-9'!EY100</f>
        <v/>
      </c>
    </row>
    <row r="99" spans="1:138" s="361" customFormat="1" ht="17.25" customHeight="1">
      <c r="A99" s="910"/>
      <c r="B99" s="353">
        <f t="shared" si="4"/>
        <v>0</v>
      </c>
      <c r="C99" s="354">
        <f>'Class-9'!D101</f>
        <v>0</v>
      </c>
      <c r="D99" s="354">
        <f>'Class-9'!E101</f>
        <v>0</v>
      </c>
      <c r="E99" s="354">
        <f>'Class-9'!F101</f>
        <v>0</v>
      </c>
      <c r="F99" s="354">
        <f>'Class-9'!G101</f>
        <v>0</v>
      </c>
      <c r="G99" s="354">
        <f>'Class-9'!H101</f>
        <v>0</v>
      </c>
      <c r="H99" s="354">
        <f>'Class-9'!I101</f>
        <v>0</v>
      </c>
      <c r="I99" s="354">
        <f>'Class-9'!J101</f>
        <v>0</v>
      </c>
      <c r="J99" s="355">
        <f>'Class-9'!K101</f>
        <v>0</v>
      </c>
      <c r="K99" s="353">
        <f>'Class-9'!L101</f>
        <v>0</v>
      </c>
      <c r="L99" s="354">
        <f>'Class-9'!M101</f>
        <v>0</v>
      </c>
      <c r="M99" s="380">
        <f>'Class-9'!N101</f>
        <v>0</v>
      </c>
      <c r="N99" s="354">
        <f>'Class-9'!O101</f>
        <v>0</v>
      </c>
      <c r="O99" s="354">
        <f>'Class-9'!P101</f>
        <v>0</v>
      </c>
      <c r="P99" s="380">
        <f>'Class-9'!Q101</f>
        <v>0</v>
      </c>
      <c r="Q99" s="354">
        <f>'Class-9'!R101</f>
        <v>0</v>
      </c>
      <c r="R99" s="354">
        <f>'Class-9'!S101</f>
        <v>0</v>
      </c>
      <c r="S99" s="380">
        <f>'Class-9'!T101</f>
        <v>0</v>
      </c>
      <c r="T99" s="847">
        <f>'Class-9'!U101</f>
        <v>0</v>
      </c>
      <c r="U99" s="848"/>
      <c r="V99" s="382" t="str">
        <f>'Class-9'!Y101</f>
        <v/>
      </c>
      <c r="W99" s="353">
        <f>'Class-9'!Z101</f>
        <v>0</v>
      </c>
      <c r="X99" s="354">
        <f>'Class-9'!AA101</f>
        <v>0</v>
      </c>
      <c r="Y99" s="380">
        <f>'Class-9'!AB101</f>
        <v>0</v>
      </c>
      <c r="Z99" s="354">
        <f>'Class-9'!AC101</f>
        <v>0</v>
      </c>
      <c r="AA99" s="354">
        <f>'Class-9'!AD101</f>
        <v>0</v>
      </c>
      <c r="AB99" s="380">
        <f>'Class-9'!AE101</f>
        <v>0</v>
      </c>
      <c r="AC99" s="354">
        <f>'Class-9'!AF101</f>
        <v>0</v>
      </c>
      <c r="AD99" s="354">
        <f>'Class-9'!AG101</f>
        <v>0</v>
      </c>
      <c r="AE99" s="380">
        <f>'Class-9'!AH101</f>
        <v>0</v>
      </c>
      <c r="AF99" s="847">
        <f>'Class-9'!AI101</f>
        <v>0</v>
      </c>
      <c r="AG99" s="848">
        <f>'Class-9'!AJ101</f>
        <v>0</v>
      </c>
      <c r="AH99" s="382" t="str">
        <f>'Class-9'!AM101</f>
        <v/>
      </c>
      <c r="AI99" s="353">
        <f>'Class-9'!AN101</f>
        <v>0</v>
      </c>
      <c r="AJ99" s="354">
        <f>'Class-9'!AO101</f>
        <v>0</v>
      </c>
      <c r="AK99" s="380">
        <f>'Class-9'!AP101</f>
        <v>0</v>
      </c>
      <c r="AL99" s="354">
        <f>'Class-9'!AQ101</f>
        <v>0</v>
      </c>
      <c r="AM99" s="354">
        <f>'Class-9'!AR101</f>
        <v>0</v>
      </c>
      <c r="AN99" s="380">
        <f>'Class-9'!AS101</f>
        <v>0</v>
      </c>
      <c r="AO99" s="354">
        <f>'Class-9'!AT101</f>
        <v>0</v>
      </c>
      <c r="AP99" s="354">
        <f>'Class-9'!AU101</f>
        <v>0</v>
      </c>
      <c r="AQ99" s="380">
        <f>'Class-9'!AV101</f>
        <v>0</v>
      </c>
      <c r="AR99" s="847">
        <f>'Class-9'!AW101</f>
        <v>0</v>
      </c>
      <c r="AS99" s="848"/>
      <c r="AT99" s="382" t="str">
        <f>'Class-9'!BA101</f>
        <v/>
      </c>
      <c r="AU99" s="353">
        <f>'Class-9'!BB101</f>
        <v>0</v>
      </c>
      <c r="AV99" s="354">
        <f>'Class-9'!BC101</f>
        <v>0</v>
      </c>
      <c r="AW99" s="380">
        <f>'Class-9'!BD101</f>
        <v>0</v>
      </c>
      <c r="AX99" s="354">
        <f>'Class-9'!BE101</f>
        <v>0</v>
      </c>
      <c r="AY99" s="354">
        <f>'Class-9'!BF101</f>
        <v>0</v>
      </c>
      <c r="AZ99" s="380">
        <f>'Class-9'!BG101</f>
        <v>0</v>
      </c>
      <c r="BA99" s="354">
        <f>'Class-9'!BH101</f>
        <v>0</v>
      </c>
      <c r="BB99" s="354">
        <f>'Class-9'!BI101</f>
        <v>0</v>
      </c>
      <c r="BC99" s="380">
        <f>'Class-9'!BJ101</f>
        <v>0</v>
      </c>
      <c r="BD99" s="847">
        <f>'Class-9'!BK101</f>
        <v>0</v>
      </c>
      <c r="BE99" s="848">
        <f>'Class-9'!BL101</f>
        <v>0</v>
      </c>
      <c r="BF99" s="382" t="str">
        <f>'Class-9'!BO101</f>
        <v/>
      </c>
      <c r="BG99" s="353">
        <f>'Class-9'!BP101</f>
        <v>0</v>
      </c>
      <c r="BH99" s="354">
        <f>'Class-9'!BQ101</f>
        <v>0</v>
      </c>
      <c r="BI99" s="380">
        <f>'Class-9'!BR101</f>
        <v>0</v>
      </c>
      <c r="BJ99" s="354">
        <f>'Class-9'!BS101</f>
        <v>0</v>
      </c>
      <c r="BK99" s="354">
        <f>'Class-9'!BT101</f>
        <v>0</v>
      </c>
      <c r="BL99" s="380">
        <f>'Class-9'!BU101</f>
        <v>0</v>
      </c>
      <c r="BM99" s="354">
        <f>'Class-9'!BV101</f>
        <v>0</v>
      </c>
      <c r="BN99" s="354">
        <f>'Class-9'!BW101</f>
        <v>0</v>
      </c>
      <c r="BO99" s="380">
        <f>'Class-9'!BX101</f>
        <v>0</v>
      </c>
      <c r="BP99" s="847">
        <f>'Class-9'!BY101</f>
        <v>0</v>
      </c>
      <c r="BQ99" s="848">
        <f>'Class-9'!BZ101</f>
        <v>0</v>
      </c>
      <c r="BR99" s="382" t="str">
        <f>'Class-9'!CC101</f>
        <v/>
      </c>
      <c r="BS99" s="353">
        <f>'Class-9'!CD101</f>
        <v>0</v>
      </c>
      <c r="BT99" s="354">
        <f>'Class-9'!CE101</f>
        <v>0</v>
      </c>
      <c r="BU99" s="380">
        <f>'Class-9'!CF101</f>
        <v>0</v>
      </c>
      <c r="BV99" s="354">
        <f>'Class-9'!CG101</f>
        <v>0</v>
      </c>
      <c r="BW99" s="354">
        <f>'Class-9'!CH101</f>
        <v>0</v>
      </c>
      <c r="BX99" s="380">
        <f>'Class-9'!CI101</f>
        <v>0</v>
      </c>
      <c r="BY99" s="354">
        <f>'Class-9'!CJ101</f>
        <v>0</v>
      </c>
      <c r="BZ99" s="354">
        <f>'Class-9'!CK101</f>
        <v>0</v>
      </c>
      <c r="CA99" s="380">
        <f>'Class-9'!CL101</f>
        <v>0</v>
      </c>
      <c r="CB99" s="847">
        <f>'Class-9'!CM101</f>
        <v>0</v>
      </c>
      <c r="CC99" s="848">
        <f>'Class-9'!CN101</f>
        <v>0</v>
      </c>
      <c r="CD99" s="382" t="str">
        <f>'Class-9'!CQ101</f>
        <v/>
      </c>
      <c r="CE99" s="353">
        <f>'Class-9'!CR101</f>
        <v>0</v>
      </c>
      <c r="CF99" s="354">
        <f>'Class-9'!CS101</f>
        <v>0</v>
      </c>
      <c r="CG99" s="380">
        <f>'Class-9'!CT101</f>
        <v>0</v>
      </c>
      <c r="CH99" s="354">
        <f>'Class-9'!CU101</f>
        <v>0</v>
      </c>
      <c r="CI99" s="354">
        <f>'Class-9'!CV101</f>
        <v>0</v>
      </c>
      <c r="CJ99" s="380">
        <f>'Class-9'!CW101</f>
        <v>0</v>
      </c>
      <c r="CK99" s="354">
        <f>'Class-9'!CX101</f>
        <v>0</v>
      </c>
      <c r="CL99" s="354">
        <f>'Class-9'!CY101</f>
        <v>0</v>
      </c>
      <c r="CM99" s="380">
        <f>'Class-9'!CZ101</f>
        <v>0</v>
      </c>
      <c r="CN99" s="381">
        <f>'Class-9'!DA101</f>
        <v>0</v>
      </c>
      <c r="CO99" s="400">
        <f>'Class-9'!DC101</f>
        <v>0</v>
      </c>
      <c r="CP99" s="353">
        <f>'Class-9'!DD101</f>
        <v>0</v>
      </c>
      <c r="CQ99" s="354">
        <f>'Class-9'!DE101</f>
        <v>0</v>
      </c>
      <c r="CR99" s="380">
        <f>'Class-9'!DF101</f>
        <v>0</v>
      </c>
      <c r="CS99" s="354">
        <f>'Class-9'!DG101</f>
        <v>0</v>
      </c>
      <c r="CT99" s="354">
        <f>'Class-9'!DH101</f>
        <v>0</v>
      </c>
      <c r="CU99" s="380">
        <f>'Class-9'!DI101</f>
        <v>0</v>
      </c>
      <c r="CV99" s="354">
        <f>'Class-9'!DJ101</f>
        <v>0</v>
      </c>
      <c r="CW99" s="354">
        <f>'Class-9'!DK101</f>
        <v>0</v>
      </c>
      <c r="CX99" s="380">
        <f>'Class-9'!DL101</f>
        <v>0</v>
      </c>
      <c r="CY99" s="381">
        <f>'Class-9'!DM101</f>
        <v>0</v>
      </c>
      <c r="CZ99" s="400">
        <f>'Class-9'!DO101</f>
        <v>0</v>
      </c>
      <c r="DA99" s="353">
        <f>'Class-9'!DP101</f>
        <v>0</v>
      </c>
      <c r="DB99" s="354">
        <f>'Class-9'!DQ101</f>
        <v>0</v>
      </c>
      <c r="DC99" s="354">
        <f>'Class-9'!DR101</f>
        <v>0</v>
      </c>
      <c r="DD99" s="354">
        <f>'Class-9'!DS101</f>
        <v>0</v>
      </c>
      <c r="DE99" s="354">
        <f>'Class-9'!DT101</f>
        <v>0</v>
      </c>
      <c r="DF99" s="382">
        <f>'Class-9'!DU101</f>
        <v>0</v>
      </c>
      <c r="DG99" s="353">
        <f>'Class-9'!DV101</f>
        <v>0</v>
      </c>
      <c r="DH99" s="354">
        <f>'Class-9'!DW101</f>
        <v>0</v>
      </c>
      <c r="DI99" s="354">
        <f>'Class-9'!DX101</f>
        <v>0</v>
      </c>
      <c r="DJ99" s="354">
        <f>'Class-9'!DY101</f>
        <v>0</v>
      </c>
      <c r="DK99" s="354">
        <f>'Class-9'!DZ101</f>
        <v>0</v>
      </c>
      <c r="DL99" s="357">
        <f>'Class-9'!EA101</f>
        <v>0</v>
      </c>
      <c r="DM99" s="353">
        <f>'Class-9'!EB101</f>
        <v>0</v>
      </c>
      <c r="DN99" s="354">
        <f>'Class-9'!EC101</f>
        <v>0</v>
      </c>
      <c r="DO99" s="380">
        <f>'Class-9'!ED101</f>
        <v>0</v>
      </c>
      <c r="DP99" s="354">
        <f>'Class-9'!EE101</f>
        <v>0</v>
      </c>
      <c r="DQ99" s="354">
        <f>'Class-9'!EF101</f>
        <v>0</v>
      </c>
      <c r="DR99" s="380">
        <f>'Class-9'!EG101</f>
        <v>0</v>
      </c>
      <c r="DS99" s="354">
        <f>'Class-9'!EH101</f>
        <v>0</v>
      </c>
      <c r="DT99" s="354">
        <f>'Class-9'!EI101</f>
        <v>0</v>
      </c>
      <c r="DU99" s="380">
        <f>'Class-9'!EJ101</f>
        <v>0</v>
      </c>
      <c r="DV99" s="381">
        <f>'Class-9'!EK101</f>
        <v>0</v>
      </c>
      <c r="DW99" s="400">
        <f>'Class-9'!EM101</f>
        <v>0</v>
      </c>
      <c r="DX99" s="353">
        <f>'Class-9'!EN101</f>
        <v>0</v>
      </c>
      <c r="DY99" s="354">
        <f>'Class-9'!EO101</f>
        <v>0</v>
      </c>
      <c r="DZ99" s="356" t="str">
        <f>'Class-9'!EP101</f>
        <v/>
      </c>
      <c r="EA99" s="353">
        <f>'Class-9'!EQ101</f>
        <v>0</v>
      </c>
      <c r="EB99" s="354">
        <f>'Class-9'!ER101</f>
        <v>0</v>
      </c>
      <c r="EC99" s="354">
        <f>'Class-9'!ES101</f>
        <v>0</v>
      </c>
      <c r="ED99" s="354" t="str">
        <f>'Class-9'!ET101</f>
        <v/>
      </c>
      <c r="EE99" s="354" t="str">
        <f>'Class-9'!EU101</f>
        <v/>
      </c>
      <c r="EF99" s="354" t="str">
        <f>'Class-9'!EV101</f>
        <v/>
      </c>
      <c r="EG99" s="356" t="str">
        <f>'Class-9'!EW101</f>
        <v/>
      </c>
      <c r="EH99" s="360" t="str">
        <f>'Class-9'!EY101</f>
        <v/>
      </c>
    </row>
    <row r="100" spans="1:138" s="361" customFormat="1" ht="17.25" customHeight="1">
      <c r="A100" s="910"/>
      <c r="B100" s="353">
        <f t="shared" si="4"/>
        <v>0</v>
      </c>
      <c r="C100" s="354">
        <f>'Class-9'!D102</f>
        <v>0</v>
      </c>
      <c r="D100" s="354">
        <f>'Class-9'!E102</f>
        <v>0</v>
      </c>
      <c r="E100" s="354">
        <f>'Class-9'!F102</f>
        <v>0</v>
      </c>
      <c r="F100" s="354">
        <f>'Class-9'!G102</f>
        <v>0</v>
      </c>
      <c r="G100" s="354">
        <f>'Class-9'!H102</f>
        <v>0</v>
      </c>
      <c r="H100" s="354">
        <f>'Class-9'!I102</f>
        <v>0</v>
      </c>
      <c r="I100" s="354">
        <f>'Class-9'!J102</f>
        <v>0</v>
      </c>
      <c r="J100" s="355">
        <f>'Class-9'!K102</f>
        <v>0</v>
      </c>
      <c r="K100" s="353">
        <f>'Class-9'!L102</f>
        <v>0</v>
      </c>
      <c r="L100" s="354">
        <f>'Class-9'!M102</f>
        <v>0</v>
      </c>
      <c r="M100" s="380">
        <f>'Class-9'!N102</f>
        <v>0</v>
      </c>
      <c r="N100" s="354">
        <f>'Class-9'!O102</f>
        <v>0</v>
      </c>
      <c r="O100" s="354">
        <f>'Class-9'!P102</f>
        <v>0</v>
      </c>
      <c r="P100" s="380">
        <f>'Class-9'!Q102</f>
        <v>0</v>
      </c>
      <c r="Q100" s="354">
        <f>'Class-9'!R102</f>
        <v>0</v>
      </c>
      <c r="R100" s="354">
        <f>'Class-9'!S102</f>
        <v>0</v>
      </c>
      <c r="S100" s="380">
        <f>'Class-9'!T102</f>
        <v>0</v>
      </c>
      <c r="T100" s="847">
        <f>'Class-9'!U102</f>
        <v>0</v>
      </c>
      <c r="U100" s="848"/>
      <c r="V100" s="382" t="str">
        <f>'Class-9'!Y102</f>
        <v/>
      </c>
      <c r="W100" s="353">
        <f>'Class-9'!Z102</f>
        <v>0</v>
      </c>
      <c r="X100" s="354">
        <f>'Class-9'!AA102</f>
        <v>0</v>
      </c>
      <c r="Y100" s="380">
        <f>'Class-9'!AB102</f>
        <v>0</v>
      </c>
      <c r="Z100" s="354">
        <f>'Class-9'!AC102</f>
        <v>0</v>
      </c>
      <c r="AA100" s="354">
        <f>'Class-9'!AD102</f>
        <v>0</v>
      </c>
      <c r="AB100" s="380">
        <f>'Class-9'!AE102</f>
        <v>0</v>
      </c>
      <c r="AC100" s="354">
        <f>'Class-9'!AF102</f>
        <v>0</v>
      </c>
      <c r="AD100" s="354">
        <f>'Class-9'!AG102</f>
        <v>0</v>
      </c>
      <c r="AE100" s="380">
        <f>'Class-9'!AH102</f>
        <v>0</v>
      </c>
      <c r="AF100" s="847">
        <f>'Class-9'!AI102</f>
        <v>0</v>
      </c>
      <c r="AG100" s="848">
        <f>'Class-9'!AJ102</f>
        <v>0</v>
      </c>
      <c r="AH100" s="382" t="str">
        <f>'Class-9'!AM102</f>
        <v/>
      </c>
      <c r="AI100" s="353">
        <f>'Class-9'!AN102</f>
        <v>0</v>
      </c>
      <c r="AJ100" s="354">
        <f>'Class-9'!AO102</f>
        <v>0</v>
      </c>
      <c r="AK100" s="380">
        <f>'Class-9'!AP102</f>
        <v>0</v>
      </c>
      <c r="AL100" s="354">
        <f>'Class-9'!AQ102</f>
        <v>0</v>
      </c>
      <c r="AM100" s="354">
        <f>'Class-9'!AR102</f>
        <v>0</v>
      </c>
      <c r="AN100" s="380">
        <f>'Class-9'!AS102</f>
        <v>0</v>
      </c>
      <c r="AO100" s="354">
        <f>'Class-9'!AT102</f>
        <v>0</v>
      </c>
      <c r="AP100" s="354">
        <f>'Class-9'!AU102</f>
        <v>0</v>
      </c>
      <c r="AQ100" s="380">
        <f>'Class-9'!AV102</f>
        <v>0</v>
      </c>
      <c r="AR100" s="847">
        <f>'Class-9'!AW102</f>
        <v>0</v>
      </c>
      <c r="AS100" s="848"/>
      <c r="AT100" s="382" t="str">
        <f>'Class-9'!BA102</f>
        <v/>
      </c>
      <c r="AU100" s="353">
        <f>'Class-9'!BB102</f>
        <v>0</v>
      </c>
      <c r="AV100" s="354">
        <f>'Class-9'!BC102</f>
        <v>0</v>
      </c>
      <c r="AW100" s="380">
        <f>'Class-9'!BD102</f>
        <v>0</v>
      </c>
      <c r="AX100" s="354">
        <f>'Class-9'!BE102</f>
        <v>0</v>
      </c>
      <c r="AY100" s="354">
        <f>'Class-9'!BF102</f>
        <v>0</v>
      </c>
      <c r="AZ100" s="380">
        <f>'Class-9'!BG102</f>
        <v>0</v>
      </c>
      <c r="BA100" s="354">
        <f>'Class-9'!BH102</f>
        <v>0</v>
      </c>
      <c r="BB100" s="354">
        <f>'Class-9'!BI102</f>
        <v>0</v>
      </c>
      <c r="BC100" s="380">
        <f>'Class-9'!BJ102</f>
        <v>0</v>
      </c>
      <c r="BD100" s="847">
        <f>'Class-9'!BK102</f>
        <v>0</v>
      </c>
      <c r="BE100" s="848">
        <f>'Class-9'!BL102</f>
        <v>0</v>
      </c>
      <c r="BF100" s="382" t="str">
        <f>'Class-9'!BO102</f>
        <v/>
      </c>
      <c r="BG100" s="353">
        <f>'Class-9'!BP102</f>
        <v>0</v>
      </c>
      <c r="BH100" s="354">
        <f>'Class-9'!BQ102</f>
        <v>0</v>
      </c>
      <c r="BI100" s="380">
        <f>'Class-9'!BR102</f>
        <v>0</v>
      </c>
      <c r="BJ100" s="354">
        <f>'Class-9'!BS102</f>
        <v>0</v>
      </c>
      <c r="BK100" s="354">
        <f>'Class-9'!BT102</f>
        <v>0</v>
      </c>
      <c r="BL100" s="380">
        <f>'Class-9'!BU102</f>
        <v>0</v>
      </c>
      <c r="BM100" s="354">
        <f>'Class-9'!BV102</f>
        <v>0</v>
      </c>
      <c r="BN100" s="354">
        <f>'Class-9'!BW102</f>
        <v>0</v>
      </c>
      <c r="BO100" s="380">
        <f>'Class-9'!BX102</f>
        <v>0</v>
      </c>
      <c r="BP100" s="847">
        <f>'Class-9'!BY102</f>
        <v>0</v>
      </c>
      <c r="BQ100" s="848">
        <f>'Class-9'!BZ102</f>
        <v>0</v>
      </c>
      <c r="BR100" s="382" t="str">
        <f>'Class-9'!CC102</f>
        <v/>
      </c>
      <c r="BS100" s="353">
        <f>'Class-9'!CD102</f>
        <v>0</v>
      </c>
      <c r="BT100" s="354">
        <f>'Class-9'!CE102</f>
        <v>0</v>
      </c>
      <c r="BU100" s="380">
        <f>'Class-9'!CF102</f>
        <v>0</v>
      </c>
      <c r="BV100" s="354">
        <f>'Class-9'!CG102</f>
        <v>0</v>
      </c>
      <c r="BW100" s="354">
        <f>'Class-9'!CH102</f>
        <v>0</v>
      </c>
      <c r="BX100" s="380">
        <f>'Class-9'!CI102</f>
        <v>0</v>
      </c>
      <c r="BY100" s="354">
        <f>'Class-9'!CJ102</f>
        <v>0</v>
      </c>
      <c r="BZ100" s="354">
        <f>'Class-9'!CK102</f>
        <v>0</v>
      </c>
      <c r="CA100" s="380">
        <f>'Class-9'!CL102</f>
        <v>0</v>
      </c>
      <c r="CB100" s="847">
        <f>'Class-9'!CM102</f>
        <v>0</v>
      </c>
      <c r="CC100" s="848">
        <f>'Class-9'!CN102</f>
        <v>0</v>
      </c>
      <c r="CD100" s="382" t="str">
        <f>'Class-9'!CQ102</f>
        <v/>
      </c>
      <c r="CE100" s="353">
        <f>'Class-9'!CR102</f>
        <v>0</v>
      </c>
      <c r="CF100" s="354">
        <f>'Class-9'!CS102</f>
        <v>0</v>
      </c>
      <c r="CG100" s="380">
        <f>'Class-9'!CT102</f>
        <v>0</v>
      </c>
      <c r="CH100" s="354">
        <f>'Class-9'!CU102</f>
        <v>0</v>
      </c>
      <c r="CI100" s="354">
        <f>'Class-9'!CV102</f>
        <v>0</v>
      </c>
      <c r="CJ100" s="380">
        <f>'Class-9'!CW102</f>
        <v>0</v>
      </c>
      <c r="CK100" s="354">
        <f>'Class-9'!CX102</f>
        <v>0</v>
      </c>
      <c r="CL100" s="354">
        <f>'Class-9'!CY102</f>
        <v>0</v>
      </c>
      <c r="CM100" s="380">
        <f>'Class-9'!CZ102</f>
        <v>0</v>
      </c>
      <c r="CN100" s="381">
        <f>'Class-9'!DA102</f>
        <v>0</v>
      </c>
      <c r="CO100" s="400">
        <f>'Class-9'!DC102</f>
        <v>0</v>
      </c>
      <c r="CP100" s="353">
        <f>'Class-9'!DD102</f>
        <v>0</v>
      </c>
      <c r="CQ100" s="354">
        <f>'Class-9'!DE102</f>
        <v>0</v>
      </c>
      <c r="CR100" s="380">
        <f>'Class-9'!DF102</f>
        <v>0</v>
      </c>
      <c r="CS100" s="354">
        <f>'Class-9'!DG102</f>
        <v>0</v>
      </c>
      <c r="CT100" s="354">
        <f>'Class-9'!DH102</f>
        <v>0</v>
      </c>
      <c r="CU100" s="380">
        <f>'Class-9'!DI102</f>
        <v>0</v>
      </c>
      <c r="CV100" s="354">
        <f>'Class-9'!DJ102</f>
        <v>0</v>
      </c>
      <c r="CW100" s="354">
        <f>'Class-9'!DK102</f>
        <v>0</v>
      </c>
      <c r="CX100" s="380">
        <f>'Class-9'!DL102</f>
        <v>0</v>
      </c>
      <c r="CY100" s="381">
        <f>'Class-9'!DM102</f>
        <v>0</v>
      </c>
      <c r="CZ100" s="400">
        <f>'Class-9'!DO102</f>
        <v>0</v>
      </c>
      <c r="DA100" s="353">
        <f>'Class-9'!DP102</f>
        <v>0</v>
      </c>
      <c r="DB100" s="354">
        <f>'Class-9'!DQ102</f>
        <v>0</v>
      </c>
      <c r="DC100" s="354">
        <f>'Class-9'!DR102</f>
        <v>0</v>
      </c>
      <c r="DD100" s="354">
        <f>'Class-9'!DS102</f>
        <v>0</v>
      </c>
      <c r="DE100" s="354">
        <f>'Class-9'!DT102</f>
        <v>0</v>
      </c>
      <c r="DF100" s="382">
        <f>'Class-9'!DU102</f>
        <v>0</v>
      </c>
      <c r="DG100" s="353">
        <f>'Class-9'!DV102</f>
        <v>0</v>
      </c>
      <c r="DH100" s="354">
        <f>'Class-9'!DW102</f>
        <v>0</v>
      </c>
      <c r="DI100" s="354">
        <f>'Class-9'!DX102</f>
        <v>0</v>
      </c>
      <c r="DJ100" s="354">
        <f>'Class-9'!DY102</f>
        <v>0</v>
      </c>
      <c r="DK100" s="354">
        <f>'Class-9'!DZ102</f>
        <v>0</v>
      </c>
      <c r="DL100" s="357">
        <f>'Class-9'!EA102</f>
        <v>0</v>
      </c>
      <c r="DM100" s="353">
        <f>'Class-9'!EB102</f>
        <v>0</v>
      </c>
      <c r="DN100" s="354">
        <f>'Class-9'!EC102</f>
        <v>0</v>
      </c>
      <c r="DO100" s="380">
        <f>'Class-9'!ED102</f>
        <v>0</v>
      </c>
      <c r="DP100" s="354">
        <f>'Class-9'!EE102</f>
        <v>0</v>
      </c>
      <c r="DQ100" s="354">
        <f>'Class-9'!EF102</f>
        <v>0</v>
      </c>
      <c r="DR100" s="380">
        <f>'Class-9'!EG102</f>
        <v>0</v>
      </c>
      <c r="DS100" s="354">
        <f>'Class-9'!EH102</f>
        <v>0</v>
      </c>
      <c r="DT100" s="354">
        <f>'Class-9'!EI102</f>
        <v>0</v>
      </c>
      <c r="DU100" s="380">
        <f>'Class-9'!EJ102</f>
        <v>0</v>
      </c>
      <c r="DV100" s="381">
        <f>'Class-9'!EK102</f>
        <v>0</v>
      </c>
      <c r="DW100" s="400">
        <f>'Class-9'!EM102</f>
        <v>0</v>
      </c>
      <c r="DX100" s="353">
        <f>'Class-9'!EN102</f>
        <v>0</v>
      </c>
      <c r="DY100" s="354">
        <f>'Class-9'!EO102</f>
        <v>0</v>
      </c>
      <c r="DZ100" s="356" t="str">
        <f>'Class-9'!EP102</f>
        <v/>
      </c>
      <c r="EA100" s="353">
        <f>'Class-9'!EQ102</f>
        <v>0</v>
      </c>
      <c r="EB100" s="354">
        <f>'Class-9'!ER102</f>
        <v>0</v>
      </c>
      <c r="EC100" s="354">
        <f>'Class-9'!ES102</f>
        <v>0</v>
      </c>
      <c r="ED100" s="354" t="str">
        <f>'Class-9'!ET102</f>
        <v/>
      </c>
      <c r="EE100" s="354" t="str">
        <f>'Class-9'!EU102</f>
        <v/>
      </c>
      <c r="EF100" s="354" t="str">
        <f>'Class-9'!EV102</f>
        <v/>
      </c>
      <c r="EG100" s="356" t="str">
        <f>'Class-9'!EW102</f>
        <v/>
      </c>
      <c r="EH100" s="360" t="str">
        <f>'Class-9'!EY102</f>
        <v/>
      </c>
    </row>
    <row r="101" spans="1:138" s="361" customFormat="1" ht="17.25" customHeight="1">
      <c r="A101" s="910"/>
      <c r="B101" s="353">
        <f t="shared" si="4"/>
        <v>0</v>
      </c>
      <c r="C101" s="354">
        <f>'Class-9'!D103</f>
        <v>0</v>
      </c>
      <c r="D101" s="354">
        <f>'Class-9'!E103</f>
        <v>0</v>
      </c>
      <c r="E101" s="354">
        <f>'Class-9'!F103</f>
        <v>0</v>
      </c>
      <c r="F101" s="354">
        <f>'Class-9'!G103</f>
        <v>0</v>
      </c>
      <c r="G101" s="354">
        <f>'Class-9'!H103</f>
        <v>0</v>
      </c>
      <c r="H101" s="354">
        <f>'Class-9'!I103</f>
        <v>0</v>
      </c>
      <c r="I101" s="354">
        <f>'Class-9'!J103</f>
        <v>0</v>
      </c>
      <c r="J101" s="355">
        <f>'Class-9'!K103</f>
        <v>0</v>
      </c>
      <c r="K101" s="353">
        <f>'Class-9'!L103</f>
        <v>0</v>
      </c>
      <c r="L101" s="354">
        <f>'Class-9'!M103</f>
        <v>0</v>
      </c>
      <c r="M101" s="380">
        <f>'Class-9'!N103</f>
        <v>0</v>
      </c>
      <c r="N101" s="354">
        <f>'Class-9'!O103</f>
        <v>0</v>
      </c>
      <c r="O101" s="354">
        <f>'Class-9'!P103</f>
        <v>0</v>
      </c>
      <c r="P101" s="380">
        <f>'Class-9'!Q103</f>
        <v>0</v>
      </c>
      <c r="Q101" s="354">
        <f>'Class-9'!R103</f>
        <v>0</v>
      </c>
      <c r="R101" s="354">
        <f>'Class-9'!S103</f>
        <v>0</v>
      </c>
      <c r="S101" s="380">
        <f>'Class-9'!T103</f>
        <v>0</v>
      </c>
      <c r="T101" s="847">
        <f>'Class-9'!U103</f>
        <v>0</v>
      </c>
      <c r="U101" s="848"/>
      <c r="V101" s="382" t="str">
        <f>'Class-9'!Y103</f>
        <v/>
      </c>
      <c r="W101" s="353">
        <f>'Class-9'!Z103</f>
        <v>0</v>
      </c>
      <c r="X101" s="354">
        <f>'Class-9'!AA103</f>
        <v>0</v>
      </c>
      <c r="Y101" s="380">
        <f>'Class-9'!AB103</f>
        <v>0</v>
      </c>
      <c r="Z101" s="354">
        <f>'Class-9'!AC103</f>
        <v>0</v>
      </c>
      <c r="AA101" s="354">
        <f>'Class-9'!AD103</f>
        <v>0</v>
      </c>
      <c r="AB101" s="380">
        <f>'Class-9'!AE103</f>
        <v>0</v>
      </c>
      <c r="AC101" s="354">
        <f>'Class-9'!AF103</f>
        <v>0</v>
      </c>
      <c r="AD101" s="354">
        <f>'Class-9'!AG103</f>
        <v>0</v>
      </c>
      <c r="AE101" s="380">
        <f>'Class-9'!AH103</f>
        <v>0</v>
      </c>
      <c r="AF101" s="847">
        <f>'Class-9'!AI103</f>
        <v>0</v>
      </c>
      <c r="AG101" s="848">
        <f>'Class-9'!AJ103</f>
        <v>0</v>
      </c>
      <c r="AH101" s="382" t="str">
        <f>'Class-9'!AM103</f>
        <v/>
      </c>
      <c r="AI101" s="353">
        <f>'Class-9'!AN103</f>
        <v>0</v>
      </c>
      <c r="AJ101" s="354">
        <f>'Class-9'!AO103</f>
        <v>0</v>
      </c>
      <c r="AK101" s="380">
        <f>'Class-9'!AP103</f>
        <v>0</v>
      </c>
      <c r="AL101" s="354">
        <f>'Class-9'!AQ103</f>
        <v>0</v>
      </c>
      <c r="AM101" s="354">
        <f>'Class-9'!AR103</f>
        <v>0</v>
      </c>
      <c r="AN101" s="380">
        <f>'Class-9'!AS103</f>
        <v>0</v>
      </c>
      <c r="AO101" s="354">
        <f>'Class-9'!AT103</f>
        <v>0</v>
      </c>
      <c r="AP101" s="354">
        <f>'Class-9'!AU103</f>
        <v>0</v>
      </c>
      <c r="AQ101" s="380">
        <f>'Class-9'!AV103</f>
        <v>0</v>
      </c>
      <c r="AR101" s="847">
        <f>'Class-9'!AW103</f>
        <v>0</v>
      </c>
      <c r="AS101" s="848"/>
      <c r="AT101" s="382" t="str">
        <f>'Class-9'!BA103</f>
        <v/>
      </c>
      <c r="AU101" s="353">
        <f>'Class-9'!BB103</f>
        <v>0</v>
      </c>
      <c r="AV101" s="354">
        <f>'Class-9'!BC103</f>
        <v>0</v>
      </c>
      <c r="AW101" s="380">
        <f>'Class-9'!BD103</f>
        <v>0</v>
      </c>
      <c r="AX101" s="354">
        <f>'Class-9'!BE103</f>
        <v>0</v>
      </c>
      <c r="AY101" s="354">
        <f>'Class-9'!BF103</f>
        <v>0</v>
      </c>
      <c r="AZ101" s="380">
        <f>'Class-9'!BG103</f>
        <v>0</v>
      </c>
      <c r="BA101" s="354">
        <f>'Class-9'!BH103</f>
        <v>0</v>
      </c>
      <c r="BB101" s="354">
        <f>'Class-9'!BI103</f>
        <v>0</v>
      </c>
      <c r="BC101" s="380">
        <f>'Class-9'!BJ103</f>
        <v>0</v>
      </c>
      <c r="BD101" s="847">
        <f>'Class-9'!BK103</f>
        <v>0</v>
      </c>
      <c r="BE101" s="848">
        <f>'Class-9'!BL103</f>
        <v>0</v>
      </c>
      <c r="BF101" s="382" t="str">
        <f>'Class-9'!BO103</f>
        <v/>
      </c>
      <c r="BG101" s="353">
        <f>'Class-9'!BP103</f>
        <v>0</v>
      </c>
      <c r="BH101" s="354">
        <f>'Class-9'!BQ103</f>
        <v>0</v>
      </c>
      <c r="BI101" s="380">
        <f>'Class-9'!BR103</f>
        <v>0</v>
      </c>
      <c r="BJ101" s="354">
        <f>'Class-9'!BS103</f>
        <v>0</v>
      </c>
      <c r="BK101" s="354">
        <f>'Class-9'!BT103</f>
        <v>0</v>
      </c>
      <c r="BL101" s="380">
        <f>'Class-9'!BU103</f>
        <v>0</v>
      </c>
      <c r="BM101" s="354">
        <f>'Class-9'!BV103</f>
        <v>0</v>
      </c>
      <c r="BN101" s="354">
        <f>'Class-9'!BW103</f>
        <v>0</v>
      </c>
      <c r="BO101" s="380">
        <f>'Class-9'!BX103</f>
        <v>0</v>
      </c>
      <c r="BP101" s="847">
        <f>'Class-9'!BY103</f>
        <v>0</v>
      </c>
      <c r="BQ101" s="848">
        <f>'Class-9'!BZ103</f>
        <v>0</v>
      </c>
      <c r="BR101" s="382" t="str">
        <f>'Class-9'!CC103</f>
        <v/>
      </c>
      <c r="BS101" s="353">
        <f>'Class-9'!CD103</f>
        <v>0</v>
      </c>
      <c r="BT101" s="354">
        <f>'Class-9'!CE103</f>
        <v>0</v>
      </c>
      <c r="BU101" s="380">
        <f>'Class-9'!CF103</f>
        <v>0</v>
      </c>
      <c r="BV101" s="354">
        <f>'Class-9'!CG103</f>
        <v>0</v>
      </c>
      <c r="BW101" s="354">
        <f>'Class-9'!CH103</f>
        <v>0</v>
      </c>
      <c r="BX101" s="380">
        <f>'Class-9'!CI103</f>
        <v>0</v>
      </c>
      <c r="BY101" s="354">
        <f>'Class-9'!CJ103</f>
        <v>0</v>
      </c>
      <c r="BZ101" s="354">
        <f>'Class-9'!CK103</f>
        <v>0</v>
      </c>
      <c r="CA101" s="380">
        <f>'Class-9'!CL103</f>
        <v>0</v>
      </c>
      <c r="CB101" s="847">
        <f>'Class-9'!CM103</f>
        <v>0</v>
      </c>
      <c r="CC101" s="848">
        <f>'Class-9'!CN103</f>
        <v>0</v>
      </c>
      <c r="CD101" s="382" t="str">
        <f>'Class-9'!CQ103</f>
        <v/>
      </c>
      <c r="CE101" s="353">
        <f>'Class-9'!CR103</f>
        <v>0</v>
      </c>
      <c r="CF101" s="354">
        <f>'Class-9'!CS103</f>
        <v>0</v>
      </c>
      <c r="CG101" s="380">
        <f>'Class-9'!CT103</f>
        <v>0</v>
      </c>
      <c r="CH101" s="354">
        <f>'Class-9'!CU103</f>
        <v>0</v>
      </c>
      <c r="CI101" s="354">
        <f>'Class-9'!CV103</f>
        <v>0</v>
      </c>
      <c r="CJ101" s="380">
        <f>'Class-9'!CW103</f>
        <v>0</v>
      </c>
      <c r="CK101" s="354">
        <f>'Class-9'!CX103</f>
        <v>0</v>
      </c>
      <c r="CL101" s="354">
        <f>'Class-9'!CY103</f>
        <v>0</v>
      </c>
      <c r="CM101" s="380">
        <f>'Class-9'!CZ103</f>
        <v>0</v>
      </c>
      <c r="CN101" s="381">
        <f>'Class-9'!DA103</f>
        <v>0</v>
      </c>
      <c r="CO101" s="400">
        <f>'Class-9'!DC103</f>
        <v>0</v>
      </c>
      <c r="CP101" s="353">
        <f>'Class-9'!DD103</f>
        <v>0</v>
      </c>
      <c r="CQ101" s="354">
        <f>'Class-9'!DE103</f>
        <v>0</v>
      </c>
      <c r="CR101" s="380">
        <f>'Class-9'!DF103</f>
        <v>0</v>
      </c>
      <c r="CS101" s="354">
        <f>'Class-9'!DG103</f>
        <v>0</v>
      </c>
      <c r="CT101" s="354">
        <f>'Class-9'!DH103</f>
        <v>0</v>
      </c>
      <c r="CU101" s="380">
        <f>'Class-9'!DI103</f>
        <v>0</v>
      </c>
      <c r="CV101" s="354">
        <f>'Class-9'!DJ103</f>
        <v>0</v>
      </c>
      <c r="CW101" s="354">
        <f>'Class-9'!DK103</f>
        <v>0</v>
      </c>
      <c r="CX101" s="380">
        <f>'Class-9'!DL103</f>
        <v>0</v>
      </c>
      <c r="CY101" s="381">
        <f>'Class-9'!DM103</f>
        <v>0</v>
      </c>
      <c r="CZ101" s="400">
        <f>'Class-9'!DO103</f>
        <v>0</v>
      </c>
      <c r="DA101" s="353">
        <f>'Class-9'!DP103</f>
        <v>0</v>
      </c>
      <c r="DB101" s="354">
        <f>'Class-9'!DQ103</f>
        <v>0</v>
      </c>
      <c r="DC101" s="354">
        <f>'Class-9'!DR103</f>
        <v>0</v>
      </c>
      <c r="DD101" s="354">
        <f>'Class-9'!DS103</f>
        <v>0</v>
      </c>
      <c r="DE101" s="354">
        <f>'Class-9'!DT103</f>
        <v>0</v>
      </c>
      <c r="DF101" s="382">
        <f>'Class-9'!DU103</f>
        <v>0</v>
      </c>
      <c r="DG101" s="353">
        <f>'Class-9'!DV103</f>
        <v>0</v>
      </c>
      <c r="DH101" s="354">
        <f>'Class-9'!DW103</f>
        <v>0</v>
      </c>
      <c r="DI101" s="354">
        <f>'Class-9'!DX103</f>
        <v>0</v>
      </c>
      <c r="DJ101" s="354">
        <f>'Class-9'!DY103</f>
        <v>0</v>
      </c>
      <c r="DK101" s="354">
        <f>'Class-9'!DZ103</f>
        <v>0</v>
      </c>
      <c r="DL101" s="357">
        <f>'Class-9'!EA103</f>
        <v>0</v>
      </c>
      <c r="DM101" s="353">
        <f>'Class-9'!EB103</f>
        <v>0</v>
      </c>
      <c r="DN101" s="354">
        <f>'Class-9'!EC103</f>
        <v>0</v>
      </c>
      <c r="DO101" s="380">
        <f>'Class-9'!ED103</f>
        <v>0</v>
      </c>
      <c r="DP101" s="354">
        <f>'Class-9'!EE103</f>
        <v>0</v>
      </c>
      <c r="DQ101" s="354">
        <f>'Class-9'!EF103</f>
        <v>0</v>
      </c>
      <c r="DR101" s="380">
        <f>'Class-9'!EG103</f>
        <v>0</v>
      </c>
      <c r="DS101" s="354">
        <f>'Class-9'!EH103</f>
        <v>0</v>
      </c>
      <c r="DT101" s="354">
        <f>'Class-9'!EI103</f>
        <v>0</v>
      </c>
      <c r="DU101" s="380">
        <f>'Class-9'!EJ103</f>
        <v>0</v>
      </c>
      <c r="DV101" s="381">
        <f>'Class-9'!EK103</f>
        <v>0</v>
      </c>
      <c r="DW101" s="400">
        <f>'Class-9'!EM103</f>
        <v>0</v>
      </c>
      <c r="DX101" s="353">
        <f>'Class-9'!EN103</f>
        <v>0</v>
      </c>
      <c r="DY101" s="354">
        <f>'Class-9'!EO103</f>
        <v>0</v>
      </c>
      <c r="DZ101" s="356" t="str">
        <f>'Class-9'!EP103</f>
        <v/>
      </c>
      <c r="EA101" s="353">
        <f>'Class-9'!EQ103</f>
        <v>0</v>
      </c>
      <c r="EB101" s="354">
        <f>'Class-9'!ER103</f>
        <v>0</v>
      </c>
      <c r="EC101" s="354">
        <f>'Class-9'!ES103</f>
        <v>0</v>
      </c>
      <c r="ED101" s="354" t="str">
        <f>'Class-9'!ET103</f>
        <v/>
      </c>
      <c r="EE101" s="354" t="str">
        <f>'Class-9'!EU103</f>
        <v/>
      </c>
      <c r="EF101" s="354" t="str">
        <f>'Class-9'!EV103</f>
        <v/>
      </c>
      <c r="EG101" s="356" t="str">
        <f>'Class-9'!EW103</f>
        <v/>
      </c>
      <c r="EH101" s="360" t="str">
        <f>'Class-9'!EY103</f>
        <v/>
      </c>
    </row>
    <row r="102" spans="1:138" s="361" customFormat="1" ht="17.25" customHeight="1">
      <c r="A102" s="910"/>
      <c r="B102" s="353">
        <f t="shared" si="4"/>
        <v>0</v>
      </c>
      <c r="C102" s="354">
        <f>'Class-9'!D104</f>
        <v>0</v>
      </c>
      <c r="D102" s="354">
        <f>'Class-9'!E104</f>
        <v>0</v>
      </c>
      <c r="E102" s="354">
        <f>'Class-9'!F104</f>
        <v>0</v>
      </c>
      <c r="F102" s="354">
        <f>'Class-9'!G104</f>
        <v>0</v>
      </c>
      <c r="G102" s="354">
        <f>'Class-9'!H104</f>
        <v>0</v>
      </c>
      <c r="H102" s="354">
        <f>'Class-9'!I104</f>
        <v>0</v>
      </c>
      <c r="I102" s="354">
        <f>'Class-9'!J104</f>
        <v>0</v>
      </c>
      <c r="J102" s="355">
        <f>'Class-9'!K104</f>
        <v>0</v>
      </c>
      <c r="K102" s="353">
        <f>'Class-9'!L104</f>
        <v>0</v>
      </c>
      <c r="L102" s="354">
        <f>'Class-9'!M104</f>
        <v>0</v>
      </c>
      <c r="M102" s="380">
        <f>'Class-9'!N104</f>
        <v>0</v>
      </c>
      <c r="N102" s="354">
        <f>'Class-9'!O104</f>
        <v>0</v>
      </c>
      <c r="O102" s="354">
        <f>'Class-9'!P104</f>
        <v>0</v>
      </c>
      <c r="P102" s="380">
        <f>'Class-9'!Q104</f>
        <v>0</v>
      </c>
      <c r="Q102" s="354">
        <f>'Class-9'!R104</f>
        <v>0</v>
      </c>
      <c r="R102" s="354">
        <f>'Class-9'!S104</f>
        <v>0</v>
      </c>
      <c r="S102" s="380">
        <f>'Class-9'!T104</f>
        <v>0</v>
      </c>
      <c r="T102" s="847">
        <f>'Class-9'!U104</f>
        <v>0</v>
      </c>
      <c r="U102" s="848"/>
      <c r="V102" s="382" t="str">
        <f>'Class-9'!Y104</f>
        <v/>
      </c>
      <c r="W102" s="353">
        <f>'Class-9'!Z104</f>
        <v>0</v>
      </c>
      <c r="X102" s="354">
        <f>'Class-9'!AA104</f>
        <v>0</v>
      </c>
      <c r="Y102" s="380">
        <f>'Class-9'!AB104</f>
        <v>0</v>
      </c>
      <c r="Z102" s="354">
        <f>'Class-9'!AC104</f>
        <v>0</v>
      </c>
      <c r="AA102" s="354">
        <f>'Class-9'!AD104</f>
        <v>0</v>
      </c>
      <c r="AB102" s="380">
        <f>'Class-9'!AE104</f>
        <v>0</v>
      </c>
      <c r="AC102" s="354">
        <f>'Class-9'!AF104</f>
        <v>0</v>
      </c>
      <c r="AD102" s="354">
        <f>'Class-9'!AG104</f>
        <v>0</v>
      </c>
      <c r="AE102" s="380">
        <f>'Class-9'!AH104</f>
        <v>0</v>
      </c>
      <c r="AF102" s="847">
        <f>'Class-9'!AI104</f>
        <v>0</v>
      </c>
      <c r="AG102" s="848">
        <f>'Class-9'!AJ104</f>
        <v>0</v>
      </c>
      <c r="AH102" s="382" t="str">
        <f>'Class-9'!AM104</f>
        <v/>
      </c>
      <c r="AI102" s="353">
        <f>'Class-9'!AN104</f>
        <v>0</v>
      </c>
      <c r="AJ102" s="354">
        <f>'Class-9'!AO104</f>
        <v>0</v>
      </c>
      <c r="AK102" s="380">
        <f>'Class-9'!AP104</f>
        <v>0</v>
      </c>
      <c r="AL102" s="354">
        <f>'Class-9'!AQ104</f>
        <v>0</v>
      </c>
      <c r="AM102" s="354">
        <f>'Class-9'!AR104</f>
        <v>0</v>
      </c>
      <c r="AN102" s="380">
        <f>'Class-9'!AS104</f>
        <v>0</v>
      </c>
      <c r="AO102" s="354">
        <f>'Class-9'!AT104</f>
        <v>0</v>
      </c>
      <c r="AP102" s="354">
        <f>'Class-9'!AU104</f>
        <v>0</v>
      </c>
      <c r="AQ102" s="380">
        <f>'Class-9'!AV104</f>
        <v>0</v>
      </c>
      <c r="AR102" s="847">
        <f>'Class-9'!AW104</f>
        <v>0</v>
      </c>
      <c r="AS102" s="848"/>
      <c r="AT102" s="382" t="str">
        <f>'Class-9'!BA104</f>
        <v/>
      </c>
      <c r="AU102" s="353">
        <f>'Class-9'!BB104</f>
        <v>0</v>
      </c>
      <c r="AV102" s="354">
        <f>'Class-9'!BC104</f>
        <v>0</v>
      </c>
      <c r="AW102" s="380">
        <f>'Class-9'!BD104</f>
        <v>0</v>
      </c>
      <c r="AX102" s="354">
        <f>'Class-9'!BE104</f>
        <v>0</v>
      </c>
      <c r="AY102" s="354">
        <f>'Class-9'!BF104</f>
        <v>0</v>
      </c>
      <c r="AZ102" s="380">
        <f>'Class-9'!BG104</f>
        <v>0</v>
      </c>
      <c r="BA102" s="354">
        <f>'Class-9'!BH104</f>
        <v>0</v>
      </c>
      <c r="BB102" s="354">
        <f>'Class-9'!BI104</f>
        <v>0</v>
      </c>
      <c r="BC102" s="380">
        <f>'Class-9'!BJ104</f>
        <v>0</v>
      </c>
      <c r="BD102" s="847">
        <f>'Class-9'!BK104</f>
        <v>0</v>
      </c>
      <c r="BE102" s="848">
        <f>'Class-9'!BL104</f>
        <v>0</v>
      </c>
      <c r="BF102" s="382" t="str">
        <f>'Class-9'!BO104</f>
        <v/>
      </c>
      <c r="BG102" s="353">
        <f>'Class-9'!BP104</f>
        <v>0</v>
      </c>
      <c r="BH102" s="354">
        <f>'Class-9'!BQ104</f>
        <v>0</v>
      </c>
      <c r="BI102" s="380">
        <f>'Class-9'!BR104</f>
        <v>0</v>
      </c>
      <c r="BJ102" s="354">
        <f>'Class-9'!BS104</f>
        <v>0</v>
      </c>
      <c r="BK102" s="354">
        <f>'Class-9'!BT104</f>
        <v>0</v>
      </c>
      <c r="BL102" s="380">
        <f>'Class-9'!BU104</f>
        <v>0</v>
      </c>
      <c r="BM102" s="354">
        <f>'Class-9'!BV104</f>
        <v>0</v>
      </c>
      <c r="BN102" s="354">
        <f>'Class-9'!BW104</f>
        <v>0</v>
      </c>
      <c r="BO102" s="380">
        <f>'Class-9'!BX104</f>
        <v>0</v>
      </c>
      <c r="BP102" s="847">
        <f>'Class-9'!BY104</f>
        <v>0</v>
      </c>
      <c r="BQ102" s="848">
        <f>'Class-9'!BZ104</f>
        <v>0</v>
      </c>
      <c r="BR102" s="382" t="str">
        <f>'Class-9'!CC104</f>
        <v/>
      </c>
      <c r="BS102" s="353">
        <f>'Class-9'!CD104</f>
        <v>0</v>
      </c>
      <c r="BT102" s="354">
        <f>'Class-9'!CE104</f>
        <v>0</v>
      </c>
      <c r="BU102" s="380">
        <f>'Class-9'!CF104</f>
        <v>0</v>
      </c>
      <c r="BV102" s="354">
        <f>'Class-9'!CG104</f>
        <v>0</v>
      </c>
      <c r="BW102" s="354">
        <f>'Class-9'!CH104</f>
        <v>0</v>
      </c>
      <c r="BX102" s="380">
        <f>'Class-9'!CI104</f>
        <v>0</v>
      </c>
      <c r="BY102" s="354">
        <f>'Class-9'!CJ104</f>
        <v>0</v>
      </c>
      <c r="BZ102" s="354">
        <f>'Class-9'!CK104</f>
        <v>0</v>
      </c>
      <c r="CA102" s="380">
        <f>'Class-9'!CL104</f>
        <v>0</v>
      </c>
      <c r="CB102" s="847">
        <f>'Class-9'!CM104</f>
        <v>0</v>
      </c>
      <c r="CC102" s="848">
        <f>'Class-9'!CN104</f>
        <v>0</v>
      </c>
      <c r="CD102" s="382" t="str">
        <f>'Class-9'!CQ104</f>
        <v/>
      </c>
      <c r="CE102" s="353">
        <f>'Class-9'!CR104</f>
        <v>0</v>
      </c>
      <c r="CF102" s="354">
        <f>'Class-9'!CS104</f>
        <v>0</v>
      </c>
      <c r="CG102" s="380">
        <f>'Class-9'!CT104</f>
        <v>0</v>
      </c>
      <c r="CH102" s="354">
        <f>'Class-9'!CU104</f>
        <v>0</v>
      </c>
      <c r="CI102" s="354">
        <f>'Class-9'!CV104</f>
        <v>0</v>
      </c>
      <c r="CJ102" s="380">
        <f>'Class-9'!CW104</f>
        <v>0</v>
      </c>
      <c r="CK102" s="354">
        <f>'Class-9'!CX104</f>
        <v>0</v>
      </c>
      <c r="CL102" s="354">
        <f>'Class-9'!CY104</f>
        <v>0</v>
      </c>
      <c r="CM102" s="380">
        <f>'Class-9'!CZ104</f>
        <v>0</v>
      </c>
      <c r="CN102" s="381">
        <f>'Class-9'!DA104</f>
        <v>0</v>
      </c>
      <c r="CO102" s="400">
        <f>'Class-9'!DC104</f>
        <v>0</v>
      </c>
      <c r="CP102" s="353">
        <f>'Class-9'!DD104</f>
        <v>0</v>
      </c>
      <c r="CQ102" s="354">
        <f>'Class-9'!DE104</f>
        <v>0</v>
      </c>
      <c r="CR102" s="380">
        <f>'Class-9'!DF104</f>
        <v>0</v>
      </c>
      <c r="CS102" s="354">
        <f>'Class-9'!DG104</f>
        <v>0</v>
      </c>
      <c r="CT102" s="354">
        <f>'Class-9'!DH104</f>
        <v>0</v>
      </c>
      <c r="CU102" s="380">
        <f>'Class-9'!DI104</f>
        <v>0</v>
      </c>
      <c r="CV102" s="354">
        <f>'Class-9'!DJ104</f>
        <v>0</v>
      </c>
      <c r="CW102" s="354">
        <f>'Class-9'!DK104</f>
        <v>0</v>
      </c>
      <c r="CX102" s="380">
        <f>'Class-9'!DL104</f>
        <v>0</v>
      </c>
      <c r="CY102" s="381">
        <f>'Class-9'!DM104</f>
        <v>0</v>
      </c>
      <c r="CZ102" s="400">
        <f>'Class-9'!DO104</f>
        <v>0</v>
      </c>
      <c r="DA102" s="353">
        <f>'Class-9'!DP104</f>
        <v>0</v>
      </c>
      <c r="DB102" s="354">
        <f>'Class-9'!DQ104</f>
        <v>0</v>
      </c>
      <c r="DC102" s="354">
        <f>'Class-9'!DR104</f>
        <v>0</v>
      </c>
      <c r="DD102" s="354">
        <f>'Class-9'!DS104</f>
        <v>0</v>
      </c>
      <c r="DE102" s="354">
        <f>'Class-9'!DT104</f>
        <v>0</v>
      </c>
      <c r="DF102" s="382">
        <f>'Class-9'!DU104</f>
        <v>0</v>
      </c>
      <c r="DG102" s="353">
        <f>'Class-9'!DV104</f>
        <v>0</v>
      </c>
      <c r="DH102" s="354">
        <f>'Class-9'!DW104</f>
        <v>0</v>
      </c>
      <c r="DI102" s="354">
        <f>'Class-9'!DX104</f>
        <v>0</v>
      </c>
      <c r="DJ102" s="354">
        <f>'Class-9'!DY104</f>
        <v>0</v>
      </c>
      <c r="DK102" s="354">
        <f>'Class-9'!DZ104</f>
        <v>0</v>
      </c>
      <c r="DL102" s="357">
        <f>'Class-9'!EA104</f>
        <v>0</v>
      </c>
      <c r="DM102" s="353">
        <f>'Class-9'!EB104</f>
        <v>0</v>
      </c>
      <c r="DN102" s="354">
        <f>'Class-9'!EC104</f>
        <v>0</v>
      </c>
      <c r="DO102" s="380">
        <f>'Class-9'!ED104</f>
        <v>0</v>
      </c>
      <c r="DP102" s="354">
        <f>'Class-9'!EE104</f>
        <v>0</v>
      </c>
      <c r="DQ102" s="354">
        <f>'Class-9'!EF104</f>
        <v>0</v>
      </c>
      <c r="DR102" s="380">
        <f>'Class-9'!EG104</f>
        <v>0</v>
      </c>
      <c r="DS102" s="354">
        <f>'Class-9'!EH104</f>
        <v>0</v>
      </c>
      <c r="DT102" s="354">
        <f>'Class-9'!EI104</f>
        <v>0</v>
      </c>
      <c r="DU102" s="380">
        <f>'Class-9'!EJ104</f>
        <v>0</v>
      </c>
      <c r="DV102" s="381">
        <f>'Class-9'!EK104</f>
        <v>0</v>
      </c>
      <c r="DW102" s="400">
        <f>'Class-9'!EM104</f>
        <v>0</v>
      </c>
      <c r="DX102" s="353">
        <f>'Class-9'!EN104</f>
        <v>0</v>
      </c>
      <c r="DY102" s="354">
        <f>'Class-9'!EO104</f>
        <v>0</v>
      </c>
      <c r="DZ102" s="356" t="str">
        <f>'Class-9'!EP104</f>
        <v/>
      </c>
      <c r="EA102" s="353">
        <f>'Class-9'!EQ104</f>
        <v>0</v>
      </c>
      <c r="EB102" s="354">
        <f>'Class-9'!ER104</f>
        <v>0</v>
      </c>
      <c r="EC102" s="354">
        <f>'Class-9'!ES104</f>
        <v>0</v>
      </c>
      <c r="ED102" s="354" t="str">
        <f>'Class-9'!ET104</f>
        <v/>
      </c>
      <c r="EE102" s="354" t="str">
        <f>'Class-9'!EU104</f>
        <v/>
      </c>
      <c r="EF102" s="354" t="str">
        <f>'Class-9'!EV104</f>
        <v/>
      </c>
      <c r="EG102" s="356" t="str">
        <f>'Class-9'!EW104</f>
        <v/>
      </c>
      <c r="EH102" s="360" t="str">
        <f>'Class-9'!EY104</f>
        <v/>
      </c>
    </row>
    <row r="103" spans="1:138" s="361" customFormat="1" ht="17.25" customHeight="1">
      <c r="A103" s="910"/>
      <c r="B103" s="353">
        <f t="shared" si="4"/>
        <v>0</v>
      </c>
      <c r="C103" s="354">
        <f>'Class-9'!D105</f>
        <v>0</v>
      </c>
      <c r="D103" s="354">
        <f>'Class-9'!E105</f>
        <v>0</v>
      </c>
      <c r="E103" s="354">
        <f>'Class-9'!F105</f>
        <v>0</v>
      </c>
      <c r="F103" s="354">
        <f>'Class-9'!G105</f>
        <v>0</v>
      </c>
      <c r="G103" s="354">
        <f>'Class-9'!H105</f>
        <v>0</v>
      </c>
      <c r="H103" s="354">
        <f>'Class-9'!I105</f>
        <v>0</v>
      </c>
      <c r="I103" s="354">
        <f>'Class-9'!J105</f>
        <v>0</v>
      </c>
      <c r="J103" s="355">
        <f>'Class-9'!K105</f>
        <v>0</v>
      </c>
      <c r="K103" s="353">
        <f>'Class-9'!L105</f>
        <v>0</v>
      </c>
      <c r="L103" s="354">
        <f>'Class-9'!M105</f>
        <v>0</v>
      </c>
      <c r="M103" s="380">
        <f>'Class-9'!N105</f>
        <v>0</v>
      </c>
      <c r="N103" s="354">
        <f>'Class-9'!O105</f>
        <v>0</v>
      </c>
      <c r="O103" s="354">
        <f>'Class-9'!P105</f>
        <v>0</v>
      </c>
      <c r="P103" s="380">
        <f>'Class-9'!Q105</f>
        <v>0</v>
      </c>
      <c r="Q103" s="354">
        <f>'Class-9'!R105</f>
        <v>0</v>
      </c>
      <c r="R103" s="354">
        <f>'Class-9'!S105</f>
        <v>0</v>
      </c>
      <c r="S103" s="380">
        <f>'Class-9'!T105</f>
        <v>0</v>
      </c>
      <c r="T103" s="847">
        <f>'Class-9'!U105</f>
        <v>0</v>
      </c>
      <c r="U103" s="848"/>
      <c r="V103" s="382" t="str">
        <f>'Class-9'!Y105</f>
        <v/>
      </c>
      <c r="W103" s="353">
        <f>'Class-9'!Z105</f>
        <v>0</v>
      </c>
      <c r="X103" s="354">
        <f>'Class-9'!AA105</f>
        <v>0</v>
      </c>
      <c r="Y103" s="380">
        <f>'Class-9'!AB105</f>
        <v>0</v>
      </c>
      <c r="Z103" s="354">
        <f>'Class-9'!AC105</f>
        <v>0</v>
      </c>
      <c r="AA103" s="354">
        <f>'Class-9'!AD105</f>
        <v>0</v>
      </c>
      <c r="AB103" s="380">
        <f>'Class-9'!AE105</f>
        <v>0</v>
      </c>
      <c r="AC103" s="354">
        <f>'Class-9'!AF105</f>
        <v>0</v>
      </c>
      <c r="AD103" s="354">
        <f>'Class-9'!AG105</f>
        <v>0</v>
      </c>
      <c r="AE103" s="380">
        <f>'Class-9'!AH105</f>
        <v>0</v>
      </c>
      <c r="AF103" s="847">
        <f>'Class-9'!AI105</f>
        <v>0</v>
      </c>
      <c r="AG103" s="848">
        <f>'Class-9'!AJ105</f>
        <v>0</v>
      </c>
      <c r="AH103" s="382" t="str">
        <f>'Class-9'!AM105</f>
        <v/>
      </c>
      <c r="AI103" s="353">
        <f>'Class-9'!AN105</f>
        <v>0</v>
      </c>
      <c r="AJ103" s="354">
        <f>'Class-9'!AO105</f>
        <v>0</v>
      </c>
      <c r="AK103" s="380">
        <f>'Class-9'!AP105</f>
        <v>0</v>
      </c>
      <c r="AL103" s="354">
        <f>'Class-9'!AQ105</f>
        <v>0</v>
      </c>
      <c r="AM103" s="354">
        <f>'Class-9'!AR105</f>
        <v>0</v>
      </c>
      <c r="AN103" s="380">
        <f>'Class-9'!AS105</f>
        <v>0</v>
      </c>
      <c r="AO103" s="354">
        <f>'Class-9'!AT105</f>
        <v>0</v>
      </c>
      <c r="AP103" s="354">
        <f>'Class-9'!AU105</f>
        <v>0</v>
      </c>
      <c r="AQ103" s="380">
        <f>'Class-9'!AV105</f>
        <v>0</v>
      </c>
      <c r="AR103" s="847">
        <f>'Class-9'!AW105</f>
        <v>0</v>
      </c>
      <c r="AS103" s="848"/>
      <c r="AT103" s="382" t="str">
        <f>'Class-9'!BA105</f>
        <v/>
      </c>
      <c r="AU103" s="353">
        <f>'Class-9'!BB105</f>
        <v>0</v>
      </c>
      <c r="AV103" s="354">
        <f>'Class-9'!BC105</f>
        <v>0</v>
      </c>
      <c r="AW103" s="380">
        <f>'Class-9'!BD105</f>
        <v>0</v>
      </c>
      <c r="AX103" s="354">
        <f>'Class-9'!BE105</f>
        <v>0</v>
      </c>
      <c r="AY103" s="354">
        <f>'Class-9'!BF105</f>
        <v>0</v>
      </c>
      <c r="AZ103" s="380">
        <f>'Class-9'!BG105</f>
        <v>0</v>
      </c>
      <c r="BA103" s="354">
        <f>'Class-9'!BH105</f>
        <v>0</v>
      </c>
      <c r="BB103" s="354">
        <f>'Class-9'!BI105</f>
        <v>0</v>
      </c>
      <c r="BC103" s="380">
        <f>'Class-9'!BJ105</f>
        <v>0</v>
      </c>
      <c r="BD103" s="847">
        <f>'Class-9'!BK105</f>
        <v>0</v>
      </c>
      <c r="BE103" s="848">
        <f>'Class-9'!BL105</f>
        <v>0</v>
      </c>
      <c r="BF103" s="382" t="str">
        <f>'Class-9'!BO105</f>
        <v/>
      </c>
      <c r="BG103" s="353">
        <f>'Class-9'!BP105</f>
        <v>0</v>
      </c>
      <c r="BH103" s="354">
        <f>'Class-9'!BQ105</f>
        <v>0</v>
      </c>
      <c r="BI103" s="380">
        <f>'Class-9'!BR105</f>
        <v>0</v>
      </c>
      <c r="BJ103" s="354">
        <f>'Class-9'!BS105</f>
        <v>0</v>
      </c>
      <c r="BK103" s="354">
        <f>'Class-9'!BT105</f>
        <v>0</v>
      </c>
      <c r="BL103" s="380">
        <f>'Class-9'!BU105</f>
        <v>0</v>
      </c>
      <c r="BM103" s="354">
        <f>'Class-9'!BV105</f>
        <v>0</v>
      </c>
      <c r="BN103" s="354">
        <f>'Class-9'!BW105</f>
        <v>0</v>
      </c>
      <c r="BO103" s="380">
        <f>'Class-9'!BX105</f>
        <v>0</v>
      </c>
      <c r="BP103" s="847">
        <f>'Class-9'!BY105</f>
        <v>0</v>
      </c>
      <c r="BQ103" s="848">
        <f>'Class-9'!BZ105</f>
        <v>0</v>
      </c>
      <c r="BR103" s="382" t="str">
        <f>'Class-9'!CC105</f>
        <v/>
      </c>
      <c r="BS103" s="353">
        <f>'Class-9'!CD105</f>
        <v>0</v>
      </c>
      <c r="BT103" s="354">
        <f>'Class-9'!CE105</f>
        <v>0</v>
      </c>
      <c r="BU103" s="380">
        <f>'Class-9'!CF105</f>
        <v>0</v>
      </c>
      <c r="BV103" s="354">
        <f>'Class-9'!CG105</f>
        <v>0</v>
      </c>
      <c r="BW103" s="354">
        <f>'Class-9'!CH105</f>
        <v>0</v>
      </c>
      <c r="BX103" s="380">
        <f>'Class-9'!CI105</f>
        <v>0</v>
      </c>
      <c r="BY103" s="354">
        <f>'Class-9'!CJ105</f>
        <v>0</v>
      </c>
      <c r="BZ103" s="354">
        <f>'Class-9'!CK105</f>
        <v>0</v>
      </c>
      <c r="CA103" s="380">
        <f>'Class-9'!CL105</f>
        <v>0</v>
      </c>
      <c r="CB103" s="847">
        <f>'Class-9'!CM105</f>
        <v>0</v>
      </c>
      <c r="CC103" s="848">
        <f>'Class-9'!CN105</f>
        <v>0</v>
      </c>
      <c r="CD103" s="382" t="str">
        <f>'Class-9'!CQ105</f>
        <v/>
      </c>
      <c r="CE103" s="353">
        <f>'Class-9'!CR105</f>
        <v>0</v>
      </c>
      <c r="CF103" s="354">
        <f>'Class-9'!CS105</f>
        <v>0</v>
      </c>
      <c r="CG103" s="380">
        <f>'Class-9'!CT105</f>
        <v>0</v>
      </c>
      <c r="CH103" s="354">
        <f>'Class-9'!CU105</f>
        <v>0</v>
      </c>
      <c r="CI103" s="354">
        <f>'Class-9'!CV105</f>
        <v>0</v>
      </c>
      <c r="CJ103" s="380">
        <f>'Class-9'!CW105</f>
        <v>0</v>
      </c>
      <c r="CK103" s="354">
        <f>'Class-9'!CX105</f>
        <v>0</v>
      </c>
      <c r="CL103" s="354">
        <f>'Class-9'!CY105</f>
        <v>0</v>
      </c>
      <c r="CM103" s="380">
        <f>'Class-9'!CZ105</f>
        <v>0</v>
      </c>
      <c r="CN103" s="381">
        <f>'Class-9'!DA105</f>
        <v>0</v>
      </c>
      <c r="CO103" s="400">
        <f>'Class-9'!DC105</f>
        <v>0</v>
      </c>
      <c r="CP103" s="353">
        <f>'Class-9'!DD105</f>
        <v>0</v>
      </c>
      <c r="CQ103" s="354">
        <f>'Class-9'!DE105</f>
        <v>0</v>
      </c>
      <c r="CR103" s="380">
        <f>'Class-9'!DF105</f>
        <v>0</v>
      </c>
      <c r="CS103" s="354">
        <f>'Class-9'!DG105</f>
        <v>0</v>
      </c>
      <c r="CT103" s="354">
        <f>'Class-9'!DH105</f>
        <v>0</v>
      </c>
      <c r="CU103" s="380">
        <f>'Class-9'!DI105</f>
        <v>0</v>
      </c>
      <c r="CV103" s="354">
        <f>'Class-9'!DJ105</f>
        <v>0</v>
      </c>
      <c r="CW103" s="354">
        <f>'Class-9'!DK105</f>
        <v>0</v>
      </c>
      <c r="CX103" s="380">
        <f>'Class-9'!DL105</f>
        <v>0</v>
      </c>
      <c r="CY103" s="381">
        <f>'Class-9'!DM105</f>
        <v>0</v>
      </c>
      <c r="CZ103" s="400">
        <f>'Class-9'!DO105</f>
        <v>0</v>
      </c>
      <c r="DA103" s="353">
        <f>'Class-9'!DP105</f>
        <v>0</v>
      </c>
      <c r="DB103" s="354">
        <f>'Class-9'!DQ105</f>
        <v>0</v>
      </c>
      <c r="DC103" s="354">
        <f>'Class-9'!DR105</f>
        <v>0</v>
      </c>
      <c r="DD103" s="354">
        <f>'Class-9'!DS105</f>
        <v>0</v>
      </c>
      <c r="DE103" s="354">
        <f>'Class-9'!DT105</f>
        <v>0</v>
      </c>
      <c r="DF103" s="382">
        <f>'Class-9'!DU105</f>
        <v>0</v>
      </c>
      <c r="DG103" s="353">
        <f>'Class-9'!DV105</f>
        <v>0</v>
      </c>
      <c r="DH103" s="354">
        <f>'Class-9'!DW105</f>
        <v>0</v>
      </c>
      <c r="DI103" s="354">
        <f>'Class-9'!DX105</f>
        <v>0</v>
      </c>
      <c r="DJ103" s="354">
        <f>'Class-9'!DY105</f>
        <v>0</v>
      </c>
      <c r="DK103" s="354">
        <f>'Class-9'!DZ105</f>
        <v>0</v>
      </c>
      <c r="DL103" s="357">
        <f>'Class-9'!EA105</f>
        <v>0</v>
      </c>
      <c r="DM103" s="353">
        <f>'Class-9'!EB105</f>
        <v>0</v>
      </c>
      <c r="DN103" s="354">
        <f>'Class-9'!EC105</f>
        <v>0</v>
      </c>
      <c r="DO103" s="380">
        <f>'Class-9'!ED105</f>
        <v>0</v>
      </c>
      <c r="DP103" s="354">
        <f>'Class-9'!EE105</f>
        <v>0</v>
      </c>
      <c r="DQ103" s="354">
        <f>'Class-9'!EF105</f>
        <v>0</v>
      </c>
      <c r="DR103" s="380">
        <f>'Class-9'!EG105</f>
        <v>0</v>
      </c>
      <c r="DS103" s="354">
        <f>'Class-9'!EH105</f>
        <v>0</v>
      </c>
      <c r="DT103" s="354">
        <f>'Class-9'!EI105</f>
        <v>0</v>
      </c>
      <c r="DU103" s="380">
        <f>'Class-9'!EJ105</f>
        <v>0</v>
      </c>
      <c r="DV103" s="381">
        <f>'Class-9'!EK105</f>
        <v>0</v>
      </c>
      <c r="DW103" s="400">
        <f>'Class-9'!EM105</f>
        <v>0</v>
      </c>
      <c r="DX103" s="353">
        <f>'Class-9'!EN105</f>
        <v>0</v>
      </c>
      <c r="DY103" s="354">
        <f>'Class-9'!EO105</f>
        <v>0</v>
      </c>
      <c r="DZ103" s="356" t="str">
        <f>'Class-9'!EP105</f>
        <v/>
      </c>
      <c r="EA103" s="353">
        <f>'Class-9'!EQ105</f>
        <v>0</v>
      </c>
      <c r="EB103" s="354">
        <f>'Class-9'!ER105</f>
        <v>0</v>
      </c>
      <c r="EC103" s="354">
        <f>'Class-9'!ES105</f>
        <v>0</v>
      </c>
      <c r="ED103" s="354" t="str">
        <f>'Class-9'!ET105</f>
        <v/>
      </c>
      <c r="EE103" s="354" t="str">
        <f>'Class-9'!EU105</f>
        <v/>
      </c>
      <c r="EF103" s="354" t="str">
        <f>'Class-9'!EV105</f>
        <v/>
      </c>
      <c r="EG103" s="356" t="str">
        <f>'Class-9'!EW105</f>
        <v/>
      </c>
      <c r="EH103" s="360" t="str">
        <f>'Class-9'!EY105</f>
        <v/>
      </c>
    </row>
    <row r="104" spans="1:138" s="361" customFormat="1" ht="17.25" customHeight="1">
      <c r="A104" s="910"/>
      <c r="B104" s="353">
        <f t="shared" si="4"/>
        <v>0</v>
      </c>
      <c r="C104" s="354">
        <f>'Class-9'!D106</f>
        <v>0</v>
      </c>
      <c r="D104" s="354">
        <f>'Class-9'!E106</f>
        <v>0</v>
      </c>
      <c r="E104" s="354">
        <f>'Class-9'!F106</f>
        <v>0</v>
      </c>
      <c r="F104" s="354">
        <f>'Class-9'!G106</f>
        <v>0</v>
      </c>
      <c r="G104" s="354">
        <f>'Class-9'!H106</f>
        <v>0</v>
      </c>
      <c r="H104" s="354">
        <f>'Class-9'!I106</f>
        <v>0</v>
      </c>
      <c r="I104" s="354">
        <f>'Class-9'!J106</f>
        <v>0</v>
      </c>
      <c r="J104" s="355">
        <f>'Class-9'!K106</f>
        <v>0</v>
      </c>
      <c r="K104" s="353">
        <f>'Class-9'!L106</f>
        <v>0</v>
      </c>
      <c r="L104" s="354">
        <f>'Class-9'!M106</f>
        <v>0</v>
      </c>
      <c r="M104" s="380">
        <f>'Class-9'!N106</f>
        <v>0</v>
      </c>
      <c r="N104" s="354">
        <f>'Class-9'!O106</f>
        <v>0</v>
      </c>
      <c r="O104" s="354">
        <f>'Class-9'!P106</f>
        <v>0</v>
      </c>
      <c r="P104" s="380">
        <f>'Class-9'!Q106</f>
        <v>0</v>
      </c>
      <c r="Q104" s="354">
        <f>'Class-9'!R106</f>
        <v>0</v>
      </c>
      <c r="R104" s="354">
        <f>'Class-9'!S106</f>
        <v>0</v>
      </c>
      <c r="S104" s="380">
        <f>'Class-9'!T106</f>
        <v>0</v>
      </c>
      <c r="T104" s="847">
        <f>'Class-9'!U106</f>
        <v>0</v>
      </c>
      <c r="U104" s="848"/>
      <c r="V104" s="382" t="str">
        <f>'Class-9'!Y106</f>
        <v/>
      </c>
      <c r="W104" s="353">
        <f>'Class-9'!Z106</f>
        <v>0</v>
      </c>
      <c r="X104" s="354">
        <f>'Class-9'!AA106</f>
        <v>0</v>
      </c>
      <c r="Y104" s="380">
        <f>'Class-9'!AB106</f>
        <v>0</v>
      </c>
      <c r="Z104" s="354">
        <f>'Class-9'!AC106</f>
        <v>0</v>
      </c>
      <c r="AA104" s="354">
        <f>'Class-9'!AD106</f>
        <v>0</v>
      </c>
      <c r="AB104" s="380">
        <f>'Class-9'!AE106</f>
        <v>0</v>
      </c>
      <c r="AC104" s="354">
        <f>'Class-9'!AF106</f>
        <v>0</v>
      </c>
      <c r="AD104" s="354">
        <f>'Class-9'!AG106</f>
        <v>0</v>
      </c>
      <c r="AE104" s="380">
        <f>'Class-9'!AH106</f>
        <v>0</v>
      </c>
      <c r="AF104" s="847">
        <f>'Class-9'!AI106</f>
        <v>0</v>
      </c>
      <c r="AG104" s="848">
        <f>'Class-9'!AJ106</f>
        <v>0</v>
      </c>
      <c r="AH104" s="382" t="str">
        <f>'Class-9'!AM106</f>
        <v/>
      </c>
      <c r="AI104" s="353">
        <f>'Class-9'!AN106</f>
        <v>0</v>
      </c>
      <c r="AJ104" s="354">
        <f>'Class-9'!AO106</f>
        <v>0</v>
      </c>
      <c r="AK104" s="380">
        <f>'Class-9'!AP106</f>
        <v>0</v>
      </c>
      <c r="AL104" s="354">
        <f>'Class-9'!AQ106</f>
        <v>0</v>
      </c>
      <c r="AM104" s="354">
        <f>'Class-9'!AR106</f>
        <v>0</v>
      </c>
      <c r="AN104" s="380">
        <f>'Class-9'!AS106</f>
        <v>0</v>
      </c>
      <c r="AO104" s="354">
        <f>'Class-9'!AT106</f>
        <v>0</v>
      </c>
      <c r="AP104" s="354">
        <f>'Class-9'!AU106</f>
        <v>0</v>
      </c>
      <c r="AQ104" s="380">
        <f>'Class-9'!AV106</f>
        <v>0</v>
      </c>
      <c r="AR104" s="847">
        <f>'Class-9'!AW106</f>
        <v>0</v>
      </c>
      <c r="AS104" s="848"/>
      <c r="AT104" s="382" t="str">
        <f>'Class-9'!BA106</f>
        <v/>
      </c>
      <c r="AU104" s="353">
        <f>'Class-9'!BB106</f>
        <v>0</v>
      </c>
      <c r="AV104" s="354">
        <f>'Class-9'!BC106</f>
        <v>0</v>
      </c>
      <c r="AW104" s="380">
        <f>'Class-9'!BD106</f>
        <v>0</v>
      </c>
      <c r="AX104" s="354">
        <f>'Class-9'!BE106</f>
        <v>0</v>
      </c>
      <c r="AY104" s="354">
        <f>'Class-9'!BF106</f>
        <v>0</v>
      </c>
      <c r="AZ104" s="380">
        <f>'Class-9'!BG106</f>
        <v>0</v>
      </c>
      <c r="BA104" s="354">
        <f>'Class-9'!BH106</f>
        <v>0</v>
      </c>
      <c r="BB104" s="354">
        <f>'Class-9'!BI106</f>
        <v>0</v>
      </c>
      <c r="BC104" s="380">
        <f>'Class-9'!BJ106</f>
        <v>0</v>
      </c>
      <c r="BD104" s="847">
        <f>'Class-9'!BK106</f>
        <v>0</v>
      </c>
      <c r="BE104" s="848">
        <f>'Class-9'!BL106</f>
        <v>0</v>
      </c>
      <c r="BF104" s="382" t="str">
        <f>'Class-9'!BO106</f>
        <v/>
      </c>
      <c r="BG104" s="353">
        <f>'Class-9'!BP106</f>
        <v>0</v>
      </c>
      <c r="BH104" s="354">
        <f>'Class-9'!BQ106</f>
        <v>0</v>
      </c>
      <c r="BI104" s="380">
        <f>'Class-9'!BR106</f>
        <v>0</v>
      </c>
      <c r="BJ104" s="354">
        <f>'Class-9'!BS106</f>
        <v>0</v>
      </c>
      <c r="BK104" s="354">
        <f>'Class-9'!BT106</f>
        <v>0</v>
      </c>
      <c r="BL104" s="380">
        <f>'Class-9'!BU106</f>
        <v>0</v>
      </c>
      <c r="BM104" s="354">
        <f>'Class-9'!BV106</f>
        <v>0</v>
      </c>
      <c r="BN104" s="354">
        <f>'Class-9'!BW106</f>
        <v>0</v>
      </c>
      <c r="BO104" s="380">
        <f>'Class-9'!BX106</f>
        <v>0</v>
      </c>
      <c r="BP104" s="847">
        <f>'Class-9'!BY106</f>
        <v>0</v>
      </c>
      <c r="BQ104" s="848">
        <f>'Class-9'!BZ106</f>
        <v>0</v>
      </c>
      <c r="BR104" s="382" t="str">
        <f>'Class-9'!CC106</f>
        <v/>
      </c>
      <c r="BS104" s="353">
        <f>'Class-9'!CD106</f>
        <v>0</v>
      </c>
      <c r="BT104" s="354">
        <f>'Class-9'!CE106</f>
        <v>0</v>
      </c>
      <c r="BU104" s="380">
        <f>'Class-9'!CF106</f>
        <v>0</v>
      </c>
      <c r="BV104" s="354">
        <f>'Class-9'!CG106</f>
        <v>0</v>
      </c>
      <c r="BW104" s="354">
        <f>'Class-9'!CH106</f>
        <v>0</v>
      </c>
      <c r="BX104" s="380">
        <f>'Class-9'!CI106</f>
        <v>0</v>
      </c>
      <c r="BY104" s="354">
        <f>'Class-9'!CJ106</f>
        <v>0</v>
      </c>
      <c r="BZ104" s="354">
        <f>'Class-9'!CK106</f>
        <v>0</v>
      </c>
      <c r="CA104" s="380">
        <f>'Class-9'!CL106</f>
        <v>0</v>
      </c>
      <c r="CB104" s="847">
        <f>'Class-9'!CM106</f>
        <v>0</v>
      </c>
      <c r="CC104" s="848">
        <f>'Class-9'!CN106</f>
        <v>0</v>
      </c>
      <c r="CD104" s="382" t="str">
        <f>'Class-9'!CQ106</f>
        <v/>
      </c>
      <c r="CE104" s="353">
        <f>'Class-9'!CR106</f>
        <v>0</v>
      </c>
      <c r="CF104" s="354">
        <f>'Class-9'!CS106</f>
        <v>0</v>
      </c>
      <c r="CG104" s="380">
        <f>'Class-9'!CT106</f>
        <v>0</v>
      </c>
      <c r="CH104" s="354">
        <f>'Class-9'!CU106</f>
        <v>0</v>
      </c>
      <c r="CI104" s="354">
        <f>'Class-9'!CV106</f>
        <v>0</v>
      </c>
      <c r="CJ104" s="380">
        <f>'Class-9'!CW106</f>
        <v>0</v>
      </c>
      <c r="CK104" s="354">
        <f>'Class-9'!CX106</f>
        <v>0</v>
      </c>
      <c r="CL104" s="354">
        <f>'Class-9'!CY106</f>
        <v>0</v>
      </c>
      <c r="CM104" s="380">
        <f>'Class-9'!CZ106</f>
        <v>0</v>
      </c>
      <c r="CN104" s="381">
        <f>'Class-9'!DA106</f>
        <v>0</v>
      </c>
      <c r="CO104" s="400">
        <f>'Class-9'!DC106</f>
        <v>0</v>
      </c>
      <c r="CP104" s="353">
        <f>'Class-9'!DD106</f>
        <v>0</v>
      </c>
      <c r="CQ104" s="354">
        <f>'Class-9'!DE106</f>
        <v>0</v>
      </c>
      <c r="CR104" s="380">
        <f>'Class-9'!DF106</f>
        <v>0</v>
      </c>
      <c r="CS104" s="354">
        <f>'Class-9'!DG106</f>
        <v>0</v>
      </c>
      <c r="CT104" s="354">
        <f>'Class-9'!DH106</f>
        <v>0</v>
      </c>
      <c r="CU104" s="380">
        <f>'Class-9'!DI106</f>
        <v>0</v>
      </c>
      <c r="CV104" s="354">
        <f>'Class-9'!DJ106</f>
        <v>0</v>
      </c>
      <c r="CW104" s="354">
        <f>'Class-9'!DK106</f>
        <v>0</v>
      </c>
      <c r="CX104" s="380">
        <f>'Class-9'!DL106</f>
        <v>0</v>
      </c>
      <c r="CY104" s="381">
        <f>'Class-9'!DM106</f>
        <v>0</v>
      </c>
      <c r="CZ104" s="400">
        <f>'Class-9'!DO106</f>
        <v>0</v>
      </c>
      <c r="DA104" s="353">
        <f>'Class-9'!DP106</f>
        <v>0</v>
      </c>
      <c r="DB104" s="354">
        <f>'Class-9'!DQ106</f>
        <v>0</v>
      </c>
      <c r="DC104" s="354">
        <f>'Class-9'!DR106</f>
        <v>0</v>
      </c>
      <c r="DD104" s="354">
        <f>'Class-9'!DS106</f>
        <v>0</v>
      </c>
      <c r="DE104" s="354">
        <f>'Class-9'!DT106</f>
        <v>0</v>
      </c>
      <c r="DF104" s="382">
        <f>'Class-9'!DU106</f>
        <v>0</v>
      </c>
      <c r="DG104" s="353">
        <f>'Class-9'!DV106</f>
        <v>0</v>
      </c>
      <c r="DH104" s="354">
        <f>'Class-9'!DW106</f>
        <v>0</v>
      </c>
      <c r="DI104" s="354">
        <f>'Class-9'!DX106</f>
        <v>0</v>
      </c>
      <c r="DJ104" s="354">
        <f>'Class-9'!DY106</f>
        <v>0</v>
      </c>
      <c r="DK104" s="354">
        <f>'Class-9'!DZ106</f>
        <v>0</v>
      </c>
      <c r="DL104" s="357">
        <f>'Class-9'!EA106</f>
        <v>0</v>
      </c>
      <c r="DM104" s="353">
        <f>'Class-9'!EB106</f>
        <v>0</v>
      </c>
      <c r="DN104" s="354">
        <f>'Class-9'!EC106</f>
        <v>0</v>
      </c>
      <c r="DO104" s="380">
        <f>'Class-9'!ED106</f>
        <v>0</v>
      </c>
      <c r="DP104" s="354">
        <f>'Class-9'!EE106</f>
        <v>0</v>
      </c>
      <c r="DQ104" s="354">
        <f>'Class-9'!EF106</f>
        <v>0</v>
      </c>
      <c r="DR104" s="380">
        <f>'Class-9'!EG106</f>
        <v>0</v>
      </c>
      <c r="DS104" s="354">
        <f>'Class-9'!EH106</f>
        <v>0</v>
      </c>
      <c r="DT104" s="354">
        <f>'Class-9'!EI106</f>
        <v>0</v>
      </c>
      <c r="DU104" s="380">
        <f>'Class-9'!EJ106</f>
        <v>0</v>
      </c>
      <c r="DV104" s="381">
        <f>'Class-9'!EK106</f>
        <v>0</v>
      </c>
      <c r="DW104" s="400">
        <f>'Class-9'!EM106</f>
        <v>0</v>
      </c>
      <c r="DX104" s="353">
        <f>'Class-9'!EN106</f>
        <v>0</v>
      </c>
      <c r="DY104" s="354">
        <f>'Class-9'!EO106</f>
        <v>0</v>
      </c>
      <c r="DZ104" s="356" t="str">
        <f>'Class-9'!EP106</f>
        <v/>
      </c>
      <c r="EA104" s="353">
        <f>'Class-9'!EQ106</f>
        <v>0</v>
      </c>
      <c r="EB104" s="354">
        <f>'Class-9'!ER106</f>
        <v>0</v>
      </c>
      <c r="EC104" s="354">
        <f>'Class-9'!ES106</f>
        <v>0</v>
      </c>
      <c r="ED104" s="354" t="str">
        <f>'Class-9'!ET106</f>
        <v/>
      </c>
      <c r="EE104" s="354" t="str">
        <f>'Class-9'!EU106</f>
        <v/>
      </c>
      <c r="EF104" s="354" t="str">
        <f>'Class-9'!EV106</f>
        <v/>
      </c>
      <c r="EG104" s="356" t="str">
        <f>'Class-9'!EW106</f>
        <v/>
      </c>
      <c r="EH104" s="360" t="str">
        <f>'Class-9'!EY106</f>
        <v/>
      </c>
    </row>
    <row r="105" spans="1:138" s="361" customFormat="1" ht="17.25" customHeight="1">
      <c r="A105" s="910"/>
      <c r="B105" s="353">
        <f t="shared" si="4"/>
        <v>0</v>
      </c>
      <c r="C105" s="354">
        <f>'Class-9'!D107</f>
        <v>0</v>
      </c>
      <c r="D105" s="354">
        <f>'Class-9'!E107</f>
        <v>0</v>
      </c>
      <c r="E105" s="354">
        <f>'Class-9'!F107</f>
        <v>0</v>
      </c>
      <c r="F105" s="354">
        <f>'Class-9'!G107</f>
        <v>0</v>
      </c>
      <c r="G105" s="354">
        <f>'Class-9'!H107</f>
        <v>0</v>
      </c>
      <c r="H105" s="354">
        <f>'Class-9'!I107</f>
        <v>0</v>
      </c>
      <c r="I105" s="354">
        <f>'Class-9'!J107</f>
        <v>0</v>
      </c>
      <c r="J105" s="355">
        <f>'Class-9'!K107</f>
        <v>0</v>
      </c>
      <c r="K105" s="353">
        <f>'Class-9'!L107</f>
        <v>0</v>
      </c>
      <c r="L105" s="354">
        <f>'Class-9'!M107</f>
        <v>0</v>
      </c>
      <c r="M105" s="380">
        <f>'Class-9'!N107</f>
        <v>0</v>
      </c>
      <c r="N105" s="354">
        <f>'Class-9'!O107</f>
        <v>0</v>
      </c>
      <c r="O105" s="354">
        <f>'Class-9'!P107</f>
        <v>0</v>
      </c>
      <c r="P105" s="380">
        <f>'Class-9'!Q107</f>
        <v>0</v>
      </c>
      <c r="Q105" s="354">
        <f>'Class-9'!R107</f>
        <v>0</v>
      </c>
      <c r="R105" s="354">
        <f>'Class-9'!S107</f>
        <v>0</v>
      </c>
      <c r="S105" s="380">
        <f>'Class-9'!T107</f>
        <v>0</v>
      </c>
      <c r="T105" s="847">
        <f>'Class-9'!U107</f>
        <v>0</v>
      </c>
      <c r="U105" s="848"/>
      <c r="V105" s="382" t="str">
        <f>'Class-9'!Y107</f>
        <v/>
      </c>
      <c r="W105" s="353">
        <f>'Class-9'!Z107</f>
        <v>0</v>
      </c>
      <c r="X105" s="354">
        <f>'Class-9'!AA107</f>
        <v>0</v>
      </c>
      <c r="Y105" s="380">
        <f>'Class-9'!AB107</f>
        <v>0</v>
      </c>
      <c r="Z105" s="354">
        <f>'Class-9'!AC107</f>
        <v>0</v>
      </c>
      <c r="AA105" s="354">
        <f>'Class-9'!AD107</f>
        <v>0</v>
      </c>
      <c r="AB105" s="380">
        <f>'Class-9'!AE107</f>
        <v>0</v>
      </c>
      <c r="AC105" s="354">
        <f>'Class-9'!AF107</f>
        <v>0</v>
      </c>
      <c r="AD105" s="354">
        <f>'Class-9'!AG107</f>
        <v>0</v>
      </c>
      <c r="AE105" s="380">
        <f>'Class-9'!AH107</f>
        <v>0</v>
      </c>
      <c r="AF105" s="847">
        <f>'Class-9'!AI107</f>
        <v>0</v>
      </c>
      <c r="AG105" s="848">
        <f>'Class-9'!AJ107</f>
        <v>0</v>
      </c>
      <c r="AH105" s="382" t="str">
        <f>'Class-9'!AM107</f>
        <v/>
      </c>
      <c r="AI105" s="353">
        <f>'Class-9'!AN107</f>
        <v>0</v>
      </c>
      <c r="AJ105" s="354">
        <f>'Class-9'!AO107</f>
        <v>0</v>
      </c>
      <c r="AK105" s="380">
        <f>'Class-9'!AP107</f>
        <v>0</v>
      </c>
      <c r="AL105" s="354">
        <f>'Class-9'!AQ107</f>
        <v>0</v>
      </c>
      <c r="AM105" s="354">
        <f>'Class-9'!AR107</f>
        <v>0</v>
      </c>
      <c r="AN105" s="380">
        <f>'Class-9'!AS107</f>
        <v>0</v>
      </c>
      <c r="AO105" s="354">
        <f>'Class-9'!AT107</f>
        <v>0</v>
      </c>
      <c r="AP105" s="354">
        <f>'Class-9'!AU107</f>
        <v>0</v>
      </c>
      <c r="AQ105" s="380">
        <f>'Class-9'!AV107</f>
        <v>0</v>
      </c>
      <c r="AR105" s="847">
        <f>'Class-9'!AW107</f>
        <v>0</v>
      </c>
      <c r="AS105" s="848"/>
      <c r="AT105" s="382" t="str">
        <f>'Class-9'!BA107</f>
        <v/>
      </c>
      <c r="AU105" s="353">
        <f>'Class-9'!BB107</f>
        <v>0</v>
      </c>
      <c r="AV105" s="354">
        <f>'Class-9'!BC107</f>
        <v>0</v>
      </c>
      <c r="AW105" s="380">
        <f>'Class-9'!BD107</f>
        <v>0</v>
      </c>
      <c r="AX105" s="354">
        <f>'Class-9'!BE107</f>
        <v>0</v>
      </c>
      <c r="AY105" s="354">
        <f>'Class-9'!BF107</f>
        <v>0</v>
      </c>
      <c r="AZ105" s="380">
        <f>'Class-9'!BG107</f>
        <v>0</v>
      </c>
      <c r="BA105" s="354">
        <f>'Class-9'!BH107</f>
        <v>0</v>
      </c>
      <c r="BB105" s="354">
        <f>'Class-9'!BI107</f>
        <v>0</v>
      </c>
      <c r="BC105" s="380">
        <f>'Class-9'!BJ107</f>
        <v>0</v>
      </c>
      <c r="BD105" s="847">
        <f>'Class-9'!BK107</f>
        <v>0</v>
      </c>
      <c r="BE105" s="848">
        <f>'Class-9'!BL107</f>
        <v>0</v>
      </c>
      <c r="BF105" s="382" t="str">
        <f>'Class-9'!BO107</f>
        <v/>
      </c>
      <c r="BG105" s="353">
        <f>'Class-9'!BP107</f>
        <v>0</v>
      </c>
      <c r="BH105" s="354">
        <f>'Class-9'!BQ107</f>
        <v>0</v>
      </c>
      <c r="BI105" s="380">
        <f>'Class-9'!BR107</f>
        <v>0</v>
      </c>
      <c r="BJ105" s="354">
        <f>'Class-9'!BS107</f>
        <v>0</v>
      </c>
      <c r="BK105" s="354">
        <f>'Class-9'!BT107</f>
        <v>0</v>
      </c>
      <c r="BL105" s="380">
        <f>'Class-9'!BU107</f>
        <v>0</v>
      </c>
      <c r="BM105" s="354">
        <f>'Class-9'!BV107</f>
        <v>0</v>
      </c>
      <c r="BN105" s="354">
        <f>'Class-9'!BW107</f>
        <v>0</v>
      </c>
      <c r="BO105" s="380">
        <f>'Class-9'!BX107</f>
        <v>0</v>
      </c>
      <c r="BP105" s="847">
        <f>'Class-9'!BY107</f>
        <v>0</v>
      </c>
      <c r="BQ105" s="848">
        <f>'Class-9'!BZ107</f>
        <v>0</v>
      </c>
      <c r="BR105" s="382" t="str">
        <f>'Class-9'!CC107</f>
        <v/>
      </c>
      <c r="BS105" s="353">
        <f>'Class-9'!CD107</f>
        <v>0</v>
      </c>
      <c r="BT105" s="354">
        <f>'Class-9'!CE107</f>
        <v>0</v>
      </c>
      <c r="BU105" s="380">
        <f>'Class-9'!CF107</f>
        <v>0</v>
      </c>
      <c r="BV105" s="354">
        <f>'Class-9'!CG107</f>
        <v>0</v>
      </c>
      <c r="BW105" s="354">
        <f>'Class-9'!CH107</f>
        <v>0</v>
      </c>
      <c r="BX105" s="380">
        <f>'Class-9'!CI107</f>
        <v>0</v>
      </c>
      <c r="BY105" s="354">
        <f>'Class-9'!CJ107</f>
        <v>0</v>
      </c>
      <c r="BZ105" s="354">
        <f>'Class-9'!CK107</f>
        <v>0</v>
      </c>
      <c r="CA105" s="380">
        <f>'Class-9'!CL107</f>
        <v>0</v>
      </c>
      <c r="CB105" s="847">
        <f>'Class-9'!CM107</f>
        <v>0</v>
      </c>
      <c r="CC105" s="848">
        <f>'Class-9'!CN107</f>
        <v>0</v>
      </c>
      <c r="CD105" s="382" t="str">
        <f>'Class-9'!CQ107</f>
        <v/>
      </c>
      <c r="CE105" s="353">
        <f>'Class-9'!CR107</f>
        <v>0</v>
      </c>
      <c r="CF105" s="354">
        <f>'Class-9'!CS107</f>
        <v>0</v>
      </c>
      <c r="CG105" s="380">
        <f>'Class-9'!CT107</f>
        <v>0</v>
      </c>
      <c r="CH105" s="354">
        <f>'Class-9'!CU107</f>
        <v>0</v>
      </c>
      <c r="CI105" s="354">
        <f>'Class-9'!CV107</f>
        <v>0</v>
      </c>
      <c r="CJ105" s="380">
        <f>'Class-9'!CW107</f>
        <v>0</v>
      </c>
      <c r="CK105" s="354">
        <f>'Class-9'!CX107</f>
        <v>0</v>
      </c>
      <c r="CL105" s="354">
        <f>'Class-9'!CY107</f>
        <v>0</v>
      </c>
      <c r="CM105" s="380">
        <f>'Class-9'!CZ107</f>
        <v>0</v>
      </c>
      <c r="CN105" s="381">
        <f>'Class-9'!DA107</f>
        <v>0</v>
      </c>
      <c r="CO105" s="400">
        <f>'Class-9'!DC107</f>
        <v>0</v>
      </c>
      <c r="CP105" s="353">
        <f>'Class-9'!DD107</f>
        <v>0</v>
      </c>
      <c r="CQ105" s="354">
        <f>'Class-9'!DE107</f>
        <v>0</v>
      </c>
      <c r="CR105" s="380">
        <f>'Class-9'!DF107</f>
        <v>0</v>
      </c>
      <c r="CS105" s="354">
        <f>'Class-9'!DG107</f>
        <v>0</v>
      </c>
      <c r="CT105" s="354">
        <f>'Class-9'!DH107</f>
        <v>0</v>
      </c>
      <c r="CU105" s="380">
        <f>'Class-9'!DI107</f>
        <v>0</v>
      </c>
      <c r="CV105" s="354">
        <f>'Class-9'!DJ107</f>
        <v>0</v>
      </c>
      <c r="CW105" s="354">
        <f>'Class-9'!DK107</f>
        <v>0</v>
      </c>
      <c r="CX105" s="380">
        <f>'Class-9'!DL107</f>
        <v>0</v>
      </c>
      <c r="CY105" s="381">
        <f>'Class-9'!DM107</f>
        <v>0</v>
      </c>
      <c r="CZ105" s="400">
        <f>'Class-9'!DO107</f>
        <v>0</v>
      </c>
      <c r="DA105" s="353">
        <f>'Class-9'!DP107</f>
        <v>0</v>
      </c>
      <c r="DB105" s="354">
        <f>'Class-9'!DQ107</f>
        <v>0</v>
      </c>
      <c r="DC105" s="354">
        <f>'Class-9'!DR107</f>
        <v>0</v>
      </c>
      <c r="DD105" s="354">
        <f>'Class-9'!DS107</f>
        <v>0</v>
      </c>
      <c r="DE105" s="354">
        <f>'Class-9'!DT107</f>
        <v>0</v>
      </c>
      <c r="DF105" s="382">
        <f>'Class-9'!DU107</f>
        <v>0</v>
      </c>
      <c r="DG105" s="353">
        <f>'Class-9'!DV107</f>
        <v>0</v>
      </c>
      <c r="DH105" s="354">
        <f>'Class-9'!DW107</f>
        <v>0</v>
      </c>
      <c r="DI105" s="354">
        <f>'Class-9'!DX107</f>
        <v>0</v>
      </c>
      <c r="DJ105" s="354">
        <f>'Class-9'!DY107</f>
        <v>0</v>
      </c>
      <c r="DK105" s="354">
        <f>'Class-9'!DZ107</f>
        <v>0</v>
      </c>
      <c r="DL105" s="357">
        <f>'Class-9'!EA107</f>
        <v>0</v>
      </c>
      <c r="DM105" s="353">
        <f>'Class-9'!EB107</f>
        <v>0</v>
      </c>
      <c r="DN105" s="354">
        <f>'Class-9'!EC107</f>
        <v>0</v>
      </c>
      <c r="DO105" s="380">
        <f>'Class-9'!ED107</f>
        <v>0</v>
      </c>
      <c r="DP105" s="354">
        <f>'Class-9'!EE107</f>
        <v>0</v>
      </c>
      <c r="DQ105" s="354">
        <f>'Class-9'!EF107</f>
        <v>0</v>
      </c>
      <c r="DR105" s="380">
        <f>'Class-9'!EG107</f>
        <v>0</v>
      </c>
      <c r="DS105" s="354">
        <f>'Class-9'!EH107</f>
        <v>0</v>
      </c>
      <c r="DT105" s="354">
        <f>'Class-9'!EI107</f>
        <v>0</v>
      </c>
      <c r="DU105" s="380">
        <f>'Class-9'!EJ107</f>
        <v>0</v>
      </c>
      <c r="DV105" s="381">
        <f>'Class-9'!EK107</f>
        <v>0</v>
      </c>
      <c r="DW105" s="400">
        <f>'Class-9'!EM107</f>
        <v>0</v>
      </c>
      <c r="DX105" s="353">
        <f>'Class-9'!EN107</f>
        <v>0</v>
      </c>
      <c r="DY105" s="354">
        <f>'Class-9'!EO107</f>
        <v>0</v>
      </c>
      <c r="DZ105" s="356" t="str">
        <f>'Class-9'!EP107</f>
        <v/>
      </c>
      <c r="EA105" s="353">
        <f>'Class-9'!EQ107</f>
        <v>0</v>
      </c>
      <c r="EB105" s="354">
        <f>'Class-9'!ER107</f>
        <v>0</v>
      </c>
      <c r="EC105" s="354">
        <f>'Class-9'!ES107</f>
        <v>0</v>
      </c>
      <c r="ED105" s="354" t="str">
        <f>'Class-9'!ET107</f>
        <v/>
      </c>
      <c r="EE105" s="354" t="str">
        <f>'Class-9'!EU107</f>
        <v/>
      </c>
      <c r="EF105" s="354" t="str">
        <f>'Class-9'!EV107</f>
        <v/>
      </c>
      <c r="EG105" s="356" t="str">
        <f>'Class-9'!EW107</f>
        <v/>
      </c>
      <c r="EH105" s="360" t="str">
        <f>'Class-9'!EY107</f>
        <v/>
      </c>
    </row>
    <row r="106" spans="1:138" s="361" customFormat="1" ht="17.25" customHeight="1" thickBot="1">
      <c r="A106" s="910"/>
      <c r="B106" s="362">
        <f t="shared" si="4"/>
        <v>0</v>
      </c>
      <c r="C106" s="363">
        <f>'Class-9'!D108</f>
        <v>0</v>
      </c>
      <c r="D106" s="363">
        <f>'Class-9'!E108</f>
        <v>0</v>
      </c>
      <c r="E106" s="363">
        <f>'Class-9'!F108</f>
        <v>0</v>
      </c>
      <c r="F106" s="363">
        <f>'Class-9'!G108</f>
        <v>0</v>
      </c>
      <c r="G106" s="363">
        <f>'Class-9'!H108</f>
        <v>0</v>
      </c>
      <c r="H106" s="363">
        <f>'Class-9'!I108</f>
        <v>0</v>
      </c>
      <c r="I106" s="363">
        <f>'Class-9'!J108</f>
        <v>0</v>
      </c>
      <c r="J106" s="364">
        <f>'Class-9'!K108</f>
        <v>0</v>
      </c>
      <c r="K106" s="353">
        <f>'Class-9'!L108</f>
        <v>0</v>
      </c>
      <c r="L106" s="354">
        <f>'Class-9'!M108</f>
        <v>0</v>
      </c>
      <c r="M106" s="380">
        <f>'Class-9'!N108</f>
        <v>0</v>
      </c>
      <c r="N106" s="354">
        <f>'Class-9'!O108</f>
        <v>0</v>
      </c>
      <c r="O106" s="354">
        <f>'Class-9'!P108</f>
        <v>0</v>
      </c>
      <c r="P106" s="380">
        <f>'Class-9'!Q108</f>
        <v>0</v>
      </c>
      <c r="Q106" s="354">
        <f>'Class-9'!R108</f>
        <v>0</v>
      </c>
      <c r="R106" s="354">
        <f>'Class-9'!S108</f>
        <v>0</v>
      </c>
      <c r="S106" s="380">
        <f>'Class-9'!T108</f>
        <v>0</v>
      </c>
      <c r="T106" s="847">
        <f>'Class-9'!U108</f>
        <v>0</v>
      </c>
      <c r="U106" s="848"/>
      <c r="V106" s="382" t="str">
        <f>'Class-9'!Y108</f>
        <v/>
      </c>
      <c r="W106" s="353">
        <f>'Class-9'!Z108</f>
        <v>0</v>
      </c>
      <c r="X106" s="354">
        <f>'Class-9'!AA108</f>
        <v>0</v>
      </c>
      <c r="Y106" s="380">
        <f>'Class-9'!AB108</f>
        <v>0</v>
      </c>
      <c r="Z106" s="354">
        <f>'Class-9'!AC108</f>
        <v>0</v>
      </c>
      <c r="AA106" s="354">
        <f>'Class-9'!AD108</f>
        <v>0</v>
      </c>
      <c r="AB106" s="380">
        <f>'Class-9'!AE108</f>
        <v>0</v>
      </c>
      <c r="AC106" s="354">
        <f>'Class-9'!AF108</f>
        <v>0</v>
      </c>
      <c r="AD106" s="354">
        <f>'Class-9'!AG108</f>
        <v>0</v>
      </c>
      <c r="AE106" s="380">
        <f>'Class-9'!AH108</f>
        <v>0</v>
      </c>
      <c r="AF106" s="847">
        <f>'Class-9'!AI108</f>
        <v>0</v>
      </c>
      <c r="AG106" s="848">
        <f>'Class-9'!AJ108</f>
        <v>0</v>
      </c>
      <c r="AH106" s="382" t="str">
        <f>'Class-9'!AM108</f>
        <v/>
      </c>
      <c r="AI106" s="353">
        <f>'Class-9'!AN108</f>
        <v>0</v>
      </c>
      <c r="AJ106" s="354">
        <f>'Class-9'!AO108</f>
        <v>0</v>
      </c>
      <c r="AK106" s="380">
        <f>'Class-9'!AP108</f>
        <v>0</v>
      </c>
      <c r="AL106" s="354">
        <f>'Class-9'!AQ108</f>
        <v>0</v>
      </c>
      <c r="AM106" s="354">
        <f>'Class-9'!AR108</f>
        <v>0</v>
      </c>
      <c r="AN106" s="380">
        <f>'Class-9'!AS108</f>
        <v>0</v>
      </c>
      <c r="AO106" s="354">
        <f>'Class-9'!AT108</f>
        <v>0</v>
      </c>
      <c r="AP106" s="354">
        <f>'Class-9'!AU108</f>
        <v>0</v>
      </c>
      <c r="AQ106" s="380">
        <f>'Class-9'!AV108</f>
        <v>0</v>
      </c>
      <c r="AR106" s="847">
        <f>'Class-9'!AW108</f>
        <v>0</v>
      </c>
      <c r="AS106" s="848"/>
      <c r="AT106" s="382" t="str">
        <f>'Class-9'!BA108</f>
        <v/>
      </c>
      <c r="AU106" s="353">
        <f>'Class-9'!BB108</f>
        <v>0</v>
      </c>
      <c r="AV106" s="354">
        <f>'Class-9'!BC108</f>
        <v>0</v>
      </c>
      <c r="AW106" s="380">
        <f>'Class-9'!BD108</f>
        <v>0</v>
      </c>
      <c r="AX106" s="354">
        <f>'Class-9'!BE108</f>
        <v>0</v>
      </c>
      <c r="AY106" s="354">
        <f>'Class-9'!BF108</f>
        <v>0</v>
      </c>
      <c r="AZ106" s="380">
        <f>'Class-9'!BG108</f>
        <v>0</v>
      </c>
      <c r="BA106" s="354">
        <f>'Class-9'!BH108</f>
        <v>0</v>
      </c>
      <c r="BB106" s="354">
        <f>'Class-9'!BI108</f>
        <v>0</v>
      </c>
      <c r="BC106" s="380">
        <f>'Class-9'!BJ108</f>
        <v>0</v>
      </c>
      <c r="BD106" s="847">
        <f>'Class-9'!BK108</f>
        <v>0</v>
      </c>
      <c r="BE106" s="848">
        <f>'Class-9'!BL108</f>
        <v>0</v>
      </c>
      <c r="BF106" s="382" t="str">
        <f>'Class-9'!BO108</f>
        <v/>
      </c>
      <c r="BG106" s="353">
        <f>'Class-9'!BP108</f>
        <v>0</v>
      </c>
      <c r="BH106" s="354">
        <f>'Class-9'!BQ108</f>
        <v>0</v>
      </c>
      <c r="BI106" s="380">
        <f>'Class-9'!BR108</f>
        <v>0</v>
      </c>
      <c r="BJ106" s="354">
        <f>'Class-9'!BS108</f>
        <v>0</v>
      </c>
      <c r="BK106" s="354">
        <f>'Class-9'!BT108</f>
        <v>0</v>
      </c>
      <c r="BL106" s="380">
        <f>'Class-9'!BU108</f>
        <v>0</v>
      </c>
      <c r="BM106" s="354">
        <f>'Class-9'!BV108</f>
        <v>0</v>
      </c>
      <c r="BN106" s="354">
        <f>'Class-9'!BW108</f>
        <v>0</v>
      </c>
      <c r="BO106" s="380">
        <f>'Class-9'!BX108</f>
        <v>0</v>
      </c>
      <c r="BP106" s="847">
        <f>'Class-9'!BY108</f>
        <v>0</v>
      </c>
      <c r="BQ106" s="848">
        <f>'Class-9'!BZ108</f>
        <v>0</v>
      </c>
      <c r="BR106" s="382" t="str">
        <f>'Class-9'!CC108</f>
        <v/>
      </c>
      <c r="BS106" s="353">
        <f>'Class-9'!CD108</f>
        <v>0</v>
      </c>
      <c r="BT106" s="354">
        <f>'Class-9'!CE108</f>
        <v>0</v>
      </c>
      <c r="BU106" s="380">
        <f>'Class-9'!CF108</f>
        <v>0</v>
      </c>
      <c r="BV106" s="354">
        <f>'Class-9'!CG108</f>
        <v>0</v>
      </c>
      <c r="BW106" s="354">
        <f>'Class-9'!CH108</f>
        <v>0</v>
      </c>
      <c r="BX106" s="380">
        <f>'Class-9'!CI108</f>
        <v>0</v>
      </c>
      <c r="BY106" s="354">
        <f>'Class-9'!CJ108</f>
        <v>0</v>
      </c>
      <c r="BZ106" s="354">
        <f>'Class-9'!CK108</f>
        <v>0</v>
      </c>
      <c r="CA106" s="380">
        <f>'Class-9'!CL108</f>
        <v>0</v>
      </c>
      <c r="CB106" s="847">
        <f>'Class-9'!CM108</f>
        <v>0</v>
      </c>
      <c r="CC106" s="848">
        <f>'Class-9'!CN108</f>
        <v>0</v>
      </c>
      <c r="CD106" s="382" t="str">
        <f>'Class-9'!CQ108</f>
        <v/>
      </c>
      <c r="CE106" s="353">
        <f>'Class-9'!CR108</f>
        <v>0</v>
      </c>
      <c r="CF106" s="354">
        <f>'Class-9'!CS108</f>
        <v>0</v>
      </c>
      <c r="CG106" s="380">
        <f>'Class-9'!CT108</f>
        <v>0</v>
      </c>
      <c r="CH106" s="354">
        <f>'Class-9'!CU108</f>
        <v>0</v>
      </c>
      <c r="CI106" s="354">
        <f>'Class-9'!CV108</f>
        <v>0</v>
      </c>
      <c r="CJ106" s="380">
        <f>'Class-9'!CW108</f>
        <v>0</v>
      </c>
      <c r="CK106" s="354">
        <f>'Class-9'!CX108</f>
        <v>0</v>
      </c>
      <c r="CL106" s="354">
        <f>'Class-9'!CY108</f>
        <v>0</v>
      </c>
      <c r="CM106" s="380">
        <f>'Class-9'!CZ108</f>
        <v>0</v>
      </c>
      <c r="CN106" s="381">
        <f>'Class-9'!DA108</f>
        <v>0</v>
      </c>
      <c r="CO106" s="400">
        <f>'Class-9'!DC108</f>
        <v>0</v>
      </c>
      <c r="CP106" s="353">
        <f>'Class-9'!DD108</f>
        <v>0</v>
      </c>
      <c r="CQ106" s="354">
        <f>'Class-9'!DE108</f>
        <v>0</v>
      </c>
      <c r="CR106" s="380">
        <f>'Class-9'!DF108</f>
        <v>0</v>
      </c>
      <c r="CS106" s="354">
        <f>'Class-9'!DG108</f>
        <v>0</v>
      </c>
      <c r="CT106" s="354">
        <f>'Class-9'!DH108</f>
        <v>0</v>
      </c>
      <c r="CU106" s="380">
        <f>'Class-9'!DI108</f>
        <v>0</v>
      </c>
      <c r="CV106" s="354">
        <f>'Class-9'!DJ108</f>
        <v>0</v>
      </c>
      <c r="CW106" s="354">
        <f>'Class-9'!DK108</f>
        <v>0</v>
      </c>
      <c r="CX106" s="380">
        <f>'Class-9'!DL108</f>
        <v>0</v>
      </c>
      <c r="CY106" s="381">
        <f>'Class-9'!DM108</f>
        <v>0</v>
      </c>
      <c r="CZ106" s="400">
        <f>'Class-9'!DO108</f>
        <v>0</v>
      </c>
      <c r="DA106" s="362">
        <f>'Class-9'!DP108</f>
        <v>0</v>
      </c>
      <c r="DB106" s="363">
        <f>'Class-9'!DQ108</f>
        <v>0</v>
      </c>
      <c r="DC106" s="363">
        <f>'Class-9'!DR108</f>
        <v>0</v>
      </c>
      <c r="DD106" s="363">
        <f>'Class-9'!DS108</f>
        <v>0</v>
      </c>
      <c r="DE106" s="363">
        <f>'Class-9'!DT108</f>
        <v>0</v>
      </c>
      <c r="DF106" s="403">
        <f>'Class-9'!DU108</f>
        <v>0</v>
      </c>
      <c r="DG106" s="362">
        <f>'Class-9'!DV108</f>
        <v>0</v>
      </c>
      <c r="DH106" s="363">
        <f>'Class-9'!DW108</f>
        <v>0</v>
      </c>
      <c r="DI106" s="363">
        <f>'Class-9'!DX108</f>
        <v>0</v>
      </c>
      <c r="DJ106" s="363">
        <f>'Class-9'!DY108</f>
        <v>0</v>
      </c>
      <c r="DK106" s="363">
        <f>'Class-9'!DZ108</f>
        <v>0</v>
      </c>
      <c r="DL106" s="366">
        <f>'Class-9'!EA108</f>
        <v>0</v>
      </c>
      <c r="DM106" s="353">
        <f>'Class-9'!EB108</f>
        <v>0</v>
      </c>
      <c r="DN106" s="354">
        <f>'Class-9'!EC108</f>
        <v>0</v>
      </c>
      <c r="DO106" s="380">
        <f>'Class-9'!ED108</f>
        <v>0</v>
      </c>
      <c r="DP106" s="354">
        <f>'Class-9'!EE108</f>
        <v>0</v>
      </c>
      <c r="DQ106" s="354">
        <f>'Class-9'!EF108</f>
        <v>0</v>
      </c>
      <c r="DR106" s="380">
        <f>'Class-9'!EG108</f>
        <v>0</v>
      </c>
      <c r="DS106" s="354">
        <f>'Class-9'!EH108</f>
        <v>0</v>
      </c>
      <c r="DT106" s="354">
        <f>'Class-9'!EI108</f>
        <v>0</v>
      </c>
      <c r="DU106" s="380">
        <f>'Class-9'!EJ108</f>
        <v>0</v>
      </c>
      <c r="DV106" s="381">
        <f>'Class-9'!EK108</f>
        <v>0</v>
      </c>
      <c r="DW106" s="400">
        <f>'Class-9'!EM108</f>
        <v>0</v>
      </c>
      <c r="DX106" s="362">
        <f>'Class-9'!EN108</f>
        <v>0</v>
      </c>
      <c r="DY106" s="363">
        <f>'Class-9'!EO108</f>
        <v>0</v>
      </c>
      <c r="DZ106" s="365" t="str">
        <f>'Class-9'!EP108</f>
        <v/>
      </c>
      <c r="EA106" s="362">
        <f>'Class-9'!EQ108</f>
        <v>0</v>
      </c>
      <c r="EB106" s="363">
        <f>'Class-9'!ER108</f>
        <v>0</v>
      </c>
      <c r="EC106" s="363">
        <f>'Class-9'!ES108</f>
        <v>0</v>
      </c>
      <c r="ED106" s="363" t="str">
        <f>'Class-9'!ET108</f>
        <v/>
      </c>
      <c r="EE106" s="363" t="str">
        <f>'Class-9'!EU108</f>
        <v/>
      </c>
      <c r="EF106" s="363" t="str">
        <f>'Class-9'!EV108</f>
        <v/>
      </c>
      <c r="EG106" s="365" t="str">
        <f>'Class-9'!EW108</f>
        <v/>
      </c>
      <c r="EH106" s="367" t="str">
        <f>'Class-9'!EY108</f>
        <v/>
      </c>
    </row>
    <row r="107" spans="1:138" ht="24.75" customHeight="1">
      <c r="A107" s="910"/>
      <c r="B107" s="952" t="s">
        <v>167</v>
      </c>
      <c r="C107" s="953"/>
      <c r="D107" s="953"/>
      <c r="E107" s="953"/>
      <c r="F107" s="953"/>
      <c r="G107" s="953"/>
      <c r="H107" s="953"/>
      <c r="I107" s="953"/>
      <c r="J107" s="954"/>
      <c r="K107" s="845" t="str">
        <f>K2</f>
        <v>HINDI</v>
      </c>
      <c r="L107" s="846"/>
      <c r="M107" s="846"/>
      <c r="N107" s="846"/>
      <c r="O107" s="846"/>
      <c r="P107" s="846"/>
      <c r="Q107" s="846"/>
      <c r="R107" s="846"/>
      <c r="S107" s="846"/>
      <c r="T107" s="846"/>
      <c r="U107" s="846"/>
      <c r="V107" s="866"/>
      <c r="W107" s="845" t="str">
        <f>W2</f>
        <v>ENGLISH</v>
      </c>
      <c r="X107" s="846"/>
      <c r="Y107" s="846"/>
      <c r="Z107" s="846"/>
      <c r="AA107" s="846"/>
      <c r="AB107" s="846"/>
      <c r="AC107" s="846"/>
      <c r="AD107" s="846"/>
      <c r="AE107" s="846"/>
      <c r="AF107" s="846"/>
      <c r="AG107" s="846"/>
      <c r="AH107" s="866"/>
      <c r="AI107" s="845" t="str">
        <f>AI2</f>
        <v>SANSKRIT</v>
      </c>
      <c r="AJ107" s="846"/>
      <c r="AK107" s="846"/>
      <c r="AL107" s="846"/>
      <c r="AM107" s="846"/>
      <c r="AN107" s="846"/>
      <c r="AO107" s="846"/>
      <c r="AP107" s="846"/>
      <c r="AQ107" s="846"/>
      <c r="AR107" s="846"/>
      <c r="AS107" s="846"/>
      <c r="AT107" s="866"/>
      <c r="AU107" s="845" t="str">
        <f>AU2</f>
        <v>SCIENCE</v>
      </c>
      <c r="AV107" s="846"/>
      <c r="AW107" s="846"/>
      <c r="AX107" s="846"/>
      <c r="AY107" s="846"/>
      <c r="AZ107" s="846"/>
      <c r="BA107" s="846"/>
      <c r="BB107" s="846"/>
      <c r="BC107" s="846"/>
      <c r="BD107" s="846"/>
      <c r="BE107" s="846"/>
      <c r="BF107" s="866"/>
      <c r="BG107" s="845" t="str">
        <f>BG2</f>
        <v>MATHEMATICS</v>
      </c>
      <c r="BH107" s="846"/>
      <c r="BI107" s="846"/>
      <c r="BJ107" s="846"/>
      <c r="BK107" s="846"/>
      <c r="BL107" s="846"/>
      <c r="BM107" s="846"/>
      <c r="BN107" s="846"/>
      <c r="BO107" s="846"/>
      <c r="BP107" s="846"/>
      <c r="BQ107" s="846"/>
      <c r="BR107" s="866"/>
      <c r="BS107" s="845" t="str">
        <f>BS2</f>
        <v>SOCIAL SCIENCE</v>
      </c>
      <c r="BT107" s="846"/>
      <c r="BU107" s="846"/>
      <c r="BV107" s="846"/>
      <c r="BW107" s="846"/>
      <c r="BX107" s="846"/>
      <c r="BY107" s="846"/>
      <c r="BZ107" s="846"/>
      <c r="CA107" s="846"/>
      <c r="CB107" s="846"/>
      <c r="CC107" s="846"/>
      <c r="CD107" s="866"/>
      <c r="CE107" s="845" t="str">
        <f>CE2</f>
        <v>Foundation Of Information Tech.</v>
      </c>
      <c r="CF107" s="846"/>
      <c r="CG107" s="846"/>
      <c r="CH107" s="846"/>
      <c r="CI107" s="846"/>
      <c r="CJ107" s="846"/>
      <c r="CK107" s="846"/>
      <c r="CL107" s="846"/>
      <c r="CM107" s="846"/>
      <c r="CN107" s="846"/>
      <c r="CO107" s="846"/>
      <c r="CP107" s="845" t="str">
        <f>CP2</f>
        <v>Health &amp; Phy. Edu.</v>
      </c>
      <c r="CQ107" s="846"/>
      <c r="CR107" s="846"/>
      <c r="CS107" s="846"/>
      <c r="CT107" s="846"/>
      <c r="CU107" s="846"/>
      <c r="CV107" s="846"/>
      <c r="CW107" s="846"/>
      <c r="CX107" s="846"/>
      <c r="CY107" s="846"/>
      <c r="CZ107" s="846"/>
      <c r="DA107" s="989" t="str">
        <f>DA2</f>
        <v>S.U.P.W.</v>
      </c>
      <c r="DB107" s="990"/>
      <c r="DC107" s="990"/>
      <c r="DD107" s="990"/>
      <c r="DE107" s="990"/>
      <c r="DF107" s="991"/>
      <c r="DG107" s="998" t="str">
        <f>DG2</f>
        <v>ART EDUCATION</v>
      </c>
      <c r="DH107" s="990"/>
      <c r="DI107" s="990"/>
      <c r="DJ107" s="990"/>
      <c r="DK107" s="990"/>
      <c r="DL107" s="991"/>
      <c r="DM107" s="845" t="str">
        <f>DM2</f>
        <v>H &amp; C RAJ</v>
      </c>
      <c r="DN107" s="846"/>
      <c r="DO107" s="846"/>
      <c r="DP107" s="846"/>
      <c r="DQ107" s="846"/>
      <c r="DR107" s="846"/>
      <c r="DS107" s="846"/>
      <c r="DT107" s="846"/>
      <c r="DU107" s="846"/>
      <c r="DV107" s="846"/>
      <c r="DW107" s="846"/>
      <c r="DX107" s="974" t="s">
        <v>177</v>
      </c>
      <c r="DY107" s="975"/>
      <c r="DZ107" s="975"/>
      <c r="EA107" s="975"/>
      <c r="EB107" s="975"/>
      <c r="EC107" s="975"/>
      <c r="ED107" s="975"/>
      <c r="EE107" s="975"/>
      <c r="EF107" s="975"/>
      <c r="EG107" s="976"/>
    </row>
    <row r="108" spans="1:138" ht="22.5" customHeight="1">
      <c r="A108" s="910"/>
      <c r="B108" s="955" t="s">
        <v>168</v>
      </c>
      <c r="C108" s="956"/>
      <c r="D108" s="956"/>
      <c r="E108" s="956"/>
      <c r="F108" s="956"/>
      <c r="G108" s="956"/>
      <c r="H108" s="956"/>
      <c r="I108" s="956"/>
      <c r="J108" s="957"/>
      <c r="K108" s="867">
        <f>K3</f>
        <v>0</v>
      </c>
      <c r="L108" s="868"/>
      <c r="M108" s="868"/>
      <c r="N108" s="868"/>
      <c r="O108" s="868"/>
      <c r="P108" s="868"/>
      <c r="Q108" s="868"/>
      <c r="R108" s="868"/>
      <c r="S108" s="868"/>
      <c r="T108" s="868"/>
      <c r="U108" s="868"/>
      <c r="V108" s="869"/>
      <c r="W108" s="867">
        <f>W3</f>
        <v>0</v>
      </c>
      <c r="X108" s="868"/>
      <c r="Y108" s="868"/>
      <c r="Z108" s="868"/>
      <c r="AA108" s="868"/>
      <c r="AB108" s="868"/>
      <c r="AC108" s="868"/>
      <c r="AD108" s="868"/>
      <c r="AE108" s="868"/>
      <c r="AF108" s="868"/>
      <c r="AG108" s="868"/>
      <c r="AH108" s="869"/>
      <c r="AI108" s="867">
        <f>AI3</f>
        <v>0</v>
      </c>
      <c r="AJ108" s="868"/>
      <c r="AK108" s="868"/>
      <c r="AL108" s="868"/>
      <c r="AM108" s="868"/>
      <c r="AN108" s="868"/>
      <c r="AO108" s="868"/>
      <c r="AP108" s="868"/>
      <c r="AQ108" s="868"/>
      <c r="AR108" s="868"/>
      <c r="AS108" s="868"/>
      <c r="AT108" s="869"/>
      <c r="AU108" s="867">
        <f>AU3</f>
        <v>0</v>
      </c>
      <c r="AV108" s="868"/>
      <c r="AW108" s="868"/>
      <c r="AX108" s="868"/>
      <c r="AY108" s="868"/>
      <c r="AZ108" s="868"/>
      <c r="BA108" s="868"/>
      <c r="BB108" s="868"/>
      <c r="BC108" s="868"/>
      <c r="BD108" s="868"/>
      <c r="BE108" s="868"/>
      <c r="BF108" s="869"/>
      <c r="BG108" s="867">
        <f>BG3</f>
        <v>0</v>
      </c>
      <c r="BH108" s="868"/>
      <c r="BI108" s="868"/>
      <c r="BJ108" s="868"/>
      <c r="BK108" s="868"/>
      <c r="BL108" s="868"/>
      <c r="BM108" s="868"/>
      <c r="BN108" s="868"/>
      <c r="BO108" s="868"/>
      <c r="BP108" s="868"/>
      <c r="BQ108" s="868"/>
      <c r="BR108" s="869"/>
      <c r="BS108" s="867">
        <f>BS3</f>
        <v>0</v>
      </c>
      <c r="BT108" s="868"/>
      <c r="BU108" s="868"/>
      <c r="BV108" s="868"/>
      <c r="BW108" s="868"/>
      <c r="BX108" s="868"/>
      <c r="BY108" s="868"/>
      <c r="BZ108" s="868"/>
      <c r="CA108" s="868"/>
      <c r="CB108" s="868"/>
      <c r="CC108" s="868"/>
      <c r="CD108" s="869"/>
      <c r="CE108" s="867" t="str">
        <f>CE3</f>
        <v>B</v>
      </c>
      <c r="CF108" s="868"/>
      <c r="CG108" s="868"/>
      <c r="CH108" s="868"/>
      <c r="CI108" s="868"/>
      <c r="CJ108" s="868"/>
      <c r="CK108" s="868"/>
      <c r="CL108" s="868"/>
      <c r="CM108" s="868"/>
      <c r="CN108" s="868"/>
      <c r="CO108" s="868"/>
      <c r="CP108" s="867" t="str">
        <f>CP3</f>
        <v>D</v>
      </c>
      <c r="CQ108" s="868"/>
      <c r="CR108" s="868"/>
      <c r="CS108" s="868"/>
      <c r="CT108" s="868"/>
      <c r="CU108" s="868"/>
      <c r="CV108" s="868"/>
      <c r="CW108" s="868"/>
      <c r="CX108" s="868"/>
      <c r="CY108" s="868"/>
      <c r="CZ108" s="868"/>
      <c r="DA108" s="992" t="str">
        <f>DA3</f>
        <v>SANWATA RAM</v>
      </c>
      <c r="DB108" s="993"/>
      <c r="DC108" s="993"/>
      <c r="DD108" s="993"/>
      <c r="DE108" s="993"/>
      <c r="DF108" s="994"/>
      <c r="DG108" s="971" t="str">
        <f>DG3</f>
        <v>KAMLA CHHAPER</v>
      </c>
      <c r="DH108" s="993"/>
      <c r="DI108" s="993"/>
      <c r="DJ108" s="993"/>
      <c r="DK108" s="993"/>
      <c r="DL108" s="994"/>
      <c r="DM108" s="867" t="str">
        <f>DM3</f>
        <v>D</v>
      </c>
      <c r="DN108" s="868"/>
      <c r="DO108" s="868"/>
      <c r="DP108" s="868"/>
      <c r="DQ108" s="868"/>
      <c r="DR108" s="868"/>
      <c r="DS108" s="868"/>
      <c r="DT108" s="868"/>
      <c r="DU108" s="868"/>
      <c r="DV108" s="868"/>
      <c r="DW108" s="868"/>
      <c r="DX108" s="185" t="s">
        <v>171</v>
      </c>
      <c r="DY108" s="184" t="s">
        <v>146</v>
      </c>
      <c r="DZ108" s="182" t="s">
        <v>178</v>
      </c>
      <c r="EA108" s="182" t="s">
        <v>179</v>
      </c>
      <c r="EB108" s="182" t="s">
        <v>180</v>
      </c>
      <c r="EC108" s="182" t="s">
        <v>181</v>
      </c>
      <c r="ED108" s="183" t="s">
        <v>182</v>
      </c>
      <c r="EE108" s="183" t="s">
        <v>131</v>
      </c>
      <c r="EF108" s="184"/>
      <c r="EG108" s="186" t="s">
        <v>33</v>
      </c>
    </row>
    <row r="109" spans="1:138" ht="36" customHeight="1">
      <c r="A109" s="910"/>
      <c r="B109" s="960" t="s">
        <v>169</v>
      </c>
      <c r="C109" s="961"/>
      <c r="D109" s="961"/>
      <c r="E109" s="961"/>
      <c r="F109" s="961"/>
      <c r="G109" s="961"/>
      <c r="H109" s="961"/>
      <c r="I109" s="961"/>
      <c r="J109" s="962"/>
      <c r="K109" s="958" t="s">
        <v>171</v>
      </c>
      <c r="L109" s="959"/>
      <c r="M109" s="385" t="s">
        <v>146</v>
      </c>
      <c r="N109" s="386" t="s">
        <v>172</v>
      </c>
      <c r="O109" s="342" t="s">
        <v>71</v>
      </c>
      <c r="P109" s="342" t="s">
        <v>152</v>
      </c>
      <c r="Q109" s="342" t="s">
        <v>173</v>
      </c>
      <c r="R109" s="342" t="s">
        <v>174</v>
      </c>
      <c r="S109" s="342" t="s">
        <v>127</v>
      </c>
      <c r="T109" s="342" t="s">
        <v>128</v>
      </c>
      <c r="U109" s="370" t="s">
        <v>129</v>
      </c>
      <c r="V109" s="388" t="s">
        <v>175</v>
      </c>
      <c r="W109" s="958" t="s">
        <v>171</v>
      </c>
      <c r="X109" s="959"/>
      <c r="Y109" s="385" t="s">
        <v>146</v>
      </c>
      <c r="Z109" s="386" t="s">
        <v>172</v>
      </c>
      <c r="AA109" s="342" t="s">
        <v>71</v>
      </c>
      <c r="AB109" s="342" t="s">
        <v>152</v>
      </c>
      <c r="AC109" s="342" t="s">
        <v>173</v>
      </c>
      <c r="AD109" s="342" t="s">
        <v>174</v>
      </c>
      <c r="AE109" s="342" t="s">
        <v>127</v>
      </c>
      <c r="AF109" s="342" t="s">
        <v>128</v>
      </c>
      <c r="AG109" s="370" t="s">
        <v>129</v>
      </c>
      <c r="AH109" s="388" t="s">
        <v>175</v>
      </c>
      <c r="AI109" s="958" t="s">
        <v>171</v>
      </c>
      <c r="AJ109" s="959"/>
      <c r="AK109" s="385" t="s">
        <v>146</v>
      </c>
      <c r="AL109" s="386" t="s">
        <v>172</v>
      </c>
      <c r="AM109" s="342" t="s">
        <v>71</v>
      </c>
      <c r="AN109" s="342" t="s">
        <v>152</v>
      </c>
      <c r="AO109" s="342" t="s">
        <v>173</v>
      </c>
      <c r="AP109" s="342" t="s">
        <v>174</v>
      </c>
      <c r="AQ109" s="342" t="s">
        <v>127</v>
      </c>
      <c r="AR109" s="342" t="s">
        <v>128</v>
      </c>
      <c r="AS109" s="370" t="s">
        <v>129</v>
      </c>
      <c r="AT109" s="388" t="s">
        <v>175</v>
      </c>
      <c r="AU109" s="958" t="s">
        <v>171</v>
      </c>
      <c r="AV109" s="959"/>
      <c r="AW109" s="385" t="s">
        <v>146</v>
      </c>
      <c r="AX109" s="386" t="s">
        <v>172</v>
      </c>
      <c r="AY109" s="342" t="s">
        <v>71</v>
      </c>
      <c r="AZ109" s="342" t="s">
        <v>152</v>
      </c>
      <c r="BA109" s="342" t="s">
        <v>173</v>
      </c>
      <c r="BB109" s="342" t="s">
        <v>174</v>
      </c>
      <c r="BC109" s="342" t="s">
        <v>127</v>
      </c>
      <c r="BD109" s="342" t="s">
        <v>128</v>
      </c>
      <c r="BE109" s="370" t="s">
        <v>129</v>
      </c>
      <c r="BF109" s="388" t="s">
        <v>175</v>
      </c>
      <c r="BG109" s="958" t="s">
        <v>171</v>
      </c>
      <c r="BH109" s="959"/>
      <c r="BI109" s="385" t="s">
        <v>146</v>
      </c>
      <c r="BJ109" s="386" t="s">
        <v>172</v>
      </c>
      <c r="BK109" s="342" t="s">
        <v>71</v>
      </c>
      <c r="BL109" s="342" t="s">
        <v>152</v>
      </c>
      <c r="BM109" s="342" t="s">
        <v>173</v>
      </c>
      <c r="BN109" s="342" t="s">
        <v>174</v>
      </c>
      <c r="BO109" s="342" t="s">
        <v>127</v>
      </c>
      <c r="BP109" s="342" t="s">
        <v>128</v>
      </c>
      <c r="BQ109" s="370" t="s">
        <v>129</v>
      </c>
      <c r="BR109" s="388" t="s">
        <v>175</v>
      </c>
      <c r="BS109" s="958" t="s">
        <v>171</v>
      </c>
      <c r="BT109" s="959"/>
      <c r="BU109" s="385" t="s">
        <v>146</v>
      </c>
      <c r="BV109" s="386" t="s">
        <v>172</v>
      </c>
      <c r="BW109" s="342" t="s">
        <v>71</v>
      </c>
      <c r="BX109" s="342" t="s">
        <v>152</v>
      </c>
      <c r="BY109" s="342" t="s">
        <v>173</v>
      </c>
      <c r="BZ109" s="342" t="s">
        <v>174</v>
      </c>
      <c r="CA109" s="342" t="s">
        <v>127</v>
      </c>
      <c r="CB109" s="342" t="s">
        <v>128</v>
      </c>
      <c r="CC109" s="370" t="s">
        <v>129</v>
      </c>
      <c r="CD109" s="388" t="s">
        <v>175</v>
      </c>
      <c r="CE109" s="958" t="s">
        <v>171</v>
      </c>
      <c r="CF109" s="959"/>
      <c r="CG109" s="968" t="s">
        <v>146</v>
      </c>
      <c r="CH109" s="969"/>
      <c r="CI109" s="405" t="s">
        <v>172</v>
      </c>
      <c r="CJ109" s="315" t="s">
        <v>204</v>
      </c>
      <c r="CK109" s="407" t="s">
        <v>69</v>
      </c>
      <c r="CL109" s="469" t="s">
        <v>70</v>
      </c>
      <c r="CM109" s="407" t="s">
        <v>72</v>
      </c>
      <c r="CN109" s="469" t="s">
        <v>71</v>
      </c>
      <c r="CO109" s="388" t="s">
        <v>175</v>
      </c>
      <c r="CP109" s="958" t="s">
        <v>171</v>
      </c>
      <c r="CQ109" s="959"/>
      <c r="CR109" s="968" t="s">
        <v>146</v>
      </c>
      <c r="CS109" s="969"/>
      <c r="CT109" s="405" t="s">
        <v>172</v>
      </c>
      <c r="CU109" s="315" t="s">
        <v>204</v>
      </c>
      <c r="CV109" s="407" t="s">
        <v>69</v>
      </c>
      <c r="CW109" s="469" t="s">
        <v>70</v>
      </c>
      <c r="CX109" s="407" t="s">
        <v>72</v>
      </c>
      <c r="CY109" s="469" t="s">
        <v>71</v>
      </c>
      <c r="CZ109" s="388" t="s">
        <v>175</v>
      </c>
      <c r="DA109" s="476" t="s">
        <v>204</v>
      </c>
      <c r="DB109" s="407" t="s">
        <v>69</v>
      </c>
      <c r="DC109" s="469" t="s">
        <v>70</v>
      </c>
      <c r="DD109" s="407" t="s">
        <v>72</v>
      </c>
      <c r="DE109" s="469" t="s">
        <v>71</v>
      </c>
      <c r="DF109" s="477" t="s">
        <v>175</v>
      </c>
      <c r="DG109" s="315" t="s">
        <v>204</v>
      </c>
      <c r="DH109" s="407" t="s">
        <v>69</v>
      </c>
      <c r="DI109" s="469" t="s">
        <v>70</v>
      </c>
      <c r="DJ109" s="407" t="s">
        <v>72</v>
      </c>
      <c r="DK109" s="469" t="s">
        <v>71</v>
      </c>
      <c r="DL109" s="470" t="s">
        <v>175</v>
      </c>
      <c r="DM109" s="958" t="s">
        <v>171</v>
      </c>
      <c r="DN109" s="959"/>
      <c r="DO109" s="968" t="s">
        <v>146</v>
      </c>
      <c r="DP109" s="969"/>
      <c r="DQ109" s="405" t="s">
        <v>172</v>
      </c>
      <c r="DR109" s="315" t="s">
        <v>204</v>
      </c>
      <c r="DS109" s="407" t="s">
        <v>69</v>
      </c>
      <c r="DT109" s="469" t="s">
        <v>70</v>
      </c>
      <c r="DU109" s="407" t="s">
        <v>72</v>
      </c>
      <c r="DV109" s="469" t="s">
        <v>71</v>
      </c>
      <c r="DW109" s="388" t="s">
        <v>175</v>
      </c>
      <c r="DX109" s="189">
        <f>MAX($B$7:$B$106)</f>
        <v>2</v>
      </c>
      <c r="DY109" s="187">
        <f>COUNTIF($F$7:$F$106,"NSO")</f>
        <v>0</v>
      </c>
      <c r="DZ109" s="187">
        <f>DX109-DY109</f>
        <v>2</v>
      </c>
      <c r="EA109" s="187">
        <f>COUNTIF($ED$7:$ED$106,"First")</f>
        <v>2</v>
      </c>
      <c r="EB109" s="187">
        <f>COUNTIF($ED$7:$ED$106,"Second")</f>
        <v>0</v>
      </c>
      <c r="EC109" s="187">
        <f>DZ109-EE109-ED109-EA109-EB109</f>
        <v>0</v>
      </c>
      <c r="ED109" s="187">
        <f>COUNTIF($EE$7:$EE$106,"Supp.")</f>
        <v>0</v>
      </c>
      <c r="EE109" s="187">
        <f>COUNTIF($EE$7:$EE$106,"fail")</f>
        <v>0</v>
      </c>
      <c r="EF109" s="187"/>
      <c r="EG109" s="188">
        <f>SUM(EA109:EE109)</f>
        <v>2</v>
      </c>
    </row>
    <row r="110" spans="1:138" ht="24.75" customHeight="1">
      <c r="A110" s="910"/>
      <c r="B110" s="960"/>
      <c r="C110" s="961"/>
      <c r="D110" s="961"/>
      <c r="E110" s="961"/>
      <c r="F110" s="961"/>
      <c r="G110" s="961"/>
      <c r="H110" s="961"/>
      <c r="I110" s="961"/>
      <c r="J110" s="962"/>
      <c r="K110" s="966">
        <f>MAX($B$7:$B$107)</f>
        <v>2</v>
      </c>
      <c r="L110" s="967"/>
      <c r="M110" s="341">
        <f>COUNTIF($F$7:$F$107,"NSO")</f>
        <v>0</v>
      </c>
      <c r="N110" s="316">
        <f>K110-M110</f>
        <v>2</v>
      </c>
      <c r="O110" s="387">
        <f>COUNTIF(V7:V106,"D")</f>
        <v>0</v>
      </c>
      <c r="P110" s="387">
        <f>COUNTIF(V7:V106,"I")</f>
        <v>1</v>
      </c>
      <c r="Q110" s="387">
        <f>COUNTIF(V7:V106,"II")</f>
        <v>0</v>
      </c>
      <c r="R110" s="387">
        <f>COUNTIF(V7:V106,"III")</f>
        <v>1</v>
      </c>
      <c r="S110" s="387">
        <f>K114+L114</f>
        <v>0</v>
      </c>
      <c r="T110" s="387">
        <f>COUNTIF(V7:V107,"S")</f>
        <v>0</v>
      </c>
      <c r="U110" s="387">
        <f>COUNTIF(V7:V107,"F")</f>
        <v>0</v>
      </c>
      <c r="V110" s="389">
        <f>SUM(Q110:U110)</f>
        <v>1</v>
      </c>
      <c r="W110" s="966">
        <f>MAX($B$7:$B$107)</f>
        <v>2</v>
      </c>
      <c r="X110" s="967"/>
      <c r="Y110" s="341">
        <f>COUNTIF($F$7:$F$107,"NSO")</f>
        <v>0</v>
      </c>
      <c r="Z110" s="316">
        <f>K110-M110</f>
        <v>2</v>
      </c>
      <c r="AA110" s="387">
        <f>COUNTIF(AH7:AH106,"D")</f>
        <v>1</v>
      </c>
      <c r="AB110" s="387">
        <f>COUNTIF(AH7:AH106,"I")</f>
        <v>1</v>
      </c>
      <c r="AC110" s="387">
        <f>COUNTIF(AH7:AH106,"II")</f>
        <v>0</v>
      </c>
      <c r="AD110" s="387">
        <f>COUNTIF(AH7:AH106,"III")</f>
        <v>0</v>
      </c>
      <c r="AE110" s="387">
        <f>W114+X114</f>
        <v>0</v>
      </c>
      <c r="AF110" s="387">
        <f>COUNTIF(AH7:AH107,"S")</f>
        <v>0</v>
      </c>
      <c r="AG110" s="387">
        <f>COUNTIF(AH7:AH107,"F")</f>
        <v>0</v>
      </c>
      <c r="AH110" s="389">
        <f>SUM(AC110:AG110)</f>
        <v>0</v>
      </c>
      <c r="AI110" s="966">
        <f>MAX($B$7:$B$107)</f>
        <v>2</v>
      </c>
      <c r="AJ110" s="967"/>
      <c r="AK110" s="341">
        <f>COUNTIF($F$7:$F$107,"NSO")</f>
        <v>0</v>
      </c>
      <c r="AL110" s="316">
        <f>K110-M110</f>
        <v>2</v>
      </c>
      <c r="AM110" s="387">
        <f>COUNTIF(AT7:AT106,"D")</f>
        <v>1</v>
      </c>
      <c r="AN110" s="387">
        <f>COUNTIF(AT7:AT106,"I")</f>
        <v>0</v>
      </c>
      <c r="AO110" s="387">
        <f>COUNTIF(AT7:AT106,"II")</f>
        <v>1</v>
      </c>
      <c r="AP110" s="387">
        <f>COUNTIF(AT7:AT106,"III")</f>
        <v>0</v>
      </c>
      <c r="AQ110" s="387">
        <f>AI114+AJ114</f>
        <v>0</v>
      </c>
      <c r="AR110" s="387">
        <f>COUNTIF(AT7:AT107,"S")</f>
        <v>0</v>
      </c>
      <c r="AS110" s="387">
        <f>COUNTIF(AT7:AT107,"F")</f>
        <v>0</v>
      </c>
      <c r="AT110" s="389">
        <f>SUM(AO110:AS110)</f>
        <v>1</v>
      </c>
      <c r="AU110" s="966">
        <f>MAX($B$7:$B$107)</f>
        <v>2</v>
      </c>
      <c r="AV110" s="967"/>
      <c r="AW110" s="341">
        <f>COUNTIF($F$7:$F$107,"NSO")</f>
        <v>0</v>
      </c>
      <c r="AX110" s="316">
        <f>K110-M110</f>
        <v>2</v>
      </c>
      <c r="AY110" s="387">
        <f>COUNTIF(BF7:BF106,"D")</f>
        <v>1</v>
      </c>
      <c r="AZ110" s="387">
        <f>COUNTIF(BF7:BF106,"I")</f>
        <v>1</v>
      </c>
      <c r="BA110" s="387">
        <f>COUNTIF(BF7:BF106,"II")</f>
        <v>0</v>
      </c>
      <c r="BB110" s="387">
        <f>COUNTIF(BF7:BF106,"III")</f>
        <v>0</v>
      </c>
      <c r="BC110" s="387">
        <f>AU114+AV114</f>
        <v>0</v>
      </c>
      <c r="BD110" s="387">
        <f>COUNTIF(BF7:BF107,"S")</f>
        <v>0</v>
      </c>
      <c r="BE110" s="387">
        <f>COUNTIF(BF7:BF107,"F")</f>
        <v>0</v>
      </c>
      <c r="BF110" s="389">
        <f>SUM(BA110:BE110)</f>
        <v>0</v>
      </c>
      <c r="BG110" s="966">
        <f>MAX($B$7:$B$107)</f>
        <v>2</v>
      </c>
      <c r="BH110" s="967"/>
      <c r="BI110" s="341">
        <f>COUNTIF($F$7:$F$107,"NSO")</f>
        <v>0</v>
      </c>
      <c r="BJ110" s="316">
        <f>K110-M110</f>
        <v>2</v>
      </c>
      <c r="BK110" s="387">
        <f>COUNTIF(BR7:BR106,"D")</f>
        <v>1</v>
      </c>
      <c r="BL110" s="387">
        <f>COUNTIF(BR7:BR106,"I")</f>
        <v>1</v>
      </c>
      <c r="BM110" s="387">
        <f>COUNTIF(BR7:BR106,"II")</f>
        <v>0</v>
      </c>
      <c r="BN110" s="387">
        <f>COUNTIF(BR7:BR106,"III")</f>
        <v>0</v>
      </c>
      <c r="BO110" s="387">
        <f>BG114+BH114</f>
        <v>0</v>
      </c>
      <c r="BP110" s="387">
        <f>COUNTIF(BR7:BR107,"S")</f>
        <v>0</v>
      </c>
      <c r="BQ110" s="387">
        <f>COUNTIF(BR7:BR107,"F")</f>
        <v>0</v>
      </c>
      <c r="BR110" s="389">
        <f>SUM(BM110:BQ110)</f>
        <v>0</v>
      </c>
      <c r="BS110" s="966">
        <f>MAX($B$7:$B$107)</f>
        <v>2</v>
      </c>
      <c r="BT110" s="967"/>
      <c r="BU110" s="341">
        <f>COUNTIF($F$7:$F$107,"NSO")</f>
        <v>0</v>
      </c>
      <c r="BV110" s="316">
        <f>K110-M110</f>
        <v>2</v>
      </c>
      <c r="BW110" s="387">
        <f>COUNTIF(CD7:CD106,"D")</f>
        <v>1</v>
      </c>
      <c r="BX110" s="387">
        <f>COUNTIF(CD7:CD106,"I")</f>
        <v>1</v>
      </c>
      <c r="BY110" s="387">
        <f>COUNTIF(CD7:CD106,"II")</f>
        <v>0</v>
      </c>
      <c r="BZ110" s="387">
        <f>COUNTIF(CD7:CD106,"III")</f>
        <v>0</v>
      </c>
      <c r="CA110" s="387">
        <f>BS114+BT114</f>
        <v>0</v>
      </c>
      <c r="CB110" s="387">
        <f>COUNTIF(CD7:CD107,"S")</f>
        <v>0</v>
      </c>
      <c r="CC110" s="387">
        <f>COUNTIF(CD7:CD107,"F")</f>
        <v>0</v>
      </c>
      <c r="CD110" s="389">
        <f>SUM(BY110:CC110)</f>
        <v>0</v>
      </c>
      <c r="CE110" s="966">
        <f>MAX($B$7:$B$106)</f>
        <v>2</v>
      </c>
      <c r="CF110" s="967"/>
      <c r="CG110" s="970">
        <f>COUNTIF($F$7:$F$106,"NSO")</f>
        <v>0</v>
      </c>
      <c r="CH110" s="971"/>
      <c r="CI110" s="406">
        <f>CE110-CG110</f>
        <v>2</v>
      </c>
      <c r="CJ110" s="408">
        <f>COUNTIF(CO7:CO106,"A+")</f>
        <v>0</v>
      </c>
      <c r="CK110" s="408">
        <f>COUNTIF(CO7:CO106,"A")</f>
        <v>0</v>
      </c>
      <c r="CL110" s="408">
        <f>COUNTIF(CO7:CO106,"B")</f>
        <v>1</v>
      </c>
      <c r="CM110" s="408">
        <f>COUNTIF(CO7:CO106,"C")</f>
        <v>0</v>
      </c>
      <c r="CN110" s="408">
        <f>COUNTIF(CO7:CO106,"D")</f>
        <v>1</v>
      </c>
      <c r="CO110" s="389">
        <f>SUM(CJ110:CN110)</f>
        <v>2</v>
      </c>
      <c r="CP110" s="966">
        <f>MAX($B$7:$B$106)</f>
        <v>2</v>
      </c>
      <c r="CQ110" s="967"/>
      <c r="CR110" s="970">
        <f>COUNTIF($F$7:$F$106,"NSO")</f>
        <v>0</v>
      </c>
      <c r="CS110" s="971"/>
      <c r="CT110" s="406">
        <f>CE110-CG110</f>
        <v>2</v>
      </c>
      <c r="CU110" s="408">
        <f>COUNTIF(CZ7:CZ106,"A+")</f>
        <v>0</v>
      </c>
      <c r="CV110" s="408">
        <f>COUNTIF(CZ7:CZ106,"A")</f>
        <v>0</v>
      </c>
      <c r="CW110" s="408">
        <f>COUNTIF(CZ7:CZ106,"B")</f>
        <v>1</v>
      </c>
      <c r="CX110" s="408">
        <f>COUNTIF(CZ7:CZ106,"C")</f>
        <v>1</v>
      </c>
      <c r="CY110" s="408">
        <f>COUNTIF(CZ7:CZ106,"D")</f>
        <v>0</v>
      </c>
      <c r="CZ110" s="389">
        <f>SUM(CU110:CY110)</f>
        <v>2</v>
      </c>
      <c r="DA110" s="478">
        <f>COUNTIF(DF7:DF106,"A+")</f>
        <v>0</v>
      </c>
      <c r="DB110" s="408">
        <f>COUNTIF(DF7:DF106,"A")</f>
        <v>0</v>
      </c>
      <c r="DC110" s="408">
        <f>COUNTIF(DF7:DF106,"B")</f>
        <v>0</v>
      </c>
      <c r="DD110" s="408">
        <f>COUNTIF(DF7:DF106,"C")</f>
        <v>2</v>
      </c>
      <c r="DE110" s="408">
        <f>COUNTIF(DF7:DF106,"D")</f>
        <v>0</v>
      </c>
      <c r="DF110" s="471">
        <f>SUM(DA110:DE110)</f>
        <v>2</v>
      </c>
      <c r="DG110" s="475">
        <f>COUNTIF(DL7:DL106,"A+")</f>
        <v>0</v>
      </c>
      <c r="DH110" s="408">
        <f>COUNTIF(DL7:DL106,"A")</f>
        <v>0</v>
      </c>
      <c r="DI110" s="408">
        <f>COUNTIF(DL7:DL106,"B")</f>
        <v>2</v>
      </c>
      <c r="DJ110" s="408">
        <f>COUNTIF(DL7:DL106,"C")</f>
        <v>0</v>
      </c>
      <c r="DK110" s="408">
        <f>COUNTIF(DL7:DL106,"D")</f>
        <v>0</v>
      </c>
      <c r="DL110" s="471">
        <f>SUM(DG110:DK110)</f>
        <v>2</v>
      </c>
      <c r="DM110" s="966">
        <f>MAX($B$7:$B$106)</f>
        <v>2</v>
      </c>
      <c r="DN110" s="967"/>
      <c r="DO110" s="970">
        <f>COUNTIF($F$7:$F$106,"NSO")</f>
        <v>0</v>
      </c>
      <c r="DP110" s="971"/>
      <c r="DQ110" s="406">
        <f>DB110-DD110</f>
        <v>-2</v>
      </c>
      <c r="DR110" s="408">
        <f>COUNTIF(DW7:DW106,"A+")</f>
        <v>0</v>
      </c>
      <c r="DS110" s="408">
        <f>COUNTIF(DW7:DW106,"A")</f>
        <v>0</v>
      </c>
      <c r="DT110" s="408">
        <f>COUNTIF(DW7:DW106,"B")</f>
        <v>0</v>
      </c>
      <c r="DU110" s="408">
        <f>COUNTIF(DW7:DW106,"C")</f>
        <v>1</v>
      </c>
      <c r="DV110" s="408">
        <f>COUNTIF(DW7:DW106,"D")</f>
        <v>1</v>
      </c>
      <c r="DW110" s="389">
        <f>SUM(DR110:DV110)</f>
        <v>2</v>
      </c>
      <c r="DX110" s="977" t="s">
        <v>184</v>
      </c>
      <c r="DY110" s="978"/>
      <c r="DZ110" s="978"/>
      <c r="EA110" s="979"/>
      <c r="EB110" s="983"/>
      <c r="EC110" s="984"/>
      <c r="ED110" s="984"/>
      <c r="EE110" s="984"/>
      <c r="EF110" s="984"/>
      <c r="EG110" s="985"/>
    </row>
    <row r="111" spans="1:138" ht="24.75" customHeight="1" thickBot="1">
      <c r="A111" s="910"/>
      <c r="B111" s="963" t="s">
        <v>170</v>
      </c>
      <c r="C111" s="964"/>
      <c r="D111" s="964"/>
      <c r="E111" s="964"/>
      <c r="F111" s="964"/>
      <c r="G111" s="964"/>
      <c r="H111" s="964"/>
      <c r="I111" s="964"/>
      <c r="J111" s="965"/>
      <c r="K111" s="870"/>
      <c r="L111" s="871"/>
      <c r="M111" s="871"/>
      <c r="N111" s="871"/>
      <c r="O111" s="871"/>
      <c r="P111" s="871"/>
      <c r="Q111" s="871"/>
      <c r="R111" s="871"/>
      <c r="S111" s="871"/>
      <c r="T111" s="871"/>
      <c r="U111" s="871"/>
      <c r="V111" s="872"/>
      <c r="W111" s="870"/>
      <c r="X111" s="871"/>
      <c r="Y111" s="871"/>
      <c r="Z111" s="871"/>
      <c r="AA111" s="871"/>
      <c r="AB111" s="871"/>
      <c r="AC111" s="871"/>
      <c r="AD111" s="871"/>
      <c r="AE111" s="871"/>
      <c r="AF111" s="871"/>
      <c r="AG111" s="871"/>
      <c r="AH111" s="872"/>
      <c r="AI111" s="870"/>
      <c r="AJ111" s="871"/>
      <c r="AK111" s="871"/>
      <c r="AL111" s="871"/>
      <c r="AM111" s="871"/>
      <c r="AN111" s="871"/>
      <c r="AO111" s="871"/>
      <c r="AP111" s="871"/>
      <c r="AQ111" s="871"/>
      <c r="AR111" s="871"/>
      <c r="AS111" s="871"/>
      <c r="AT111" s="872"/>
      <c r="AU111" s="870"/>
      <c r="AV111" s="871"/>
      <c r="AW111" s="871"/>
      <c r="AX111" s="871"/>
      <c r="AY111" s="871"/>
      <c r="AZ111" s="871"/>
      <c r="BA111" s="871"/>
      <c r="BB111" s="871"/>
      <c r="BC111" s="871"/>
      <c r="BD111" s="871"/>
      <c r="BE111" s="871"/>
      <c r="BF111" s="872"/>
      <c r="BG111" s="870"/>
      <c r="BH111" s="871"/>
      <c r="BI111" s="871"/>
      <c r="BJ111" s="871"/>
      <c r="BK111" s="871"/>
      <c r="BL111" s="871"/>
      <c r="BM111" s="871"/>
      <c r="BN111" s="871"/>
      <c r="BO111" s="871"/>
      <c r="BP111" s="871"/>
      <c r="BQ111" s="871"/>
      <c r="BR111" s="872"/>
      <c r="BS111" s="870"/>
      <c r="BT111" s="871"/>
      <c r="BU111" s="871"/>
      <c r="BV111" s="871"/>
      <c r="BW111" s="871"/>
      <c r="BX111" s="871"/>
      <c r="BY111" s="871"/>
      <c r="BZ111" s="871"/>
      <c r="CA111" s="871"/>
      <c r="CB111" s="871"/>
      <c r="CC111" s="871"/>
      <c r="CD111" s="872"/>
      <c r="CE111" s="972"/>
      <c r="CF111" s="973"/>
      <c r="CG111" s="973"/>
      <c r="CH111" s="973"/>
      <c r="CI111" s="973"/>
      <c r="CJ111" s="973"/>
      <c r="CK111" s="973"/>
      <c r="CL111" s="973"/>
      <c r="CM111" s="973"/>
      <c r="CN111" s="973"/>
      <c r="CO111" s="973"/>
      <c r="CP111" s="972"/>
      <c r="CQ111" s="973"/>
      <c r="CR111" s="973"/>
      <c r="CS111" s="973"/>
      <c r="CT111" s="973"/>
      <c r="CU111" s="973"/>
      <c r="CV111" s="973"/>
      <c r="CW111" s="973"/>
      <c r="CX111" s="973"/>
      <c r="CY111" s="973"/>
      <c r="CZ111" s="973"/>
      <c r="DA111" s="995"/>
      <c r="DB111" s="996"/>
      <c r="DC111" s="996"/>
      <c r="DD111" s="996"/>
      <c r="DE111" s="996"/>
      <c r="DF111" s="997"/>
      <c r="DG111" s="999"/>
      <c r="DH111" s="996"/>
      <c r="DI111" s="996"/>
      <c r="DJ111" s="996"/>
      <c r="DK111" s="996"/>
      <c r="DL111" s="997"/>
      <c r="DM111" s="972"/>
      <c r="DN111" s="973"/>
      <c r="DO111" s="973"/>
      <c r="DP111" s="973"/>
      <c r="DQ111" s="973"/>
      <c r="DR111" s="973"/>
      <c r="DS111" s="973"/>
      <c r="DT111" s="973"/>
      <c r="DU111" s="973"/>
      <c r="DV111" s="973"/>
      <c r="DW111" s="973"/>
      <c r="DX111" s="980" t="s">
        <v>183</v>
      </c>
      <c r="DY111" s="981"/>
      <c r="DZ111" s="981"/>
      <c r="EA111" s="982"/>
      <c r="EB111" s="986"/>
      <c r="EC111" s="987"/>
      <c r="ED111" s="987"/>
      <c r="EE111" s="987"/>
      <c r="EF111" s="987"/>
      <c r="EG111" s="988"/>
    </row>
    <row r="112" spans="1:138" ht="6" hidden="1" customHeight="1"/>
    <row r="113" spans="11:72" hidden="1"/>
    <row r="114" spans="11:72" hidden="1">
      <c r="K114" s="179">
        <f>COUNTIF(V7:V107,"G1")</f>
        <v>0</v>
      </c>
      <c r="L114" s="179">
        <f>COUNTIF(V7:V107,"G2")</f>
        <v>0</v>
      </c>
      <c r="W114" s="179">
        <f>COUNTIF(AH7:AH107,"G1")</f>
        <v>0</v>
      </c>
      <c r="X114" s="179">
        <f>COUNTIF(AH7:AH107,"G2")</f>
        <v>0</v>
      </c>
      <c r="AI114" s="179">
        <f>COUNTIF(AT7:AT107,"G1")</f>
        <v>0</v>
      </c>
      <c r="AJ114" s="179">
        <f>COUNTIF(AT7:AT107,"G2")</f>
        <v>0</v>
      </c>
      <c r="AU114" s="179">
        <f>COUNTIF(BF7:BF107,"G1")</f>
        <v>0</v>
      </c>
      <c r="AV114" s="179">
        <f>COUNTIF(BF7:BF107,"G2")</f>
        <v>0</v>
      </c>
      <c r="BG114" s="179">
        <f>COUNTIF(BR7:BR107,"G1")</f>
        <v>0</v>
      </c>
      <c r="BH114" s="179">
        <f>COUNTIF(BR7:BR107,"G2")</f>
        <v>0</v>
      </c>
      <c r="BS114" s="179">
        <f>COUNTIF(CD7:CD107,"G1")</f>
        <v>0</v>
      </c>
      <c r="BT114" s="179">
        <f>COUNTIF(CD7:CD107,"G2")</f>
        <v>0</v>
      </c>
    </row>
    <row r="115" spans="11:72" hidden="1"/>
    <row r="116" spans="11:72" hidden="1"/>
    <row r="117" spans="11:72" hidden="1"/>
    <row r="118" spans="11:72" hidden="1"/>
    <row r="119" spans="11:72" hidden="1"/>
  </sheetData>
  <sheetProtection password="C875" sheet="1" objects="1" scenarios="1" formatCells="0" formatColumns="0" formatRows="0" insertColumns="0" insertRows="0" deleteColumns="0" deleteRows="0" selectLockedCells="1"/>
  <mergeCells count="787">
    <mergeCell ref="CP109:CQ109"/>
    <mergeCell ref="CR109:CS109"/>
    <mergeCell ref="CP110:CQ110"/>
    <mergeCell ref="CR110:CS110"/>
    <mergeCell ref="DX107:EG107"/>
    <mergeCell ref="DX110:EA110"/>
    <mergeCell ref="DX111:EA111"/>
    <mergeCell ref="EB110:EG110"/>
    <mergeCell ref="EB111:EG111"/>
    <mergeCell ref="CP107:CZ107"/>
    <mergeCell ref="CP108:CZ108"/>
    <mergeCell ref="CP111:CZ111"/>
    <mergeCell ref="DA107:DF107"/>
    <mergeCell ref="DA108:DF108"/>
    <mergeCell ref="DA111:DF111"/>
    <mergeCell ref="DG107:DL107"/>
    <mergeCell ref="DG108:DL108"/>
    <mergeCell ref="DG111:DL111"/>
    <mergeCell ref="DM108:DW108"/>
    <mergeCell ref="DM109:DN109"/>
    <mergeCell ref="DO109:DP109"/>
    <mergeCell ref="DM110:DN110"/>
    <mergeCell ref="DO110:DP110"/>
    <mergeCell ref="DM111:DW111"/>
    <mergeCell ref="BS109:BT109"/>
    <mergeCell ref="BS110:BT110"/>
    <mergeCell ref="BS107:CD107"/>
    <mergeCell ref="BS108:CD108"/>
    <mergeCell ref="BS111:CD111"/>
    <mergeCell ref="CE109:CF109"/>
    <mergeCell ref="CG109:CH109"/>
    <mergeCell ref="CE110:CF110"/>
    <mergeCell ref="CG110:CH110"/>
    <mergeCell ref="CE107:CO107"/>
    <mergeCell ref="CE108:CO108"/>
    <mergeCell ref="CE111:CO111"/>
    <mergeCell ref="W109:X109"/>
    <mergeCell ref="W110:X110"/>
    <mergeCell ref="AI107:AT107"/>
    <mergeCell ref="AI108:AT108"/>
    <mergeCell ref="AI109:AJ109"/>
    <mergeCell ref="AI110:AJ110"/>
    <mergeCell ref="AI111:AT111"/>
    <mergeCell ref="BG107:BR107"/>
    <mergeCell ref="BG108:BR108"/>
    <mergeCell ref="BG109:BH109"/>
    <mergeCell ref="BG110:BH110"/>
    <mergeCell ref="BG111:BR111"/>
    <mergeCell ref="AU107:BF107"/>
    <mergeCell ref="AU108:BF108"/>
    <mergeCell ref="AU109:AV109"/>
    <mergeCell ref="AU110:AV110"/>
    <mergeCell ref="AU111:BF111"/>
    <mergeCell ref="B107:J107"/>
    <mergeCell ref="B108:J108"/>
    <mergeCell ref="K107:V107"/>
    <mergeCell ref="K108:V108"/>
    <mergeCell ref="K109:L109"/>
    <mergeCell ref="B109:J110"/>
    <mergeCell ref="B111:J111"/>
    <mergeCell ref="K111:V111"/>
    <mergeCell ref="K110:L110"/>
    <mergeCell ref="EA2:EG2"/>
    <mergeCell ref="EH2:EH6"/>
    <mergeCell ref="K3:V3"/>
    <mergeCell ref="CP3:CZ3"/>
    <mergeCell ref="DA3:DF3"/>
    <mergeCell ref="DG3:DL3"/>
    <mergeCell ref="DX3:DX6"/>
    <mergeCell ref="DA2:DF2"/>
    <mergeCell ref="DG2:DL2"/>
    <mergeCell ref="DX2:DZ2"/>
    <mergeCell ref="DC4:DC5"/>
    <mergeCell ref="DD4:DD5"/>
    <mergeCell ref="DE4:DE6"/>
    <mergeCell ref="EE3:EE6"/>
    <mergeCell ref="DB4:DB5"/>
    <mergeCell ref="CY4:CY5"/>
    <mergeCell ref="CN4:CN5"/>
    <mergeCell ref="CP2:CZ2"/>
    <mergeCell ref="K2:V2"/>
    <mergeCell ref="CE2:CO2"/>
    <mergeCell ref="EG3:EG6"/>
    <mergeCell ref="DY3:DY6"/>
    <mergeCell ref="DZ3:DZ6"/>
    <mergeCell ref="EA3:EA6"/>
    <mergeCell ref="H5:H6"/>
    <mergeCell ref="I5:I6"/>
    <mergeCell ref="J5:J6"/>
    <mergeCell ref="B5:B6"/>
    <mergeCell ref="C5:C6"/>
    <mergeCell ref="D5:D6"/>
    <mergeCell ref="E5:E6"/>
    <mergeCell ref="B3:E3"/>
    <mergeCell ref="F3:J3"/>
    <mergeCell ref="B2:J2"/>
    <mergeCell ref="H4:J4"/>
    <mergeCell ref="F5:F6"/>
    <mergeCell ref="G5:G6"/>
    <mergeCell ref="A11:A111"/>
    <mergeCell ref="CO5:CO6"/>
    <mergeCell ref="BI4:BI5"/>
    <mergeCell ref="BU4:BU5"/>
    <mergeCell ref="Y4:Y5"/>
    <mergeCell ref="A2:A10"/>
    <mergeCell ref="B4:D4"/>
    <mergeCell ref="T14:U14"/>
    <mergeCell ref="T15:U15"/>
    <mergeCell ref="T16:U16"/>
    <mergeCell ref="T17:U17"/>
    <mergeCell ref="T18:U18"/>
    <mergeCell ref="T19:U19"/>
    <mergeCell ref="T20:U20"/>
    <mergeCell ref="T21:U21"/>
    <mergeCell ref="T22:U22"/>
    <mergeCell ref="T23:U23"/>
    <mergeCell ref="T24:U24"/>
    <mergeCell ref="T25:U25"/>
    <mergeCell ref="T26:U26"/>
    <mergeCell ref="EB3:EB6"/>
    <mergeCell ref="EC3:EC6"/>
    <mergeCell ref="ED3:ED6"/>
    <mergeCell ref="CE3:CO3"/>
    <mergeCell ref="K4:L4"/>
    <mergeCell ref="M4:M5"/>
    <mergeCell ref="N4:P4"/>
    <mergeCell ref="Q4:S4"/>
    <mergeCell ref="T4:U5"/>
    <mergeCell ref="T6:U6"/>
    <mergeCell ref="DF5:DF6"/>
    <mergeCell ref="DL5:DL6"/>
    <mergeCell ref="DG4:DG5"/>
    <mergeCell ref="DH4:DH5"/>
    <mergeCell ref="DI4:DI5"/>
    <mergeCell ref="DJ4:DJ5"/>
    <mergeCell ref="DK4:DK6"/>
    <mergeCell ref="DA4:DA5"/>
    <mergeCell ref="CR4:CR5"/>
    <mergeCell ref="CP4:CQ4"/>
    <mergeCell ref="BP6:BQ6"/>
    <mergeCell ref="CB6:CC6"/>
    <mergeCell ref="AH5:AH6"/>
    <mergeCell ref="CS4:CU4"/>
    <mergeCell ref="CV4:CX4"/>
    <mergeCell ref="CZ5:CZ6"/>
    <mergeCell ref="T7:U7"/>
    <mergeCell ref="T8:U8"/>
    <mergeCell ref="T9:U9"/>
    <mergeCell ref="T10:U10"/>
    <mergeCell ref="T11:U11"/>
    <mergeCell ref="T12:U12"/>
    <mergeCell ref="T13:U13"/>
    <mergeCell ref="CB9:CC9"/>
    <mergeCell ref="BP10:BQ10"/>
    <mergeCell ref="CB10:CC10"/>
    <mergeCell ref="BP11:BQ11"/>
    <mergeCell ref="CB11:CC11"/>
    <mergeCell ref="BP12:BQ12"/>
    <mergeCell ref="CB12:CC12"/>
    <mergeCell ref="BP13:BQ13"/>
    <mergeCell ref="CB13:CC13"/>
    <mergeCell ref="V5:V6"/>
    <mergeCell ref="BF5:BF6"/>
    <mergeCell ref="BR5:BR6"/>
    <mergeCell ref="CD5:CD6"/>
    <mergeCell ref="CE4:CF4"/>
    <mergeCell ref="CG4:CG5"/>
    <mergeCell ref="T27:U27"/>
    <mergeCell ref="T28:U28"/>
    <mergeCell ref="T29:U29"/>
    <mergeCell ref="T30:U30"/>
    <mergeCell ref="T31:U31"/>
    <mergeCell ref="T32:U32"/>
    <mergeCell ref="T33:U33"/>
    <mergeCell ref="T34:U34"/>
    <mergeCell ref="T35:U35"/>
    <mergeCell ref="T36:U36"/>
    <mergeCell ref="T37:U37"/>
    <mergeCell ref="T38:U38"/>
    <mergeCell ref="T39:U39"/>
    <mergeCell ref="T40:U40"/>
    <mergeCell ref="T41:U41"/>
    <mergeCell ref="T42:U42"/>
    <mergeCell ref="T43:U43"/>
    <mergeCell ref="T44:U44"/>
    <mergeCell ref="T45:U45"/>
    <mergeCell ref="T46:U46"/>
    <mergeCell ref="T47:U47"/>
    <mergeCell ref="T48:U48"/>
    <mergeCell ref="T49:U49"/>
    <mergeCell ref="T50:U50"/>
    <mergeCell ref="T51:U51"/>
    <mergeCell ref="T52:U52"/>
    <mergeCell ref="T53:U53"/>
    <mergeCell ref="T54:U54"/>
    <mergeCell ref="T55:U55"/>
    <mergeCell ref="T56:U56"/>
    <mergeCell ref="T57:U57"/>
    <mergeCell ref="T58:U58"/>
    <mergeCell ref="T59:U59"/>
    <mergeCell ref="T60:U60"/>
    <mergeCell ref="T61:U61"/>
    <mergeCell ref="T62:U62"/>
    <mergeCell ref="T63:U63"/>
    <mergeCell ref="T64:U64"/>
    <mergeCell ref="T65:U65"/>
    <mergeCell ref="T66:U66"/>
    <mergeCell ref="T67:U67"/>
    <mergeCell ref="T68:U68"/>
    <mergeCell ref="T69:U69"/>
    <mergeCell ref="T70:U70"/>
    <mergeCell ref="T71:U71"/>
    <mergeCell ref="T72:U72"/>
    <mergeCell ref="T73:U73"/>
    <mergeCell ref="T74:U74"/>
    <mergeCell ref="T75:U75"/>
    <mergeCell ref="T76:U76"/>
    <mergeCell ref="T77:U77"/>
    <mergeCell ref="T78:U78"/>
    <mergeCell ref="T79:U79"/>
    <mergeCell ref="T80:U80"/>
    <mergeCell ref="T81:U81"/>
    <mergeCell ref="T82:U82"/>
    <mergeCell ref="T83:U83"/>
    <mergeCell ref="T84:U84"/>
    <mergeCell ref="T85:U85"/>
    <mergeCell ref="T86:U86"/>
    <mergeCell ref="T87:U87"/>
    <mergeCell ref="T88:U88"/>
    <mergeCell ref="T89:U89"/>
    <mergeCell ref="T90:U90"/>
    <mergeCell ref="T91:U91"/>
    <mergeCell ref="T92:U92"/>
    <mergeCell ref="T93:U93"/>
    <mergeCell ref="T94:U94"/>
    <mergeCell ref="T95:U95"/>
    <mergeCell ref="T96:U96"/>
    <mergeCell ref="T97:U97"/>
    <mergeCell ref="T98:U98"/>
    <mergeCell ref="T99:U99"/>
    <mergeCell ref="T100:U100"/>
    <mergeCell ref="T101:U101"/>
    <mergeCell ref="T102:U102"/>
    <mergeCell ref="T103:U103"/>
    <mergeCell ref="T104:U104"/>
    <mergeCell ref="T105:U105"/>
    <mergeCell ref="T106:U106"/>
    <mergeCell ref="W2:AH2"/>
    <mergeCell ref="W3:AH3"/>
    <mergeCell ref="W4:X4"/>
    <mergeCell ref="Z4:AB4"/>
    <mergeCell ref="AC4:AE4"/>
    <mergeCell ref="AF4:AG5"/>
    <mergeCell ref="AF6:AG6"/>
    <mergeCell ref="AF7:AG7"/>
    <mergeCell ref="AF8:AG8"/>
    <mergeCell ref="AF9:AG9"/>
    <mergeCell ref="AF10:AG10"/>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F36:AG36"/>
    <mergeCell ref="AF37:AG37"/>
    <mergeCell ref="AF38:AG38"/>
    <mergeCell ref="AF39:AG39"/>
    <mergeCell ref="AF40:AG40"/>
    <mergeCell ref="AF41:AG41"/>
    <mergeCell ref="AF42:AG42"/>
    <mergeCell ref="AF43:AG43"/>
    <mergeCell ref="AF44:AG44"/>
    <mergeCell ref="AF45:AG45"/>
    <mergeCell ref="AF46:AG46"/>
    <mergeCell ref="AF47:AG47"/>
    <mergeCell ref="AF48:AG48"/>
    <mergeCell ref="AF49:AG49"/>
    <mergeCell ref="AF50:AG50"/>
    <mergeCell ref="AF51:AG51"/>
    <mergeCell ref="AF52:AG52"/>
    <mergeCell ref="AF53:AG53"/>
    <mergeCell ref="AF54:AG54"/>
    <mergeCell ref="AF55:AG55"/>
    <mergeCell ref="AF56:AG56"/>
    <mergeCell ref="AF57:AG57"/>
    <mergeCell ref="AF58:AG58"/>
    <mergeCell ref="AF59:AG59"/>
    <mergeCell ref="AF60:AG60"/>
    <mergeCell ref="AF61:AG61"/>
    <mergeCell ref="AF62:AG62"/>
    <mergeCell ref="AF63:AG63"/>
    <mergeCell ref="AF64:AG64"/>
    <mergeCell ref="AF65:AG65"/>
    <mergeCell ref="AF66:AG66"/>
    <mergeCell ref="AF67:AG67"/>
    <mergeCell ref="AF68:AG68"/>
    <mergeCell ref="AF69:AG69"/>
    <mergeCell ref="AF70:AG70"/>
    <mergeCell ref="AF71:AG71"/>
    <mergeCell ref="AF72:AG72"/>
    <mergeCell ref="AF73:AG73"/>
    <mergeCell ref="AF74:AG74"/>
    <mergeCell ref="AF75:AG75"/>
    <mergeCell ref="AF76:AG76"/>
    <mergeCell ref="AF77:AG77"/>
    <mergeCell ref="AF78:AG78"/>
    <mergeCell ref="AF79:AG79"/>
    <mergeCell ref="AF80:AG80"/>
    <mergeCell ref="AF81:AG81"/>
    <mergeCell ref="AF82:AG82"/>
    <mergeCell ref="AF83:AG83"/>
    <mergeCell ref="AF84:AG84"/>
    <mergeCell ref="AF85:AG85"/>
    <mergeCell ref="AF86:AG86"/>
    <mergeCell ref="AF87:AG87"/>
    <mergeCell ref="AF88:AG88"/>
    <mergeCell ref="AF89:AG89"/>
    <mergeCell ref="AF90:AG90"/>
    <mergeCell ref="AF91:AG91"/>
    <mergeCell ref="AF92:AG92"/>
    <mergeCell ref="AF93:AG93"/>
    <mergeCell ref="AF94:AG94"/>
    <mergeCell ref="AF95:AG95"/>
    <mergeCell ref="AF96:AG96"/>
    <mergeCell ref="AF97:AG97"/>
    <mergeCell ref="AF98:AG98"/>
    <mergeCell ref="AF99:AG99"/>
    <mergeCell ref="AF100:AG100"/>
    <mergeCell ref="AF101:AG101"/>
    <mergeCell ref="AF102:AG102"/>
    <mergeCell ref="AF103:AG103"/>
    <mergeCell ref="AF104:AG104"/>
    <mergeCell ref="AF105:AG105"/>
    <mergeCell ref="AF106:AG106"/>
    <mergeCell ref="W107:AH107"/>
    <mergeCell ref="W108:AH108"/>
    <mergeCell ref="W111:AH111"/>
    <mergeCell ref="AI2:AT2"/>
    <mergeCell ref="AI3:AT3"/>
    <mergeCell ref="AI4:AJ4"/>
    <mergeCell ref="AK4:AK5"/>
    <mergeCell ref="AL4:AN4"/>
    <mergeCell ref="AO4:AQ4"/>
    <mergeCell ref="AR4:AS5"/>
    <mergeCell ref="AR6:AS6"/>
    <mergeCell ref="AR7:AS7"/>
    <mergeCell ref="AR8:AS8"/>
    <mergeCell ref="AR9:AS9"/>
    <mergeCell ref="AR10:AS10"/>
    <mergeCell ref="AR11:AS11"/>
    <mergeCell ref="AR12:AS12"/>
    <mergeCell ref="AR13:AS13"/>
    <mergeCell ref="AR14:AS14"/>
    <mergeCell ref="AR15:AS15"/>
    <mergeCell ref="AR16:AS16"/>
    <mergeCell ref="AR17:AS17"/>
    <mergeCell ref="AR18:AS18"/>
    <mergeCell ref="AR19:AS19"/>
    <mergeCell ref="AR20:AS20"/>
    <mergeCell ref="AR21:AS21"/>
    <mergeCell ref="AR22:AS22"/>
    <mergeCell ref="AR23:AS23"/>
    <mergeCell ref="AR24:AS24"/>
    <mergeCell ref="AR25:AS25"/>
    <mergeCell ref="AR26:AS26"/>
    <mergeCell ref="AR27:AS27"/>
    <mergeCell ref="AR28:AS28"/>
    <mergeCell ref="AR29:AS29"/>
    <mergeCell ref="AR30:AS30"/>
    <mergeCell ref="AR31:AS31"/>
    <mergeCell ref="AR32:AS32"/>
    <mergeCell ref="AR33:AS33"/>
    <mergeCell ref="AR34:AS34"/>
    <mergeCell ref="AR35:AS35"/>
    <mergeCell ref="AR36:AS36"/>
    <mergeCell ref="AR37:AS37"/>
    <mergeCell ref="AR38:AS38"/>
    <mergeCell ref="AR39:AS39"/>
    <mergeCell ref="AR40:AS40"/>
    <mergeCell ref="AR41:AS41"/>
    <mergeCell ref="AR42:AS42"/>
    <mergeCell ref="AR43:AS43"/>
    <mergeCell ref="AR44:AS44"/>
    <mergeCell ref="AR45:AS45"/>
    <mergeCell ref="AR46:AS46"/>
    <mergeCell ref="AR47:AS47"/>
    <mergeCell ref="AR48:AS48"/>
    <mergeCell ref="AR49:AS49"/>
    <mergeCell ref="AR50:AS50"/>
    <mergeCell ref="AR51:AS51"/>
    <mergeCell ref="AR52:AS52"/>
    <mergeCell ref="AR53:AS53"/>
    <mergeCell ref="AR54:AS54"/>
    <mergeCell ref="AR55:AS55"/>
    <mergeCell ref="AR56:AS56"/>
    <mergeCell ref="AR57:AS57"/>
    <mergeCell ref="AR58:AS58"/>
    <mergeCell ref="AR59:AS59"/>
    <mergeCell ref="AR60:AS60"/>
    <mergeCell ref="AR61:AS61"/>
    <mergeCell ref="AR62:AS62"/>
    <mergeCell ref="AR63:AS63"/>
    <mergeCell ref="AR64:AS64"/>
    <mergeCell ref="AR65:AS65"/>
    <mergeCell ref="AR66:AS66"/>
    <mergeCell ref="AR67:AS67"/>
    <mergeCell ref="AR68:AS68"/>
    <mergeCell ref="AR69:AS69"/>
    <mergeCell ref="AR70:AS70"/>
    <mergeCell ref="AR71:AS71"/>
    <mergeCell ref="AR72:AS72"/>
    <mergeCell ref="AR73:AS73"/>
    <mergeCell ref="AR74:AS74"/>
    <mergeCell ref="AR75:AS75"/>
    <mergeCell ref="AR76:AS76"/>
    <mergeCell ref="AR77:AS77"/>
    <mergeCell ref="AR78:AS78"/>
    <mergeCell ref="AR79:AS79"/>
    <mergeCell ref="AR80:AS80"/>
    <mergeCell ref="AR81:AS81"/>
    <mergeCell ref="AR82:AS82"/>
    <mergeCell ref="AR83:AS83"/>
    <mergeCell ref="AR84:AS84"/>
    <mergeCell ref="AR85:AS85"/>
    <mergeCell ref="AR86:AS86"/>
    <mergeCell ref="AR87:AS87"/>
    <mergeCell ref="AR88:AS88"/>
    <mergeCell ref="AR89:AS89"/>
    <mergeCell ref="AR90:AS90"/>
    <mergeCell ref="AR91:AS91"/>
    <mergeCell ref="AR92:AS92"/>
    <mergeCell ref="AR93:AS93"/>
    <mergeCell ref="AR94:AS94"/>
    <mergeCell ref="AR95:AS95"/>
    <mergeCell ref="AR96:AS96"/>
    <mergeCell ref="AR97:AS97"/>
    <mergeCell ref="AR98:AS98"/>
    <mergeCell ref="AR99:AS99"/>
    <mergeCell ref="AR100:AS100"/>
    <mergeCell ref="AR101:AS101"/>
    <mergeCell ref="AR102:AS102"/>
    <mergeCell ref="AR103:AS103"/>
    <mergeCell ref="AR104:AS104"/>
    <mergeCell ref="AR105:AS105"/>
    <mergeCell ref="AR106:AS106"/>
    <mergeCell ref="BG2:BR2"/>
    <mergeCell ref="BS2:CD2"/>
    <mergeCell ref="BG3:BR3"/>
    <mergeCell ref="BS3:CD3"/>
    <mergeCell ref="BG4:BH4"/>
    <mergeCell ref="BJ4:BL4"/>
    <mergeCell ref="BM4:BO4"/>
    <mergeCell ref="BP4:BQ5"/>
    <mergeCell ref="BS4:BT4"/>
    <mergeCell ref="BV4:BX4"/>
    <mergeCell ref="BY4:CA4"/>
    <mergeCell ref="CB4:CC5"/>
    <mergeCell ref="BP7:BQ7"/>
    <mergeCell ref="CB7:CC7"/>
    <mergeCell ref="BP8:BQ8"/>
    <mergeCell ref="CB8:CC8"/>
    <mergeCell ref="BP9:BQ9"/>
    <mergeCell ref="BP14:BQ14"/>
    <mergeCell ref="CB14:CC14"/>
    <mergeCell ref="BP15:BQ15"/>
    <mergeCell ref="CB15:CC15"/>
    <mergeCell ref="BP16:BQ16"/>
    <mergeCell ref="CB16:CC16"/>
    <mergeCell ref="BP17:BQ17"/>
    <mergeCell ref="CB17:CC17"/>
    <mergeCell ref="BP18:BQ18"/>
    <mergeCell ref="CB18:CC18"/>
    <mergeCell ref="BP19:BQ19"/>
    <mergeCell ref="CB19:CC19"/>
    <mergeCell ref="BP20:BQ20"/>
    <mergeCell ref="CB20:CC20"/>
    <mergeCell ref="BP21:BQ21"/>
    <mergeCell ref="CB21:CC21"/>
    <mergeCell ref="BP22:BQ22"/>
    <mergeCell ref="CB22:CC22"/>
    <mergeCell ref="BP23:BQ23"/>
    <mergeCell ref="CB23:CC23"/>
    <mergeCell ref="BP24:BQ24"/>
    <mergeCell ref="CB24:CC24"/>
    <mergeCell ref="BP25:BQ25"/>
    <mergeCell ref="CB25:CC25"/>
    <mergeCell ref="BP26:BQ26"/>
    <mergeCell ref="CB26:CC26"/>
    <mergeCell ref="BP27:BQ27"/>
    <mergeCell ref="CB27:CC27"/>
    <mergeCell ref="BP28:BQ28"/>
    <mergeCell ref="CB28:CC28"/>
    <mergeCell ref="BP29:BQ29"/>
    <mergeCell ref="CB29:CC29"/>
    <mergeCell ref="BP30:BQ30"/>
    <mergeCell ref="CB30:CC30"/>
    <mergeCell ref="BP31:BQ31"/>
    <mergeCell ref="CB31:CC31"/>
    <mergeCell ref="BP32:BQ32"/>
    <mergeCell ref="CB32:CC32"/>
    <mergeCell ref="BP33:BQ33"/>
    <mergeCell ref="CB33:CC33"/>
    <mergeCell ref="BP34:BQ34"/>
    <mergeCell ref="CB34:CC34"/>
    <mergeCell ref="BP35:BQ35"/>
    <mergeCell ref="CB35:CC35"/>
    <mergeCell ref="BP36:BQ36"/>
    <mergeCell ref="CB36:CC36"/>
    <mergeCell ref="BP37:BQ37"/>
    <mergeCell ref="CB37:CC37"/>
    <mergeCell ref="BP38:BQ38"/>
    <mergeCell ref="CB38:CC38"/>
    <mergeCell ref="BP39:BQ39"/>
    <mergeCell ref="CB39:CC39"/>
    <mergeCell ref="BP40:BQ40"/>
    <mergeCell ref="CB40:CC40"/>
    <mergeCell ref="BP41:BQ41"/>
    <mergeCell ref="CB41:CC41"/>
    <mergeCell ref="BP42:BQ42"/>
    <mergeCell ref="CB42:CC42"/>
    <mergeCell ref="BP43:BQ43"/>
    <mergeCell ref="CB43:CC43"/>
    <mergeCell ref="BP44:BQ44"/>
    <mergeCell ref="CB44:CC44"/>
    <mergeCell ref="BP45:BQ45"/>
    <mergeCell ref="CB45:CC45"/>
    <mergeCell ref="BP46:BQ46"/>
    <mergeCell ref="CB46:CC46"/>
    <mergeCell ref="BP47:BQ47"/>
    <mergeCell ref="CB47:CC47"/>
    <mergeCell ref="BP48:BQ48"/>
    <mergeCell ref="CB48:CC48"/>
    <mergeCell ref="BP49:BQ49"/>
    <mergeCell ref="CB49:CC49"/>
    <mergeCell ref="BP50:BQ50"/>
    <mergeCell ref="CB50:CC50"/>
    <mergeCell ref="BP51:BQ51"/>
    <mergeCell ref="CB51:CC51"/>
    <mergeCell ref="BP52:BQ52"/>
    <mergeCell ref="CB52:CC52"/>
    <mergeCell ref="BP53:BQ53"/>
    <mergeCell ref="CB53:CC53"/>
    <mergeCell ref="BP54:BQ54"/>
    <mergeCell ref="CB54:CC54"/>
    <mergeCell ref="BP55:BQ55"/>
    <mergeCell ref="CB55:CC55"/>
    <mergeCell ref="BP56:BQ56"/>
    <mergeCell ref="CB56:CC56"/>
    <mergeCell ref="BP57:BQ57"/>
    <mergeCell ref="CB57:CC57"/>
    <mergeCell ref="BP58:BQ58"/>
    <mergeCell ref="CB58:CC58"/>
    <mergeCell ref="BP59:BQ59"/>
    <mergeCell ref="CB59:CC59"/>
    <mergeCell ref="BP60:BQ60"/>
    <mergeCell ref="CB60:CC60"/>
    <mergeCell ref="BP61:BQ61"/>
    <mergeCell ref="CB61:CC61"/>
    <mergeCell ref="BP62:BQ62"/>
    <mergeCell ref="CB62:CC62"/>
    <mergeCell ref="BP63:BQ63"/>
    <mergeCell ref="CB63:CC63"/>
    <mergeCell ref="BP64:BQ64"/>
    <mergeCell ref="CB64:CC64"/>
    <mergeCell ref="BP65:BQ65"/>
    <mergeCell ref="CB65:CC65"/>
    <mergeCell ref="BP66:BQ66"/>
    <mergeCell ref="CB66:CC66"/>
    <mergeCell ref="BP67:BQ67"/>
    <mergeCell ref="CB67:CC67"/>
    <mergeCell ref="BP68:BQ68"/>
    <mergeCell ref="CB68:CC68"/>
    <mergeCell ref="BP69:BQ69"/>
    <mergeCell ref="CB69:CC69"/>
    <mergeCell ref="BP70:BQ70"/>
    <mergeCell ref="CB70:CC70"/>
    <mergeCell ref="BP71:BQ71"/>
    <mergeCell ref="CB71:CC71"/>
    <mergeCell ref="BP72:BQ72"/>
    <mergeCell ref="CB72:CC72"/>
    <mergeCell ref="BP73:BQ73"/>
    <mergeCell ref="CB73:CC73"/>
    <mergeCell ref="BP74:BQ74"/>
    <mergeCell ref="CB74:CC74"/>
    <mergeCell ref="BP75:BQ75"/>
    <mergeCell ref="CB75:CC75"/>
    <mergeCell ref="BP76:BQ76"/>
    <mergeCell ref="CB76:CC76"/>
    <mergeCell ref="BP77:BQ77"/>
    <mergeCell ref="CB77:CC77"/>
    <mergeCell ref="BP78:BQ78"/>
    <mergeCell ref="CB78:CC78"/>
    <mergeCell ref="BP79:BQ79"/>
    <mergeCell ref="CB79:CC79"/>
    <mergeCell ref="BP80:BQ80"/>
    <mergeCell ref="CB80:CC80"/>
    <mergeCell ref="BP81:BQ81"/>
    <mergeCell ref="CB81:CC81"/>
    <mergeCell ref="BP82:BQ82"/>
    <mergeCell ref="CB82:CC82"/>
    <mergeCell ref="BP83:BQ83"/>
    <mergeCell ref="CB83:CC83"/>
    <mergeCell ref="BP84:BQ84"/>
    <mergeCell ref="CB84:CC84"/>
    <mergeCell ref="BP85:BQ85"/>
    <mergeCell ref="CB85:CC85"/>
    <mergeCell ref="BP86:BQ86"/>
    <mergeCell ref="CB86:CC86"/>
    <mergeCell ref="BP87:BQ87"/>
    <mergeCell ref="CB87:CC87"/>
    <mergeCell ref="BP88:BQ88"/>
    <mergeCell ref="CB88:CC88"/>
    <mergeCell ref="BP89:BQ89"/>
    <mergeCell ref="CB89:CC89"/>
    <mergeCell ref="BP90:BQ90"/>
    <mergeCell ref="CB90:CC90"/>
    <mergeCell ref="BP91:BQ91"/>
    <mergeCell ref="CB91:CC91"/>
    <mergeCell ref="BP92:BQ92"/>
    <mergeCell ref="CB92:CC92"/>
    <mergeCell ref="BP93:BQ93"/>
    <mergeCell ref="CB93:CC93"/>
    <mergeCell ref="BP94:BQ94"/>
    <mergeCell ref="CB94:CC94"/>
    <mergeCell ref="BP95:BQ95"/>
    <mergeCell ref="CB95:CC95"/>
    <mergeCell ref="BP96:BQ96"/>
    <mergeCell ref="CB96:CC96"/>
    <mergeCell ref="BP97:BQ97"/>
    <mergeCell ref="CB97:CC97"/>
    <mergeCell ref="BP98:BQ98"/>
    <mergeCell ref="CB98:CC98"/>
    <mergeCell ref="BP99:BQ99"/>
    <mergeCell ref="CB99:CC99"/>
    <mergeCell ref="BP100:BQ100"/>
    <mergeCell ref="CB100:CC100"/>
    <mergeCell ref="BP101:BQ101"/>
    <mergeCell ref="CB101:CC101"/>
    <mergeCell ref="BP102:BQ102"/>
    <mergeCell ref="CB102:CC102"/>
    <mergeCell ref="BP103:BQ103"/>
    <mergeCell ref="CB103:CC103"/>
    <mergeCell ref="BP104:BQ104"/>
    <mergeCell ref="CB104:CC104"/>
    <mergeCell ref="BP105:BQ105"/>
    <mergeCell ref="CB105:CC105"/>
    <mergeCell ref="BP106:BQ106"/>
    <mergeCell ref="CB106:CC106"/>
    <mergeCell ref="AU2:BF2"/>
    <mergeCell ref="AU3:BF3"/>
    <mergeCell ref="AU4:AV4"/>
    <mergeCell ref="AW4:AW5"/>
    <mergeCell ref="AX4:AZ4"/>
    <mergeCell ref="BA4:BC4"/>
    <mergeCell ref="BD4:BE5"/>
    <mergeCell ref="BD6:BE6"/>
    <mergeCell ref="BD7:BE7"/>
    <mergeCell ref="BD8:BE8"/>
    <mergeCell ref="BD9:BE9"/>
    <mergeCell ref="BD10:BE10"/>
    <mergeCell ref="BD11:BE11"/>
    <mergeCell ref="BD12:BE12"/>
    <mergeCell ref="BD13:BE13"/>
    <mergeCell ref="BD14:BE14"/>
    <mergeCell ref="BD15:BE15"/>
    <mergeCell ref="BD16:BE16"/>
    <mergeCell ref="BD17:BE17"/>
    <mergeCell ref="BD18:BE18"/>
    <mergeCell ref="BD19:BE19"/>
    <mergeCell ref="BD20:BE20"/>
    <mergeCell ref="BD21:BE21"/>
    <mergeCell ref="BD22:BE22"/>
    <mergeCell ref="BD23:BE23"/>
    <mergeCell ref="BD24:BE24"/>
    <mergeCell ref="BD25:BE25"/>
    <mergeCell ref="BD26:BE26"/>
    <mergeCell ref="BD27:BE27"/>
    <mergeCell ref="BD28:BE28"/>
    <mergeCell ref="BD29:BE29"/>
    <mergeCell ref="BD30:BE30"/>
    <mergeCell ref="BD31:BE31"/>
    <mergeCell ref="BD32:BE32"/>
    <mergeCell ref="BD33:BE33"/>
    <mergeCell ref="BD34:BE34"/>
    <mergeCell ref="BD35:BE35"/>
    <mergeCell ref="BD36:BE36"/>
    <mergeCell ref="BD37:BE37"/>
    <mergeCell ref="BD38:BE38"/>
    <mergeCell ref="BD39:BE39"/>
    <mergeCell ref="BD40:BE40"/>
    <mergeCell ref="BD41:BE41"/>
    <mergeCell ref="BD42:BE42"/>
    <mergeCell ref="BD43:BE43"/>
    <mergeCell ref="BD44:BE44"/>
    <mergeCell ref="BD45:BE45"/>
    <mergeCell ref="BD46:BE46"/>
    <mergeCell ref="BD47:BE47"/>
    <mergeCell ref="BD48:BE48"/>
    <mergeCell ref="BD49:BE49"/>
    <mergeCell ref="BD50:BE50"/>
    <mergeCell ref="BD51:BE51"/>
    <mergeCell ref="BD52:BE52"/>
    <mergeCell ref="BD65:BE65"/>
    <mergeCell ref="BD66:BE66"/>
    <mergeCell ref="BD67:BE67"/>
    <mergeCell ref="BD68:BE68"/>
    <mergeCell ref="BD69:BE69"/>
    <mergeCell ref="BD70:BE70"/>
    <mergeCell ref="BD53:BE53"/>
    <mergeCell ref="BD54:BE54"/>
    <mergeCell ref="BD55:BE55"/>
    <mergeCell ref="BD56:BE56"/>
    <mergeCell ref="BD57:BE57"/>
    <mergeCell ref="BD58:BE58"/>
    <mergeCell ref="BD59:BE59"/>
    <mergeCell ref="BD60:BE60"/>
    <mergeCell ref="BD61:BE61"/>
    <mergeCell ref="BD99:BE99"/>
    <mergeCell ref="BD100:BE100"/>
    <mergeCell ref="BD101:BE101"/>
    <mergeCell ref="BD102:BE102"/>
    <mergeCell ref="BD103:BE103"/>
    <mergeCell ref="BD104:BE104"/>
    <mergeCell ref="BD105:BE105"/>
    <mergeCell ref="BD106:BE106"/>
    <mergeCell ref="BD89:BE89"/>
    <mergeCell ref="BD90:BE90"/>
    <mergeCell ref="BD91:BE91"/>
    <mergeCell ref="BD92:BE92"/>
    <mergeCell ref="BD93:BE93"/>
    <mergeCell ref="BD94:BE94"/>
    <mergeCell ref="BD95:BE95"/>
    <mergeCell ref="BD96:BE96"/>
    <mergeCell ref="BD97:BE97"/>
    <mergeCell ref="CH4:CJ4"/>
    <mergeCell ref="CK4:CM4"/>
    <mergeCell ref="BD98:BE98"/>
    <mergeCell ref="BD80:BE80"/>
    <mergeCell ref="BD81:BE81"/>
    <mergeCell ref="BD82:BE82"/>
    <mergeCell ref="BD83:BE83"/>
    <mergeCell ref="BD84:BE84"/>
    <mergeCell ref="BD85:BE85"/>
    <mergeCell ref="BD86:BE86"/>
    <mergeCell ref="BD87:BE87"/>
    <mergeCell ref="BD88:BE88"/>
    <mergeCell ref="BD71:BE71"/>
    <mergeCell ref="BD72:BE72"/>
    <mergeCell ref="BD73:BE73"/>
    <mergeCell ref="BD74:BE74"/>
    <mergeCell ref="BD75:BE75"/>
    <mergeCell ref="BD76:BE76"/>
    <mergeCell ref="BD77:BE77"/>
    <mergeCell ref="BD78:BE78"/>
    <mergeCell ref="BD79:BE79"/>
    <mergeCell ref="BD62:BE62"/>
    <mergeCell ref="BD63:BE63"/>
    <mergeCell ref="BD64:BE64"/>
    <mergeCell ref="DM2:DW2"/>
    <mergeCell ref="DM3:DW3"/>
    <mergeCell ref="DM4:DN4"/>
    <mergeCell ref="DO4:DO5"/>
    <mergeCell ref="DP4:DR4"/>
    <mergeCell ref="DS4:DU4"/>
    <mergeCell ref="DV4:DV5"/>
    <mergeCell ref="DW5:DW6"/>
    <mergeCell ref="DM107:DW107"/>
  </mergeCells>
  <conditionalFormatting sqref="EE7:EE106">
    <cfRule type="cellIs" dxfId="1558" priority="8" operator="equal">
      <formula>"FAILED"</formula>
    </cfRule>
    <cfRule type="cellIs" dxfId="1557" priority="7" operator="equal">
      <formula>"PASSED"</formula>
    </cfRule>
  </conditionalFormatting>
  <conditionalFormatting sqref="EG7:EG106">
    <cfRule type="cellIs" dxfId="1556" priority="6" operator="equal">
      <formula>1</formula>
    </cfRule>
    <cfRule type="cellIs" dxfId="1555" priority="5" operator="equal">
      <formula>2</formula>
    </cfRule>
    <cfRule type="cellIs" dxfId="1554" priority="4" operator="equal">
      <formula>3</formula>
    </cfRule>
  </conditionalFormatting>
  <conditionalFormatting sqref="ED7:ED106">
    <cfRule type="cellIs" dxfId="1553" priority="3" operator="equal">
      <formula>"FIRST"</formula>
    </cfRule>
    <cfRule type="cellIs" dxfId="1552" priority="2" operator="equal">
      <formula>"SECOND"</formula>
    </cfRule>
  </conditionalFormatting>
  <conditionalFormatting sqref="B7:EG106">
    <cfRule type="expression" dxfId="1551" priority="1">
      <formula>$B7=0</formula>
    </cfRule>
  </conditionalFormatting>
  <dataValidations count="2">
    <dataValidation type="list" allowBlank="1" showInputMessage="1" showErrorMessage="1" sqref="DG6:DI6">
      <formula1>"0,15,25,60,N/A"</formula1>
    </dataValidation>
    <dataValidation type="list" allowBlank="1" showInputMessage="1" showErrorMessage="1" sqref="DA6:DC6">
      <formula1>"0,25,30,45,N/A"</formula1>
    </dataValidation>
  </dataValidations>
  <pageMargins left="0.15748031496062992" right="0.15748031496062992" top="0.19685039370078741" bottom="0.19685039370078741" header="0.15748031496062992" footer="0.15748031496062992"/>
  <pageSetup paperSize="9" scale="41" orientation="portrait" r:id="rId1"/>
</worksheet>
</file>

<file path=xl/worksheets/sheet5.xml><?xml version="1.0" encoding="utf-8"?>
<worksheet xmlns="http://schemas.openxmlformats.org/spreadsheetml/2006/main" xmlns:r="http://schemas.openxmlformats.org/officeDocument/2006/relationships">
  <sheetPr>
    <tabColor rgb="FFFFFF00"/>
  </sheetPr>
  <dimension ref="A1:XFC16"/>
  <sheetViews>
    <sheetView showGridLines="0" topLeftCell="A8" workbookViewId="0">
      <selection activeCell="V5" sqref="V5"/>
    </sheetView>
  </sheetViews>
  <sheetFormatPr defaultColWidth="0" defaultRowHeight="15" zeroHeight="1"/>
  <cols>
    <col min="1" max="1" width="1.85546875" style="165" customWidth="1"/>
    <col min="2" max="2" width="3.5703125" style="165" customWidth="1"/>
    <col min="3" max="3" width="4.42578125" style="165" customWidth="1"/>
    <col min="4" max="4" width="5.42578125" style="173" customWidth="1"/>
    <col min="5" max="6" width="4.42578125" style="173" hidden="1" customWidth="1"/>
    <col min="7" max="9" width="4.42578125" style="173" customWidth="1"/>
    <col min="10" max="11" width="4.42578125" style="173" hidden="1" customWidth="1"/>
    <col min="12" max="16" width="4.42578125" style="173" customWidth="1"/>
    <col min="17" max="17" width="6.5703125" style="173" customWidth="1"/>
    <col min="18" max="18" width="5.28515625" style="173" customWidth="1"/>
    <col min="19" max="19" width="4.7109375" style="173" hidden="1" customWidth="1"/>
    <col min="20" max="20" width="4.5703125" style="173" hidden="1" customWidth="1"/>
    <col min="21" max="23" width="4.42578125" style="173" customWidth="1"/>
    <col min="24" max="25" width="4.42578125" style="173" hidden="1" customWidth="1"/>
    <col min="26" max="30" width="4.42578125" style="173" customWidth="1"/>
    <col min="31" max="31" width="6.5703125" style="173" bestFit="1" customWidth="1"/>
    <col min="32" max="32" width="5.7109375" style="173" customWidth="1"/>
    <col min="33" max="33" width="5" style="173" hidden="1" customWidth="1"/>
    <col min="34" max="34" width="5.140625" style="173" hidden="1" customWidth="1"/>
    <col min="35" max="37" width="4.42578125" style="173" customWidth="1"/>
    <col min="38" max="39" width="4.42578125" style="173" hidden="1" customWidth="1"/>
    <col min="40" max="44" width="4.42578125" style="173" customWidth="1"/>
    <col min="45" max="45" width="5.7109375" style="173" customWidth="1"/>
    <col min="46" max="46" width="1.7109375" style="165" customWidth="1"/>
    <col min="47" max="49" width="9.140625" style="165" hidden="1"/>
    <col min="50" max="51" width="4.42578125" style="165" hidden="1"/>
    <col min="52" max="54" width="9.140625" style="165" hidden="1"/>
    <col min="55" max="56" width="4.42578125" style="165" hidden="1"/>
    <col min="57" max="63" width="9.140625" style="165" hidden="1"/>
    <col min="64" max="65" width="4.42578125" style="165" hidden="1"/>
    <col min="66" max="68" width="9.140625" style="165" hidden="1"/>
    <col min="69" max="70" width="4.42578125" style="165" hidden="1"/>
    <col min="71" max="77" width="9.140625" style="165" hidden="1"/>
    <col min="78" max="79" width="4.42578125" style="165" hidden="1"/>
    <col min="80" max="82" width="9.140625" style="165" hidden="1"/>
    <col min="83" max="84" width="4.42578125" style="165" hidden="1"/>
    <col min="85" max="16383" width="9.140625" style="165" hidden="1"/>
    <col min="16384" max="16384" width="2.28515625" style="165" hidden="1"/>
  </cols>
  <sheetData>
    <row r="1" spans="2:45" ht="27" customHeight="1">
      <c r="B1" s="1004" t="str">
        <f>CONCATENATE(Master!B8,Master!D8,Master!E8,Master!E11)</f>
        <v>SCHOOL'S FULL NAME:-Govt. Sr. Secondary School RaimalwadaP.S.-Bapini (Jodhpur)</v>
      </c>
      <c r="C1" s="1005"/>
      <c r="D1" s="1005"/>
      <c r="E1" s="1005"/>
      <c r="F1" s="1005"/>
      <c r="G1" s="1005"/>
      <c r="H1" s="1005"/>
      <c r="I1" s="1005"/>
      <c r="J1" s="1005"/>
      <c r="K1" s="1005"/>
      <c r="L1" s="1005"/>
      <c r="M1" s="1005"/>
      <c r="N1" s="1005"/>
      <c r="O1" s="1005"/>
      <c r="P1" s="1005"/>
      <c r="Q1" s="1005"/>
      <c r="R1" s="1005"/>
      <c r="S1" s="1005"/>
      <c r="T1" s="1005"/>
      <c r="U1" s="1005"/>
      <c r="V1" s="1005"/>
      <c r="W1" s="1005"/>
      <c r="X1" s="1005"/>
      <c r="Y1" s="1005"/>
      <c r="Z1" s="1005"/>
      <c r="AA1" s="1005"/>
      <c r="AB1" s="1005"/>
      <c r="AC1" s="1005"/>
      <c r="AD1" s="1005"/>
      <c r="AE1" s="1005"/>
      <c r="AF1" s="1005"/>
      <c r="AG1" s="1005"/>
      <c r="AH1" s="1005"/>
      <c r="AI1" s="1005"/>
      <c r="AJ1" s="1005"/>
      <c r="AK1" s="1005"/>
      <c r="AL1" s="1005"/>
      <c r="AM1" s="1005"/>
      <c r="AN1" s="1005"/>
      <c r="AO1" s="1005"/>
      <c r="AP1" s="1005"/>
      <c r="AQ1" s="1005"/>
      <c r="AR1" s="1005"/>
      <c r="AS1" s="1006"/>
    </row>
    <row r="2" spans="2:45" ht="22.5">
      <c r="B2" s="1007" t="str">
        <f>CONCATENATE(,Master!B14,Master!D14,Master!E14)</f>
        <v>U-DISE CODE:-08151106901</v>
      </c>
      <c r="C2" s="1008"/>
      <c r="D2" s="1008"/>
      <c r="E2" s="1008"/>
      <c r="F2" s="1008"/>
      <c r="G2" s="1008"/>
      <c r="H2" s="1008"/>
      <c r="I2" s="1008"/>
      <c r="J2" s="1008"/>
      <c r="K2" s="1008"/>
      <c r="L2" s="1008"/>
      <c r="M2" s="1008"/>
      <c r="N2" s="1008"/>
      <c r="O2" s="1008"/>
      <c r="P2" s="1008"/>
      <c r="Q2" s="1008"/>
      <c r="R2" s="1008"/>
      <c r="S2" s="1008"/>
      <c r="T2" s="1008"/>
      <c r="U2" s="1008"/>
      <c r="V2" s="1008"/>
      <c r="W2" s="1008"/>
      <c r="X2" s="1008"/>
      <c r="Y2" s="1008"/>
      <c r="Z2" s="1008"/>
      <c r="AA2" s="1008"/>
      <c r="AB2" s="1008"/>
      <c r="AC2" s="1008"/>
      <c r="AD2" s="1008"/>
      <c r="AE2" s="1008"/>
      <c r="AF2" s="1008"/>
      <c r="AG2" s="1008"/>
      <c r="AH2" s="1008"/>
      <c r="AI2" s="1008"/>
      <c r="AJ2" s="1008"/>
      <c r="AK2" s="1008"/>
      <c r="AL2" s="1008"/>
      <c r="AM2" s="1008"/>
      <c r="AN2" s="1008"/>
      <c r="AO2" s="1008"/>
      <c r="AP2" s="1008"/>
      <c r="AQ2" s="1008"/>
      <c r="AR2" s="1008"/>
      <c r="AS2" s="1009"/>
    </row>
    <row r="3" spans="2:45" ht="25.5" customHeight="1" thickBot="1">
      <c r="B3" s="1010" t="s">
        <v>153</v>
      </c>
      <c r="C3" s="1011"/>
      <c r="D3" s="1011"/>
      <c r="E3" s="1011"/>
      <c r="F3" s="1011"/>
      <c r="G3" s="1011"/>
      <c r="H3" s="1011"/>
      <c r="I3" s="1011"/>
      <c r="J3" s="1011"/>
      <c r="K3" s="1011"/>
      <c r="L3" s="1011"/>
      <c r="M3" s="1011"/>
      <c r="N3" s="1011"/>
      <c r="O3" s="1011"/>
      <c r="P3" s="1011"/>
      <c r="Q3" s="1011"/>
      <c r="R3" s="1011"/>
      <c r="S3" s="1011"/>
      <c r="T3" s="1011"/>
      <c r="U3" s="1011"/>
      <c r="V3" s="1011"/>
      <c r="W3" s="1011"/>
      <c r="X3" s="1011"/>
      <c r="Y3" s="1011"/>
      <c r="Z3" s="1011"/>
      <c r="AA3" s="1011"/>
      <c r="AB3" s="1011"/>
      <c r="AC3" s="1011"/>
      <c r="AD3" s="1011"/>
      <c r="AE3" s="1011"/>
      <c r="AF3" s="1012" t="str">
        <f>CONCATENATE(Master!B6,Master!D6,Master!E6)</f>
        <v>SESSION:-2021-22</v>
      </c>
      <c r="AG3" s="1012"/>
      <c r="AH3" s="1012"/>
      <c r="AI3" s="1012"/>
      <c r="AJ3" s="1012"/>
      <c r="AK3" s="1012"/>
      <c r="AL3" s="1012"/>
      <c r="AM3" s="1012"/>
      <c r="AN3" s="1012"/>
      <c r="AO3" s="1012"/>
      <c r="AP3" s="1012"/>
      <c r="AQ3" s="1012"/>
      <c r="AR3" s="1012"/>
      <c r="AS3" s="1013"/>
    </row>
    <row r="4" spans="2:45" ht="46.5" customHeight="1">
      <c r="B4" s="1014" t="s">
        <v>35</v>
      </c>
      <c r="C4" s="1016" t="s">
        <v>28</v>
      </c>
      <c r="D4" s="1018" t="s">
        <v>31</v>
      </c>
      <c r="E4" s="1019"/>
      <c r="F4" s="1019"/>
      <c r="G4" s="1020"/>
      <c r="H4" s="1020"/>
      <c r="I4" s="1020"/>
      <c r="J4" s="1020"/>
      <c r="K4" s="1020"/>
      <c r="L4" s="1020"/>
      <c r="M4" s="1020"/>
      <c r="N4" s="1020"/>
      <c r="O4" s="1020"/>
      <c r="P4" s="1020"/>
      <c r="Q4" s="1023"/>
      <c r="R4" s="1018" t="str">
        <f>'Result Sheet 9'!W107</f>
        <v>ENGLISH</v>
      </c>
      <c r="S4" s="1019"/>
      <c r="T4" s="1019"/>
      <c r="U4" s="1020"/>
      <c r="V4" s="1020"/>
      <c r="W4" s="1020"/>
      <c r="X4" s="1020"/>
      <c r="Y4" s="1020"/>
      <c r="Z4" s="1020"/>
      <c r="AA4" s="1020"/>
      <c r="AB4" s="1020"/>
      <c r="AC4" s="1020"/>
      <c r="AD4" s="1020"/>
      <c r="AE4" s="1023"/>
      <c r="AF4" s="1018" t="str">
        <f>'Result Sheet 9'!AI107</f>
        <v>SANSKRIT</v>
      </c>
      <c r="AG4" s="1019"/>
      <c r="AH4" s="1019"/>
      <c r="AI4" s="1020"/>
      <c r="AJ4" s="1020"/>
      <c r="AK4" s="1020"/>
      <c r="AL4" s="1020"/>
      <c r="AM4" s="1020"/>
      <c r="AN4" s="1020"/>
      <c r="AO4" s="1020"/>
      <c r="AP4" s="1020"/>
      <c r="AQ4" s="1021"/>
      <c r="AR4" s="1021"/>
      <c r="AS4" s="1022"/>
    </row>
    <row r="5" spans="2:45" ht="62.25" customHeight="1">
      <c r="B5" s="1015"/>
      <c r="C5" s="1017"/>
      <c r="D5" s="166" t="s">
        <v>149</v>
      </c>
      <c r="E5" s="167" t="s">
        <v>71</v>
      </c>
      <c r="F5" s="167" t="s">
        <v>152</v>
      </c>
      <c r="G5" s="167" t="s">
        <v>142</v>
      </c>
      <c r="H5" s="167" t="s">
        <v>143</v>
      </c>
      <c r="I5" s="167" t="s">
        <v>144</v>
      </c>
      <c r="J5" s="167" t="s">
        <v>150</v>
      </c>
      <c r="K5" s="167" t="s">
        <v>151</v>
      </c>
      <c r="L5" s="167" t="s">
        <v>130</v>
      </c>
      <c r="M5" s="167" t="s">
        <v>145</v>
      </c>
      <c r="N5" s="167" t="s">
        <v>131</v>
      </c>
      <c r="O5" s="167" t="s">
        <v>146</v>
      </c>
      <c r="P5" s="167" t="s">
        <v>147</v>
      </c>
      <c r="Q5" s="168" t="s">
        <v>33</v>
      </c>
      <c r="R5" s="166" t="s">
        <v>149</v>
      </c>
      <c r="S5" s="167" t="s">
        <v>71</v>
      </c>
      <c r="T5" s="167" t="s">
        <v>152</v>
      </c>
      <c r="U5" s="167" t="s">
        <v>142</v>
      </c>
      <c r="V5" s="167" t="s">
        <v>143</v>
      </c>
      <c r="W5" s="167" t="s">
        <v>144</v>
      </c>
      <c r="X5" s="167" t="s">
        <v>150</v>
      </c>
      <c r="Y5" s="167" t="s">
        <v>151</v>
      </c>
      <c r="Z5" s="167" t="s">
        <v>130</v>
      </c>
      <c r="AA5" s="167" t="s">
        <v>145</v>
      </c>
      <c r="AB5" s="167" t="s">
        <v>131</v>
      </c>
      <c r="AC5" s="167" t="s">
        <v>146</v>
      </c>
      <c r="AD5" s="167" t="s">
        <v>147</v>
      </c>
      <c r="AE5" s="168" t="s">
        <v>33</v>
      </c>
      <c r="AF5" s="166" t="s">
        <v>149</v>
      </c>
      <c r="AG5" s="167" t="s">
        <v>71</v>
      </c>
      <c r="AH5" s="167" t="s">
        <v>152</v>
      </c>
      <c r="AI5" s="167" t="s">
        <v>142</v>
      </c>
      <c r="AJ5" s="167" t="s">
        <v>143</v>
      </c>
      <c r="AK5" s="167" t="s">
        <v>144</v>
      </c>
      <c r="AL5" s="167" t="s">
        <v>150</v>
      </c>
      <c r="AM5" s="167" t="s">
        <v>151</v>
      </c>
      <c r="AN5" s="167" t="s">
        <v>130</v>
      </c>
      <c r="AO5" s="167" t="s">
        <v>145</v>
      </c>
      <c r="AP5" s="167" t="s">
        <v>131</v>
      </c>
      <c r="AQ5" s="167" t="s">
        <v>146</v>
      </c>
      <c r="AR5" s="167" t="s">
        <v>147</v>
      </c>
      <c r="AS5" s="410" t="s">
        <v>33</v>
      </c>
    </row>
    <row r="6" spans="2:45" ht="33.75" customHeight="1">
      <c r="B6" s="1048">
        <v>1</v>
      </c>
      <c r="C6" s="1051" t="s">
        <v>140</v>
      </c>
      <c r="D6" s="1024">
        <f>'Result Sheet 9'!K110</f>
        <v>2</v>
      </c>
      <c r="E6" s="1002">
        <f>COUNTIF('Class-9'!$Y$9:$Y$108,"D")</f>
        <v>0</v>
      </c>
      <c r="F6" s="1002">
        <f>COUNTIF('Class-9'!$Y$9:$Y$108,"I")</f>
        <v>1</v>
      </c>
      <c r="G6" s="1002">
        <f>SUM('Result Sheet 9'!O110,'Result Sheet 9'!P110)</f>
        <v>1</v>
      </c>
      <c r="H6" s="1002">
        <f>'Result Sheet 9'!Q110</f>
        <v>0</v>
      </c>
      <c r="I6" s="1002">
        <f>'Result Sheet 9'!R110</f>
        <v>1</v>
      </c>
      <c r="J6" s="1002">
        <f>COUNTIF('Class-9'!$Y$9:$Y$108,"G1")</f>
        <v>0</v>
      </c>
      <c r="K6" s="1002">
        <f>COUNTIF('Class-9'!$Y$9:$Y$108,"G2")</f>
        <v>0</v>
      </c>
      <c r="L6" s="1002">
        <f>'Result Sheet 9'!S110</f>
        <v>0</v>
      </c>
      <c r="M6" s="1002">
        <f>'Result Sheet 9'!T110</f>
        <v>0</v>
      </c>
      <c r="N6" s="1002">
        <f>'Result Sheet 9'!U110</f>
        <v>0</v>
      </c>
      <c r="O6" s="1002">
        <f>'Result Sheet 9'!M110</f>
        <v>0</v>
      </c>
      <c r="P6" s="1002">
        <f>COUNTIF('Class-9'!$Y$9:$Y$108,"AB")</f>
        <v>0</v>
      </c>
      <c r="Q6" s="1026">
        <f>SUM(G6:I7,L6:P7)</f>
        <v>2</v>
      </c>
      <c r="R6" s="1024">
        <f>'Result Sheet 9'!W110</f>
        <v>2</v>
      </c>
      <c r="S6" s="1002">
        <f>COUNTIF('Class-9'!$AM$9:$AM$108,"D")</f>
        <v>1</v>
      </c>
      <c r="T6" s="1002">
        <f>COUNTIF('Class-9'!$AM$9:$AM$108,"I")</f>
        <v>1</v>
      </c>
      <c r="U6" s="1002">
        <f>'Result Sheet 9'!AA110+'Result Sheet 9'!AB110</f>
        <v>2</v>
      </c>
      <c r="V6" s="1002">
        <f>'Result Sheet 9'!AC110</f>
        <v>0</v>
      </c>
      <c r="W6" s="1002">
        <f>'Result Sheet 9'!AD110</f>
        <v>0</v>
      </c>
      <c r="X6" s="1002">
        <f>COUNTIF('Class-9'!$AM$9:$AM$108,"G1")</f>
        <v>0</v>
      </c>
      <c r="Y6" s="1002">
        <f>COUNTIF('Class-9'!$AM$9:$AM$108,"G2")</f>
        <v>0</v>
      </c>
      <c r="Z6" s="1002">
        <f>'Result Sheet 9'!AE110</f>
        <v>0</v>
      </c>
      <c r="AA6" s="1002">
        <f>'Result Sheet 9'!AF110</f>
        <v>0</v>
      </c>
      <c r="AB6" s="1002">
        <f>'Result Sheet 9'!AG110</f>
        <v>0</v>
      </c>
      <c r="AC6" s="1002">
        <f>'Result Sheet 9'!Y110</f>
        <v>0</v>
      </c>
      <c r="AD6" s="1002">
        <f>COUNTIF('Class-9'!$AM$9:$AM$108,"AB")</f>
        <v>0</v>
      </c>
      <c r="AE6" s="1026">
        <f>SUM(U6:W7,Z6:AD7)</f>
        <v>2</v>
      </c>
      <c r="AF6" s="1024">
        <f>'Result Sheet 9'!AI110</f>
        <v>2</v>
      </c>
      <c r="AG6" s="1002">
        <f>COUNTIF('Class-9'!$BA$9:$BA$108,"D")</f>
        <v>1</v>
      </c>
      <c r="AH6" s="1002">
        <f>COUNTIF('Class-9'!$BA$9:$BA$108,"I")</f>
        <v>0</v>
      </c>
      <c r="AI6" s="1002">
        <f>'Result Sheet 9'!AM110+'Result Sheet 9'!AN110</f>
        <v>1</v>
      </c>
      <c r="AJ6" s="1002">
        <f>'Result Sheet 9'!AO110</f>
        <v>1</v>
      </c>
      <c r="AK6" s="1002">
        <f>'Result Sheet 9'!AP110</f>
        <v>0</v>
      </c>
      <c r="AL6" s="1002">
        <f>COUNTIF('Class-9'!$BA$9:$BA$108,"G1")</f>
        <v>0</v>
      </c>
      <c r="AM6" s="1002">
        <f>COUNTIF('Class-9'!$BA$9:$BA$108,"G2")</f>
        <v>0</v>
      </c>
      <c r="AN6" s="1002">
        <f>'Result Sheet 9'!AQ110</f>
        <v>0</v>
      </c>
      <c r="AO6" s="1002">
        <f>'Result Sheet 9'!AR110</f>
        <v>0</v>
      </c>
      <c r="AP6" s="1002">
        <f>'Result Sheet 9'!AS110</f>
        <v>0</v>
      </c>
      <c r="AQ6" s="1002">
        <f>'Result Sheet 9'!AK110</f>
        <v>0</v>
      </c>
      <c r="AR6" s="1002">
        <f>COUNTIF('Class-9'!$BA$9:$BA$108,"AB")</f>
        <v>0</v>
      </c>
      <c r="AS6" s="1000">
        <f>SUM(AI6:AK7,AN6:AR7)</f>
        <v>2</v>
      </c>
    </row>
    <row r="7" spans="2:45" ht="33.75" customHeight="1" thickBot="1">
      <c r="B7" s="1049"/>
      <c r="C7" s="1052"/>
      <c r="D7" s="1025"/>
      <c r="E7" s="1003"/>
      <c r="F7" s="1003"/>
      <c r="G7" s="1003"/>
      <c r="H7" s="1003"/>
      <c r="I7" s="1003"/>
      <c r="J7" s="1003"/>
      <c r="K7" s="1003"/>
      <c r="L7" s="1003"/>
      <c r="M7" s="1003"/>
      <c r="N7" s="1003"/>
      <c r="O7" s="1003"/>
      <c r="P7" s="1003"/>
      <c r="Q7" s="1027"/>
      <c r="R7" s="1025"/>
      <c r="S7" s="1003"/>
      <c r="T7" s="1003"/>
      <c r="U7" s="1003"/>
      <c r="V7" s="1003"/>
      <c r="W7" s="1003"/>
      <c r="X7" s="1003"/>
      <c r="Y7" s="1003"/>
      <c r="Z7" s="1003"/>
      <c r="AA7" s="1003"/>
      <c r="AB7" s="1003"/>
      <c r="AC7" s="1003"/>
      <c r="AD7" s="1003"/>
      <c r="AE7" s="1027"/>
      <c r="AF7" s="1025"/>
      <c r="AG7" s="1003"/>
      <c r="AH7" s="1003"/>
      <c r="AI7" s="1003"/>
      <c r="AJ7" s="1003"/>
      <c r="AK7" s="1003"/>
      <c r="AL7" s="1003"/>
      <c r="AM7" s="1003"/>
      <c r="AN7" s="1003"/>
      <c r="AO7" s="1003"/>
      <c r="AP7" s="1003"/>
      <c r="AQ7" s="1003"/>
      <c r="AR7" s="1003"/>
      <c r="AS7" s="1001"/>
    </row>
    <row r="8" spans="2:45" ht="52.5" customHeight="1">
      <c r="B8" s="1049"/>
      <c r="C8" s="1052"/>
      <c r="D8" s="1018" t="str">
        <f>'Result Sheet 9'!AU107</f>
        <v>SCIENCE</v>
      </c>
      <c r="E8" s="1019"/>
      <c r="F8" s="1019"/>
      <c r="G8" s="1020"/>
      <c r="H8" s="1020"/>
      <c r="I8" s="1020"/>
      <c r="J8" s="1020"/>
      <c r="K8" s="1020"/>
      <c r="L8" s="1020"/>
      <c r="M8" s="1020"/>
      <c r="N8" s="1020"/>
      <c r="O8" s="1020"/>
      <c r="P8" s="1020"/>
      <c r="Q8" s="1023"/>
      <c r="R8" s="1018" t="str">
        <f>'Result Sheet 9'!BG107</f>
        <v>MATHEMATICS</v>
      </c>
      <c r="S8" s="1019"/>
      <c r="T8" s="1019"/>
      <c r="U8" s="1020"/>
      <c r="V8" s="1020"/>
      <c r="W8" s="1020"/>
      <c r="X8" s="1020"/>
      <c r="Y8" s="1020"/>
      <c r="Z8" s="1020"/>
      <c r="AA8" s="1020"/>
      <c r="AB8" s="1020"/>
      <c r="AC8" s="1020"/>
      <c r="AD8" s="1020"/>
      <c r="AE8" s="1023"/>
      <c r="AF8" s="1018" t="str">
        <f>'Result Sheet 9'!BS107</f>
        <v>SOCIAL SCIENCE</v>
      </c>
      <c r="AG8" s="1019"/>
      <c r="AH8" s="1019"/>
      <c r="AI8" s="1020"/>
      <c r="AJ8" s="1020"/>
      <c r="AK8" s="1020"/>
      <c r="AL8" s="1020"/>
      <c r="AM8" s="1020"/>
      <c r="AN8" s="1020"/>
      <c r="AO8" s="1020"/>
      <c r="AP8" s="1020"/>
      <c r="AQ8" s="1021"/>
      <c r="AR8" s="1021"/>
      <c r="AS8" s="1022"/>
    </row>
    <row r="9" spans="2:45" ht="62.25" customHeight="1">
      <c r="B9" s="1049"/>
      <c r="C9" s="1052"/>
      <c r="D9" s="166" t="s">
        <v>149</v>
      </c>
      <c r="E9" s="167" t="s">
        <v>71</v>
      </c>
      <c r="F9" s="167" t="s">
        <v>152</v>
      </c>
      <c r="G9" s="167" t="s">
        <v>142</v>
      </c>
      <c r="H9" s="167" t="s">
        <v>143</v>
      </c>
      <c r="I9" s="167" t="s">
        <v>144</v>
      </c>
      <c r="J9" s="167" t="s">
        <v>150</v>
      </c>
      <c r="K9" s="167" t="s">
        <v>151</v>
      </c>
      <c r="L9" s="167" t="s">
        <v>130</v>
      </c>
      <c r="M9" s="167" t="s">
        <v>145</v>
      </c>
      <c r="N9" s="167" t="s">
        <v>131</v>
      </c>
      <c r="O9" s="167" t="s">
        <v>146</v>
      </c>
      <c r="P9" s="167" t="s">
        <v>147</v>
      </c>
      <c r="Q9" s="168" t="s">
        <v>33</v>
      </c>
      <c r="R9" s="166" t="s">
        <v>149</v>
      </c>
      <c r="S9" s="167" t="s">
        <v>71</v>
      </c>
      <c r="T9" s="167" t="s">
        <v>152</v>
      </c>
      <c r="U9" s="167" t="s">
        <v>142</v>
      </c>
      <c r="V9" s="167" t="s">
        <v>143</v>
      </c>
      <c r="W9" s="167" t="s">
        <v>144</v>
      </c>
      <c r="X9" s="167" t="s">
        <v>150</v>
      </c>
      <c r="Y9" s="167" t="s">
        <v>151</v>
      </c>
      <c r="Z9" s="167" t="s">
        <v>130</v>
      </c>
      <c r="AA9" s="167" t="s">
        <v>145</v>
      </c>
      <c r="AB9" s="167" t="s">
        <v>131</v>
      </c>
      <c r="AC9" s="167" t="s">
        <v>146</v>
      </c>
      <c r="AD9" s="167" t="s">
        <v>147</v>
      </c>
      <c r="AE9" s="168" t="s">
        <v>33</v>
      </c>
      <c r="AF9" s="166" t="s">
        <v>149</v>
      </c>
      <c r="AG9" s="167" t="s">
        <v>71</v>
      </c>
      <c r="AH9" s="167" t="s">
        <v>152</v>
      </c>
      <c r="AI9" s="167" t="s">
        <v>142</v>
      </c>
      <c r="AJ9" s="167" t="s">
        <v>143</v>
      </c>
      <c r="AK9" s="167" t="s">
        <v>144</v>
      </c>
      <c r="AL9" s="167" t="s">
        <v>150</v>
      </c>
      <c r="AM9" s="167" t="s">
        <v>151</v>
      </c>
      <c r="AN9" s="167" t="s">
        <v>130</v>
      </c>
      <c r="AO9" s="167" t="s">
        <v>145</v>
      </c>
      <c r="AP9" s="167" t="s">
        <v>131</v>
      </c>
      <c r="AQ9" s="167" t="s">
        <v>146</v>
      </c>
      <c r="AR9" s="167" t="s">
        <v>147</v>
      </c>
      <c r="AS9" s="410" t="s">
        <v>33</v>
      </c>
    </row>
    <row r="10" spans="2:45" ht="55.5" customHeight="1" thickBot="1">
      <c r="B10" s="1050"/>
      <c r="C10" s="1053"/>
      <c r="D10" s="169">
        <f>'Result Sheet 9'!AU110</f>
        <v>2</v>
      </c>
      <c r="E10" s="170">
        <f>COUNTIF('Class-9'!$BO$9:$BO$108,"D")</f>
        <v>1</v>
      </c>
      <c r="F10" s="170">
        <f>COUNTIF('Class-9'!$BO$9:$BO$108,"I")</f>
        <v>1</v>
      </c>
      <c r="G10" s="170">
        <f>'Result Sheet 9'!AY110+'Result Sheet 9'!AZ110</f>
        <v>2</v>
      </c>
      <c r="H10" s="170">
        <f>'Result Sheet 9'!BA110</f>
        <v>0</v>
      </c>
      <c r="I10" s="170">
        <f>'Result Sheet 9'!BB110</f>
        <v>0</v>
      </c>
      <c r="J10" s="170">
        <f>COUNTIF('Class-9'!$BO$9:$BO$108,"G1")</f>
        <v>0</v>
      </c>
      <c r="K10" s="170">
        <f>COUNTIF('Class-9'!$BO$9:$BO$108,"G2")</f>
        <v>0</v>
      </c>
      <c r="L10" s="170">
        <f>'Result Sheet 9'!BC110</f>
        <v>0</v>
      </c>
      <c r="M10" s="170">
        <f>'Result Sheet 9'!BD110</f>
        <v>0</v>
      </c>
      <c r="N10" s="170">
        <f>'Result Sheet 9'!BE110</f>
        <v>0</v>
      </c>
      <c r="O10" s="170">
        <f>'Result Sheet 9'!AW110</f>
        <v>0</v>
      </c>
      <c r="P10" s="170">
        <f>COUNTIF('Class-9'!$BO$9:$BO$108,"AB")</f>
        <v>0</v>
      </c>
      <c r="Q10" s="171">
        <f>SUM(G10:I10,L10:P10)</f>
        <v>2</v>
      </c>
      <c r="R10" s="345">
        <f>'Result Sheet 9'!BG110</f>
        <v>2</v>
      </c>
      <c r="S10" s="170">
        <f>COUNTIF('Class-9'!$CC$9:$CC$108,"D")</f>
        <v>1</v>
      </c>
      <c r="T10" s="170">
        <f>COUNTIF('Class-9'!$CC$9:$CC$108,"I")</f>
        <v>1</v>
      </c>
      <c r="U10" s="170">
        <f>'Result Sheet 9'!BK110+'Result Sheet 9'!BL110</f>
        <v>2</v>
      </c>
      <c r="V10" s="170">
        <f>'Result Sheet 9'!BM110</f>
        <v>0</v>
      </c>
      <c r="W10" s="170">
        <f>'Result Sheet 9'!BN110</f>
        <v>0</v>
      </c>
      <c r="X10" s="170">
        <f>'Result Sheet 9'!BO110</f>
        <v>0</v>
      </c>
      <c r="Y10" s="170">
        <f>'Result Sheet 9'!BP110</f>
        <v>0</v>
      </c>
      <c r="Z10" s="170">
        <f>'Result Sheet 9'!BO110</f>
        <v>0</v>
      </c>
      <c r="AA10" s="170">
        <f>'Result Sheet 9'!BP110</f>
        <v>0</v>
      </c>
      <c r="AB10" s="170">
        <f>'Result Sheet 9'!BQ110</f>
        <v>0</v>
      </c>
      <c r="AC10" s="170">
        <f>'Result Sheet 9'!BI110</f>
        <v>0</v>
      </c>
      <c r="AD10" s="170">
        <f>COUNTIF('Class-9'!$CC$9:$CC$108,"AB")</f>
        <v>0</v>
      </c>
      <c r="AE10" s="171">
        <f>SUM(U10:W10,Z10:AD10)</f>
        <v>2</v>
      </c>
      <c r="AF10" s="345">
        <f>'Result Sheet 9'!BS110</f>
        <v>2</v>
      </c>
      <c r="AG10" s="170">
        <f>COUNTIF('Class-9'!$CQ$9:$CQ$108,"D")</f>
        <v>1</v>
      </c>
      <c r="AH10" s="170">
        <f>COUNTIF('Class-9'!$CQ$9:$CQ$108,"I")</f>
        <v>1</v>
      </c>
      <c r="AI10" s="170">
        <f>'Result Sheet 9'!BW110+'Result Sheet 9'!BX110</f>
        <v>2</v>
      </c>
      <c r="AJ10" s="170">
        <f>'Result Sheet 9'!BY110</f>
        <v>0</v>
      </c>
      <c r="AK10" s="170">
        <f>'Result Sheet 9'!BZ110</f>
        <v>0</v>
      </c>
      <c r="AL10" s="170">
        <f>'Result Sheet 9'!CA110</f>
        <v>0</v>
      </c>
      <c r="AM10" s="170">
        <f>'Result Sheet 9'!CB110</f>
        <v>0</v>
      </c>
      <c r="AN10" s="170">
        <f>'Result Sheet 9'!CA110</f>
        <v>0</v>
      </c>
      <c r="AO10" s="170">
        <f>'Result Sheet 9'!CB110</f>
        <v>0</v>
      </c>
      <c r="AP10" s="170">
        <f>'Result Sheet 9'!CD110</f>
        <v>0</v>
      </c>
      <c r="AQ10" s="170">
        <f>'Result Sheet 9'!BU110</f>
        <v>0</v>
      </c>
      <c r="AR10" s="170">
        <f>COUNTIF('Class-9'!$CQ$9:$CQ$108,"AB")</f>
        <v>0</v>
      </c>
      <c r="AS10" s="411">
        <f>SUM(AI10:AK10,AN10:AR10)</f>
        <v>2</v>
      </c>
    </row>
    <row r="11" spans="2:45" ht="15.75" thickBot="1">
      <c r="B11" s="1039"/>
      <c r="C11" s="1040"/>
      <c r="D11" s="1040"/>
      <c r="E11" s="1040"/>
      <c r="F11" s="1040"/>
      <c r="G11" s="1040"/>
      <c r="H11" s="1040"/>
      <c r="I11" s="1040"/>
      <c r="J11" s="1040"/>
      <c r="K11" s="1040"/>
      <c r="L11" s="1040"/>
      <c r="M11" s="1040"/>
      <c r="N11" s="1040"/>
      <c r="O11" s="1040"/>
      <c r="P11" s="1040"/>
      <c r="Q11" s="1040"/>
      <c r="R11" s="1040"/>
      <c r="S11" s="1040"/>
      <c r="T11" s="1040"/>
      <c r="U11" s="1040"/>
      <c r="V11" s="1040"/>
      <c r="W11" s="1040"/>
      <c r="X11" s="1040"/>
      <c r="Y11" s="1040"/>
      <c r="Z11" s="1040"/>
      <c r="AA11" s="1040"/>
      <c r="AB11" s="1040"/>
      <c r="AC11" s="1040"/>
      <c r="AD11" s="1040"/>
      <c r="AE11" s="1040"/>
      <c r="AF11" s="1040"/>
      <c r="AG11" s="1040"/>
      <c r="AH11" s="1040"/>
      <c r="AI11" s="1040"/>
      <c r="AJ11" s="1040"/>
      <c r="AK11" s="1040"/>
      <c r="AL11" s="1040"/>
      <c r="AM11" s="1040"/>
      <c r="AN11" s="1040"/>
      <c r="AO11" s="1040"/>
      <c r="AP11" s="1040"/>
      <c r="AQ11" s="1040"/>
      <c r="AR11" s="1040"/>
      <c r="AS11" s="1041"/>
    </row>
    <row r="12" spans="2:45" ht="26.25" thickBot="1">
      <c r="B12" s="1042" t="s">
        <v>139</v>
      </c>
      <c r="C12" s="1043"/>
      <c r="D12" s="1043"/>
      <c r="E12" s="1043"/>
      <c r="F12" s="1043"/>
      <c r="G12" s="1043"/>
      <c r="H12" s="1043"/>
      <c r="I12" s="1043"/>
      <c r="J12" s="1043"/>
      <c r="K12" s="1043"/>
      <c r="L12" s="1043"/>
      <c r="M12" s="1043"/>
      <c r="N12" s="1043"/>
      <c r="O12" s="1043"/>
      <c r="P12" s="1043"/>
      <c r="Q12" s="1043"/>
      <c r="R12" s="1043"/>
      <c r="S12" s="1043"/>
      <c r="T12" s="1043"/>
      <c r="U12" s="1043"/>
      <c r="V12" s="1043"/>
      <c r="W12" s="1043"/>
      <c r="X12" s="172"/>
      <c r="Y12" s="172"/>
      <c r="Z12" s="1044" t="str">
        <f>CONCATENATE(Master!B6,Master!D6,Master!E6)</f>
        <v>SESSION:-2021-22</v>
      </c>
      <c r="AA12" s="1044"/>
      <c r="AB12" s="1044"/>
      <c r="AC12" s="1044"/>
      <c r="AD12" s="1044"/>
      <c r="AE12" s="1044"/>
      <c r="AF12" s="1044"/>
      <c r="AG12" s="1044"/>
      <c r="AH12" s="1044"/>
      <c r="AI12" s="1044"/>
      <c r="AJ12" s="1044"/>
      <c r="AK12" s="1044"/>
      <c r="AL12" s="1044"/>
      <c r="AM12" s="1044"/>
      <c r="AN12" s="1044"/>
      <c r="AO12" s="1044"/>
      <c r="AP12" s="1044"/>
      <c r="AQ12" s="1044"/>
      <c r="AR12" s="1044"/>
      <c r="AS12" s="1045"/>
    </row>
    <row r="13" spans="2:45" ht="41.25" customHeight="1">
      <c r="B13" s="1046" t="s">
        <v>35</v>
      </c>
      <c r="C13" s="1047"/>
      <c r="D13" s="1030" t="s">
        <v>28</v>
      </c>
      <c r="E13" s="1031"/>
      <c r="F13" s="1031"/>
      <c r="G13" s="1032"/>
      <c r="H13" s="1047" t="s">
        <v>141</v>
      </c>
      <c r="I13" s="1047"/>
      <c r="J13" s="1047"/>
      <c r="K13" s="1047"/>
      <c r="L13" s="1047"/>
      <c r="M13" s="1047" t="s">
        <v>154</v>
      </c>
      <c r="N13" s="1047"/>
      <c r="O13" s="1047"/>
      <c r="P13" s="1047" t="s">
        <v>155</v>
      </c>
      <c r="Q13" s="1047"/>
      <c r="R13" s="1047"/>
      <c r="S13" s="344"/>
      <c r="T13" s="344"/>
      <c r="U13" s="1056" t="s">
        <v>158</v>
      </c>
      <c r="V13" s="1054"/>
      <c r="W13" s="1054"/>
      <c r="X13" s="1054"/>
      <c r="Y13" s="1057"/>
      <c r="Z13" s="1047" t="s">
        <v>145</v>
      </c>
      <c r="AA13" s="1047"/>
      <c r="AB13" s="1047"/>
      <c r="AC13" s="1047" t="s">
        <v>131</v>
      </c>
      <c r="AD13" s="1047"/>
      <c r="AE13" s="1047"/>
      <c r="AF13" s="1047" t="s">
        <v>146</v>
      </c>
      <c r="AG13" s="1047"/>
      <c r="AH13" s="1047"/>
      <c r="AI13" s="1047"/>
      <c r="AJ13" s="1047"/>
      <c r="AK13" s="1047" t="s">
        <v>147</v>
      </c>
      <c r="AL13" s="1047"/>
      <c r="AM13" s="1047"/>
      <c r="AN13" s="1047"/>
      <c r="AO13" s="1062" t="s">
        <v>157</v>
      </c>
      <c r="AP13" s="1062"/>
      <c r="AQ13" s="1054" t="s">
        <v>156</v>
      </c>
      <c r="AR13" s="1054"/>
      <c r="AS13" s="1055"/>
    </row>
    <row r="14" spans="2:45" ht="15.75" customHeight="1">
      <c r="B14" s="1036">
        <v>1</v>
      </c>
      <c r="C14" s="1037"/>
      <c r="D14" s="1038">
        <v>2</v>
      </c>
      <c r="E14" s="1038"/>
      <c r="F14" s="1038"/>
      <c r="G14" s="1038"/>
      <c r="H14" s="1038">
        <v>3</v>
      </c>
      <c r="I14" s="1038"/>
      <c r="J14" s="1038"/>
      <c r="K14" s="1038"/>
      <c r="L14" s="1038"/>
      <c r="M14" s="1038">
        <v>4</v>
      </c>
      <c r="N14" s="1038"/>
      <c r="O14" s="1038"/>
      <c r="P14" s="1038">
        <v>5</v>
      </c>
      <c r="Q14" s="1038"/>
      <c r="R14" s="1038"/>
      <c r="S14" s="342"/>
      <c r="T14" s="342"/>
      <c r="U14" s="1038">
        <v>6</v>
      </c>
      <c r="V14" s="1038"/>
      <c r="W14" s="1038"/>
      <c r="X14" s="342"/>
      <c r="Y14" s="342"/>
      <c r="Z14" s="1038">
        <v>7</v>
      </c>
      <c r="AA14" s="1038"/>
      <c r="AB14" s="1038"/>
      <c r="AC14" s="1038">
        <v>8</v>
      </c>
      <c r="AD14" s="1038"/>
      <c r="AE14" s="1038"/>
      <c r="AF14" s="1038">
        <v>9</v>
      </c>
      <c r="AG14" s="1038"/>
      <c r="AH14" s="1038"/>
      <c r="AI14" s="1038"/>
      <c r="AJ14" s="1038"/>
      <c r="AK14" s="1038">
        <v>10</v>
      </c>
      <c r="AL14" s="1038"/>
      <c r="AM14" s="1038"/>
      <c r="AN14" s="1038"/>
      <c r="AO14" s="1038">
        <v>11</v>
      </c>
      <c r="AP14" s="1038"/>
      <c r="AQ14" s="1063">
        <v>12</v>
      </c>
      <c r="AR14" s="1063"/>
      <c r="AS14" s="1064"/>
    </row>
    <row r="15" spans="2:45" ht="45.75" customHeight="1" thickBot="1">
      <c r="B15" s="1028">
        <v>1</v>
      </c>
      <c r="C15" s="1029"/>
      <c r="D15" s="1033" t="s">
        <v>140</v>
      </c>
      <c r="E15" s="1034"/>
      <c r="F15" s="1034"/>
      <c r="G15" s="1035"/>
      <c r="H15" s="1029">
        <f>COUNTIF('Class-9'!$ET$9:$ET$108,"First")</f>
        <v>2</v>
      </c>
      <c r="I15" s="1029"/>
      <c r="J15" s="1029"/>
      <c r="K15" s="1029"/>
      <c r="L15" s="1029"/>
      <c r="M15" s="1029">
        <f>COUNTIF('Class-9'!$ET$9:$ET$108,"Second")</f>
        <v>0</v>
      </c>
      <c r="N15" s="1029"/>
      <c r="O15" s="1029"/>
      <c r="P15" s="1029">
        <f>COUNTIF('Class-9'!$ET$9:$ET$108,"Third")</f>
        <v>0</v>
      </c>
      <c r="Q15" s="1029"/>
      <c r="R15" s="1029"/>
      <c r="S15" s="412"/>
      <c r="T15" s="412"/>
      <c r="U15" s="1058">
        <f>SUM(H15:R15)</f>
        <v>2</v>
      </c>
      <c r="V15" s="1058"/>
      <c r="W15" s="1058"/>
      <c r="X15" s="1058"/>
      <c r="Y15" s="1058"/>
      <c r="Z15" s="1029">
        <f>COUNTIF('Class-9'!$ET$9:$ET$108,"Supp.")</f>
        <v>0</v>
      </c>
      <c r="AA15" s="1029"/>
      <c r="AB15" s="1029"/>
      <c r="AC15" s="1029">
        <f>COUNTIF('Class-9'!$ET$9:$ET$108,"Fail")</f>
        <v>0</v>
      </c>
      <c r="AD15" s="1029"/>
      <c r="AE15" s="1029"/>
      <c r="AF15" s="1029">
        <f>COUNTIF('Class-9'!$ET$9:$ET$108,"NSO")</f>
        <v>0</v>
      </c>
      <c r="AG15" s="1029"/>
      <c r="AH15" s="1029"/>
      <c r="AI15" s="1029"/>
      <c r="AJ15" s="1029"/>
      <c r="AK15" s="1029">
        <f>COUNTIF('Class-9'!$ET$9:$ET$108,"AB")</f>
        <v>0</v>
      </c>
      <c r="AL15" s="1029"/>
      <c r="AM15" s="1029"/>
      <c r="AN15" s="1029"/>
      <c r="AO15" s="1061">
        <f>SUM(Z15:AN15)</f>
        <v>0</v>
      </c>
      <c r="AP15" s="1061"/>
      <c r="AQ15" s="1059">
        <f>SUM(U15,AO15)</f>
        <v>2</v>
      </c>
      <c r="AR15" s="1059"/>
      <c r="AS15" s="1060"/>
    </row>
    <row r="16" spans="2:45">
      <c r="B16" s="593"/>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row>
  </sheetData>
  <sheetProtection password="C875" sheet="1" objects="1" scenarios="1" formatCells="0" formatColumns="0" formatRows="0" selectLockedCells="1"/>
  <mergeCells count="96">
    <mergeCell ref="B16:AS16"/>
    <mergeCell ref="AQ15:AS15"/>
    <mergeCell ref="AK13:AN13"/>
    <mergeCell ref="AK14:AN14"/>
    <mergeCell ref="AK15:AN15"/>
    <mergeCell ref="AO15:AP15"/>
    <mergeCell ref="AO13:AP13"/>
    <mergeCell ref="AO14:AP14"/>
    <mergeCell ref="AQ14:AS14"/>
    <mergeCell ref="AC15:AE15"/>
    <mergeCell ref="AF15:AJ15"/>
    <mergeCell ref="H14:L14"/>
    <mergeCell ref="U14:W14"/>
    <mergeCell ref="P14:R14"/>
    <mergeCell ref="M14:O14"/>
    <mergeCell ref="AF14:AJ14"/>
    <mergeCell ref="H15:L15"/>
    <mergeCell ref="M15:O15"/>
    <mergeCell ref="P15:R15"/>
    <mergeCell ref="U15:Y15"/>
    <mergeCell ref="Z15:AB15"/>
    <mergeCell ref="AA6:AA7"/>
    <mergeCell ref="P6:P7"/>
    <mergeCell ref="J6:J7"/>
    <mergeCell ref="AQ13:AS13"/>
    <mergeCell ref="Z13:AB13"/>
    <mergeCell ref="AC13:AE13"/>
    <mergeCell ref="AF13:AJ13"/>
    <mergeCell ref="H13:L13"/>
    <mergeCell ref="M13:O13"/>
    <mergeCell ref="P13:R13"/>
    <mergeCell ref="U13:Y13"/>
    <mergeCell ref="X6:X7"/>
    <mergeCell ref="Y6:Y7"/>
    <mergeCell ref="AD6:AD7"/>
    <mergeCell ref="V6:V7"/>
    <mergeCell ref="R6:R7"/>
    <mergeCell ref="E6:E7"/>
    <mergeCell ref="F6:F7"/>
    <mergeCell ref="B6:B10"/>
    <mergeCell ref="C6:C10"/>
    <mergeCell ref="M6:M7"/>
    <mergeCell ref="D8:Q8"/>
    <mergeCell ref="K6:K7"/>
    <mergeCell ref="D6:D7"/>
    <mergeCell ref="N6:N7"/>
    <mergeCell ref="AC14:AE14"/>
    <mergeCell ref="Z14:AB14"/>
    <mergeCell ref="B11:AS11"/>
    <mergeCell ref="B12:W12"/>
    <mergeCell ref="Z12:AS12"/>
    <mergeCell ref="B13:C13"/>
    <mergeCell ref="B15:C15"/>
    <mergeCell ref="D13:G13"/>
    <mergeCell ref="D15:G15"/>
    <mergeCell ref="B14:C14"/>
    <mergeCell ref="D14:G14"/>
    <mergeCell ref="W6:W7"/>
    <mergeCell ref="U6:U7"/>
    <mergeCell ref="G6:G7"/>
    <mergeCell ref="H6:H7"/>
    <mergeCell ref="I6:I7"/>
    <mergeCell ref="L6:L7"/>
    <mergeCell ref="O6:O7"/>
    <mergeCell ref="AP6:AP7"/>
    <mergeCell ref="R8:AE8"/>
    <mergeCell ref="S6:S7"/>
    <mergeCell ref="T6:T7"/>
    <mergeCell ref="Q6:Q7"/>
    <mergeCell ref="AO6:AO7"/>
    <mergeCell ref="AI6:AI7"/>
    <mergeCell ref="Z6:Z7"/>
    <mergeCell ref="AE6:AE7"/>
    <mergeCell ref="AH6:AH7"/>
    <mergeCell ref="AG6:AG7"/>
    <mergeCell ref="AF8:AS8"/>
    <mergeCell ref="AB6:AB7"/>
    <mergeCell ref="AC6:AC7"/>
    <mergeCell ref="AQ6:AQ7"/>
    <mergeCell ref="AR6:AR7"/>
    <mergeCell ref="AS6:AS7"/>
    <mergeCell ref="AL6:AL7"/>
    <mergeCell ref="AN6:AN7"/>
    <mergeCell ref="B1:AS1"/>
    <mergeCell ref="B2:AS2"/>
    <mergeCell ref="B3:AE3"/>
    <mergeCell ref="AF3:AS3"/>
    <mergeCell ref="B4:B5"/>
    <mergeCell ref="C4:C5"/>
    <mergeCell ref="AF4:AS4"/>
    <mergeCell ref="D4:Q4"/>
    <mergeCell ref="R4:AE4"/>
    <mergeCell ref="AF6:AF7"/>
    <mergeCell ref="AM6:AM7"/>
    <mergeCell ref="AJ6:AJ7"/>
    <mergeCell ref="AK6:AK7"/>
  </mergeCells>
  <pageMargins left="0.24" right="0.19" top="0.23" bottom="0.21" header="0.21" footer="0.19"/>
  <pageSetup paperSize="9" scale="95" orientation="landscape" r:id="rId1"/>
</worksheet>
</file>

<file path=xl/worksheets/sheet6.xml><?xml version="1.0" encoding="utf-8"?>
<worksheet xmlns="http://schemas.openxmlformats.org/spreadsheetml/2006/main" xmlns:r="http://schemas.openxmlformats.org/officeDocument/2006/relationships">
  <sheetPr>
    <tabColor theme="9" tint="-0.249977111117893"/>
  </sheetPr>
  <dimension ref="A1:P11847"/>
  <sheetViews>
    <sheetView showGridLines="0" topLeftCell="A16" zoomScale="70" zoomScaleNormal="70" workbookViewId="0">
      <selection activeCell="F3745" activeCellId="49" sqref="F1907:G1911 F1945:G1949 F1982:G1986 F2020:G2024 F2057:G2061 F2095:G2099 F2132:G2136 F2170:G2174 F2207:G2211 F2245:G2249 F2282:G2286 F2320:G2324 F2357:G2361 F2395:G2399 F2432:G2436 F2470:G2474 F2507:G2511 F2545:G2549 F2582:G2586 F2620:G2624 F2657:G2661 F2695:G2699 F2732:G2736 F2770:G2774 F2807:G2811 F2845:G2849 F2882:G2886 F2920:G2924 F2957:G2961 F2995:G2999 F3032:G3036 F3070:G3074 F3107:G3111 F3145:G3149 F3182:G3186 F3220:G3224 F3257:G3261 F3295:G3299 F3332:G3336 F3370:G3374 F3407:G3411 F3445:G3449 F3482:G3486 F3520:G3524 F3557:G3561 F3595:G3599 F3632:G3636 F3670:G3674 F3707:G3711 F3745:G3749"/>
    </sheetView>
  </sheetViews>
  <sheetFormatPr defaultColWidth="0" defaultRowHeight="15" customHeight="1" zeroHeight="1"/>
  <cols>
    <col min="1" max="1" width="4.28515625" style="503" customWidth="1"/>
    <col min="2" max="2" width="5.5703125" style="453" customWidth="1"/>
    <col min="3" max="3" width="11.5703125" style="44" customWidth="1"/>
    <col min="4" max="4" width="11.42578125" style="44" customWidth="1"/>
    <col min="5" max="14" width="12.85546875" style="44" customWidth="1"/>
    <col min="15" max="15" width="16.5703125" style="44" customWidth="1"/>
    <col min="16" max="16" width="2.7109375" style="165" customWidth="1"/>
    <col min="17" max="16384" width="9.140625" style="165" hidden="1"/>
  </cols>
  <sheetData>
    <row r="1" spans="1:16" ht="24.75" customHeight="1" thickBot="1">
      <c r="A1" s="504">
        <v>1</v>
      </c>
      <c r="B1" s="1083" t="s">
        <v>56</v>
      </c>
      <c r="C1" s="1083"/>
      <c r="D1" s="1083"/>
      <c r="E1" s="1083"/>
      <c r="F1" s="1083"/>
      <c r="G1" s="1083"/>
      <c r="H1" s="1083"/>
      <c r="I1" s="1083"/>
      <c r="J1" s="1083"/>
      <c r="K1" s="1083"/>
      <c r="L1" s="1083"/>
      <c r="M1" s="1083"/>
      <c r="N1" s="1083"/>
      <c r="O1" s="1083"/>
    </row>
    <row r="2" spans="1:16" ht="42" customHeight="1" thickTop="1">
      <c r="A2" s="1084"/>
      <c r="B2" s="1085"/>
      <c r="C2" s="1086"/>
      <c r="D2" s="1089" t="str">
        <f>Master!$E$8</f>
        <v>Govt. Sr. Secondary School Raimalwada</v>
      </c>
      <c r="E2" s="1090"/>
      <c r="F2" s="1090"/>
      <c r="G2" s="1090"/>
      <c r="H2" s="1090"/>
      <c r="I2" s="1090"/>
      <c r="J2" s="1090"/>
      <c r="K2" s="1090"/>
      <c r="L2" s="1090"/>
      <c r="M2" s="1090"/>
      <c r="N2" s="1090"/>
      <c r="O2" s="1091"/>
    </row>
    <row r="3" spans="1:16" ht="27.75" customHeight="1" thickBot="1">
      <c r="A3" s="1084"/>
      <c r="B3" s="1087"/>
      <c r="C3" s="1088"/>
      <c r="D3" s="1092" t="str">
        <f>Master!$E$11</f>
        <v>P.S.-Bapini (Jodhpur)</v>
      </c>
      <c r="E3" s="1093"/>
      <c r="F3" s="1093"/>
      <c r="G3" s="1093"/>
      <c r="H3" s="1093"/>
      <c r="I3" s="1093"/>
      <c r="J3" s="1093"/>
      <c r="K3" s="1093"/>
      <c r="L3" s="1093"/>
      <c r="M3" s="1093"/>
      <c r="N3" s="1093"/>
      <c r="O3" s="1094"/>
    </row>
    <row r="4" spans="1:16" ht="17.25" customHeight="1">
      <c r="A4" s="1084"/>
      <c r="B4" s="352"/>
      <c r="C4" s="1095" t="s">
        <v>188</v>
      </c>
      <c r="D4" s="1096"/>
      <c r="E4" s="1096"/>
      <c r="F4" s="1096"/>
      <c r="G4" s="1097"/>
      <c r="H4" s="1104" t="s">
        <v>161</v>
      </c>
      <c r="I4" s="1104"/>
      <c r="J4" s="1107">
        <f>VLOOKUP($A1,'Class-9'!$B$9:$K$108,6)</f>
        <v>901</v>
      </c>
      <c r="K4" s="1108"/>
      <c r="L4" s="1113" t="s">
        <v>77</v>
      </c>
      <c r="M4" s="1114"/>
      <c r="N4" s="1115" t="str">
        <f>Master!$E$14</f>
        <v>08151106901</v>
      </c>
      <c r="O4" s="1116"/>
    </row>
    <row r="5" spans="1:16" ht="17.25" customHeight="1">
      <c r="A5" s="1084"/>
      <c r="B5" s="47"/>
      <c r="C5" s="1098"/>
      <c r="D5" s="1099"/>
      <c r="E5" s="1099"/>
      <c r="F5" s="1099"/>
      <c r="G5" s="1100"/>
      <c r="H5" s="1105"/>
      <c r="I5" s="1105"/>
      <c r="J5" s="1109"/>
      <c r="K5" s="1110"/>
      <c r="L5" s="1071" t="s">
        <v>73</v>
      </c>
      <c r="M5" s="1072"/>
      <c r="N5" s="1072"/>
      <c r="O5" s="1073"/>
      <c r="P5" s="165" t="s">
        <v>196</v>
      </c>
    </row>
    <row r="6" spans="1:16" ht="17.25" customHeight="1" thickBot="1">
      <c r="A6" s="1084"/>
      <c r="B6" s="47"/>
      <c r="C6" s="1101"/>
      <c r="D6" s="1102"/>
      <c r="E6" s="1102"/>
      <c r="F6" s="1102"/>
      <c r="G6" s="1103"/>
      <c r="H6" s="1106"/>
      <c r="I6" s="1106"/>
      <c r="J6" s="1111"/>
      <c r="K6" s="1112"/>
      <c r="L6" s="1074" t="s">
        <v>57</v>
      </c>
      <c r="M6" s="1075"/>
      <c r="N6" s="1076" t="str">
        <f>Master!$E$6</f>
        <v>2021-22</v>
      </c>
      <c r="O6" s="1077"/>
    </row>
    <row r="7" spans="1:16" ht="21.75" customHeight="1">
      <c r="A7" s="1084"/>
      <c r="B7" s="49" t="s">
        <v>79</v>
      </c>
      <c r="C7" s="1078" t="s">
        <v>22</v>
      </c>
      <c r="D7" s="1079"/>
      <c r="E7" s="1079"/>
      <c r="F7" s="1080"/>
      <c r="G7" s="482" t="s">
        <v>186</v>
      </c>
      <c r="H7" s="1081">
        <f>VLOOKUP($A1,'Class-9'!$B$9:$EX$108,4,0)</f>
        <v>793</v>
      </c>
      <c r="I7" s="1081"/>
      <c r="J7" s="1081"/>
      <c r="K7" s="1081"/>
      <c r="L7" s="1081"/>
      <c r="M7" s="1081"/>
      <c r="N7" s="1081"/>
      <c r="O7" s="1082"/>
    </row>
    <row r="8" spans="1:16" ht="21.75" customHeight="1">
      <c r="A8" s="1084"/>
      <c r="B8" s="49" t="s">
        <v>79</v>
      </c>
      <c r="C8" s="1065" t="s">
        <v>24</v>
      </c>
      <c r="D8" s="1066"/>
      <c r="E8" s="1066"/>
      <c r="F8" s="1067"/>
      <c r="G8" s="483" t="s">
        <v>186</v>
      </c>
      <c r="H8" s="1068" t="str">
        <f>VLOOKUP($A1,'Class-9'!$B$9:$EX$108,7,0)</f>
        <v>ABHISHEK</v>
      </c>
      <c r="I8" s="1068"/>
      <c r="J8" s="1068"/>
      <c r="K8" s="1068"/>
      <c r="L8" s="1068"/>
      <c r="M8" s="1068"/>
      <c r="N8" s="1068"/>
      <c r="O8" s="1069"/>
    </row>
    <row r="9" spans="1:16" ht="21.75" customHeight="1">
      <c r="A9" s="1084"/>
      <c r="B9" s="49" t="s">
        <v>79</v>
      </c>
      <c r="C9" s="1065" t="s">
        <v>25</v>
      </c>
      <c r="D9" s="1066"/>
      <c r="E9" s="1066"/>
      <c r="F9" s="1067"/>
      <c r="G9" s="483" t="s">
        <v>186</v>
      </c>
      <c r="H9" s="1068" t="str">
        <f>VLOOKUP($A1,'Class-9'!$B$9:$EX$108,8,0)</f>
        <v>RAMU KHAN</v>
      </c>
      <c r="I9" s="1068"/>
      <c r="J9" s="1068"/>
      <c r="K9" s="1068"/>
      <c r="L9" s="1068"/>
      <c r="M9" s="1068"/>
      <c r="N9" s="1068"/>
      <c r="O9" s="1069"/>
    </row>
    <row r="10" spans="1:16" ht="21.75" customHeight="1">
      <c r="A10" s="1084"/>
      <c r="B10" s="49" t="s">
        <v>79</v>
      </c>
      <c r="C10" s="1065" t="s">
        <v>58</v>
      </c>
      <c r="D10" s="1066"/>
      <c r="E10" s="1066"/>
      <c r="F10" s="1067"/>
      <c r="G10" s="483" t="s">
        <v>186</v>
      </c>
      <c r="H10" s="1068" t="str">
        <f>VLOOKUP($A1,'Class-9'!$B$9:$EX$108,9,0)</f>
        <v>SEEPA DEVI</v>
      </c>
      <c r="I10" s="1068"/>
      <c r="J10" s="1068"/>
      <c r="K10" s="1068"/>
      <c r="L10" s="1068"/>
      <c r="M10" s="1068"/>
      <c r="N10" s="1068"/>
      <c r="O10" s="1069"/>
    </row>
    <row r="11" spans="1:16" ht="21.75" customHeight="1">
      <c r="A11" s="1084"/>
      <c r="B11" s="49" t="s">
        <v>79</v>
      </c>
      <c r="C11" s="1065" t="s">
        <v>59</v>
      </c>
      <c r="D11" s="1066"/>
      <c r="E11" s="1066"/>
      <c r="F11" s="1067"/>
      <c r="G11" s="483" t="s">
        <v>186</v>
      </c>
      <c r="H11" s="1070" t="str">
        <f>CONCATENATE('Class-9'!$G$4,'Class-9'!$J$4)</f>
        <v>9(A)</v>
      </c>
      <c r="I11" s="1068"/>
      <c r="J11" s="1068"/>
      <c r="K11" s="1068"/>
      <c r="L11" s="1068"/>
      <c r="M11" s="1068"/>
      <c r="N11" s="1068"/>
      <c r="O11" s="1069"/>
    </row>
    <row r="12" spans="1:16" ht="21.75" customHeight="1" thickBot="1">
      <c r="A12" s="1084"/>
      <c r="B12" s="49" t="s">
        <v>79</v>
      </c>
      <c r="C12" s="1145" t="s">
        <v>27</v>
      </c>
      <c r="D12" s="1146"/>
      <c r="E12" s="1146"/>
      <c r="F12" s="1147"/>
      <c r="G12" s="484" t="s">
        <v>186</v>
      </c>
      <c r="H12" s="1148">
        <f>VLOOKUP($A1,'Class-9'!$B$9:$EX$108,10,0)</f>
        <v>38555</v>
      </c>
      <c r="I12" s="1148"/>
      <c r="J12" s="1148"/>
      <c r="K12" s="1148"/>
      <c r="L12" s="1148"/>
      <c r="M12" s="1148"/>
      <c r="N12" s="1148"/>
      <c r="O12" s="1149"/>
    </row>
    <row r="13" spans="1:16" ht="19.5" customHeight="1">
      <c r="A13" s="1084"/>
      <c r="B13" s="60" t="s">
        <v>79</v>
      </c>
      <c r="C13" s="1150" t="s">
        <v>60</v>
      </c>
      <c r="D13" s="1151"/>
      <c r="E13" s="1154" t="s">
        <v>83</v>
      </c>
      <c r="F13" s="1154" t="s">
        <v>84</v>
      </c>
      <c r="G13" s="1156" t="s">
        <v>33</v>
      </c>
      <c r="H13" s="1158" t="s">
        <v>61</v>
      </c>
      <c r="I13" s="1158"/>
      <c r="J13" s="1159"/>
      <c r="K13" s="1160" t="s">
        <v>100</v>
      </c>
      <c r="L13" s="1161"/>
      <c r="M13" s="1162"/>
      <c r="N13" s="1154" t="s">
        <v>91</v>
      </c>
      <c r="O13" s="1163" t="s">
        <v>209</v>
      </c>
    </row>
    <row r="14" spans="1:16" ht="21.75" customHeight="1">
      <c r="A14" s="1084"/>
      <c r="B14" s="60"/>
      <c r="C14" s="1152"/>
      <c r="D14" s="1153"/>
      <c r="E14" s="1155"/>
      <c r="F14" s="1155"/>
      <c r="G14" s="1157"/>
      <c r="H14" s="507" t="s">
        <v>32</v>
      </c>
      <c r="I14" s="347" t="s">
        <v>199</v>
      </c>
      <c r="J14" s="508" t="s">
        <v>33</v>
      </c>
      <c r="K14" s="507" t="s">
        <v>32</v>
      </c>
      <c r="L14" s="347" t="s">
        <v>199</v>
      </c>
      <c r="M14" s="508" t="s">
        <v>33</v>
      </c>
      <c r="N14" s="1155"/>
      <c r="O14" s="1164"/>
    </row>
    <row r="15" spans="1:16" ht="21.75" customHeight="1" thickBot="1">
      <c r="A15" s="1084"/>
      <c r="B15" s="60" t="s">
        <v>79</v>
      </c>
      <c r="C15" s="1139" t="s">
        <v>62</v>
      </c>
      <c r="D15" s="1140"/>
      <c r="E15" s="509">
        <f>'Class-9'!$L$7</f>
        <v>20</v>
      </c>
      <c r="F15" s="509">
        <f>'Class-9'!$M$7</f>
        <v>20</v>
      </c>
      <c r="G15" s="510">
        <f>SUM(E15:F15)</f>
        <v>40</v>
      </c>
      <c r="H15" s="509">
        <f>'Class-9'!$O$7</f>
        <v>48</v>
      </c>
      <c r="I15" s="509">
        <f>'Class-9'!$P$7</f>
        <v>12</v>
      </c>
      <c r="J15" s="510">
        <f>SUM(H15:I15)</f>
        <v>60</v>
      </c>
      <c r="K15" s="509">
        <f>'Class-9'!$R$7</f>
        <v>80</v>
      </c>
      <c r="L15" s="509">
        <f>'Class-9'!$S$7</f>
        <v>20</v>
      </c>
      <c r="M15" s="510">
        <f>SUM(K15:L15)</f>
        <v>100</v>
      </c>
      <c r="N15" s="509">
        <f>SUM(G15,J15,M15)</f>
        <v>200</v>
      </c>
      <c r="O15" s="1165"/>
    </row>
    <row r="16" spans="1:16" ht="17.25" customHeight="1">
      <c r="A16" s="1084"/>
      <c r="B16" s="60" t="s">
        <v>79</v>
      </c>
      <c r="C16" s="1141" t="str">
        <f>'Class-9'!$L$3</f>
        <v>HINDI</v>
      </c>
      <c r="D16" s="1142"/>
      <c r="E16" s="511">
        <f>IF($J4="TC",0,IF($J4="Nso",0,VLOOKUP($A1,'Class-9'!$B$9:$EX$108,11,0)))</f>
        <v>2</v>
      </c>
      <c r="F16" s="511">
        <f>IF($J4="TC",0,IF($J4="Nso",0,VLOOKUP($A1,'Class-9'!$B$9:$EX$108,12,0)))</f>
        <v>10</v>
      </c>
      <c r="G16" s="512">
        <f>E16+F16</f>
        <v>12</v>
      </c>
      <c r="H16" s="511">
        <f>IF($J4="TC",0,IF($J4="Nso",0,VLOOKUP($A1,'Class-9'!$B$9:$EX$108,14,0)))</f>
        <v>3</v>
      </c>
      <c r="I16" s="511">
        <f>IF($J4="TC",0,IF($J4="Nso",0,VLOOKUP($A1,'Class-9'!$B$9:$EX$108,15,0)))</f>
        <v>10</v>
      </c>
      <c r="J16" s="512">
        <f>H16+I16</f>
        <v>13</v>
      </c>
      <c r="K16" s="511">
        <f>IF($J4="TC",0,IF($J4="Nso",0,VLOOKUP($A1,'Class-9'!$B$9:$EX$108,17,0)))</f>
        <v>38</v>
      </c>
      <c r="L16" s="511">
        <f>IF($J4="Nso",0,VLOOKUP($A1,'Class-9'!$B$9:$EX$108,18,0))</f>
        <v>10</v>
      </c>
      <c r="M16" s="512">
        <f>K16+L16</f>
        <v>48</v>
      </c>
      <c r="N16" s="511">
        <f>G16+J16+M16</f>
        <v>73</v>
      </c>
      <c r="O16" s="513" t="str">
        <f>IF($J4="TC",0,IF($J4="Nso",0,VLOOKUP($A1,'Class-9'!$B$9:$EX$108,24,0)))</f>
        <v>III</v>
      </c>
    </row>
    <row r="17" spans="1:15" ht="17.25" customHeight="1">
      <c r="A17" s="1084"/>
      <c r="B17" s="60" t="s">
        <v>79</v>
      </c>
      <c r="C17" s="1143" t="str">
        <f>'Class-9'!$Z$3</f>
        <v>ENGLISH</v>
      </c>
      <c r="D17" s="1144"/>
      <c r="E17" s="511">
        <f>IF($J4="TC",0,IF($J4="Nso",0,VLOOKUP($A1,'Class-9'!$B$9:$EX$108,25,0)))</f>
        <v>15</v>
      </c>
      <c r="F17" s="511">
        <f>IF($J4="TC",0,IF($J4="Nso",0,VLOOKUP($A1,'Class-9'!$B$9:$EX$108,26,0)))</f>
        <v>15</v>
      </c>
      <c r="G17" s="514">
        <f t="shared" ref="G17:G21" si="0">E17+F17</f>
        <v>30</v>
      </c>
      <c r="H17" s="472">
        <f>IF($J4="TC",0,IF($J4="Nso",0,VLOOKUP($A1,'Class-9'!$B$9:$EX$108,28,0)))</f>
        <v>40</v>
      </c>
      <c r="I17" s="511">
        <f>IF($J4="TC",0,IF($J4="Nso",0,VLOOKUP($A1,'Class-9'!$B$9:$EX$108,29,0)))</f>
        <v>10</v>
      </c>
      <c r="J17" s="514">
        <f t="shared" ref="J17:J21" si="1">H17+I17</f>
        <v>50</v>
      </c>
      <c r="K17" s="511">
        <f>IF($J4="TC",0,IF($J4="Nso",0,VLOOKUP($A1,'Class-9'!$B$9:$EX$108,31,0)))</f>
        <v>50</v>
      </c>
      <c r="L17" s="511">
        <f>IF($J4="Nso",0,VLOOKUP($A1,'Class-9'!$B$9:$EX$108,32,0))</f>
        <v>10</v>
      </c>
      <c r="M17" s="514">
        <f t="shared" ref="M17:M21" si="2">K17+L17</f>
        <v>60</v>
      </c>
      <c r="N17" s="511">
        <f t="shared" ref="N17:N21" si="3">G17+J17+M17</f>
        <v>140</v>
      </c>
      <c r="O17" s="513" t="str">
        <f>IF($J4="TC",0,IF($J4="Nso",0,VLOOKUP($A1,'Class-9'!$B$9:$EX$108,38,0)))</f>
        <v>I</v>
      </c>
    </row>
    <row r="18" spans="1:15" ht="17.25" customHeight="1">
      <c r="A18" s="1084"/>
      <c r="B18" s="60" t="s">
        <v>79</v>
      </c>
      <c r="C18" s="1143" t="str">
        <f>'Class-9'!$AN$3</f>
        <v>SANSKRIT</v>
      </c>
      <c r="D18" s="1144"/>
      <c r="E18" s="511">
        <f>IF($J4="TC",0,IF($J4="Nso",0,VLOOKUP($A1,'Class-9'!$B$9:$EX$108,39,0)))</f>
        <v>10</v>
      </c>
      <c r="F18" s="511">
        <f>IF($J4="TC",0,IF($J4="TC",0,IF($J4="Nso",0,VLOOKUP($A1,'Class-9'!$B$9:$EX$108,40,0))))</f>
        <v>10</v>
      </c>
      <c r="G18" s="514">
        <f t="shared" si="0"/>
        <v>20</v>
      </c>
      <c r="H18" s="472">
        <f>IF($J4="TC",0,IF($J4="Nso",0,VLOOKUP($A1,'Class-9'!$B$9:$EX$108,42,0)))</f>
        <v>20</v>
      </c>
      <c r="I18" s="511">
        <f>IF($J4="TC",0,IF($J4="Nso",0,VLOOKUP($A1,'Class-9'!$B$9:$EX$108,43,0)))</f>
        <v>10</v>
      </c>
      <c r="J18" s="514">
        <f t="shared" si="1"/>
        <v>30</v>
      </c>
      <c r="K18" s="511">
        <f>IF($J4="TC",0,IF($J4="Nso",0,VLOOKUP($A1,'Class-9'!$B$9:$EX$108,45,0)))</f>
        <v>40</v>
      </c>
      <c r="L18" s="511">
        <f>IF($J4="Nso",0,VLOOKUP($A1,'Class-9'!$B$9:$EX$108,46,0))</f>
        <v>20</v>
      </c>
      <c r="M18" s="514">
        <f t="shared" si="2"/>
        <v>60</v>
      </c>
      <c r="N18" s="511">
        <f t="shared" si="3"/>
        <v>110</v>
      </c>
      <c r="O18" s="513" t="str">
        <f>IF($J4="TC",0,IF($J4="Nso",0,VLOOKUP($A1,'Class-9'!$B$9:$EX$108,52,0)))</f>
        <v>II</v>
      </c>
    </row>
    <row r="19" spans="1:15" ht="17.25" customHeight="1">
      <c r="A19" s="1084"/>
      <c r="B19" s="60" t="s">
        <v>79</v>
      </c>
      <c r="C19" s="1143" t="str">
        <f>'Class-9'!$BB$3</f>
        <v>SCIENCE</v>
      </c>
      <c r="D19" s="1144"/>
      <c r="E19" s="511">
        <f>IF($J4="TC",0,IF($J4="Nso",0,VLOOKUP($A1,'Class-9'!$B$9:$EX$108,53,0)))</f>
        <v>15</v>
      </c>
      <c r="F19" s="511">
        <f>IF($J4="TC",0,IF($J4="Nso",0,VLOOKUP($A1,'Class-9'!$B$9:$EX$108,54,0)))</f>
        <v>15</v>
      </c>
      <c r="G19" s="514">
        <f t="shared" si="0"/>
        <v>30</v>
      </c>
      <c r="H19" s="472">
        <f>IF($J4="TC",0,IF($J4="Nso",0,VLOOKUP($A1,'Class-9'!$B$9:$EX$108,56,0)))</f>
        <v>50</v>
      </c>
      <c r="I19" s="511">
        <f>IF($J4="TC",0,IF($J4="Nso",0,VLOOKUP($A1,'Class-9'!$B$9:$EX$108,57,0)))</f>
        <v>10</v>
      </c>
      <c r="J19" s="514">
        <f t="shared" si="1"/>
        <v>60</v>
      </c>
      <c r="K19" s="511">
        <f>IF($J4="TC",0,IF($J4="Nso",0,VLOOKUP($A1,'Class-9'!$B$9:$EX$108,59,0)))</f>
        <v>60</v>
      </c>
      <c r="L19" s="511">
        <f>IF($J4="Nso",0,VLOOKUP($A1,'Class-9'!$B$9:$EX$108,60,0))</f>
        <v>20</v>
      </c>
      <c r="M19" s="514">
        <f t="shared" si="2"/>
        <v>80</v>
      </c>
      <c r="N19" s="511">
        <f t="shared" si="3"/>
        <v>170</v>
      </c>
      <c r="O19" s="513" t="str">
        <f>IF($J4="TC",0,IF($J4="Nso",0,VLOOKUP($A1,'Class-9'!$B$9:$EX$108,66,0)))</f>
        <v>D</v>
      </c>
    </row>
    <row r="20" spans="1:15" ht="17.25" customHeight="1">
      <c r="A20" s="1084"/>
      <c r="B20" s="60" t="s">
        <v>79</v>
      </c>
      <c r="C20" s="1143" t="str">
        <f>'Class-9'!$BP$3</f>
        <v>MATHEMATICS</v>
      </c>
      <c r="D20" s="1144"/>
      <c r="E20" s="511">
        <f>IF($J4="TC",0,IF($J4="Nso",0,VLOOKUP($A1,'Class-9'!$B$9:$EX$108,67,0)))</f>
        <v>20</v>
      </c>
      <c r="F20" s="511">
        <f>IF($J4="TC",0,IF($J4="Nso",0,VLOOKUP($A1,'Class-9'!$B$9:$EX$108,68,0)))</f>
        <v>10</v>
      </c>
      <c r="G20" s="514">
        <f t="shared" si="0"/>
        <v>30</v>
      </c>
      <c r="H20" s="472">
        <f>IF($J4="TC",0,IF($J4="Nso",0,VLOOKUP($A1,'Class-9'!$B$9:$EX$108,70,0)))</f>
        <v>40</v>
      </c>
      <c r="I20" s="511">
        <f>IF($J4="TC",0,IF($J4="Nso",0,VLOOKUP($A1,'Class-9'!$B$9:$EX$108,71,0)))</f>
        <v>10</v>
      </c>
      <c r="J20" s="514">
        <f t="shared" si="1"/>
        <v>50</v>
      </c>
      <c r="K20" s="511">
        <f>IF($J4="TC",0,IF($J4="Nso",0,VLOOKUP($A1,'Class-9'!$B$9:$EX$108,73,0)))</f>
        <v>70</v>
      </c>
      <c r="L20" s="511">
        <f>IF($J4="Nso",0,VLOOKUP($A1,'Class-9'!$B$9:$EX$108,74,0))</f>
        <v>10</v>
      </c>
      <c r="M20" s="514">
        <f t="shared" si="2"/>
        <v>80</v>
      </c>
      <c r="N20" s="511">
        <f t="shared" si="3"/>
        <v>160</v>
      </c>
      <c r="O20" s="513" t="str">
        <f>IF($J4="TC",0,IF($J4="Nso",0,VLOOKUP($A1,'Class-9'!$B$9:$EX$108,80,0)))</f>
        <v>D</v>
      </c>
    </row>
    <row r="21" spans="1:15" ht="17.25" customHeight="1" thickBot="1">
      <c r="A21" s="1084"/>
      <c r="B21" s="60" t="s">
        <v>79</v>
      </c>
      <c r="C21" s="1117" t="str">
        <f>'Class-9'!$CD$3</f>
        <v>SOCIAL SCIENCE</v>
      </c>
      <c r="D21" s="1118"/>
      <c r="E21" s="511">
        <f>IF($J4="TC",0,IF($J4="Nso",0,VLOOKUP($A1,'Class-9'!$B$9:$EX$108,81,0)))</f>
        <v>10</v>
      </c>
      <c r="F21" s="511">
        <f>IF($J4="TC",0,IF($J4="Nso",0,VLOOKUP($A1,'Class-9'!$B$9:$EX$108,82,0)))</f>
        <v>10</v>
      </c>
      <c r="G21" s="515">
        <f t="shared" si="0"/>
        <v>20</v>
      </c>
      <c r="H21" s="516">
        <f>IF($J4="TC",0,IF($J4="Nso",0,VLOOKUP($A1,'Class-9'!$B$9:$EX$108,84,0)))</f>
        <v>40</v>
      </c>
      <c r="I21" s="511">
        <f>IF($J4="TC",0,IF($J4="Nso",0,VLOOKUP($A1,'Class-9'!$B$9:$EX$108,85,0)))</f>
        <v>10</v>
      </c>
      <c r="J21" s="515">
        <f t="shared" si="1"/>
        <v>50</v>
      </c>
      <c r="K21" s="511">
        <f>IF($J4="TC",0,IF($J4="Nso",0,VLOOKUP($A1,'Class-9'!$B$9:$EX$108,87,0)))</f>
        <v>80</v>
      </c>
      <c r="L21" s="511">
        <f>IF($J4="Nso",0,VLOOKUP($A1,'Class-9'!$B$9:$EX$108,88,0))</f>
        <v>10</v>
      </c>
      <c r="M21" s="515">
        <f t="shared" si="2"/>
        <v>90</v>
      </c>
      <c r="N21" s="511">
        <f t="shared" si="3"/>
        <v>160</v>
      </c>
      <c r="O21" s="513" t="str">
        <f>IF($J4="TC",0,IF($J4="Nso",0,VLOOKUP($A1,'Class-9'!$B$9:$EX$108,94,0)))</f>
        <v>D</v>
      </c>
    </row>
    <row r="22" spans="1:15" ht="21.75" customHeight="1">
      <c r="A22" s="1084"/>
      <c r="B22" s="60" t="s">
        <v>79</v>
      </c>
      <c r="C22" s="1119" t="s">
        <v>92</v>
      </c>
      <c r="D22" s="1120"/>
      <c r="E22" s="1121"/>
      <c r="F22" s="1125" t="s">
        <v>93</v>
      </c>
      <c r="G22" s="1126"/>
      <c r="H22" s="1127" t="s">
        <v>94</v>
      </c>
      <c r="I22" s="1128"/>
      <c r="J22" s="1129" t="s">
        <v>47</v>
      </c>
      <c r="K22" s="1130"/>
      <c r="L22" s="517" t="s">
        <v>114</v>
      </c>
      <c r="M22" s="1131" t="s">
        <v>45</v>
      </c>
      <c r="N22" s="1132"/>
      <c r="O22" s="518" t="s">
        <v>49</v>
      </c>
    </row>
    <row r="23" spans="1:15" ht="21.75" customHeight="1" thickBot="1">
      <c r="A23" s="1084"/>
      <c r="B23" s="60" t="s">
        <v>79</v>
      </c>
      <c r="C23" s="1122"/>
      <c r="D23" s="1123"/>
      <c r="E23" s="1124"/>
      <c r="F23" s="1133">
        <f>IF($J4="TC",0,IF($J4="Nso",0,VLOOKUP($A1,'Class-9'!$B$9:$EX$108,146,0)))</f>
        <v>1200</v>
      </c>
      <c r="G23" s="1134"/>
      <c r="H23" s="1133">
        <f>IF($J4="TC",0,IF($J4="Nso",0,VLOOKUP($A1,'Class-9'!$B$9:$EX$108,147,0)))</f>
        <v>813</v>
      </c>
      <c r="I23" s="1134"/>
      <c r="J23" s="1135">
        <f>IF($J4="TC",0,IF($J4="Nso",0,VLOOKUP($A1,'Class-9'!$B$9:$EX$108,148,0)))</f>
        <v>67.75</v>
      </c>
      <c r="K23" s="1136"/>
      <c r="L23" s="349" t="str">
        <f>IF($J4="TC",0,IF($J4="Nso",0,VLOOKUP($A1,'Class-9'!$B$9:$EX$108,149,0)))</f>
        <v>First</v>
      </c>
      <c r="M23" s="1137" t="str">
        <f>IF($J4="TC","TC",IF($J4="Nso","NSO",VLOOKUP($A1,'Class-9'!$B$9:$EX$108,150,0)))</f>
        <v>Passed</v>
      </c>
      <c r="N23" s="1138"/>
      <c r="O23" s="123">
        <f>IF($J4="Nso",0,VLOOKUP($A1,'Class-9'!$B$9:$EX$108,152,0))</f>
        <v>1.9999999999999902</v>
      </c>
    </row>
    <row r="24" spans="1:15" ht="21.75" customHeight="1">
      <c r="A24" s="1084"/>
      <c r="B24" s="60" t="s">
        <v>79</v>
      </c>
      <c r="C24" s="1186" t="s">
        <v>65</v>
      </c>
      <c r="D24" s="1187"/>
      <c r="E24" s="1187"/>
      <c r="F24" s="1187"/>
      <c r="G24" s="1187"/>
      <c r="H24" s="1188"/>
      <c r="I24" s="1189" t="s">
        <v>66</v>
      </c>
      <c r="J24" s="1190"/>
      <c r="K24" s="1190"/>
      <c r="L24" s="124">
        <f>VLOOKUP($A1,'Class-9'!$B$9:$EX$108,143,0)</f>
        <v>362</v>
      </c>
      <c r="M24" s="1191" t="s">
        <v>126</v>
      </c>
      <c r="N24" s="1192"/>
      <c r="O24" s="1193"/>
    </row>
    <row r="25" spans="1:15" ht="21.75" customHeight="1" thickBot="1">
      <c r="A25" s="1084"/>
      <c r="B25" s="60" t="s">
        <v>79</v>
      </c>
      <c r="C25" s="1194" t="s">
        <v>60</v>
      </c>
      <c r="D25" s="1195"/>
      <c r="E25" s="1195"/>
      <c r="F25" s="1196" t="s">
        <v>197</v>
      </c>
      <c r="G25" s="1196"/>
      <c r="H25" s="351" t="s">
        <v>53</v>
      </c>
      <c r="I25" s="1197" t="s">
        <v>67</v>
      </c>
      <c r="J25" s="1198"/>
      <c r="K25" s="1198"/>
      <c r="L25" s="174">
        <f>VLOOKUP($A1,'Class-9'!$B$9:$EX$108,144,0)</f>
        <v>274</v>
      </c>
      <c r="M25" s="1199">
        <f>IF($J4="TC",0,IF($J4="Nso",0,VLOOKUP($A1,'Class-9'!$B$9:$EX$108,145,0)))</f>
        <v>75.690607734806619</v>
      </c>
      <c r="N25" s="1200"/>
      <c r="O25" s="1201"/>
    </row>
    <row r="26" spans="1:15" ht="21.75" customHeight="1">
      <c r="A26" s="1084"/>
      <c r="B26" s="60" t="s">
        <v>79</v>
      </c>
      <c r="C26" s="1194"/>
      <c r="D26" s="1195"/>
      <c r="E26" s="1195"/>
      <c r="F26" s="1196"/>
      <c r="G26" s="1196"/>
      <c r="H26" s="490" t="s">
        <v>203</v>
      </c>
      <c r="I26" s="1202" t="s">
        <v>68</v>
      </c>
      <c r="J26" s="1203"/>
      <c r="K26" s="1203"/>
      <c r="L26" s="1204" t="str">
        <f>IF($J4="TC","Transferred",IF($J4="Nso","NameSeparated",VLOOKUP($A1,'Class-9'!$B$9:$EX$108,153,0)))</f>
        <v>Very Good</v>
      </c>
      <c r="M26" s="1204"/>
      <c r="N26" s="1204"/>
      <c r="O26" s="1205"/>
    </row>
    <row r="27" spans="1:15" s="489" customFormat="1" ht="17.25" customHeight="1">
      <c r="A27" s="1084"/>
      <c r="B27" s="488" t="s">
        <v>79</v>
      </c>
      <c r="C27" s="1166" t="str">
        <f>'Class-9'!$CR$3</f>
        <v>Foundation Of Information Tech.</v>
      </c>
      <c r="D27" s="1167"/>
      <c r="E27" s="1168"/>
      <c r="F27" s="1169" t="str">
        <f>IF($J4="TC",0,IF($J4="Nso",0,VLOOKUP($A1,'Class-9'!$B$9:$GA$108,170,0)))</f>
        <v>73/200</v>
      </c>
      <c r="G27" s="1169"/>
      <c r="H27" s="122" t="str">
        <f>IF($J4="TC",0,IF($J4="Nso",0,VLOOKUP($A1,'Class-9'!$B$9:$GA$108,106,0)))</f>
        <v>D</v>
      </c>
      <c r="I27" s="1170" t="s">
        <v>81</v>
      </c>
      <c r="J27" s="1171"/>
      <c r="K27" s="1171"/>
      <c r="L27" s="1172">
        <f>'Class-9'!$T$2</f>
        <v>44676</v>
      </c>
      <c r="M27" s="1173"/>
      <c r="N27" s="1173"/>
      <c r="O27" s="1174"/>
    </row>
    <row r="28" spans="1:15" s="489" customFormat="1" ht="17.25" customHeight="1">
      <c r="A28" s="1084"/>
      <c r="B28" s="488" t="s">
        <v>79</v>
      </c>
      <c r="C28" s="1175" t="str">
        <f>'Class-9'!$DD$3</f>
        <v>Health &amp; Phy. Edu.</v>
      </c>
      <c r="D28" s="1169"/>
      <c r="E28" s="1169"/>
      <c r="F28" s="1176" t="str">
        <f>IF($J4="TC",0,IF($J4="Nso",0,VLOOKUP($A1,'Class-9'!$B$9:$GA$108,174,0)))</f>
        <v>100/200</v>
      </c>
      <c r="G28" s="1177"/>
      <c r="H28" s="122" t="str">
        <f>IF($J4="TC",0,IF($J4="Nso",0,VLOOKUP($A1,'Class-9'!$B$9:$GA$108,118,0)))</f>
        <v>C</v>
      </c>
      <c r="I28" s="1178"/>
      <c r="J28" s="1179"/>
      <c r="K28" s="1179"/>
      <c r="L28" s="1179"/>
      <c r="M28" s="1179"/>
      <c r="N28" s="1179"/>
      <c r="O28" s="1180"/>
    </row>
    <row r="29" spans="1:15" s="489" customFormat="1" ht="17.25" customHeight="1">
      <c r="A29" s="1084"/>
      <c r="B29" s="488" t="s">
        <v>79</v>
      </c>
      <c r="C29" s="1184" t="str">
        <f>'Class-9'!$DP$3</f>
        <v>S.U.P.W.</v>
      </c>
      <c r="D29" s="1185"/>
      <c r="E29" s="1185"/>
      <c r="F29" s="1176" t="str">
        <f>IF($J4="TC",0,IF($J4="Nso",0,VLOOKUP($A1,'Class-9'!$B$9:$GA$108,178,0)))</f>
        <v>52/100</v>
      </c>
      <c r="G29" s="1177"/>
      <c r="H29" s="122" t="str">
        <f>IF($J4="TC",0,IF($J4="Nso",0,VLOOKUP($A1,'Class-9'!$B$9:$GA$108,124,0)))</f>
        <v>C</v>
      </c>
      <c r="I29" s="1181"/>
      <c r="J29" s="1182"/>
      <c r="K29" s="1182"/>
      <c r="L29" s="1182"/>
      <c r="M29" s="1182"/>
      <c r="N29" s="1182"/>
      <c r="O29" s="1183"/>
    </row>
    <row r="30" spans="1:15" s="489" customFormat="1" ht="17.25" customHeight="1">
      <c r="A30" s="1084"/>
      <c r="B30" s="488"/>
      <c r="C30" s="1184" t="str">
        <f>'Class-9'!$DV$3</f>
        <v>ART EDUCATION</v>
      </c>
      <c r="D30" s="1185"/>
      <c r="E30" s="1185"/>
      <c r="F30" s="1176" t="str">
        <f>IF($J3="TC",0,IF($J3="Nso",0,VLOOKUP($A1,'Class-9'!$B$9:$GA$108,182,0)))</f>
        <v>66/100</v>
      </c>
      <c r="G30" s="1177"/>
      <c r="H30" s="122" t="str">
        <f>IF($J3="TC",0,IF($J3="Nso",0,VLOOKUP($A1,'Class-9'!$B$9:$GA$108,130,0)))</f>
        <v>B</v>
      </c>
      <c r="I30" s="1237" t="s">
        <v>95</v>
      </c>
      <c r="J30" s="1221"/>
      <c r="K30" s="1221"/>
      <c r="L30" s="1221"/>
      <c r="M30" s="1221"/>
      <c r="N30" s="1221"/>
      <c r="O30" s="1222"/>
    </row>
    <row r="31" spans="1:15" s="489" customFormat="1" ht="17.25" customHeight="1" thickBot="1">
      <c r="A31" s="1084"/>
      <c r="B31" s="488" t="s">
        <v>79</v>
      </c>
      <c r="C31" s="1238" t="str">
        <f>'Class-9'!$EB$3</f>
        <v>H &amp; C RAJ</v>
      </c>
      <c r="D31" s="1239"/>
      <c r="E31" s="1239"/>
      <c r="F31" s="1240" t="str">
        <f>IF($J4="TC",0,IF($J4="Nso",0,VLOOKUP($A1,'Class-9'!$B$9:$GZ$108,186,0)))</f>
        <v>63/200</v>
      </c>
      <c r="G31" s="1241"/>
      <c r="H31" s="468" t="str">
        <f>IF($J4="TC",0,IF($J4="Nso",0,VLOOKUP($A1,'Class-9'!$B$9:$GAZ$108,142,0)))</f>
        <v>D</v>
      </c>
      <c r="I31" s="1237" t="s">
        <v>74</v>
      </c>
      <c r="J31" s="1221"/>
      <c r="K31" s="1221"/>
      <c r="L31" s="1221"/>
      <c r="M31" s="1221"/>
      <c r="N31" s="1221"/>
      <c r="O31" s="1222"/>
    </row>
    <row r="32" spans="1:15" ht="17.25" customHeight="1">
      <c r="A32" s="1084"/>
      <c r="B32" s="49" t="s">
        <v>79</v>
      </c>
      <c r="C32" s="1209" t="s">
        <v>205</v>
      </c>
      <c r="D32" s="1210"/>
      <c r="E32" s="1211"/>
      <c r="F32" s="1218" t="s">
        <v>206</v>
      </c>
      <c r="G32" s="1219"/>
      <c r="H32" s="519" t="s">
        <v>34</v>
      </c>
      <c r="I32" s="1220" t="s">
        <v>75</v>
      </c>
      <c r="J32" s="1221"/>
      <c r="K32" s="1221"/>
      <c r="L32" s="1221"/>
      <c r="M32" s="1221"/>
      <c r="N32" s="1221"/>
      <c r="O32" s="1222"/>
    </row>
    <row r="33" spans="1:16" ht="17.25" customHeight="1">
      <c r="A33" s="1084"/>
      <c r="B33" s="49" t="s">
        <v>79</v>
      </c>
      <c r="C33" s="1212"/>
      <c r="D33" s="1213"/>
      <c r="E33" s="1214"/>
      <c r="F33" s="1223" t="s">
        <v>207</v>
      </c>
      <c r="G33" s="1224"/>
      <c r="H33" s="520" t="s">
        <v>204</v>
      </c>
      <c r="I33" s="1225" t="s">
        <v>76</v>
      </c>
      <c r="J33" s="1226"/>
      <c r="K33" s="1226"/>
      <c r="L33" s="1226"/>
      <c r="M33" s="1226"/>
      <c r="N33" s="1226"/>
      <c r="O33" s="1227"/>
    </row>
    <row r="34" spans="1:16" ht="17.25" customHeight="1">
      <c r="A34" s="1084"/>
      <c r="B34" s="49" t="s">
        <v>79</v>
      </c>
      <c r="C34" s="1212"/>
      <c r="D34" s="1213"/>
      <c r="E34" s="1214"/>
      <c r="F34" s="1223" t="s">
        <v>211</v>
      </c>
      <c r="G34" s="1224"/>
      <c r="H34" s="520" t="s">
        <v>69</v>
      </c>
      <c r="I34" s="1228"/>
      <c r="J34" s="1229"/>
      <c r="K34" s="1229"/>
      <c r="L34" s="1229"/>
      <c r="M34" s="1229"/>
      <c r="N34" s="1229"/>
      <c r="O34" s="1230"/>
    </row>
    <row r="35" spans="1:16" ht="17.25" customHeight="1">
      <c r="A35" s="1084"/>
      <c r="B35" s="49" t="s">
        <v>79</v>
      </c>
      <c r="C35" s="1212"/>
      <c r="D35" s="1213"/>
      <c r="E35" s="1214"/>
      <c r="F35" s="1223" t="s">
        <v>212</v>
      </c>
      <c r="G35" s="1224"/>
      <c r="H35" s="520" t="s">
        <v>70</v>
      </c>
      <c r="I35" s="1228"/>
      <c r="J35" s="1229"/>
      <c r="K35" s="1229"/>
      <c r="L35" s="1229"/>
      <c r="M35" s="1229"/>
      <c r="N35" s="1229"/>
      <c r="O35" s="1230"/>
    </row>
    <row r="36" spans="1:16" ht="17.25" customHeight="1">
      <c r="A36" s="1084"/>
      <c r="B36" s="49" t="s">
        <v>79</v>
      </c>
      <c r="C36" s="1212"/>
      <c r="D36" s="1213"/>
      <c r="E36" s="1214"/>
      <c r="F36" s="1223" t="s">
        <v>125</v>
      </c>
      <c r="G36" s="1224"/>
      <c r="H36" s="520" t="s">
        <v>72</v>
      </c>
      <c r="I36" s="1231" t="s">
        <v>96</v>
      </c>
      <c r="J36" s="1232"/>
      <c r="K36" s="1232"/>
      <c r="L36" s="1232"/>
      <c r="M36" s="1232"/>
      <c r="N36" s="1232"/>
      <c r="O36" s="1233"/>
    </row>
    <row r="37" spans="1:16" ht="17.25" customHeight="1" thickBot="1">
      <c r="A37" s="1084"/>
      <c r="B37" s="62" t="s">
        <v>79</v>
      </c>
      <c r="C37" s="1215"/>
      <c r="D37" s="1216"/>
      <c r="E37" s="1217"/>
      <c r="F37" s="1206" t="s">
        <v>208</v>
      </c>
      <c r="G37" s="1207"/>
      <c r="H37" s="521" t="s">
        <v>71</v>
      </c>
      <c r="I37" s="1234"/>
      <c r="J37" s="1235"/>
      <c r="K37" s="1235"/>
      <c r="L37" s="1235"/>
      <c r="M37" s="1235"/>
      <c r="N37" s="1235"/>
      <c r="O37" s="1236"/>
    </row>
    <row r="38" spans="1:16" ht="22.5" customHeight="1" thickTop="1">
      <c r="A38" s="1208"/>
      <c r="B38" s="1208"/>
      <c r="C38" s="1208"/>
      <c r="D38" s="1208"/>
      <c r="E38" s="1208"/>
      <c r="F38" s="1208"/>
      <c r="G38" s="1208"/>
      <c r="H38" s="1208"/>
      <c r="I38" s="1208"/>
      <c r="J38" s="1208"/>
      <c r="K38" s="1208"/>
      <c r="L38" s="1208"/>
      <c r="M38" s="1208"/>
      <c r="N38" s="1208"/>
      <c r="O38" s="1208"/>
    </row>
    <row r="39" spans="1:16" ht="24.75" customHeight="1" thickBot="1">
      <c r="A39" s="504">
        <f>A1+1</f>
        <v>2</v>
      </c>
      <c r="B39" s="1083" t="s">
        <v>56</v>
      </c>
      <c r="C39" s="1083"/>
      <c r="D39" s="1083"/>
      <c r="E39" s="1083"/>
      <c r="F39" s="1083"/>
      <c r="G39" s="1083"/>
      <c r="H39" s="1083"/>
      <c r="I39" s="1083"/>
      <c r="J39" s="1083"/>
      <c r="K39" s="1083"/>
      <c r="L39" s="1083"/>
      <c r="M39" s="1083"/>
      <c r="N39" s="1083"/>
      <c r="O39" s="1083"/>
    </row>
    <row r="40" spans="1:16" ht="42" customHeight="1" thickTop="1">
      <c r="A40" s="1084"/>
      <c r="B40" s="1085"/>
      <c r="C40" s="1086"/>
      <c r="D40" s="1089" t="str">
        <f>Master!$E$8</f>
        <v>Govt. Sr. Secondary School Raimalwada</v>
      </c>
      <c r="E40" s="1090"/>
      <c r="F40" s="1090"/>
      <c r="G40" s="1090"/>
      <c r="H40" s="1090"/>
      <c r="I40" s="1090"/>
      <c r="J40" s="1090"/>
      <c r="K40" s="1090"/>
      <c r="L40" s="1090"/>
      <c r="M40" s="1090"/>
      <c r="N40" s="1090"/>
      <c r="O40" s="1091"/>
    </row>
    <row r="41" spans="1:16" ht="27.75" customHeight="1" thickBot="1">
      <c r="A41" s="1084"/>
      <c r="B41" s="1087"/>
      <c r="C41" s="1088"/>
      <c r="D41" s="1092" t="str">
        <f>Master!$E$11</f>
        <v>P.S.-Bapini (Jodhpur)</v>
      </c>
      <c r="E41" s="1093"/>
      <c r="F41" s="1093"/>
      <c r="G41" s="1093"/>
      <c r="H41" s="1093"/>
      <c r="I41" s="1093"/>
      <c r="J41" s="1093"/>
      <c r="K41" s="1093"/>
      <c r="L41" s="1093"/>
      <c r="M41" s="1093"/>
      <c r="N41" s="1093"/>
      <c r="O41" s="1094"/>
    </row>
    <row r="42" spans="1:16" ht="17.25" customHeight="1">
      <c r="A42" s="1084"/>
      <c r="B42" s="352"/>
      <c r="C42" s="1095" t="s">
        <v>188</v>
      </c>
      <c r="D42" s="1096"/>
      <c r="E42" s="1096"/>
      <c r="F42" s="1096"/>
      <c r="G42" s="1097"/>
      <c r="H42" s="1104" t="s">
        <v>161</v>
      </c>
      <c r="I42" s="1104"/>
      <c r="J42" s="1107">
        <f>VLOOKUP($A39,'Class-9'!$B$9:$K$108,6)</f>
        <v>902</v>
      </c>
      <c r="K42" s="1108"/>
      <c r="L42" s="1113" t="s">
        <v>77</v>
      </c>
      <c r="M42" s="1114"/>
      <c r="N42" s="1115" t="str">
        <f>Master!$E$14</f>
        <v>08151106901</v>
      </c>
      <c r="O42" s="1116"/>
    </row>
    <row r="43" spans="1:16" ht="17.25" customHeight="1">
      <c r="A43" s="1084"/>
      <c r="B43" s="47"/>
      <c r="C43" s="1098"/>
      <c r="D43" s="1099"/>
      <c r="E43" s="1099"/>
      <c r="F43" s="1099"/>
      <c r="G43" s="1100"/>
      <c r="H43" s="1105"/>
      <c r="I43" s="1105"/>
      <c r="J43" s="1109"/>
      <c r="K43" s="1110"/>
      <c r="L43" s="1071" t="s">
        <v>73</v>
      </c>
      <c r="M43" s="1072"/>
      <c r="N43" s="1072"/>
      <c r="O43" s="1073"/>
      <c r="P43" s="165" t="s">
        <v>196</v>
      </c>
    </row>
    <row r="44" spans="1:16" ht="17.25" customHeight="1" thickBot="1">
      <c r="A44" s="1084"/>
      <c r="B44" s="47"/>
      <c r="C44" s="1101"/>
      <c r="D44" s="1102"/>
      <c r="E44" s="1102"/>
      <c r="F44" s="1102"/>
      <c r="G44" s="1103"/>
      <c r="H44" s="1106"/>
      <c r="I44" s="1106"/>
      <c r="J44" s="1111"/>
      <c r="K44" s="1112"/>
      <c r="L44" s="1074" t="s">
        <v>57</v>
      </c>
      <c r="M44" s="1075"/>
      <c r="N44" s="1076" t="str">
        <f>Master!$E$6</f>
        <v>2021-22</v>
      </c>
      <c r="O44" s="1077"/>
    </row>
    <row r="45" spans="1:16" ht="21.75" customHeight="1">
      <c r="A45" s="1084"/>
      <c r="B45" s="49" t="s">
        <v>79</v>
      </c>
      <c r="C45" s="1078" t="s">
        <v>22</v>
      </c>
      <c r="D45" s="1079"/>
      <c r="E45" s="1079"/>
      <c r="F45" s="1080"/>
      <c r="G45" s="482" t="s">
        <v>186</v>
      </c>
      <c r="H45" s="1081">
        <f>VLOOKUP($A39,'Class-9'!$B$9:$EX$108,4,0)</f>
        <v>123</v>
      </c>
      <c r="I45" s="1081"/>
      <c r="J45" s="1081"/>
      <c r="K45" s="1081"/>
      <c r="L45" s="1081"/>
      <c r="M45" s="1081"/>
      <c r="N45" s="1081"/>
      <c r="O45" s="1082"/>
    </row>
    <row r="46" spans="1:16" ht="21.75" customHeight="1">
      <c r="A46" s="1084"/>
      <c r="B46" s="49" t="s">
        <v>79</v>
      </c>
      <c r="C46" s="1065" t="s">
        <v>24</v>
      </c>
      <c r="D46" s="1066"/>
      <c r="E46" s="1066"/>
      <c r="F46" s="1067"/>
      <c r="G46" s="483" t="s">
        <v>186</v>
      </c>
      <c r="H46" s="1068" t="str">
        <f>VLOOKUP($A39,'Class-9'!$B$9:$EX$108,7,0)</f>
        <v>KJJHJ</v>
      </c>
      <c r="I46" s="1068"/>
      <c r="J46" s="1068"/>
      <c r="K46" s="1068"/>
      <c r="L46" s="1068"/>
      <c r="M46" s="1068"/>
      <c r="N46" s="1068"/>
      <c r="O46" s="1069"/>
    </row>
    <row r="47" spans="1:16" ht="21.75" customHeight="1">
      <c r="A47" s="1084"/>
      <c r="B47" s="49" t="s">
        <v>79</v>
      </c>
      <c r="C47" s="1065" t="s">
        <v>25</v>
      </c>
      <c r="D47" s="1066"/>
      <c r="E47" s="1066"/>
      <c r="F47" s="1067"/>
      <c r="G47" s="483" t="s">
        <v>186</v>
      </c>
      <c r="H47" s="1068" t="str">
        <f>VLOOKUP($A39,'Class-9'!$B$9:$EX$108,8,0)</f>
        <v>HHHH</v>
      </c>
      <c r="I47" s="1068"/>
      <c r="J47" s="1068"/>
      <c r="K47" s="1068"/>
      <c r="L47" s="1068"/>
      <c r="M47" s="1068"/>
      <c r="N47" s="1068"/>
      <c r="O47" s="1069"/>
    </row>
    <row r="48" spans="1:16" ht="21.75" customHeight="1">
      <c r="A48" s="1084"/>
      <c r="B48" s="49" t="s">
        <v>79</v>
      </c>
      <c r="C48" s="1065" t="s">
        <v>58</v>
      </c>
      <c r="D48" s="1066"/>
      <c r="E48" s="1066"/>
      <c r="F48" s="1067"/>
      <c r="G48" s="483" t="s">
        <v>186</v>
      </c>
      <c r="H48" s="1068" t="str">
        <f>VLOOKUP($A39,'Class-9'!$B$9:$EX$108,9,0)</f>
        <v>HHHH</v>
      </c>
      <c r="I48" s="1068"/>
      <c r="J48" s="1068"/>
      <c r="K48" s="1068"/>
      <c r="L48" s="1068"/>
      <c r="M48" s="1068"/>
      <c r="N48" s="1068"/>
      <c r="O48" s="1069"/>
    </row>
    <row r="49" spans="1:15" ht="21.75" customHeight="1">
      <c r="A49" s="1084"/>
      <c r="B49" s="49" t="s">
        <v>79</v>
      </c>
      <c r="C49" s="1065" t="s">
        <v>59</v>
      </c>
      <c r="D49" s="1066"/>
      <c r="E49" s="1066"/>
      <c r="F49" s="1067"/>
      <c r="G49" s="483" t="s">
        <v>186</v>
      </c>
      <c r="H49" s="1070" t="str">
        <f>CONCATENATE('Class-9'!$G$4,'Class-9'!$J$4)</f>
        <v>9(A)</v>
      </c>
      <c r="I49" s="1068"/>
      <c r="J49" s="1068"/>
      <c r="K49" s="1068"/>
      <c r="L49" s="1068"/>
      <c r="M49" s="1068"/>
      <c r="N49" s="1068"/>
      <c r="O49" s="1069"/>
    </row>
    <row r="50" spans="1:15" ht="21.75" customHeight="1" thickBot="1">
      <c r="A50" s="1084"/>
      <c r="B50" s="49" t="s">
        <v>79</v>
      </c>
      <c r="C50" s="1145" t="s">
        <v>27</v>
      </c>
      <c r="D50" s="1146"/>
      <c r="E50" s="1146"/>
      <c r="F50" s="1147"/>
      <c r="G50" s="484" t="s">
        <v>186</v>
      </c>
      <c r="H50" s="1148">
        <f>VLOOKUP($A39,'Class-9'!$B$9:$EX$108,10,0)</f>
        <v>38464</v>
      </c>
      <c r="I50" s="1148"/>
      <c r="J50" s="1148"/>
      <c r="K50" s="1148"/>
      <c r="L50" s="1148"/>
      <c r="M50" s="1148"/>
      <c r="N50" s="1148"/>
      <c r="O50" s="1149"/>
    </row>
    <row r="51" spans="1:15" ht="19.5" customHeight="1">
      <c r="A51" s="1084"/>
      <c r="B51" s="60" t="s">
        <v>79</v>
      </c>
      <c r="C51" s="1150" t="s">
        <v>60</v>
      </c>
      <c r="D51" s="1151"/>
      <c r="E51" s="1154" t="s">
        <v>83</v>
      </c>
      <c r="F51" s="1154" t="s">
        <v>84</v>
      </c>
      <c r="G51" s="1156" t="s">
        <v>33</v>
      </c>
      <c r="H51" s="1158" t="s">
        <v>61</v>
      </c>
      <c r="I51" s="1158"/>
      <c r="J51" s="1159"/>
      <c r="K51" s="1160" t="s">
        <v>100</v>
      </c>
      <c r="L51" s="1161"/>
      <c r="M51" s="1162"/>
      <c r="N51" s="1154" t="s">
        <v>91</v>
      </c>
      <c r="O51" s="1163" t="s">
        <v>209</v>
      </c>
    </row>
    <row r="52" spans="1:15" ht="21.75" customHeight="1">
      <c r="A52" s="1084"/>
      <c r="B52" s="60"/>
      <c r="C52" s="1152"/>
      <c r="D52" s="1153"/>
      <c r="E52" s="1155"/>
      <c r="F52" s="1155"/>
      <c r="G52" s="1157"/>
      <c r="H52" s="507" t="s">
        <v>32</v>
      </c>
      <c r="I52" s="347" t="s">
        <v>199</v>
      </c>
      <c r="J52" s="508" t="s">
        <v>33</v>
      </c>
      <c r="K52" s="507" t="s">
        <v>32</v>
      </c>
      <c r="L52" s="347" t="s">
        <v>199</v>
      </c>
      <c r="M52" s="508" t="s">
        <v>33</v>
      </c>
      <c r="N52" s="1155"/>
      <c r="O52" s="1164"/>
    </row>
    <row r="53" spans="1:15" ht="21.75" customHeight="1" thickBot="1">
      <c r="A53" s="1084"/>
      <c r="B53" s="60" t="s">
        <v>79</v>
      </c>
      <c r="C53" s="1139" t="s">
        <v>62</v>
      </c>
      <c r="D53" s="1140"/>
      <c r="E53" s="509">
        <f>'Class-9'!$L$7</f>
        <v>20</v>
      </c>
      <c r="F53" s="509">
        <f>'Class-9'!$M$7</f>
        <v>20</v>
      </c>
      <c r="G53" s="510">
        <f>SUM(E53:F53)</f>
        <v>40</v>
      </c>
      <c r="H53" s="509">
        <f>'Class-9'!$O$7</f>
        <v>48</v>
      </c>
      <c r="I53" s="509">
        <f>'Class-9'!$P$7</f>
        <v>12</v>
      </c>
      <c r="J53" s="510">
        <f>SUM(H53:I53)</f>
        <v>60</v>
      </c>
      <c r="K53" s="509">
        <f>'Class-9'!$R$7</f>
        <v>80</v>
      </c>
      <c r="L53" s="509">
        <f>'Class-9'!$S$7</f>
        <v>20</v>
      </c>
      <c r="M53" s="510">
        <f>SUM(K53:L53)</f>
        <v>100</v>
      </c>
      <c r="N53" s="509">
        <f>SUM(G53,J53,M53)</f>
        <v>200</v>
      </c>
      <c r="O53" s="1165"/>
    </row>
    <row r="54" spans="1:15" ht="17.25" customHeight="1">
      <c r="A54" s="1084"/>
      <c r="B54" s="60" t="s">
        <v>79</v>
      </c>
      <c r="C54" s="1141" t="str">
        <f>'Class-9'!$L$3</f>
        <v>HINDI</v>
      </c>
      <c r="D54" s="1142"/>
      <c r="E54" s="511">
        <f>IF($J42="TC",0,IF($J42="Nso",0,VLOOKUP($A39,'Class-9'!$B$9:$EX$108,11,0)))</f>
        <v>10</v>
      </c>
      <c r="F54" s="511">
        <f>IF($J42="TC",0,IF($J42="Nso",0,VLOOKUP($A39,'Class-9'!$B$9:$EX$108,12,0)))</f>
        <v>10</v>
      </c>
      <c r="G54" s="512">
        <f>E54+F54</f>
        <v>20</v>
      </c>
      <c r="H54" s="511">
        <f>IF($J42="TC",0,IF($J42="Nso",0,VLOOKUP($A39,'Class-9'!$B$9:$EX$108,14,0)))</f>
        <v>35</v>
      </c>
      <c r="I54" s="511">
        <f>IF($J42="TC",0,IF($J42="Nso",0,VLOOKUP($A39,'Class-9'!$B$9:$EX$108,15,0)))</f>
        <v>10</v>
      </c>
      <c r="J54" s="512">
        <f>H54+I54</f>
        <v>45</v>
      </c>
      <c r="K54" s="511">
        <f>IF($J42="TC",0,IF($J42="Nso",0,VLOOKUP($A39,'Class-9'!$B$9:$EX$108,17,0)))</f>
        <v>50</v>
      </c>
      <c r="L54" s="511">
        <f>IF($J42="Nso",0,VLOOKUP($A39,'Class-9'!$B$9:$EX$108,18,0))</f>
        <v>10</v>
      </c>
      <c r="M54" s="512">
        <f>K54+L54</f>
        <v>60</v>
      </c>
      <c r="N54" s="511">
        <f>G54+J54+M54</f>
        <v>125</v>
      </c>
      <c r="O54" s="513" t="str">
        <f>IF($J42="TC",0,IF($J42="Nso",0,VLOOKUP($A39,'Class-9'!$B$9:$EX$108,24,0)))</f>
        <v>I</v>
      </c>
    </row>
    <row r="55" spans="1:15" ht="17.25" customHeight="1">
      <c r="A55" s="1084"/>
      <c r="B55" s="60" t="s">
        <v>79</v>
      </c>
      <c r="C55" s="1143" t="str">
        <f>'Class-9'!$Z$3</f>
        <v>ENGLISH</v>
      </c>
      <c r="D55" s="1144"/>
      <c r="E55" s="511">
        <f>IF($J42="TC",0,IF($J42="Nso",0,VLOOKUP($A39,'Class-9'!$B$9:$EX$108,25,0)))</f>
        <v>15</v>
      </c>
      <c r="F55" s="511">
        <f>IF($J42="TC",0,IF($J42="Nso",0,VLOOKUP($A39,'Class-9'!$B$9:$EX$108,26,0)))</f>
        <v>20</v>
      </c>
      <c r="G55" s="514">
        <f t="shared" ref="G55:G59" si="4">E55+F55</f>
        <v>35</v>
      </c>
      <c r="H55" s="472">
        <f>IF($J42="TC",0,IF($J42="Nso",0,VLOOKUP($A39,'Class-9'!$B$9:$EX$108,28,0)))</f>
        <v>40</v>
      </c>
      <c r="I55" s="511">
        <f>IF($J42="TC",0,IF($J42="Nso",0,VLOOKUP($A39,'Class-9'!$B$9:$EX$108,29,0)))</f>
        <v>10</v>
      </c>
      <c r="J55" s="514">
        <f t="shared" ref="J55:J59" si="5">H55+I55</f>
        <v>50</v>
      </c>
      <c r="K55" s="511">
        <f>IF($J42="TC",0,IF($J42="Nso",0,VLOOKUP($A39,'Class-9'!$B$9:$EX$108,31,0)))</f>
        <v>55</v>
      </c>
      <c r="L55" s="511">
        <f>IF($J42="Nso",0,VLOOKUP($A39,'Class-9'!$B$9:$EX$108,32,0))</f>
        <v>10</v>
      </c>
      <c r="M55" s="514">
        <f t="shared" ref="M55:M59" si="6">K55+L55</f>
        <v>65</v>
      </c>
      <c r="N55" s="511">
        <f t="shared" ref="N55:N59" si="7">G55+J55+M55</f>
        <v>150</v>
      </c>
      <c r="O55" s="513" t="str">
        <f>IF($J42="TC",0,IF($J42="Nso",0,VLOOKUP($A39,'Class-9'!$B$9:$EX$108,38,0)))</f>
        <v>D</v>
      </c>
    </row>
    <row r="56" spans="1:15" ht="17.25" customHeight="1">
      <c r="A56" s="1084"/>
      <c r="B56" s="60" t="s">
        <v>79</v>
      </c>
      <c r="C56" s="1143" t="str">
        <f>'Class-9'!$AN$3</f>
        <v>SANSKRIT</v>
      </c>
      <c r="D56" s="1144"/>
      <c r="E56" s="511">
        <f>IF($J42="TC",0,IF($J42="Nso",0,VLOOKUP($A39,'Class-9'!$B$9:$EX$108,39,0)))</f>
        <v>20</v>
      </c>
      <c r="F56" s="511">
        <f>IF($J42="TC",0,IF($J42="TC",0,IF($J42="Nso",0,VLOOKUP($A39,'Class-9'!$B$9:$EX$108,40,0))))</f>
        <v>20</v>
      </c>
      <c r="G56" s="514">
        <f t="shared" si="4"/>
        <v>40</v>
      </c>
      <c r="H56" s="472">
        <f>IF($J42="TC",0,IF($J42="Nso",0,VLOOKUP($A39,'Class-9'!$B$9:$EX$108,42,0)))</f>
        <v>35</v>
      </c>
      <c r="I56" s="511">
        <f>IF($J42="TC",0,IF($J42="Nso",0,VLOOKUP($A39,'Class-9'!$B$9:$EX$108,43,0)))</f>
        <v>10</v>
      </c>
      <c r="J56" s="514">
        <f t="shared" si="5"/>
        <v>45</v>
      </c>
      <c r="K56" s="511">
        <f>IF($J42="TC",0,IF($J42="Nso",0,VLOOKUP($A39,'Class-9'!$B$9:$EX$108,45,0)))</f>
        <v>55</v>
      </c>
      <c r="L56" s="511">
        <f>IF($J42="Nso",0,VLOOKUP($A39,'Class-9'!$B$9:$EX$108,46,0))</f>
        <v>15</v>
      </c>
      <c r="M56" s="514">
        <f t="shared" si="6"/>
        <v>70</v>
      </c>
      <c r="N56" s="511">
        <f t="shared" si="7"/>
        <v>155</v>
      </c>
      <c r="O56" s="513" t="str">
        <f>IF($J42="TC",0,IF($J42="Nso",0,VLOOKUP($A39,'Class-9'!$B$9:$EX$108,52,0)))</f>
        <v>D</v>
      </c>
    </row>
    <row r="57" spans="1:15" ht="17.25" customHeight="1">
      <c r="A57" s="1084"/>
      <c r="B57" s="60" t="s">
        <v>79</v>
      </c>
      <c r="C57" s="1143" t="str">
        <f>'Class-9'!$BB$3</f>
        <v>SCIENCE</v>
      </c>
      <c r="D57" s="1144"/>
      <c r="E57" s="511">
        <f>IF($J42="TC",0,IF($J42="Nso",0,VLOOKUP($A39,'Class-9'!$B$9:$EX$108,53,0)))</f>
        <v>10</v>
      </c>
      <c r="F57" s="511">
        <f>IF($J42="TC",0,IF($J42="Nso",0,VLOOKUP($A39,'Class-9'!$B$9:$EX$108,54,0)))</f>
        <v>10</v>
      </c>
      <c r="G57" s="514">
        <f t="shared" si="4"/>
        <v>20</v>
      </c>
      <c r="H57" s="472">
        <f>IF($J42="TC",0,IF($J42="Nso",0,VLOOKUP($A39,'Class-9'!$B$9:$EX$108,56,0)))</f>
        <v>40</v>
      </c>
      <c r="I57" s="511">
        <f>IF($J42="TC",0,IF($J42="Nso",0,VLOOKUP($A39,'Class-9'!$B$9:$EX$108,57,0)))</f>
        <v>10</v>
      </c>
      <c r="J57" s="514">
        <f t="shared" si="5"/>
        <v>50</v>
      </c>
      <c r="K57" s="511">
        <f>IF($J42="TC",0,IF($J42="Nso",0,VLOOKUP($A39,'Class-9'!$B$9:$EX$108,59,0)))</f>
        <v>55</v>
      </c>
      <c r="L57" s="511">
        <f>IF($J42="Nso",0,VLOOKUP($A39,'Class-9'!$B$9:$EX$108,60,0))</f>
        <v>10</v>
      </c>
      <c r="M57" s="514">
        <f t="shared" si="6"/>
        <v>65</v>
      </c>
      <c r="N57" s="511">
        <f t="shared" si="7"/>
        <v>135</v>
      </c>
      <c r="O57" s="513" t="str">
        <f>IF($J42="TC",0,IF($J42="Nso",0,VLOOKUP($A39,'Class-9'!$B$9:$EX$108,66,0)))</f>
        <v>I</v>
      </c>
    </row>
    <row r="58" spans="1:15" ht="17.25" customHeight="1">
      <c r="A58" s="1084"/>
      <c r="B58" s="60" t="s">
        <v>79</v>
      </c>
      <c r="C58" s="1143" t="str">
        <f>'Class-9'!$BP$3</f>
        <v>MATHEMATICS</v>
      </c>
      <c r="D58" s="1144"/>
      <c r="E58" s="511">
        <f>IF($J42="TC",0,IF($J42="Nso",0,VLOOKUP($A39,'Class-9'!$B$9:$EX$108,67,0)))</f>
        <v>10</v>
      </c>
      <c r="F58" s="511">
        <f>IF($J42="TC",0,IF($J42="Nso",0,VLOOKUP($A39,'Class-9'!$B$9:$EX$108,68,0)))</f>
        <v>10</v>
      </c>
      <c r="G58" s="514">
        <f t="shared" si="4"/>
        <v>20</v>
      </c>
      <c r="H58" s="472">
        <f>IF($J42="TC",0,IF($J42="Nso",0,VLOOKUP($A39,'Class-9'!$B$9:$EX$108,70,0)))</f>
        <v>40</v>
      </c>
      <c r="I58" s="511">
        <f>IF($J42="TC",0,IF($J42="Nso",0,VLOOKUP($A39,'Class-9'!$B$9:$EX$108,71,0)))</f>
        <v>10</v>
      </c>
      <c r="J58" s="514">
        <f t="shared" si="5"/>
        <v>50</v>
      </c>
      <c r="K58" s="511">
        <f>IF($J42="TC",0,IF($J42="Nso",0,VLOOKUP($A39,'Class-9'!$B$9:$EX$108,73,0)))</f>
        <v>55</v>
      </c>
      <c r="L58" s="511">
        <f>IF($J42="Nso",0,VLOOKUP($A39,'Class-9'!$B$9:$EX$108,74,0))</f>
        <v>10</v>
      </c>
      <c r="M58" s="514">
        <f t="shared" si="6"/>
        <v>65</v>
      </c>
      <c r="N58" s="511">
        <f t="shared" si="7"/>
        <v>135</v>
      </c>
      <c r="O58" s="513" t="str">
        <f>IF($J42="TC",0,IF($J42="Nso",0,VLOOKUP($A39,'Class-9'!$B$9:$EX$108,80,0)))</f>
        <v>I</v>
      </c>
    </row>
    <row r="59" spans="1:15" ht="17.25" customHeight="1" thickBot="1">
      <c r="A59" s="1084"/>
      <c r="B59" s="60" t="s">
        <v>79</v>
      </c>
      <c r="C59" s="1117" t="str">
        <f>'Class-9'!$CD$3</f>
        <v>SOCIAL SCIENCE</v>
      </c>
      <c r="D59" s="1118"/>
      <c r="E59" s="511">
        <f>IF($J42="TC",0,IF($J42="Nso",0,VLOOKUP($A39,'Class-9'!$B$9:$EX$108,81,0)))</f>
        <v>10</v>
      </c>
      <c r="F59" s="511">
        <f>IF($J42="TC",0,IF($J42="Nso",0,VLOOKUP($A39,'Class-9'!$B$9:$EX$108,82,0)))</f>
        <v>10</v>
      </c>
      <c r="G59" s="515">
        <f t="shared" si="4"/>
        <v>20</v>
      </c>
      <c r="H59" s="516">
        <f>IF($J42="TC",0,IF($J42="Nso",0,VLOOKUP($A39,'Class-9'!$B$9:$EX$108,84,0)))</f>
        <v>40</v>
      </c>
      <c r="I59" s="511">
        <f>IF($J42="TC",0,IF($J42="Nso",0,VLOOKUP($A39,'Class-9'!$B$9:$EX$108,85,0)))</f>
        <v>10</v>
      </c>
      <c r="J59" s="515">
        <f t="shared" si="5"/>
        <v>50</v>
      </c>
      <c r="K59" s="511">
        <f>IF($J42="TC",0,IF($J42="Nso",0,VLOOKUP($A39,'Class-9'!$B$9:$EX$108,87,0)))</f>
        <v>60</v>
      </c>
      <c r="L59" s="511">
        <f>IF($J42="Nso",0,VLOOKUP($A39,'Class-9'!$B$9:$EX$108,88,0))</f>
        <v>10</v>
      </c>
      <c r="M59" s="515">
        <f t="shared" si="6"/>
        <v>70</v>
      </c>
      <c r="N59" s="511">
        <f t="shared" si="7"/>
        <v>140</v>
      </c>
      <c r="O59" s="513" t="str">
        <f>IF($J42="TC",0,IF($J42="Nso",0,VLOOKUP($A39,'Class-9'!$B$9:$EX$108,94,0)))</f>
        <v>I</v>
      </c>
    </row>
    <row r="60" spans="1:15" ht="21.75" customHeight="1">
      <c r="A60" s="1084"/>
      <c r="B60" s="60" t="s">
        <v>79</v>
      </c>
      <c r="C60" s="1119" t="s">
        <v>92</v>
      </c>
      <c r="D60" s="1120"/>
      <c r="E60" s="1121"/>
      <c r="F60" s="1125" t="s">
        <v>93</v>
      </c>
      <c r="G60" s="1126"/>
      <c r="H60" s="1127" t="s">
        <v>94</v>
      </c>
      <c r="I60" s="1128"/>
      <c r="J60" s="1129" t="s">
        <v>47</v>
      </c>
      <c r="K60" s="1130"/>
      <c r="L60" s="517" t="s">
        <v>114</v>
      </c>
      <c r="M60" s="1131" t="s">
        <v>45</v>
      </c>
      <c r="N60" s="1132"/>
      <c r="O60" s="518" t="s">
        <v>49</v>
      </c>
    </row>
    <row r="61" spans="1:15" ht="21.75" customHeight="1" thickBot="1">
      <c r="A61" s="1084"/>
      <c r="B61" s="60" t="s">
        <v>79</v>
      </c>
      <c r="C61" s="1122"/>
      <c r="D61" s="1123"/>
      <c r="E61" s="1124"/>
      <c r="F61" s="1133">
        <f>IF($J42="TC",0,IF($J42="Nso",0,VLOOKUP($A39,'Class-9'!$B$9:$EX$108,146,0)))</f>
        <v>1200</v>
      </c>
      <c r="G61" s="1134"/>
      <c r="H61" s="1133">
        <f>IF($J42="TC",0,IF($J42="Nso",0,VLOOKUP($A39,'Class-9'!$B$9:$EX$108,147,0)))</f>
        <v>840</v>
      </c>
      <c r="I61" s="1134"/>
      <c r="J61" s="1135">
        <f>IF($J42="TC",0,IF($J42="Nso",0,VLOOKUP($A39,'Class-9'!$B$9:$EX$108,148,0)))</f>
        <v>70</v>
      </c>
      <c r="K61" s="1136"/>
      <c r="L61" s="349" t="str">
        <f>IF($J42="TC",0,IF($J42="Nso",0,VLOOKUP($A39,'Class-9'!$B$9:$EX$108,149,0)))</f>
        <v>First</v>
      </c>
      <c r="M61" s="1137" t="str">
        <f>IF($J42="TC","TC",IF($J42="Nso","NSO",VLOOKUP($A39,'Class-9'!$B$9:$EX$108,150,0)))</f>
        <v>Passed</v>
      </c>
      <c r="N61" s="1138"/>
      <c r="O61" s="123">
        <f>IF($J42="Nso",0,VLOOKUP($A39,'Class-9'!$B$9:$EX$108,152,0))</f>
        <v>1.0000000000000009</v>
      </c>
    </row>
    <row r="62" spans="1:15" ht="21.75" customHeight="1">
      <c r="A62" s="1084"/>
      <c r="B62" s="60" t="s">
        <v>79</v>
      </c>
      <c r="C62" s="1186" t="s">
        <v>65</v>
      </c>
      <c r="D62" s="1187"/>
      <c r="E62" s="1187"/>
      <c r="F62" s="1187"/>
      <c r="G62" s="1187"/>
      <c r="H62" s="1188"/>
      <c r="I62" s="1189" t="s">
        <v>66</v>
      </c>
      <c r="J62" s="1190"/>
      <c r="K62" s="1190"/>
      <c r="L62" s="124">
        <f>VLOOKUP($A39,'Class-9'!$B$9:$EX$108,143,0)</f>
        <v>362</v>
      </c>
      <c r="M62" s="1191" t="s">
        <v>126</v>
      </c>
      <c r="N62" s="1192"/>
      <c r="O62" s="1193"/>
    </row>
    <row r="63" spans="1:15" ht="21.75" customHeight="1" thickBot="1">
      <c r="A63" s="1084"/>
      <c r="B63" s="60" t="s">
        <v>79</v>
      </c>
      <c r="C63" s="1194" t="s">
        <v>60</v>
      </c>
      <c r="D63" s="1195"/>
      <c r="E63" s="1195"/>
      <c r="F63" s="1196" t="s">
        <v>197</v>
      </c>
      <c r="G63" s="1196"/>
      <c r="H63" s="351" t="s">
        <v>53</v>
      </c>
      <c r="I63" s="1197" t="s">
        <v>67</v>
      </c>
      <c r="J63" s="1198"/>
      <c r="K63" s="1198"/>
      <c r="L63" s="174">
        <f>VLOOKUP($A39,'Class-9'!$B$9:$EX$108,144,0)</f>
        <v>210</v>
      </c>
      <c r="M63" s="1199">
        <f>IF($J42="TC",0,IF($J42="Nso",0,VLOOKUP($A39,'Class-9'!$B$9:$EX$108,145,0)))</f>
        <v>58.011049723756905</v>
      </c>
      <c r="N63" s="1200"/>
      <c r="O63" s="1201"/>
    </row>
    <row r="64" spans="1:15" ht="21.75" customHeight="1">
      <c r="A64" s="1084"/>
      <c r="B64" s="60" t="s">
        <v>79</v>
      </c>
      <c r="C64" s="1194"/>
      <c r="D64" s="1195"/>
      <c r="E64" s="1195"/>
      <c r="F64" s="1196"/>
      <c r="G64" s="1196"/>
      <c r="H64" s="490" t="s">
        <v>203</v>
      </c>
      <c r="I64" s="1202" t="s">
        <v>68</v>
      </c>
      <c r="J64" s="1203"/>
      <c r="K64" s="1203"/>
      <c r="L64" s="1204" t="str">
        <f>IF($J42="TC","Transferred",IF($J42="Nso","NameSeparated",VLOOKUP($A39,'Class-9'!$B$9:$EX$108,153,0)))</f>
        <v>Very Good</v>
      </c>
      <c r="M64" s="1204"/>
      <c r="N64" s="1204"/>
      <c r="O64" s="1205"/>
    </row>
    <row r="65" spans="1:16" s="489" customFormat="1" ht="17.25" customHeight="1">
      <c r="A65" s="1084"/>
      <c r="B65" s="488" t="s">
        <v>79</v>
      </c>
      <c r="C65" s="1166" t="str">
        <f>'Class-9'!$CR$3</f>
        <v>Foundation Of Information Tech.</v>
      </c>
      <c r="D65" s="1167"/>
      <c r="E65" s="1168"/>
      <c r="F65" s="1169" t="str">
        <f>IF($J42="TC",0,IF($J42="Nso",0,VLOOKUP($A39,'Class-9'!$B$9:$GA$108,170,0)))</f>
        <v>140/200</v>
      </c>
      <c r="G65" s="1169"/>
      <c r="H65" s="122" t="str">
        <f>IF($J42="TC",0,IF($J42="Nso",0,VLOOKUP($A39,'Class-9'!$B$9:$GA$108,106,0)))</f>
        <v>B</v>
      </c>
      <c r="I65" s="1170" t="s">
        <v>81</v>
      </c>
      <c r="J65" s="1171"/>
      <c r="K65" s="1171"/>
      <c r="L65" s="1172">
        <f>'Class-9'!$T$2</f>
        <v>44676</v>
      </c>
      <c r="M65" s="1173"/>
      <c r="N65" s="1173"/>
      <c r="O65" s="1174"/>
    </row>
    <row r="66" spans="1:16" s="489" customFormat="1" ht="17.25" customHeight="1">
      <c r="A66" s="1084"/>
      <c r="B66" s="488" t="s">
        <v>79</v>
      </c>
      <c r="C66" s="1175" t="str">
        <f>'Class-9'!$DD$3</f>
        <v>Health &amp; Phy. Edu.</v>
      </c>
      <c r="D66" s="1169"/>
      <c r="E66" s="1169"/>
      <c r="F66" s="1176" t="str">
        <f>IF($J42="TC",0,IF($J42="Nso",0,VLOOKUP($A39,'Class-9'!$B$9:$GA$108,174,0)))</f>
        <v>145/200</v>
      </c>
      <c r="G66" s="1177"/>
      <c r="H66" s="122" t="str">
        <f>IF($J42="TC",0,IF($J42="Nso",0,VLOOKUP($A39,'Class-9'!$B$9:$GA$108,118,0)))</f>
        <v>B</v>
      </c>
      <c r="I66" s="1178"/>
      <c r="J66" s="1179"/>
      <c r="K66" s="1179"/>
      <c r="L66" s="1179"/>
      <c r="M66" s="1179"/>
      <c r="N66" s="1179"/>
      <c r="O66" s="1180"/>
    </row>
    <row r="67" spans="1:16" s="489" customFormat="1" ht="17.25" customHeight="1">
      <c r="A67" s="1084"/>
      <c r="B67" s="488" t="s">
        <v>79</v>
      </c>
      <c r="C67" s="1184" t="str">
        <f>'Class-9'!$DP$3</f>
        <v>S.U.P.W.</v>
      </c>
      <c r="D67" s="1185"/>
      <c r="E67" s="1185"/>
      <c r="F67" s="1176" t="str">
        <f>IF($J42="TC",0,IF($J42="Nso",0,VLOOKUP($A39,'Class-9'!$B$9:$GA$108,178,0)))</f>
        <v>48/100</v>
      </c>
      <c r="G67" s="1177"/>
      <c r="H67" s="122" t="str">
        <f>IF($J42="TC",0,IF($J42="Nso",0,VLOOKUP($A39,'Class-9'!$B$9:$GA$108,124,0)))</f>
        <v>C</v>
      </c>
      <c r="I67" s="1181"/>
      <c r="J67" s="1182"/>
      <c r="K67" s="1182"/>
      <c r="L67" s="1182"/>
      <c r="M67" s="1182"/>
      <c r="N67" s="1182"/>
      <c r="O67" s="1183"/>
    </row>
    <row r="68" spans="1:16" s="489" customFormat="1" ht="17.25" customHeight="1">
      <c r="A68" s="1084"/>
      <c r="B68" s="488"/>
      <c r="C68" s="1184" t="str">
        <f>'Class-9'!$DV$3</f>
        <v>ART EDUCATION</v>
      </c>
      <c r="D68" s="1185"/>
      <c r="E68" s="1185"/>
      <c r="F68" s="1176" t="str">
        <f>IF($J41="TC",0,IF($J41="Nso",0,VLOOKUP($A39,'Class-9'!$B$9:$GA$108,182,0)))</f>
        <v>65/100</v>
      </c>
      <c r="G68" s="1177"/>
      <c r="H68" s="122" t="str">
        <f>IF($J41="TC",0,IF($J41="Nso",0,VLOOKUP($A39,'Class-9'!$B$9:$GA$108,130,0)))</f>
        <v>B</v>
      </c>
      <c r="I68" s="1237" t="s">
        <v>95</v>
      </c>
      <c r="J68" s="1221"/>
      <c r="K68" s="1221"/>
      <c r="L68" s="1221"/>
      <c r="M68" s="1221"/>
      <c r="N68" s="1221"/>
      <c r="O68" s="1222"/>
    </row>
    <row r="69" spans="1:16" s="489" customFormat="1" ht="17.25" customHeight="1" thickBot="1">
      <c r="A69" s="1084"/>
      <c r="B69" s="488" t="s">
        <v>79</v>
      </c>
      <c r="C69" s="1238" t="str">
        <f>'Class-9'!$EB$3</f>
        <v>H &amp; C RAJ</v>
      </c>
      <c r="D69" s="1239"/>
      <c r="E69" s="1239"/>
      <c r="F69" s="1240" t="str">
        <f>IF($J42="TC",0,IF($J42="Nso",0,VLOOKUP($A39,'Class-9'!$B$9:$GZ$108,186,0)))</f>
        <v>90/200</v>
      </c>
      <c r="G69" s="1241"/>
      <c r="H69" s="468" t="str">
        <f>IF($J42="TC",0,IF($J42="Nso",0,VLOOKUP($A39,'Class-9'!$B$9:$GAZ$108,142,0)))</f>
        <v>C</v>
      </c>
      <c r="I69" s="1237" t="s">
        <v>74</v>
      </c>
      <c r="J69" s="1221"/>
      <c r="K69" s="1221"/>
      <c r="L69" s="1221"/>
      <c r="M69" s="1221"/>
      <c r="N69" s="1221"/>
      <c r="O69" s="1222"/>
    </row>
    <row r="70" spans="1:16" ht="17.25" customHeight="1">
      <c r="A70" s="1084"/>
      <c r="B70" s="49" t="s">
        <v>79</v>
      </c>
      <c r="C70" s="1209" t="s">
        <v>205</v>
      </c>
      <c r="D70" s="1210"/>
      <c r="E70" s="1211"/>
      <c r="F70" s="1218" t="s">
        <v>206</v>
      </c>
      <c r="G70" s="1219"/>
      <c r="H70" s="519" t="s">
        <v>34</v>
      </c>
      <c r="I70" s="1220" t="s">
        <v>75</v>
      </c>
      <c r="J70" s="1221"/>
      <c r="K70" s="1221"/>
      <c r="L70" s="1221"/>
      <c r="M70" s="1221"/>
      <c r="N70" s="1221"/>
      <c r="O70" s="1222"/>
    </row>
    <row r="71" spans="1:16" ht="17.25" customHeight="1">
      <c r="A71" s="1084"/>
      <c r="B71" s="49" t="s">
        <v>79</v>
      </c>
      <c r="C71" s="1212"/>
      <c r="D71" s="1213"/>
      <c r="E71" s="1214"/>
      <c r="F71" s="1223" t="s">
        <v>207</v>
      </c>
      <c r="G71" s="1224"/>
      <c r="H71" s="520" t="s">
        <v>204</v>
      </c>
      <c r="I71" s="1225" t="s">
        <v>76</v>
      </c>
      <c r="J71" s="1226"/>
      <c r="K71" s="1226"/>
      <c r="L71" s="1226"/>
      <c r="M71" s="1226"/>
      <c r="N71" s="1226"/>
      <c r="O71" s="1227"/>
    </row>
    <row r="72" spans="1:16" ht="17.25" customHeight="1">
      <c r="A72" s="1084"/>
      <c r="B72" s="49" t="s">
        <v>79</v>
      </c>
      <c r="C72" s="1212"/>
      <c r="D72" s="1213"/>
      <c r="E72" s="1214"/>
      <c r="F72" s="1223" t="s">
        <v>211</v>
      </c>
      <c r="G72" s="1224"/>
      <c r="H72" s="520" t="s">
        <v>69</v>
      </c>
      <c r="I72" s="1228"/>
      <c r="J72" s="1229"/>
      <c r="K72" s="1229"/>
      <c r="L72" s="1229"/>
      <c r="M72" s="1229"/>
      <c r="N72" s="1229"/>
      <c r="O72" s="1230"/>
    </row>
    <row r="73" spans="1:16" ht="17.25" customHeight="1">
      <c r="A73" s="1084"/>
      <c r="B73" s="49" t="s">
        <v>79</v>
      </c>
      <c r="C73" s="1212"/>
      <c r="D73" s="1213"/>
      <c r="E73" s="1214"/>
      <c r="F73" s="1223" t="s">
        <v>212</v>
      </c>
      <c r="G73" s="1224"/>
      <c r="H73" s="520" t="s">
        <v>70</v>
      </c>
      <c r="I73" s="1228"/>
      <c r="J73" s="1229"/>
      <c r="K73" s="1229"/>
      <c r="L73" s="1229"/>
      <c r="M73" s="1229"/>
      <c r="N73" s="1229"/>
      <c r="O73" s="1230"/>
    </row>
    <row r="74" spans="1:16" ht="17.25" customHeight="1">
      <c r="A74" s="1084"/>
      <c r="B74" s="49" t="s">
        <v>79</v>
      </c>
      <c r="C74" s="1212"/>
      <c r="D74" s="1213"/>
      <c r="E74" s="1214"/>
      <c r="F74" s="1223" t="s">
        <v>125</v>
      </c>
      <c r="G74" s="1224"/>
      <c r="H74" s="520" t="s">
        <v>72</v>
      </c>
      <c r="I74" s="1231" t="s">
        <v>96</v>
      </c>
      <c r="J74" s="1232"/>
      <c r="K74" s="1232"/>
      <c r="L74" s="1232"/>
      <c r="M74" s="1232"/>
      <c r="N74" s="1232"/>
      <c r="O74" s="1233"/>
    </row>
    <row r="75" spans="1:16" ht="17.25" customHeight="1" thickBot="1">
      <c r="A75" s="1084"/>
      <c r="B75" s="62" t="s">
        <v>79</v>
      </c>
      <c r="C75" s="1215"/>
      <c r="D75" s="1216"/>
      <c r="E75" s="1217"/>
      <c r="F75" s="1206" t="s">
        <v>208</v>
      </c>
      <c r="G75" s="1207"/>
      <c r="H75" s="521" t="s">
        <v>71</v>
      </c>
      <c r="I75" s="1234"/>
      <c r="J75" s="1235"/>
      <c r="K75" s="1235"/>
      <c r="L75" s="1235"/>
      <c r="M75" s="1235"/>
      <c r="N75" s="1235"/>
      <c r="O75" s="1236"/>
    </row>
    <row r="76" spans="1:16" ht="24.75" customHeight="1" thickTop="1" thickBot="1">
      <c r="A76" s="504">
        <f>A39+1</f>
        <v>3</v>
      </c>
      <c r="B76" s="1083" t="s">
        <v>56</v>
      </c>
      <c r="C76" s="1083"/>
      <c r="D76" s="1083"/>
      <c r="E76" s="1083"/>
      <c r="F76" s="1083"/>
      <c r="G76" s="1083"/>
      <c r="H76" s="1083"/>
      <c r="I76" s="1083"/>
      <c r="J76" s="1083"/>
      <c r="K76" s="1083"/>
      <c r="L76" s="1083"/>
      <c r="M76" s="1083"/>
      <c r="N76" s="1083"/>
      <c r="O76" s="1083"/>
    </row>
    <row r="77" spans="1:16" ht="42" customHeight="1" thickTop="1">
      <c r="A77" s="1084"/>
      <c r="B77" s="1085"/>
      <c r="C77" s="1086"/>
      <c r="D77" s="1089" t="str">
        <f>Master!$E$8</f>
        <v>Govt. Sr. Secondary School Raimalwada</v>
      </c>
      <c r="E77" s="1090"/>
      <c r="F77" s="1090"/>
      <c r="G77" s="1090"/>
      <c r="H77" s="1090"/>
      <c r="I77" s="1090"/>
      <c r="J77" s="1090"/>
      <c r="K77" s="1090"/>
      <c r="L77" s="1090"/>
      <c r="M77" s="1090"/>
      <c r="N77" s="1090"/>
      <c r="O77" s="1091"/>
    </row>
    <row r="78" spans="1:16" ht="27.75" customHeight="1" thickBot="1">
      <c r="A78" s="1084"/>
      <c r="B78" s="1087"/>
      <c r="C78" s="1088"/>
      <c r="D78" s="1092" t="str">
        <f>Master!$E$11</f>
        <v>P.S.-Bapini (Jodhpur)</v>
      </c>
      <c r="E78" s="1093"/>
      <c r="F78" s="1093"/>
      <c r="G78" s="1093"/>
      <c r="H78" s="1093"/>
      <c r="I78" s="1093"/>
      <c r="J78" s="1093"/>
      <c r="K78" s="1093"/>
      <c r="L78" s="1093"/>
      <c r="M78" s="1093"/>
      <c r="N78" s="1093"/>
      <c r="O78" s="1094"/>
    </row>
    <row r="79" spans="1:16" ht="17.25" customHeight="1">
      <c r="A79" s="1084"/>
      <c r="B79" s="352"/>
      <c r="C79" s="1095" t="s">
        <v>188</v>
      </c>
      <c r="D79" s="1096"/>
      <c r="E79" s="1096"/>
      <c r="F79" s="1096"/>
      <c r="G79" s="1097"/>
      <c r="H79" s="1104" t="s">
        <v>161</v>
      </c>
      <c r="I79" s="1104"/>
      <c r="J79" s="1107">
        <f>VLOOKUP($A76,'Class-9'!$B$9:$K$108,6)</f>
        <v>0</v>
      </c>
      <c r="K79" s="1108"/>
      <c r="L79" s="1113" t="s">
        <v>77</v>
      </c>
      <c r="M79" s="1114"/>
      <c r="N79" s="1115" t="str">
        <f>Master!$E$14</f>
        <v>08151106901</v>
      </c>
      <c r="O79" s="1116"/>
    </row>
    <row r="80" spans="1:16" ht="17.25" customHeight="1">
      <c r="A80" s="1084"/>
      <c r="B80" s="47"/>
      <c r="C80" s="1098"/>
      <c r="D80" s="1099"/>
      <c r="E80" s="1099"/>
      <c r="F80" s="1099"/>
      <c r="G80" s="1100"/>
      <c r="H80" s="1105"/>
      <c r="I80" s="1105"/>
      <c r="J80" s="1109"/>
      <c r="K80" s="1110"/>
      <c r="L80" s="1071" t="s">
        <v>73</v>
      </c>
      <c r="M80" s="1072"/>
      <c r="N80" s="1072"/>
      <c r="O80" s="1073"/>
      <c r="P80" s="165" t="s">
        <v>196</v>
      </c>
    </row>
    <row r="81" spans="1:15" ht="17.25" customHeight="1" thickBot="1">
      <c r="A81" s="1084"/>
      <c r="B81" s="47"/>
      <c r="C81" s="1101"/>
      <c r="D81" s="1102"/>
      <c r="E81" s="1102"/>
      <c r="F81" s="1102"/>
      <c r="G81" s="1103"/>
      <c r="H81" s="1106"/>
      <c r="I81" s="1106"/>
      <c r="J81" s="1111"/>
      <c r="K81" s="1112"/>
      <c r="L81" s="1074" t="s">
        <v>57</v>
      </c>
      <c r="M81" s="1075"/>
      <c r="N81" s="1076" t="str">
        <f>Master!$E$6</f>
        <v>2021-22</v>
      </c>
      <c r="O81" s="1077"/>
    </row>
    <row r="82" spans="1:15" ht="21.75" customHeight="1">
      <c r="A82" s="1084"/>
      <c r="B82" s="49" t="s">
        <v>79</v>
      </c>
      <c r="C82" s="1078" t="s">
        <v>22</v>
      </c>
      <c r="D82" s="1079"/>
      <c r="E82" s="1079"/>
      <c r="F82" s="1080"/>
      <c r="G82" s="482" t="s">
        <v>186</v>
      </c>
      <c r="H82" s="1081">
        <f>VLOOKUP($A76,'Class-9'!$B$9:$EX$108,4,0)</f>
        <v>0</v>
      </c>
      <c r="I82" s="1081"/>
      <c r="J82" s="1081"/>
      <c r="K82" s="1081"/>
      <c r="L82" s="1081"/>
      <c r="M82" s="1081"/>
      <c r="N82" s="1081"/>
      <c r="O82" s="1082"/>
    </row>
    <row r="83" spans="1:15" ht="21.75" customHeight="1">
      <c r="A83" s="1084"/>
      <c r="B83" s="49" t="s">
        <v>79</v>
      </c>
      <c r="C83" s="1065" t="s">
        <v>24</v>
      </c>
      <c r="D83" s="1066"/>
      <c r="E83" s="1066"/>
      <c r="F83" s="1067"/>
      <c r="G83" s="483" t="s">
        <v>186</v>
      </c>
      <c r="H83" s="1068">
        <f>VLOOKUP($A76,'Class-9'!$B$9:$EX$108,7,0)</f>
        <v>0</v>
      </c>
      <c r="I83" s="1068"/>
      <c r="J83" s="1068"/>
      <c r="K83" s="1068"/>
      <c r="L83" s="1068"/>
      <c r="M83" s="1068"/>
      <c r="N83" s="1068"/>
      <c r="O83" s="1069"/>
    </row>
    <row r="84" spans="1:15" ht="21.75" customHeight="1">
      <c r="A84" s="1084"/>
      <c r="B84" s="49" t="s">
        <v>79</v>
      </c>
      <c r="C84" s="1065" t="s">
        <v>25</v>
      </c>
      <c r="D84" s="1066"/>
      <c r="E84" s="1066"/>
      <c r="F84" s="1067"/>
      <c r="G84" s="483" t="s">
        <v>186</v>
      </c>
      <c r="H84" s="1068">
        <f>VLOOKUP($A76,'Class-9'!$B$9:$EX$108,8,0)</f>
        <v>0</v>
      </c>
      <c r="I84" s="1068"/>
      <c r="J84" s="1068"/>
      <c r="K84" s="1068"/>
      <c r="L84" s="1068"/>
      <c r="M84" s="1068"/>
      <c r="N84" s="1068"/>
      <c r="O84" s="1069"/>
    </row>
    <row r="85" spans="1:15" ht="21.75" customHeight="1">
      <c r="A85" s="1084"/>
      <c r="B85" s="49" t="s">
        <v>79</v>
      </c>
      <c r="C85" s="1065" t="s">
        <v>58</v>
      </c>
      <c r="D85" s="1066"/>
      <c r="E85" s="1066"/>
      <c r="F85" s="1067"/>
      <c r="G85" s="483" t="s">
        <v>186</v>
      </c>
      <c r="H85" s="1068">
        <f>VLOOKUP($A76,'Class-9'!$B$9:$EX$108,9,0)</f>
        <v>0</v>
      </c>
      <c r="I85" s="1068"/>
      <c r="J85" s="1068"/>
      <c r="K85" s="1068"/>
      <c r="L85" s="1068"/>
      <c r="M85" s="1068"/>
      <c r="N85" s="1068"/>
      <c r="O85" s="1069"/>
    </row>
    <row r="86" spans="1:15" ht="21.75" customHeight="1">
      <c r="A86" s="1084"/>
      <c r="B86" s="49" t="s">
        <v>79</v>
      </c>
      <c r="C86" s="1065" t="s">
        <v>59</v>
      </c>
      <c r="D86" s="1066"/>
      <c r="E86" s="1066"/>
      <c r="F86" s="1067"/>
      <c r="G86" s="483" t="s">
        <v>186</v>
      </c>
      <c r="H86" s="1070" t="str">
        <f>CONCATENATE('Class-9'!$G$4,'Class-9'!$J$4)</f>
        <v>9(A)</v>
      </c>
      <c r="I86" s="1068"/>
      <c r="J86" s="1068"/>
      <c r="K86" s="1068"/>
      <c r="L86" s="1068"/>
      <c r="M86" s="1068"/>
      <c r="N86" s="1068"/>
      <c r="O86" s="1069"/>
    </row>
    <row r="87" spans="1:15" ht="21.75" customHeight="1" thickBot="1">
      <c r="A87" s="1084"/>
      <c r="B87" s="49" t="s">
        <v>79</v>
      </c>
      <c r="C87" s="1145" t="s">
        <v>27</v>
      </c>
      <c r="D87" s="1146"/>
      <c r="E87" s="1146"/>
      <c r="F87" s="1147"/>
      <c r="G87" s="484" t="s">
        <v>186</v>
      </c>
      <c r="H87" s="1148">
        <f>VLOOKUP($A76,'Class-9'!$B$9:$EX$108,10,0)</f>
        <v>0</v>
      </c>
      <c r="I87" s="1148"/>
      <c r="J87" s="1148"/>
      <c r="K87" s="1148"/>
      <c r="L87" s="1148"/>
      <c r="M87" s="1148"/>
      <c r="N87" s="1148"/>
      <c r="O87" s="1149"/>
    </row>
    <row r="88" spans="1:15" ht="19.5" customHeight="1">
      <c r="A88" s="1084"/>
      <c r="B88" s="60" t="s">
        <v>79</v>
      </c>
      <c r="C88" s="1150" t="s">
        <v>60</v>
      </c>
      <c r="D88" s="1151"/>
      <c r="E88" s="1154" t="s">
        <v>83</v>
      </c>
      <c r="F88" s="1154" t="s">
        <v>84</v>
      </c>
      <c r="G88" s="1156" t="s">
        <v>33</v>
      </c>
      <c r="H88" s="1158" t="s">
        <v>61</v>
      </c>
      <c r="I88" s="1158"/>
      <c r="J88" s="1159"/>
      <c r="K88" s="1160" t="s">
        <v>100</v>
      </c>
      <c r="L88" s="1161"/>
      <c r="M88" s="1162"/>
      <c r="N88" s="1154" t="s">
        <v>91</v>
      </c>
      <c r="O88" s="1163" t="s">
        <v>209</v>
      </c>
    </row>
    <row r="89" spans="1:15" ht="21.75" customHeight="1">
      <c r="A89" s="1084"/>
      <c r="B89" s="60"/>
      <c r="C89" s="1152"/>
      <c r="D89" s="1153"/>
      <c r="E89" s="1155"/>
      <c r="F89" s="1155"/>
      <c r="G89" s="1157"/>
      <c r="H89" s="507" t="s">
        <v>32</v>
      </c>
      <c r="I89" s="347" t="s">
        <v>199</v>
      </c>
      <c r="J89" s="508" t="s">
        <v>33</v>
      </c>
      <c r="K89" s="507" t="s">
        <v>32</v>
      </c>
      <c r="L89" s="347" t="s">
        <v>199</v>
      </c>
      <c r="M89" s="508" t="s">
        <v>33</v>
      </c>
      <c r="N89" s="1155"/>
      <c r="O89" s="1164"/>
    </row>
    <row r="90" spans="1:15" ht="21.75" customHeight="1" thickBot="1">
      <c r="A90" s="1084"/>
      <c r="B90" s="60" t="s">
        <v>79</v>
      </c>
      <c r="C90" s="1139" t="s">
        <v>62</v>
      </c>
      <c r="D90" s="1140"/>
      <c r="E90" s="509">
        <f>'Class-9'!$L$7</f>
        <v>20</v>
      </c>
      <c r="F90" s="509">
        <f>'Class-9'!$M$7</f>
        <v>20</v>
      </c>
      <c r="G90" s="510">
        <f>SUM(E90:F90)</f>
        <v>40</v>
      </c>
      <c r="H90" s="509">
        <f>'Class-9'!$O$7</f>
        <v>48</v>
      </c>
      <c r="I90" s="509">
        <f>'Class-9'!$P$7</f>
        <v>12</v>
      </c>
      <c r="J90" s="510">
        <f>SUM(H90:I90)</f>
        <v>60</v>
      </c>
      <c r="K90" s="509">
        <f>'Class-9'!$R$7</f>
        <v>80</v>
      </c>
      <c r="L90" s="509">
        <f>'Class-9'!$S$7</f>
        <v>20</v>
      </c>
      <c r="M90" s="510">
        <f>SUM(K90:L90)</f>
        <v>100</v>
      </c>
      <c r="N90" s="509">
        <f>SUM(G90,J90,M90)</f>
        <v>200</v>
      </c>
      <c r="O90" s="1165"/>
    </row>
    <row r="91" spans="1:15" ht="17.25" customHeight="1">
      <c r="A91" s="1084"/>
      <c r="B91" s="60" t="s">
        <v>79</v>
      </c>
      <c r="C91" s="1141" t="str">
        <f>'Class-9'!$L$3</f>
        <v>HINDI</v>
      </c>
      <c r="D91" s="1142"/>
      <c r="E91" s="511">
        <f>IF($J79="TC",0,IF($J79="Nso",0,VLOOKUP($A76,'Class-9'!$B$9:$EX$108,11,0)))</f>
        <v>0</v>
      </c>
      <c r="F91" s="511">
        <f>IF($J79="TC",0,IF($J79="Nso",0,VLOOKUP($A76,'Class-9'!$B$9:$EX$108,12,0)))</f>
        <v>0</v>
      </c>
      <c r="G91" s="512">
        <f>E91+F91</f>
        <v>0</v>
      </c>
      <c r="H91" s="511">
        <f>IF($J79="TC",0,IF($J79="Nso",0,VLOOKUP($A76,'Class-9'!$B$9:$EX$108,14,0)))</f>
        <v>0</v>
      </c>
      <c r="I91" s="511">
        <f>IF($J79="TC",0,IF($J79="Nso",0,VLOOKUP($A76,'Class-9'!$B$9:$EX$108,15,0)))</f>
        <v>0</v>
      </c>
      <c r="J91" s="512">
        <f>H91+I91</f>
        <v>0</v>
      </c>
      <c r="K91" s="511">
        <f>IF($J79="TC",0,IF($J79="Nso",0,VLOOKUP($A76,'Class-9'!$B$9:$EX$108,17,0)))</f>
        <v>0</v>
      </c>
      <c r="L91" s="511">
        <f>IF($J79="Nso",0,VLOOKUP($A76,'Class-9'!$B$9:$EX$108,18,0))</f>
        <v>0</v>
      </c>
      <c r="M91" s="512">
        <f>K91+L91</f>
        <v>0</v>
      </c>
      <c r="N91" s="511">
        <f>G91+J91+M91</f>
        <v>0</v>
      </c>
      <c r="O91" s="513" t="str">
        <f>IF($J79="TC",0,IF($J79="Nso",0,VLOOKUP($A76,'Class-9'!$B$9:$EX$108,24,0)))</f>
        <v/>
      </c>
    </row>
    <row r="92" spans="1:15" ht="17.25" customHeight="1">
      <c r="A92" s="1084"/>
      <c r="B92" s="60" t="s">
        <v>79</v>
      </c>
      <c r="C92" s="1143" t="str">
        <f>'Class-9'!$Z$3</f>
        <v>ENGLISH</v>
      </c>
      <c r="D92" s="1144"/>
      <c r="E92" s="511">
        <f>IF($J79="TC",0,IF($J79="Nso",0,VLOOKUP($A76,'Class-9'!$B$9:$EX$108,25,0)))</f>
        <v>0</v>
      </c>
      <c r="F92" s="511">
        <f>IF($J79="TC",0,IF($J79="Nso",0,VLOOKUP($A76,'Class-9'!$B$9:$EX$108,26,0)))</f>
        <v>0</v>
      </c>
      <c r="G92" s="514">
        <f t="shared" ref="G92:G96" si="8">E92+F92</f>
        <v>0</v>
      </c>
      <c r="H92" s="472">
        <f>IF($J79="TC",0,IF($J79="Nso",0,VLOOKUP($A76,'Class-9'!$B$9:$EX$108,28,0)))</f>
        <v>0</v>
      </c>
      <c r="I92" s="511">
        <f>IF($J79="TC",0,IF($J79="Nso",0,VLOOKUP($A76,'Class-9'!$B$9:$EX$108,29,0)))</f>
        <v>0</v>
      </c>
      <c r="J92" s="514">
        <f t="shared" ref="J92:J96" si="9">H92+I92</f>
        <v>0</v>
      </c>
      <c r="K92" s="511">
        <f>IF($J79="TC",0,IF($J79="Nso",0,VLOOKUP($A76,'Class-9'!$B$9:$EX$108,31,0)))</f>
        <v>0</v>
      </c>
      <c r="L92" s="511">
        <f>IF($J79="Nso",0,VLOOKUP($A76,'Class-9'!$B$9:$EX$108,32,0))</f>
        <v>0</v>
      </c>
      <c r="M92" s="514">
        <f t="shared" ref="M92:M96" si="10">K92+L92</f>
        <v>0</v>
      </c>
      <c r="N92" s="511">
        <f t="shared" ref="N92:N96" si="11">G92+J92+M92</f>
        <v>0</v>
      </c>
      <c r="O92" s="513" t="str">
        <f>IF($J79="TC",0,IF($J79="Nso",0,VLOOKUP($A76,'Class-9'!$B$9:$EX$108,38,0)))</f>
        <v/>
      </c>
    </row>
    <row r="93" spans="1:15" ht="17.25" customHeight="1">
      <c r="A93" s="1084"/>
      <c r="B93" s="60" t="s">
        <v>79</v>
      </c>
      <c r="C93" s="1143" t="str">
        <f>'Class-9'!$AN$3</f>
        <v>SANSKRIT</v>
      </c>
      <c r="D93" s="1144"/>
      <c r="E93" s="511">
        <f>IF($J79="TC",0,IF($J79="Nso",0,VLOOKUP($A76,'Class-9'!$B$9:$EX$108,39,0)))</f>
        <v>0</v>
      </c>
      <c r="F93" s="511">
        <f>IF($J79="TC",0,IF($J79="TC",0,IF($J79="Nso",0,VLOOKUP($A76,'Class-9'!$B$9:$EX$108,40,0))))</f>
        <v>0</v>
      </c>
      <c r="G93" s="514">
        <f t="shared" si="8"/>
        <v>0</v>
      </c>
      <c r="H93" s="472">
        <f>IF($J79="TC",0,IF($J79="Nso",0,VLOOKUP($A76,'Class-9'!$B$9:$EX$108,42,0)))</f>
        <v>0</v>
      </c>
      <c r="I93" s="511">
        <f>IF($J79="TC",0,IF($J79="Nso",0,VLOOKUP($A76,'Class-9'!$B$9:$EX$108,43,0)))</f>
        <v>0</v>
      </c>
      <c r="J93" s="514">
        <f t="shared" si="9"/>
        <v>0</v>
      </c>
      <c r="K93" s="511">
        <f>IF($J79="TC",0,IF($J79="Nso",0,VLOOKUP($A76,'Class-9'!$B$9:$EX$108,45,0)))</f>
        <v>0</v>
      </c>
      <c r="L93" s="511">
        <f>IF($J79="Nso",0,VLOOKUP($A76,'Class-9'!$B$9:$EX$108,46,0))</f>
        <v>0</v>
      </c>
      <c r="M93" s="514">
        <f t="shared" si="10"/>
        <v>0</v>
      </c>
      <c r="N93" s="511">
        <f t="shared" si="11"/>
        <v>0</v>
      </c>
      <c r="O93" s="513" t="str">
        <f>IF($J79="TC",0,IF($J79="Nso",0,VLOOKUP($A76,'Class-9'!$B$9:$EX$108,52,0)))</f>
        <v/>
      </c>
    </row>
    <row r="94" spans="1:15" ht="17.25" customHeight="1">
      <c r="A94" s="1084"/>
      <c r="B94" s="60" t="s">
        <v>79</v>
      </c>
      <c r="C94" s="1143" t="str">
        <f>'Class-9'!$BB$3</f>
        <v>SCIENCE</v>
      </c>
      <c r="D94" s="1144"/>
      <c r="E94" s="511">
        <f>IF($J79="TC",0,IF($J79="Nso",0,VLOOKUP($A76,'Class-9'!$B$9:$EX$108,53,0)))</f>
        <v>0</v>
      </c>
      <c r="F94" s="511">
        <f>IF($J79="TC",0,IF($J79="Nso",0,VLOOKUP($A76,'Class-9'!$B$9:$EX$108,54,0)))</f>
        <v>0</v>
      </c>
      <c r="G94" s="514">
        <f t="shared" si="8"/>
        <v>0</v>
      </c>
      <c r="H94" s="472">
        <f>IF($J79="TC",0,IF($J79="Nso",0,VLOOKUP($A76,'Class-9'!$B$9:$EX$108,56,0)))</f>
        <v>0</v>
      </c>
      <c r="I94" s="511">
        <f>IF($J79="TC",0,IF($J79="Nso",0,VLOOKUP($A76,'Class-9'!$B$9:$EX$108,57,0)))</f>
        <v>0</v>
      </c>
      <c r="J94" s="514">
        <f t="shared" si="9"/>
        <v>0</v>
      </c>
      <c r="K94" s="511">
        <f>IF($J79="TC",0,IF($J79="Nso",0,VLOOKUP($A76,'Class-9'!$B$9:$EX$108,59,0)))</f>
        <v>0</v>
      </c>
      <c r="L94" s="511">
        <f>IF($J79="Nso",0,VLOOKUP($A76,'Class-9'!$B$9:$EX$108,60,0))</f>
        <v>0</v>
      </c>
      <c r="M94" s="514">
        <f t="shared" si="10"/>
        <v>0</v>
      </c>
      <c r="N94" s="511">
        <f t="shared" si="11"/>
        <v>0</v>
      </c>
      <c r="O94" s="513" t="str">
        <f>IF($J79="TC",0,IF($J79="Nso",0,VLOOKUP($A76,'Class-9'!$B$9:$EX$108,66,0)))</f>
        <v/>
      </c>
    </row>
    <row r="95" spans="1:15" ht="17.25" customHeight="1">
      <c r="A95" s="1084"/>
      <c r="B95" s="60" t="s">
        <v>79</v>
      </c>
      <c r="C95" s="1143" t="str">
        <f>'Class-9'!$BP$3</f>
        <v>MATHEMATICS</v>
      </c>
      <c r="D95" s="1144"/>
      <c r="E95" s="511">
        <f>IF($J79="TC",0,IF($J79="Nso",0,VLOOKUP($A76,'Class-9'!$B$9:$EX$108,67,0)))</f>
        <v>0</v>
      </c>
      <c r="F95" s="511">
        <f>IF($J79="TC",0,IF($J79="Nso",0,VLOOKUP($A76,'Class-9'!$B$9:$EX$108,68,0)))</f>
        <v>0</v>
      </c>
      <c r="G95" s="514">
        <f t="shared" si="8"/>
        <v>0</v>
      </c>
      <c r="H95" s="472">
        <f>IF($J79="TC",0,IF($J79="Nso",0,VLOOKUP($A76,'Class-9'!$B$9:$EX$108,70,0)))</f>
        <v>0</v>
      </c>
      <c r="I95" s="511">
        <f>IF($J79="TC",0,IF($J79="Nso",0,VLOOKUP($A76,'Class-9'!$B$9:$EX$108,71,0)))</f>
        <v>0</v>
      </c>
      <c r="J95" s="514">
        <f t="shared" si="9"/>
        <v>0</v>
      </c>
      <c r="K95" s="511">
        <f>IF($J79="TC",0,IF($J79="Nso",0,VLOOKUP($A76,'Class-9'!$B$9:$EX$108,73,0)))</f>
        <v>0</v>
      </c>
      <c r="L95" s="511">
        <f>IF($J79="Nso",0,VLOOKUP($A76,'Class-9'!$B$9:$EX$108,74,0))</f>
        <v>0</v>
      </c>
      <c r="M95" s="514">
        <f t="shared" si="10"/>
        <v>0</v>
      </c>
      <c r="N95" s="511">
        <f t="shared" si="11"/>
        <v>0</v>
      </c>
      <c r="O95" s="513" t="str">
        <f>IF($J79="TC",0,IF($J79="Nso",0,VLOOKUP($A76,'Class-9'!$B$9:$EX$108,80,0)))</f>
        <v/>
      </c>
    </row>
    <row r="96" spans="1:15" ht="17.25" customHeight="1" thickBot="1">
      <c r="A96" s="1084"/>
      <c r="B96" s="60" t="s">
        <v>79</v>
      </c>
      <c r="C96" s="1117" t="str">
        <f>'Class-9'!$CD$3</f>
        <v>SOCIAL SCIENCE</v>
      </c>
      <c r="D96" s="1118"/>
      <c r="E96" s="511">
        <f>IF($J79="TC",0,IF($J79="Nso",0,VLOOKUP($A76,'Class-9'!$B$9:$EX$108,81,0)))</f>
        <v>0</v>
      </c>
      <c r="F96" s="511">
        <f>IF($J79="TC",0,IF($J79="Nso",0,VLOOKUP($A76,'Class-9'!$B$9:$EX$108,82,0)))</f>
        <v>0</v>
      </c>
      <c r="G96" s="515">
        <f t="shared" si="8"/>
        <v>0</v>
      </c>
      <c r="H96" s="516">
        <f>IF($J79="TC",0,IF($J79="Nso",0,VLOOKUP($A76,'Class-9'!$B$9:$EX$108,84,0)))</f>
        <v>0</v>
      </c>
      <c r="I96" s="511">
        <f>IF($J79="TC",0,IF($J79="Nso",0,VLOOKUP($A76,'Class-9'!$B$9:$EX$108,85,0)))</f>
        <v>0</v>
      </c>
      <c r="J96" s="515">
        <f t="shared" si="9"/>
        <v>0</v>
      </c>
      <c r="K96" s="511">
        <f>IF($J79="TC",0,IF($J79="Nso",0,VLOOKUP($A76,'Class-9'!$B$9:$EX$108,87,0)))</f>
        <v>0</v>
      </c>
      <c r="L96" s="511">
        <f>IF($J79="Nso",0,VLOOKUP($A76,'Class-9'!$B$9:$EX$108,88,0))</f>
        <v>0</v>
      </c>
      <c r="M96" s="515">
        <f t="shared" si="10"/>
        <v>0</v>
      </c>
      <c r="N96" s="511">
        <f t="shared" si="11"/>
        <v>0</v>
      </c>
      <c r="O96" s="513" t="str">
        <f>IF($J79="TC",0,IF($J79="Nso",0,VLOOKUP($A76,'Class-9'!$B$9:$EX$108,94,0)))</f>
        <v/>
      </c>
    </row>
    <row r="97" spans="1:15" ht="21.75" customHeight="1">
      <c r="A97" s="1084"/>
      <c r="B97" s="60" t="s">
        <v>79</v>
      </c>
      <c r="C97" s="1119" t="s">
        <v>92</v>
      </c>
      <c r="D97" s="1120"/>
      <c r="E97" s="1121"/>
      <c r="F97" s="1125" t="s">
        <v>93</v>
      </c>
      <c r="G97" s="1126"/>
      <c r="H97" s="1127" t="s">
        <v>94</v>
      </c>
      <c r="I97" s="1128"/>
      <c r="J97" s="1129" t="s">
        <v>47</v>
      </c>
      <c r="K97" s="1130"/>
      <c r="L97" s="517" t="s">
        <v>114</v>
      </c>
      <c r="M97" s="1131" t="s">
        <v>45</v>
      </c>
      <c r="N97" s="1132"/>
      <c r="O97" s="518" t="s">
        <v>49</v>
      </c>
    </row>
    <row r="98" spans="1:15" ht="21.75" customHeight="1" thickBot="1">
      <c r="A98" s="1084"/>
      <c r="B98" s="60" t="s">
        <v>79</v>
      </c>
      <c r="C98" s="1122"/>
      <c r="D98" s="1123"/>
      <c r="E98" s="1124"/>
      <c r="F98" s="1133">
        <f>IF($J79="TC",0,IF($J79="Nso",0,VLOOKUP($A76,'Class-9'!$B$9:$EX$108,146,0)))</f>
        <v>0</v>
      </c>
      <c r="G98" s="1134"/>
      <c r="H98" s="1133">
        <f>IF($J79="TC",0,IF($J79="Nso",0,VLOOKUP($A76,'Class-9'!$B$9:$EX$108,147,0)))</f>
        <v>0</v>
      </c>
      <c r="I98" s="1134"/>
      <c r="J98" s="1135">
        <f>IF($J79="TC",0,IF($J79="Nso",0,VLOOKUP($A76,'Class-9'!$B$9:$EX$108,148,0)))</f>
        <v>0</v>
      </c>
      <c r="K98" s="1136"/>
      <c r="L98" s="349" t="str">
        <f>IF($J79="TC",0,IF($J79="Nso",0,VLOOKUP($A76,'Class-9'!$B$9:$EX$108,149,0)))</f>
        <v/>
      </c>
      <c r="M98" s="1137" t="str">
        <f>IF($J79="TC","TC",IF($J79="Nso","NSO",VLOOKUP($A76,'Class-9'!$B$9:$EX$108,150,0)))</f>
        <v/>
      </c>
      <c r="N98" s="1138"/>
      <c r="O98" s="123" t="str">
        <f>IF($J79="Nso",0,VLOOKUP($A76,'Class-9'!$B$9:$EX$108,152,0))</f>
        <v/>
      </c>
    </row>
    <row r="99" spans="1:15" ht="21.75" customHeight="1">
      <c r="A99" s="1084"/>
      <c r="B99" s="60" t="s">
        <v>79</v>
      </c>
      <c r="C99" s="1186" t="s">
        <v>65</v>
      </c>
      <c r="D99" s="1187"/>
      <c r="E99" s="1187"/>
      <c r="F99" s="1187"/>
      <c r="G99" s="1187"/>
      <c r="H99" s="1188"/>
      <c r="I99" s="1189" t="s">
        <v>66</v>
      </c>
      <c r="J99" s="1190"/>
      <c r="K99" s="1190"/>
      <c r="L99" s="124">
        <f>VLOOKUP($A76,'Class-9'!$B$9:$EX$108,143,0)</f>
        <v>0</v>
      </c>
      <c r="M99" s="1191" t="s">
        <v>126</v>
      </c>
      <c r="N99" s="1192"/>
      <c r="O99" s="1193"/>
    </row>
    <row r="100" spans="1:15" ht="21.75" customHeight="1" thickBot="1">
      <c r="A100" s="1084"/>
      <c r="B100" s="60" t="s">
        <v>79</v>
      </c>
      <c r="C100" s="1194" t="s">
        <v>60</v>
      </c>
      <c r="D100" s="1195"/>
      <c r="E100" s="1195"/>
      <c r="F100" s="1196" t="s">
        <v>197</v>
      </c>
      <c r="G100" s="1196"/>
      <c r="H100" s="351" t="s">
        <v>53</v>
      </c>
      <c r="I100" s="1197" t="s">
        <v>67</v>
      </c>
      <c r="J100" s="1198"/>
      <c r="K100" s="1198"/>
      <c r="L100" s="174">
        <f>VLOOKUP($A76,'Class-9'!$B$9:$EX$108,144,0)</f>
        <v>0</v>
      </c>
      <c r="M100" s="1199" t="str">
        <f>IF($J79="TC",0,IF($J79="Nso",0,VLOOKUP($A76,'Class-9'!$B$9:$EX$108,145,0)))</f>
        <v/>
      </c>
      <c r="N100" s="1200"/>
      <c r="O100" s="1201"/>
    </row>
    <row r="101" spans="1:15" ht="21.75" customHeight="1">
      <c r="A101" s="1084"/>
      <c r="B101" s="60" t="s">
        <v>79</v>
      </c>
      <c r="C101" s="1194"/>
      <c r="D101" s="1195"/>
      <c r="E101" s="1195"/>
      <c r="F101" s="1196"/>
      <c r="G101" s="1196"/>
      <c r="H101" s="490" t="s">
        <v>203</v>
      </c>
      <c r="I101" s="1202" t="s">
        <v>68</v>
      </c>
      <c r="J101" s="1203"/>
      <c r="K101" s="1203"/>
      <c r="L101" s="1204">
        <f>IF($J79="TC","Transferred",IF($J79="Nso","NameSeparated",VLOOKUP($A76,'Class-9'!$B$9:$EX$108,153,0)))</f>
        <v>0</v>
      </c>
      <c r="M101" s="1204"/>
      <c r="N101" s="1204"/>
      <c r="O101" s="1205"/>
    </row>
    <row r="102" spans="1:15" s="489" customFormat="1" ht="17.25" customHeight="1">
      <c r="A102" s="1084"/>
      <c r="B102" s="488" t="s">
        <v>79</v>
      </c>
      <c r="C102" s="1166" t="str">
        <f>'Class-9'!$CR$3</f>
        <v>Foundation Of Information Tech.</v>
      </c>
      <c r="D102" s="1167"/>
      <c r="E102" s="1168"/>
      <c r="F102" s="1169" t="str">
        <f>IF($J79="TC",0,IF($J79="Nso",0,VLOOKUP($A76,'Class-9'!$B$9:$GA$108,170,0)))</f>
        <v>0/200</v>
      </c>
      <c r="G102" s="1169"/>
      <c r="H102" s="122">
        <f>IF($J79="TC",0,IF($J79="Nso",0,VLOOKUP($A76,'Class-9'!$B$9:$GA$108,106,0)))</f>
        <v>0</v>
      </c>
      <c r="I102" s="1170" t="s">
        <v>81</v>
      </c>
      <c r="J102" s="1171"/>
      <c r="K102" s="1171"/>
      <c r="L102" s="1172">
        <f>'Class-9'!$T$2</f>
        <v>44676</v>
      </c>
      <c r="M102" s="1173"/>
      <c r="N102" s="1173"/>
      <c r="O102" s="1174"/>
    </row>
    <row r="103" spans="1:15" s="489" customFormat="1" ht="17.25" customHeight="1">
      <c r="A103" s="1084"/>
      <c r="B103" s="488" t="s">
        <v>79</v>
      </c>
      <c r="C103" s="1175" t="str">
        <f>'Class-9'!$DD$3</f>
        <v>Health &amp; Phy. Edu.</v>
      </c>
      <c r="D103" s="1169"/>
      <c r="E103" s="1169"/>
      <c r="F103" s="1176" t="str">
        <f>IF($J79="TC",0,IF($J79="Nso",0,VLOOKUP($A76,'Class-9'!$B$9:$GA$108,174,0)))</f>
        <v>0/200</v>
      </c>
      <c r="G103" s="1177"/>
      <c r="H103" s="122">
        <f>IF($J79="TC",0,IF($J79="Nso",0,VLOOKUP($A76,'Class-9'!$B$9:$GA$108,118,0)))</f>
        <v>0</v>
      </c>
      <c r="I103" s="1178"/>
      <c r="J103" s="1179"/>
      <c r="K103" s="1179"/>
      <c r="L103" s="1179"/>
      <c r="M103" s="1179"/>
      <c r="N103" s="1179"/>
      <c r="O103" s="1180"/>
    </row>
    <row r="104" spans="1:15" s="489" customFormat="1" ht="17.25" customHeight="1">
      <c r="A104" s="1084"/>
      <c r="B104" s="488" t="s">
        <v>79</v>
      </c>
      <c r="C104" s="1184" t="str">
        <f>'Class-9'!$DP$3</f>
        <v>S.U.P.W.</v>
      </c>
      <c r="D104" s="1185"/>
      <c r="E104" s="1185"/>
      <c r="F104" s="1176" t="str">
        <f>IF($J79="TC",0,IF($J79="Nso",0,VLOOKUP($A76,'Class-9'!$B$9:$GA$108,178,0)))</f>
        <v>0/100</v>
      </c>
      <c r="G104" s="1177"/>
      <c r="H104" s="122">
        <f>IF($J79="TC",0,IF($J79="Nso",0,VLOOKUP($A76,'Class-9'!$B$9:$GA$108,124,0)))</f>
        <v>0</v>
      </c>
      <c r="I104" s="1181"/>
      <c r="J104" s="1182"/>
      <c r="K104" s="1182"/>
      <c r="L104" s="1182"/>
      <c r="M104" s="1182"/>
      <c r="N104" s="1182"/>
      <c r="O104" s="1183"/>
    </row>
    <row r="105" spans="1:15" s="489" customFormat="1" ht="17.25" customHeight="1">
      <c r="A105" s="1084"/>
      <c r="B105" s="488"/>
      <c r="C105" s="1184" t="str">
        <f>'Class-9'!$DV$3</f>
        <v>ART EDUCATION</v>
      </c>
      <c r="D105" s="1185"/>
      <c r="E105" s="1185"/>
      <c r="F105" s="1176" t="str">
        <f>IF($J78="TC",0,IF($J78="Nso",0,VLOOKUP($A76,'Class-9'!$B$9:$GA$108,182,0)))</f>
        <v>0/100</v>
      </c>
      <c r="G105" s="1177"/>
      <c r="H105" s="122">
        <f>IF($J78="TC",0,IF($J78="Nso",0,VLOOKUP($A76,'Class-9'!$B$9:$GA$108,130,0)))</f>
        <v>0</v>
      </c>
      <c r="I105" s="1237" t="s">
        <v>95</v>
      </c>
      <c r="J105" s="1221"/>
      <c r="K105" s="1221"/>
      <c r="L105" s="1221"/>
      <c r="M105" s="1221"/>
      <c r="N105" s="1221"/>
      <c r="O105" s="1222"/>
    </row>
    <row r="106" spans="1:15" s="489" customFormat="1" ht="17.25" customHeight="1" thickBot="1">
      <c r="A106" s="1084"/>
      <c r="B106" s="488" t="s">
        <v>79</v>
      </c>
      <c r="C106" s="1238" t="str">
        <f>'Class-9'!$EB$3</f>
        <v>H &amp; C RAJ</v>
      </c>
      <c r="D106" s="1239"/>
      <c r="E106" s="1239"/>
      <c r="F106" s="1240" t="str">
        <f>IF($J79="TC",0,IF($J79="Nso",0,VLOOKUP($A76,'Class-9'!$B$9:$GZ$108,186,0)))</f>
        <v>0/200</v>
      </c>
      <c r="G106" s="1241"/>
      <c r="H106" s="468">
        <f>IF($J79="TC",0,IF($J79="Nso",0,VLOOKUP($A76,'Class-9'!$B$9:$GAZ$108,142,0)))</f>
        <v>0</v>
      </c>
      <c r="I106" s="1237" t="s">
        <v>74</v>
      </c>
      <c r="J106" s="1221"/>
      <c r="K106" s="1221"/>
      <c r="L106" s="1221"/>
      <c r="M106" s="1221"/>
      <c r="N106" s="1221"/>
      <c r="O106" s="1222"/>
    </row>
    <row r="107" spans="1:15" ht="17.25" customHeight="1">
      <c r="A107" s="1084"/>
      <c r="B107" s="49" t="s">
        <v>79</v>
      </c>
      <c r="C107" s="1209" t="s">
        <v>205</v>
      </c>
      <c r="D107" s="1210"/>
      <c r="E107" s="1211"/>
      <c r="F107" s="1218" t="s">
        <v>206</v>
      </c>
      <c r="G107" s="1219"/>
      <c r="H107" s="519" t="s">
        <v>34</v>
      </c>
      <c r="I107" s="1220" t="s">
        <v>75</v>
      </c>
      <c r="J107" s="1221"/>
      <c r="K107" s="1221"/>
      <c r="L107" s="1221"/>
      <c r="M107" s="1221"/>
      <c r="N107" s="1221"/>
      <c r="O107" s="1222"/>
    </row>
    <row r="108" spans="1:15" ht="17.25" customHeight="1">
      <c r="A108" s="1084"/>
      <c r="B108" s="49" t="s">
        <v>79</v>
      </c>
      <c r="C108" s="1212"/>
      <c r="D108" s="1213"/>
      <c r="E108" s="1214"/>
      <c r="F108" s="1223" t="s">
        <v>207</v>
      </c>
      <c r="G108" s="1224"/>
      <c r="H108" s="520" t="s">
        <v>204</v>
      </c>
      <c r="I108" s="1225" t="s">
        <v>76</v>
      </c>
      <c r="J108" s="1226"/>
      <c r="K108" s="1226"/>
      <c r="L108" s="1226"/>
      <c r="M108" s="1226"/>
      <c r="N108" s="1226"/>
      <c r="O108" s="1227"/>
    </row>
    <row r="109" spans="1:15" ht="17.25" customHeight="1">
      <c r="A109" s="1084"/>
      <c r="B109" s="49" t="s">
        <v>79</v>
      </c>
      <c r="C109" s="1212"/>
      <c r="D109" s="1213"/>
      <c r="E109" s="1214"/>
      <c r="F109" s="1223" t="s">
        <v>211</v>
      </c>
      <c r="G109" s="1224"/>
      <c r="H109" s="520" t="s">
        <v>69</v>
      </c>
      <c r="I109" s="1228"/>
      <c r="J109" s="1229"/>
      <c r="K109" s="1229"/>
      <c r="L109" s="1229"/>
      <c r="M109" s="1229"/>
      <c r="N109" s="1229"/>
      <c r="O109" s="1230"/>
    </row>
    <row r="110" spans="1:15" ht="17.25" customHeight="1">
      <c r="A110" s="1084"/>
      <c r="B110" s="49" t="s">
        <v>79</v>
      </c>
      <c r="C110" s="1212"/>
      <c r="D110" s="1213"/>
      <c r="E110" s="1214"/>
      <c r="F110" s="1223" t="s">
        <v>212</v>
      </c>
      <c r="G110" s="1224"/>
      <c r="H110" s="520" t="s">
        <v>70</v>
      </c>
      <c r="I110" s="1228"/>
      <c r="J110" s="1229"/>
      <c r="K110" s="1229"/>
      <c r="L110" s="1229"/>
      <c r="M110" s="1229"/>
      <c r="N110" s="1229"/>
      <c r="O110" s="1230"/>
    </row>
    <row r="111" spans="1:15" ht="17.25" customHeight="1">
      <c r="A111" s="1084"/>
      <c r="B111" s="49" t="s">
        <v>79</v>
      </c>
      <c r="C111" s="1212"/>
      <c r="D111" s="1213"/>
      <c r="E111" s="1214"/>
      <c r="F111" s="1223" t="s">
        <v>125</v>
      </c>
      <c r="G111" s="1224"/>
      <c r="H111" s="520" t="s">
        <v>72</v>
      </c>
      <c r="I111" s="1231" t="s">
        <v>96</v>
      </c>
      <c r="J111" s="1232"/>
      <c r="K111" s="1232"/>
      <c r="L111" s="1232"/>
      <c r="M111" s="1232"/>
      <c r="N111" s="1232"/>
      <c r="O111" s="1233"/>
    </row>
    <row r="112" spans="1:15" ht="17.25" customHeight="1" thickBot="1">
      <c r="A112" s="1084"/>
      <c r="B112" s="62" t="s">
        <v>79</v>
      </c>
      <c r="C112" s="1215"/>
      <c r="D112" s="1216"/>
      <c r="E112" s="1217"/>
      <c r="F112" s="1206" t="s">
        <v>208</v>
      </c>
      <c r="G112" s="1207"/>
      <c r="H112" s="521" t="s">
        <v>71</v>
      </c>
      <c r="I112" s="1234"/>
      <c r="J112" s="1235"/>
      <c r="K112" s="1235"/>
      <c r="L112" s="1235"/>
      <c r="M112" s="1235"/>
      <c r="N112" s="1235"/>
      <c r="O112" s="1236"/>
    </row>
    <row r="113" spans="1:16" ht="22.5" customHeight="1" thickTop="1">
      <c r="A113" s="1208"/>
      <c r="B113" s="1208"/>
      <c r="C113" s="1208"/>
      <c r="D113" s="1208"/>
      <c r="E113" s="1208"/>
      <c r="F113" s="1208"/>
      <c r="G113" s="1208"/>
      <c r="H113" s="1208"/>
      <c r="I113" s="1208"/>
      <c r="J113" s="1208"/>
      <c r="K113" s="1208"/>
      <c r="L113" s="1208"/>
      <c r="M113" s="1208"/>
      <c r="N113" s="1208"/>
      <c r="O113" s="1208"/>
    </row>
    <row r="114" spans="1:16" ht="24.75" customHeight="1" thickBot="1">
      <c r="A114" s="504">
        <f>A76+1</f>
        <v>4</v>
      </c>
      <c r="B114" s="1083" t="s">
        <v>56</v>
      </c>
      <c r="C114" s="1083"/>
      <c r="D114" s="1083"/>
      <c r="E114" s="1083"/>
      <c r="F114" s="1083"/>
      <c r="G114" s="1083"/>
      <c r="H114" s="1083"/>
      <c r="I114" s="1083"/>
      <c r="J114" s="1083"/>
      <c r="K114" s="1083"/>
      <c r="L114" s="1083"/>
      <c r="M114" s="1083"/>
      <c r="N114" s="1083"/>
      <c r="O114" s="1083"/>
    </row>
    <row r="115" spans="1:16" ht="42" customHeight="1" thickTop="1">
      <c r="A115" s="1084"/>
      <c r="B115" s="1085"/>
      <c r="C115" s="1086"/>
      <c r="D115" s="1089" t="str">
        <f>Master!$E$8</f>
        <v>Govt. Sr. Secondary School Raimalwada</v>
      </c>
      <c r="E115" s="1090"/>
      <c r="F115" s="1090"/>
      <c r="G115" s="1090"/>
      <c r="H115" s="1090"/>
      <c r="I115" s="1090"/>
      <c r="J115" s="1090"/>
      <c r="K115" s="1090"/>
      <c r="L115" s="1090"/>
      <c r="M115" s="1090"/>
      <c r="N115" s="1090"/>
      <c r="O115" s="1091"/>
    </row>
    <row r="116" spans="1:16" ht="27.75" customHeight="1" thickBot="1">
      <c r="A116" s="1084"/>
      <c r="B116" s="1087"/>
      <c r="C116" s="1088"/>
      <c r="D116" s="1092" t="str">
        <f>Master!$E$11</f>
        <v>P.S.-Bapini (Jodhpur)</v>
      </c>
      <c r="E116" s="1093"/>
      <c r="F116" s="1093"/>
      <c r="G116" s="1093"/>
      <c r="H116" s="1093"/>
      <c r="I116" s="1093"/>
      <c r="J116" s="1093"/>
      <c r="K116" s="1093"/>
      <c r="L116" s="1093"/>
      <c r="M116" s="1093"/>
      <c r="N116" s="1093"/>
      <c r="O116" s="1094"/>
    </row>
    <row r="117" spans="1:16" ht="17.25" customHeight="1">
      <c r="A117" s="1084"/>
      <c r="B117" s="352"/>
      <c r="C117" s="1095" t="s">
        <v>188</v>
      </c>
      <c r="D117" s="1096"/>
      <c r="E117" s="1096"/>
      <c r="F117" s="1096"/>
      <c r="G117" s="1097"/>
      <c r="H117" s="1104" t="s">
        <v>161</v>
      </c>
      <c r="I117" s="1104"/>
      <c r="J117" s="1107">
        <f>VLOOKUP($A114,'Class-9'!$B$9:$K$108,6)</f>
        <v>0</v>
      </c>
      <c r="K117" s="1108"/>
      <c r="L117" s="1113" t="s">
        <v>77</v>
      </c>
      <c r="M117" s="1114"/>
      <c r="N117" s="1115" t="str">
        <f>Master!$E$14</f>
        <v>08151106901</v>
      </c>
      <c r="O117" s="1116"/>
    </row>
    <row r="118" spans="1:16" ht="17.25" customHeight="1">
      <c r="A118" s="1084"/>
      <c r="B118" s="47"/>
      <c r="C118" s="1098"/>
      <c r="D118" s="1099"/>
      <c r="E118" s="1099"/>
      <c r="F118" s="1099"/>
      <c r="G118" s="1100"/>
      <c r="H118" s="1105"/>
      <c r="I118" s="1105"/>
      <c r="J118" s="1109"/>
      <c r="K118" s="1110"/>
      <c r="L118" s="1071" t="s">
        <v>73</v>
      </c>
      <c r="M118" s="1072"/>
      <c r="N118" s="1072"/>
      <c r="O118" s="1073"/>
      <c r="P118" s="165" t="s">
        <v>196</v>
      </c>
    </row>
    <row r="119" spans="1:16" ht="17.25" customHeight="1" thickBot="1">
      <c r="A119" s="1084"/>
      <c r="B119" s="47"/>
      <c r="C119" s="1101"/>
      <c r="D119" s="1102"/>
      <c r="E119" s="1102"/>
      <c r="F119" s="1102"/>
      <c r="G119" s="1103"/>
      <c r="H119" s="1106"/>
      <c r="I119" s="1106"/>
      <c r="J119" s="1111"/>
      <c r="K119" s="1112"/>
      <c r="L119" s="1074" t="s">
        <v>57</v>
      </c>
      <c r="M119" s="1075"/>
      <c r="N119" s="1076" t="str">
        <f>Master!$E$6</f>
        <v>2021-22</v>
      </c>
      <c r="O119" s="1077"/>
    </row>
    <row r="120" spans="1:16" ht="21.75" customHeight="1">
      <c r="A120" s="1084"/>
      <c r="B120" s="49" t="s">
        <v>79</v>
      </c>
      <c r="C120" s="1078" t="s">
        <v>22</v>
      </c>
      <c r="D120" s="1079"/>
      <c r="E120" s="1079"/>
      <c r="F120" s="1080"/>
      <c r="G120" s="482" t="s">
        <v>186</v>
      </c>
      <c r="H120" s="1081">
        <f>VLOOKUP($A114,'Class-9'!$B$9:$EX$108,4,0)</f>
        <v>0</v>
      </c>
      <c r="I120" s="1081"/>
      <c r="J120" s="1081"/>
      <c r="K120" s="1081"/>
      <c r="L120" s="1081"/>
      <c r="M120" s="1081"/>
      <c r="N120" s="1081"/>
      <c r="O120" s="1082"/>
    </row>
    <row r="121" spans="1:16" ht="21.75" customHeight="1">
      <c r="A121" s="1084"/>
      <c r="B121" s="49" t="s">
        <v>79</v>
      </c>
      <c r="C121" s="1065" t="s">
        <v>24</v>
      </c>
      <c r="D121" s="1066"/>
      <c r="E121" s="1066"/>
      <c r="F121" s="1067"/>
      <c r="G121" s="483" t="s">
        <v>186</v>
      </c>
      <c r="H121" s="1068">
        <f>VLOOKUP($A114,'Class-9'!$B$9:$EX$108,7,0)</f>
        <v>0</v>
      </c>
      <c r="I121" s="1068"/>
      <c r="J121" s="1068"/>
      <c r="K121" s="1068"/>
      <c r="L121" s="1068"/>
      <c r="M121" s="1068"/>
      <c r="N121" s="1068"/>
      <c r="O121" s="1069"/>
    </row>
    <row r="122" spans="1:16" ht="21.75" customHeight="1">
      <c r="A122" s="1084"/>
      <c r="B122" s="49" t="s">
        <v>79</v>
      </c>
      <c r="C122" s="1065" t="s">
        <v>25</v>
      </c>
      <c r="D122" s="1066"/>
      <c r="E122" s="1066"/>
      <c r="F122" s="1067"/>
      <c r="G122" s="483" t="s">
        <v>186</v>
      </c>
      <c r="H122" s="1068">
        <f>VLOOKUP($A114,'Class-9'!$B$9:$EX$108,8,0)</f>
        <v>0</v>
      </c>
      <c r="I122" s="1068"/>
      <c r="J122" s="1068"/>
      <c r="K122" s="1068"/>
      <c r="L122" s="1068"/>
      <c r="M122" s="1068"/>
      <c r="N122" s="1068"/>
      <c r="O122" s="1069"/>
    </row>
    <row r="123" spans="1:16" ht="21.75" customHeight="1">
      <c r="A123" s="1084"/>
      <c r="B123" s="49" t="s">
        <v>79</v>
      </c>
      <c r="C123" s="1065" t="s">
        <v>58</v>
      </c>
      <c r="D123" s="1066"/>
      <c r="E123" s="1066"/>
      <c r="F123" s="1067"/>
      <c r="G123" s="483" t="s">
        <v>186</v>
      </c>
      <c r="H123" s="1068">
        <f>VLOOKUP($A114,'Class-9'!$B$9:$EX$108,9,0)</f>
        <v>0</v>
      </c>
      <c r="I123" s="1068"/>
      <c r="J123" s="1068"/>
      <c r="K123" s="1068"/>
      <c r="L123" s="1068"/>
      <c r="M123" s="1068"/>
      <c r="N123" s="1068"/>
      <c r="O123" s="1069"/>
    </row>
    <row r="124" spans="1:16" ht="21.75" customHeight="1">
      <c r="A124" s="1084"/>
      <c r="B124" s="49" t="s">
        <v>79</v>
      </c>
      <c r="C124" s="1065" t="s">
        <v>59</v>
      </c>
      <c r="D124" s="1066"/>
      <c r="E124" s="1066"/>
      <c r="F124" s="1067"/>
      <c r="G124" s="483" t="s">
        <v>186</v>
      </c>
      <c r="H124" s="1070" t="str">
        <f>CONCATENATE('Class-9'!$G$4,'Class-9'!$J$4)</f>
        <v>9(A)</v>
      </c>
      <c r="I124" s="1068"/>
      <c r="J124" s="1068"/>
      <c r="K124" s="1068"/>
      <c r="L124" s="1068"/>
      <c r="M124" s="1068"/>
      <c r="N124" s="1068"/>
      <c r="O124" s="1069"/>
    </row>
    <row r="125" spans="1:16" ht="21.75" customHeight="1" thickBot="1">
      <c r="A125" s="1084"/>
      <c r="B125" s="49" t="s">
        <v>79</v>
      </c>
      <c r="C125" s="1145" t="s">
        <v>27</v>
      </c>
      <c r="D125" s="1146"/>
      <c r="E125" s="1146"/>
      <c r="F125" s="1147"/>
      <c r="G125" s="484" t="s">
        <v>186</v>
      </c>
      <c r="H125" s="1148">
        <f>VLOOKUP($A114,'Class-9'!$B$9:$EX$108,10,0)</f>
        <v>0</v>
      </c>
      <c r="I125" s="1148"/>
      <c r="J125" s="1148"/>
      <c r="K125" s="1148"/>
      <c r="L125" s="1148"/>
      <c r="M125" s="1148"/>
      <c r="N125" s="1148"/>
      <c r="O125" s="1149"/>
    </row>
    <row r="126" spans="1:16" ht="19.5" customHeight="1">
      <c r="A126" s="1084"/>
      <c r="B126" s="60" t="s">
        <v>79</v>
      </c>
      <c r="C126" s="1150" t="s">
        <v>60</v>
      </c>
      <c r="D126" s="1151"/>
      <c r="E126" s="1154" t="s">
        <v>83</v>
      </c>
      <c r="F126" s="1154" t="s">
        <v>84</v>
      </c>
      <c r="G126" s="1156" t="s">
        <v>33</v>
      </c>
      <c r="H126" s="1158" t="s">
        <v>61</v>
      </c>
      <c r="I126" s="1158"/>
      <c r="J126" s="1159"/>
      <c r="K126" s="1160" t="s">
        <v>100</v>
      </c>
      <c r="L126" s="1161"/>
      <c r="M126" s="1162"/>
      <c r="N126" s="1154" t="s">
        <v>91</v>
      </c>
      <c r="O126" s="1163" t="s">
        <v>209</v>
      </c>
    </row>
    <row r="127" spans="1:16" ht="21.75" customHeight="1">
      <c r="A127" s="1084"/>
      <c r="B127" s="60"/>
      <c r="C127" s="1152"/>
      <c r="D127" s="1153"/>
      <c r="E127" s="1155"/>
      <c r="F127" s="1155"/>
      <c r="G127" s="1157"/>
      <c r="H127" s="507" t="s">
        <v>32</v>
      </c>
      <c r="I127" s="347" t="s">
        <v>199</v>
      </c>
      <c r="J127" s="508" t="s">
        <v>33</v>
      </c>
      <c r="K127" s="507" t="s">
        <v>32</v>
      </c>
      <c r="L127" s="347" t="s">
        <v>199</v>
      </c>
      <c r="M127" s="508" t="s">
        <v>33</v>
      </c>
      <c r="N127" s="1155"/>
      <c r="O127" s="1164"/>
    </row>
    <row r="128" spans="1:16" ht="21.75" customHeight="1" thickBot="1">
      <c r="A128" s="1084"/>
      <c r="B128" s="60" t="s">
        <v>79</v>
      </c>
      <c r="C128" s="1139" t="s">
        <v>62</v>
      </c>
      <c r="D128" s="1140"/>
      <c r="E128" s="509">
        <f>'Class-9'!$L$7</f>
        <v>20</v>
      </c>
      <c r="F128" s="509">
        <f>'Class-9'!$M$7</f>
        <v>20</v>
      </c>
      <c r="G128" s="510">
        <f>SUM(E128:F128)</f>
        <v>40</v>
      </c>
      <c r="H128" s="509">
        <f>'Class-9'!$O$7</f>
        <v>48</v>
      </c>
      <c r="I128" s="509">
        <f>'Class-9'!$P$7</f>
        <v>12</v>
      </c>
      <c r="J128" s="510">
        <f>SUM(H128:I128)</f>
        <v>60</v>
      </c>
      <c r="K128" s="509">
        <f>'Class-9'!$R$7</f>
        <v>80</v>
      </c>
      <c r="L128" s="509">
        <f>'Class-9'!$S$7</f>
        <v>20</v>
      </c>
      <c r="M128" s="510">
        <f>SUM(K128:L128)</f>
        <v>100</v>
      </c>
      <c r="N128" s="509">
        <f>SUM(G128,J128,M128)</f>
        <v>200</v>
      </c>
      <c r="O128" s="1165"/>
    </row>
    <row r="129" spans="1:15" ht="17.25" customHeight="1">
      <c r="A129" s="1084"/>
      <c r="B129" s="60" t="s">
        <v>79</v>
      </c>
      <c r="C129" s="1141" t="str">
        <f>'Class-9'!$L$3</f>
        <v>HINDI</v>
      </c>
      <c r="D129" s="1142"/>
      <c r="E129" s="511">
        <f>IF($J117="TC",0,IF($J117="Nso",0,VLOOKUP($A114,'Class-9'!$B$9:$EX$108,11,0)))</f>
        <v>0</v>
      </c>
      <c r="F129" s="511">
        <f>IF($J117="TC",0,IF($J117="Nso",0,VLOOKUP($A114,'Class-9'!$B$9:$EX$108,12,0)))</f>
        <v>0</v>
      </c>
      <c r="G129" s="512">
        <f>E129+F129</f>
        <v>0</v>
      </c>
      <c r="H129" s="511">
        <f>IF($J117="TC",0,IF($J117="Nso",0,VLOOKUP($A114,'Class-9'!$B$9:$EX$108,14,0)))</f>
        <v>0</v>
      </c>
      <c r="I129" s="511">
        <f>IF($J117="TC",0,IF($J117="Nso",0,VLOOKUP($A114,'Class-9'!$B$9:$EX$108,15,0)))</f>
        <v>0</v>
      </c>
      <c r="J129" s="512">
        <f>H129+I129</f>
        <v>0</v>
      </c>
      <c r="K129" s="511">
        <f>IF($J117="TC",0,IF($J117="Nso",0,VLOOKUP($A114,'Class-9'!$B$9:$EX$108,17,0)))</f>
        <v>0</v>
      </c>
      <c r="L129" s="511">
        <f>IF($J117="Nso",0,VLOOKUP($A114,'Class-9'!$B$9:$EX$108,18,0))</f>
        <v>0</v>
      </c>
      <c r="M129" s="512">
        <f>K129+L129</f>
        <v>0</v>
      </c>
      <c r="N129" s="511">
        <f>G129+J129+M129</f>
        <v>0</v>
      </c>
      <c r="O129" s="513" t="str">
        <f>IF($J117="TC",0,IF($J117="Nso",0,VLOOKUP($A114,'Class-9'!$B$9:$EX$108,24,0)))</f>
        <v/>
      </c>
    </row>
    <row r="130" spans="1:15" ht="17.25" customHeight="1">
      <c r="A130" s="1084"/>
      <c r="B130" s="60" t="s">
        <v>79</v>
      </c>
      <c r="C130" s="1143" t="str">
        <f>'Class-9'!$Z$3</f>
        <v>ENGLISH</v>
      </c>
      <c r="D130" s="1144"/>
      <c r="E130" s="511">
        <f>IF($J117="TC",0,IF($J117="Nso",0,VLOOKUP($A114,'Class-9'!$B$9:$EX$108,25,0)))</f>
        <v>0</v>
      </c>
      <c r="F130" s="511">
        <f>IF($J117="TC",0,IF($J117="Nso",0,VLOOKUP($A114,'Class-9'!$B$9:$EX$108,26,0)))</f>
        <v>0</v>
      </c>
      <c r="G130" s="514">
        <f t="shared" ref="G130:G134" si="12">E130+F130</f>
        <v>0</v>
      </c>
      <c r="H130" s="472">
        <f>IF($J117="TC",0,IF($J117="Nso",0,VLOOKUP($A114,'Class-9'!$B$9:$EX$108,28,0)))</f>
        <v>0</v>
      </c>
      <c r="I130" s="511">
        <f>IF($J117="TC",0,IF($J117="Nso",0,VLOOKUP($A114,'Class-9'!$B$9:$EX$108,29,0)))</f>
        <v>0</v>
      </c>
      <c r="J130" s="514">
        <f t="shared" ref="J130:J134" si="13">H130+I130</f>
        <v>0</v>
      </c>
      <c r="K130" s="511">
        <f>IF($J117="TC",0,IF($J117="Nso",0,VLOOKUP($A114,'Class-9'!$B$9:$EX$108,31,0)))</f>
        <v>0</v>
      </c>
      <c r="L130" s="511">
        <f>IF($J117="Nso",0,VLOOKUP($A114,'Class-9'!$B$9:$EX$108,32,0))</f>
        <v>0</v>
      </c>
      <c r="M130" s="514">
        <f t="shared" ref="M130:M134" si="14">K130+L130</f>
        <v>0</v>
      </c>
      <c r="N130" s="511">
        <f t="shared" ref="N130:N134" si="15">G130+J130+M130</f>
        <v>0</v>
      </c>
      <c r="O130" s="513" t="str">
        <f>IF($J117="TC",0,IF($J117="Nso",0,VLOOKUP($A114,'Class-9'!$B$9:$EX$108,38,0)))</f>
        <v/>
      </c>
    </row>
    <row r="131" spans="1:15" ht="17.25" customHeight="1">
      <c r="A131" s="1084"/>
      <c r="B131" s="60" t="s">
        <v>79</v>
      </c>
      <c r="C131" s="1143" t="str">
        <f>'Class-9'!$AN$3</f>
        <v>SANSKRIT</v>
      </c>
      <c r="D131" s="1144"/>
      <c r="E131" s="511">
        <f>IF($J117="TC",0,IF($J117="Nso",0,VLOOKUP($A114,'Class-9'!$B$9:$EX$108,39,0)))</f>
        <v>0</v>
      </c>
      <c r="F131" s="511">
        <f>IF($J117="TC",0,IF($J117="TC",0,IF($J117="Nso",0,VLOOKUP($A114,'Class-9'!$B$9:$EX$108,40,0))))</f>
        <v>0</v>
      </c>
      <c r="G131" s="514">
        <f t="shared" si="12"/>
        <v>0</v>
      </c>
      <c r="H131" s="472">
        <f>IF($J117="TC",0,IF($J117="Nso",0,VLOOKUP($A114,'Class-9'!$B$9:$EX$108,42,0)))</f>
        <v>0</v>
      </c>
      <c r="I131" s="511">
        <f>IF($J117="TC",0,IF($J117="Nso",0,VLOOKUP($A114,'Class-9'!$B$9:$EX$108,43,0)))</f>
        <v>0</v>
      </c>
      <c r="J131" s="514">
        <f t="shared" si="13"/>
        <v>0</v>
      </c>
      <c r="K131" s="511">
        <f>IF($J117="TC",0,IF($J117="Nso",0,VLOOKUP($A114,'Class-9'!$B$9:$EX$108,45,0)))</f>
        <v>0</v>
      </c>
      <c r="L131" s="511">
        <f>IF($J117="Nso",0,VLOOKUP($A114,'Class-9'!$B$9:$EX$108,46,0))</f>
        <v>0</v>
      </c>
      <c r="M131" s="514">
        <f t="shared" si="14"/>
        <v>0</v>
      </c>
      <c r="N131" s="511">
        <f t="shared" si="15"/>
        <v>0</v>
      </c>
      <c r="O131" s="513" t="str">
        <f>IF($J117="TC",0,IF($J117="Nso",0,VLOOKUP($A114,'Class-9'!$B$9:$EX$108,52,0)))</f>
        <v/>
      </c>
    </row>
    <row r="132" spans="1:15" ht="17.25" customHeight="1">
      <c r="A132" s="1084"/>
      <c r="B132" s="60" t="s">
        <v>79</v>
      </c>
      <c r="C132" s="1143" t="str">
        <f>'Class-9'!$BB$3</f>
        <v>SCIENCE</v>
      </c>
      <c r="D132" s="1144"/>
      <c r="E132" s="511">
        <f>IF($J117="TC",0,IF($J117="Nso",0,VLOOKUP($A114,'Class-9'!$B$9:$EX$108,53,0)))</f>
        <v>0</v>
      </c>
      <c r="F132" s="511">
        <f>IF($J117="TC",0,IF($J117="Nso",0,VLOOKUP($A114,'Class-9'!$B$9:$EX$108,54,0)))</f>
        <v>0</v>
      </c>
      <c r="G132" s="514">
        <f t="shared" si="12"/>
        <v>0</v>
      </c>
      <c r="H132" s="472">
        <f>IF($J117="TC",0,IF($J117="Nso",0,VLOOKUP($A114,'Class-9'!$B$9:$EX$108,56,0)))</f>
        <v>0</v>
      </c>
      <c r="I132" s="511">
        <f>IF($J117="TC",0,IF($J117="Nso",0,VLOOKUP($A114,'Class-9'!$B$9:$EX$108,57,0)))</f>
        <v>0</v>
      </c>
      <c r="J132" s="514">
        <f t="shared" si="13"/>
        <v>0</v>
      </c>
      <c r="K132" s="511">
        <f>IF($J117="TC",0,IF($J117="Nso",0,VLOOKUP($A114,'Class-9'!$B$9:$EX$108,59,0)))</f>
        <v>0</v>
      </c>
      <c r="L132" s="511">
        <f>IF($J117="Nso",0,VLOOKUP($A114,'Class-9'!$B$9:$EX$108,60,0))</f>
        <v>0</v>
      </c>
      <c r="M132" s="514">
        <f t="shared" si="14"/>
        <v>0</v>
      </c>
      <c r="N132" s="511">
        <f t="shared" si="15"/>
        <v>0</v>
      </c>
      <c r="O132" s="513" t="str">
        <f>IF($J117="TC",0,IF($J117="Nso",0,VLOOKUP($A114,'Class-9'!$B$9:$EX$108,66,0)))</f>
        <v/>
      </c>
    </row>
    <row r="133" spans="1:15" ht="17.25" customHeight="1">
      <c r="A133" s="1084"/>
      <c r="B133" s="60" t="s">
        <v>79</v>
      </c>
      <c r="C133" s="1143" t="str">
        <f>'Class-9'!$BP$3</f>
        <v>MATHEMATICS</v>
      </c>
      <c r="D133" s="1144"/>
      <c r="E133" s="511">
        <f>IF($J117="TC",0,IF($J117="Nso",0,VLOOKUP($A114,'Class-9'!$B$9:$EX$108,67,0)))</f>
        <v>0</v>
      </c>
      <c r="F133" s="511">
        <f>IF($J117="TC",0,IF($J117="Nso",0,VLOOKUP($A114,'Class-9'!$B$9:$EX$108,68,0)))</f>
        <v>0</v>
      </c>
      <c r="G133" s="514">
        <f t="shared" si="12"/>
        <v>0</v>
      </c>
      <c r="H133" s="472">
        <f>IF($J117="TC",0,IF($J117="Nso",0,VLOOKUP($A114,'Class-9'!$B$9:$EX$108,70,0)))</f>
        <v>0</v>
      </c>
      <c r="I133" s="511">
        <f>IF($J117="TC",0,IF($J117="Nso",0,VLOOKUP($A114,'Class-9'!$B$9:$EX$108,71,0)))</f>
        <v>0</v>
      </c>
      <c r="J133" s="514">
        <f t="shared" si="13"/>
        <v>0</v>
      </c>
      <c r="K133" s="511">
        <f>IF($J117="TC",0,IF($J117="Nso",0,VLOOKUP($A114,'Class-9'!$B$9:$EX$108,73,0)))</f>
        <v>0</v>
      </c>
      <c r="L133" s="511">
        <f>IF($J117="Nso",0,VLOOKUP($A114,'Class-9'!$B$9:$EX$108,74,0))</f>
        <v>0</v>
      </c>
      <c r="M133" s="514">
        <f t="shared" si="14"/>
        <v>0</v>
      </c>
      <c r="N133" s="511">
        <f t="shared" si="15"/>
        <v>0</v>
      </c>
      <c r="O133" s="513" t="str">
        <f>IF($J117="TC",0,IF($J117="Nso",0,VLOOKUP($A114,'Class-9'!$B$9:$EX$108,80,0)))</f>
        <v/>
      </c>
    </row>
    <row r="134" spans="1:15" ht="17.25" customHeight="1" thickBot="1">
      <c r="A134" s="1084"/>
      <c r="B134" s="60" t="s">
        <v>79</v>
      </c>
      <c r="C134" s="1117" t="str">
        <f>'Class-9'!$CD$3</f>
        <v>SOCIAL SCIENCE</v>
      </c>
      <c r="D134" s="1118"/>
      <c r="E134" s="511">
        <f>IF($J117="TC",0,IF($J117="Nso",0,VLOOKUP($A114,'Class-9'!$B$9:$EX$108,81,0)))</f>
        <v>0</v>
      </c>
      <c r="F134" s="511">
        <f>IF($J117="TC",0,IF($J117="Nso",0,VLOOKUP($A114,'Class-9'!$B$9:$EX$108,82,0)))</f>
        <v>0</v>
      </c>
      <c r="G134" s="515">
        <f t="shared" si="12"/>
        <v>0</v>
      </c>
      <c r="H134" s="516">
        <f>IF($J117="TC",0,IF($J117="Nso",0,VLOOKUP($A114,'Class-9'!$B$9:$EX$108,84,0)))</f>
        <v>0</v>
      </c>
      <c r="I134" s="511">
        <f>IF($J117="TC",0,IF($J117="Nso",0,VLOOKUP($A114,'Class-9'!$B$9:$EX$108,85,0)))</f>
        <v>0</v>
      </c>
      <c r="J134" s="515">
        <f t="shared" si="13"/>
        <v>0</v>
      </c>
      <c r="K134" s="511">
        <f>IF($J117="TC",0,IF($J117="Nso",0,VLOOKUP($A114,'Class-9'!$B$9:$EX$108,87,0)))</f>
        <v>0</v>
      </c>
      <c r="L134" s="511">
        <f>IF($J117="Nso",0,VLOOKUP($A114,'Class-9'!$B$9:$EX$108,88,0))</f>
        <v>0</v>
      </c>
      <c r="M134" s="515">
        <f t="shared" si="14"/>
        <v>0</v>
      </c>
      <c r="N134" s="511">
        <f t="shared" si="15"/>
        <v>0</v>
      </c>
      <c r="O134" s="513" t="str">
        <f>IF($J117="TC",0,IF($J117="Nso",0,VLOOKUP($A114,'Class-9'!$B$9:$EX$108,94,0)))</f>
        <v/>
      </c>
    </row>
    <row r="135" spans="1:15" ht="21.75" customHeight="1">
      <c r="A135" s="1084"/>
      <c r="B135" s="60" t="s">
        <v>79</v>
      </c>
      <c r="C135" s="1119" t="s">
        <v>92</v>
      </c>
      <c r="D135" s="1120"/>
      <c r="E135" s="1121"/>
      <c r="F135" s="1125" t="s">
        <v>93</v>
      </c>
      <c r="G135" s="1126"/>
      <c r="H135" s="1127" t="s">
        <v>94</v>
      </c>
      <c r="I135" s="1128"/>
      <c r="J135" s="1129" t="s">
        <v>47</v>
      </c>
      <c r="K135" s="1130"/>
      <c r="L135" s="517" t="s">
        <v>114</v>
      </c>
      <c r="M135" s="1131" t="s">
        <v>45</v>
      </c>
      <c r="N135" s="1132"/>
      <c r="O135" s="518" t="s">
        <v>49</v>
      </c>
    </row>
    <row r="136" spans="1:15" ht="21.75" customHeight="1" thickBot="1">
      <c r="A136" s="1084"/>
      <c r="B136" s="60" t="s">
        <v>79</v>
      </c>
      <c r="C136" s="1122"/>
      <c r="D136" s="1123"/>
      <c r="E136" s="1124"/>
      <c r="F136" s="1133">
        <f>IF($J117="TC",0,IF($J117="Nso",0,VLOOKUP($A114,'Class-9'!$B$9:$EX$108,146,0)))</f>
        <v>0</v>
      </c>
      <c r="G136" s="1134"/>
      <c r="H136" s="1133">
        <f>IF($J117="TC",0,IF($J117="Nso",0,VLOOKUP($A114,'Class-9'!$B$9:$EX$108,147,0)))</f>
        <v>0</v>
      </c>
      <c r="I136" s="1134"/>
      <c r="J136" s="1135">
        <f>IF($J117="TC",0,IF($J117="Nso",0,VLOOKUP($A114,'Class-9'!$B$9:$EX$108,148,0)))</f>
        <v>0</v>
      </c>
      <c r="K136" s="1136"/>
      <c r="L136" s="349" t="str">
        <f>IF($J117="TC",0,IF($J117="Nso",0,VLOOKUP($A114,'Class-9'!$B$9:$EX$108,149,0)))</f>
        <v/>
      </c>
      <c r="M136" s="1137" t="str">
        <f>IF($J117="TC","TC",IF($J117="Nso","NSO",VLOOKUP($A114,'Class-9'!$B$9:$EX$108,150,0)))</f>
        <v/>
      </c>
      <c r="N136" s="1138"/>
      <c r="O136" s="123" t="str">
        <f>IF($J117="Nso",0,VLOOKUP($A114,'Class-9'!$B$9:$EX$108,152,0))</f>
        <v/>
      </c>
    </row>
    <row r="137" spans="1:15" ht="21.75" customHeight="1">
      <c r="A137" s="1084"/>
      <c r="B137" s="60" t="s">
        <v>79</v>
      </c>
      <c r="C137" s="1186" t="s">
        <v>65</v>
      </c>
      <c r="D137" s="1187"/>
      <c r="E137" s="1187"/>
      <c r="F137" s="1187"/>
      <c r="G137" s="1187"/>
      <c r="H137" s="1188"/>
      <c r="I137" s="1189" t="s">
        <v>66</v>
      </c>
      <c r="J137" s="1190"/>
      <c r="K137" s="1190"/>
      <c r="L137" s="124">
        <f>VLOOKUP($A114,'Class-9'!$B$9:$EX$108,143,0)</f>
        <v>0</v>
      </c>
      <c r="M137" s="1191" t="s">
        <v>126</v>
      </c>
      <c r="N137" s="1192"/>
      <c r="O137" s="1193"/>
    </row>
    <row r="138" spans="1:15" ht="21.75" customHeight="1" thickBot="1">
      <c r="A138" s="1084"/>
      <c r="B138" s="60" t="s">
        <v>79</v>
      </c>
      <c r="C138" s="1194" t="s">
        <v>60</v>
      </c>
      <c r="D138" s="1195"/>
      <c r="E138" s="1195"/>
      <c r="F138" s="1196" t="s">
        <v>197</v>
      </c>
      <c r="G138" s="1196"/>
      <c r="H138" s="351" t="s">
        <v>53</v>
      </c>
      <c r="I138" s="1197" t="s">
        <v>67</v>
      </c>
      <c r="J138" s="1198"/>
      <c r="K138" s="1198"/>
      <c r="L138" s="174">
        <f>VLOOKUP($A114,'Class-9'!$B$9:$EX$108,144,0)</f>
        <v>0</v>
      </c>
      <c r="M138" s="1199" t="str">
        <f>IF($J117="TC",0,IF($J117="Nso",0,VLOOKUP($A114,'Class-9'!$B$9:$EX$108,145,0)))</f>
        <v/>
      </c>
      <c r="N138" s="1200"/>
      <c r="O138" s="1201"/>
    </row>
    <row r="139" spans="1:15" ht="21.75" customHeight="1">
      <c r="A139" s="1084"/>
      <c r="B139" s="60" t="s">
        <v>79</v>
      </c>
      <c r="C139" s="1194"/>
      <c r="D139" s="1195"/>
      <c r="E139" s="1195"/>
      <c r="F139" s="1196"/>
      <c r="G139" s="1196"/>
      <c r="H139" s="490" t="s">
        <v>203</v>
      </c>
      <c r="I139" s="1202" t="s">
        <v>68</v>
      </c>
      <c r="J139" s="1203"/>
      <c r="K139" s="1203"/>
      <c r="L139" s="1204">
        <f>IF($J117="TC","Transferred",IF($J117="Nso","NameSeparated",VLOOKUP($A114,'Class-9'!$B$9:$EX$108,153,0)))</f>
        <v>0</v>
      </c>
      <c r="M139" s="1204"/>
      <c r="N139" s="1204"/>
      <c r="O139" s="1205"/>
    </row>
    <row r="140" spans="1:15" s="489" customFormat="1" ht="17.25" customHeight="1">
      <c r="A140" s="1084"/>
      <c r="B140" s="488" t="s">
        <v>79</v>
      </c>
      <c r="C140" s="1166" t="str">
        <f>'Class-9'!$CR$3</f>
        <v>Foundation Of Information Tech.</v>
      </c>
      <c r="D140" s="1167"/>
      <c r="E140" s="1168"/>
      <c r="F140" s="1169" t="str">
        <f>IF($J117="TC",0,IF($J117="Nso",0,VLOOKUP($A114,'Class-9'!$B$9:$GA$108,170,0)))</f>
        <v>0/200</v>
      </c>
      <c r="G140" s="1169"/>
      <c r="H140" s="122">
        <f>IF($J117="TC",0,IF($J117="Nso",0,VLOOKUP($A114,'Class-9'!$B$9:$GA$108,106,0)))</f>
        <v>0</v>
      </c>
      <c r="I140" s="1170" t="s">
        <v>81</v>
      </c>
      <c r="J140" s="1171"/>
      <c r="K140" s="1171"/>
      <c r="L140" s="1172">
        <f>'Class-9'!$T$2</f>
        <v>44676</v>
      </c>
      <c r="M140" s="1173"/>
      <c r="N140" s="1173"/>
      <c r="O140" s="1174"/>
    </row>
    <row r="141" spans="1:15" s="489" customFormat="1" ht="17.25" customHeight="1">
      <c r="A141" s="1084"/>
      <c r="B141" s="488" t="s">
        <v>79</v>
      </c>
      <c r="C141" s="1175" t="str">
        <f>'Class-9'!$DD$3</f>
        <v>Health &amp; Phy. Edu.</v>
      </c>
      <c r="D141" s="1169"/>
      <c r="E141" s="1169"/>
      <c r="F141" s="1176" t="str">
        <f>IF($J117="TC",0,IF($J117="Nso",0,VLOOKUP($A114,'Class-9'!$B$9:$GA$108,174,0)))</f>
        <v>0/200</v>
      </c>
      <c r="G141" s="1177"/>
      <c r="H141" s="122">
        <f>IF($J117="TC",0,IF($J117="Nso",0,VLOOKUP($A114,'Class-9'!$B$9:$GA$108,118,0)))</f>
        <v>0</v>
      </c>
      <c r="I141" s="1178"/>
      <c r="J141" s="1179"/>
      <c r="K141" s="1179"/>
      <c r="L141" s="1179"/>
      <c r="M141" s="1179"/>
      <c r="N141" s="1179"/>
      <c r="O141" s="1180"/>
    </row>
    <row r="142" spans="1:15" s="489" customFormat="1" ht="17.25" customHeight="1">
      <c r="A142" s="1084"/>
      <c r="B142" s="488" t="s">
        <v>79</v>
      </c>
      <c r="C142" s="1184" t="str">
        <f>'Class-9'!$DP$3</f>
        <v>S.U.P.W.</v>
      </c>
      <c r="D142" s="1185"/>
      <c r="E142" s="1185"/>
      <c r="F142" s="1176" t="str">
        <f>IF($J117="TC",0,IF($J117="Nso",0,VLOOKUP($A114,'Class-9'!$B$9:$GA$108,178,0)))</f>
        <v>0/100</v>
      </c>
      <c r="G142" s="1177"/>
      <c r="H142" s="122">
        <f>IF($J117="TC",0,IF($J117="Nso",0,VLOOKUP($A114,'Class-9'!$B$9:$GA$108,124,0)))</f>
        <v>0</v>
      </c>
      <c r="I142" s="1181"/>
      <c r="J142" s="1182"/>
      <c r="K142" s="1182"/>
      <c r="L142" s="1182"/>
      <c r="M142" s="1182"/>
      <c r="N142" s="1182"/>
      <c r="O142" s="1183"/>
    </row>
    <row r="143" spans="1:15" s="489" customFormat="1" ht="17.25" customHeight="1">
      <c r="A143" s="1084"/>
      <c r="B143" s="488"/>
      <c r="C143" s="1184" t="str">
        <f>'Class-9'!$DV$3</f>
        <v>ART EDUCATION</v>
      </c>
      <c r="D143" s="1185"/>
      <c r="E143" s="1185"/>
      <c r="F143" s="1176" t="str">
        <f>IF($J116="TC",0,IF($J116="Nso",0,VLOOKUP($A114,'Class-9'!$B$9:$GA$108,182,0)))</f>
        <v>0/100</v>
      </c>
      <c r="G143" s="1177"/>
      <c r="H143" s="122">
        <f>IF($J116="TC",0,IF($J116="Nso",0,VLOOKUP($A114,'Class-9'!$B$9:$GA$108,130,0)))</f>
        <v>0</v>
      </c>
      <c r="I143" s="1237" t="s">
        <v>95</v>
      </c>
      <c r="J143" s="1221"/>
      <c r="K143" s="1221"/>
      <c r="L143" s="1221"/>
      <c r="M143" s="1221"/>
      <c r="N143" s="1221"/>
      <c r="O143" s="1222"/>
    </row>
    <row r="144" spans="1:15" s="489" customFormat="1" ht="17.25" customHeight="1" thickBot="1">
      <c r="A144" s="1084"/>
      <c r="B144" s="488" t="s">
        <v>79</v>
      </c>
      <c r="C144" s="1238" t="str">
        <f>'Class-9'!$EB$3</f>
        <v>H &amp; C RAJ</v>
      </c>
      <c r="D144" s="1239"/>
      <c r="E144" s="1239"/>
      <c r="F144" s="1240" t="str">
        <f>IF($J117="TC",0,IF($J117="Nso",0,VLOOKUP($A114,'Class-9'!$B$9:$GZ$108,186,0)))</f>
        <v>0/200</v>
      </c>
      <c r="G144" s="1241"/>
      <c r="H144" s="468">
        <f>IF($J117="TC",0,IF($J117="Nso",0,VLOOKUP($A114,'Class-9'!$B$9:$GAZ$108,142,0)))</f>
        <v>0</v>
      </c>
      <c r="I144" s="1237" t="s">
        <v>74</v>
      </c>
      <c r="J144" s="1221"/>
      <c r="K144" s="1221"/>
      <c r="L144" s="1221"/>
      <c r="M144" s="1221"/>
      <c r="N144" s="1221"/>
      <c r="O144" s="1222"/>
    </row>
    <row r="145" spans="1:16" ht="17.25" customHeight="1">
      <c r="A145" s="1084"/>
      <c r="B145" s="49" t="s">
        <v>79</v>
      </c>
      <c r="C145" s="1209" t="s">
        <v>205</v>
      </c>
      <c r="D145" s="1210"/>
      <c r="E145" s="1211"/>
      <c r="F145" s="1218" t="s">
        <v>206</v>
      </c>
      <c r="G145" s="1219"/>
      <c r="H145" s="519" t="s">
        <v>34</v>
      </c>
      <c r="I145" s="1220" t="s">
        <v>75</v>
      </c>
      <c r="J145" s="1221"/>
      <c r="K145" s="1221"/>
      <c r="L145" s="1221"/>
      <c r="M145" s="1221"/>
      <c r="N145" s="1221"/>
      <c r="O145" s="1222"/>
    </row>
    <row r="146" spans="1:16" ht="17.25" customHeight="1">
      <c r="A146" s="1084"/>
      <c r="B146" s="49" t="s">
        <v>79</v>
      </c>
      <c r="C146" s="1212"/>
      <c r="D146" s="1213"/>
      <c r="E146" s="1214"/>
      <c r="F146" s="1223" t="s">
        <v>207</v>
      </c>
      <c r="G146" s="1224"/>
      <c r="H146" s="520" t="s">
        <v>204</v>
      </c>
      <c r="I146" s="1225" t="s">
        <v>76</v>
      </c>
      <c r="J146" s="1226"/>
      <c r="K146" s="1226"/>
      <c r="L146" s="1226"/>
      <c r="M146" s="1226"/>
      <c r="N146" s="1226"/>
      <c r="O146" s="1227"/>
    </row>
    <row r="147" spans="1:16" ht="17.25" customHeight="1">
      <c r="A147" s="1084"/>
      <c r="B147" s="49" t="s">
        <v>79</v>
      </c>
      <c r="C147" s="1212"/>
      <c r="D147" s="1213"/>
      <c r="E147" s="1214"/>
      <c r="F147" s="1223" t="s">
        <v>211</v>
      </c>
      <c r="G147" s="1224"/>
      <c r="H147" s="520" t="s">
        <v>69</v>
      </c>
      <c r="I147" s="1228"/>
      <c r="J147" s="1229"/>
      <c r="K147" s="1229"/>
      <c r="L147" s="1229"/>
      <c r="M147" s="1229"/>
      <c r="N147" s="1229"/>
      <c r="O147" s="1230"/>
    </row>
    <row r="148" spans="1:16" ht="17.25" customHeight="1">
      <c r="A148" s="1084"/>
      <c r="B148" s="49" t="s">
        <v>79</v>
      </c>
      <c r="C148" s="1212"/>
      <c r="D148" s="1213"/>
      <c r="E148" s="1214"/>
      <c r="F148" s="1223" t="s">
        <v>212</v>
      </c>
      <c r="G148" s="1224"/>
      <c r="H148" s="520" t="s">
        <v>70</v>
      </c>
      <c r="I148" s="1228"/>
      <c r="J148" s="1229"/>
      <c r="K148" s="1229"/>
      <c r="L148" s="1229"/>
      <c r="M148" s="1229"/>
      <c r="N148" s="1229"/>
      <c r="O148" s="1230"/>
    </row>
    <row r="149" spans="1:16" ht="17.25" customHeight="1">
      <c r="A149" s="1084"/>
      <c r="B149" s="49" t="s">
        <v>79</v>
      </c>
      <c r="C149" s="1212"/>
      <c r="D149" s="1213"/>
      <c r="E149" s="1214"/>
      <c r="F149" s="1223" t="s">
        <v>125</v>
      </c>
      <c r="G149" s="1224"/>
      <c r="H149" s="520" t="s">
        <v>72</v>
      </c>
      <c r="I149" s="1231" t="s">
        <v>96</v>
      </c>
      <c r="J149" s="1232"/>
      <c r="K149" s="1232"/>
      <c r="L149" s="1232"/>
      <c r="M149" s="1232"/>
      <c r="N149" s="1232"/>
      <c r="O149" s="1233"/>
    </row>
    <row r="150" spans="1:16" ht="17.25" customHeight="1" thickBot="1">
      <c r="A150" s="1084"/>
      <c r="B150" s="62" t="s">
        <v>79</v>
      </c>
      <c r="C150" s="1215"/>
      <c r="D150" s="1216"/>
      <c r="E150" s="1217"/>
      <c r="F150" s="1206" t="s">
        <v>208</v>
      </c>
      <c r="G150" s="1207"/>
      <c r="H150" s="521" t="s">
        <v>71</v>
      </c>
      <c r="I150" s="1234"/>
      <c r="J150" s="1235"/>
      <c r="K150" s="1235"/>
      <c r="L150" s="1235"/>
      <c r="M150" s="1235"/>
      <c r="N150" s="1235"/>
      <c r="O150" s="1236"/>
    </row>
    <row r="151" spans="1:16" ht="24.75" customHeight="1" thickTop="1" thickBot="1">
      <c r="A151" s="504">
        <f>A114+1</f>
        <v>5</v>
      </c>
      <c r="B151" s="1083" t="s">
        <v>56</v>
      </c>
      <c r="C151" s="1083"/>
      <c r="D151" s="1083"/>
      <c r="E151" s="1083"/>
      <c r="F151" s="1083"/>
      <c r="G151" s="1083"/>
      <c r="H151" s="1083"/>
      <c r="I151" s="1083"/>
      <c r="J151" s="1083"/>
      <c r="K151" s="1083"/>
      <c r="L151" s="1083"/>
      <c r="M151" s="1083"/>
      <c r="N151" s="1083"/>
      <c r="O151" s="1083"/>
    </row>
    <row r="152" spans="1:16" ht="42" customHeight="1" thickTop="1">
      <c r="A152" s="1084"/>
      <c r="B152" s="1085"/>
      <c r="C152" s="1086"/>
      <c r="D152" s="1089" t="str">
        <f>Master!$E$8</f>
        <v>Govt. Sr. Secondary School Raimalwada</v>
      </c>
      <c r="E152" s="1090"/>
      <c r="F152" s="1090"/>
      <c r="G152" s="1090"/>
      <c r="H152" s="1090"/>
      <c r="I152" s="1090"/>
      <c r="J152" s="1090"/>
      <c r="K152" s="1090"/>
      <c r="L152" s="1090"/>
      <c r="M152" s="1090"/>
      <c r="N152" s="1090"/>
      <c r="O152" s="1091"/>
    </row>
    <row r="153" spans="1:16" ht="27.75" customHeight="1" thickBot="1">
      <c r="A153" s="1084"/>
      <c r="B153" s="1087"/>
      <c r="C153" s="1088"/>
      <c r="D153" s="1092" t="str">
        <f>Master!$E$11</f>
        <v>P.S.-Bapini (Jodhpur)</v>
      </c>
      <c r="E153" s="1093"/>
      <c r="F153" s="1093"/>
      <c r="G153" s="1093"/>
      <c r="H153" s="1093"/>
      <c r="I153" s="1093"/>
      <c r="J153" s="1093"/>
      <c r="K153" s="1093"/>
      <c r="L153" s="1093"/>
      <c r="M153" s="1093"/>
      <c r="N153" s="1093"/>
      <c r="O153" s="1094"/>
    </row>
    <row r="154" spans="1:16" ht="17.25" customHeight="1">
      <c r="A154" s="1084"/>
      <c r="B154" s="352"/>
      <c r="C154" s="1095" t="s">
        <v>188</v>
      </c>
      <c r="D154" s="1096"/>
      <c r="E154" s="1096"/>
      <c r="F154" s="1096"/>
      <c r="G154" s="1097"/>
      <c r="H154" s="1104" t="s">
        <v>161</v>
      </c>
      <c r="I154" s="1104"/>
      <c r="J154" s="1107">
        <f>VLOOKUP($A151,'Class-9'!$B$9:$K$108,6)</f>
        <v>0</v>
      </c>
      <c r="K154" s="1108"/>
      <c r="L154" s="1113" t="s">
        <v>77</v>
      </c>
      <c r="M154" s="1114"/>
      <c r="N154" s="1115" t="str">
        <f>Master!$E$14</f>
        <v>08151106901</v>
      </c>
      <c r="O154" s="1116"/>
    </row>
    <row r="155" spans="1:16" ht="17.25" customHeight="1">
      <c r="A155" s="1084"/>
      <c r="B155" s="47"/>
      <c r="C155" s="1098"/>
      <c r="D155" s="1099"/>
      <c r="E155" s="1099"/>
      <c r="F155" s="1099"/>
      <c r="G155" s="1100"/>
      <c r="H155" s="1105"/>
      <c r="I155" s="1105"/>
      <c r="J155" s="1109"/>
      <c r="K155" s="1110"/>
      <c r="L155" s="1071" t="s">
        <v>73</v>
      </c>
      <c r="M155" s="1072"/>
      <c r="N155" s="1072"/>
      <c r="O155" s="1073"/>
      <c r="P155" s="165" t="s">
        <v>196</v>
      </c>
    </row>
    <row r="156" spans="1:16" ht="17.25" customHeight="1" thickBot="1">
      <c r="A156" s="1084"/>
      <c r="B156" s="47"/>
      <c r="C156" s="1101"/>
      <c r="D156" s="1102"/>
      <c r="E156" s="1102"/>
      <c r="F156" s="1102"/>
      <c r="G156" s="1103"/>
      <c r="H156" s="1106"/>
      <c r="I156" s="1106"/>
      <c r="J156" s="1111"/>
      <c r="K156" s="1112"/>
      <c r="L156" s="1074" t="s">
        <v>57</v>
      </c>
      <c r="M156" s="1075"/>
      <c r="N156" s="1076" t="str">
        <f>Master!$E$6</f>
        <v>2021-22</v>
      </c>
      <c r="O156" s="1077"/>
    </row>
    <row r="157" spans="1:16" ht="21.75" customHeight="1">
      <c r="A157" s="1084"/>
      <c r="B157" s="49" t="s">
        <v>79</v>
      </c>
      <c r="C157" s="1078" t="s">
        <v>22</v>
      </c>
      <c r="D157" s="1079"/>
      <c r="E157" s="1079"/>
      <c r="F157" s="1080"/>
      <c r="G157" s="482" t="s">
        <v>186</v>
      </c>
      <c r="H157" s="1081">
        <f>VLOOKUP($A151,'Class-9'!$B$9:$EX$108,4,0)</f>
        <v>0</v>
      </c>
      <c r="I157" s="1081"/>
      <c r="J157" s="1081"/>
      <c r="K157" s="1081"/>
      <c r="L157" s="1081"/>
      <c r="M157" s="1081"/>
      <c r="N157" s="1081"/>
      <c r="O157" s="1082"/>
    </row>
    <row r="158" spans="1:16" ht="21.75" customHeight="1">
      <c r="A158" s="1084"/>
      <c r="B158" s="49" t="s">
        <v>79</v>
      </c>
      <c r="C158" s="1065" t="s">
        <v>24</v>
      </c>
      <c r="D158" s="1066"/>
      <c r="E158" s="1066"/>
      <c r="F158" s="1067"/>
      <c r="G158" s="483" t="s">
        <v>186</v>
      </c>
      <c r="H158" s="1068">
        <f>VLOOKUP($A151,'Class-9'!$B$9:$EX$108,7,0)</f>
        <v>0</v>
      </c>
      <c r="I158" s="1068"/>
      <c r="J158" s="1068"/>
      <c r="K158" s="1068"/>
      <c r="L158" s="1068"/>
      <c r="M158" s="1068"/>
      <c r="N158" s="1068"/>
      <c r="O158" s="1069"/>
    </row>
    <row r="159" spans="1:16" ht="21.75" customHeight="1">
      <c r="A159" s="1084"/>
      <c r="B159" s="49" t="s">
        <v>79</v>
      </c>
      <c r="C159" s="1065" t="s">
        <v>25</v>
      </c>
      <c r="D159" s="1066"/>
      <c r="E159" s="1066"/>
      <c r="F159" s="1067"/>
      <c r="G159" s="483" t="s">
        <v>186</v>
      </c>
      <c r="H159" s="1068">
        <f>VLOOKUP($A151,'Class-9'!$B$9:$EX$108,8,0)</f>
        <v>0</v>
      </c>
      <c r="I159" s="1068"/>
      <c r="J159" s="1068"/>
      <c r="K159" s="1068"/>
      <c r="L159" s="1068"/>
      <c r="M159" s="1068"/>
      <c r="N159" s="1068"/>
      <c r="O159" s="1069"/>
    </row>
    <row r="160" spans="1:16" ht="21.75" customHeight="1">
      <c r="A160" s="1084"/>
      <c r="B160" s="49" t="s">
        <v>79</v>
      </c>
      <c r="C160" s="1065" t="s">
        <v>58</v>
      </c>
      <c r="D160" s="1066"/>
      <c r="E160" s="1066"/>
      <c r="F160" s="1067"/>
      <c r="G160" s="483" t="s">
        <v>186</v>
      </c>
      <c r="H160" s="1068">
        <f>VLOOKUP($A151,'Class-9'!$B$9:$EX$108,9,0)</f>
        <v>0</v>
      </c>
      <c r="I160" s="1068"/>
      <c r="J160" s="1068"/>
      <c r="K160" s="1068"/>
      <c r="L160" s="1068"/>
      <c r="M160" s="1068"/>
      <c r="N160" s="1068"/>
      <c r="O160" s="1069"/>
    </row>
    <row r="161" spans="1:15" ht="21.75" customHeight="1">
      <c r="A161" s="1084"/>
      <c r="B161" s="49" t="s">
        <v>79</v>
      </c>
      <c r="C161" s="1065" t="s">
        <v>59</v>
      </c>
      <c r="D161" s="1066"/>
      <c r="E161" s="1066"/>
      <c r="F161" s="1067"/>
      <c r="G161" s="483" t="s">
        <v>186</v>
      </c>
      <c r="H161" s="1070" t="str">
        <f>CONCATENATE('Class-9'!$G$4,'Class-9'!$J$4)</f>
        <v>9(A)</v>
      </c>
      <c r="I161" s="1068"/>
      <c r="J161" s="1068"/>
      <c r="K161" s="1068"/>
      <c r="L161" s="1068"/>
      <c r="M161" s="1068"/>
      <c r="N161" s="1068"/>
      <c r="O161" s="1069"/>
    </row>
    <row r="162" spans="1:15" ht="21.75" customHeight="1" thickBot="1">
      <c r="A162" s="1084"/>
      <c r="B162" s="49" t="s">
        <v>79</v>
      </c>
      <c r="C162" s="1145" t="s">
        <v>27</v>
      </c>
      <c r="D162" s="1146"/>
      <c r="E162" s="1146"/>
      <c r="F162" s="1147"/>
      <c r="G162" s="484" t="s">
        <v>186</v>
      </c>
      <c r="H162" s="1148">
        <f>VLOOKUP($A151,'Class-9'!$B$9:$EX$108,10,0)</f>
        <v>0</v>
      </c>
      <c r="I162" s="1148"/>
      <c r="J162" s="1148"/>
      <c r="K162" s="1148"/>
      <c r="L162" s="1148"/>
      <c r="M162" s="1148"/>
      <c r="N162" s="1148"/>
      <c r="O162" s="1149"/>
    </row>
    <row r="163" spans="1:15" ht="19.5" customHeight="1">
      <c r="A163" s="1084"/>
      <c r="B163" s="60" t="s">
        <v>79</v>
      </c>
      <c r="C163" s="1150" t="s">
        <v>60</v>
      </c>
      <c r="D163" s="1151"/>
      <c r="E163" s="1154" t="s">
        <v>83</v>
      </c>
      <c r="F163" s="1154" t="s">
        <v>84</v>
      </c>
      <c r="G163" s="1156" t="s">
        <v>33</v>
      </c>
      <c r="H163" s="1158" t="s">
        <v>61</v>
      </c>
      <c r="I163" s="1158"/>
      <c r="J163" s="1159"/>
      <c r="K163" s="1160" t="s">
        <v>100</v>
      </c>
      <c r="L163" s="1161"/>
      <c r="M163" s="1162"/>
      <c r="N163" s="1154" t="s">
        <v>91</v>
      </c>
      <c r="O163" s="1163" t="s">
        <v>209</v>
      </c>
    </row>
    <row r="164" spans="1:15" ht="21.75" customHeight="1">
      <c r="A164" s="1084"/>
      <c r="B164" s="60"/>
      <c r="C164" s="1152"/>
      <c r="D164" s="1153"/>
      <c r="E164" s="1155"/>
      <c r="F164" s="1155"/>
      <c r="G164" s="1157"/>
      <c r="H164" s="507" t="s">
        <v>32</v>
      </c>
      <c r="I164" s="347" t="s">
        <v>199</v>
      </c>
      <c r="J164" s="508" t="s">
        <v>33</v>
      </c>
      <c r="K164" s="507" t="s">
        <v>32</v>
      </c>
      <c r="L164" s="347" t="s">
        <v>199</v>
      </c>
      <c r="M164" s="508" t="s">
        <v>33</v>
      </c>
      <c r="N164" s="1155"/>
      <c r="O164" s="1164"/>
    </row>
    <row r="165" spans="1:15" ht="21.75" customHeight="1" thickBot="1">
      <c r="A165" s="1084"/>
      <c r="B165" s="60" t="s">
        <v>79</v>
      </c>
      <c r="C165" s="1139" t="s">
        <v>62</v>
      </c>
      <c r="D165" s="1140"/>
      <c r="E165" s="509">
        <f>'Class-9'!$L$7</f>
        <v>20</v>
      </c>
      <c r="F165" s="509">
        <f>'Class-9'!$M$7</f>
        <v>20</v>
      </c>
      <c r="G165" s="510">
        <f>SUM(E165:F165)</f>
        <v>40</v>
      </c>
      <c r="H165" s="509">
        <f>'Class-9'!$O$7</f>
        <v>48</v>
      </c>
      <c r="I165" s="509">
        <f>'Class-9'!$P$7</f>
        <v>12</v>
      </c>
      <c r="J165" s="510">
        <f>SUM(H165:I165)</f>
        <v>60</v>
      </c>
      <c r="K165" s="509">
        <f>'Class-9'!$R$7</f>
        <v>80</v>
      </c>
      <c r="L165" s="509">
        <f>'Class-9'!$S$7</f>
        <v>20</v>
      </c>
      <c r="M165" s="510">
        <f>SUM(K165:L165)</f>
        <v>100</v>
      </c>
      <c r="N165" s="509">
        <f>SUM(G165,J165,M165)</f>
        <v>200</v>
      </c>
      <c r="O165" s="1165"/>
    </row>
    <row r="166" spans="1:15" ht="17.25" customHeight="1">
      <c r="A166" s="1084"/>
      <c r="B166" s="60" t="s">
        <v>79</v>
      </c>
      <c r="C166" s="1141" t="str">
        <f>'Class-9'!$L$3</f>
        <v>HINDI</v>
      </c>
      <c r="D166" s="1142"/>
      <c r="E166" s="511">
        <f>IF($J154="TC",0,IF($J154="Nso",0,VLOOKUP($A151,'Class-9'!$B$9:$EX$108,11,0)))</f>
        <v>0</v>
      </c>
      <c r="F166" s="511">
        <f>IF($J154="TC",0,IF($J154="Nso",0,VLOOKUP($A151,'Class-9'!$B$9:$EX$108,12,0)))</f>
        <v>0</v>
      </c>
      <c r="G166" s="512">
        <f>E166+F166</f>
        <v>0</v>
      </c>
      <c r="H166" s="511">
        <f>IF($J154="TC",0,IF($J154="Nso",0,VLOOKUP($A151,'Class-9'!$B$9:$EX$108,14,0)))</f>
        <v>0</v>
      </c>
      <c r="I166" s="511">
        <f>IF($J154="TC",0,IF($J154="Nso",0,VLOOKUP($A151,'Class-9'!$B$9:$EX$108,15,0)))</f>
        <v>0</v>
      </c>
      <c r="J166" s="512">
        <f>H166+I166</f>
        <v>0</v>
      </c>
      <c r="K166" s="511">
        <f>IF($J154="TC",0,IF($J154="Nso",0,VLOOKUP($A151,'Class-9'!$B$9:$EX$108,17,0)))</f>
        <v>0</v>
      </c>
      <c r="L166" s="511">
        <f>IF($J154="Nso",0,VLOOKUP($A151,'Class-9'!$B$9:$EX$108,18,0))</f>
        <v>0</v>
      </c>
      <c r="M166" s="512">
        <f>K166+L166</f>
        <v>0</v>
      </c>
      <c r="N166" s="511">
        <f>G166+J166+M166</f>
        <v>0</v>
      </c>
      <c r="O166" s="513" t="str">
        <f>IF($J154="TC",0,IF($J154="Nso",0,VLOOKUP($A151,'Class-9'!$B$9:$EX$108,24,0)))</f>
        <v/>
      </c>
    </row>
    <row r="167" spans="1:15" ht="17.25" customHeight="1">
      <c r="A167" s="1084"/>
      <c r="B167" s="60" t="s">
        <v>79</v>
      </c>
      <c r="C167" s="1143" t="str">
        <f>'Class-9'!$Z$3</f>
        <v>ENGLISH</v>
      </c>
      <c r="D167" s="1144"/>
      <c r="E167" s="511">
        <f>IF($J154="TC",0,IF($J154="Nso",0,VLOOKUP($A151,'Class-9'!$B$9:$EX$108,25,0)))</f>
        <v>0</v>
      </c>
      <c r="F167" s="511">
        <f>IF($J154="TC",0,IF($J154="Nso",0,VLOOKUP($A151,'Class-9'!$B$9:$EX$108,26,0)))</f>
        <v>0</v>
      </c>
      <c r="G167" s="514">
        <f t="shared" ref="G167:G171" si="16">E167+F167</f>
        <v>0</v>
      </c>
      <c r="H167" s="472">
        <f>IF($J154="TC",0,IF($J154="Nso",0,VLOOKUP($A151,'Class-9'!$B$9:$EX$108,28,0)))</f>
        <v>0</v>
      </c>
      <c r="I167" s="511">
        <f>IF($J154="TC",0,IF($J154="Nso",0,VLOOKUP($A151,'Class-9'!$B$9:$EX$108,29,0)))</f>
        <v>0</v>
      </c>
      <c r="J167" s="514">
        <f t="shared" ref="J167:J171" si="17">H167+I167</f>
        <v>0</v>
      </c>
      <c r="K167" s="511">
        <f>IF($J154="TC",0,IF($J154="Nso",0,VLOOKUP($A151,'Class-9'!$B$9:$EX$108,31,0)))</f>
        <v>0</v>
      </c>
      <c r="L167" s="511">
        <f>IF($J154="Nso",0,VLOOKUP($A151,'Class-9'!$B$9:$EX$108,32,0))</f>
        <v>0</v>
      </c>
      <c r="M167" s="514">
        <f t="shared" ref="M167:M171" si="18">K167+L167</f>
        <v>0</v>
      </c>
      <c r="N167" s="511">
        <f t="shared" ref="N167:N171" si="19">G167+J167+M167</f>
        <v>0</v>
      </c>
      <c r="O167" s="513" t="str">
        <f>IF($J154="TC",0,IF($J154="Nso",0,VLOOKUP($A151,'Class-9'!$B$9:$EX$108,38,0)))</f>
        <v/>
      </c>
    </row>
    <row r="168" spans="1:15" ht="17.25" customHeight="1">
      <c r="A168" s="1084"/>
      <c r="B168" s="60" t="s">
        <v>79</v>
      </c>
      <c r="C168" s="1143" t="str">
        <f>'Class-9'!$AN$3</f>
        <v>SANSKRIT</v>
      </c>
      <c r="D168" s="1144"/>
      <c r="E168" s="511">
        <f>IF($J154="TC",0,IF($J154="Nso",0,VLOOKUP($A151,'Class-9'!$B$9:$EX$108,39,0)))</f>
        <v>0</v>
      </c>
      <c r="F168" s="511">
        <f>IF($J154="TC",0,IF($J154="TC",0,IF($J154="Nso",0,VLOOKUP($A151,'Class-9'!$B$9:$EX$108,40,0))))</f>
        <v>0</v>
      </c>
      <c r="G168" s="514">
        <f t="shared" si="16"/>
        <v>0</v>
      </c>
      <c r="H168" s="472">
        <f>IF($J154="TC",0,IF($J154="Nso",0,VLOOKUP($A151,'Class-9'!$B$9:$EX$108,42,0)))</f>
        <v>0</v>
      </c>
      <c r="I168" s="511">
        <f>IF($J154="TC",0,IF($J154="Nso",0,VLOOKUP($A151,'Class-9'!$B$9:$EX$108,43,0)))</f>
        <v>0</v>
      </c>
      <c r="J168" s="514">
        <f t="shared" si="17"/>
        <v>0</v>
      </c>
      <c r="K168" s="511">
        <f>IF($J154="TC",0,IF($J154="Nso",0,VLOOKUP($A151,'Class-9'!$B$9:$EX$108,45,0)))</f>
        <v>0</v>
      </c>
      <c r="L168" s="511">
        <f>IF($J154="Nso",0,VLOOKUP($A151,'Class-9'!$B$9:$EX$108,46,0))</f>
        <v>0</v>
      </c>
      <c r="M168" s="514">
        <f t="shared" si="18"/>
        <v>0</v>
      </c>
      <c r="N168" s="511">
        <f t="shared" si="19"/>
        <v>0</v>
      </c>
      <c r="O168" s="513" t="str">
        <f>IF($J154="TC",0,IF($J154="Nso",0,VLOOKUP($A151,'Class-9'!$B$9:$EX$108,52,0)))</f>
        <v/>
      </c>
    </row>
    <row r="169" spans="1:15" ht="17.25" customHeight="1">
      <c r="A169" s="1084"/>
      <c r="B169" s="60" t="s">
        <v>79</v>
      </c>
      <c r="C169" s="1143" t="str">
        <f>'Class-9'!$BB$3</f>
        <v>SCIENCE</v>
      </c>
      <c r="D169" s="1144"/>
      <c r="E169" s="511">
        <f>IF($J154="TC",0,IF($J154="Nso",0,VLOOKUP($A151,'Class-9'!$B$9:$EX$108,53,0)))</f>
        <v>0</v>
      </c>
      <c r="F169" s="511">
        <f>IF($J154="TC",0,IF($J154="Nso",0,VLOOKUP($A151,'Class-9'!$B$9:$EX$108,54,0)))</f>
        <v>0</v>
      </c>
      <c r="G169" s="514">
        <f t="shared" si="16"/>
        <v>0</v>
      </c>
      <c r="H169" s="472">
        <f>IF($J154="TC",0,IF($J154="Nso",0,VLOOKUP($A151,'Class-9'!$B$9:$EX$108,56,0)))</f>
        <v>0</v>
      </c>
      <c r="I169" s="511">
        <f>IF($J154="TC",0,IF($J154="Nso",0,VLOOKUP($A151,'Class-9'!$B$9:$EX$108,57,0)))</f>
        <v>0</v>
      </c>
      <c r="J169" s="514">
        <f t="shared" si="17"/>
        <v>0</v>
      </c>
      <c r="K169" s="511">
        <f>IF($J154="TC",0,IF($J154="Nso",0,VLOOKUP($A151,'Class-9'!$B$9:$EX$108,59,0)))</f>
        <v>0</v>
      </c>
      <c r="L169" s="511">
        <f>IF($J154="Nso",0,VLOOKUP($A151,'Class-9'!$B$9:$EX$108,60,0))</f>
        <v>0</v>
      </c>
      <c r="M169" s="514">
        <f t="shared" si="18"/>
        <v>0</v>
      </c>
      <c r="N169" s="511">
        <f t="shared" si="19"/>
        <v>0</v>
      </c>
      <c r="O169" s="513" t="str">
        <f>IF($J154="TC",0,IF($J154="Nso",0,VLOOKUP($A151,'Class-9'!$B$9:$EX$108,66,0)))</f>
        <v/>
      </c>
    </row>
    <row r="170" spans="1:15" ht="17.25" customHeight="1">
      <c r="A170" s="1084"/>
      <c r="B170" s="60" t="s">
        <v>79</v>
      </c>
      <c r="C170" s="1143" t="str">
        <f>'Class-9'!$BP$3</f>
        <v>MATHEMATICS</v>
      </c>
      <c r="D170" s="1144"/>
      <c r="E170" s="511">
        <f>IF($J154="TC",0,IF($J154="Nso",0,VLOOKUP($A151,'Class-9'!$B$9:$EX$108,67,0)))</f>
        <v>0</v>
      </c>
      <c r="F170" s="511">
        <f>IF($J154="TC",0,IF($J154="Nso",0,VLOOKUP($A151,'Class-9'!$B$9:$EX$108,68,0)))</f>
        <v>0</v>
      </c>
      <c r="G170" s="514">
        <f t="shared" si="16"/>
        <v>0</v>
      </c>
      <c r="H170" s="472">
        <f>IF($J154="TC",0,IF($J154="Nso",0,VLOOKUP($A151,'Class-9'!$B$9:$EX$108,70,0)))</f>
        <v>0</v>
      </c>
      <c r="I170" s="511">
        <f>IF($J154="TC",0,IF($J154="Nso",0,VLOOKUP($A151,'Class-9'!$B$9:$EX$108,71,0)))</f>
        <v>0</v>
      </c>
      <c r="J170" s="514">
        <f t="shared" si="17"/>
        <v>0</v>
      </c>
      <c r="K170" s="511">
        <f>IF($J154="TC",0,IF($J154="Nso",0,VLOOKUP($A151,'Class-9'!$B$9:$EX$108,73,0)))</f>
        <v>0</v>
      </c>
      <c r="L170" s="511">
        <f>IF($J154="Nso",0,VLOOKUP($A151,'Class-9'!$B$9:$EX$108,74,0))</f>
        <v>0</v>
      </c>
      <c r="M170" s="514">
        <f t="shared" si="18"/>
        <v>0</v>
      </c>
      <c r="N170" s="511">
        <f t="shared" si="19"/>
        <v>0</v>
      </c>
      <c r="O170" s="513" t="str">
        <f>IF($J154="TC",0,IF($J154="Nso",0,VLOOKUP($A151,'Class-9'!$B$9:$EX$108,80,0)))</f>
        <v/>
      </c>
    </row>
    <row r="171" spans="1:15" ht="17.25" customHeight="1" thickBot="1">
      <c r="A171" s="1084"/>
      <c r="B171" s="60" t="s">
        <v>79</v>
      </c>
      <c r="C171" s="1117" t="str">
        <f>'Class-9'!$CD$3</f>
        <v>SOCIAL SCIENCE</v>
      </c>
      <c r="D171" s="1118"/>
      <c r="E171" s="511">
        <f>IF($J154="TC",0,IF($J154="Nso",0,VLOOKUP($A151,'Class-9'!$B$9:$EX$108,81,0)))</f>
        <v>0</v>
      </c>
      <c r="F171" s="511">
        <f>IF($J154="TC",0,IF($J154="Nso",0,VLOOKUP($A151,'Class-9'!$B$9:$EX$108,82,0)))</f>
        <v>0</v>
      </c>
      <c r="G171" s="515">
        <f t="shared" si="16"/>
        <v>0</v>
      </c>
      <c r="H171" s="516">
        <f>IF($J154="TC",0,IF($J154="Nso",0,VLOOKUP($A151,'Class-9'!$B$9:$EX$108,84,0)))</f>
        <v>0</v>
      </c>
      <c r="I171" s="511">
        <f>IF($J154="TC",0,IF($J154="Nso",0,VLOOKUP($A151,'Class-9'!$B$9:$EX$108,85,0)))</f>
        <v>0</v>
      </c>
      <c r="J171" s="515">
        <f t="shared" si="17"/>
        <v>0</v>
      </c>
      <c r="K171" s="511">
        <f>IF($J154="TC",0,IF($J154="Nso",0,VLOOKUP($A151,'Class-9'!$B$9:$EX$108,87,0)))</f>
        <v>0</v>
      </c>
      <c r="L171" s="511">
        <f>IF($J154="Nso",0,VLOOKUP($A151,'Class-9'!$B$9:$EX$108,88,0))</f>
        <v>0</v>
      </c>
      <c r="M171" s="515">
        <f t="shared" si="18"/>
        <v>0</v>
      </c>
      <c r="N171" s="511">
        <f t="shared" si="19"/>
        <v>0</v>
      </c>
      <c r="O171" s="513" t="str">
        <f>IF($J154="TC",0,IF($J154="Nso",0,VLOOKUP($A151,'Class-9'!$B$9:$EX$108,94,0)))</f>
        <v/>
      </c>
    </row>
    <row r="172" spans="1:15" ht="21.75" customHeight="1">
      <c r="A172" s="1084"/>
      <c r="B172" s="60" t="s">
        <v>79</v>
      </c>
      <c r="C172" s="1119" t="s">
        <v>92</v>
      </c>
      <c r="D172" s="1120"/>
      <c r="E172" s="1121"/>
      <c r="F172" s="1125" t="s">
        <v>93</v>
      </c>
      <c r="G172" s="1126"/>
      <c r="H172" s="1127" t="s">
        <v>94</v>
      </c>
      <c r="I172" s="1128"/>
      <c r="J172" s="1129" t="s">
        <v>47</v>
      </c>
      <c r="K172" s="1130"/>
      <c r="L172" s="517" t="s">
        <v>114</v>
      </c>
      <c r="M172" s="1131" t="s">
        <v>45</v>
      </c>
      <c r="N172" s="1132"/>
      <c r="O172" s="518" t="s">
        <v>49</v>
      </c>
    </row>
    <row r="173" spans="1:15" ht="21.75" customHeight="1" thickBot="1">
      <c r="A173" s="1084"/>
      <c r="B173" s="60" t="s">
        <v>79</v>
      </c>
      <c r="C173" s="1122"/>
      <c r="D173" s="1123"/>
      <c r="E173" s="1124"/>
      <c r="F173" s="1133">
        <f>IF($J154="TC",0,IF($J154="Nso",0,VLOOKUP($A151,'Class-9'!$B$9:$EX$108,146,0)))</f>
        <v>0</v>
      </c>
      <c r="G173" s="1134"/>
      <c r="H173" s="1133">
        <f>IF($J154="TC",0,IF($J154="Nso",0,VLOOKUP($A151,'Class-9'!$B$9:$EX$108,147,0)))</f>
        <v>0</v>
      </c>
      <c r="I173" s="1134"/>
      <c r="J173" s="1135">
        <f>IF($J154="TC",0,IF($J154="Nso",0,VLOOKUP($A151,'Class-9'!$B$9:$EX$108,148,0)))</f>
        <v>0</v>
      </c>
      <c r="K173" s="1136"/>
      <c r="L173" s="349" t="str">
        <f>IF($J154="TC",0,IF($J154="Nso",0,VLOOKUP($A151,'Class-9'!$B$9:$EX$108,149,0)))</f>
        <v/>
      </c>
      <c r="M173" s="1137" t="str">
        <f>IF($J154="TC","TC",IF($J154="Nso","NSO",VLOOKUP($A151,'Class-9'!$B$9:$EX$108,150,0)))</f>
        <v/>
      </c>
      <c r="N173" s="1138"/>
      <c r="O173" s="123" t="str">
        <f>IF($J154="Nso",0,VLOOKUP($A151,'Class-9'!$B$9:$EX$108,152,0))</f>
        <v/>
      </c>
    </row>
    <row r="174" spans="1:15" ht="21.75" customHeight="1">
      <c r="A174" s="1084"/>
      <c r="B174" s="60" t="s">
        <v>79</v>
      </c>
      <c r="C174" s="1186" t="s">
        <v>65</v>
      </c>
      <c r="D174" s="1187"/>
      <c r="E174" s="1187"/>
      <c r="F174" s="1187"/>
      <c r="G174" s="1187"/>
      <c r="H174" s="1188"/>
      <c r="I174" s="1189" t="s">
        <v>66</v>
      </c>
      <c r="J174" s="1190"/>
      <c r="K174" s="1190"/>
      <c r="L174" s="124">
        <f>VLOOKUP($A151,'Class-9'!$B$9:$EX$108,143,0)</f>
        <v>0</v>
      </c>
      <c r="M174" s="1191" t="s">
        <v>126</v>
      </c>
      <c r="N174" s="1192"/>
      <c r="O174" s="1193"/>
    </row>
    <row r="175" spans="1:15" ht="21.75" customHeight="1" thickBot="1">
      <c r="A175" s="1084"/>
      <c r="B175" s="60" t="s">
        <v>79</v>
      </c>
      <c r="C175" s="1194" t="s">
        <v>60</v>
      </c>
      <c r="D175" s="1195"/>
      <c r="E175" s="1195"/>
      <c r="F175" s="1196" t="s">
        <v>197</v>
      </c>
      <c r="G175" s="1196"/>
      <c r="H175" s="351" t="s">
        <v>53</v>
      </c>
      <c r="I175" s="1197" t="s">
        <v>67</v>
      </c>
      <c r="J175" s="1198"/>
      <c r="K175" s="1198"/>
      <c r="L175" s="174">
        <f>VLOOKUP($A151,'Class-9'!$B$9:$EX$108,144,0)</f>
        <v>0</v>
      </c>
      <c r="M175" s="1199" t="str">
        <f>IF($J154="TC",0,IF($J154="Nso",0,VLOOKUP($A151,'Class-9'!$B$9:$EX$108,145,0)))</f>
        <v/>
      </c>
      <c r="N175" s="1200"/>
      <c r="O175" s="1201"/>
    </row>
    <row r="176" spans="1:15" ht="21.75" customHeight="1">
      <c r="A176" s="1084"/>
      <c r="B176" s="60" t="s">
        <v>79</v>
      </c>
      <c r="C176" s="1194"/>
      <c r="D176" s="1195"/>
      <c r="E176" s="1195"/>
      <c r="F176" s="1196"/>
      <c r="G176" s="1196"/>
      <c r="H176" s="490" t="s">
        <v>203</v>
      </c>
      <c r="I176" s="1202" t="s">
        <v>68</v>
      </c>
      <c r="J176" s="1203"/>
      <c r="K176" s="1203"/>
      <c r="L176" s="1204">
        <f>IF($J154="TC","Transferred",IF($J154="Nso","NameSeparated",VLOOKUP($A151,'Class-9'!$B$9:$EX$108,153,0)))</f>
        <v>0</v>
      </c>
      <c r="M176" s="1204"/>
      <c r="N176" s="1204"/>
      <c r="O176" s="1205"/>
    </row>
    <row r="177" spans="1:15" s="489" customFormat="1" ht="17.25" customHeight="1">
      <c r="A177" s="1084"/>
      <c r="B177" s="488" t="s">
        <v>79</v>
      </c>
      <c r="C177" s="1166" t="str">
        <f>'Class-9'!$CR$3</f>
        <v>Foundation Of Information Tech.</v>
      </c>
      <c r="D177" s="1167"/>
      <c r="E177" s="1168"/>
      <c r="F177" s="1169" t="str">
        <f>IF($J154="TC",0,IF($J154="Nso",0,VLOOKUP($A151,'Class-9'!$B$9:$GA$108,170,0)))</f>
        <v>0/200</v>
      </c>
      <c r="G177" s="1169"/>
      <c r="H177" s="122">
        <f>IF($J154="TC",0,IF($J154="Nso",0,VLOOKUP($A151,'Class-9'!$B$9:$GA$108,106,0)))</f>
        <v>0</v>
      </c>
      <c r="I177" s="1170" t="s">
        <v>81</v>
      </c>
      <c r="J177" s="1171"/>
      <c r="K177" s="1171"/>
      <c r="L177" s="1172">
        <f>'Class-9'!$T$2</f>
        <v>44676</v>
      </c>
      <c r="M177" s="1173"/>
      <c r="N177" s="1173"/>
      <c r="O177" s="1174"/>
    </row>
    <row r="178" spans="1:15" s="489" customFormat="1" ht="17.25" customHeight="1">
      <c r="A178" s="1084"/>
      <c r="B178" s="488" t="s">
        <v>79</v>
      </c>
      <c r="C178" s="1175" t="str">
        <f>'Class-9'!$DD$3</f>
        <v>Health &amp; Phy. Edu.</v>
      </c>
      <c r="D178" s="1169"/>
      <c r="E178" s="1169"/>
      <c r="F178" s="1176" t="str">
        <f>IF($J154="TC",0,IF($J154="Nso",0,VLOOKUP($A151,'Class-9'!$B$9:$GA$108,174,0)))</f>
        <v>0/200</v>
      </c>
      <c r="G178" s="1177"/>
      <c r="H178" s="122">
        <f>IF($J154="TC",0,IF($J154="Nso",0,VLOOKUP($A151,'Class-9'!$B$9:$GA$108,118,0)))</f>
        <v>0</v>
      </c>
      <c r="I178" s="1178"/>
      <c r="J178" s="1179"/>
      <c r="K178" s="1179"/>
      <c r="L178" s="1179"/>
      <c r="M178" s="1179"/>
      <c r="N178" s="1179"/>
      <c r="O178" s="1180"/>
    </row>
    <row r="179" spans="1:15" s="489" customFormat="1" ht="17.25" customHeight="1">
      <c r="A179" s="1084"/>
      <c r="B179" s="488" t="s">
        <v>79</v>
      </c>
      <c r="C179" s="1184" t="str">
        <f>'Class-9'!$DP$3</f>
        <v>S.U.P.W.</v>
      </c>
      <c r="D179" s="1185"/>
      <c r="E179" s="1185"/>
      <c r="F179" s="1176" t="str">
        <f>IF($J154="TC",0,IF($J154="Nso",0,VLOOKUP($A151,'Class-9'!$B$9:$GA$108,178,0)))</f>
        <v>0/100</v>
      </c>
      <c r="G179" s="1177"/>
      <c r="H179" s="122">
        <f>IF($J154="TC",0,IF($J154="Nso",0,VLOOKUP($A151,'Class-9'!$B$9:$GA$108,124,0)))</f>
        <v>0</v>
      </c>
      <c r="I179" s="1181"/>
      <c r="J179" s="1182"/>
      <c r="K179" s="1182"/>
      <c r="L179" s="1182"/>
      <c r="M179" s="1182"/>
      <c r="N179" s="1182"/>
      <c r="O179" s="1183"/>
    </row>
    <row r="180" spans="1:15" s="489" customFormat="1" ht="17.25" customHeight="1">
      <c r="A180" s="1084"/>
      <c r="B180" s="488"/>
      <c r="C180" s="1184" t="str">
        <f>'Class-9'!$DV$3</f>
        <v>ART EDUCATION</v>
      </c>
      <c r="D180" s="1185"/>
      <c r="E180" s="1185"/>
      <c r="F180" s="1176" t="str">
        <f>IF($J153="TC",0,IF($J153="Nso",0,VLOOKUP($A151,'Class-9'!$B$9:$GA$108,182,0)))</f>
        <v>0/100</v>
      </c>
      <c r="G180" s="1177"/>
      <c r="H180" s="122">
        <f>IF($J153="TC",0,IF($J153="Nso",0,VLOOKUP($A151,'Class-9'!$B$9:$GA$108,130,0)))</f>
        <v>0</v>
      </c>
      <c r="I180" s="1237" t="s">
        <v>95</v>
      </c>
      <c r="J180" s="1221"/>
      <c r="K180" s="1221"/>
      <c r="L180" s="1221"/>
      <c r="M180" s="1221"/>
      <c r="N180" s="1221"/>
      <c r="O180" s="1222"/>
    </row>
    <row r="181" spans="1:15" s="489" customFormat="1" ht="17.25" customHeight="1" thickBot="1">
      <c r="A181" s="1084"/>
      <c r="B181" s="488" t="s">
        <v>79</v>
      </c>
      <c r="C181" s="1238" t="str">
        <f>'Class-9'!$EB$3</f>
        <v>H &amp; C RAJ</v>
      </c>
      <c r="D181" s="1239"/>
      <c r="E181" s="1239"/>
      <c r="F181" s="1240" t="str">
        <f>IF($J154="TC",0,IF($J154="Nso",0,VLOOKUP($A151,'Class-9'!$B$9:$GZ$108,186,0)))</f>
        <v>0/200</v>
      </c>
      <c r="G181" s="1241"/>
      <c r="H181" s="468">
        <f>IF($J154="TC",0,IF($J154="Nso",0,VLOOKUP($A151,'Class-9'!$B$9:$GAZ$108,142,0)))</f>
        <v>0</v>
      </c>
      <c r="I181" s="1237" t="s">
        <v>74</v>
      </c>
      <c r="J181" s="1221"/>
      <c r="K181" s="1221"/>
      <c r="L181" s="1221"/>
      <c r="M181" s="1221"/>
      <c r="N181" s="1221"/>
      <c r="O181" s="1222"/>
    </row>
    <row r="182" spans="1:15" ht="17.25" customHeight="1">
      <c r="A182" s="1084"/>
      <c r="B182" s="49" t="s">
        <v>79</v>
      </c>
      <c r="C182" s="1209" t="s">
        <v>205</v>
      </c>
      <c r="D182" s="1210"/>
      <c r="E182" s="1211"/>
      <c r="F182" s="1218" t="s">
        <v>206</v>
      </c>
      <c r="G182" s="1219"/>
      <c r="H182" s="519" t="s">
        <v>34</v>
      </c>
      <c r="I182" s="1220" t="s">
        <v>75</v>
      </c>
      <c r="J182" s="1221"/>
      <c r="K182" s="1221"/>
      <c r="L182" s="1221"/>
      <c r="M182" s="1221"/>
      <c r="N182" s="1221"/>
      <c r="O182" s="1222"/>
    </row>
    <row r="183" spans="1:15" ht="17.25" customHeight="1">
      <c r="A183" s="1084"/>
      <c r="B183" s="49" t="s">
        <v>79</v>
      </c>
      <c r="C183" s="1212"/>
      <c r="D183" s="1213"/>
      <c r="E183" s="1214"/>
      <c r="F183" s="1223" t="s">
        <v>207</v>
      </c>
      <c r="G183" s="1224"/>
      <c r="H183" s="520" t="s">
        <v>204</v>
      </c>
      <c r="I183" s="1225" t="s">
        <v>76</v>
      </c>
      <c r="J183" s="1226"/>
      <c r="K183" s="1226"/>
      <c r="L183" s="1226"/>
      <c r="M183" s="1226"/>
      <c r="N183" s="1226"/>
      <c r="O183" s="1227"/>
    </row>
    <row r="184" spans="1:15" ht="17.25" customHeight="1">
      <c r="A184" s="1084"/>
      <c r="B184" s="49" t="s">
        <v>79</v>
      </c>
      <c r="C184" s="1212"/>
      <c r="D184" s="1213"/>
      <c r="E184" s="1214"/>
      <c r="F184" s="1223" t="s">
        <v>211</v>
      </c>
      <c r="G184" s="1224"/>
      <c r="H184" s="520" t="s">
        <v>69</v>
      </c>
      <c r="I184" s="1228"/>
      <c r="J184" s="1229"/>
      <c r="K184" s="1229"/>
      <c r="L184" s="1229"/>
      <c r="M184" s="1229"/>
      <c r="N184" s="1229"/>
      <c r="O184" s="1230"/>
    </row>
    <row r="185" spans="1:15" ht="17.25" customHeight="1">
      <c r="A185" s="1084"/>
      <c r="B185" s="49" t="s">
        <v>79</v>
      </c>
      <c r="C185" s="1212"/>
      <c r="D185" s="1213"/>
      <c r="E185" s="1214"/>
      <c r="F185" s="1223" t="s">
        <v>212</v>
      </c>
      <c r="G185" s="1224"/>
      <c r="H185" s="520" t="s">
        <v>70</v>
      </c>
      <c r="I185" s="1228"/>
      <c r="J185" s="1229"/>
      <c r="K185" s="1229"/>
      <c r="L185" s="1229"/>
      <c r="M185" s="1229"/>
      <c r="N185" s="1229"/>
      <c r="O185" s="1230"/>
    </row>
    <row r="186" spans="1:15" ht="17.25" customHeight="1">
      <c r="A186" s="1084"/>
      <c r="B186" s="49" t="s">
        <v>79</v>
      </c>
      <c r="C186" s="1212"/>
      <c r="D186" s="1213"/>
      <c r="E186" s="1214"/>
      <c r="F186" s="1223" t="s">
        <v>125</v>
      </c>
      <c r="G186" s="1224"/>
      <c r="H186" s="520" t="s">
        <v>72</v>
      </c>
      <c r="I186" s="1231" t="s">
        <v>96</v>
      </c>
      <c r="J186" s="1232"/>
      <c r="K186" s="1232"/>
      <c r="L186" s="1232"/>
      <c r="M186" s="1232"/>
      <c r="N186" s="1232"/>
      <c r="O186" s="1233"/>
    </row>
    <row r="187" spans="1:15" ht="17.25" customHeight="1" thickBot="1">
      <c r="A187" s="1084"/>
      <c r="B187" s="62" t="s">
        <v>79</v>
      </c>
      <c r="C187" s="1215"/>
      <c r="D187" s="1216"/>
      <c r="E187" s="1217"/>
      <c r="F187" s="1206" t="s">
        <v>208</v>
      </c>
      <c r="G187" s="1207"/>
      <c r="H187" s="521" t="s">
        <v>71</v>
      </c>
      <c r="I187" s="1234"/>
      <c r="J187" s="1235"/>
      <c r="K187" s="1235"/>
      <c r="L187" s="1235"/>
      <c r="M187" s="1235"/>
      <c r="N187" s="1235"/>
      <c r="O187" s="1236"/>
    </row>
    <row r="188" spans="1:15" ht="22.5" customHeight="1" thickTop="1">
      <c r="A188" s="1208"/>
      <c r="B188" s="1208"/>
      <c r="C188" s="1208"/>
      <c r="D188" s="1208"/>
      <c r="E188" s="1208"/>
      <c r="F188" s="1208"/>
      <c r="G188" s="1208"/>
      <c r="H188" s="1208"/>
      <c r="I188" s="1208"/>
      <c r="J188" s="1208"/>
      <c r="K188" s="1208"/>
      <c r="L188" s="1208"/>
      <c r="M188" s="1208"/>
      <c r="N188" s="1208"/>
      <c r="O188" s="1208"/>
    </row>
    <row r="189" spans="1:15" ht="24.75" customHeight="1" thickBot="1">
      <c r="A189" s="504">
        <f>A151+1</f>
        <v>6</v>
      </c>
      <c r="B189" s="1083" t="s">
        <v>56</v>
      </c>
      <c r="C189" s="1083"/>
      <c r="D189" s="1083"/>
      <c r="E189" s="1083"/>
      <c r="F189" s="1083"/>
      <c r="G189" s="1083"/>
      <c r="H189" s="1083"/>
      <c r="I189" s="1083"/>
      <c r="J189" s="1083"/>
      <c r="K189" s="1083"/>
      <c r="L189" s="1083"/>
      <c r="M189" s="1083"/>
      <c r="N189" s="1083"/>
      <c r="O189" s="1083"/>
    </row>
    <row r="190" spans="1:15" ht="42" customHeight="1" thickTop="1">
      <c r="A190" s="1084"/>
      <c r="B190" s="1085"/>
      <c r="C190" s="1086"/>
      <c r="D190" s="1089" t="str">
        <f>Master!$E$8</f>
        <v>Govt. Sr. Secondary School Raimalwada</v>
      </c>
      <c r="E190" s="1090"/>
      <c r="F190" s="1090"/>
      <c r="G190" s="1090"/>
      <c r="H190" s="1090"/>
      <c r="I190" s="1090"/>
      <c r="J190" s="1090"/>
      <c r="K190" s="1090"/>
      <c r="L190" s="1090"/>
      <c r="M190" s="1090"/>
      <c r="N190" s="1090"/>
      <c r="O190" s="1091"/>
    </row>
    <row r="191" spans="1:15" ht="27.75" customHeight="1" thickBot="1">
      <c r="A191" s="1084"/>
      <c r="B191" s="1087"/>
      <c r="C191" s="1088"/>
      <c r="D191" s="1092" t="str">
        <f>Master!$E$11</f>
        <v>P.S.-Bapini (Jodhpur)</v>
      </c>
      <c r="E191" s="1093"/>
      <c r="F191" s="1093"/>
      <c r="G191" s="1093"/>
      <c r="H191" s="1093"/>
      <c r="I191" s="1093"/>
      <c r="J191" s="1093"/>
      <c r="K191" s="1093"/>
      <c r="L191" s="1093"/>
      <c r="M191" s="1093"/>
      <c r="N191" s="1093"/>
      <c r="O191" s="1094"/>
    </row>
    <row r="192" spans="1:15" ht="17.25" customHeight="1">
      <c r="A192" s="1084"/>
      <c r="B192" s="352"/>
      <c r="C192" s="1095" t="s">
        <v>188</v>
      </c>
      <c r="D192" s="1096"/>
      <c r="E192" s="1096"/>
      <c r="F192" s="1096"/>
      <c r="G192" s="1097"/>
      <c r="H192" s="1104" t="s">
        <v>161</v>
      </c>
      <c r="I192" s="1104"/>
      <c r="J192" s="1107">
        <f>VLOOKUP($A189,'Class-9'!$B$9:$K$108,6)</f>
        <v>0</v>
      </c>
      <c r="K192" s="1108"/>
      <c r="L192" s="1113" t="s">
        <v>77</v>
      </c>
      <c r="M192" s="1114"/>
      <c r="N192" s="1115" t="str">
        <f>Master!$E$14</f>
        <v>08151106901</v>
      </c>
      <c r="O192" s="1116"/>
    </row>
    <row r="193" spans="1:16" ht="17.25" customHeight="1">
      <c r="A193" s="1084"/>
      <c r="B193" s="47"/>
      <c r="C193" s="1098"/>
      <c r="D193" s="1099"/>
      <c r="E193" s="1099"/>
      <c r="F193" s="1099"/>
      <c r="G193" s="1100"/>
      <c r="H193" s="1105"/>
      <c r="I193" s="1105"/>
      <c r="J193" s="1109"/>
      <c r="K193" s="1110"/>
      <c r="L193" s="1071" t="s">
        <v>73</v>
      </c>
      <c r="M193" s="1072"/>
      <c r="N193" s="1072"/>
      <c r="O193" s="1073"/>
      <c r="P193" s="165" t="s">
        <v>196</v>
      </c>
    </row>
    <row r="194" spans="1:16" ht="17.25" customHeight="1" thickBot="1">
      <c r="A194" s="1084"/>
      <c r="B194" s="47"/>
      <c r="C194" s="1101"/>
      <c r="D194" s="1102"/>
      <c r="E194" s="1102"/>
      <c r="F194" s="1102"/>
      <c r="G194" s="1103"/>
      <c r="H194" s="1106"/>
      <c r="I194" s="1106"/>
      <c r="J194" s="1111"/>
      <c r="K194" s="1112"/>
      <c r="L194" s="1074" t="s">
        <v>57</v>
      </c>
      <c r="M194" s="1075"/>
      <c r="N194" s="1076" t="str">
        <f>Master!$E$6</f>
        <v>2021-22</v>
      </c>
      <c r="O194" s="1077"/>
    </row>
    <row r="195" spans="1:16" ht="21.75" customHeight="1">
      <c r="A195" s="1084"/>
      <c r="B195" s="49" t="s">
        <v>79</v>
      </c>
      <c r="C195" s="1078" t="s">
        <v>22</v>
      </c>
      <c r="D195" s="1079"/>
      <c r="E195" s="1079"/>
      <c r="F195" s="1080"/>
      <c r="G195" s="482" t="s">
        <v>186</v>
      </c>
      <c r="H195" s="1081">
        <f>VLOOKUP($A189,'Class-9'!$B$9:$EX$108,4,0)</f>
        <v>0</v>
      </c>
      <c r="I195" s="1081"/>
      <c r="J195" s="1081"/>
      <c r="K195" s="1081"/>
      <c r="L195" s="1081"/>
      <c r="M195" s="1081"/>
      <c r="N195" s="1081"/>
      <c r="O195" s="1082"/>
    </row>
    <row r="196" spans="1:16" ht="21.75" customHeight="1">
      <c r="A196" s="1084"/>
      <c r="B196" s="49" t="s">
        <v>79</v>
      </c>
      <c r="C196" s="1065" t="s">
        <v>24</v>
      </c>
      <c r="D196" s="1066"/>
      <c r="E196" s="1066"/>
      <c r="F196" s="1067"/>
      <c r="G196" s="483" t="s">
        <v>186</v>
      </c>
      <c r="H196" s="1068">
        <f>VLOOKUP($A189,'Class-9'!$B$9:$EX$108,7,0)</f>
        <v>0</v>
      </c>
      <c r="I196" s="1068"/>
      <c r="J196" s="1068"/>
      <c r="K196" s="1068"/>
      <c r="L196" s="1068"/>
      <c r="M196" s="1068"/>
      <c r="N196" s="1068"/>
      <c r="O196" s="1069"/>
    </row>
    <row r="197" spans="1:16" ht="21.75" customHeight="1">
      <c r="A197" s="1084"/>
      <c r="B197" s="49" t="s">
        <v>79</v>
      </c>
      <c r="C197" s="1065" t="s">
        <v>25</v>
      </c>
      <c r="D197" s="1066"/>
      <c r="E197" s="1066"/>
      <c r="F197" s="1067"/>
      <c r="G197" s="483" t="s">
        <v>186</v>
      </c>
      <c r="H197" s="1068">
        <f>VLOOKUP($A189,'Class-9'!$B$9:$EX$108,8,0)</f>
        <v>0</v>
      </c>
      <c r="I197" s="1068"/>
      <c r="J197" s="1068"/>
      <c r="K197" s="1068"/>
      <c r="L197" s="1068"/>
      <c r="M197" s="1068"/>
      <c r="N197" s="1068"/>
      <c r="O197" s="1069"/>
    </row>
    <row r="198" spans="1:16" ht="21.75" customHeight="1">
      <c r="A198" s="1084"/>
      <c r="B198" s="49" t="s">
        <v>79</v>
      </c>
      <c r="C198" s="1065" t="s">
        <v>58</v>
      </c>
      <c r="D198" s="1066"/>
      <c r="E198" s="1066"/>
      <c r="F198" s="1067"/>
      <c r="G198" s="483" t="s">
        <v>186</v>
      </c>
      <c r="H198" s="1068">
        <f>VLOOKUP($A189,'Class-9'!$B$9:$EX$108,9,0)</f>
        <v>0</v>
      </c>
      <c r="I198" s="1068"/>
      <c r="J198" s="1068"/>
      <c r="K198" s="1068"/>
      <c r="L198" s="1068"/>
      <c r="M198" s="1068"/>
      <c r="N198" s="1068"/>
      <c r="O198" s="1069"/>
    </row>
    <row r="199" spans="1:16" ht="21.75" customHeight="1">
      <c r="A199" s="1084"/>
      <c r="B199" s="49" t="s">
        <v>79</v>
      </c>
      <c r="C199" s="1065" t="s">
        <v>59</v>
      </c>
      <c r="D199" s="1066"/>
      <c r="E199" s="1066"/>
      <c r="F199" s="1067"/>
      <c r="G199" s="483" t="s">
        <v>186</v>
      </c>
      <c r="H199" s="1070" t="str">
        <f>CONCATENATE('Class-9'!$G$4,'Class-9'!$J$4)</f>
        <v>9(A)</v>
      </c>
      <c r="I199" s="1068"/>
      <c r="J199" s="1068"/>
      <c r="K199" s="1068"/>
      <c r="L199" s="1068"/>
      <c r="M199" s="1068"/>
      <c r="N199" s="1068"/>
      <c r="O199" s="1069"/>
    </row>
    <row r="200" spans="1:16" ht="21.75" customHeight="1" thickBot="1">
      <c r="A200" s="1084"/>
      <c r="B200" s="49" t="s">
        <v>79</v>
      </c>
      <c r="C200" s="1145" t="s">
        <v>27</v>
      </c>
      <c r="D200" s="1146"/>
      <c r="E200" s="1146"/>
      <c r="F200" s="1147"/>
      <c r="G200" s="484" t="s">
        <v>186</v>
      </c>
      <c r="H200" s="1148">
        <f>VLOOKUP($A189,'Class-9'!$B$9:$EX$108,10,0)</f>
        <v>0</v>
      </c>
      <c r="I200" s="1148"/>
      <c r="J200" s="1148"/>
      <c r="K200" s="1148"/>
      <c r="L200" s="1148"/>
      <c r="M200" s="1148"/>
      <c r="N200" s="1148"/>
      <c r="O200" s="1149"/>
    </row>
    <row r="201" spans="1:16" ht="19.5" customHeight="1">
      <c r="A201" s="1084"/>
      <c r="B201" s="60" t="s">
        <v>79</v>
      </c>
      <c r="C201" s="1150" t="s">
        <v>60</v>
      </c>
      <c r="D201" s="1151"/>
      <c r="E201" s="1154" t="s">
        <v>83</v>
      </c>
      <c r="F201" s="1154" t="s">
        <v>84</v>
      </c>
      <c r="G201" s="1156" t="s">
        <v>33</v>
      </c>
      <c r="H201" s="1158" t="s">
        <v>61</v>
      </c>
      <c r="I201" s="1158"/>
      <c r="J201" s="1159"/>
      <c r="K201" s="1160" t="s">
        <v>100</v>
      </c>
      <c r="L201" s="1161"/>
      <c r="M201" s="1162"/>
      <c r="N201" s="1154" t="s">
        <v>91</v>
      </c>
      <c r="O201" s="1163" t="s">
        <v>209</v>
      </c>
    </row>
    <row r="202" spans="1:16" ht="21.75" customHeight="1">
      <c r="A202" s="1084"/>
      <c r="B202" s="60"/>
      <c r="C202" s="1152"/>
      <c r="D202" s="1153"/>
      <c r="E202" s="1155"/>
      <c r="F202" s="1155"/>
      <c r="G202" s="1157"/>
      <c r="H202" s="507" t="s">
        <v>32</v>
      </c>
      <c r="I202" s="347" t="s">
        <v>199</v>
      </c>
      <c r="J202" s="508" t="s">
        <v>33</v>
      </c>
      <c r="K202" s="507" t="s">
        <v>32</v>
      </c>
      <c r="L202" s="347" t="s">
        <v>199</v>
      </c>
      <c r="M202" s="508" t="s">
        <v>33</v>
      </c>
      <c r="N202" s="1155"/>
      <c r="O202" s="1164"/>
    </row>
    <row r="203" spans="1:16" ht="21.75" customHeight="1" thickBot="1">
      <c r="A203" s="1084"/>
      <c r="B203" s="60" t="s">
        <v>79</v>
      </c>
      <c r="C203" s="1139" t="s">
        <v>62</v>
      </c>
      <c r="D203" s="1140"/>
      <c r="E203" s="509">
        <f>'Class-9'!$L$7</f>
        <v>20</v>
      </c>
      <c r="F203" s="509">
        <f>'Class-9'!$M$7</f>
        <v>20</v>
      </c>
      <c r="G203" s="510">
        <f>SUM(E203:F203)</f>
        <v>40</v>
      </c>
      <c r="H203" s="509">
        <f>'Class-9'!$O$7</f>
        <v>48</v>
      </c>
      <c r="I203" s="509">
        <f>'Class-9'!$P$7</f>
        <v>12</v>
      </c>
      <c r="J203" s="510">
        <f>SUM(H203:I203)</f>
        <v>60</v>
      </c>
      <c r="K203" s="509">
        <f>'Class-9'!$R$7</f>
        <v>80</v>
      </c>
      <c r="L203" s="509">
        <f>'Class-9'!$S$7</f>
        <v>20</v>
      </c>
      <c r="M203" s="510">
        <f>SUM(K203:L203)</f>
        <v>100</v>
      </c>
      <c r="N203" s="509">
        <f>SUM(G203,J203,M203)</f>
        <v>200</v>
      </c>
      <c r="O203" s="1165"/>
    </row>
    <row r="204" spans="1:16" ht="17.25" customHeight="1">
      <c r="A204" s="1084"/>
      <c r="B204" s="60" t="s">
        <v>79</v>
      </c>
      <c r="C204" s="1141" t="str">
        <f>'Class-9'!$L$3</f>
        <v>HINDI</v>
      </c>
      <c r="D204" s="1142"/>
      <c r="E204" s="511">
        <f>IF($J192="TC",0,IF($J192="Nso",0,VLOOKUP($A189,'Class-9'!$B$9:$EX$108,11,0)))</f>
        <v>0</v>
      </c>
      <c r="F204" s="511">
        <f>IF($J192="TC",0,IF($J192="Nso",0,VLOOKUP($A189,'Class-9'!$B$9:$EX$108,12,0)))</f>
        <v>0</v>
      </c>
      <c r="G204" s="512">
        <f>E204+F204</f>
        <v>0</v>
      </c>
      <c r="H204" s="511">
        <f>IF($J192="TC",0,IF($J192="Nso",0,VLOOKUP($A189,'Class-9'!$B$9:$EX$108,14,0)))</f>
        <v>0</v>
      </c>
      <c r="I204" s="511">
        <f>IF($J192="TC",0,IF($J192="Nso",0,VLOOKUP($A189,'Class-9'!$B$9:$EX$108,15,0)))</f>
        <v>0</v>
      </c>
      <c r="J204" s="512">
        <f>H204+I204</f>
        <v>0</v>
      </c>
      <c r="K204" s="511">
        <f>IF($J192="TC",0,IF($J192="Nso",0,VLOOKUP($A189,'Class-9'!$B$9:$EX$108,17,0)))</f>
        <v>0</v>
      </c>
      <c r="L204" s="511">
        <f>IF($J192="Nso",0,VLOOKUP($A189,'Class-9'!$B$9:$EX$108,18,0))</f>
        <v>0</v>
      </c>
      <c r="M204" s="512">
        <f>K204+L204</f>
        <v>0</v>
      </c>
      <c r="N204" s="511">
        <f>G204+J204+M204</f>
        <v>0</v>
      </c>
      <c r="O204" s="513" t="str">
        <f>IF($J192="TC",0,IF($J192="Nso",0,VLOOKUP($A189,'Class-9'!$B$9:$EX$108,24,0)))</f>
        <v/>
      </c>
    </row>
    <row r="205" spans="1:16" ht="17.25" customHeight="1">
      <c r="A205" s="1084"/>
      <c r="B205" s="60" t="s">
        <v>79</v>
      </c>
      <c r="C205" s="1143" t="str">
        <f>'Class-9'!$Z$3</f>
        <v>ENGLISH</v>
      </c>
      <c r="D205" s="1144"/>
      <c r="E205" s="511">
        <f>IF($J192="TC",0,IF($J192="Nso",0,VLOOKUP($A189,'Class-9'!$B$9:$EX$108,25,0)))</f>
        <v>0</v>
      </c>
      <c r="F205" s="511">
        <f>IF($J192="TC",0,IF($J192="Nso",0,VLOOKUP($A189,'Class-9'!$B$9:$EX$108,26,0)))</f>
        <v>0</v>
      </c>
      <c r="G205" s="514">
        <f t="shared" ref="G205:G209" si="20">E205+F205</f>
        <v>0</v>
      </c>
      <c r="H205" s="472">
        <f>IF($J192="TC",0,IF($J192="Nso",0,VLOOKUP($A189,'Class-9'!$B$9:$EX$108,28,0)))</f>
        <v>0</v>
      </c>
      <c r="I205" s="511">
        <f>IF($J192="TC",0,IF($J192="Nso",0,VLOOKUP($A189,'Class-9'!$B$9:$EX$108,29,0)))</f>
        <v>0</v>
      </c>
      <c r="J205" s="514">
        <f t="shared" ref="J205:J209" si="21">H205+I205</f>
        <v>0</v>
      </c>
      <c r="K205" s="511">
        <f>IF($J192="TC",0,IF($J192="Nso",0,VLOOKUP($A189,'Class-9'!$B$9:$EX$108,31,0)))</f>
        <v>0</v>
      </c>
      <c r="L205" s="511">
        <f>IF($J192="Nso",0,VLOOKUP($A189,'Class-9'!$B$9:$EX$108,32,0))</f>
        <v>0</v>
      </c>
      <c r="M205" s="514">
        <f t="shared" ref="M205:M209" si="22">K205+L205</f>
        <v>0</v>
      </c>
      <c r="N205" s="511">
        <f t="shared" ref="N205:N209" si="23">G205+J205+M205</f>
        <v>0</v>
      </c>
      <c r="O205" s="513" t="str">
        <f>IF($J192="TC",0,IF($J192="Nso",0,VLOOKUP($A189,'Class-9'!$B$9:$EX$108,38,0)))</f>
        <v/>
      </c>
    </row>
    <row r="206" spans="1:16" ht="17.25" customHeight="1">
      <c r="A206" s="1084"/>
      <c r="B206" s="60" t="s">
        <v>79</v>
      </c>
      <c r="C206" s="1143" t="str">
        <f>'Class-9'!$AN$3</f>
        <v>SANSKRIT</v>
      </c>
      <c r="D206" s="1144"/>
      <c r="E206" s="511">
        <f>IF($J192="TC",0,IF($J192="Nso",0,VLOOKUP($A189,'Class-9'!$B$9:$EX$108,39,0)))</f>
        <v>0</v>
      </c>
      <c r="F206" s="511">
        <f>IF($J192="TC",0,IF($J192="TC",0,IF($J192="Nso",0,VLOOKUP($A189,'Class-9'!$B$9:$EX$108,40,0))))</f>
        <v>0</v>
      </c>
      <c r="G206" s="514">
        <f t="shared" si="20"/>
        <v>0</v>
      </c>
      <c r="H206" s="472">
        <f>IF($J192="TC",0,IF($J192="Nso",0,VLOOKUP($A189,'Class-9'!$B$9:$EX$108,42,0)))</f>
        <v>0</v>
      </c>
      <c r="I206" s="511">
        <f>IF($J192="TC",0,IF($J192="Nso",0,VLOOKUP($A189,'Class-9'!$B$9:$EX$108,43,0)))</f>
        <v>0</v>
      </c>
      <c r="J206" s="514">
        <f t="shared" si="21"/>
        <v>0</v>
      </c>
      <c r="K206" s="511">
        <f>IF($J192="TC",0,IF($J192="Nso",0,VLOOKUP($A189,'Class-9'!$B$9:$EX$108,45,0)))</f>
        <v>0</v>
      </c>
      <c r="L206" s="511">
        <f>IF($J192="Nso",0,VLOOKUP($A189,'Class-9'!$B$9:$EX$108,46,0))</f>
        <v>0</v>
      </c>
      <c r="M206" s="514">
        <f t="shared" si="22"/>
        <v>0</v>
      </c>
      <c r="N206" s="511">
        <f t="shared" si="23"/>
        <v>0</v>
      </c>
      <c r="O206" s="513" t="str">
        <f>IF($J192="TC",0,IF($J192="Nso",0,VLOOKUP($A189,'Class-9'!$B$9:$EX$108,52,0)))</f>
        <v/>
      </c>
    </row>
    <row r="207" spans="1:16" ht="17.25" customHeight="1">
      <c r="A207" s="1084"/>
      <c r="B207" s="60" t="s">
        <v>79</v>
      </c>
      <c r="C207" s="1143" t="str">
        <f>'Class-9'!$BB$3</f>
        <v>SCIENCE</v>
      </c>
      <c r="D207" s="1144"/>
      <c r="E207" s="511">
        <f>IF($J192="TC",0,IF($J192="Nso",0,VLOOKUP($A189,'Class-9'!$B$9:$EX$108,53,0)))</f>
        <v>0</v>
      </c>
      <c r="F207" s="511">
        <f>IF($J192="TC",0,IF($J192="Nso",0,VLOOKUP($A189,'Class-9'!$B$9:$EX$108,54,0)))</f>
        <v>0</v>
      </c>
      <c r="G207" s="514">
        <f t="shared" si="20"/>
        <v>0</v>
      </c>
      <c r="H207" s="472">
        <f>IF($J192="TC",0,IF($J192="Nso",0,VLOOKUP($A189,'Class-9'!$B$9:$EX$108,56,0)))</f>
        <v>0</v>
      </c>
      <c r="I207" s="511">
        <f>IF($J192="TC",0,IF($J192="Nso",0,VLOOKUP($A189,'Class-9'!$B$9:$EX$108,57,0)))</f>
        <v>0</v>
      </c>
      <c r="J207" s="514">
        <f t="shared" si="21"/>
        <v>0</v>
      </c>
      <c r="K207" s="511">
        <f>IF($J192="TC",0,IF($J192="Nso",0,VLOOKUP($A189,'Class-9'!$B$9:$EX$108,59,0)))</f>
        <v>0</v>
      </c>
      <c r="L207" s="511">
        <f>IF($J192="Nso",0,VLOOKUP($A189,'Class-9'!$B$9:$EX$108,60,0))</f>
        <v>0</v>
      </c>
      <c r="M207" s="514">
        <f t="shared" si="22"/>
        <v>0</v>
      </c>
      <c r="N207" s="511">
        <f t="shared" si="23"/>
        <v>0</v>
      </c>
      <c r="O207" s="513" t="str">
        <f>IF($J192="TC",0,IF($J192="Nso",0,VLOOKUP($A189,'Class-9'!$B$9:$EX$108,66,0)))</f>
        <v/>
      </c>
    </row>
    <row r="208" spans="1:16" ht="17.25" customHeight="1">
      <c r="A208" s="1084"/>
      <c r="B208" s="60" t="s">
        <v>79</v>
      </c>
      <c r="C208" s="1143" t="str">
        <f>'Class-9'!$BP$3</f>
        <v>MATHEMATICS</v>
      </c>
      <c r="D208" s="1144"/>
      <c r="E208" s="511">
        <f>IF($J192="TC",0,IF($J192="Nso",0,VLOOKUP($A189,'Class-9'!$B$9:$EX$108,67,0)))</f>
        <v>0</v>
      </c>
      <c r="F208" s="511">
        <f>IF($J192="TC",0,IF($J192="Nso",0,VLOOKUP($A189,'Class-9'!$B$9:$EX$108,68,0)))</f>
        <v>0</v>
      </c>
      <c r="G208" s="514">
        <f t="shared" si="20"/>
        <v>0</v>
      </c>
      <c r="H208" s="472">
        <f>IF($J192="TC",0,IF($J192="Nso",0,VLOOKUP($A189,'Class-9'!$B$9:$EX$108,70,0)))</f>
        <v>0</v>
      </c>
      <c r="I208" s="511">
        <f>IF($J192="TC",0,IF($J192="Nso",0,VLOOKUP($A189,'Class-9'!$B$9:$EX$108,71,0)))</f>
        <v>0</v>
      </c>
      <c r="J208" s="514">
        <f t="shared" si="21"/>
        <v>0</v>
      </c>
      <c r="K208" s="511">
        <f>IF($J192="TC",0,IF($J192="Nso",0,VLOOKUP($A189,'Class-9'!$B$9:$EX$108,73,0)))</f>
        <v>0</v>
      </c>
      <c r="L208" s="511">
        <f>IF($J192="Nso",0,VLOOKUP($A189,'Class-9'!$B$9:$EX$108,74,0))</f>
        <v>0</v>
      </c>
      <c r="M208" s="514">
        <f t="shared" si="22"/>
        <v>0</v>
      </c>
      <c r="N208" s="511">
        <f t="shared" si="23"/>
        <v>0</v>
      </c>
      <c r="O208" s="513" t="str">
        <f>IF($J192="TC",0,IF($J192="Nso",0,VLOOKUP($A189,'Class-9'!$B$9:$EX$108,80,0)))</f>
        <v/>
      </c>
    </row>
    <row r="209" spans="1:15" ht="17.25" customHeight="1" thickBot="1">
      <c r="A209" s="1084"/>
      <c r="B209" s="60" t="s">
        <v>79</v>
      </c>
      <c r="C209" s="1117" t="str">
        <f>'Class-9'!$CD$3</f>
        <v>SOCIAL SCIENCE</v>
      </c>
      <c r="D209" s="1118"/>
      <c r="E209" s="511">
        <f>IF($J192="TC",0,IF($J192="Nso",0,VLOOKUP($A189,'Class-9'!$B$9:$EX$108,81,0)))</f>
        <v>0</v>
      </c>
      <c r="F209" s="511">
        <f>IF($J192="TC",0,IF($J192="Nso",0,VLOOKUP($A189,'Class-9'!$B$9:$EX$108,82,0)))</f>
        <v>0</v>
      </c>
      <c r="G209" s="515">
        <f t="shared" si="20"/>
        <v>0</v>
      </c>
      <c r="H209" s="516">
        <f>IF($J192="TC",0,IF($J192="Nso",0,VLOOKUP($A189,'Class-9'!$B$9:$EX$108,84,0)))</f>
        <v>0</v>
      </c>
      <c r="I209" s="511">
        <f>IF($J192="TC",0,IF($J192="Nso",0,VLOOKUP($A189,'Class-9'!$B$9:$EX$108,85,0)))</f>
        <v>0</v>
      </c>
      <c r="J209" s="515">
        <f t="shared" si="21"/>
        <v>0</v>
      </c>
      <c r="K209" s="511">
        <f>IF($J192="TC",0,IF($J192="Nso",0,VLOOKUP($A189,'Class-9'!$B$9:$EX$108,87,0)))</f>
        <v>0</v>
      </c>
      <c r="L209" s="511">
        <f>IF($J192="Nso",0,VLOOKUP($A189,'Class-9'!$B$9:$EX$108,88,0))</f>
        <v>0</v>
      </c>
      <c r="M209" s="515">
        <f t="shared" si="22"/>
        <v>0</v>
      </c>
      <c r="N209" s="511">
        <f t="shared" si="23"/>
        <v>0</v>
      </c>
      <c r="O209" s="513" t="str">
        <f>IF($J192="TC",0,IF($J192="Nso",0,VLOOKUP($A189,'Class-9'!$B$9:$EX$108,94,0)))</f>
        <v/>
      </c>
    </row>
    <row r="210" spans="1:15" ht="21.75" customHeight="1">
      <c r="A210" s="1084"/>
      <c r="B210" s="60" t="s">
        <v>79</v>
      </c>
      <c r="C210" s="1119" t="s">
        <v>92</v>
      </c>
      <c r="D210" s="1120"/>
      <c r="E210" s="1121"/>
      <c r="F210" s="1125" t="s">
        <v>93</v>
      </c>
      <c r="G210" s="1126"/>
      <c r="H210" s="1127" t="s">
        <v>94</v>
      </c>
      <c r="I210" s="1128"/>
      <c r="J210" s="1129" t="s">
        <v>47</v>
      </c>
      <c r="K210" s="1130"/>
      <c r="L210" s="517" t="s">
        <v>114</v>
      </c>
      <c r="M210" s="1131" t="s">
        <v>45</v>
      </c>
      <c r="N210" s="1132"/>
      <c r="O210" s="518" t="s">
        <v>49</v>
      </c>
    </row>
    <row r="211" spans="1:15" ht="21.75" customHeight="1" thickBot="1">
      <c r="A211" s="1084"/>
      <c r="B211" s="60" t="s">
        <v>79</v>
      </c>
      <c r="C211" s="1122"/>
      <c r="D211" s="1123"/>
      <c r="E211" s="1124"/>
      <c r="F211" s="1133">
        <f>IF($J192="TC",0,IF($J192="Nso",0,VLOOKUP($A189,'Class-9'!$B$9:$EX$108,146,0)))</f>
        <v>0</v>
      </c>
      <c r="G211" s="1134"/>
      <c r="H211" s="1133">
        <f>IF($J192="TC",0,IF($J192="Nso",0,VLOOKUP($A189,'Class-9'!$B$9:$EX$108,147,0)))</f>
        <v>0</v>
      </c>
      <c r="I211" s="1134"/>
      <c r="J211" s="1135">
        <f>IF($J192="TC",0,IF($J192="Nso",0,VLOOKUP($A189,'Class-9'!$B$9:$EX$108,148,0)))</f>
        <v>0</v>
      </c>
      <c r="K211" s="1136"/>
      <c r="L211" s="349" t="str">
        <f>IF($J192="TC",0,IF($J192="Nso",0,VLOOKUP($A189,'Class-9'!$B$9:$EX$108,149,0)))</f>
        <v/>
      </c>
      <c r="M211" s="1137" t="str">
        <f>IF($J192="TC","TC",IF($J192="Nso","NSO",VLOOKUP($A189,'Class-9'!$B$9:$EX$108,150,0)))</f>
        <v/>
      </c>
      <c r="N211" s="1138"/>
      <c r="O211" s="123" t="str">
        <f>IF($J192="Nso",0,VLOOKUP($A189,'Class-9'!$B$9:$EX$108,152,0))</f>
        <v/>
      </c>
    </row>
    <row r="212" spans="1:15" ht="21.75" customHeight="1">
      <c r="A212" s="1084"/>
      <c r="B212" s="60" t="s">
        <v>79</v>
      </c>
      <c r="C212" s="1186" t="s">
        <v>65</v>
      </c>
      <c r="D212" s="1187"/>
      <c r="E212" s="1187"/>
      <c r="F212" s="1187"/>
      <c r="G212" s="1187"/>
      <c r="H212" s="1188"/>
      <c r="I212" s="1189" t="s">
        <v>66</v>
      </c>
      <c r="J212" s="1190"/>
      <c r="K212" s="1190"/>
      <c r="L212" s="124">
        <f>VLOOKUP($A189,'Class-9'!$B$9:$EX$108,143,0)</f>
        <v>0</v>
      </c>
      <c r="M212" s="1191" t="s">
        <v>126</v>
      </c>
      <c r="N212" s="1192"/>
      <c r="O212" s="1193"/>
    </row>
    <row r="213" spans="1:15" ht="21.75" customHeight="1" thickBot="1">
      <c r="A213" s="1084"/>
      <c r="B213" s="60" t="s">
        <v>79</v>
      </c>
      <c r="C213" s="1194" t="s">
        <v>60</v>
      </c>
      <c r="D213" s="1195"/>
      <c r="E213" s="1195"/>
      <c r="F213" s="1196" t="s">
        <v>197</v>
      </c>
      <c r="G213" s="1196"/>
      <c r="H213" s="351" t="s">
        <v>53</v>
      </c>
      <c r="I213" s="1197" t="s">
        <v>67</v>
      </c>
      <c r="J213" s="1198"/>
      <c r="K213" s="1198"/>
      <c r="L213" s="174">
        <f>VLOOKUP($A189,'Class-9'!$B$9:$EX$108,144,0)</f>
        <v>0</v>
      </c>
      <c r="M213" s="1199" t="str">
        <f>IF($J192="TC",0,IF($J192="Nso",0,VLOOKUP($A189,'Class-9'!$B$9:$EX$108,145,0)))</f>
        <v/>
      </c>
      <c r="N213" s="1200"/>
      <c r="O213" s="1201"/>
    </row>
    <row r="214" spans="1:15" ht="21.75" customHeight="1">
      <c r="A214" s="1084"/>
      <c r="B214" s="60" t="s">
        <v>79</v>
      </c>
      <c r="C214" s="1194"/>
      <c r="D214" s="1195"/>
      <c r="E214" s="1195"/>
      <c r="F214" s="1196"/>
      <c r="G214" s="1196"/>
      <c r="H214" s="490" t="s">
        <v>203</v>
      </c>
      <c r="I214" s="1202" t="s">
        <v>68</v>
      </c>
      <c r="J214" s="1203"/>
      <c r="K214" s="1203"/>
      <c r="L214" s="1204">
        <f>IF($J192="TC","Transferred",IF($J192="Nso","NameSeparated",VLOOKUP($A189,'Class-9'!$B$9:$EX$108,153,0)))</f>
        <v>0</v>
      </c>
      <c r="M214" s="1204"/>
      <c r="N214" s="1204"/>
      <c r="O214" s="1205"/>
    </row>
    <row r="215" spans="1:15" s="489" customFormat="1" ht="17.25" customHeight="1">
      <c r="A215" s="1084"/>
      <c r="B215" s="488" t="s">
        <v>79</v>
      </c>
      <c r="C215" s="1166" t="str">
        <f>'Class-9'!$CR$3</f>
        <v>Foundation Of Information Tech.</v>
      </c>
      <c r="D215" s="1167"/>
      <c r="E215" s="1168"/>
      <c r="F215" s="1169" t="str">
        <f>IF($J192="TC",0,IF($J192="Nso",0,VLOOKUP($A189,'Class-9'!$B$9:$GA$108,170,0)))</f>
        <v>0/200</v>
      </c>
      <c r="G215" s="1169"/>
      <c r="H215" s="122">
        <f>IF($J192="TC",0,IF($J192="Nso",0,VLOOKUP($A189,'Class-9'!$B$9:$GA$108,106,0)))</f>
        <v>0</v>
      </c>
      <c r="I215" s="1170" t="s">
        <v>81</v>
      </c>
      <c r="J215" s="1171"/>
      <c r="K215" s="1171"/>
      <c r="L215" s="1172">
        <f>'Class-9'!$T$2</f>
        <v>44676</v>
      </c>
      <c r="M215" s="1173"/>
      <c r="N215" s="1173"/>
      <c r="O215" s="1174"/>
    </row>
    <row r="216" spans="1:15" s="489" customFormat="1" ht="17.25" customHeight="1">
      <c r="A216" s="1084"/>
      <c r="B216" s="488" t="s">
        <v>79</v>
      </c>
      <c r="C216" s="1175" t="str">
        <f>'Class-9'!$DD$3</f>
        <v>Health &amp; Phy. Edu.</v>
      </c>
      <c r="D216" s="1169"/>
      <c r="E216" s="1169"/>
      <c r="F216" s="1176" t="str">
        <f>IF($J192="TC",0,IF($J192="Nso",0,VLOOKUP($A189,'Class-9'!$B$9:$GA$108,174,0)))</f>
        <v>0/200</v>
      </c>
      <c r="G216" s="1177"/>
      <c r="H216" s="122">
        <f>IF($J192="TC",0,IF($J192="Nso",0,VLOOKUP($A189,'Class-9'!$B$9:$GA$108,118,0)))</f>
        <v>0</v>
      </c>
      <c r="I216" s="1178"/>
      <c r="J216" s="1179"/>
      <c r="K216" s="1179"/>
      <c r="L216" s="1179"/>
      <c r="M216" s="1179"/>
      <c r="N216" s="1179"/>
      <c r="O216" s="1180"/>
    </row>
    <row r="217" spans="1:15" s="489" customFormat="1" ht="17.25" customHeight="1">
      <c r="A217" s="1084"/>
      <c r="B217" s="488" t="s">
        <v>79</v>
      </c>
      <c r="C217" s="1184" t="str">
        <f>'Class-9'!$DP$3</f>
        <v>S.U.P.W.</v>
      </c>
      <c r="D217" s="1185"/>
      <c r="E217" s="1185"/>
      <c r="F217" s="1176" t="str">
        <f>IF($J192="TC",0,IF($J192="Nso",0,VLOOKUP($A189,'Class-9'!$B$9:$GA$108,178,0)))</f>
        <v>0/100</v>
      </c>
      <c r="G217" s="1177"/>
      <c r="H217" s="122">
        <f>IF($J192="TC",0,IF($J192="Nso",0,VLOOKUP($A189,'Class-9'!$B$9:$GA$108,124,0)))</f>
        <v>0</v>
      </c>
      <c r="I217" s="1181"/>
      <c r="J217" s="1182"/>
      <c r="K217" s="1182"/>
      <c r="L217" s="1182"/>
      <c r="M217" s="1182"/>
      <c r="N217" s="1182"/>
      <c r="O217" s="1183"/>
    </row>
    <row r="218" spans="1:15" s="489" customFormat="1" ht="17.25" customHeight="1">
      <c r="A218" s="1084"/>
      <c r="B218" s="488"/>
      <c r="C218" s="1184" t="str">
        <f>'Class-9'!$DV$3</f>
        <v>ART EDUCATION</v>
      </c>
      <c r="D218" s="1185"/>
      <c r="E218" s="1185"/>
      <c r="F218" s="1176" t="str">
        <f>IF($J191="TC",0,IF($J191="Nso",0,VLOOKUP($A189,'Class-9'!$B$9:$GA$108,182,0)))</f>
        <v>0/100</v>
      </c>
      <c r="G218" s="1177"/>
      <c r="H218" s="122">
        <f>IF($J191="TC",0,IF($J191="Nso",0,VLOOKUP($A189,'Class-9'!$B$9:$GA$108,130,0)))</f>
        <v>0</v>
      </c>
      <c r="I218" s="1237" t="s">
        <v>95</v>
      </c>
      <c r="J218" s="1221"/>
      <c r="K218" s="1221"/>
      <c r="L218" s="1221"/>
      <c r="M218" s="1221"/>
      <c r="N218" s="1221"/>
      <c r="O218" s="1222"/>
    </row>
    <row r="219" spans="1:15" s="489" customFormat="1" ht="17.25" customHeight="1" thickBot="1">
      <c r="A219" s="1084"/>
      <c r="B219" s="488" t="s">
        <v>79</v>
      </c>
      <c r="C219" s="1238" t="str">
        <f>'Class-9'!$EB$3</f>
        <v>H &amp; C RAJ</v>
      </c>
      <c r="D219" s="1239"/>
      <c r="E219" s="1239"/>
      <c r="F219" s="1240" t="str">
        <f>IF($J192="TC",0,IF($J192="Nso",0,VLOOKUP($A189,'Class-9'!$B$9:$GZ$108,186,0)))</f>
        <v>0/200</v>
      </c>
      <c r="G219" s="1241"/>
      <c r="H219" s="468">
        <f>IF($J192="TC",0,IF($J192="Nso",0,VLOOKUP($A189,'Class-9'!$B$9:$GAZ$108,142,0)))</f>
        <v>0</v>
      </c>
      <c r="I219" s="1237" t="s">
        <v>74</v>
      </c>
      <c r="J219" s="1221"/>
      <c r="K219" s="1221"/>
      <c r="L219" s="1221"/>
      <c r="M219" s="1221"/>
      <c r="N219" s="1221"/>
      <c r="O219" s="1222"/>
    </row>
    <row r="220" spans="1:15" ht="17.25" customHeight="1">
      <c r="A220" s="1084"/>
      <c r="B220" s="49" t="s">
        <v>79</v>
      </c>
      <c r="C220" s="1209" t="s">
        <v>205</v>
      </c>
      <c r="D220" s="1210"/>
      <c r="E220" s="1211"/>
      <c r="F220" s="1218" t="s">
        <v>206</v>
      </c>
      <c r="G220" s="1219"/>
      <c r="H220" s="519" t="s">
        <v>34</v>
      </c>
      <c r="I220" s="1220" t="s">
        <v>75</v>
      </c>
      <c r="J220" s="1221"/>
      <c r="K220" s="1221"/>
      <c r="L220" s="1221"/>
      <c r="M220" s="1221"/>
      <c r="N220" s="1221"/>
      <c r="O220" s="1222"/>
    </row>
    <row r="221" spans="1:15" ht="17.25" customHeight="1">
      <c r="A221" s="1084"/>
      <c r="B221" s="49" t="s">
        <v>79</v>
      </c>
      <c r="C221" s="1212"/>
      <c r="D221" s="1213"/>
      <c r="E221" s="1214"/>
      <c r="F221" s="1223" t="s">
        <v>207</v>
      </c>
      <c r="G221" s="1224"/>
      <c r="H221" s="520" t="s">
        <v>204</v>
      </c>
      <c r="I221" s="1225" t="s">
        <v>76</v>
      </c>
      <c r="J221" s="1226"/>
      <c r="K221" s="1226"/>
      <c r="L221" s="1226"/>
      <c r="M221" s="1226"/>
      <c r="N221" s="1226"/>
      <c r="O221" s="1227"/>
    </row>
    <row r="222" spans="1:15" ht="17.25" customHeight="1">
      <c r="A222" s="1084"/>
      <c r="B222" s="49" t="s">
        <v>79</v>
      </c>
      <c r="C222" s="1212"/>
      <c r="D222" s="1213"/>
      <c r="E222" s="1214"/>
      <c r="F222" s="1223" t="s">
        <v>211</v>
      </c>
      <c r="G222" s="1224"/>
      <c r="H222" s="520" t="s">
        <v>69</v>
      </c>
      <c r="I222" s="1228"/>
      <c r="J222" s="1229"/>
      <c r="K222" s="1229"/>
      <c r="L222" s="1229"/>
      <c r="M222" s="1229"/>
      <c r="N222" s="1229"/>
      <c r="O222" s="1230"/>
    </row>
    <row r="223" spans="1:15" ht="17.25" customHeight="1">
      <c r="A223" s="1084"/>
      <c r="B223" s="49" t="s">
        <v>79</v>
      </c>
      <c r="C223" s="1212"/>
      <c r="D223" s="1213"/>
      <c r="E223" s="1214"/>
      <c r="F223" s="1223" t="s">
        <v>212</v>
      </c>
      <c r="G223" s="1224"/>
      <c r="H223" s="520" t="s">
        <v>70</v>
      </c>
      <c r="I223" s="1228"/>
      <c r="J223" s="1229"/>
      <c r="K223" s="1229"/>
      <c r="L223" s="1229"/>
      <c r="M223" s="1229"/>
      <c r="N223" s="1229"/>
      <c r="O223" s="1230"/>
    </row>
    <row r="224" spans="1:15" ht="17.25" customHeight="1">
      <c r="A224" s="1084"/>
      <c r="B224" s="49" t="s">
        <v>79</v>
      </c>
      <c r="C224" s="1212"/>
      <c r="D224" s="1213"/>
      <c r="E224" s="1214"/>
      <c r="F224" s="1223" t="s">
        <v>125</v>
      </c>
      <c r="G224" s="1224"/>
      <c r="H224" s="520" t="s">
        <v>72</v>
      </c>
      <c r="I224" s="1231" t="s">
        <v>96</v>
      </c>
      <c r="J224" s="1232"/>
      <c r="K224" s="1232"/>
      <c r="L224" s="1232"/>
      <c r="M224" s="1232"/>
      <c r="N224" s="1232"/>
      <c r="O224" s="1233"/>
    </row>
    <row r="225" spans="1:16" ht="17.25" customHeight="1" thickBot="1">
      <c r="A225" s="1084"/>
      <c r="B225" s="62" t="s">
        <v>79</v>
      </c>
      <c r="C225" s="1215"/>
      <c r="D225" s="1216"/>
      <c r="E225" s="1217"/>
      <c r="F225" s="1206" t="s">
        <v>208</v>
      </c>
      <c r="G225" s="1207"/>
      <c r="H225" s="521" t="s">
        <v>71</v>
      </c>
      <c r="I225" s="1234"/>
      <c r="J225" s="1235"/>
      <c r="K225" s="1235"/>
      <c r="L225" s="1235"/>
      <c r="M225" s="1235"/>
      <c r="N225" s="1235"/>
      <c r="O225" s="1236"/>
    </row>
    <row r="226" spans="1:16" ht="24.75" customHeight="1" thickTop="1" thickBot="1">
      <c r="A226" s="504">
        <f>A189+1</f>
        <v>7</v>
      </c>
      <c r="B226" s="1083" t="s">
        <v>56</v>
      </c>
      <c r="C226" s="1083"/>
      <c r="D226" s="1083"/>
      <c r="E226" s="1083"/>
      <c r="F226" s="1083"/>
      <c r="G226" s="1083"/>
      <c r="H226" s="1083"/>
      <c r="I226" s="1083"/>
      <c r="J226" s="1083"/>
      <c r="K226" s="1083"/>
      <c r="L226" s="1083"/>
      <c r="M226" s="1083"/>
      <c r="N226" s="1083"/>
      <c r="O226" s="1083"/>
    </row>
    <row r="227" spans="1:16" ht="42" customHeight="1" thickTop="1">
      <c r="A227" s="1084"/>
      <c r="B227" s="1085"/>
      <c r="C227" s="1086"/>
      <c r="D227" s="1089" t="str">
        <f>Master!$E$8</f>
        <v>Govt. Sr. Secondary School Raimalwada</v>
      </c>
      <c r="E227" s="1090"/>
      <c r="F227" s="1090"/>
      <c r="G227" s="1090"/>
      <c r="H227" s="1090"/>
      <c r="I227" s="1090"/>
      <c r="J227" s="1090"/>
      <c r="K227" s="1090"/>
      <c r="L227" s="1090"/>
      <c r="M227" s="1090"/>
      <c r="N227" s="1090"/>
      <c r="O227" s="1091"/>
    </row>
    <row r="228" spans="1:16" ht="27.75" customHeight="1" thickBot="1">
      <c r="A228" s="1084"/>
      <c r="B228" s="1087"/>
      <c r="C228" s="1088"/>
      <c r="D228" s="1092" t="str">
        <f>Master!$E$11</f>
        <v>P.S.-Bapini (Jodhpur)</v>
      </c>
      <c r="E228" s="1093"/>
      <c r="F228" s="1093"/>
      <c r="G228" s="1093"/>
      <c r="H228" s="1093"/>
      <c r="I228" s="1093"/>
      <c r="J228" s="1093"/>
      <c r="K228" s="1093"/>
      <c r="L228" s="1093"/>
      <c r="M228" s="1093"/>
      <c r="N228" s="1093"/>
      <c r="O228" s="1094"/>
    </row>
    <row r="229" spans="1:16" ht="17.25" customHeight="1">
      <c r="A229" s="1084"/>
      <c r="B229" s="352"/>
      <c r="C229" s="1095" t="s">
        <v>188</v>
      </c>
      <c r="D229" s="1096"/>
      <c r="E229" s="1096"/>
      <c r="F229" s="1096"/>
      <c r="G229" s="1097"/>
      <c r="H229" s="1104" t="s">
        <v>161</v>
      </c>
      <c r="I229" s="1104"/>
      <c r="J229" s="1107">
        <f>VLOOKUP($A226,'Class-9'!$B$9:$K$108,6)</f>
        <v>0</v>
      </c>
      <c r="K229" s="1108"/>
      <c r="L229" s="1113" t="s">
        <v>77</v>
      </c>
      <c r="M229" s="1114"/>
      <c r="N229" s="1115" t="str">
        <f>Master!$E$14</f>
        <v>08151106901</v>
      </c>
      <c r="O229" s="1116"/>
    </row>
    <row r="230" spans="1:16" ht="17.25" customHeight="1">
      <c r="A230" s="1084"/>
      <c r="B230" s="47"/>
      <c r="C230" s="1098"/>
      <c r="D230" s="1099"/>
      <c r="E230" s="1099"/>
      <c r="F230" s="1099"/>
      <c r="G230" s="1100"/>
      <c r="H230" s="1105"/>
      <c r="I230" s="1105"/>
      <c r="J230" s="1109"/>
      <c r="K230" s="1110"/>
      <c r="L230" s="1071" t="s">
        <v>73</v>
      </c>
      <c r="M230" s="1072"/>
      <c r="N230" s="1072"/>
      <c r="O230" s="1073"/>
      <c r="P230" s="165" t="s">
        <v>196</v>
      </c>
    </row>
    <row r="231" spans="1:16" ht="17.25" customHeight="1" thickBot="1">
      <c r="A231" s="1084"/>
      <c r="B231" s="47"/>
      <c r="C231" s="1101"/>
      <c r="D231" s="1102"/>
      <c r="E231" s="1102"/>
      <c r="F231" s="1102"/>
      <c r="G231" s="1103"/>
      <c r="H231" s="1106"/>
      <c r="I231" s="1106"/>
      <c r="J231" s="1111"/>
      <c r="K231" s="1112"/>
      <c r="L231" s="1074" t="s">
        <v>57</v>
      </c>
      <c r="M231" s="1075"/>
      <c r="N231" s="1076" t="str">
        <f>Master!$E$6</f>
        <v>2021-22</v>
      </c>
      <c r="O231" s="1077"/>
    </row>
    <row r="232" spans="1:16" ht="21.75" customHeight="1">
      <c r="A232" s="1084"/>
      <c r="B232" s="49" t="s">
        <v>79</v>
      </c>
      <c r="C232" s="1078" t="s">
        <v>22</v>
      </c>
      <c r="D232" s="1079"/>
      <c r="E232" s="1079"/>
      <c r="F232" s="1080"/>
      <c r="G232" s="482" t="s">
        <v>186</v>
      </c>
      <c r="H232" s="1081">
        <f>VLOOKUP($A226,'Class-9'!$B$9:$EX$108,4,0)</f>
        <v>0</v>
      </c>
      <c r="I232" s="1081"/>
      <c r="J232" s="1081"/>
      <c r="K232" s="1081"/>
      <c r="L232" s="1081"/>
      <c r="M232" s="1081"/>
      <c r="N232" s="1081"/>
      <c r="O232" s="1082"/>
    </row>
    <row r="233" spans="1:16" ht="21.75" customHeight="1">
      <c r="A233" s="1084"/>
      <c r="B233" s="49" t="s">
        <v>79</v>
      </c>
      <c r="C233" s="1065" t="s">
        <v>24</v>
      </c>
      <c r="D233" s="1066"/>
      <c r="E233" s="1066"/>
      <c r="F233" s="1067"/>
      <c r="G233" s="483" t="s">
        <v>186</v>
      </c>
      <c r="H233" s="1068">
        <f>VLOOKUP($A226,'Class-9'!$B$9:$EX$108,7,0)</f>
        <v>0</v>
      </c>
      <c r="I233" s="1068"/>
      <c r="J233" s="1068"/>
      <c r="K233" s="1068"/>
      <c r="L233" s="1068"/>
      <c r="M233" s="1068"/>
      <c r="N233" s="1068"/>
      <c r="O233" s="1069"/>
    </row>
    <row r="234" spans="1:16" ht="21.75" customHeight="1">
      <c r="A234" s="1084"/>
      <c r="B234" s="49" t="s">
        <v>79</v>
      </c>
      <c r="C234" s="1065" t="s">
        <v>25</v>
      </c>
      <c r="D234" s="1066"/>
      <c r="E234" s="1066"/>
      <c r="F234" s="1067"/>
      <c r="G234" s="483" t="s">
        <v>186</v>
      </c>
      <c r="H234" s="1068">
        <f>VLOOKUP($A226,'Class-9'!$B$9:$EX$108,8,0)</f>
        <v>0</v>
      </c>
      <c r="I234" s="1068"/>
      <c r="J234" s="1068"/>
      <c r="K234" s="1068"/>
      <c r="L234" s="1068"/>
      <c r="M234" s="1068"/>
      <c r="N234" s="1068"/>
      <c r="O234" s="1069"/>
    </row>
    <row r="235" spans="1:16" ht="21.75" customHeight="1">
      <c r="A235" s="1084"/>
      <c r="B235" s="49" t="s">
        <v>79</v>
      </c>
      <c r="C235" s="1065" t="s">
        <v>58</v>
      </c>
      <c r="D235" s="1066"/>
      <c r="E235" s="1066"/>
      <c r="F235" s="1067"/>
      <c r="G235" s="483" t="s">
        <v>186</v>
      </c>
      <c r="H235" s="1068">
        <f>VLOOKUP($A226,'Class-9'!$B$9:$EX$108,9,0)</f>
        <v>0</v>
      </c>
      <c r="I235" s="1068"/>
      <c r="J235" s="1068"/>
      <c r="K235" s="1068"/>
      <c r="L235" s="1068"/>
      <c r="M235" s="1068"/>
      <c r="N235" s="1068"/>
      <c r="O235" s="1069"/>
    </row>
    <row r="236" spans="1:16" ht="21.75" customHeight="1">
      <c r="A236" s="1084"/>
      <c r="B236" s="49" t="s">
        <v>79</v>
      </c>
      <c r="C236" s="1065" t="s">
        <v>59</v>
      </c>
      <c r="D236" s="1066"/>
      <c r="E236" s="1066"/>
      <c r="F236" s="1067"/>
      <c r="G236" s="483" t="s">
        <v>186</v>
      </c>
      <c r="H236" s="1070" t="str">
        <f>CONCATENATE('Class-9'!$G$4,'Class-9'!$J$4)</f>
        <v>9(A)</v>
      </c>
      <c r="I236" s="1068"/>
      <c r="J236" s="1068"/>
      <c r="K236" s="1068"/>
      <c r="L236" s="1068"/>
      <c r="M236" s="1068"/>
      <c r="N236" s="1068"/>
      <c r="O236" s="1069"/>
    </row>
    <row r="237" spans="1:16" ht="21.75" customHeight="1" thickBot="1">
      <c r="A237" s="1084"/>
      <c r="B237" s="49" t="s">
        <v>79</v>
      </c>
      <c r="C237" s="1145" t="s">
        <v>27</v>
      </c>
      <c r="D237" s="1146"/>
      <c r="E237" s="1146"/>
      <c r="F237" s="1147"/>
      <c r="G237" s="484" t="s">
        <v>186</v>
      </c>
      <c r="H237" s="1148">
        <f>VLOOKUP($A226,'Class-9'!$B$9:$EX$108,10,0)</f>
        <v>0</v>
      </c>
      <c r="I237" s="1148"/>
      <c r="J237" s="1148"/>
      <c r="K237" s="1148"/>
      <c r="L237" s="1148"/>
      <c r="M237" s="1148"/>
      <c r="N237" s="1148"/>
      <c r="O237" s="1149"/>
    </row>
    <row r="238" spans="1:16" ht="19.5" customHeight="1">
      <c r="A238" s="1084"/>
      <c r="B238" s="60" t="s">
        <v>79</v>
      </c>
      <c r="C238" s="1150" t="s">
        <v>60</v>
      </c>
      <c r="D238" s="1151"/>
      <c r="E238" s="1154" t="s">
        <v>83</v>
      </c>
      <c r="F238" s="1154" t="s">
        <v>84</v>
      </c>
      <c r="G238" s="1156" t="s">
        <v>33</v>
      </c>
      <c r="H238" s="1158" t="s">
        <v>61</v>
      </c>
      <c r="I238" s="1158"/>
      <c r="J238" s="1159"/>
      <c r="K238" s="1160" t="s">
        <v>100</v>
      </c>
      <c r="L238" s="1161"/>
      <c r="M238" s="1162"/>
      <c r="N238" s="1154" t="s">
        <v>91</v>
      </c>
      <c r="O238" s="1163" t="s">
        <v>209</v>
      </c>
    </row>
    <row r="239" spans="1:16" ht="21.75" customHeight="1">
      <c r="A239" s="1084"/>
      <c r="B239" s="60"/>
      <c r="C239" s="1152"/>
      <c r="D239" s="1153"/>
      <c r="E239" s="1155"/>
      <c r="F239" s="1155"/>
      <c r="G239" s="1157"/>
      <c r="H239" s="507" t="s">
        <v>32</v>
      </c>
      <c r="I239" s="347" t="s">
        <v>199</v>
      </c>
      <c r="J239" s="508" t="s">
        <v>33</v>
      </c>
      <c r="K239" s="507" t="s">
        <v>32</v>
      </c>
      <c r="L239" s="347" t="s">
        <v>199</v>
      </c>
      <c r="M239" s="508" t="s">
        <v>33</v>
      </c>
      <c r="N239" s="1155"/>
      <c r="O239" s="1164"/>
    </row>
    <row r="240" spans="1:16" ht="21.75" customHeight="1" thickBot="1">
      <c r="A240" s="1084"/>
      <c r="B240" s="60" t="s">
        <v>79</v>
      </c>
      <c r="C240" s="1139" t="s">
        <v>62</v>
      </c>
      <c r="D240" s="1140"/>
      <c r="E240" s="509">
        <f>'Class-9'!$L$7</f>
        <v>20</v>
      </c>
      <c r="F240" s="509">
        <f>'Class-9'!$M$7</f>
        <v>20</v>
      </c>
      <c r="G240" s="510">
        <f>SUM(E240:F240)</f>
        <v>40</v>
      </c>
      <c r="H240" s="509">
        <f>'Class-9'!$O$7</f>
        <v>48</v>
      </c>
      <c r="I240" s="509">
        <f>'Class-9'!$P$7</f>
        <v>12</v>
      </c>
      <c r="J240" s="510">
        <f>SUM(H240:I240)</f>
        <v>60</v>
      </c>
      <c r="K240" s="509">
        <f>'Class-9'!$R$7</f>
        <v>80</v>
      </c>
      <c r="L240" s="509">
        <f>'Class-9'!$S$7</f>
        <v>20</v>
      </c>
      <c r="M240" s="510">
        <f>SUM(K240:L240)</f>
        <v>100</v>
      </c>
      <c r="N240" s="509">
        <f>SUM(G240,J240,M240)</f>
        <v>200</v>
      </c>
      <c r="O240" s="1165"/>
    </row>
    <row r="241" spans="1:15" ht="17.25" customHeight="1">
      <c r="A241" s="1084"/>
      <c r="B241" s="60" t="s">
        <v>79</v>
      </c>
      <c r="C241" s="1141" t="str">
        <f>'Class-9'!$L$3</f>
        <v>HINDI</v>
      </c>
      <c r="D241" s="1142"/>
      <c r="E241" s="511">
        <f>IF($J229="TC",0,IF($J229="Nso",0,VLOOKUP($A226,'Class-9'!$B$9:$EX$108,11,0)))</f>
        <v>0</v>
      </c>
      <c r="F241" s="511">
        <f>IF($J229="TC",0,IF($J229="Nso",0,VLOOKUP($A226,'Class-9'!$B$9:$EX$108,12,0)))</f>
        <v>0</v>
      </c>
      <c r="G241" s="512">
        <f>E241+F241</f>
        <v>0</v>
      </c>
      <c r="H241" s="511">
        <f>IF($J229="TC",0,IF($J229="Nso",0,VLOOKUP($A226,'Class-9'!$B$9:$EX$108,14,0)))</f>
        <v>0</v>
      </c>
      <c r="I241" s="511">
        <f>IF($J229="TC",0,IF($J229="Nso",0,VLOOKUP($A226,'Class-9'!$B$9:$EX$108,15,0)))</f>
        <v>0</v>
      </c>
      <c r="J241" s="512">
        <f>H241+I241</f>
        <v>0</v>
      </c>
      <c r="K241" s="511">
        <f>IF($J229="TC",0,IF($J229="Nso",0,VLOOKUP($A226,'Class-9'!$B$9:$EX$108,17,0)))</f>
        <v>0</v>
      </c>
      <c r="L241" s="511">
        <f>IF($J229="Nso",0,VLOOKUP($A226,'Class-9'!$B$9:$EX$108,18,0))</f>
        <v>0</v>
      </c>
      <c r="M241" s="512">
        <f>K241+L241</f>
        <v>0</v>
      </c>
      <c r="N241" s="511">
        <f>G241+J241+M241</f>
        <v>0</v>
      </c>
      <c r="O241" s="513" t="str">
        <f>IF($J229="TC",0,IF($J229="Nso",0,VLOOKUP($A226,'Class-9'!$B$9:$EX$108,24,0)))</f>
        <v/>
      </c>
    </row>
    <row r="242" spans="1:15" ht="17.25" customHeight="1">
      <c r="A242" s="1084"/>
      <c r="B242" s="60" t="s">
        <v>79</v>
      </c>
      <c r="C242" s="1143" t="str">
        <f>'Class-9'!$Z$3</f>
        <v>ENGLISH</v>
      </c>
      <c r="D242" s="1144"/>
      <c r="E242" s="511">
        <f>IF($J229="TC",0,IF($J229="Nso",0,VLOOKUP($A226,'Class-9'!$B$9:$EX$108,25,0)))</f>
        <v>0</v>
      </c>
      <c r="F242" s="511">
        <f>IF($J229="TC",0,IF($J229="Nso",0,VLOOKUP($A226,'Class-9'!$B$9:$EX$108,26,0)))</f>
        <v>0</v>
      </c>
      <c r="G242" s="514">
        <f t="shared" ref="G242:G246" si="24">E242+F242</f>
        <v>0</v>
      </c>
      <c r="H242" s="472">
        <f>IF($J229="TC",0,IF($J229="Nso",0,VLOOKUP($A226,'Class-9'!$B$9:$EX$108,28,0)))</f>
        <v>0</v>
      </c>
      <c r="I242" s="511">
        <f>IF($J229="TC",0,IF($J229="Nso",0,VLOOKUP($A226,'Class-9'!$B$9:$EX$108,29,0)))</f>
        <v>0</v>
      </c>
      <c r="J242" s="514">
        <f t="shared" ref="J242:J246" si="25">H242+I242</f>
        <v>0</v>
      </c>
      <c r="K242" s="511">
        <f>IF($J229="TC",0,IF($J229="Nso",0,VLOOKUP($A226,'Class-9'!$B$9:$EX$108,31,0)))</f>
        <v>0</v>
      </c>
      <c r="L242" s="511">
        <f>IF($J229="Nso",0,VLOOKUP($A226,'Class-9'!$B$9:$EX$108,32,0))</f>
        <v>0</v>
      </c>
      <c r="M242" s="514">
        <f t="shared" ref="M242:M246" si="26">K242+L242</f>
        <v>0</v>
      </c>
      <c r="N242" s="511">
        <f t="shared" ref="N242:N246" si="27">G242+J242+M242</f>
        <v>0</v>
      </c>
      <c r="O242" s="513" t="str">
        <f>IF($J229="TC",0,IF($J229="Nso",0,VLOOKUP($A226,'Class-9'!$B$9:$EX$108,38,0)))</f>
        <v/>
      </c>
    </row>
    <row r="243" spans="1:15" ht="17.25" customHeight="1">
      <c r="A243" s="1084"/>
      <c r="B243" s="60" t="s">
        <v>79</v>
      </c>
      <c r="C243" s="1143" t="str">
        <f>'Class-9'!$AN$3</f>
        <v>SANSKRIT</v>
      </c>
      <c r="D243" s="1144"/>
      <c r="E243" s="511">
        <f>IF($J229="TC",0,IF($J229="Nso",0,VLOOKUP($A226,'Class-9'!$B$9:$EX$108,39,0)))</f>
        <v>0</v>
      </c>
      <c r="F243" s="511">
        <f>IF($J229="TC",0,IF($J229="TC",0,IF($J229="Nso",0,VLOOKUP($A226,'Class-9'!$B$9:$EX$108,40,0))))</f>
        <v>0</v>
      </c>
      <c r="G243" s="514">
        <f t="shared" si="24"/>
        <v>0</v>
      </c>
      <c r="H243" s="472">
        <f>IF($J229="TC",0,IF($J229="Nso",0,VLOOKUP($A226,'Class-9'!$B$9:$EX$108,42,0)))</f>
        <v>0</v>
      </c>
      <c r="I243" s="511">
        <f>IF($J229="TC",0,IF($J229="Nso",0,VLOOKUP($A226,'Class-9'!$B$9:$EX$108,43,0)))</f>
        <v>0</v>
      </c>
      <c r="J243" s="514">
        <f t="shared" si="25"/>
        <v>0</v>
      </c>
      <c r="K243" s="511">
        <f>IF($J229="TC",0,IF($J229="Nso",0,VLOOKUP($A226,'Class-9'!$B$9:$EX$108,45,0)))</f>
        <v>0</v>
      </c>
      <c r="L243" s="511">
        <f>IF($J229="Nso",0,VLOOKUP($A226,'Class-9'!$B$9:$EX$108,46,0))</f>
        <v>0</v>
      </c>
      <c r="M243" s="514">
        <f t="shared" si="26"/>
        <v>0</v>
      </c>
      <c r="N243" s="511">
        <f t="shared" si="27"/>
        <v>0</v>
      </c>
      <c r="O243" s="513" t="str">
        <f>IF($J229="TC",0,IF($J229="Nso",0,VLOOKUP($A226,'Class-9'!$B$9:$EX$108,52,0)))</f>
        <v/>
      </c>
    </row>
    <row r="244" spans="1:15" ht="17.25" customHeight="1">
      <c r="A244" s="1084"/>
      <c r="B244" s="60" t="s">
        <v>79</v>
      </c>
      <c r="C244" s="1143" t="str">
        <f>'Class-9'!$BB$3</f>
        <v>SCIENCE</v>
      </c>
      <c r="D244" s="1144"/>
      <c r="E244" s="511">
        <f>IF($J229="TC",0,IF($J229="Nso",0,VLOOKUP($A226,'Class-9'!$B$9:$EX$108,53,0)))</f>
        <v>0</v>
      </c>
      <c r="F244" s="511">
        <f>IF($J229="TC",0,IF($J229="Nso",0,VLOOKUP($A226,'Class-9'!$B$9:$EX$108,54,0)))</f>
        <v>0</v>
      </c>
      <c r="G244" s="514">
        <f t="shared" si="24"/>
        <v>0</v>
      </c>
      <c r="H244" s="472">
        <f>IF($J229="TC",0,IF($J229="Nso",0,VLOOKUP($A226,'Class-9'!$B$9:$EX$108,56,0)))</f>
        <v>0</v>
      </c>
      <c r="I244" s="511">
        <f>IF($J229="TC",0,IF($J229="Nso",0,VLOOKUP($A226,'Class-9'!$B$9:$EX$108,57,0)))</f>
        <v>0</v>
      </c>
      <c r="J244" s="514">
        <f t="shared" si="25"/>
        <v>0</v>
      </c>
      <c r="K244" s="511">
        <f>IF($J229="TC",0,IF($J229="Nso",0,VLOOKUP($A226,'Class-9'!$B$9:$EX$108,59,0)))</f>
        <v>0</v>
      </c>
      <c r="L244" s="511">
        <f>IF($J229="Nso",0,VLOOKUP($A226,'Class-9'!$B$9:$EX$108,60,0))</f>
        <v>0</v>
      </c>
      <c r="M244" s="514">
        <f t="shared" si="26"/>
        <v>0</v>
      </c>
      <c r="N244" s="511">
        <f t="shared" si="27"/>
        <v>0</v>
      </c>
      <c r="O244" s="513" t="str">
        <f>IF($J229="TC",0,IF($J229="Nso",0,VLOOKUP($A226,'Class-9'!$B$9:$EX$108,66,0)))</f>
        <v/>
      </c>
    </row>
    <row r="245" spans="1:15" ht="17.25" customHeight="1">
      <c r="A245" s="1084"/>
      <c r="B245" s="60" t="s">
        <v>79</v>
      </c>
      <c r="C245" s="1143" t="str">
        <f>'Class-9'!$BP$3</f>
        <v>MATHEMATICS</v>
      </c>
      <c r="D245" s="1144"/>
      <c r="E245" s="511">
        <f>IF($J229="TC",0,IF($J229="Nso",0,VLOOKUP($A226,'Class-9'!$B$9:$EX$108,67,0)))</f>
        <v>0</v>
      </c>
      <c r="F245" s="511">
        <f>IF($J229="TC",0,IF($J229="Nso",0,VLOOKUP($A226,'Class-9'!$B$9:$EX$108,68,0)))</f>
        <v>0</v>
      </c>
      <c r="G245" s="514">
        <f t="shared" si="24"/>
        <v>0</v>
      </c>
      <c r="H245" s="472">
        <f>IF($J229="TC",0,IF($J229="Nso",0,VLOOKUP($A226,'Class-9'!$B$9:$EX$108,70,0)))</f>
        <v>0</v>
      </c>
      <c r="I245" s="511">
        <f>IF($J229="TC",0,IF($J229="Nso",0,VLOOKUP($A226,'Class-9'!$B$9:$EX$108,71,0)))</f>
        <v>0</v>
      </c>
      <c r="J245" s="514">
        <f t="shared" si="25"/>
        <v>0</v>
      </c>
      <c r="K245" s="511">
        <f>IF($J229="TC",0,IF($J229="Nso",0,VLOOKUP($A226,'Class-9'!$B$9:$EX$108,73,0)))</f>
        <v>0</v>
      </c>
      <c r="L245" s="511">
        <f>IF($J229="Nso",0,VLOOKUP($A226,'Class-9'!$B$9:$EX$108,74,0))</f>
        <v>0</v>
      </c>
      <c r="M245" s="514">
        <f t="shared" si="26"/>
        <v>0</v>
      </c>
      <c r="N245" s="511">
        <f t="shared" si="27"/>
        <v>0</v>
      </c>
      <c r="O245" s="513" t="str">
        <f>IF($J229="TC",0,IF($J229="Nso",0,VLOOKUP($A226,'Class-9'!$B$9:$EX$108,80,0)))</f>
        <v/>
      </c>
    </row>
    <row r="246" spans="1:15" ht="17.25" customHeight="1" thickBot="1">
      <c r="A246" s="1084"/>
      <c r="B246" s="60" t="s">
        <v>79</v>
      </c>
      <c r="C246" s="1117" t="str">
        <f>'Class-9'!$CD$3</f>
        <v>SOCIAL SCIENCE</v>
      </c>
      <c r="D246" s="1118"/>
      <c r="E246" s="511">
        <f>IF($J229="TC",0,IF($J229="Nso",0,VLOOKUP($A226,'Class-9'!$B$9:$EX$108,81,0)))</f>
        <v>0</v>
      </c>
      <c r="F246" s="511">
        <f>IF($J229="TC",0,IF($J229="Nso",0,VLOOKUP($A226,'Class-9'!$B$9:$EX$108,82,0)))</f>
        <v>0</v>
      </c>
      <c r="G246" s="515">
        <f t="shared" si="24"/>
        <v>0</v>
      </c>
      <c r="H246" s="516">
        <f>IF($J229="TC",0,IF($J229="Nso",0,VLOOKUP($A226,'Class-9'!$B$9:$EX$108,84,0)))</f>
        <v>0</v>
      </c>
      <c r="I246" s="511">
        <f>IF($J229="TC",0,IF($J229="Nso",0,VLOOKUP($A226,'Class-9'!$B$9:$EX$108,85,0)))</f>
        <v>0</v>
      </c>
      <c r="J246" s="515">
        <f t="shared" si="25"/>
        <v>0</v>
      </c>
      <c r="K246" s="511">
        <f>IF($J229="TC",0,IF($J229="Nso",0,VLOOKUP($A226,'Class-9'!$B$9:$EX$108,87,0)))</f>
        <v>0</v>
      </c>
      <c r="L246" s="511">
        <f>IF($J229="Nso",0,VLOOKUP($A226,'Class-9'!$B$9:$EX$108,88,0))</f>
        <v>0</v>
      </c>
      <c r="M246" s="515">
        <f t="shared" si="26"/>
        <v>0</v>
      </c>
      <c r="N246" s="511">
        <f t="shared" si="27"/>
        <v>0</v>
      </c>
      <c r="O246" s="513" t="str">
        <f>IF($J229="TC",0,IF($J229="Nso",0,VLOOKUP($A226,'Class-9'!$B$9:$EX$108,94,0)))</f>
        <v/>
      </c>
    </row>
    <row r="247" spans="1:15" ht="21.75" customHeight="1">
      <c r="A247" s="1084"/>
      <c r="B247" s="60" t="s">
        <v>79</v>
      </c>
      <c r="C247" s="1119" t="s">
        <v>92</v>
      </c>
      <c r="D247" s="1120"/>
      <c r="E247" s="1121"/>
      <c r="F247" s="1125" t="s">
        <v>93</v>
      </c>
      <c r="G247" s="1126"/>
      <c r="H247" s="1127" t="s">
        <v>94</v>
      </c>
      <c r="I247" s="1128"/>
      <c r="J247" s="1129" t="s">
        <v>47</v>
      </c>
      <c r="K247" s="1130"/>
      <c r="L247" s="517" t="s">
        <v>114</v>
      </c>
      <c r="M247" s="1131" t="s">
        <v>45</v>
      </c>
      <c r="N247" s="1132"/>
      <c r="O247" s="518" t="s">
        <v>49</v>
      </c>
    </row>
    <row r="248" spans="1:15" ht="21.75" customHeight="1" thickBot="1">
      <c r="A248" s="1084"/>
      <c r="B248" s="60" t="s">
        <v>79</v>
      </c>
      <c r="C248" s="1122"/>
      <c r="D248" s="1123"/>
      <c r="E248" s="1124"/>
      <c r="F248" s="1133">
        <f>IF($J229="TC",0,IF($J229="Nso",0,VLOOKUP($A226,'Class-9'!$B$9:$EX$108,146,0)))</f>
        <v>0</v>
      </c>
      <c r="G248" s="1134"/>
      <c r="H248" s="1133">
        <f>IF($J229="TC",0,IF($J229="Nso",0,VLOOKUP($A226,'Class-9'!$B$9:$EX$108,147,0)))</f>
        <v>0</v>
      </c>
      <c r="I248" s="1134"/>
      <c r="J248" s="1135">
        <f>IF($J229="TC",0,IF($J229="Nso",0,VLOOKUP($A226,'Class-9'!$B$9:$EX$108,148,0)))</f>
        <v>0</v>
      </c>
      <c r="K248" s="1136"/>
      <c r="L248" s="349" t="str">
        <f>IF($J229="TC",0,IF($J229="Nso",0,VLOOKUP($A226,'Class-9'!$B$9:$EX$108,149,0)))</f>
        <v/>
      </c>
      <c r="M248" s="1137" t="str">
        <f>IF($J229="TC","TC",IF($J229="Nso","NSO",VLOOKUP($A226,'Class-9'!$B$9:$EX$108,150,0)))</f>
        <v/>
      </c>
      <c r="N248" s="1138"/>
      <c r="O248" s="123" t="str">
        <f>IF($J229="Nso",0,VLOOKUP($A226,'Class-9'!$B$9:$EX$108,152,0))</f>
        <v/>
      </c>
    </row>
    <row r="249" spans="1:15" ht="21.75" customHeight="1">
      <c r="A249" s="1084"/>
      <c r="B249" s="60" t="s">
        <v>79</v>
      </c>
      <c r="C249" s="1186" t="s">
        <v>65</v>
      </c>
      <c r="D249" s="1187"/>
      <c r="E249" s="1187"/>
      <c r="F249" s="1187"/>
      <c r="G249" s="1187"/>
      <c r="H249" s="1188"/>
      <c r="I249" s="1189" t="s">
        <v>66</v>
      </c>
      <c r="J249" s="1190"/>
      <c r="K249" s="1190"/>
      <c r="L249" s="124">
        <f>VLOOKUP($A226,'Class-9'!$B$9:$EX$108,143,0)</f>
        <v>0</v>
      </c>
      <c r="M249" s="1191" t="s">
        <v>126</v>
      </c>
      <c r="N249" s="1192"/>
      <c r="O249" s="1193"/>
    </row>
    <row r="250" spans="1:15" ht="21.75" customHeight="1" thickBot="1">
      <c r="A250" s="1084"/>
      <c r="B250" s="60" t="s">
        <v>79</v>
      </c>
      <c r="C250" s="1194" t="s">
        <v>60</v>
      </c>
      <c r="D250" s="1195"/>
      <c r="E250" s="1195"/>
      <c r="F250" s="1196" t="s">
        <v>197</v>
      </c>
      <c r="G250" s="1196"/>
      <c r="H250" s="351" t="s">
        <v>53</v>
      </c>
      <c r="I250" s="1197" t="s">
        <v>67</v>
      </c>
      <c r="J250" s="1198"/>
      <c r="K250" s="1198"/>
      <c r="L250" s="174">
        <f>VLOOKUP($A226,'Class-9'!$B$9:$EX$108,144,0)</f>
        <v>0</v>
      </c>
      <c r="M250" s="1199" t="str">
        <f>IF($J229="TC",0,IF($J229="Nso",0,VLOOKUP($A226,'Class-9'!$B$9:$EX$108,145,0)))</f>
        <v/>
      </c>
      <c r="N250" s="1200"/>
      <c r="O250" s="1201"/>
    </row>
    <row r="251" spans="1:15" ht="21.75" customHeight="1">
      <c r="A251" s="1084"/>
      <c r="B251" s="60" t="s">
        <v>79</v>
      </c>
      <c r="C251" s="1194"/>
      <c r="D251" s="1195"/>
      <c r="E251" s="1195"/>
      <c r="F251" s="1196"/>
      <c r="G251" s="1196"/>
      <c r="H251" s="490" t="s">
        <v>203</v>
      </c>
      <c r="I251" s="1202" t="s">
        <v>68</v>
      </c>
      <c r="J251" s="1203"/>
      <c r="K251" s="1203"/>
      <c r="L251" s="1204">
        <f>IF($J229="TC","Transferred",IF($J229="Nso","NameSeparated",VLOOKUP($A226,'Class-9'!$B$9:$EX$108,153,0)))</f>
        <v>0</v>
      </c>
      <c r="M251" s="1204"/>
      <c r="N251" s="1204"/>
      <c r="O251" s="1205"/>
    </row>
    <row r="252" spans="1:15" s="489" customFormat="1" ht="17.25" customHeight="1">
      <c r="A252" s="1084"/>
      <c r="B252" s="488" t="s">
        <v>79</v>
      </c>
      <c r="C252" s="1166" t="str">
        <f>'Class-9'!$CR$3</f>
        <v>Foundation Of Information Tech.</v>
      </c>
      <c r="D252" s="1167"/>
      <c r="E252" s="1168"/>
      <c r="F252" s="1169" t="str">
        <f>IF($J229="TC",0,IF($J229="Nso",0,VLOOKUP($A226,'Class-9'!$B$9:$GA$108,170,0)))</f>
        <v>0/200</v>
      </c>
      <c r="G252" s="1169"/>
      <c r="H252" s="122">
        <f>IF($J229="TC",0,IF($J229="Nso",0,VLOOKUP($A226,'Class-9'!$B$9:$GA$108,106,0)))</f>
        <v>0</v>
      </c>
      <c r="I252" s="1170" t="s">
        <v>81</v>
      </c>
      <c r="J252" s="1171"/>
      <c r="K252" s="1171"/>
      <c r="L252" s="1172">
        <f>'Class-9'!$T$2</f>
        <v>44676</v>
      </c>
      <c r="M252" s="1173"/>
      <c r="N252" s="1173"/>
      <c r="O252" s="1174"/>
    </row>
    <row r="253" spans="1:15" s="489" customFormat="1" ht="17.25" customHeight="1">
      <c r="A253" s="1084"/>
      <c r="B253" s="488" t="s">
        <v>79</v>
      </c>
      <c r="C253" s="1175" t="str">
        <f>'Class-9'!$DD$3</f>
        <v>Health &amp; Phy. Edu.</v>
      </c>
      <c r="D253" s="1169"/>
      <c r="E253" s="1169"/>
      <c r="F253" s="1176" t="str">
        <f>IF($J229="TC",0,IF($J229="Nso",0,VLOOKUP($A226,'Class-9'!$B$9:$GA$108,174,0)))</f>
        <v>0/200</v>
      </c>
      <c r="G253" s="1177"/>
      <c r="H253" s="122">
        <f>IF($J229="TC",0,IF($J229="Nso",0,VLOOKUP($A226,'Class-9'!$B$9:$GA$108,118,0)))</f>
        <v>0</v>
      </c>
      <c r="I253" s="1178"/>
      <c r="J253" s="1179"/>
      <c r="K253" s="1179"/>
      <c r="L253" s="1179"/>
      <c r="M253" s="1179"/>
      <c r="N253" s="1179"/>
      <c r="O253" s="1180"/>
    </row>
    <row r="254" spans="1:15" s="489" customFormat="1" ht="17.25" customHeight="1">
      <c r="A254" s="1084"/>
      <c r="B254" s="488" t="s">
        <v>79</v>
      </c>
      <c r="C254" s="1184" t="str">
        <f>'Class-9'!$DP$3</f>
        <v>S.U.P.W.</v>
      </c>
      <c r="D254" s="1185"/>
      <c r="E254" s="1185"/>
      <c r="F254" s="1176" t="str">
        <f>IF($J229="TC",0,IF($J229="Nso",0,VLOOKUP($A226,'Class-9'!$B$9:$GA$108,178,0)))</f>
        <v>0/100</v>
      </c>
      <c r="G254" s="1177"/>
      <c r="H254" s="122">
        <f>IF($J229="TC",0,IF($J229="Nso",0,VLOOKUP($A226,'Class-9'!$B$9:$GA$108,124,0)))</f>
        <v>0</v>
      </c>
      <c r="I254" s="1181"/>
      <c r="J254" s="1182"/>
      <c r="K254" s="1182"/>
      <c r="L254" s="1182"/>
      <c r="M254" s="1182"/>
      <c r="N254" s="1182"/>
      <c r="O254" s="1183"/>
    </row>
    <row r="255" spans="1:15" s="489" customFormat="1" ht="17.25" customHeight="1">
      <c r="A255" s="1084"/>
      <c r="B255" s="488"/>
      <c r="C255" s="1184" t="str">
        <f>'Class-9'!$DV$3</f>
        <v>ART EDUCATION</v>
      </c>
      <c r="D255" s="1185"/>
      <c r="E255" s="1185"/>
      <c r="F255" s="1176" t="str">
        <f>IF($J228="TC",0,IF($J228="Nso",0,VLOOKUP($A226,'Class-9'!$B$9:$GA$108,182,0)))</f>
        <v>0/100</v>
      </c>
      <c r="G255" s="1177"/>
      <c r="H255" s="122">
        <f>IF($J228="TC",0,IF($J228="Nso",0,VLOOKUP($A226,'Class-9'!$B$9:$GA$108,130,0)))</f>
        <v>0</v>
      </c>
      <c r="I255" s="1237" t="s">
        <v>95</v>
      </c>
      <c r="J255" s="1221"/>
      <c r="K255" s="1221"/>
      <c r="L255" s="1221"/>
      <c r="M255" s="1221"/>
      <c r="N255" s="1221"/>
      <c r="O255" s="1222"/>
    </row>
    <row r="256" spans="1:15" s="489" customFormat="1" ht="17.25" customHeight="1" thickBot="1">
      <c r="A256" s="1084"/>
      <c r="B256" s="488" t="s">
        <v>79</v>
      </c>
      <c r="C256" s="1238" t="str">
        <f>'Class-9'!$EB$3</f>
        <v>H &amp; C RAJ</v>
      </c>
      <c r="D256" s="1239"/>
      <c r="E256" s="1239"/>
      <c r="F256" s="1240" t="str">
        <f>IF($J229="TC",0,IF($J229="Nso",0,VLOOKUP($A226,'Class-9'!$B$9:$GZ$108,186,0)))</f>
        <v>0/200</v>
      </c>
      <c r="G256" s="1241"/>
      <c r="H256" s="468">
        <f>IF($J229="TC",0,IF($J229="Nso",0,VLOOKUP($A226,'Class-9'!$B$9:$GAZ$108,142,0)))</f>
        <v>0</v>
      </c>
      <c r="I256" s="1237" t="s">
        <v>74</v>
      </c>
      <c r="J256" s="1221"/>
      <c r="K256" s="1221"/>
      <c r="L256" s="1221"/>
      <c r="M256" s="1221"/>
      <c r="N256" s="1221"/>
      <c r="O256" s="1222"/>
    </row>
    <row r="257" spans="1:16" ht="17.25" customHeight="1">
      <c r="A257" s="1084"/>
      <c r="B257" s="49" t="s">
        <v>79</v>
      </c>
      <c r="C257" s="1209" t="s">
        <v>205</v>
      </c>
      <c r="D257" s="1210"/>
      <c r="E257" s="1211"/>
      <c r="F257" s="1218" t="s">
        <v>206</v>
      </c>
      <c r="G257" s="1219"/>
      <c r="H257" s="519" t="s">
        <v>34</v>
      </c>
      <c r="I257" s="1220" t="s">
        <v>75</v>
      </c>
      <c r="J257" s="1221"/>
      <c r="K257" s="1221"/>
      <c r="L257" s="1221"/>
      <c r="M257" s="1221"/>
      <c r="N257" s="1221"/>
      <c r="O257" s="1222"/>
    </row>
    <row r="258" spans="1:16" ht="17.25" customHeight="1">
      <c r="A258" s="1084"/>
      <c r="B258" s="49" t="s">
        <v>79</v>
      </c>
      <c r="C258" s="1212"/>
      <c r="D258" s="1213"/>
      <c r="E258" s="1214"/>
      <c r="F258" s="1223" t="s">
        <v>207</v>
      </c>
      <c r="G258" s="1224"/>
      <c r="H258" s="520" t="s">
        <v>204</v>
      </c>
      <c r="I258" s="1225" t="s">
        <v>76</v>
      </c>
      <c r="J258" s="1226"/>
      <c r="K258" s="1226"/>
      <c r="L258" s="1226"/>
      <c r="M258" s="1226"/>
      <c r="N258" s="1226"/>
      <c r="O258" s="1227"/>
    </row>
    <row r="259" spans="1:16" ht="17.25" customHeight="1">
      <c r="A259" s="1084"/>
      <c r="B259" s="49" t="s">
        <v>79</v>
      </c>
      <c r="C259" s="1212"/>
      <c r="D259" s="1213"/>
      <c r="E259" s="1214"/>
      <c r="F259" s="1223" t="s">
        <v>211</v>
      </c>
      <c r="G259" s="1224"/>
      <c r="H259" s="520" t="s">
        <v>69</v>
      </c>
      <c r="I259" s="1228"/>
      <c r="J259" s="1229"/>
      <c r="K259" s="1229"/>
      <c r="L259" s="1229"/>
      <c r="M259" s="1229"/>
      <c r="N259" s="1229"/>
      <c r="O259" s="1230"/>
    </row>
    <row r="260" spans="1:16" ht="17.25" customHeight="1">
      <c r="A260" s="1084"/>
      <c r="B260" s="49" t="s">
        <v>79</v>
      </c>
      <c r="C260" s="1212"/>
      <c r="D260" s="1213"/>
      <c r="E260" s="1214"/>
      <c r="F260" s="1223" t="s">
        <v>212</v>
      </c>
      <c r="G260" s="1224"/>
      <c r="H260" s="520" t="s">
        <v>70</v>
      </c>
      <c r="I260" s="1228"/>
      <c r="J260" s="1229"/>
      <c r="K260" s="1229"/>
      <c r="L260" s="1229"/>
      <c r="M260" s="1229"/>
      <c r="N260" s="1229"/>
      <c r="O260" s="1230"/>
    </row>
    <row r="261" spans="1:16" ht="17.25" customHeight="1">
      <c r="A261" s="1084"/>
      <c r="B261" s="49" t="s">
        <v>79</v>
      </c>
      <c r="C261" s="1212"/>
      <c r="D261" s="1213"/>
      <c r="E261" s="1214"/>
      <c r="F261" s="1223" t="s">
        <v>125</v>
      </c>
      <c r="G261" s="1224"/>
      <c r="H261" s="520" t="s">
        <v>72</v>
      </c>
      <c r="I261" s="1231" t="s">
        <v>96</v>
      </c>
      <c r="J261" s="1232"/>
      <c r="K261" s="1232"/>
      <c r="L261" s="1232"/>
      <c r="M261" s="1232"/>
      <c r="N261" s="1232"/>
      <c r="O261" s="1233"/>
    </row>
    <row r="262" spans="1:16" ht="17.25" customHeight="1" thickBot="1">
      <c r="A262" s="1084"/>
      <c r="B262" s="62" t="s">
        <v>79</v>
      </c>
      <c r="C262" s="1215"/>
      <c r="D262" s="1216"/>
      <c r="E262" s="1217"/>
      <c r="F262" s="1206" t="s">
        <v>208</v>
      </c>
      <c r="G262" s="1207"/>
      <c r="H262" s="521" t="s">
        <v>71</v>
      </c>
      <c r="I262" s="1234"/>
      <c r="J262" s="1235"/>
      <c r="K262" s="1235"/>
      <c r="L262" s="1235"/>
      <c r="M262" s="1235"/>
      <c r="N262" s="1235"/>
      <c r="O262" s="1236"/>
    </row>
    <row r="263" spans="1:16" ht="22.5" customHeight="1" thickTop="1">
      <c r="A263" s="1208"/>
      <c r="B263" s="1208"/>
      <c r="C263" s="1208"/>
      <c r="D263" s="1208"/>
      <c r="E263" s="1208"/>
      <c r="F263" s="1208"/>
      <c r="G263" s="1208"/>
      <c r="H263" s="1208"/>
      <c r="I263" s="1208"/>
      <c r="J263" s="1208"/>
      <c r="K263" s="1208"/>
      <c r="L263" s="1208"/>
      <c r="M263" s="1208"/>
      <c r="N263" s="1208"/>
      <c r="O263" s="1208"/>
    </row>
    <row r="264" spans="1:16" ht="24.75" customHeight="1" thickBot="1">
      <c r="A264" s="504">
        <f>A226+1</f>
        <v>8</v>
      </c>
      <c r="B264" s="1083" t="s">
        <v>56</v>
      </c>
      <c r="C264" s="1083"/>
      <c r="D264" s="1083"/>
      <c r="E264" s="1083"/>
      <c r="F264" s="1083"/>
      <c r="G264" s="1083"/>
      <c r="H264" s="1083"/>
      <c r="I264" s="1083"/>
      <c r="J264" s="1083"/>
      <c r="K264" s="1083"/>
      <c r="L264" s="1083"/>
      <c r="M264" s="1083"/>
      <c r="N264" s="1083"/>
      <c r="O264" s="1083"/>
    </row>
    <row r="265" spans="1:16" ht="42" customHeight="1" thickTop="1">
      <c r="A265" s="1084"/>
      <c r="B265" s="1085"/>
      <c r="C265" s="1086"/>
      <c r="D265" s="1089" t="str">
        <f>Master!$E$8</f>
        <v>Govt. Sr. Secondary School Raimalwada</v>
      </c>
      <c r="E265" s="1090"/>
      <c r="F265" s="1090"/>
      <c r="G265" s="1090"/>
      <c r="H265" s="1090"/>
      <c r="I265" s="1090"/>
      <c r="J265" s="1090"/>
      <c r="K265" s="1090"/>
      <c r="L265" s="1090"/>
      <c r="M265" s="1090"/>
      <c r="N265" s="1090"/>
      <c r="O265" s="1091"/>
    </row>
    <row r="266" spans="1:16" ht="27.75" customHeight="1" thickBot="1">
      <c r="A266" s="1084"/>
      <c r="B266" s="1087"/>
      <c r="C266" s="1088"/>
      <c r="D266" s="1092" t="str">
        <f>Master!$E$11</f>
        <v>P.S.-Bapini (Jodhpur)</v>
      </c>
      <c r="E266" s="1093"/>
      <c r="F266" s="1093"/>
      <c r="G266" s="1093"/>
      <c r="H266" s="1093"/>
      <c r="I266" s="1093"/>
      <c r="J266" s="1093"/>
      <c r="K266" s="1093"/>
      <c r="L266" s="1093"/>
      <c r="M266" s="1093"/>
      <c r="N266" s="1093"/>
      <c r="O266" s="1094"/>
    </row>
    <row r="267" spans="1:16" ht="17.25" customHeight="1">
      <c r="A267" s="1084"/>
      <c r="B267" s="352"/>
      <c r="C267" s="1095" t="s">
        <v>188</v>
      </c>
      <c r="D267" s="1096"/>
      <c r="E267" s="1096"/>
      <c r="F267" s="1096"/>
      <c r="G267" s="1097"/>
      <c r="H267" s="1104" t="s">
        <v>161</v>
      </c>
      <c r="I267" s="1104"/>
      <c r="J267" s="1107">
        <f>VLOOKUP($A264,'Class-9'!$B$9:$K$108,6)</f>
        <v>0</v>
      </c>
      <c r="K267" s="1108"/>
      <c r="L267" s="1113" t="s">
        <v>77</v>
      </c>
      <c r="M267" s="1114"/>
      <c r="N267" s="1115" t="str">
        <f>Master!$E$14</f>
        <v>08151106901</v>
      </c>
      <c r="O267" s="1116"/>
    </row>
    <row r="268" spans="1:16" ht="17.25" customHeight="1">
      <c r="A268" s="1084"/>
      <c r="B268" s="47"/>
      <c r="C268" s="1098"/>
      <c r="D268" s="1099"/>
      <c r="E268" s="1099"/>
      <c r="F268" s="1099"/>
      <c r="G268" s="1100"/>
      <c r="H268" s="1105"/>
      <c r="I268" s="1105"/>
      <c r="J268" s="1109"/>
      <c r="K268" s="1110"/>
      <c r="L268" s="1071" t="s">
        <v>73</v>
      </c>
      <c r="M268" s="1072"/>
      <c r="N268" s="1072"/>
      <c r="O268" s="1073"/>
      <c r="P268" s="165" t="s">
        <v>196</v>
      </c>
    </row>
    <row r="269" spans="1:16" ht="17.25" customHeight="1" thickBot="1">
      <c r="A269" s="1084"/>
      <c r="B269" s="47"/>
      <c r="C269" s="1101"/>
      <c r="D269" s="1102"/>
      <c r="E269" s="1102"/>
      <c r="F269" s="1102"/>
      <c r="G269" s="1103"/>
      <c r="H269" s="1106"/>
      <c r="I269" s="1106"/>
      <c r="J269" s="1111"/>
      <c r="K269" s="1112"/>
      <c r="L269" s="1074" t="s">
        <v>57</v>
      </c>
      <c r="M269" s="1075"/>
      <c r="N269" s="1076" t="str">
        <f>Master!$E$6</f>
        <v>2021-22</v>
      </c>
      <c r="O269" s="1077"/>
    </row>
    <row r="270" spans="1:16" ht="21.75" customHeight="1">
      <c r="A270" s="1084"/>
      <c r="B270" s="49" t="s">
        <v>79</v>
      </c>
      <c r="C270" s="1078" t="s">
        <v>22</v>
      </c>
      <c r="D270" s="1079"/>
      <c r="E270" s="1079"/>
      <c r="F270" s="1080"/>
      <c r="G270" s="482" t="s">
        <v>186</v>
      </c>
      <c r="H270" s="1081">
        <f>VLOOKUP($A264,'Class-9'!$B$9:$EX$108,4,0)</f>
        <v>0</v>
      </c>
      <c r="I270" s="1081"/>
      <c r="J270" s="1081"/>
      <c r="K270" s="1081"/>
      <c r="L270" s="1081"/>
      <c r="M270" s="1081"/>
      <c r="N270" s="1081"/>
      <c r="O270" s="1082"/>
    </row>
    <row r="271" spans="1:16" ht="21.75" customHeight="1">
      <c r="A271" s="1084"/>
      <c r="B271" s="49" t="s">
        <v>79</v>
      </c>
      <c r="C271" s="1065" t="s">
        <v>24</v>
      </c>
      <c r="D271" s="1066"/>
      <c r="E271" s="1066"/>
      <c r="F271" s="1067"/>
      <c r="G271" s="483" t="s">
        <v>186</v>
      </c>
      <c r="H271" s="1068">
        <f>VLOOKUP($A264,'Class-9'!$B$9:$EX$108,7,0)</f>
        <v>0</v>
      </c>
      <c r="I271" s="1068"/>
      <c r="J271" s="1068"/>
      <c r="K271" s="1068"/>
      <c r="L271" s="1068"/>
      <c r="M271" s="1068"/>
      <c r="N271" s="1068"/>
      <c r="O271" s="1069"/>
    </row>
    <row r="272" spans="1:16" ht="21.75" customHeight="1">
      <c r="A272" s="1084"/>
      <c r="B272" s="49" t="s">
        <v>79</v>
      </c>
      <c r="C272" s="1065" t="s">
        <v>25</v>
      </c>
      <c r="D272" s="1066"/>
      <c r="E272" s="1066"/>
      <c r="F272" s="1067"/>
      <c r="G272" s="483" t="s">
        <v>186</v>
      </c>
      <c r="H272" s="1068">
        <f>VLOOKUP($A264,'Class-9'!$B$9:$EX$108,8,0)</f>
        <v>0</v>
      </c>
      <c r="I272" s="1068"/>
      <c r="J272" s="1068"/>
      <c r="K272" s="1068"/>
      <c r="L272" s="1068"/>
      <c r="M272" s="1068"/>
      <c r="N272" s="1068"/>
      <c r="O272" s="1069"/>
    </row>
    <row r="273" spans="1:15" ht="21.75" customHeight="1">
      <c r="A273" s="1084"/>
      <c r="B273" s="49" t="s">
        <v>79</v>
      </c>
      <c r="C273" s="1065" t="s">
        <v>58</v>
      </c>
      <c r="D273" s="1066"/>
      <c r="E273" s="1066"/>
      <c r="F273" s="1067"/>
      <c r="G273" s="483" t="s">
        <v>186</v>
      </c>
      <c r="H273" s="1068">
        <f>VLOOKUP($A264,'Class-9'!$B$9:$EX$108,9,0)</f>
        <v>0</v>
      </c>
      <c r="I273" s="1068"/>
      <c r="J273" s="1068"/>
      <c r="K273" s="1068"/>
      <c r="L273" s="1068"/>
      <c r="M273" s="1068"/>
      <c r="N273" s="1068"/>
      <c r="O273" s="1069"/>
    </row>
    <row r="274" spans="1:15" ht="21.75" customHeight="1">
      <c r="A274" s="1084"/>
      <c r="B274" s="49" t="s">
        <v>79</v>
      </c>
      <c r="C274" s="1065" t="s">
        <v>59</v>
      </c>
      <c r="D274" s="1066"/>
      <c r="E274" s="1066"/>
      <c r="F274" s="1067"/>
      <c r="G274" s="483" t="s">
        <v>186</v>
      </c>
      <c r="H274" s="1070" t="str">
        <f>CONCATENATE('Class-9'!$G$4,'Class-9'!$J$4)</f>
        <v>9(A)</v>
      </c>
      <c r="I274" s="1068"/>
      <c r="J274" s="1068"/>
      <c r="K274" s="1068"/>
      <c r="L274" s="1068"/>
      <c r="M274" s="1068"/>
      <c r="N274" s="1068"/>
      <c r="O274" s="1069"/>
    </row>
    <row r="275" spans="1:15" ht="21.75" customHeight="1" thickBot="1">
      <c r="A275" s="1084"/>
      <c r="B275" s="49" t="s">
        <v>79</v>
      </c>
      <c r="C275" s="1145" t="s">
        <v>27</v>
      </c>
      <c r="D275" s="1146"/>
      <c r="E275" s="1146"/>
      <c r="F275" s="1147"/>
      <c r="G275" s="484" t="s">
        <v>186</v>
      </c>
      <c r="H275" s="1148">
        <f>VLOOKUP($A264,'Class-9'!$B$9:$EX$108,10,0)</f>
        <v>0</v>
      </c>
      <c r="I275" s="1148"/>
      <c r="J275" s="1148"/>
      <c r="K275" s="1148"/>
      <c r="L275" s="1148"/>
      <c r="M275" s="1148"/>
      <c r="N275" s="1148"/>
      <c r="O275" s="1149"/>
    </row>
    <row r="276" spans="1:15" ht="19.5" customHeight="1">
      <c r="A276" s="1084"/>
      <c r="B276" s="60" t="s">
        <v>79</v>
      </c>
      <c r="C276" s="1150" t="s">
        <v>60</v>
      </c>
      <c r="D276" s="1151"/>
      <c r="E276" s="1154" t="s">
        <v>83</v>
      </c>
      <c r="F276" s="1154" t="s">
        <v>84</v>
      </c>
      <c r="G276" s="1156" t="s">
        <v>33</v>
      </c>
      <c r="H276" s="1158" t="s">
        <v>61</v>
      </c>
      <c r="I276" s="1158"/>
      <c r="J276" s="1159"/>
      <c r="K276" s="1160" t="s">
        <v>100</v>
      </c>
      <c r="L276" s="1161"/>
      <c r="M276" s="1162"/>
      <c r="N276" s="1154" t="s">
        <v>91</v>
      </c>
      <c r="O276" s="1163" t="s">
        <v>209</v>
      </c>
    </row>
    <row r="277" spans="1:15" ht="21.75" customHeight="1">
      <c r="A277" s="1084"/>
      <c r="B277" s="60"/>
      <c r="C277" s="1152"/>
      <c r="D277" s="1153"/>
      <c r="E277" s="1155"/>
      <c r="F277" s="1155"/>
      <c r="G277" s="1157"/>
      <c r="H277" s="507" t="s">
        <v>32</v>
      </c>
      <c r="I277" s="347" t="s">
        <v>199</v>
      </c>
      <c r="J277" s="508" t="s">
        <v>33</v>
      </c>
      <c r="K277" s="507" t="s">
        <v>32</v>
      </c>
      <c r="L277" s="347" t="s">
        <v>199</v>
      </c>
      <c r="M277" s="508" t="s">
        <v>33</v>
      </c>
      <c r="N277" s="1155"/>
      <c r="O277" s="1164"/>
    </row>
    <row r="278" spans="1:15" ht="21.75" customHeight="1" thickBot="1">
      <c r="A278" s="1084"/>
      <c r="B278" s="60" t="s">
        <v>79</v>
      </c>
      <c r="C278" s="1139" t="s">
        <v>62</v>
      </c>
      <c r="D278" s="1140"/>
      <c r="E278" s="509">
        <f>'Class-9'!$L$7</f>
        <v>20</v>
      </c>
      <c r="F278" s="509">
        <f>'Class-9'!$M$7</f>
        <v>20</v>
      </c>
      <c r="G278" s="510">
        <f>SUM(E278:F278)</f>
        <v>40</v>
      </c>
      <c r="H278" s="509">
        <f>'Class-9'!$O$7</f>
        <v>48</v>
      </c>
      <c r="I278" s="509">
        <f>'Class-9'!$P$7</f>
        <v>12</v>
      </c>
      <c r="J278" s="510">
        <f>SUM(H278:I278)</f>
        <v>60</v>
      </c>
      <c r="K278" s="509">
        <f>'Class-9'!$R$7</f>
        <v>80</v>
      </c>
      <c r="L278" s="509">
        <f>'Class-9'!$S$7</f>
        <v>20</v>
      </c>
      <c r="M278" s="510">
        <f>SUM(K278:L278)</f>
        <v>100</v>
      </c>
      <c r="N278" s="509">
        <f>SUM(G278,J278,M278)</f>
        <v>200</v>
      </c>
      <c r="O278" s="1165"/>
    </row>
    <row r="279" spans="1:15" ht="17.25" customHeight="1">
      <c r="A279" s="1084"/>
      <c r="B279" s="60" t="s">
        <v>79</v>
      </c>
      <c r="C279" s="1141" t="str">
        <f>'Class-9'!$L$3</f>
        <v>HINDI</v>
      </c>
      <c r="D279" s="1142"/>
      <c r="E279" s="511">
        <f>IF($J267="TC",0,IF($J267="Nso",0,VLOOKUP($A264,'Class-9'!$B$9:$EX$108,11,0)))</f>
        <v>0</v>
      </c>
      <c r="F279" s="511">
        <f>IF($J267="TC",0,IF($J267="Nso",0,VLOOKUP($A264,'Class-9'!$B$9:$EX$108,12,0)))</f>
        <v>0</v>
      </c>
      <c r="G279" s="512">
        <f>E279+F279</f>
        <v>0</v>
      </c>
      <c r="H279" s="511">
        <f>IF($J267="TC",0,IF($J267="Nso",0,VLOOKUP($A264,'Class-9'!$B$9:$EX$108,14,0)))</f>
        <v>0</v>
      </c>
      <c r="I279" s="511">
        <f>IF($J267="TC",0,IF($J267="Nso",0,VLOOKUP($A264,'Class-9'!$B$9:$EX$108,15,0)))</f>
        <v>0</v>
      </c>
      <c r="J279" s="512">
        <f>H279+I279</f>
        <v>0</v>
      </c>
      <c r="K279" s="511">
        <f>IF($J267="TC",0,IF($J267="Nso",0,VLOOKUP($A264,'Class-9'!$B$9:$EX$108,17,0)))</f>
        <v>0</v>
      </c>
      <c r="L279" s="511">
        <f>IF($J267="Nso",0,VLOOKUP($A264,'Class-9'!$B$9:$EX$108,18,0))</f>
        <v>0</v>
      </c>
      <c r="M279" s="512">
        <f>K279+L279</f>
        <v>0</v>
      </c>
      <c r="N279" s="511">
        <f>G279+J279+M279</f>
        <v>0</v>
      </c>
      <c r="O279" s="513" t="str">
        <f>IF($J267="TC",0,IF($J267="Nso",0,VLOOKUP($A264,'Class-9'!$B$9:$EX$108,24,0)))</f>
        <v/>
      </c>
    </row>
    <row r="280" spans="1:15" ht="17.25" customHeight="1">
      <c r="A280" s="1084"/>
      <c r="B280" s="60" t="s">
        <v>79</v>
      </c>
      <c r="C280" s="1143" t="str">
        <f>'Class-9'!$Z$3</f>
        <v>ENGLISH</v>
      </c>
      <c r="D280" s="1144"/>
      <c r="E280" s="511">
        <f>IF($J267="TC",0,IF($J267="Nso",0,VLOOKUP($A264,'Class-9'!$B$9:$EX$108,25,0)))</f>
        <v>0</v>
      </c>
      <c r="F280" s="511">
        <f>IF($J267="TC",0,IF($J267="Nso",0,VLOOKUP($A264,'Class-9'!$B$9:$EX$108,26,0)))</f>
        <v>0</v>
      </c>
      <c r="G280" s="514">
        <f t="shared" ref="G280:G284" si="28">E280+F280</f>
        <v>0</v>
      </c>
      <c r="H280" s="472">
        <f>IF($J267="TC",0,IF($J267="Nso",0,VLOOKUP($A264,'Class-9'!$B$9:$EX$108,28,0)))</f>
        <v>0</v>
      </c>
      <c r="I280" s="511">
        <f>IF($J267="TC",0,IF($J267="Nso",0,VLOOKUP($A264,'Class-9'!$B$9:$EX$108,29,0)))</f>
        <v>0</v>
      </c>
      <c r="J280" s="514">
        <f t="shared" ref="J280:J284" si="29">H280+I280</f>
        <v>0</v>
      </c>
      <c r="K280" s="511">
        <f>IF($J267="TC",0,IF($J267="Nso",0,VLOOKUP($A264,'Class-9'!$B$9:$EX$108,31,0)))</f>
        <v>0</v>
      </c>
      <c r="L280" s="511">
        <f>IF($J267="Nso",0,VLOOKUP($A264,'Class-9'!$B$9:$EX$108,32,0))</f>
        <v>0</v>
      </c>
      <c r="M280" s="514">
        <f t="shared" ref="M280:M284" si="30">K280+L280</f>
        <v>0</v>
      </c>
      <c r="N280" s="511">
        <f t="shared" ref="N280:N284" si="31">G280+J280+M280</f>
        <v>0</v>
      </c>
      <c r="O280" s="513" t="str">
        <f>IF($J267="TC",0,IF($J267="Nso",0,VLOOKUP($A264,'Class-9'!$B$9:$EX$108,38,0)))</f>
        <v/>
      </c>
    </row>
    <row r="281" spans="1:15" ht="17.25" customHeight="1">
      <c r="A281" s="1084"/>
      <c r="B281" s="60" t="s">
        <v>79</v>
      </c>
      <c r="C281" s="1143" t="str">
        <f>'Class-9'!$AN$3</f>
        <v>SANSKRIT</v>
      </c>
      <c r="D281" s="1144"/>
      <c r="E281" s="511">
        <f>IF($J267="TC",0,IF($J267="Nso",0,VLOOKUP($A264,'Class-9'!$B$9:$EX$108,39,0)))</f>
        <v>0</v>
      </c>
      <c r="F281" s="511">
        <f>IF($J267="TC",0,IF($J267="TC",0,IF($J267="Nso",0,VLOOKUP($A264,'Class-9'!$B$9:$EX$108,40,0))))</f>
        <v>0</v>
      </c>
      <c r="G281" s="514">
        <f t="shared" si="28"/>
        <v>0</v>
      </c>
      <c r="H281" s="472">
        <f>IF($J267="TC",0,IF($J267="Nso",0,VLOOKUP($A264,'Class-9'!$B$9:$EX$108,42,0)))</f>
        <v>0</v>
      </c>
      <c r="I281" s="511">
        <f>IF($J267="TC",0,IF($J267="Nso",0,VLOOKUP($A264,'Class-9'!$B$9:$EX$108,43,0)))</f>
        <v>0</v>
      </c>
      <c r="J281" s="514">
        <f t="shared" si="29"/>
        <v>0</v>
      </c>
      <c r="K281" s="511">
        <f>IF($J267="TC",0,IF($J267="Nso",0,VLOOKUP($A264,'Class-9'!$B$9:$EX$108,45,0)))</f>
        <v>0</v>
      </c>
      <c r="L281" s="511">
        <f>IF($J267="Nso",0,VLOOKUP($A264,'Class-9'!$B$9:$EX$108,46,0))</f>
        <v>0</v>
      </c>
      <c r="M281" s="514">
        <f t="shared" si="30"/>
        <v>0</v>
      </c>
      <c r="N281" s="511">
        <f t="shared" si="31"/>
        <v>0</v>
      </c>
      <c r="O281" s="513" t="str">
        <f>IF($J267="TC",0,IF($J267="Nso",0,VLOOKUP($A264,'Class-9'!$B$9:$EX$108,52,0)))</f>
        <v/>
      </c>
    </row>
    <row r="282" spans="1:15" ht="17.25" customHeight="1">
      <c r="A282" s="1084"/>
      <c r="B282" s="60" t="s">
        <v>79</v>
      </c>
      <c r="C282" s="1143" t="str">
        <f>'Class-9'!$BB$3</f>
        <v>SCIENCE</v>
      </c>
      <c r="D282" s="1144"/>
      <c r="E282" s="511">
        <f>IF($J267="TC",0,IF($J267="Nso",0,VLOOKUP($A264,'Class-9'!$B$9:$EX$108,53,0)))</f>
        <v>0</v>
      </c>
      <c r="F282" s="511">
        <f>IF($J267="TC",0,IF($J267="Nso",0,VLOOKUP($A264,'Class-9'!$B$9:$EX$108,54,0)))</f>
        <v>0</v>
      </c>
      <c r="G282" s="514">
        <f t="shared" si="28"/>
        <v>0</v>
      </c>
      <c r="H282" s="472">
        <f>IF($J267="TC",0,IF($J267="Nso",0,VLOOKUP($A264,'Class-9'!$B$9:$EX$108,56,0)))</f>
        <v>0</v>
      </c>
      <c r="I282" s="511">
        <f>IF($J267="TC",0,IF($J267="Nso",0,VLOOKUP($A264,'Class-9'!$B$9:$EX$108,57,0)))</f>
        <v>0</v>
      </c>
      <c r="J282" s="514">
        <f t="shared" si="29"/>
        <v>0</v>
      </c>
      <c r="K282" s="511">
        <f>IF($J267="TC",0,IF($J267="Nso",0,VLOOKUP($A264,'Class-9'!$B$9:$EX$108,59,0)))</f>
        <v>0</v>
      </c>
      <c r="L282" s="511">
        <f>IF($J267="Nso",0,VLOOKUP($A264,'Class-9'!$B$9:$EX$108,60,0))</f>
        <v>0</v>
      </c>
      <c r="M282" s="514">
        <f t="shared" si="30"/>
        <v>0</v>
      </c>
      <c r="N282" s="511">
        <f t="shared" si="31"/>
        <v>0</v>
      </c>
      <c r="O282" s="513" t="str">
        <f>IF($J267="TC",0,IF($J267="Nso",0,VLOOKUP($A264,'Class-9'!$B$9:$EX$108,66,0)))</f>
        <v/>
      </c>
    </row>
    <row r="283" spans="1:15" ht="17.25" customHeight="1">
      <c r="A283" s="1084"/>
      <c r="B283" s="60" t="s">
        <v>79</v>
      </c>
      <c r="C283" s="1143" t="str">
        <f>'Class-9'!$BP$3</f>
        <v>MATHEMATICS</v>
      </c>
      <c r="D283" s="1144"/>
      <c r="E283" s="511">
        <f>IF($J267="TC",0,IF($J267="Nso",0,VLOOKUP($A264,'Class-9'!$B$9:$EX$108,67,0)))</f>
        <v>0</v>
      </c>
      <c r="F283" s="511">
        <f>IF($J267="TC",0,IF($J267="Nso",0,VLOOKUP($A264,'Class-9'!$B$9:$EX$108,68,0)))</f>
        <v>0</v>
      </c>
      <c r="G283" s="514">
        <f t="shared" si="28"/>
        <v>0</v>
      </c>
      <c r="H283" s="472">
        <f>IF($J267="TC",0,IF($J267="Nso",0,VLOOKUP($A264,'Class-9'!$B$9:$EX$108,70,0)))</f>
        <v>0</v>
      </c>
      <c r="I283" s="511">
        <f>IF($J267="TC",0,IF($J267="Nso",0,VLOOKUP($A264,'Class-9'!$B$9:$EX$108,71,0)))</f>
        <v>0</v>
      </c>
      <c r="J283" s="514">
        <f t="shared" si="29"/>
        <v>0</v>
      </c>
      <c r="K283" s="511">
        <f>IF($J267="TC",0,IF($J267="Nso",0,VLOOKUP($A264,'Class-9'!$B$9:$EX$108,73,0)))</f>
        <v>0</v>
      </c>
      <c r="L283" s="511">
        <f>IF($J267="Nso",0,VLOOKUP($A264,'Class-9'!$B$9:$EX$108,74,0))</f>
        <v>0</v>
      </c>
      <c r="M283" s="514">
        <f t="shared" si="30"/>
        <v>0</v>
      </c>
      <c r="N283" s="511">
        <f t="shared" si="31"/>
        <v>0</v>
      </c>
      <c r="O283" s="513" t="str">
        <f>IF($J267="TC",0,IF($J267="Nso",0,VLOOKUP($A264,'Class-9'!$B$9:$EX$108,80,0)))</f>
        <v/>
      </c>
    </row>
    <row r="284" spans="1:15" ht="17.25" customHeight="1" thickBot="1">
      <c r="A284" s="1084"/>
      <c r="B284" s="60" t="s">
        <v>79</v>
      </c>
      <c r="C284" s="1117" t="str">
        <f>'Class-9'!$CD$3</f>
        <v>SOCIAL SCIENCE</v>
      </c>
      <c r="D284" s="1118"/>
      <c r="E284" s="511">
        <f>IF($J267="TC",0,IF($J267="Nso",0,VLOOKUP($A264,'Class-9'!$B$9:$EX$108,81,0)))</f>
        <v>0</v>
      </c>
      <c r="F284" s="511">
        <f>IF($J267="TC",0,IF($J267="Nso",0,VLOOKUP($A264,'Class-9'!$B$9:$EX$108,82,0)))</f>
        <v>0</v>
      </c>
      <c r="G284" s="515">
        <f t="shared" si="28"/>
        <v>0</v>
      </c>
      <c r="H284" s="516">
        <f>IF($J267="TC",0,IF($J267="Nso",0,VLOOKUP($A264,'Class-9'!$B$9:$EX$108,84,0)))</f>
        <v>0</v>
      </c>
      <c r="I284" s="511">
        <f>IF($J267="TC",0,IF($J267="Nso",0,VLOOKUP($A264,'Class-9'!$B$9:$EX$108,85,0)))</f>
        <v>0</v>
      </c>
      <c r="J284" s="515">
        <f t="shared" si="29"/>
        <v>0</v>
      </c>
      <c r="K284" s="511">
        <f>IF($J267="TC",0,IF($J267="Nso",0,VLOOKUP($A264,'Class-9'!$B$9:$EX$108,87,0)))</f>
        <v>0</v>
      </c>
      <c r="L284" s="511">
        <f>IF($J267="Nso",0,VLOOKUP($A264,'Class-9'!$B$9:$EX$108,88,0))</f>
        <v>0</v>
      </c>
      <c r="M284" s="515">
        <f t="shared" si="30"/>
        <v>0</v>
      </c>
      <c r="N284" s="511">
        <f t="shared" si="31"/>
        <v>0</v>
      </c>
      <c r="O284" s="513" t="str">
        <f>IF($J267="TC",0,IF($J267="Nso",0,VLOOKUP($A264,'Class-9'!$B$9:$EX$108,94,0)))</f>
        <v/>
      </c>
    </row>
    <row r="285" spans="1:15" ht="21.75" customHeight="1">
      <c r="A285" s="1084"/>
      <c r="B285" s="60" t="s">
        <v>79</v>
      </c>
      <c r="C285" s="1119" t="s">
        <v>92</v>
      </c>
      <c r="D285" s="1120"/>
      <c r="E285" s="1121"/>
      <c r="F285" s="1125" t="s">
        <v>93</v>
      </c>
      <c r="G285" s="1126"/>
      <c r="H285" s="1127" t="s">
        <v>94</v>
      </c>
      <c r="I285" s="1128"/>
      <c r="J285" s="1129" t="s">
        <v>47</v>
      </c>
      <c r="K285" s="1130"/>
      <c r="L285" s="517" t="s">
        <v>114</v>
      </c>
      <c r="M285" s="1131" t="s">
        <v>45</v>
      </c>
      <c r="N285" s="1132"/>
      <c r="O285" s="518" t="s">
        <v>49</v>
      </c>
    </row>
    <row r="286" spans="1:15" ht="21.75" customHeight="1" thickBot="1">
      <c r="A286" s="1084"/>
      <c r="B286" s="60" t="s">
        <v>79</v>
      </c>
      <c r="C286" s="1122"/>
      <c r="D286" s="1123"/>
      <c r="E286" s="1124"/>
      <c r="F286" s="1133">
        <f>IF($J267="TC",0,IF($J267="Nso",0,VLOOKUP($A264,'Class-9'!$B$9:$EX$108,146,0)))</f>
        <v>0</v>
      </c>
      <c r="G286" s="1134"/>
      <c r="H286" s="1133">
        <f>IF($J267="TC",0,IF($J267="Nso",0,VLOOKUP($A264,'Class-9'!$B$9:$EX$108,147,0)))</f>
        <v>0</v>
      </c>
      <c r="I286" s="1134"/>
      <c r="J286" s="1135">
        <f>IF($J267="TC",0,IF($J267="Nso",0,VLOOKUP($A264,'Class-9'!$B$9:$EX$108,148,0)))</f>
        <v>0</v>
      </c>
      <c r="K286" s="1136"/>
      <c r="L286" s="349" t="str">
        <f>IF($J267="TC",0,IF($J267="Nso",0,VLOOKUP($A264,'Class-9'!$B$9:$EX$108,149,0)))</f>
        <v/>
      </c>
      <c r="M286" s="1137" t="str">
        <f>IF($J267="TC","TC",IF($J267="Nso","NSO",VLOOKUP($A264,'Class-9'!$B$9:$EX$108,150,0)))</f>
        <v/>
      </c>
      <c r="N286" s="1138"/>
      <c r="O286" s="123" t="str">
        <f>IF($J267="Nso",0,VLOOKUP($A264,'Class-9'!$B$9:$EX$108,152,0))</f>
        <v/>
      </c>
    </row>
    <row r="287" spans="1:15" ht="21.75" customHeight="1">
      <c r="A287" s="1084"/>
      <c r="B287" s="60" t="s">
        <v>79</v>
      </c>
      <c r="C287" s="1186" t="s">
        <v>65</v>
      </c>
      <c r="D287" s="1187"/>
      <c r="E287" s="1187"/>
      <c r="F287" s="1187"/>
      <c r="G287" s="1187"/>
      <c r="H287" s="1188"/>
      <c r="I287" s="1189" t="s">
        <v>66</v>
      </c>
      <c r="J287" s="1190"/>
      <c r="K287" s="1190"/>
      <c r="L287" s="124">
        <f>VLOOKUP($A264,'Class-9'!$B$9:$EX$108,143,0)</f>
        <v>0</v>
      </c>
      <c r="M287" s="1191" t="s">
        <v>126</v>
      </c>
      <c r="N287" s="1192"/>
      <c r="O287" s="1193"/>
    </row>
    <row r="288" spans="1:15" ht="21.75" customHeight="1" thickBot="1">
      <c r="A288" s="1084"/>
      <c r="B288" s="60" t="s">
        <v>79</v>
      </c>
      <c r="C288" s="1194" t="s">
        <v>60</v>
      </c>
      <c r="D288" s="1195"/>
      <c r="E288" s="1195"/>
      <c r="F288" s="1196" t="s">
        <v>197</v>
      </c>
      <c r="G288" s="1196"/>
      <c r="H288" s="351" t="s">
        <v>53</v>
      </c>
      <c r="I288" s="1197" t="s">
        <v>67</v>
      </c>
      <c r="J288" s="1198"/>
      <c r="K288" s="1198"/>
      <c r="L288" s="174">
        <f>VLOOKUP($A264,'Class-9'!$B$9:$EX$108,144,0)</f>
        <v>0</v>
      </c>
      <c r="M288" s="1199" t="str">
        <f>IF($J267="TC",0,IF($J267="Nso",0,VLOOKUP($A264,'Class-9'!$B$9:$EX$108,145,0)))</f>
        <v/>
      </c>
      <c r="N288" s="1200"/>
      <c r="O288" s="1201"/>
    </row>
    <row r="289" spans="1:15" ht="21.75" customHeight="1">
      <c r="A289" s="1084"/>
      <c r="B289" s="60" t="s">
        <v>79</v>
      </c>
      <c r="C289" s="1194"/>
      <c r="D289" s="1195"/>
      <c r="E289" s="1195"/>
      <c r="F289" s="1196"/>
      <c r="G289" s="1196"/>
      <c r="H289" s="490" t="s">
        <v>203</v>
      </c>
      <c r="I289" s="1202" t="s">
        <v>68</v>
      </c>
      <c r="J289" s="1203"/>
      <c r="K289" s="1203"/>
      <c r="L289" s="1204">
        <f>IF($J267="TC","Transferred",IF($J267="Nso","NameSeparated",VLOOKUP($A264,'Class-9'!$B$9:$EX$108,153,0)))</f>
        <v>0</v>
      </c>
      <c r="M289" s="1204"/>
      <c r="N289" s="1204"/>
      <c r="O289" s="1205"/>
    </row>
    <row r="290" spans="1:15" s="489" customFormat="1" ht="17.25" customHeight="1">
      <c r="A290" s="1084"/>
      <c r="B290" s="488" t="s">
        <v>79</v>
      </c>
      <c r="C290" s="1166" t="str">
        <f>'Class-9'!$CR$3</f>
        <v>Foundation Of Information Tech.</v>
      </c>
      <c r="D290" s="1167"/>
      <c r="E290" s="1168"/>
      <c r="F290" s="1169" t="str">
        <f>IF($J267="TC",0,IF($J267="Nso",0,VLOOKUP($A264,'Class-9'!$B$9:$GA$108,170,0)))</f>
        <v>0/200</v>
      </c>
      <c r="G290" s="1169"/>
      <c r="H290" s="122">
        <f>IF($J267="TC",0,IF($J267="Nso",0,VLOOKUP($A264,'Class-9'!$B$9:$GA$108,106,0)))</f>
        <v>0</v>
      </c>
      <c r="I290" s="1170" t="s">
        <v>81</v>
      </c>
      <c r="J290" s="1171"/>
      <c r="K290" s="1171"/>
      <c r="L290" s="1172">
        <f>'Class-9'!$T$2</f>
        <v>44676</v>
      </c>
      <c r="M290" s="1173"/>
      <c r="N290" s="1173"/>
      <c r="O290" s="1174"/>
    </row>
    <row r="291" spans="1:15" s="489" customFormat="1" ht="17.25" customHeight="1">
      <c r="A291" s="1084"/>
      <c r="B291" s="488" t="s">
        <v>79</v>
      </c>
      <c r="C291" s="1175" t="str">
        <f>'Class-9'!$DD$3</f>
        <v>Health &amp; Phy. Edu.</v>
      </c>
      <c r="D291" s="1169"/>
      <c r="E291" s="1169"/>
      <c r="F291" s="1176" t="str">
        <f>IF($J267="TC",0,IF($J267="Nso",0,VLOOKUP($A264,'Class-9'!$B$9:$GA$108,174,0)))</f>
        <v>0/200</v>
      </c>
      <c r="G291" s="1177"/>
      <c r="H291" s="122">
        <f>IF($J267="TC",0,IF($J267="Nso",0,VLOOKUP($A264,'Class-9'!$B$9:$GA$108,118,0)))</f>
        <v>0</v>
      </c>
      <c r="I291" s="1178"/>
      <c r="J291" s="1179"/>
      <c r="K291" s="1179"/>
      <c r="L291" s="1179"/>
      <c r="M291" s="1179"/>
      <c r="N291" s="1179"/>
      <c r="O291" s="1180"/>
    </row>
    <row r="292" spans="1:15" s="489" customFormat="1" ht="17.25" customHeight="1">
      <c r="A292" s="1084"/>
      <c r="B292" s="488" t="s">
        <v>79</v>
      </c>
      <c r="C292" s="1184" t="str">
        <f>'Class-9'!$DP$3</f>
        <v>S.U.P.W.</v>
      </c>
      <c r="D292" s="1185"/>
      <c r="E292" s="1185"/>
      <c r="F292" s="1176" t="str">
        <f>IF($J267="TC",0,IF($J267="Nso",0,VLOOKUP($A264,'Class-9'!$B$9:$GA$108,178,0)))</f>
        <v>0/100</v>
      </c>
      <c r="G292" s="1177"/>
      <c r="H292" s="122">
        <f>IF($J267="TC",0,IF($J267="Nso",0,VLOOKUP($A264,'Class-9'!$B$9:$GA$108,124,0)))</f>
        <v>0</v>
      </c>
      <c r="I292" s="1181"/>
      <c r="J292" s="1182"/>
      <c r="K292" s="1182"/>
      <c r="L292" s="1182"/>
      <c r="M292" s="1182"/>
      <c r="N292" s="1182"/>
      <c r="O292" s="1183"/>
    </row>
    <row r="293" spans="1:15" s="489" customFormat="1" ht="17.25" customHeight="1">
      <c r="A293" s="1084"/>
      <c r="B293" s="488"/>
      <c r="C293" s="1184" t="str">
        <f>'Class-9'!$DV$3</f>
        <v>ART EDUCATION</v>
      </c>
      <c r="D293" s="1185"/>
      <c r="E293" s="1185"/>
      <c r="F293" s="1176" t="str">
        <f>IF($J266="TC",0,IF($J266="Nso",0,VLOOKUP($A264,'Class-9'!$B$9:$GA$108,182,0)))</f>
        <v>0/100</v>
      </c>
      <c r="G293" s="1177"/>
      <c r="H293" s="122">
        <f>IF($J266="TC",0,IF($J266="Nso",0,VLOOKUP($A264,'Class-9'!$B$9:$GA$108,130,0)))</f>
        <v>0</v>
      </c>
      <c r="I293" s="1237" t="s">
        <v>95</v>
      </c>
      <c r="J293" s="1221"/>
      <c r="K293" s="1221"/>
      <c r="L293" s="1221"/>
      <c r="M293" s="1221"/>
      <c r="N293" s="1221"/>
      <c r="O293" s="1222"/>
    </row>
    <row r="294" spans="1:15" s="489" customFormat="1" ht="17.25" customHeight="1" thickBot="1">
      <c r="A294" s="1084"/>
      <c r="B294" s="488" t="s">
        <v>79</v>
      </c>
      <c r="C294" s="1238" t="str">
        <f>'Class-9'!$EB$3</f>
        <v>H &amp; C RAJ</v>
      </c>
      <c r="D294" s="1239"/>
      <c r="E294" s="1239"/>
      <c r="F294" s="1240" t="str">
        <f>IF($J267="TC",0,IF($J267="Nso",0,VLOOKUP($A264,'Class-9'!$B$9:$GZ$108,186,0)))</f>
        <v>0/200</v>
      </c>
      <c r="G294" s="1241"/>
      <c r="H294" s="468">
        <f>IF($J267="TC",0,IF($J267="Nso",0,VLOOKUP($A264,'Class-9'!$B$9:$GAZ$108,142,0)))</f>
        <v>0</v>
      </c>
      <c r="I294" s="1237" t="s">
        <v>74</v>
      </c>
      <c r="J294" s="1221"/>
      <c r="K294" s="1221"/>
      <c r="L294" s="1221"/>
      <c r="M294" s="1221"/>
      <c r="N294" s="1221"/>
      <c r="O294" s="1222"/>
    </row>
    <row r="295" spans="1:15" ht="17.25" customHeight="1">
      <c r="A295" s="1084"/>
      <c r="B295" s="49" t="s">
        <v>79</v>
      </c>
      <c r="C295" s="1209" t="s">
        <v>205</v>
      </c>
      <c r="D295" s="1210"/>
      <c r="E295" s="1211"/>
      <c r="F295" s="1218" t="s">
        <v>206</v>
      </c>
      <c r="G295" s="1219"/>
      <c r="H295" s="519" t="s">
        <v>34</v>
      </c>
      <c r="I295" s="1220" t="s">
        <v>75</v>
      </c>
      <c r="J295" s="1221"/>
      <c r="K295" s="1221"/>
      <c r="L295" s="1221"/>
      <c r="M295" s="1221"/>
      <c r="N295" s="1221"/>
      <c r="O295" s="1222"/>
    </row>
    <row r="296" spans="1:15" ht="17.25" customHeight="1">
      <c r="A296" s="1084"/>
      <c r="B296" s="49" t="s">
        <v>79</v>
      </c>
      <c r="C296" s="1212"/>
      <c r="D296" s="1213"/>
      <c r="E296" s="1214"/>
      <c r="F296" s="1223" t="s">
        <v>207</v>
      </c>
      <c r="G296" s="1224"/>
      <c r="H296" s="520" t="s">
        <v>204</v>
      </c>
      <c r="I296" s="1225" t="s">
        <v>76</v>
      </c>
      <c r="J296" s="1226"/>
      <c r="K296" s="1226"/>
      <c r="L296" s="1226"/>
      <c r="M296" s="1226"/>
      <c r="N296" s="1226"/>
      <c r="O296" s="1227"/>
    </row>
    <row r="297" spans="1:15" ht="17.25" customHeight="1">
      <c r="A297" s="1084"/>
      <c r="B297" s="49" t="s">
        <v>79</v>
      </c>
      <c r="C297" s="1212"/>
      <c r="D297" s="1213"/>
      <c r="E297" s="1214"/>
      <c r="F297" s="1223" t="s">
        <v>211</v>
      </c>
      <c r="G297" s="1224"/>
      <c r="H297" s="520" t="s">
        <v>69</v>
      </c>
      <c r="I297" s="1228"/>
      <c r="J297" s="1229"/>
      <c r="K297" s="1229"/>
      <c r="L297" s="1229"/>
      <c r="M297" s="1229"/>
      <c r="N297" s="1229"/>
      <c r="O297" s="1230"/>
    </row>
    <row r="298" spans="1:15" ht="17.25" customHeight="1">
      <c r="A298" s="1084"/>
      <c r="B298" s="49" t="s">
        <v>79</v>
      </c>
      <c r="C298" s="1212"/>
      <c r="D298" s="1213"/>
      <c r="E298" s="1214"/>
      <c r="F298" s="1223" t="s">
        <v>212</v>
      </c>
      <c r="G298" s="1224"/>
      <c r="H298" s="520" t="s">
        <v>70</v>
      </c>
      <c r="I298" s="1228"/>
      <c r="J298" s="1229"/>
      <c r="K298" s="1229"/>
      <c r="L298" s="1229"/>
      <c r="M298" s="1229"/>
      <c r="N298" s="1229"/>
      <c r="O298" s="1230"/>
    </row>
    <row r="299" spans="1:15" ht="17.25" customHeight="1">
      <c r="A299" s="1084"/>
      <c r="B299" s="49" t="s">
        <v>79</v>
      </c>
      <c r="C299" s="1212"/>
      <c r="D299" s="1213"/>
      <c r="E299" s="1214"/>
      <c r="F299" s="1223" t="s">
        <v>125</v>
      </c>
      <c r="G299" s="1224"/>
      <c r="H299" s="520" t="s">
        <v>72</v>
      </c>
      <c r="I299" s="1231" t="s">
        <v>96</v>
      </c>
      <c r="J299" s="1232"/>
      <c r="K299" s="1232"/>
      <c r="L299" s="1232"/>
      <c r="M299" s="1232"/>
      <c r="N299" s="1232"/>
      <c r="O299" s="1233"/>
    </row>
    <row r="300" spans="1:15" ht="17.25" customHeight="1" thickBot="1">
      <c r="A300" s="1084"/>
      <c r="B300" s="62" t="s">
        <v>79</v>
      </c>
      <c r="C300" s="1215"/>
      <c r="D300" s="1216"/>
      <c r="E300" s="1217"/>
      <c r="F300" s="1206" t="s">
        <v>208</v>
      </c>
      <c r="G300" s="1207"/>
      <c r="H300" s="521" t="s">
        <v>71</v>
      </c>
      <c r="I300" s="1234"/>
      <c r="J300" s="1235"/>
      <c r="K300" s="1235"/>
      <c r="L300" s="1235"/>
      <c r="M300" s="1235"/>
      <c r="N300" s="1235"/>
      <c r="O300" s="1236"/>
    </row>
    <row r="301" spans="1:15" ht="24.75" customHeight="1" thickTop="1" thickBot="1">
      <c r="A301" s="504">
        <f>A264+1</f>
        <v>9</v>
      </c>
      <c r="B301" s="1083" t="s">
        <v>56</v>
      </c>
      <c r="C301" s="1083"/>
      <c r="D301" s="1083"/>
      <c r="E301" s="1083"/>
      <c r="F301" s="1083"/>
      <c r="G301" s="1083"/>
      <c r="H301" s="1083"/>
      <c r="I301" s="1083"/>
      <c r="J301" s="1083"/>
      <c r="K301" s="1083"/>
      <c r="L301" s="1083"/>
      <c r="M301" s="1083"/>
      <c r="N301" s="1083"/>
      <c r="O301" s="1083"/>
    </row>
    <row r="302" spans="1:15" ht="42" customHeight="1" thickTop="1">
      <c r="A302" s="1084"/>
      <c r="B302" s="1085"/>
      <c r="C302" s="1086"/>
      <c r="D302" s="1089" t="str">
        <f>Master!$E$8</f>
        <v>Govt. Sr. Secondary School Raimalwada</v>
      </c>
      <c r="E302" s="1090"/>
      <c r="F302" s="1090"/>
      <c r="G302" s="1090"/>
      <c r="H302" s="1090"/>
      <c r="I302" s="1090"/>
      <c r="J302" s="1090"/>
      <c r="K302" s="1090"/>
      <c r="L302" s="1090"/>
      <c r="M302" s="1090"/>
      <c r="N302" s="1090"/>
      <c r="O302" s="1091"/>
    </row>
    <row r="303" spans="1:15" ht="27.75" customHeight="1" thickBot="1">
      <c r="A303" s="1084"/>
      <c r="B303" s="1087"/>
      <c r="C303" s="1088"/>
      <c r="D303" s="1092" t="str">
        <f>Master!$E$11</f>
        <v>P.S.-Bapini (Jodhpur)</v>
      </c>
      <c r="E303" s="1093"/>
      <c r="F303" s="1093"/>
      <c r="G303" s="1093"/>
      <c r="H303" s="1093"/>
      <c r="I303" s="1093"/>
      <c r="J303" s="1093"/>
      <c r="K303" s="1093"/>
      <c r="L303" s="1093"/>
      <c r="M303" s="1093"/>
      <c r="N303" s="1093"/>
      <c r="O303" s="1094"/>
    </row>
    <row r="304" spans="1:15" ht="17.25" customHeight="1">
      <c r="A304" s="1084"/>
      <c r="B304" s="352"/>
      <c r="C304" s="1095" t="s">
        <v>188</v>
      </c>
      <c r="D304" s="1096"/>
      <c r="E304" s="1096"/>
      <c r="F304" s="1096"/>
      <c r="G304" s="1097"/>
      <c r="H304" s="1104" t="s">
        <v>161</v>
      </c>
      <c r="I304" s="1104"/>
      <c r="J304" s="1107">
        <f>VLOOKUP($A301,'Class-9'!$B$9:$K$108,6)</f>
        <v>0</v>
      </c>
      <c r="K304" s="1108"/>
      <c r="L304" s="1113" t="s">
        <v>77</v>
      </c>
      <c r="M304" s="1114"/>
      <c r="N304" s="1115" t="str">
        <f>Master!$E$14</f>
        <v>08151106901</v>
      </c>
      <c r="O304" s="1116"/>
    </row>
    <row r="305" spans="1:16" ht="17.25" customHeight="1">
      <c r="A305" s="1084"/>
      <c r="B305" s="47"/>
      <c r="C305" s="1098"/>
      <c r="D305" s="1099"/>
      <c r="E305" s="1099"/>
      <c r="F305" s="1099"/>
      <c r="G305" s="1100"/>
      <c r="H305" s="1105"/>
      <c r="I305" s="1105"/>
      <c r="J305" s="1109"/>
      <c r="K305" s="1110"/>
      <c r="L305" s="1071" t="s">
        <v>73</v>
      </c>
      <c r="M305" s="1072"/>
      <c r="N305" s="1072"/>
      <c r="O305" s="1073"/>
      <c r="P305" s="165" t="s">
        <v>196</v>
      </c>
    </row>
    <row r="306" spans="1:16" ht="17.25" customHeight="1" thickBot="1">
      <c r="A306" s="1084"/>
      <c r="B306" s="47"/>
      <c r="C306" s="1101"/>
      <c r="D306" s="1102"/>
      <c r="E306" s="1102"/>
      <c r="F306" s="1102"/>
      <c r="G306" s="1103"/>
      <c r="H306" s="1106"/>
      <c r="I306" s="1106"/>
      <c r="J306" s="1111"/>
      <c r="K306" s="1112"/>
      <c r="L306" s="1074" t="s">
        <v>57</v>
      </c>
      <c r="M306" s="1075"/>
      <c r="N306" s="1076" t="str">
        <f>Master!$E$6</f>
        <v>2021-22</v>
      </c>
      <c r="O306" s="1077"/>
    </row>
    <row r="307" spans="1:16" ht="21.75" customHeight="1">
      <c r="A307" s="1084"/>
      <c r="B307" s="49" t="s">
        <v>79</v>
      </c>
      <c r="C307" s="1078" t="s">
        <v>22</v>
      </c>
      <c r="D307" s="1079"/>
      <c r="E307" s="1079"/>
      <c r="F307" s="1080"/>
      <c r="G307" s="482" t="s">
        <v>186</v>
      </c>
      <c r="H307" s="1081">
        <f>VLOOKUP($A301,'Class-9'!$B$9:$EX$108,4,0)</f>
        <v>0</v>
      </c>
      <c r="I307" s="1081"/>
      <c r="J307" s="1081"/>
      <c r="K307" s="1081"/>
      <c r="L307" s="1081"/>
      <c r="M307" s="1081"/>
      <c r="N307" s="1081"/>
      <c r="O307" s="1082"/>
    </row>
    <row r="308" spans="1:16" ht="21.75" customHeight="1">
      <c r="A308" s="1084"/>
      <c r="B308" s="49" t="s">
        <v>79</v>
      </c>
      <c r="C308" s="1065" t="s">
        <v>24</v>
      </c>
      <c r="D308" s="1066"/>
      <c r="E308" s="1066"/>
      <c r="F308" s="1067"/>
      <c r="G308" s="483" t="s">
        <v>186</v>
      </c>
      <c r="H308" s="1068">
        <f>VLOOKUP($A301,'Class-9'!$B$9:$EX$108,7,0)</f>
        <v>0</v>
      </c>
      <c r="I308" s="1068"/>
      <c r="J308" s="1068"/>
      <c r="K308" s="1068"/>
      <c r="L308" s="1068"/>
      <c r="M308" s="1068"/>
      <c r="N308" s="1068"/>
      <c r="O308" s="1069"/>
    </row>
    <row r="309" spans="1:16" ht="21.75" customHeight="1">
      <c r="A309" s="1084"/>
      <c r="B309" s="49" t="s">
        <v>79</v>
      </c>
      <c r="C309" s="1065" t="s">
        <v>25</v>
      </c>
      <c r="D309" s="1066"/>
      <c r="E309" s="1066"/>
      <c r="F309" s="1067"/>
      <c r="G309" s="483" t="s">
        <v>186</v>
      </c>
      <c r="H309" s="1068">
        <f>VLOOKUP($A301,'Class-9'!$B$9:$EX$108,8,0)</f>
        <v>0</v>
      </c>
      <c r="I309" s="1068"/>
      <c r="J309" s="1068"/>
      <c r="K309" s="1068"/>
      <c r="L309" s="1068"/>
      <c r="M309" s="1068"/>
      <c r="N309" s="1068"/>
      <c r="O309" s="1069"/>
    </row>
    <row r="310" spans="1:16" ht="21.75" customHeight="1">
      <c r="A310" s="1084"/>
      <c r="B310" s="49" t="s">
        <v>79</v>
      </c>
      <c r="C310" s="1065" t="s">
        <v>58</v>
      </c>
      <c r="D310" s="1066"/>
      <c r="E310" s="1066"/>
      <c r="F310" s="1067"/>
      <c r="G310" s="483" t="s">
        <v>186</v>
      </c>
      <c r="H310" s="1068">
        <f>VLOOKUP($A301,'Class-9'!$B$9:$EX$108,9,0)</f>
        <v>0</v>
      </c>
      <c r="I310" s="1068"/>
      <c r="J310" s="1068"/>
      <c r="K310" s="1068"/>
      <c r="L310" s="1068"/>
      <c r="M310" s="1068"/>
      <c r="N310" s="1068"/>
      <c r="O310" s="1069"/>
    </row>
    <row r="311" spans="1:16" ht="21.75" customHeight="1">
      <c r="A311" s="1084"/>
      <c r="B311" s="49" t="s">
        <v>79</v>
      </c>
      <c r="C311" s="1065" t="s">
        <v>59</v>
      </c>
      <c r="D311" s="1066"/>
      <c r="E311" s="1066"/>
      <c r="F311" s="1067"/>
      <c r="G311" s="483" t="s">
        <v>186</v>
      </c>
      <c r="H311" s="1070" t="str">
        <f>CONCATENATE('Class-9'!$G$4,'Class-9'!$J$4)</f>
        <v>9(A)</v>
      </c>
      <c r="I311" s="1068"/>
      <c r="J311" s="1068"/>
      <c r="K311" s="1068"/>
      <c r="L311" s="1068"/>
      <c r="M311" s="1068"/>
      <c r="N311" s="1068"/>
      <c r="O311" s="1069"/>
    </row>
    <row r="312" spans="1:16" ht="21.75" customHeight="1" thickBot="1">
      <c r="A312" s="1084"/>
      <c r="B312" s="49" t="s">
        <v>79</v>
      </c>
      <c r="C312" s="1145" t="s">
        <v>27</v>
      </c>
      <c r="D312" s="1146"/>
      <c r="E312" s="1146"/>
      <c r="F312" s="1147"/>
      <c r="G312" s="484" t="s">
        <v>186</v>
      </c>
      <c r="H312" s="1148">
        <f>VLOOKUP($A301,'Class-9'!$B$9:$EX$108,10,0)</f>
        <v>0</v>
      </c>
      <c r="I312" s="1148"/>
      <c r="J312" s="1148"/>
      <c r="K312" s="1148"/>
      <c r="L312" s="1148"/>
      <c r="M312" s="1148"/>
      <c r="N312" s="1148"/>
      <c r="O312" s="1149"/>
    </row>
    <row r="313" spans="1:16" ht="19.5" customHeight="1">
      <c r="A313" s="1084"/>
      <c r="B313" s="60" t="s">
        <v>79</v>
      </c>
      <c r="C313" s="1150" t="s">
        <v>60</v>
      </c>
      <c r="D313" s="1151"/>
      <c r="E313" s="1154" t="s">
        <v>83</v>
      </c>
      <c r="F313" s="1154" t="s">
        <v>84</v>
      </c>
      <c r="G313" s="1156" t="s">
        <v>33</v>
      </c>
      <c r="H313" s="1158" t="s">
        <v>61</v>
      </c>
      <c r="I313" s="1158"/>
      <c r="J313" s="1159"/>
      <c r="K313" s="1160" t="s">
        <v>100</v>
      </c>
      <c r="L313" s="1161"/>
      <c r="M313" s="1162"/>
      <c r="N313" s="1154" t="s">
        <v>91</v>
      </c>
      <c r="O313" s="1163" t="s">
        <v>209</v>
      </c>
    </row>
    <row r="314" spans="1:16" ht="21.75" customHeight="1">
      <c r="A314" s="1084"/>
      <c r="B314" s="60"/>
      <c r="C314" s="1152"/>
      <c r="D314" s="1153"/>
      <c r="E314" s="1155"/>
      <c r="F314" s="1155"/>
      <c r="G314" s="1157"/>
      <c r="H314" s="507" t="s">
        <v>32</v>
      </c>
      <c r="I314" s="347" t="s">
        <v>199</v>
      </c>
      <c r="J314" s="508" t="s">
        <v>33</v>
      </c>
      <c r="K314" s="507" t="s">
        <v>32</v>
      </c>
      <c r="L314" s="347" t="s">
        <v>199</v>
      </c>
      <c r="M314" s="508" t="s">
        <v>33</v>
      </c>
      <c r="N314" s="1155"/>
      <c r="O314" s="1164"/>
    </row>
    <row r="315" spans="1:16" ht="21.75" customHeight="1" thickBot="1">
      <c r="A315" s="1084"/>
      <c r="B315" s="60" t="s">
        <v>79</v>
      </c>
      <c r="C315" s="1139" t="s">
        <v>62</v>
      </c>
      <c r="D315" s="1140"/>
      <c r="E315" s="509">
        <f>'Class-9'!$L$7</f>
        <v>20</v>
      </c>
      <c r="F315" s="509">
        <f>'Class-9'!$M$7</f>
        <v>20</v>
      </c>
      <c r="G315" s="510">
        <f>SUM(E315:F315)</f>
        <v>40</v>
      </c>
      <c r="H315" s="509">
        <f>'Class-9'!$O$7</f>
        <v>48</v>
      </c>
      <c r="I315" s="509">
        <f>'Class-9'!$P$7</f>
        <v>12</v>
      </c>
      <c r="J315" s="510">
        <f>SUM(H315:I315)</f>
        <v>60</v>
      </c>
      <c r="K315" s="509">
        <f>'Class-9'!$R$7</f>
        <v>80</v>
      </c>
      <c r="L315" s="509">
        <f>'Class-9'!$S$7</f>
        <v>20</v>
      </c>
      <c r="M315" s="510">
        <f>SUM(K315:L315)</f>
        <v>100</v>
      </c>
      <c r="N315" s="509">
        <f>SUM(G315,J315,M315)</f>
        <v>200</v>
      </c>
      <c r="O315" s="1165"/>
    </row>
    <row r="316" spans="1:16" ht="17.25" customHeight="1">
      <c r="A316" s="1084"/>
      <c r="B316" s="60" t="s">
        <v>79</v>
      </c>
      <c r="C316" s="1141" t="str">
        <f>'Class-9'!$L$3</f>
        <v>HINDI</v>
      </c>
      <c r="D316" s="1142"/>
      <c r="E316" s="511">
        <f>IF($J304="TC",0,IF($J304="Nso",0,VLOOKUP($A301,'Class-9'!$B$9:$EX$108,11,0)))</f>
        <v>0</v>
      </c>
      <c r="F316" s="511">
        <f>IF($J304="TC",0,IF($J304="Nso",0,VLOOKUP($A301,'Class-9'!$B$9:$EX$108,12,0)))</f>
        <v>0</v>
      </c>
      <c r="G316" s="512">
        <f>E316+F316</f>
        <v>0</v>
      </c>
      <c r="H316" s="511">
        <f>IF($J304="TC",0,IF($J304="Nso",0,VLOOKUP($A301,'Class-9'!$B$9:$EX$108,14,0)))</f>
        <v>0</v>
      </c>
      <c r="I316" s="511">
        <f>IF($J304="TC",0,IF($J304="Nso",0,VLOOKUP($A301,'Class-9'!$B$9:$EX$108,15,0)))</f>
        <v>0</v>
      </c>
      <c r="J316" s="512">
        <f>H316+I316</f>
        <v>0</v>
      </c>
      <c r="K316" s="511">
        <f>IF($J304="TC",0,IF($J304="Nso",0,VLOOKUP($A301,'Class-9'!$B$9:$EX$108,17,0)))</f>
        <v>0</v>
      </c>
      <c r="L316" s="511">
        <f>IF($J304="Nso",0,VLOOKUP($A301,'Class-9'!$B$9:$EX$108,18,0))</f>
        <v>0</v>
      </c>
      <c r="M316" s="512">
        <f>K316+L316</f>
        <v>0</v>
      </c>
      <c r="N316" s="511">
        <f>G316+J316+M316</f>
        <v>0</v>
      </c>
      <c r="O316" s="513" t="str">
        <f>IF($J304="TC",0,IF($J304="Nso",0,VLOOKUP($A301,'Class-9'!$B$9:$EX$108,24,0)))</f>
        <v/>
      </c>
    </row>
    <row r="317" spans="1:16" ht="17.25" customHeight="1">
      <c r="A317" s="1084"/>
      <c r="B317" s="60" t="s">
        <v>79</v>
      </c>
      <c r="C317" s="1143" t="str">
        <f>'Class-9'!$Z$3</f>
        <v>ENGLISH</v>
      </c>
      <c r="D317" s="1144"/>
      <c r="E317" s="511">
        <f>IF($J304="TC",0,IF($J304="Nso",0,VLOOKUP($A301,'Class-9'!$B$9:$EX$108,25,0)))</f>
        <v>0</v>
      </c>
      <c r="F317" s="511">
        <f>IF($J304="TC",0,IF($J304="Nso",0,VLOOKUP($A301,'Class-9'!$B$9:$EX$108,26,0)))</f>
        <v>0</v>
      </c>
      <c r="G317" s="514">
        <f t="shared" ref="G317:G321" si="32">E317+F317</f>
        <v>0</v>
      </c>
      <c r="H317" s="472">
        <f>IF($J304="TC",0,IF($J304="Nso",0,VLOOKUP($A301,'Class-9'!$B$9:$EX$108,28,0)))</f>
        <v>0</v>
      </c>
      <c r="I317" s="511">
        <f>IF($J304="TC",0,IF($J304="Nso",0,VLOOKUP($A301,'Class-9'!$B$9:$EX$108,29,0)))</f>
        <v>0</v>
      </c>
      <c r="J317" s="514">
        <f t="shared" ref="J317:J321" si="33">H317+I317</f>
        <v>0</v>
      </c>
      <c r="K317" s="511">
        <f>IF($J304="TC",0,IF($J304="Nso",0,VLOOKUP($A301,'Class-9'!$B$9:$EX$108,31,0)))</f>
        <v>0</v>
      </c>
      <c r="L317" s="511">
        <f>IF($J304="Nso",0,VLOOKUP($A301,'Class-9'!$B$9:$EX$108,32,0))</f>
        <v>0</v>
      </c>
      <c r="M317" s="514">
        <f t="shared" ref="M317:M321" si="34">K317+L317</f>
        <v>0</v>
      </c>
      <c r="N317" s="511">
        <f t="shared" ref="N317:N321" si="35">G317+J317+M317</f>
        <v>0</v>
      </c>
      <c r="O317" s="513" t="str">
        <f>IF($J304="TC",0,IF($J304="Nso",0,VLOOKUP($A301,'Class-9'!$B$9:$EX$108,38,0)))</f>
        <v/>
      </c>
    </row>
    <row r="318" spans="1:16" ht="17.25" customHeight="1">
      <c r="A318" s="1084"/>
      <c r="B318" s="60" t="s">
        <v>79</v>
      </c>
      <c r="C318" s="1143" t="str">
        <f>'Class-9'!$AN$3</f>
        <v>SANSKRIT</v>
      </c>
      <c r="D318" s="1144"/>
      <c r="E318" s="511">
        <f>IF($J304="TC",0,IF($J304="Nso",0,VLOOKUP($A301,'Class-9'!$B$9:$EX$108,39,0)))</f>
        <v>0</v>
      </c>
      <c r="F318" s="511">
        <f>IF($J304="TC",0,IF($J304="TC",0,IF($J304="Nso",0,VLOOKUP($A301,'Class-9'!$B$9:$EX$108,40,0))))</f>
        <v>0</v>
      </c>
      <c r="G318" s="514">
        <f t="shared" si="32"/>
        <v>0</v>
      </c>
      <c r="H318" s="472">
        <f>IF($J304="TC",0,IF($J304="Nso",0,VLOOKUP($A301,'Class-9'!$B$9:$EX$108,42,0)))</f>
        <v>0</v>
      </c>
      <c r="I318" s="511">
        <f>IF($J304="TC",0,IF($J304="Nso",0,VLOOKUP($A301,'Class-9'!$B$9:$EX$108,43,0)))</f>
        <v>0</v>
      </c>
      <c r="J318" s="514">
        <f t="shared" si="33"/>
        <v>0</v>
      </c>
      <c r="K318" s="511">
        <f>IF($J304="TC",0,IF($J304="Nso",0,VLOOKUP($A301,'Class-9'!$B$9:$EX$108,45,0)))</f>
        <v>0</v>
      </c>
      <c r="L318" s="511">
        <f>IF($J304="Nso",0,VLOOKUP($A301,'Class-9'!$B$9:$EX$108,46,0))</f>
        <v>0</v>
      </c>
      <c r="M318" s="514">
        <f t="shared" si="34"/>
        <v>0</v>
      </c>
      <c r="N318" s="511">
        <f t="shared" si="35"/>
        <v>0</v>
      </c>
      <c r="O318" s="513" t="str">
        <f>IF($J304="TC",0,IF($J304="Nso",0,VLOOKUP($A301,'Class-9'!$B$9:$EX$108,52,0)))</f>
        <v/>
      </c>
    </row>
    <row r="319" spans="1:16" ht="17.25" customHeight="1">
      <c r="A319" s="1084"/>
      <c r="B319" s="60" t="s">
        <v>79</v>
      </c>
      <c r="C319" s="1143" t="str">
        <f>'Class-9'!$BB$3</f>
        <v>SCIENCE</v>
      </c>
      <c r="D319" s="1144"/>
      <c r="E319" s="511">
        <f>IF($J304="TC",0,IF($J304="Nso",0,VLOOKUP($A301,'Class-9'!$B$9:$EX$108,53,0)))</f>
        <v>0</v>
      </c>
      <c r="F319" s="511">
        <f>IF($J304="TC",0,IF($J304="Nso",0,VLOOKUP($A301,'Class-9'!$B$9:$EX$108,54,0)))</f>
        <v>0</v>
      </c>
      <c r="G319" s="514">
        <f t="shared" si="32"/>
        <v>0</v>
      </c>
      <c r="H319" s="472">
        <f>IF($J304="TC",0,IF($J304="Nso",0,VLOOKUP($A301,'Class-9'!$B$9:$EX$108,56,0)))</f>
        <v>0</v>
      </c>
      <c r="I319" s="511">
        <f>IF($J304="TC",0,IF($J304="Nso",0,VLOOKUP($A301,'Class-9'!$B$9:$EX$108,57,0)))</f>
        <v>0</v>
      </c>
      <c r="J319" s="514">
        <f t="shared" si="33"/>
        <v>0</v>
      </c>
      <c r="K319" s="511">
        <f>IF($J304="TC",0,IF($J304="Nso",0,VLOOKUP($A301,'Class-9'!$B$9:$EX$108,59,0)))</f>
        <v>0</v>
      </c>
      <c r="L319" s="511">
        <f>IF($J304="Nso",0,VLOOKUP($A301,'Class-9'!$B$9:$EX$108,60,0))</f>
        <v>0</v>
      </c>
      <c r="M319" s="514">
        <f t="shared" si="34"/>
        <v>0</v>
      </c>
      <c r="N319" s="511">
        <f t="shared" si="35"/>
        <v>0</v>
      </c>
      <c r="O319" s="513" t="str">
        <f>IF($J304="TC",0,IF($J304="Nso",0,VLOOKUP($A301,'Class-9'!$B$9:$EX$108,66,0)))</f>
        <v/>
      </c>
    </row>
    <row r="320" spans="1:16" ht="17.25" customHeight="1">
      <c r="A320" s="1084"/>
      <c r="B320" s="60" t="s">
        <v>79</v>
      </c>
      <c r="C320" s="1143" t="str">
        <f>'Class-9'!$BP$3</f>
        <v>MATHEMATICS</v>
      </c>
      <c r="D320" s="1144"/>
      <c r="E320" s="511">
        <f>IF($J304="TC",0,IF($J304="Nso",0,VLOOKUP($A301,'Class-9'!$B$9:$EX$108,67,0)))</f>
        <v>0</v>
      </c>
      <c r="F320" s="511">
        <f>IF($J304="TC",0,IF($J304="Nso",0,VLOOKUP($A301,'Class-9'!$B$9:$EX$108,68,0)))</f>
        <v>0</v>
      </c>
      <c r="G320" s="514">
        <f t="shared" si="32"/>
        <v>0</v>
      </c>
      <c r="H320" s="472">
        <f>IF($J304="TC",0,IF($J304="Nso",0,VLOOKUP($A301,'Class-9'!$B$9:$EX$108,70,0)))</f>
        <v>0</v>
      </c>
      <c r="I320" s="511">
        <f>IF($J304="TC",0,IF($J304="Nso",0,VLOOKUP($A301,'Class-9'!$B$9:$EX$108,71,0)))</f>
        <v>0</v>
      </c>
      <c r="J320" s="514">
        <f t="shared" si="33"/>
        <v>0</v>
      </c>
      <c r="K320" s="511">
        <f>IF($J304="TC",0,IF($J304="Nso",0,VLOOKUP($A301,'Class-9'!$B$9:$EX$108,73,0)))</f>
        <v>0</v>
      </c>
      <c r="L320" s="511">
        <f>IF($J304="Nso",0,VLOOKUP($A301,'Class-9'!$B$9:$EX$108,74,0))</f>
        <v>0</v>
      </c>
      <c r="M320" s="514">
        <f t="shared" si="34"/>
        <v>0</v>
      </c>
      <c r="N320" s="511">
        <f t="shared" si="35"/>
        <v>0</v>
      </c>
      <c r="O320" s="513" t="str">
        <f>IF($J304="TC",0,IF($J304="Nso",0,VLOOKUP($A301,'Class-9'!$B$9:$EX$108,80,0)))</f>
        <v/>
      </c>
    </row>
    <row r="321" spans="1:15" ht="17.25" customHeight="1" thickBot="1">
      <c r="A321" s="1084"/>
      <c r="B321" s="60" t="s">
        <v>79</v>
      </c>
      <c r="C321" s="1117" t="str">
        <f>'Class-9'!$CD$3</f>
        <v>SOCIAL SCIENCE</v>
      </c>
      <c r="D321" s="1118"/>
      <c r="E321" s="511">
        <f>IF($J304="TC",0,IF($J304="Nso",0,VLOOKUP($A301,'Class-9'!$B$9:$EX$108,81,0)))</f>
        <v>0</v>
      </c>
      <c r="F321" s="511">
        <f>IF($J304="TC",0,IF($J304="Nso",0,VLOOKUP($A301,'Class-9'!$B$9:$EX$108,82,0)))</f>
        <v>0</v>
      </c>
      <c r="G321" s="515">
        <f t="shared" si="32"/>
        <v>0</v>
      </c>
      <c r="H321" s="516">
        <f>IF($J304="TC",0,IF($J304="Nso",0,VLOOKUP($A301,'Class-9'!$B$9:$EX$108,84,0)))</f>
        <v>0</v>
      </c>
      <c r="I321" s="511">
        <f>IF($J304="TC",0,IF($J304="Nso",0,VLOOKUP($A301,'Class-9'!$B$9:$EX$108,85,0)))</f>
        <v>0</v>
      </c>
      <c r="J321" s="515">
        <f t="shared" si="33"/>
        <v>0</v>
      </c>
      <c r="K321" s="511">
        <f>IF($J304="TC",0,IF($J304="Nso",0,VLOOKUP($A301,'Class-9'!$B$9:$EX$108,87,0)))</f>
        <v>0</v>
      </c>
      <c r="L321" s="511">
        <f>IF($J304="Nso",0,VLOOKUP($A301,'Class-9'!$B$9:$EX$108,88,0))</f>
        <v>0</v>
      </c>
      <c r="M321" s="515">
        <f t="shared" si="34"/>
        <v>0</v>
      </c>
      <c r="N321" s="511">
        <f t="shared" si="35"/>
        <v>0</v>
      </c>
      <c r="O321" s="513" t="str">
        <f>IF($J304="TC",0,IF($J304="Nso",0,VLOOKUP($A301,'Class-9'!$B$9:$EX$108,94,0)))</f>
        <v/>
      </c>
    </row>
    <row r="322" spans="1:15" ht="21.75" customHeight="1">
      <c r="A322" s="1084"/>
      <c r="B322" s="60" t="s">
        <v>79</v>
      </c>
      <c r="C322" s="1119" t="s">
        <v>92</v>
      </c>
      <c r="D322" s="1120"/>
      <c r="E322" s="1121"/>
      <c r="F322" s="1125" t="s">
        <v>93</v>
      </c>
      <c r="G322" s="1126"/>
      <c r="H322" s="1127" t="s">
        <v>94</v>
      </c>
      <c r="I322" s="1128"/>
      <c r="J322" s="1129" t="s">
        <v>47</v>
      </c>
      <c r="K322" s="1130"/>
      <c r="L322" s="517" t="s">
        <v>114</v>
      </c>
      <c r="M322" s="1131" t="s">
        <v>45</v>
      </c>
      <c r="N322" s="1132"/>
      <c r="O322" s="518" t="s">
        <v>49</v>
      </c>
    </row>
    <row r="323" spans="1:15" ht="21.75" customHeight="1" thickBot="1">
      <c r="A323" s="1084"/>
      <c r="B323" s="60" t="s">
        <v>79</v>
      </c>
      <c r="C323" s="1122"/>
      <c r="D323" s="1123"/>
      <c r="E323" s="1124"/>
      <c r="F323" s="1133">
        <f>IF($J304="TC",0,IF($J304="Nso",0,VLOOKUP($A301,'Class-9'!$B$9:$EX$108,146,0)))</f>
        <v>0</v>
      </c>
      <c r="G323" s="1134"/>
      <c r="H323" s="1133">
        <f>IF($J304="TC",0,IF($J304="Nso",0,VLOOKUP($A301,'Class-9'!$B$9:$EX$108,147,0)))</f>
        <v>0</v>
      </c>
      <c r="I323" s="1134"/>
      <c r="J323" s="1135">
        <f>IF($J304="TC",0,IF($J304="Nso",0,VLOOKUP($A301,'Class-9'!$B$9:$EX$108,148,0)))</f>
        <v>0</v>
      </c>
      <c r="K323" s="1136"/>
      <c r="L323" s="349" t="str">
        <f>IF($J304="TC",0,IF($J304="Nso",0,VLOOKUP($A301,'Class-9'!$B$9:$EX$108,149,0)))</f>
        <v/>
      </c>
      <c r="M323" s="1137" t="str">
        <f>IF($J304="TC","TC",IF($J304="Nso","NSO",VLOOKUP($A301,'Class-9'!$B$9:$EX$108,150,0)))</f>
        <v/>
      </c>
      <c r="N323" s="1138"/>
      <c r="O323" s="123" t="str">
        <f>IF($J304="Nso",0,VLOOKUP($A301,'Class-9'!$B$9:$EX$108,152,0))</f>
        <v/>
      </c>
    </row>
    <row r="324" spans="1:15" ht="21.75" customHeight="1">
      <c r="A324" s="1084"/>
      <c r="B324" s="60" t="s">
        <v>79</v>
      </c>
      <c r="C324" s="1186" t="s">
        <v>65</v>
      </c>
      <c r="D324" s="1187"/>
      <c r="E324" s="1187"/>
      <c r="F324" s="1187"/>
      <c r="G324" s="1187"/>
      <c r="H324" s="1188"/>
      <c r="I324" s="1189" t="s">
        <v>66</v>
      </c>
      <c r="J324" s="1190"/>
      <c r="K324" s="1190"/>
      <c r="L324" s="124">
        <f>VLOOKUP($A301,'Class-9'!$B$9:$EX$108,143,0)</f>
        <v>0</v>
      </c>
      <c r="M324" s="1191" t="s">
        <v>126</v>
      </c>
      <c r="N324" s="1192"/>
      <c r="O324" s="1193"/>
    </row>
    <row r="325" spans="1:15" ht="21.75" customHeight="1" thickBot="1">
      <c r="A325" s="1084"/>
      <c r="B325" s="60" t="s">
        <v>79</v>
      </c>
      <c r="C325" s="1194" t="s">
        <v>60</v>
      </c>
      <c r="D325" s="1195"/>
      <c r="E325" s="1195"/>
      <c r="F325" s="1196" t="s">
        <v>197</v>
      </c>
      <c r="G325" s="1196"/>
      <c r="H325" s="351" t="s">
        <v>53</v>
      </c>
      <c r="I325" s="1197" t="s">
        <v>67</v>
      </c>
      <c r="J325" s="1198"/>
      <c r="K325" s="1198"/>
      <c r="L325" s="174">
        <f>VLOOKUP($A301,'Class-9'!$B$9:$EX$108,144,0)</f>
        <v>0</v>
      </c>
      <c r="M325" s="1199" t="str">
        <f>IF($J304="TC",0,IF($J304="Nso",0,VLOOKUP($A301,'Class-9'!$B$9:$EX$108,145,0)))</f>
        <v/>
      </c>
      <c r="N325" s="1200"/>
      <c r="O325" s="1201"/>
    </row>
    <row r="326" spans="1:15" ht="21.75" customHeight="1">
      <c r="A326" s="1084"/>
      <c r="B326" s="60" t="s">
        <v>79</v>
      </c>
      <c r="C326" s="1194"/>
      <c r="D326" s="1195"/>
      <c r="E326" s="1195"/>
      <c r="F326" s="1196"/>
      <c r="G326" s="1196"/>
      <c r="H326" s="490" t="s">
        <v>203</v>
      </c>
      <c r="I326" s="1202" t="s">
        <v>68</v>
      </c>
      <c r="J326" s="1203"/>
      <c r="K326" s="1203"/>
      <c r="L326" s="1204">
        <f>IF($J304="TC","Transferred",IF($J304="Nso","NameSeparated",VLOOKUP($A301,'Class-9'!$B$9:$EX$108,153,0)))</f>
        <v>0</v>
      </c>
      <c r="M326" s="1204"/>
      <c r="N326" s="1204"/>
      <c r="O326" s="1205"/>
    </row>
    <row r="327" spans="1:15" s="489" customFormat="1" ht="17.25" customHeight="1">
      <c r="A327" s="1084"/>
      <c r="B327" s="488" t="s">
        <v>79</v>
      </c>
      <c r="C327" s="1166" t="str">
        <f>'Class-9'!$CR$3</f>
        <v>Foundation Of Information Tech.</v>
      </c>
      <c r="D327" s="1167"/>
      <c r="E327" s="1168"/>
      <c r="F327" s="1169" t="str">
        <f>IF($J304="TC",0,IF($J304="Nso",0,VLOOKUP($A301,'Class-9'!$B$9:$GA$108,170,0)))</f>
        <v>0/200</v>
      </c>
      <c r="G327" s="1169"/>
      <c r="H327" s="122">
        <f>IF($J304="TC",0,IF($J304="Nso",0,VLOOKUP($A301,'Class-9'!$B$9:$GA$108,106,0)))</f>
        <v>0</v>
      </c>
      <c r="I327" s="1170" t="s">
        <v>81</v>
      </c>
      <c r="J327" s="1171"/>
      <c r="K327" s="1171"/>
      <c r="L327" s="1172">
        <f>'Class-9'!$T$2</f>
        <v>44676</v>
      </c>
      <c r="M327" s="1173"/>
      <c r="N327" s="1173"/>
      <c r="O327" s="1174"/>
    </row>
    <row r="328" spans="1:15" s="489" customFormat="1" ht="17.25" customHeight="1">
      <c r="A328" s="1084"/>
      <c r="B328" s="488" t="s">
        <v>79</v>
      </c>
      <c r="C328" s="1175" t="str">
        <f>'Class-9'!$DD$3</f>
        <v>Health &amp; Phy. Edu.</v>
      </c>
      <c r="D328" s="1169"/>
      <c r="E328" s="1169"/>
      <c r="F328" s="1176" t="str">
        <f>IF($J304="TC",0,IF($J304="Nso",0,VLOOKUP($A301,'Class-9'!$B$9:$GA$108,174,0)))</f>
        <v>0/200</v>
      </c>
      <c r="G328" s="1177"/>
      <c r="H328" s="122">
        <f>IF($J304="TC",0,IF($J304="Nso",0,VLOOKUP($A301,'Class-9'!$B$9:$GA$108,118,0)))</f>
        <v>0</v>
      </c>
      <c r="I328" s="1178"/>
      <c r="J328" s="1179"/>
      <c r="K328" s="1179"/>
      <c r="L328" s="1179"/>
      <c r="M328" s="1179"/>
      <c r="N328" s="1179"/>
      <c r="O328" s="1180"/>
    </row>
    <row r="329" spans="1:15" s="489" customFormat="1" ht="17.25" customHeight="1">
      <c r="A329" s="1084"/>
      <c r="B329" s="488" t="s">
        <v>79</v>
      </c>
      <c r="C329" s="1184" t="str">
        <f>'Class-9'!$DP$3</f>
        <v>S.U.P.W.</v>
      </c>
      <c r="D329" s="1185"/>
      <c r="E329" s="1185"/>
      <c r="F329" s="1176" t="str">
        <f>IF($J304="TC",0,IF($J304="Nso",0,VLOOKUP($A301,'Class-9'!$B$9:$GA$108,178,0)))</f>
        <v>0/100</v>
      </c>
      <c r="G329" s="1177"/>
      <c r="H329" s="122">
        <f>IF($J304="TC",0,IF($J304="Nso",0,VLOOKUP($A301,'Class-9'!$B$9:$GA$108,124,0)))</f>
        <v>0</v>
      </c>
      <c r="I329" s="1181"/>
      <c r="J329" s="1182"/>
      <c r="K329" s="1182"/>
      <c r="L329" s="1182"/>
      <c r="M329" s="1182"/>
      <c r="N329" s="1182"/>
      <c r="O329" s="1183"/>
    </row>
    <row r="330" spans="1:15" s="489" customFormat="1" ht="17.25" customHeight="1">
      <c r="A330" s="1084"/>
      <c r="B330" s="488"/>
      <c r="C330" s="1184" t="str">
        <f>'Class-9'!$DV$3</f>
        <v>ART EDUCATION</v>
      </c>
      <c r="D330" s="1185"/>
      <c r="E330" s="1185"/>
      <c r="F330" s="1176" t="str">
        <f>IF($J303="TC",0,IF($J303="Nso",0,VLOOKUP($A301,'Class-9'!$B$9:$GA$108,182,0)))</f>
        <v>0/100</v>
      </c>
      <c r="G330" s="1177"/>
      <c r="H330" s="122">
        <f>IF($J303="TC",0,IF($J303="Nso",0,VLOOKUP($A301,'Class-9'!$B$9:$GA$108,130,0)))</f>
        <v>0</v>
      </c>
      <c r="I330" s="1237" t="s">
        <v>95</v>
      </c>
      <c r="J330" s="1221"/>
      <c r="K330" s="1221"/>
      <c r="L330" s="1221"/>
      <c r="M330" s="1221"/>
      <c r="N330" s="1221"/>
      <c r="O330" s="1222"/>
    </row>
    <row r="331" spans="1:15" s="489" customFormat="1" ht="17.25" customHeight="1" thickBot="1">
      <c r="A331" s="1084"/>
      <c r="B331" s="488" t="s">
        <v>79</v>
      </c>
      <c r="C331" s="1238" t="str">
        <f>'Class-9'!$EB$3</f>
        <v>H &amp; C RAJ</v>
      </c>
      <c r="D331" s="1239"/>
      <c r="E331" s="1239"/>
      <c r="F331" s="1240" t="str">
        <f>IF($J304="TC",0,IF($J304="Nso",0,VLOOKUP($A301,'Class-9'!$B$9:$GZ$108,186,0)))</f>
        <v>0/200</v>
      </c>
      <c r="G331" s="1241"/>
      <c r="H331" s="468">
        <f>IF($J304="TC",0,IF($J304="Nso",0,VLOOKUP($A301,'Class-9'!$B$9:$GAZ$108,142,0)))</f>
        <v>0</v>
      </c>
      <c r="I331" s="1237" t="s">
        <v>74</v>
      </c>
      <c r="J331" s="1221"/>
      <c r="K331" s="1221"/>
      <c r="L331" s="1221"/>
      <c r="M331" s="1221"/>
      <c r="N331" s="1221"/>
      <c r="O331" s="1222"/>
    </row>
    <row r="332" spans="1:15" ht="17.25" customHeight="1">
      <c r="A332" s="1084"/>
      <c r="B332" s="49" t="s">
        <v>79</v>
      </c>
      <c r="C332" s="1209" t="s">
        <v>205</v>
      </c>
      <c r="D332" s="1210"/>
      <c r="E332" s="1211"/>
      <c r="F332" s="1218" t="s">
        <v>206</v>
      </c>
      <c r="G332" s="1219"/>
      <c r="H332" s="519" t="s">
        <v>34</v>
      </c>
      <c r="I332" s="1220" t="s">
        <v>75</v>
      </c>
      <c r="J332" s="1221"/>
      <c r="K332" s="1221"/>
      <c r="L332" s="1221"/>
      <c r="M332" s="1221"/>
      <c r="N332" s="1221"/>
      <c r="O332" s="1222"/>
    </row>
    <row r="333" spans="1:15" ht="17.25" customHeight="1">
      <c r="A333" s="1084"/>
      <c r="B333" s="49" t="s">
        <v>79</v>
      </c>
      <c r="C333" s="1212"/>
      <c r="D333" s="1213"/>
      <c r="E333" s="1214"/>
      <c r="F333" s="1223" t="s">
        <v>207</v>
      </c>
      <c r="G333" s="1224"/>
      <c r="H333" s="520" t="s">
        <v>204</v>
      </c>
      <c r="I333" s="1225" t="s">
        <v>76</v>
      </c>
      <c r="J333" s="1226"/>
      <c r="K333" s="1226"/>
      <c r="L333" s="1226"/>
      <c r="M333" s="1226"/>
      <c r="N333" s="1226"/>
      <c r="O333" s="1227"/>
    </row>
    <row r="334" spans="1:15" ht="17.25" customHeight="1">
      <c r="A334" s="1084"/>
      <c r="B334" s="49" t="s">
        <v>79</v>
      </c>
      <c r="C334" s="1212"/>
      <c r="D334" s="1213"/>
      <c r="E334" s="1214"/>
      <c r="F334" s="1223" t="s">
        <v>211</v>
      </c>
      <c r="G334" s="1224"/>
      <c r="H334" s="520" t="s">
        <v>69</v>
      </c>
      <c r="I334" s="1228"/>
      <c r="J334" s="1229"/>
      <c r="K334" s="1229"/>
      <c r="L334" s="1229"/>
      <c r="M334" s="1229"/>
      <c r="N334" s="1229"/>
      <c r="O334" s="1230"/>
    </row>
    <row r="335" spans="1:15" ht="17.25" customHeight="1">
      <c r="A335" s="1084"/>
      <c r="B335" s="49" t="s">
        <v>79</v>
      </c>
      <c r="C335" s="1212"/>
      <c r="D335" s="1213"/>
      <c r="E335" s="1214"/>
      <c r="F335" s="1223" t="s">
        <v>212</v>
      </c>
      <c r="G335" s="1224"/>
      <c r="H335" s="520" t="s">
        <v>70</v>
      </c>
      <c r="I335" s="1228"/>
      <c r="J335" s="1229"/>
      <c r="K335" s="1229"/>
      <c r="L335" s="1229"/>
      <c r="M335" s="1229"/>
      <c r="N335" s="1229"/>
      <c r="O335" s="1230"/>
    </row>
    <row r="336" spans="1:15" ht="17.25" customHeight="1">
      <c r="A336" s="1084"/>
      <c r="B336" s="49" t="s">
        <v>79</v>
      </c>
      <c r="C336" s="1212"/>
      <c r="D336" s="1213"/>
      <c r="E336" s="1214"/>
      <c r="F336" s="1223" t="s">
        <v>125</v>
      </c>
      <c r="G336" s="1224"/>
      <c r="H336" s="520" t="s">
        <v>72</v>
      </c>
      <c r="I336" s="1231" t="s">
        <v>96</v>
      </c>
      <c r="J336" s="1232"/>
      <c r="K336" s="1232"/>
      <c r="L336" s="1232"/>
      <c r="M336" s="1232"/>
      <c r="N336" s="1232"/>
      <c r="O336" s="1233"/>
    </row>
    <row r="337" spans="1:16" ht="17.25" customHeight="1" thickBot="1">
      <c r="A337" s="1084"/>
      <c r="B337" s="62" t="s">
        <v>79</v>
      </c>
      <c r="C337" s="1215"/>
      <c r="D337" s="1216"/>
      <c r="E337" s="1217"/>
      <c r="F337" s="1206" t="s">
        <v>208</v>
      </c>
      <c r="G337" s="1207"/>
      <c r="H337" s="521" t="s">
        <v>71</v>
      </c>
      <c r="I337" s="1234"/>
      <c r="J337" s="1235"/>
      <c r="K337" s="1235"/>
      <c r="L337" s="1235"/>
      <c r="M337" s="1235"/>
      <c r="N337" s="1235"/>
      <c r="O337" s="1236"/>
    </row>
    <row r="338" spans="1:16" ht="22.5" customHeight="1" thickTop="1">
      <c r="A338" s="1208"/>
      <c r="B338" s="1208"/>
      <c r="C338" s="1208"/>
      <c r="D338" s="1208"/>
      <c r="E338" s="1208"/>
      <c r="F338" s="1208"/>
      <c r="G338" s="1208"/>
      <c r="H338" s="1208"/>
      <c r="I338" s="1208"/>
      <c r="J338" s="1208"/>
      <c r="K338" s="1208"/>
      <c r="L338" s="1208"/>
      <c r="M338" s="1208"/>
      <c r="N338" s="1208"/>
      <c r="O338" s="1208"/>
    </row>
    <row r="339" spans="1:16" ht="24.75" customHeight="1" thickBot="1">
      <c r="A339" s="504">
        <f>A301+1</f>
        <v>10</v>
      </c>
      <c r="B339" s="1083" t="s">
        <v>56</v>
      </c>
      <c r="C339" s="1083"/>
      <c r="D339" s="1083"/>
      <c r="E339" s="1083"/>
      <c r="F339" s="1083"/>
      <c r="G339" s="1083"/>
      <c r="H339" s="1083"/>
      <c r="I339" s="1083"/>
      <c r="J339" s="1083"/>
      <c r="K339" s="1083"/>
      <c r="L339" s="1083"/>
      <c r="M339" s="1083"/>
      <c r="N339" s="1083"/>
      <c r="O339" s="1083"/>
    </row>
    <row r="340" spans="1:16" ht="42" customHeight="1" thickTop="1">
      <c r="A340" s="1084"/>
      <c r="B340" s="1085"/>
      <c r="C340" s="1086"/>
      <c r="D340" s="1089" t="str">
        <f>Master!$E$8</f>
        <v>Govt. Sr. Secondary School Raimalwada</v>
      </c>
      <c r="E340" s="1090"/>
      <c r="F340" s="1090"/>
      <c r="G340" s="1090"/>
      <c r="H340" s="1090"/>
      <c r="I340" s="1090"/>
      <c r="J340" s="1090"/>
      <c r="K340" s="1090"/>
      <c r="L340" s="1090"/>
      <c r="M340" s="1090"/>
      <c r="N340" s="1090"/>
      <c r="O340" s="1091"/>
    </row>
    <row r="341" spans="1:16" ht="27.75" customHeight="1" thickBot="1">
      <c r="A341" s="1084"/>
      <c r="B341" s="1087"/>
      <c r="C341" s="1088"/>
      <c r="D341" s="1092" t="str">
        <f>Master!$E$11</f>
        <v>P.S.-Bapini (Jodhpur)</v>
      </c>
      <c r="E341" s="1093"/>
      <c r="F341" s="1093"/>
      <c r="G341" s="1093"/>
      <c r="H341" s="1093"/>
      <c r="I341" s="1093"/>
      <c r="J341" s="1093"/>
      <c r="K341" s="1093"/>
      <c r="L341" s="1093"/>
      <c r="M341" s="1093"/>
      <c r="N341" s="1093"/>
      <c r="O341" s="1094"/>
    </row>
    <row r="342" spans="1:16" ht="17.25" customHeight="1">
      <c r="A342" s="1084"/>
      <c r="B342" s="352"/>
      <c r="C342" s="1095" t="s">
        <v>188</v>
      </c>
      <c r="D342" s="1096"/>
      <c r="E342" s="1096"/>
      <c r="F342" s="1096"/>
      <c r="G342" s="1097"/>
      <c r="H342" s="1104" t="s">
        <v>161</v>
      </c>
      <c r="I342" s="1104"/>
      <c r="J342" s="1107">
        <f>VLOOKUP($A339,'Class-9'!$B$9:$K$108,6)</f>
        <v>0</v>
      </c>
      <c r="K342" s="1108"/>
      <c r="L342" s="1113" t="s">
        <v>77</v>
      </c>
      <c r="M342" s="1114"/>
      <c r="N342" s="1115" t="str">
        <f>Master!$E$14</f>
        <v>08151106901</v>
      </c>
      <c r="O342" s="1116"/>
    </row>
    <row r="343" spans="1:16" ht="17.25" customHeight="1">
      <c r="A343" s="1084"/>
      <c r="B343" s="47"/>
      <c r="C343" s="1098"/>
      <c r="D343" s="1099"/>
      <c r="E343" s="1099"/>
      <c r="F343" s="1099"/>
      <c r="G343" s="1100"/>
      <c r="H343" s="1105"/>
      <c r="I343" s="1105"/>
      <c r="J343" s="1109"/>
      <c r="K343" s="1110"/>
      <c r="L343" s="1071" t="s">
        <v>73</v>
      </c>
      <c r="M343" s="1072"/>
      <c r="N343" s="1072"/>
      <c r="O343" s="1073"/>
      <c r="P343" s="165" t="s">
        <v>196</v>
      </c>
    </row>
    <row r="344" spans="1:16" ht="17.25" customHeight="1" thickBot="1">
      <c r="A344" s="1084"/>
      <c r="B344" s="47"/>
      <c r="C344" s="1101"/>
      <c r="D344" s="1102"/>
      <c r="E344" s="1102"/>
      <c r="F344" s="1102"/>
      <c r="G344" s="1103"/>
      <c r="H344" s="1106"/>
      <c r="I344" s="1106"/>
      <c r="J344" s="1111"/>
      <c r="K344" s="1112"/>
      <c r="L344" s="1074" t="s">
        <v>57</v>
      </c>
      <c r="M344" s="1075"/>
      <c r="N344" s="1076" t="str">
        <f>Master!$E$6</f>
        <v>2021-22</v>
      </c>
      <c r="O344" s="1077"/>
    </row>
    <row r="345" spans="1:16" ht="21.75" customHeight="1">
      <c r="A345" s="1084"/>
      <c r="B345" s="49" t="s">
        <v>79</v>
      </c>
      <c r="C345" s="1078" t="s">
        <v>22</v>
      </c>
      <c r="D345" s="1079"/>
      <c r="E345" s="1079"/>
      <c r="F345" s="1080"/>
      <c r="G345" s="482" t="s">
        <v>186</v>
      </c>
      <c r="H345" s="1081">
        <f>VLOOKUP($A339,'Class-9'!$B$9:$EX$108,4,0)</f>
        <v>0</v>
      </c>
      <c r="I345" s="1081"/>
      <c r="J345" s="1081"/>
      <c r="K345" s="1081"/>
      <c r="L345" s="1081"/>
      <c r="M345" s="1081"/>
      <c r="N345" s="1081"/>
      <c r="O345" s="1082"/>
    </row>
    <row r="346" spans="1:16" ht="21.75" customHeight="1">
      <c r="A346" s="1084"/>
      <c r="B346" s="49" t="s">
        <v>79</v>
      </c>
      <c r="C346" s="1065" t="s">
        <v>24</v>
      </c>
      <c r="D346" s="1066"/>
      <c r="E346" s="1066"/>
      <c r="F346" s="1067"/>
      <c r="G346" s="483" t="s">
        <v>186</v>
      </c>
      <c r="H346" s="1068">
        <f>VLOOKUP($A339,'Class-9'!$B$9:$EX$108,7,0)</f>
        <v>0</v>
      </c>
      <c r="I346" s="1068"/>
      <c r="J346" s="1068"/>
      <c r="K346" s="1068"/>
      <c r="L346" s="1068"/>
      <c r="M346" s="1068"/>
      <c r="N346" s="1068"/>
      <c r="O346" s="1069"/>
    </row>
    <row r="347" spans="1:16" ht="21.75" customHeight="1">
      <c r="A347" s="1084"/>
      <c r="B347" s="49" t="s">
        <v>79</v>
      </c>
      <c r="C347" s="1065" t="s">
        <v>25</v>
      </c>
      <c r="D347" s="1066"/>
      <c r="E347" s="1066"/>
      <c r="F347" s="1067"/>
      <c r="G347" s="483" t="s">
        <v>186</v>
      </c>
      <c r="H347" s="1068">
        <f>VLOOKUP($A339,'Class-9'!$B$9:$EX$108,8,0)</f>
        <v>0</v>
      </c>
      <c r="I347" s="1068"/>
      <c r="J347" s="1068"/>
      <c r="K347" s="1068"/>
      <c r="L347" s="1068"/>
      <c r="M347" s="1068"/>
      <c r="N347" s="1068"/>
      <c r="O347" s="1069"/>
    </row>
    <row r="348" spans="1:16" ht="21.75" customHeight="1">
      <c r="A348" s="1084"/>
      <c r="B348" s="49" t="s">
        <v>79</v>
      </c>
      <c r="C348" s="1065" t="s">
        <v>58</v>
      </c>
      <c r="D348" s="1066"/>
      <c r="E348" s="1066"/>
      <c r="F348" s="1067"/>
      <c r="G348" s="483" t="s">
        <v>186</v>
      </c>
      <c r="H348" s="1068">
        <f>VLOOKUP($A339,'Class-9'!$B$9:$EX$108,9,0)</f>
        <v>0</v>
      </c>
      <c r="I348" s="1068"/>
      <c r="J348" s="1068"/>
      <c r="K348" s="1068"/>
      <c r="L348" s="1068"/>
      <c r="M348" s="1068"/>
      <c r="N348" s="1068"/>
      <c r="O348" s="1069"/>
    </row>
    <row r="349" spans="1:16" ht="21.75" customHeight="1">
      <c r="A349" s="1084"/>
      <c r="B349" s="49" t="s">
        <v>79</v>
      </c>
      <c r="C349" s="1065" t="s">
        <v>59</v>
      </c>
      <c r="D349" s="1066"/>
      <c r="E349" s="1066"/>
      <c r="F349" s="1067"/>
      <c r="G349" s="483" t="s">
        <v>186</v>
      </c>
      <c r="H349" s="1070" t="str">
        <f>CONCATENATE('Class-9'!$G$4,'Class-9'!$J$4)</f>
        <v>9(A)</v>
      </c>
      <c r="I349" s="1068"/>
      <c r="J349" s="1068"/>
      <c r="K349" s="1068"/>
      <c r="L349" s="1068"/>
      <c r="M349" s="1068"/>
      <c r="N349" s="1068"/>
      <c r="O349" s="1069"/>
    </row>
    <row r="350" spans="1:16" ht="21.75" customHeight="1" thickBot="1">
      <c r="A350" s="1084"/>
      <c r="B350" s="49" t="s">
        <v>79</v>
      </c>
      <c r="C350" s="1145" t="s">
        <v>27</v>
      </c>
      <c r="D350" s="1146"/>
      <c r="E350" s="1146"/>
      <c r="F350" s="1147"/>
      <c r="G350" s="484" t="s">
        <v>186</v>
      </c>
      <c r="H350" s="1148">
        <f>VLOOKUP($A339,'Class-9'!$B$9:$EX$108,10,0)</f>
        <v>0</v>
      </c>
      <c r="I350" s="1148"/>
      <c r="J350" s="1148"/>
      <c r="K350" s="1148"/>
      <c r="L350" s="1148"/>
      <c r="M350" s="1148"/>
      <c r="N350" s="1148"/>
      <c r="O350" s="1149"/>
    </row>
    <row r="351" spans="1:16" ht="19.5" customHeight="1">
      <c r="A351" s="1084"/>
      <c r="B351" s="60" t="s">
        <v>79</v>
      </c>
      <c r="C351" s="1150" t="s">
        <v>60</v>
      </c>
      <c r="D351" s="1151"/>
      <c r="E351" s="1154" t="s">
        <v>83</v>
      </c>
      <c r="F351" s="1154" t="s">
        <v>84</v>
      </c>
      <c r="G351" s="1156" t="s">
        <v>33</v>
      </c>
      <c r="H351" s="1158" t="s">
        <v>61</v>
      </c>
      <c r="I351" s="1158"/>
      <c r="J351" s="1159"/>
      <c r="K351" s="1160" t="s">
        <v>100</v>
      </c>
      <c r="L351" s="1161"/>
      <c r="M351" s="1162"/>
      <c r="N351" s="1154" t="s">
        <v>91</v>
      </c>
      <c r="O351" s="1163" t="s">
        <v>209</v>
      </c>
    </row>
    <row r="352" spans="1:16" ht="21.75" customHeight="1">
      <c r="A352" s="1084"/>
      <c r="B352" s="60"/>
      <c r="C352" s="1152"/>
      <c r="D352" s="1153"/>
      <c r="E352" s="1155"/>
      <c r="F352" s="1155"/>
      <c r="G352" s="1157"/>
      <c r="H352" s="507" t="s">
        <v>32</v>
      </c>
      <c r="I352" s="347" t="s">
        <v>199</v>
      </c>
      <c r="J352" s="508" t="s">
        <v>33</v>
      </c>
      <c r="K352" s="507" t="s">
        <v>32</v>
      </c>
      <c r="L352" s="347" t="s">
        <v>199</v>
      </c>
      <c r="M352" s="508" t="s">
        <v>33</v>
      </c>
      <c r="N352" s="1155"/>
      <c r="O352" s="1164"/>
    </row>
    <row r="353" spans="1:15" ht="21.75" customHeight="1" thickBot="1">
      <c r="A353" s="1084"/>
      <c r="B353" s="60" t="s">
        <v>79</v>
      </c>
      <c r="C353" s="1139" t="s">
        <v>62</v>
      </c>
      <c r="D353" s="1140"/>
      <c r="E353" s="509">
        <f>'Class-9'!$L$7</f>
        <v>20</v>
      </c>
      <c r="F353" s="509">
        <f>'Class-9'!$M$7</f>
        <v>20</v>
      </c>
      <c r="G353" s="510">
        <f>SUM(E353:F353)</f>
        <v>40</v>
      </c>
      <c r="H353" s="509">
        <f>'Class-9'!$O$7</f>
        <v>48</v>
      </c>
      <c r="I353" s="509">
        <f>'Class-9'!$P$7</f>
        <v>12</v>
      </c>
      <c r="J353" s="510">
        <f>SUM(H353:I353)</f>
        <v>60</v>
      </c>
      <c r="K353" s="509">
        <f>'Class-9'!$R$7</f>
        <v>80</v>
      </c>
      <c r="L353" s="509">
        <f>'Class-9'!$S$7</f>
        <v>20</v>
      </c>
      <c r="M353" s="510">
        <f>SUM(K353:L353)</f>
        <v>100</v>
      </c>
      <c r="N353" s="509">
        <f>SUM(G353,J353,M353)</f>
        <v>200</v>
      </c>
      <c r="O353" s="1165"/>
    </row>
    <row r="354" spans="1:15" ht="17.25" customHeight="1">
      <c r="A354" s="1084"/>
      <c r="B354" s="60" t="s">
        <v>79</v>
      </c>
      <c r="C354" s="1141" t="str">
        <f>'Class-9'!$L$3</f>
        <v>HINDI</v>
      </c>
      <c r="D354" s="1142"/>
      <c r="E354" s="511">
        <f>IF($J342="TC",0,IF($J342="Nso",0,VLOOKUP($A339,'Class-9'!$B$9:$EX$108,11,0)))</f>
        <v>0</v>
      </c>
      <c r="F354" s="511">
        <f>IF($J342="TC",0,IF($J342="Nso",0,VLOOKUP($A339,'Class-9'!$B$9:$EX$108,12,0)))</f>
        <v>0</v>
      </c>
      <c r="G354" s="512">
        <f>E354+F354</f>
        <v>0</v>
      </c>
      <c r="H354" s="511">
        <f>IF($J342="TC",0,IF($J342="Nso",0,VLOOKUP($A339,'Class-9'!$B$9:$EX$108,14,0)))</f>
        <v>0</v>
      </c>
      <c r="I354" s="511">
        <f>IF($J342="TC",0,IF($J342="Nso",0,VLOOKUP($A339,'Class-9'!$B$9:$EX$108,15,0)))</f>
        <v>0</v>
      </c>
      <c r="J354" s="512">
        <f>H354+I354</f>
        <v>0</v>
      </c>
      <c r="K354" s="511">
        <f>IF($J342="TC",0,IF($J342="Nso",0,VLOOKUP($A339,'Class-9'!$B$9:$EX$108,17,0)))</f>
        <v>0</v>
      </c>
      <c r="L354" s="511">
        <f>IF($J342="Nso",0,VLOOKUP($A339,'Class-9'!$B$9:$EX$108,18,0))</f>
        <v>0</v>
      </c>
      <c r="M354" s="512">
        <f>K354+L354</f>
        <v>0</v>
      </c>
      <c r="N354" s="511">
        <f>G354+J354+M354</f>
        <v>0</v>
      </c>
      <c r="O354" s="513" t="str">
        <f>IF($J342="TC",0,IF($J342="Nso",0,VLOOKUP($A339,'Class-9'!$B$9:$EX$108,24,0)))</f>
        <v/>
      </c>
    </row>
    <row r="355" spans="1:15" ht="17.25" customHeight="1">
      <c r="A355" s="1084"/>
      <c r="B355" s="60" t="s">
        <v>79</v>
      </c>
      <c r="C355" s="1143" t="str">
        <f>'Class-9'!$Z$3</f>
        <v>ENGLISH</v>
      </c>
      <c r="D355" s="1144"/>
      <c r="E355" s="511">
        <f>IF($J342="TC",0,IF($J342="Nso",0,VLOOKUP($A339,'Class-9'!$B$9:$EX$108,25,0)))</f>
        <v>0</v>
      </c>
      <c r="F355" s="511">
        <f>IF($J342="TC",0,IF($J342="Nso",0,VLOOKUP($A339,'Class-9'!$B$9:$EX$108,26,0)))</f>
        <v>0</v>
      </c>
      <c r="G355" s="514">
        <f t="shared" ref="G355:G359" si="36">E355+F355</f>
        <v>0</v>
      </c>
      <c r="H355" s="472">
        <f>IF($J342="TC",0,IF($J342="Nso",0,VLOOKUP($A339,'Class-9'!$B$9:$EX$108,28,0)))</f>
        <v>0</v>
      </c>
      <c r="I355" s="511">
        <f>IF($J342="TC",0,IF($J342="Nso",0,VLOOKUP($A339,'Class-9'!$B$9:$EX$108,29,0)))</f>
        <v>0</v>
      </c>
      <c r="J355" s="514">
        <f t="shared" ref="J355:J359" si="37">H355+I355</f>
        <v>0</v>
      </c>
      <c r="K355" s="511">
        <f>IF($J342="TC",0,IF($J342="Nso",0,VLOOKUP($A339,'Class-9'!$B$9:$EX$108,31,0)))</f>
        <v>0</v>
      </c>
      <c r="L355" s="511">
        <f>IF($J342="Nso",0,VLOOKUP($A339,'Class-9'!$B$9:$EX$108,32,0))</f>
        <v>0</v>
      </c>
      <c r="M355" s="514">
        <f t="shared" ref="M355:M359" si="38">K355+L355</f>
        <v>0</v>
      </c>
      <c r="N355" s="511">
        <f t="shared" ref="N355:N359" si="39">G355+J355+M355</f>
        <v>0</v>
      </c>
      <c r="O355" s="513" t="str">
        <f>IF($J342="TC",0,IF($J342="Nso",0,VLOOKUP($A339,'Class-9'!$B$9:$EX$108,38,0)))</f>
        <v/>
      </c>
    </row>
    <row r="356" spans="1:15" ht="17.25" customHeight="1">
      <c r="A356" s="1084"/>
      <c r="B356" s="60" t="s">
        <v>79</v>
      </c>
      <c r="C356" s="1143" t="str">
        <f>'Class-9'!$AN$3</f>
        <v>SANSKRIT</v>
      </c>
      <c r="D356" s="1144"/>
      <c r="E356" s="511">
        <f>IF($J342="TC",0,IF($J342="Nso",0,VLOOKUP($A339,'Class-9'!$B$9:$EX$108,39,0)))</f>
        <v>0</v>
      </c>
      <c r="F356" s="511">
        <f>IF($J342="TC",0,IF($J342="TC",0,IF($J342="Nso",0,VLOOKUP($A339,'Class-9'!$B$9:$EX$108,40,0))))</f>
        <v>0</v>
      </c>
      <c r="G356" s="514">
        <f t="shared" si="36"/>
        <v>0</v>
      </c>
      <c r="H356" s="472">
        <f>IF($J342="TC",0,IF($J342="Nso",0,VLOOKUP($A339,'Class-9'!$B$9:$EX$108,42,0)))</f>
        <v>0</v>
      </c>
      <c r="I356" s="511">
        <f>IF($J342="TC",0,IF($J342="Nso",0,VLOOKUP($A339,'Class-9'!$B$9:$EX$108,43,0)))</f>
        <v>0</v>
      </c>
      <c r="J356" s="514">
        <f t="shared" si="37"/>
        <v>0</v>
      </c>
      <c r="K356" s="511">
        <f>IF($J342="TC",0,IF($J342="Nso",0,VLOOKUP($A339,'Class-9'!$B$9:$EX$108,45,0)))</f>
        <v>0</v>
      </c>
      <c r="L356" s="511">
        <f>IF($J342="Nso",0,VLOOKUP($A339,'Class-9'!$B$9:$EX$108,46,0))</f>
        <v>0</v>
      </c>
      <c r="M356" s="514">
        <f t="shared" si="38"/>
        <v>0</v>
      </c>
      <c r="N356" s="511">
        <f t="shared" si="39"/>
        <v>0</v>
      </c>
      <c r="O356" s="513" t="str">
        <f>IF($J342="TC",0,IF($J342="Nso",0,VLOOKUP($A339,'Class-9'!$B$9:$EX$108,52,0)))</f>
        <v/>
      </c>
    </row>
    <row r="357" spans="1:15" ht="17.25" customHeight="1">
      <c r="A357" s="1084"/>
      <c r="B357" s="60" t="s">
        <v>79</v>
      </c>
      <c r="C357" s="1143" t="str">
        <f>'Class-9'!$BB$3</f>
        <v>SCIENCE</v>
      </c>
      <c r="D357" s="1144"/>
      <c r="E357" s="511">
        <f>IF($J342="TC",0,IF($J342="Nso",0,VLOOKUP($A339,'Class-9'!$B$9:$EX$108,53,0)))</f>
        <v>0</v>
      </c>
      <c r="F357" s="511">
        <f>IF($J342="TC",0,IF($J342="Nso",0,VLOOKUP($A339,'Class-9'!$B$9:$EX$108,54,0)))</f>
        <v>0</v>
      </c>
      <c r="G357" s="514">
        <f t="shared" si="36"/>
        <v>0</v>
      </c>
      <c r="H357" s="472">
        <f>IF($J342="TC",0,IF($J342="Nso",0,VLOOKUP($A339,'Class-9'!$B$9:$EX$108,56,0)))</f>
        <v>0</v>
      </c>
      <c r="I357" s="511">
        <f>IF($J342="TC",0,IF($J342="Nso",0,VLOOKUP($A339,'Class-9'!$B$9:$EX$108,57,0)))</f>
        <v>0</v>
      </c>
      <c r="J357" s="514">
        <f t="shared" si="37"/>
        <v>0</v>
      </c>
      <c r="K357" s="511">
        <f>IF($J342="TC",0,IF($J342="Nso",0,VLOOKUP($A339,'Class-9'!$B$9:$EX$108,59,0)))</f>
        <v>0</v>
      </c>
      <c r="L357" s="511">
        <f>IF($J342="Nso",0,VLOOKUP($A339,'Class-9'!$B$9:$EX$108,60,0))</f>
        <v>0</v>
      </c>
      <c r="M357" s="514">
        <f t="shared" si="38"/>
        <v>0</v>
      </c>
      <c r="N357" s="511">
        <f t="shared" si="39"/>
        <v>0</v>
      </c>
      <c r="O357" s="513" t="str">
        <f>IF($J342="TC",0,IF($J342="Nso",0,VLOOKUP($A339,'Class-9'!$B$9:$EX$108,66,0)))</f>
        <v/>
      </c>
    </row>
    <row r="358" spans="1:15" ht="17.25" customHeight="1">
      <c r="A358" s="1084"/>
      <c r="B358" s="60" t="s">
        <v>79</v>
      </c>
      <c r="C358" s="1143" t="str">
        <f>'Class-9'!$BP$3</f>
        <v>MATHEMATICS</v>
      </c>
      <c r="D358" s="1144"/>
      <c r="E358" s="511">
        <f>IF($J342="TC",0,IF($J342="Nso",0,VLOOKUP($A339,'Class-9'!$B$9:$EX$108,67,0)))</f>
        <v>0</v>
      </c>
      <c r="F358" s="511">
        <f>IF($J342="TC",0,IF($J342="Nso",0,VLOOKUP($A339,'Class-9'!$B$9:$EX$108,68,0)))</f>
        <v>0</v>
      </c>
      <c r="G358" s="514">
        <f t="shared" si="36"/>
        <v>0</v>
      </c>
      <c r="H358" s="472">
        <f>IF($J342="TC",0,IF($J342="Nso",0,VLOOKUP($A339,'Class-9'!$B$9:$EX$108,70,0)))</f>
        <v>0</v>
      </c>
      <c r="I358" s="511">
        <f>IF($J342="TC",0,IF($J342="Nso",0,VLOOKUP($A339,'Class-9'!$B$9:$EX$108,71,0)))</f>
        <v>0</v>
      </c>
      <c r="J358" s="514">
        <f t="shared" si="37"/>
        <v>0</v>
      </c>
      <c r="K358" s="511">
        <f>IF($J342="TC",0,IF($J342="Nso",0,VLOOKUP($A339,'Class-9'!$B$9:$EX$108,73,0)))</f>
        <v>0</v>
      </c>
      <c r="L358" s="511">
        <f>IF($J342="Nso",0,VLOOKUP($A339,'Class-9'!$B$9:$EX$108,74,0))</f>
        <v>0</v>
      </c>
      <c r="M358" s="514">
        <f t="shared" si="38"/>
        <v>0</v>
      </c>
      <c r="N358" s="511">
        <f t="shared" si="39"/>
        <v>0</v>
      </c>
      <c r="O358" s="513" t="str">
        <f>IF($J342="TC",0,IF($J342="Nso",0,VLOOKUP($A339,'Class-9'!$B$9:$EX$108,80,0)))</f>
        <v/>
      </c>
    </row>
    <row r="359" spans="1:15" ht="17.25" customHeight="1" thickBot="1">
      <c r="A359" s="1084"/>
      <c r="B359" s="60" t="s">
        <v>79</v>
      </c>
      <c r="C359" s="1117" t="str">
        <f>'Class-9'!$CD$3</f>
        <v>SOCIAL SCIENCE</v>
      </c>
      <c r="D359" s="1118"/>
      <c r="E359" s="511">
        <f>IF($J342="TC",0,IF($J342="Nso",0,VLOOKUP($A339,'Class-9'!$B$9:$EX$108,81,0)))</f>
        <v>0</v>
      </c>
      <c r="F359" s="511">
        <f>IF($J342="TC",0,IF($J342="Nso",0,VLOOKUP($A339,'Class-9'!$B$9:$EX$108,82,0)))</f>
        <v>0</v>
      </c>
      <c r="G359" s="515">
        <f t="shared" si="36"/>
        <v>0</v>
      </c>
      <c r="H359" s="516">
        <f>IF($J342="TC",0,IF($J342="Nso",0,VLOOKUP($A339,'Class-9'!$B$9:$EX$108,84,0)))</f>
        <v>0</v>
      </c>
      <c r="I359" s="511">
        <f>IF($J342="TC",0,IF($J342="Nso",0,VLOOKUP($A339,'Class-9'!$B$9:$EX$108,85,0)))</f>
        <v>0</v>
      </c>
      <c r="J359" s="515">
        <f t="shared" si="37"/>
        <v>0</v>
      </c>
      <c r="K359" s="511">
        <f>IF($J342="TC",0,IF($J342="Nso",0,VLOOKUP($A339,'Class-9'!$B$9:$EX$108,87,0)))</f>
        <v>0</v>
      </c>
      <c r="L359" s="511">
        <f>IF($J342="Nso",0,VLOOKUP($A339,'Class-9'!$B$9:$EX$108,88,0))</f>
        <v>0</v>
      </c>
      <c r="M359" s="515">
        <f t="shared" si="38"/>
        <v>0</v>
      </c>
      <c r="N359" s="511">
        <f t="shared" si="39"/>
        <v>0</v>
      </c>
      <c r="O359" s="513" t="str">
        <f>IF($J342="TC",0,IF($J342="Nso",0,VLOOKUP($A339,'Class-9'!$B$9:$EX$108,94,0)))</f>
        <v/>
      </c>
    </row>
    <row r="360" spans="1:15" ht="21.75" customHeight="1">
      <c r="A360" s="1084"/>
      <c r="B360" s="60" t="s">
        <v>79</v>
      </c>
      <c r="C360" s="1119" t="s">
        <v>92</v>
      </c>
      <c r="D360" s="1120"/>
      <c r="E360" s="1121"/>
      <c r="F360" s="1125" t="s">
        <v>93</v>
      </c>
      <c r="G360" s="1126"/>
      <c r="H360" s="1127" t="s">
        <v>94</v>
      </c>
      <c r="I360" s="1128"/>
      <c r="J360" s="1129" t="s">
        <v>47</v>
      </c>
      <c r="K360" s="1130"/>
      <c r="L360" s="517" t="s">
        <v>114</v>
      </c>
      <c r="M360" s="1131" t="s">
        <v>45</v>
      </c>
      <c r="N360" s="1132"/>
      <c r="O360" s="518" t="s">
        <v>49</v>
      </c>
    </row>
    <row r="361" spans="1:15" ht="21.75" customHeight="1" thickBot="1">
      <c r="A361" s="1084"/>
      <c r="B361" s="60" t="s">
        <v>79</v>
      </c>
      <c r="C361" s="1122"/>
      <c r="D361" s="1123"/>
      <c r="E361" s="1124"/>
      <c r="F361" s="1133">
        <f>IF($J342="TC",0,IF($J342="Nso",0,VLOOKUP($A339,'Class-9'!$B$9:$EX$108,146,0)))</f>
        <v>0</v>
      </c>
      <c r="G361" s="1134"/>
      <c r="H361" s="1133">
        <f>IF($J342="TC",0,IF($J342="Nso",0,VLOOKUP($A339,'Class-9'!$B$9:$EX$108,147,0)))</f>
        <v>0</v>
      </c>
      <c r="I361" s="1134"/>
      <c r="J361" s="1135">
        <f>IF($J342="TC",0,IF($J342="Nso",0,VLOOKUP($A339,'Class-9'!$B$9:$EX$108,148,0)))</f>
        <v>0</v>
      </c>
      <c r="K361" s="1136"/>
      <c r="L361" s="349" t="str">
        <f>IF($J342="TC",0,IF($J342="Nso",0,VLOOKUP($A339,'Class-9'!$B$9:$EX$108,149,0)))</f>
        <v/>
      </c>
      <c r="M361" s="1137" t="str">
        <f>IF($J342="TC","TC",IF($J342="Nso","NSO",VLOOKUP($A339,'Class-9'!$B$9:$EX$108,150,0)))</f>
        <v/>
      </c>
      <c r="N361" s="1138"/>
      <c r="O361" s="123" t="str">
        <f>IF($J342="Nso",0,VLOOKUP($A339,'Class-9'!$B$9:$EX$108,152,0))</f>
        <v/>
      </c>
    </row>
    <row r="362" spans="1:15" ht="21.75" customHeight="1">
      <c r="A362" s="1084"/>
      <c r="B362" s="60" t="s">
        <v>79</v>
      </c>
      <c r="C362" s="1186" t="s">
        <v>65</v>
      </c>
      <c r="D362" s="1187"/>
      <c r="E362" s="1187"/>
      <c r="F362" s="1187"/>
      <c r="G362" s="1187"/>
      <c r="H362" s="1188"/>
      <c r="I362" s="1189" t="s">
        <v>66</v>
      </c>
      <c r="J362" s="1190"/>
      <c r="K362" s="1190"/>
      <c r="L362" s="124">
        <f>VLOOKUP($A339,'Class-9'!$B$9:$EX$108,143,0)</f>
        <v>0</v>
      </c>
      <c r="M362" s="1191" t="s">
        <v>126</v>
      </c>
      <c r="N362" s="1192"/>
      <c r="O362" s="1193"/>
    </row>
    <row r="363" spans="1:15" ht="21.75" customHeight="1" thickBot="1">
      <c r="A363" s="1084"/>
      <c r="B363" s="60" t="s">
        <v>79</v>
      </c>
      <c r="C363" s="1194" t="s">
        <v>60</v>
      </c>
      <c r="D363" s="1195"/>
      <c r="E363" s="1195"/>
      <c r="F363" s="1196" t="s">
        <v>197</v>
      </c>
      <c r="G363" s="1196"/>
      <c r="H363" s="351" t="s">
        <v>53</v>
      </c>
      <c r="I363" s="1197" t="s">
        <v>67</v>
      </c>
      <c r="J363" s="1198"/>
      <c r="K363" s="1198"/>
      <c r="L363" s="174">
        <f>VLOOKUP($A339,'Class-9'!$B$9:$EX$108,144,0)</f>
        <v>0</v>
      </c>
      <c r="M363" s="1199" t="str">
        <f>IF($J342="TC",0,IF($J342="Nso",0,VLOOKUP($A339,'Class-9'!$B$9:$EX$108,145,0)))</f>
        <v/>
      </c>
      <c r="N363" s="1200"/>
      <c r="O363" s="1201"/>
    </row>
    <row r="364" spans="1:15" ht="21.75" customHeight="1">
      <c r="A364" s="1084"/>
      <c r="B364" s="60" t="s">
        <v>79</v>
      </c>
      <c r="C364" s="1194"/>
      <c r="D364" s="1195"/>
      <c r="E364" s="1195"/>
      <c r="F364" s="1196"/>
      <c r="G364" s="1196"/>
      <c r="H364" s="490" t="s">
        <v>203</v>
      </c>
      <c r="I364" s="1202" t="s">
        <v>68</v>
      </c>
      <c r="J364" s="1203"/>
      <c r="K364" s="1203"/>
      <c r="L364" s="1204">
        <f>IF($J342="TC","Transferred",IF($J342="Nso","NameSeparated",VLOOKUP($A339,'Class-9'!$B$9:$EX$108,153,0)))</f>
        <v>0</v>
      </c>
      <c r="M364" s="1204"/>
      <c r="N364" s="1204"/>
      <c r="O364" s="1205"/>
    </row>
    <row r="365" spans="1:15" s="489" customFormat="1" ht="17.25" customHeight="1">
      <c r="A365" s="1084"/>
      <c r="B365" s="488" t="s">
        <v>79</v>
      </c>
      <c r="C365" s="1166" t="str">
        <f>'Class-9'!$CR$3</f>
        <v>Foundation Of Information Tech.</v>
      </c>
      <c r="D365" s="1167"/>
      <c r="E365" s="1168"/>
      <c r="F365" s="1169" t="str">
        <f>IF($J342="TC",0,IF($J342="Nso",0,VLOOKUP($A339,'Class-9'!$B$9:$GA$108,170,0)))</f>
        <v>0/200</v>
      </c>
      <c r="G365" s="1169"/>
      <c r="H365" s="122">
        <f>IF($J342="TC",0,IF($J342="Nso",0,VLOOKUP($A339,'Class-9'!$B$9:$GA$108,106,0)))</f>
        <v>0</v>
      </c>
      <c r="I365" s="1170" t="s">
        <v>81</v>
      </c>
      <c r="J365" s="1171"/>
      <c r="K365" s="1171"/>
      <c r="L365" s="1172">
        <f>'Class-9'!$T$2</f>
        <v>44676</v>
      </c>
      <c r="M365" s="1173"/>
      <c r="N365" s="1173"/>
      <c r="O365" s="1174"/>
    </row>
    <row r="366" spans="1:15" s="489" customFormat="1" ht="17.25" customHeight="1">
      <c r="A366" s="1084"/>
      <c r="B366" s="488" t="s">
        <v>79</v>
      </c>
      <c r="C366" s="1175" t="str">
        <f>'Class-9'!$DD$3</f>
        <v>Health &amp; Phy. Edu.</v>
      </c>
      <c r="D366" s="1169"/>
      <c r="E366" s="1169"/>
      <c r="F366" s="1176" t="str">
        <f>IF($J342="TC",0,IF($J342="Nso",0,VLOOKUP($A339,'Class-9'!$B$9:$GA$108,174,0)))</f>
        <v>0/200</v>
      </c>
      <c r="G366" s="1177"/>
      <c r="H366" s="122">
        <f>IF($J342="TC",0,IF($J342="Nso",0,VLOOKUP($A339,'Class-9'!$B$9:$GA$108,118,0)))</f>
        <v>0</v>
      </c>
      <c r="I366" s="1178"/>
      <c r="J366" s="1179"/>
      <c r="K366" s="1179"/>
      <c r="L366" s="1179"/>
      <c r="M366" s="1179"/>
      <c r="N366" s="1179"/>
      <c r="O366" s="1180"/>
    </row>
    <row r="367" spans="1:15" s="489" customFormat="1" ht="17.25" customHeight="1">
      <c r="A367" s="1084"/>
      <c r="B367" s="488" t="s">
        <v>79</v>
      </c>
      <c r="C367" s="1184" t="str">
        <f>'Class-9'!$DP$3</f>
        <v>S.U.P.W.</v>
      </c>
      <c r="D367" s="1185"/>
      <c r="E367" s="1185"/>
      <c r="F367" s="1176" t="str">
        <f>IF($J342="TC",0,IF($J342="Nso",0,VLOOKUP($A339,'Class-9'!$B$9:$GA$108,178,0)))</f>
        <v>0/100</v>
      </c>
      <c r="G367" s="1177"/>
      <c r="H367" s="122">
        <f>IF($J342="TC",0,IF($J342="Nso",0,VLOOKUP($A339,'Class-9'!$B$9:$GA$108,124,0)))</f>
        <v>0</v>
      </c>
      <c r="I367" s="1181"/>
      <c r="J367" s="1182"/>
      <c r="K367" s="1182"/>
      <c r="L367" s="1182"/>
      <c r="M367" s="1182"/>
      <c r="N367" s="1182"/>
      <c r="O367" s="1183"/>
    </row>
    <row r="368" spans="1:15" s="489" customFormat="1" ht="17.25" customHeight="1">
      <c r="A368" s="1084"/>
      <c r="B368" s="488"/>
      <c r="C368" s="1184" t="str">
        <f>'Class-9'!$DV$3</f>
        <v>ART EDUCATION</v>
      </c>
      <c r="D368" s="1185"/>
      <c r="E368" s="1185"/>
      <c r="F368" s="1176" t="str">
        <f>IF($J341="TC",0,IF($J341="Nso",0,VLOOKUP($A339,'Class-9'!$B$9:$GA$108,182,0)))</f>
        <v>0/100</v>
      </c>
      <c r="G368" s="1177"/>
      <c r="H368" s="122">
        <f>IF($J341="TC",0,IF($J341="Nso",0,VLOOKUP($A339,'Class-9'!$B$9:$GA$108,130,0)))</f>
        <v>0</v>
      </c>
      <c r="I368" s="1237" t="s">
        <v>95</v>
      </c>
      <c r="J368" s="1221"/>
      <c r="K368" s="1221"/>
      <c r="L368" s="1221"/>
      <c r="M368" s="1221"/>
      <c r="N368" s="1221"/>
      <c r="O368" s="1222"/>
    </row>
    <row r="369" spans="1:16" s="489" customFormat="1" ht="17.25" customHeight="1" thickBot="1">
      <c r="A369" s="1084"/>
      <c r="B369" s="488" t="s">
        <v>79</v>
      </c>
      <c r="C369" s="1238" t="str">
        <f>'Class-9'!$EB$3</f>
        <v>H &amp; C RAJ</v>
      </c>
      <c r="D369" s="1239"/>
      <c r="E369" s="1239"/>
      <c r="F369" s="1240" t="str">
        <f>IF($J342="TC",0,IF($J342="Nso",0,VLOOKUP($A339,'Class-9'!$B$9:$GZ$108,186,0)))</f>
        <v>0/200</v>
      </c>
      <c r="G369" s="1241"/>
      <c r="H369" s="468">
        <f>IF($J342="TC",0,IF($J342="Nso",0,VLOOKUP($A339,'Class-9'!$B$9:$GAZ$108,142,0)))</f>
        <v>0</v>
      </c>
      <c r="I369" s="1237" t="s">
        <v>74</v>
      </c>
      <c r="J369" s="1221"/>
      <c r="K369" s="1221"/>
      <c r="L369" s="1221"/>
      <c r="M369" s="1221"/>
      <c r="N369" s="1221"/>
      <c r="O369" s="1222"/>
    </row>
    <row r="370" spans="1:16" ht="17.25" customHeight="1">
      <c r="A370" s="1084"/>
      <c r="B370" s="49" t="s">
        <v>79</v>
      </c>
      <c r="C370" s="1209" t="s">
        <v>205</v>
      </c>
      <c r="D370" s="1210"/>
      <c r="E370" s="1211"/>
      <c r="F370" s="1218" t="s">
        <v>206</v>
      </c>
      <c r="G370" s="1219"/>
      <c r="H370" s="519" t="s">
        <v>34</v>
      </c>
      <c r="I370" s="1220" t="s">
        <v>75</v>
      </c>
      <c r="J370" s="1221"/>
      <c r="K370" s="1221"/>
      <c r="L370" s="1221"/>
      <c r="M370" s="1221"/>
      <c r="N370" s="1221"/>
      <c r="O370" s="1222"/>
    </row>
    <row r="371" spans="1:16" ht="17.25" customHeight="1">
      <c r="A371" s="1084"/>
      <c r="B371" s="49" t="s">
        <v>79</v>
      </c>
      <c r="C371" s="1212"/>
      <c r="D371" s="1213"/>
      <c r="E371" s="1214"/>
      <c r="F371" s="1223" t="s">
        <v>207</v>
      </c>
      <c r="G371" s="1224"/>
      <c r="H371" s="520" t="s">
        <v>204</v>
      </c>
      <c r="I371" s="1225" t="s">
        <v>76</v>
      </c>
      <c r="J371" s="1226"/>
      <c r="K371" s="1226"/>
      <c r="L371" s="1226"/>
      <c r="M371" s="1226"/>
      <c r="N371" s="1226"/>
      <c r="O371" s="1227"/>
    </row>
    <row r="372" spans="1:16" ht="17.25" customHeight="1">
      <c r="A372" s="1084"/>
      <c r="B372" s="49" t="s">
        <v>79</v>
      </c>
      <c r="C372" s="1212"/>
      <c r="D372" s="1213"/>
      <c r="E372" s="1214"/>
      <c r="F372" s="1223" t="s">
        <v>211</v>
      </c>
      <c r="G372" s="1224"/>
      <c r="H372" s="520" t="s">
        <v>69</v>
      </c>
      <c r="I372" s="1228"/>
      <c r="J372" s="1229"/>
      <c r="K372" s="1229"/>
      <c r="L372" s="1229"/>
      <c r="M372" s="1229"/>
      <c r="N372" s="1229"/>
      <c r="O372" s="1230"/>
    </row>
    <row r="373" spans="1:16" ht="17.25" customHeight="1">
      <c r="A373" s="1084"/>
      <c r="B373" s="49" t="s">
        <v>79</v>
      </c>
      <c r="C373" s="1212"/>
      <c r="D373" s="1213"/>
      <c r="E373" s="1214"/>
      <c r="F373" s="1223" t="s">
        <v>212</v>
      </c>
      <c r="G373" s="1224"/>
      <c r="H373" s="520" t="s">
        <v>70</v>
      </c>
      <c r="I373" s="1228"/>
      <c r="J373" s="1229"/>
      <c r="K373" s="1229"/>
      <c r="L373" s="1229"/>
      <c r="M373" s="1229"/>
      <c r="N373" s="1229"/>
      <c r="O373" s="1230"/>
    </row>
    <row r="374" spans="1:16" ht="17.25" customHeight="1">
      <c r="A374" s="1084"/>
      <c r="B374" s="49" t="s">
        <v>79</v>
      </c>
      <c r="C374" s="1212"/>
      <c r="D374" s="1213"/>
      <c r="E374" s="1214"/>
      <c r="F374" s="1223" t="s">
        <v>125</v>
      </c>
      <c r="G374" s="1224"/>
      <c r="H374" s="520" t="s">
        <v>72</v>
      </c>
      <c r="I374" s="1231" t="s">
        <v>96</v>
      </c>
      <c r="J374" s="1232"/>
      <c r="K374" s="1232"/>
      <c r="L374" s="1232"/>
      <c r="M374" s="1232"/>
      <c r="N374" s="1232"/>
      <c r="O374" s="1233"/>
    </row>
    <row r="375" spans="1:16" ht="17.25" customHeight="1" thickBot="1">
      <c r="A375" s="1084"/>
      <c r="B375" s="62" t="s">
        <v>79</v>
      </c>
      <c r="C375" s="1215"/>
      <c r="D375" s="1216"/>
      <c r="E375" s="1217"/>
      <c r="F375" s="1206" t="s">
        <v>208</v>
      </c>
      <c r="G375" s="1207"/>
      <c r="H375" s="521" t="s">
        <v>71</v>
      </c>
      <c r="I375" s="1234"/>
      <c r="J375" s="1235"/>
      <c r="K375" s="1235"/>
      <c r="L375" s="1235"/>
      <c r="M375" s="1235"/>
      <c r="N375" s="1235"/>
      <c r="O375" s="1236"/>
    </row>
    <row r="376" spans="1:16" ht="24.75" customHeight="1" thickTop="1" thickBot="1">
      <c r="A376" s="504">
        <f>A339+1</f>
        <v>11</v>
      </c>
      <c r="B376" s="1083" t="s">
        <v>56</v>
      </c>
      <c r="C376" s="1083"/>
      <c r="D376" s="1083"/>
      <c r="E376" s="1083"/>
      <c r="F376" s="1083"/>
      <c r="G376" s="1083"/>
      <c r="H376" s="1083"/>
      <c r="I376" s="1083"/>
      <c r="J376" s="1083"/>
      <c r="K376" s="1083"/>
      <c r="L376" s="1083"/>
      <c r="M376" s="1083"/>
      <c r="N376" s="1083"/>
      <c r="O376" s="1083"/>
    </row>
    <row r="377" spans="1:16" ht="42" customHeight="1" thickTop="1">
      <c r="A377" s="1084"/>
      <c r="B377" s="1085"/>
      <c r="C377" s="1086"/>
      <c r="D377" s="1089" t="str">
        <f>Master!$E$8</f>
        <v>Govt. Sr. Secondary School Raimalwada</v>
      </c>
      <c r="E377" s="1090"/>
      <c r="F377" s="1090"/>
      <c r="G377" s="1090"/>
      <c r="H377" s="1090"/>
      <c r="I377" s="1090"/>
      <c r="J377" s="1090"/>
      <c r="K377" s="1090"/>
      <c r="L377" s="1090"/>
      <c r="M377" s="1090"/>
      <c r="N377" s="1090"/>
      <c r="O377" s="1091"/>
    </row>
    <row r="378" spans="1:16" ht="27.75" customHeight="1" thickBot="1">
      <c r="A378" s="1084"/>
      <c r="B378" s="1087"/>
      <c r="C378" s="1088"/>
      <c r="D378" s="1092" t="str">
        <f>Master!$E$11</f>
        <v>P.S.-Bapini (Jodhpur)</v>
      </c>
      <c r="E378" s="1093"/>
      <c r="F378" s="1093"/>
      <c r="G378" s="1093"/>
      <c r="H378" s="1093"/>
      <c r="I378" s="1093"/>
      <c r="J378" s="1093"/>
      <c r="K378" s="1093"/>
      <c r="L378" s="1093"/>
      <c r="M378" s="1093"/>
      <c r="N378" s="1093"/>
      <c r="O378" s="1094"/>
    </row>
    <row r="379" spans="1:16" ht="17.25" customHeight="1">
      <c r="A379" s="1084"/>
      <c r="B379" s="352"/>
      <c r="C379" s="1095" t="s">
        <v>188</v>
      </c>
      <c r="D379" s="1096"/>
      <c r="E379" s="1096"/>
      <c r="F379" s="1096"/>
      <c r="G379" s="1097"/>
      <c r="H379" s="1104" t="s">
        <v>161</v>
      </c>
      <c r="I379" s="1104"/>
      <c r="J379" s="1107">
        <f>VLOOKUP($A376,'Class-9'!$B$9:$K$108,6)</f>
        <v>0</v>
      </c>
      <c r="K379" s="1108"/>
      <c r="L379" s="1113" t="s">
        <v>77</v>
      </c>
      <c r="M379" s="1114"/>
      <c r="N379" s="1115" t="str">
        <f>Master!$E$14</f>
        <v>08151106901</v>
      </c>
      <c r="O379" s="1116"/>
    </row>
    <row r="380" spans="1:16" ht="17.25" customHeight="1">
      <c r="A380" s="1084"/>
      <c r="B380" s="47"/>
      <c r="C380" s="1098"/>
      <c r="D380" s="1099"/>
      <c r="E380" s="1099"/>
      <c r="F380" s="1099"/>
      <c r="G380" s="1100"/>
      <c r="H380" s="1105"/>
      <c r="I380" s="1105"/>
      <c r="J380" s="1109"/>
      <c r="K380" s="1110"/>
      <c r="L380" s="1071" t="s">
        <v>73</v>
      </c>
      <c r="M380" s="1072"/>
      <c r="N380" s="1072"/>
      <c r="O380" s="1073"/>
      <c r="P380" s="165" t="s">
        <v>196</v>
      </c>
    </row>
    <row r="381" spans="1:16" ht="17.25" customHeight="1" thickBot="1">
      <c r="A381" s="1084"/>
      <c r="B381" s="47"/>
      <c r="C381" s="1101"/>
      <c r="D381" s="1102"/>
      <c r="E381" s="1102"/>
      <c r="F381" s="1102"/>
      <c r="G381" s="1103"/>
      <c r="H381" s="1106"/>
      <c r="I381" s="1106"/>
      <c r="J381" s="1111"/>
      <c r="K381" s="1112"/>
      <c r="L381" s="1074" t="s">
        <v>57</v>
      </c>
      <c r="M381" s="1075"/>
      <c r="N381" s="1076" t="str">
        <f>Master!$E$6</f>
        <v>2021-22</v>
      </c>
      <c r="O381" s="1077"/>
    </row>
    <row r="382" spans="1:16" ht="21.75" customHeight="1">
      <c r="A382" s="1084"/>
      <c r="B382" s="49" t="s">
        <v>79</v>
      </c>
      <c r="C382" s="1078" t="s">
        <v>22</v>
      </c>
      <c r="D382" s="1079"/>
      <c r="E382" s="1079"/>
      <c r="F382" s="1080"/>
      <c r="G382" s="482" t="s">
        <v>186</v>
      </c>
      <c r="H382" s="1081">
        <f>VLOOKUP($A376,'Class-9'!$B$9:$EX$108,4,0)</f>
        <v>0</v>
      </c>
      <c r="I382" s="1081"/>
      <c r="J382" s="1081"/>
      <c r="K382" s="1081"/>
      <c r="L382" s="1081"/>
      <c r="M382" s="1081"/>
      <c r="N382" s="1081"/>
      <c r="O382" s="1082"/>
    </row>
    <row r="383" spans="1:16" ht="21.75" customHeight="1">
      <c r="A383" s="1084"/>
      <c r="B383" s="49" t="s">
        <v>79</v>
      </c>
      <c r="C383" s="1065" t="s">
        <v>24</v>
      </c>
      <c r="D383" s="1066"/>
      <c r="E383" s="1066"/>
      <c r="F383" s="1067"/>
      <c r="G383" s="483" t="s">
        <v>186</v>
      </c>
      <c r="H383" s="1068">
        <f>VLOOKUP($A376,'Class-9'!$B$9:$EX$108,7,0)</f>
        <v>0</v>
      </c>
      <c r="I383" s="1068"/>
      <c r="J383" s="1068"/>
      <c r="K383" s="1068"/>
      <c r="L383" s="1068"/>
      <c r="M383" s="1068"/>
      <c r="N383" s="1068"/>
      <c r="O383" s="1069"/>
    </row>
    <row r="384" spans="1:16" ht="21.75" customHeight="1">
      <c r="A384" s="1084"/>
      <c r="B384" s="49" t="s">
        <v>79</v>
      </c>
      <c r="C384" s="1065" t="s">
        <v>25</v>
      </c>
      <c r="D384" s="1066"/>
      <c r="E384" s="1066"/>
      <c r="F384" s="1067"/>
      <c r="G384" s="483" t="s">
        <v>186</v>
      </c>
      <c r="H384" s="1068">
        <f>VLOOKUP($A376,'Class-9'!$B$9:$EX$108,8,0)</f>
        <v>0</v>
      </c>
      <c r="I384" s="1068"/>
      <c r="J384" s="1068"/>
      <c r="K384" s="1068"/>
      <c r="L384" s="1068"/>
      <c r="M384" s="1068"/>
      <c r="N384" s="1068"/>
      <c r="O384" s="1069"/>
    </row>
    <row r="385" spans="1:15" ht="21.75" customHeight="1">
      <c r="A385" s="1084"/>
      <c r="B385" s="49" t="s">
        <v>79</v>
      </c>
      <c r="C385" s="1065" t="s">
        <v>58</v>
      </c>
      <c r="D385" s="1066"/>
      <c r="E385" s="1066"/>
      <c r="F385" s="1067"/>
      <c r="G385" s="483" t="s">
        <v>186</v>
      </c>
      <c r="H385" s="1068">
        <f>VLOOKUP($A376,'Class-9'!$B$9:$EX$108,9,0)</f>
        <v>0</v>
      </c>
      <c r="I385" s="1068"/>
      <c r="J385" s="1068"/>
      <c r="K385" s="1068"/>
      <c r="L385" s="1068"/>
      <c r="M385" s="1068"/>
      <c r="N385" s="1068"/>
      <c r="O385" s="1069"/>
    </row>
    <row r="386" spans="1:15" ht="21.75" customHeight="1">
      <c r="A386" s="1084"/>
      <c r="B386" s="49" t="s">
        <v>79</v>
      </c>
      <c r="C386" s="1065" t="s">
        <v>59</v>
      </c>
      <c r="D386" s="1066"/>
      <c r="E386" s="1066"/>
      <c r="F386" s="1067"/>
      <c r="G386" s="483" t="s">
        <v>186</v>
      </c>
      <c r="H386" s="1070" t="str">
        <f>CONCATENATE('Class-9'!$G$4,'Class-9'!$J$4)</f>
        <v>9(A)</v>
      </c>
      <c r="I386" s="1068"/>
      <c r="J386" s="1068"/>
      <c r="K386" s="1068"/>
      <c r="L386" s="1068"/>
      <c r="M386" s="1068"/>
      <c r="N386" s="1068"/>
      <c r="O386" s="1069"/>
    </row>
    <row r="387" spans="1:15" ht="21.75" customHeight="1" thickBot="1">
      <c r="A387" s="1084"/>
      <c r="B387" s="49" t="s">
        <v>79</v>
      </c>
      <c r="C387" s="1145" t="s">
        <v>27</v>
      </c>
      <c r="D387" s="1146"/>
      <c r="E387" s="1146"/>
      <c r="F387" s="1147"/>
      <c r="G387" s="484" t="s">
        <v>186</v>
      </c>
      <c r="H387" s="1148">
        <f>VLOOKUP($A376,'Class-9'!$B$9:$EX$108,10,0)</f>
        <v>0</v>
      </c>
      <c r="I387" s="1148"/>
      <c r="J387" s="1148"/>
      <c r="K387" s="1148"/>
      <c r="L387" s="1148"/>
      <c r="M387" s="1148"/>
      <c r="N387" s="1148"/>
      <c r="O387" s="1149"/>
    </row>
    <row r="388" spans="1:15" ht="19.5" customHeight="1">
      <c r="A388" s="1084"/>
      <c r="B388" s="60" t="s">
        <v>79</v>
      </c>
      <c r="C388" s="1150" t="s">
        <v>60</v>
      </c>
      <c r="D388" s="1151"/>
      <c r="E388" s="1154" t="s">
        <v>83</v>
      </c>
      <c r="F388" s="1154" t="s">
        <v>84</v>
      </c>
      <c r="G388" s="1156" t="s">
        <v>33</v>
      </c>
      <c r="H388" s="1158" t="s">
        <v>61</v>
      </c>
      <c r="I388" s="1158"/>
      <c r="J388" s="1159"/>
      <c r="K388" s="1160" t="s">
        <v>100</v>
      </c>
      <c r="L388" s="1161"/>
      <c r="M388" s="1162"/>
      <c r="N388" s="1154" t="s">
        <v>91</v>
      </c>
      <c r="O388" s="1163" t="s">
        <v>209</v>
      </c>
    </row>
    <row r="389" spans="1:15" ht="21.75" customHeight="1">
      <c r="A389" s="1084"/>
      <c r="B389" s="60"/>
      <c r="C389" s="1152"/>
      <c r="D389" s="1153"/>
      <c r="E389" s="1155"/>
      <c r="F389" s="1155"/>
      <c r="G389" s="1157"/>
      <c r="H389" s="507" t="s">
        <v>32</v>
      </c>
      <c r="I389" s="347" t="s">
        <v>199</v>
      </c>
      <c r="J389" s="508" t="s">
        <v>33</v>
      </c>
      <c r="K389" s="507" t="s">
        <v>32</v>
      </c>
      <c r="L389" s="347" t="s">
        <v>199</v>
      </c>
      <c r="M389" s="508" t="s">
        <v>33</v>
      </c>
      <c r="N389" s="1155"/>
      <c r="O389" s="1164"/>
    </row>
    <row r="390" spans="1:15" ht="21.75" customHeight="1" thickBot="1">
      <c r="A390" s="1084"/>
      <c r="B390" s="60" t="s">
        <v>79</v>
      </c>
      <c r="C390" s="1139" t="s">
        <v>62</v>
      </c>
      <c r="D390" s="1140"/>
      <c r="E390" s="509">
        <f>'Class-9'!$L$7</f>
        <v>20</v>
      </c>
      <c r="F390" s="509">
        <f>'Class-9'!$M$7</f>
        <v>20</v>
      </c>
      <c r="G390" s="510">
        <f>SUM(E390:F390)</f>
        <v>40</v>
      </c>
      <c r="H390" s="509">
        <f>'Class-9'!$O$7</f>
        <v>48</v>
      </c>
      <c r="I390" s="509">
        <f>'Class-9'!$P$7</f>
        <v>12</v>
      </c>
      <c r="J390" s="510">
        <f>SUM(H390:I390)</f>
        <v>60</v>
      </c>
      <c r="K390" s="509">
        <f>'Class-9'!$R$7</f>
        <v>80</v>
      </c>
      <c r="L390" s="509">
        <f>'Class-9'!$S$7</f>
        <v>20</v>
      </c>
      <c r="M390" s="510">
        <f>SUM(K390:L390)</f>
        <v>100</v>
      </c>
      <c r="N390" s="509">
        <f>SUM(G390,J390,M390)</f>
        <v>200</v>
      </c>
      <c r="O390" s="1165"/>
    </row>
    <row r="391" spans="1:15" ht="17.25" customHeight="1">
      <c r="A391" s="1084"/>
      <c r="B391" s="60" t="s">
        <v>79</v>
      </c>
      <c r="C391" s="1141" t="str">
        <f>'Class-9'!$L$3</f>
        <v>HINDI</v>
      </c>
      <c r="D391" s="1142"/>
      <c r="E391" s="511">
        <f>IF($J379="TC",0,IF($J379="Nso",0,VLOOKUP($A376,'Class-9'!$B$9:$EX$108,11,0)))</f>
        <v>0</v>
      </c>
      <c r="F391" s="511">
        <f>IF($J379="TC",0,IF($J379="Nso",0,VLOOKUP($A376,'Class-9'!$B$9:$EX$108,12,0)))</f>
        <v>0</v>
      </c>
      <c r="G391" s="512">
        <f>E391+F391</f>
        <v>0</v>
      </c>
      <c r="H391" s="511">
        <f>IF($J379="TC",0,IF($J379="Nso",0,VLOOKUP($A376,'Class-9'!$B$9:$EX$108,14,0)))</f>
        <v>0</v>
      </c>
      <c r="I391" s="511">
        <f>IF($J379="TC",0,IF($J379="Nso",0,VLOOKUP($A376,'Class-9'!$B$9:$EX$108,15,0)))</f>
        <v>0</v>
      </c>
      <c r="J391" s="512">
        <f>H391+I391</f>
        <v>0</v>
      </c>
      <c r="K391" s="511">
        <f>IF($J379="TC",0,IF($J379="Nso",0,VLOOKUP($A376,'Class-9'!$B$9:$EX$108,17,0)))</f>
        <v>0</v>
      </c>
      <c r="L391" s="511">
        <f>IF($J379="Nso",0,VLOOKUP($A376,'Class-9'!$B$9:$EX$108,18,0))</f>
        <v>0</v>
      </c>
      <c r="M391" s="512">
        <f>K391+L391</f>
        <v>0</v>
      </c>
      <c r="N391" s="511">
        <f>G391+J391+M391</f>
        <v>0</v>
      </c>
      <c r="O391" s="513" t="str">
        <f>IF($J379="TC",0,IF($J379="Nso",0,VLOOKUP($A376,'Class-9'!$B$9:$EX$108,24,0)))</f>
        <v/>
      </c>
    </row>
    <row r="392" spans="1:15" ht="17.25" customHeight="1">
      <c r="A392" s="1084"/>
      <c r="B392" s="60" t="s">
        <v>79</v>
      </c>
      <c r="C392" s="1143" t="str">
        <f>'Class-9'!$Z$3</f>
        <v>ENGLISH</v>
      </c>
      <c r="D392" s="1144"/>
      <c r="E392" s="511">
        <f>IF($J379="TC",0,IF($J379="Nso",0,VLOOKUP($A376,'Class-9'!$B$9:$EX$108,25,0)))</f>
        <v>0</v>
      </c>
      <c r="F392" s="511">
        <f>IF($J379="TC",0,IF($J379="Nso",0,VLOOKUP($A376,'Class-9'!$B$9:$EX$108,26,0)))</f>
        <v>0</v>
      </c>
      <c r="G392" s="514">
        <f t="shared" ref="G392:G396" si="40">E392+F392</f>
        <v>0</v>
      </c>
      <c r="H392" s="472">
        <f>IF($J379="TC",0,IF($J379="Nso",0,VLOOKUP($A376,'Class-9'!$B$9:$EX$108,28,0)))</f>
        <v>0</v>
      </c>
      <c r="I392" s="511">
        <f>IF($J379="TC",0,IF($J379="Nso",0,VLOOKUP($A376,'Class-9'!$B$9:$EX$108,29,0)))</f>
        <v>0</v>
      </c>
      <c r="J392" s="514">
        <f t="shared" ref="J392:J396" si="41">H392+I392</f>
        <v>0</v>
      </c>
      <c r="K392" s="511">
        <f>IF($J379="TC",0,IF($J379="Nso",0,VLOOKUP($A376,'Class-9'!$B$9:$EX$108,31,0)))</f>
        <v>0</v>
      </c>
      <c r="L392" s="511">
        <f>IF($J379="Nso",0,VLOOKUP($A376,'Class-9'!$B$9:$EX$108,32,0))</f>
        <v>0</v>
      </c>
      <c r="M392" s="514">
        <f t="shared" ref="M392:M396" si="42">K392+L392</f>
        <v>0</v>
      </c>
      <c r="N392" s="511">
        <f t="shared" ref="N392:N396" si="43">G392+J392+M392</f>
        <v>0</v>
      </c>
      <c r="O392" s="513" t="str">
        <f>IF($J379="TC",0,IF($J379="Nso",0,VLOOKUP($A376,'Class-9'!$B$9:$EX$108,38,0)))</f>
        <v/>
      </c>
    </row>
    <row r="393" spans="1:15" ht="17.25" customHeight="1">
      <c r="A393" s="1084"/>
      <c r="B393" s="60" t="s">
        <v>79</v>
      </c>
      <c r="C393" s="1143" t="str">
        <f>'Class-9'!$AN$3</f>
        <v>SANSKRIT</v>
      </c>
      <c r="D393" s="1144"/>
      <c r="E393" s="511">
        <f>IF($J379="TC",0,IF($J379="Nso",0,VLOOKUP($A376,'Class-9'!$B$9:$EX$108,39,0)))</f>
        <v>0</v>
      </c>
      <c r="F393" s="511">
        <f>IF($J379="TC",0,IF($J379="TC",0,IF($J379="Nso",0,VLOOKUP($A376,'Class-9'!$B$9:$EX$108,40,0))))</f>
        <v>0</v>
      </c>
      <c r="G393" s="514">
        <f t="shared" si="40"/>
        <v>0</v>
      </c>
      <c r="H393" s="472">
        <f>IF($J379="TC",0,IF($J379="Nso",0,VLOOKUP($A376,'Class-9'!$B$9:$EX$108,42,0)))</f>
        <v>0</v>
      </c>
      <c r="I393" s="511">
        <f>IF($J379="TC",0,IF($J379="Nso",0,VLOOKUP($A376,'Class-9'!$B$9:$EX$108,43,0)))</f>
        <v>0</v>
      </c>
      <c r="J393" s="514">
        <f t="shared" si="41"/>
        <v>0</v>
      </c>
      <c r="K393" s="511">
        <f>IF($J379="TC",0,IF($J379="Nso",0,VLOOKUP($A376,'Class-9'!$B$9:$EX$108,45,0)))</f>
        <v>0</v>
      </c>
      <c r="L393" s="511">
        <f>IF($J379="Nso",0,VLOOKUP($A376,'Class-9'!$B$9:$EX$108,46,0))</f>
        <v>0</v>
      </c>
      <c r="M393" s="514">
        <f t="shared" si="42"/>
        <v>0</v>
      </c>
      <c r="N393" s="511">
        <f t="shared" si="43"/>
        <v>0</v>
      </c>
      <c r="O393" s="513" t="str">
        <f>IF($J379="TC",0,IF($J379="Nso",0,VLOOKUP($A376,'Class-9'!$B$9:$EX$108,52,0)))</f>
        <v/>
      </c>
    </row>
    <row r="394" spans="1:15" ht="17.25" customHeight="1">
      <c r="A394" s="1084"/>
      <c r="B394" s="60" t="s">
        <v>79</v>
      </c>
      <c r="C394" s="1143" t="str">
        <f>'Class-9'!$BB$3</f>
        <v>SCIENCE</v>
      </c>
      <c r="D394" s="1144"/>
      <c r="E394" s="511">
        <f>IF($J379="TC",0,IF($J379="Nso",0,VLOOKUP($A376,'Class-9'!$B$9:$EX$108,53,0)))</f>
        <v>0</v>
      </c>
      <c r="F394" s="511">
        <f>IF($J379="TC",0,IF($J379="Nso",0,VLOOKUP($A376,'Class-9'!$B$9:$EX$108,54,0)))</f>
        <v>0</v>
      </c>
      <c r="G394" s="514">
        <f t="shared" si="40"/>
        <v>0</v>
      </c>
      <c r="H394" s="472">
        <f>IF($J379="TC",0,IF($J379="Nso",0,VLOOKUP($A376,'Class-9'!$B$9:$EX$108,56,0)))</f>
        <v>0</v>
      </c>
      <c r="I394" s="511">
        <f>IF($J379="TC",0,IF($J379="Nso",0,VLOOKUP($A376,'Class-9'!$B$9:$EX$108,57,0)))</f>
        <v>0</v>
      </c>
      <c r="J394" s="514">
        <f t="shared" si="41"/>
        <v>0</v>
      </c>
      <c r="K394" s="511">
        <f>IF($J379="TC",0,IF($J379="Nso",0,VLOOKUP($A376,'Class-9'!$B$9:$EX$108,59,0)))</f>
        <v>0</v>
      </c>
      <c r="L394" s="511">
        <f>IF($J379="Nso",0,VLOOKUP($A376,'Class-9'!$B$9:$EX$108,60,0))</f>
        <v>0</v>
      </c>
      <c r="M394" s="514">
        <f t="shared" si="42"/>
        <v>0</v>
      </c>
      <c r="N394" s="511">
        <f t="shared" si="43"/>
        <v>0</v>
      </c>
      <c r="O394" s="513" t="str">
        <f>IF($J379="TC",0,IF($J379="Nso",0,VLOOKUP($A376,'Class-9'!$B$9:$EX$108,66,0)))</f>
        <v/>
      </c>
    </row>
    <row r="395" spans="1:15" ht="17.25" customHeight="1">
      <c r="A395" s="1084"/>
      <c r="B395" s="60" t="s">
        <v>79</v>
      </c>
      <c r="C395" s="1143" t="str">
        <f>'Class-9'!$BP$3</f>
        <v>MATHEMATICS</v>
      </c>
      <c r="D395" s="1144"/>
      <c r="E395" s="511">
        <f>IF($J379="TC",0,IF($J379="Nso",0,VLOOKUP($A376,'Class-9'!$B$9:$EX$108,67,0)))</f>
        <v>0</v>
      </c>
      <c r="F395" s="511">
        <f>IF($J379="TC",0,IF($J379="Nso",0,VLOOKUP($A376,'Class-9'!$B$9:$EX$108,68,0)))</f>
        <v>0</v>
      </c>
      <c r="G395" s="514">
        <f t="shared" si="40"/>
        <v>0</v>
      </c>
      <c r="H395" s="472">
        <f>IF($J379="TC",0,IF($J379="Nso",0,VLOOKUP($A376,'Class-9'!$B$9:$EX$108,70,0)))</f>
        <v>0</v>
      </c>
      <c r="I395" s="511">
        <f>IF($J379="TC",0,IF($J379="Nso",0,VLOOKUP($A376,'Class-9'!$B$9:$EX$108,71,0)))</f>
        <v>0</v>
      </c>
      <c r="J395" s="514">
        <f t="shared" si="41"/>
        <v>0</v>
      </c>
      <c r="K395" s="511">
        <f>IF($J379="TC",0,IF($J379="Nso",0,VLOOKUP($A376,'Class-9'!$B$9:$EX$108,73,0)))</f>
        <v>0</v>
      </c>
      <c r="L395" s="511">
        <f>IF($J379="Nso",0,VLOOKUP($A376,'Class-9'!$B$9:$EX$108,74,0))</f>
        <v>0</v>
      </c>
      <c r="M395" s="514">
        <f t="shared" si="42"/>
        <v>0</v>
      </c>
      <c r="N395" s="511">
        <f t="shared" si="43"/>
        <v>0</v>
      </c>
      <c r="O395" s="513" t="str">
        <f>IF($J379="TC",0,IF($J379="Nso",0,VLOOKUP($A376,'Class-9'!$B$9:$EX$108,80,0)))</f>
        <v/>
      </c>
    </row>
    <row r="396" spans="1:15" ht="17.25" customHeight="1" thickBot="1">
      <c r="A396" s="1084"/>
      <c r="B396" s="60" t="s">
        <v>79</v>
      </c>
      <c r="C396" s="1117" t="str">
        <f>'Class-9'!$CD$3</f>
        <v>SOCIAL SCIENCE</v>
      </c>
      <c r="D396" s="1118"/>
      <c r="E396" s="511">
        <f>IF($J379="TC",0,IF($J379="Nso",0,VLOOKUP($A376,'Class-9'!$B$9:$EX$108,81,0)))</f>
        <v>0</v>
      </c>
      <c r="F396" s="511">
        <f>IF($J379="TC",0,IF($J379="Nso",0,VLOOKUP($A376,'Class-9'!$B$9:$EX$108,82,0)))</f>
        <v>0</v>
      </c>
      <c r="G396" s="515">
        <f t="shared" si="40"/>
        <v>0</v>
      </c>
      <c r="H396" s="516">
        <f>IF($J379="TC",0,IF($J379="Nso",0,VLOOKUP($A376,'Class-9'!$B$9:$EX$108,84,0)))</f>
        <v>0</v>
      </c>
      <c r="I396" s="511">
        <f>IF($J379="TC",0,IF($J379="Nso",0,VLOOKUP($A376,'Class-9'!$B$9:$EX$108,85,0)))</f>
        <v>0</v>
      </c>
      <c r="J396" s="515">
        <f t="shared" si="41"/>
        <v>0</v>
      </c>
      <c r="K396" s="511">
        <f>IF($J379="TC",0,IF($J379="Nso",0,VLOOKUP($A376,'Class-9'!$B$9:$EX$108,87,0)))</f>
        <v>0</v>
      </c>
      <c r="L396" s="511">
        <f>IF($J379="Nso",0,VLOOKUP($A376,'Class-9'!$B$9:$EX$108,88,0))</f>
        <v>0</v>
      </c>
      <c r="M396" s="515">
        <f t="shared" si="42"/>
        <v>0</v>
      </c>
      <c r="N396" s="511">
        <f t="shared" si="43"/>
        <v>0</v>
      </c>
      <c r="O396" s="513" t="str">
        <f>IF($J379="TC",0,IF($J379="Nso",0,VLOOKUP($A376,'Class-9'!$B$9:$EX$108,94,0)))</f>
        <v/>
      </c>
    </row>
    <row r="397" spans="1:15" ht="21.75" customHeight="1">
      <c r="A397" s="1084"/>
      <c r="B397" s="60" t="s">
        <v>79</v>
      </c>
      <c r="C397" s="1119" t="s">
        <v>92</v>
      </c>
      <c r="D397" s="1120"/>
      <c r="E397" s="1121"/>
      <c r="F397" s="1125" t="s">
        <v>93</v>
      </c>
      <c r="G397" s="1126"/>
      <c r="H397" s="1127" t="s">
        <v>94</v>
      </c>
      <c r="I397" s="1128"/>
      <c r="J397" s="1129" t="s">
        <v>47</v>
      </c>
      <c r="K397" s="1130"/>
      <c r="L397" s="517" t="s">
        <v>114</v>
      </c>
      <c r="M397" s="1131" t="s">
        <v>45</v>
      </c>
      <c r="N397" s="1132"/>
      <c r="O397" s="518" t="s">
        <v>49</v>
      </c>
    </row>
    <row r="398" spans="1:15" ht="21.75" customHeight="1" thickBot="1">
      <c r="A398" s="1084"/>
      <c r="B398" s="60" t="s">
        <v>79</v>
      </c>
      <c r="C398" s="1122"/>
      <c r="D398" s="1123"/>
      <c r="E398" s="1124"/>
      <c r="F398" s="1133">
        <f>IF($J379="TC",0,IF($J379="Nso",0,VLOOKUP($A376,'Class-9'!$B$9:$EX$108,146,0)))</f>
        <v>0</v>
      </c>
      <c r="G398" s="1134"/>
      <c r="H398" s="1133">
        <f>IF($J379="TC",0,IF($J379="Nso",0,VLOOKUP($A376,'Class-9'!$B$9:$EX$108,147,0)))</f>
        <v>0</v>
      </c>
      <c r="I398" s="1134"/>
      <c r="J398" s="1135">
        <f>IF($J379="TC",0,IF($J379="Nso",0,VLOOKUP($A376,'Class-9'!$B$9:$EX$108,148,0)))</f>
        <v>0</v>
      </c>
      <c r="K398" s="1136"/>
      <c r="L398" s="349" t="str">
        <f>IF($J379="TC",0,IF($J379="Nso",0,VLOOKUP($A376,'Class-9'!$B$9:$EX$108,149,0)))</f>
        <v/>
      </c>
      <c r="M398" s="1137" t="str">
        <f>IF($J379="TC","TC",IF($J379="Nso","NSO",VLOOKUP($A376,'Class-9'!$B$9:$EX$108,150,0)))</f>
        <v/>
      </c>
      <c r="N398" s="1138"/>
      <c r="O398" s="123" t="str">
        <f>IF($J379="Nso",0,VLOOKUP($A376,'Class-9'!$B$9:$EX$108,152,0))</f>
        <v/>
      </c>
    </row>
    <row r="399" spans="1:15" ht="21.75" customHeight="1">
      <c r="A399" s="1084"/>
      <c r="B399" s="60" t="s">
        <v>79</v>
      </c>
      <c r="C399" s="1186" t="s">
        <v>65</v>
      </c>
      <c r="D399" s="1187"/>
      <c r="E399" s="1187"/>
      <c r="F399" s="1187"/>
      <c r="G399" s="1187"/>
      <c r="H399" s="1188"/>
      <c r="I399" s="1189" t="s">
        <v>66</v>
      </c>
      <c r="J399" s="1190"/>
      <c r="K399" s="1190"/>
      <c r="L399" s="124">
        <f>VLOOKUP($A376,'Class-9'!$B$9:$EX$108,143,0)</f>
        <v>0</v>
      </c>
      <c r="M399" s="1191" t="s">
        <v>126</v>
      </c>
      <c r="N399" s="1192"/>
      <c r="O399" s="1193"/>
    </row>
    <row r="400" spans="1:15" ht="21.75" customHeight="1" thickBot="1">
      <c r="A400" s="1084"/>
      <c r="B400" s="60" t="s">
        <v>79</v>
      </c>
      <c r="C400" s="1194" t="s">
        <v>60</v>
      </c>
      <c r="D400" s="1195"/>
      <c r="E400" s="1195"/>
      <c r="F400" s="1196" t="s">
        <v>197</v>
      </c>
      <c r="G400" s="1196"/>
      <c r="H400" s="351" t="s">
        <v>53</v>
      </c>
      <c r="I400" s="1197" t="s">
        <v>67</v>
      </c>
      <c r="J400" s="1198"/>
      <c r="K400" s="1198"/>
      <c r="L400" s="174">
        <f>VLOOKUP($A376,'Class-9'!$B$9:$EX$108,144,0)</f>
        <v>0</v>
      </c>
      <c r="M400" s="1199" t="str">
        <f>IF($J379="TC",0,IF($J379="Nso",0,VLOOKUP($A376,'Class-9'!$B$9:$EX$108,145,0)))</f>
        <v/>
      </c>
      <c r="N400" s="1200"/>
      <c r="O400" s="1201"/>
    </row>
    <row r="401" spans="1:15" ht="21.75" customHeight="1">
      <c r="A401" s="1084"/>
      <c r="B401" s="60" t="s">
        <v>79</v>
      </c>
      <c r="C401" s="1194"/>
      <c r="D401" s="1195"/>
      <c r="E401" s="1195"/>
      <c r="F401" s="1196"/>
      <c r="G401" s="1196"/>
      <c r="H401" s="490" t="s">
        <v>203</v>
      </c>
      <c r="I401" s="1202" t="s">
        <v>68</v>
      </c>
      <c r="J401" s="1203"/>
      <c r="K401" s="1203"/>
      <c r="L401" s="1204">
        <f>IF($J379="TC","Transferred",IF($J379="Nso","NameSeparated",VLOOKUP($A376,'Class-9'!$B$9:$EX$108,153,0)))</f>
        <v>0</v>
      </c>
      <c r="M401" s="1204"/>
      <c r="N401" s="1204"/>
      <c r="O401" s="1205"/>
    </row>
    <row r="402" spans="1:15" s="489" customFormat="1" ht="17.25" customHeight="1">
      <c r="A402" s="1084"/>
      <c r="B402" s="488" t="s">
        <v>79</v>
      </c>
      <c r="C402" s="1166" t="str">
        <f>'Class-9'!$CR$3</f>
        <v>Foundation Of Information Tech.</v>
      </c>
      <c r="D402" s="1167"/>
      <c r="E402" s="1168"/>
      <c r="F402" s="1169" t="str">
        <f>IF($J379="TC",0,IF($J379="Nso",0,VLOOKUP($A376,'Class-9'!$B$9:$GA$108,170,0)))</f>
        <v>0/200</v>
      </c>
      <c r="G402" s="1169"/>
      <c r="H402" s="122">
        <f>IF($J379="TC",0,IF($J379="Nso",0,VLOOKUP($A376,'Class-9'!$B$9:$GA$108,106,0)))</f>
        <v>0</v>
      </c>
      <c r="I402" s="1170" t="s">
        <v>81</v>
      </c>
      <c r="J402" s="1171"/>
      <c r="K402" s="1171"/>
      <c r="L402" s="1172">
        <f>'Class-9'!$T$2</f>
        <v>44676</v>
      </c>
      <c r="M402" s="1173"/>
      <c r="N402" s="1173"/>
      <c r="O402" s="1174"/>
    </row>
    <row r="403" spans="1:15" s="489" customFormat="1" ht="17.25" customHeight="1">
      <c r="A403" s="1084"/>
      <c r="B403" s="488" t="s">
        <v>79</v>
      </c>
      <c r="C403" s="1175" t="str">
        <f>'Class-9'!$DD$3</f>
        <v>Health &amp; Phy. Edu.</v>
      </c>
      <c r="D403" s="1169"/>
      <c r="E403" s="1169"/>
      <c r="F403" s="1176" t="str">
        <f>IF($J379="TC",0,IF($J379="Nso",0,VLOOKUP($A376,'Class-9'!$B$9:$GA$108,174,0)))</f>
        <v>0/200</v>
      </c>
      <c r="G403" s="1177"/>
      <c r="H403" s="122">
        <f>IF($J379="TC",0,IF($J379="Nso",0,VLOOKUP($A376,'Class-9'!$B$9:$GA$108,118,0)))</f>
        <v>0</v>
      </c>
      <c r="I403" s="1178"/>
      <c r="J403" s="1179"/>
      <c r="K403" s="1179"/>
      <c r="L403" s="1179"/>
      <c r="M403" s="1179"/>
      <c r="N403" s="1179"/>
      <c r="O403" s="1180"/>
    </row>
    <row r="404" spans="1:15" s="489" customFormat="1" ht="17.25" customHeight="1">
      <c r="A404" s="1084"/>
      <c r="B404" s="488" t="s">
        <v>79</v>
      </c>
      <c r="C404" s="1184" t="str">
        <f>'Class-9'!$DP$3</f>
        <v>S.U.P.W.</v>
      </c>
      <c r="D404" s="1185"/>
      <c r="E404" s="1185"/>
      <c r="F404" s="1176" t="str">
        <f>IF($J379="TC",0,IF($J379="Nso",0,VLOOKUP($A376,'Class-9'!$B$9:$GA$108,178,0)))</f>
        <v>0/100</v>
      </c>
      <c r="G404" s="1177"/>
      <c r="H404" s="122">
        <f>IF($J379="TC",0,IF($J379="Nso",0,VLOOKUP($A376,'Class-9'!$B$9:$GA$108,124,0)))</f>
        <v>0</v>
      </c>
      <c r="I404" s="1181"/>
      <c r="J404" s="1182"/>
      <c r="K404" s="1182"/>
      <c r="L404" s="1182"/>
      <c r="M404" s="1182"/>
      <c r="N404" s="1182"/>
      <c r="O404" s="1183"/>
    </row>
    <row r="405" spans="1:15" s="489" customFormat="1" ht="17.25" customHeight="1">
      <c r="A405" s="1084"/>
      <c r="B405" s="488"/>
      <c r="C405" s="1184" t="str">
        <f>'Class-9'!$DV$3</f>
        <v>ART EDUCATION</v>
      </c>
      <c r="D405" s="1185"/>
      <c r="E405" s="1185"/>
      <c r="F405" s="1176" t="str">
        <f>IF($J378="TC",0,IF($J378="Nso",0,VLOOKUP($A376,'Class-9'!$B$9:$GA$108,182,0)))</f>
        <v>0/100</v>
      </c>
      <c r="G405" s="1177"/>
      <c r="H405" s="122">
        <f>IF($J378="TC",0,IF($J378="Nso",0,VLOOKUP($A376,'Class-9'!$B$9:$GA$108,130,0)))</f>
        <v>0</v>
      </c>
      <c r="I405" s="1237" t="s">
        <v>95</v>
      </c>
      <c r="J405" s="1221"/>
      <c r="K405" s="1221"/>
      <c r="L405" s="1221"/>
      <c r="M405" s="1221"/>
      <c r="N405" s="1221"/>
      <c r="O405" s="1222"/>
    </row>
    <row r="406" spans="1:15" s="489" customFormat="1" ht="17.25" customHeight="1" thickBot="1">
      <c r="A406" s="1084"/>
      <c r="B406" s="488" t="s">
        <v>79</v>
      </c>
      <c r="C406" s="1238" t="str">
        <f>'Class-9'!$EB$3</f>
        <v>H &amp; C RAJ</v>
      </c>
      <c r="D406" s="1239"/>
      <c r="E406" s="1239"/>
      <c r="F406" s="1240" t="str">
        <f>IF($J379="TC",0,IF($J379="Nso",0,VLOOKUP($A376,'Class-9'!$B$9:$GZ$108,186,0)))</f>
        <v>0/200</v>
      </c>
      <c r="G406" s="1241"/>
      <c r="H406" s="468">
        <f>IF($J379="TC",0,IF($J379="Nso",0,VLOOKUP($A376,'Class-9'!$B$9:$GAZ$108,142,0)))</f>
        <v>0</v>
      </c>
      <c r="I406" s="1237" t="s">
        <v>74</v>
      </c>
      <c r="J406" s="1221"/>
      <c r="K406" s="1221"/>
      <c r="L406" s="1221"/>
      <c r="M406" s="1221"/>
      <c r="N406" s="1221"/>
      <c r="O406" s="1222"/>
    </row>
    <row r="407" spans="1:15" ht="17.25" customHeight="1">
      <c r="A407" s="1084"/>
      <c r="B407" s="49" t="s">
        <v>79</v>
      </c>
      <c r="C407" s="1209" t="s">
        <v>205</v>
      </c>
      <c r="D407" s="1210"/>
      <c r="E407" s="1211"/>
      <c r="F407" s="1218" t="s">
        <v>206</v>
      </c>
      <c r="G407" s="1219"/>
      <c r="H407" s="519" t="s">
        <v>34</v>
      </c>
      <c r="I407" s="1220" t="s">
        <v>75</v>
      </c>
      <c r="J407" s="1221"/>
      <c r="K407" s="1221"/>
      <c r="L407" s="1221"/>
      <c r="M407" s="1221"/>
      <c r="N407" s="1221"/>
      <c r="O407" s="1222"/>
    </row>
    <row r="408" spans="1:15" ht="17.25" customHeight="1">
      <c r="A408" s="1084"/>
      <c r="B408" s="49" t="s">
        <v>79</v>
      </c>
      <c r="C408" s="1212"/>
      <c r="D408" s="1213"/>
      <c r="E408" s="1214"/>
      <c r="F408" s="1223" t="s">
        <v>207</v>
      </c>
      <c r="G408" s="1224"/>
      <c r="H408" s="520" t="s">
        <v>204</v>
      </c>
      <c r="I408" s="1225" t="s">
        <v>76</v>
      </c>
      <c r="J408" s="1226"/>
      <c r="K408" s="1226"/>
      <c r="L408" s="1226"/>
      <c r="M408" s="1226"/>
      <c r="N408" s="1226"/>
      <c r="O408" s="1227"/>
    </row>
    <row r="409" spans="1:15" ht="17.25" customHeight="1">
      <c r="A409" s="1084"/>
      <c r="B409" s="49" t="s">
        <v>79</v>
      </c>
      <c r="C409" s="1212"/>
      <c r="D409" s="1213"/>
      <c r="E409" s="1214"/>
      <c r="F409" s="1223" t="s">
        <v>211</v>
      </c>
      <c r="G409" s="1224"/>
      <c r="H409" s="520" t="s">
        <v>69</v>
      </c>
      <c r="I409" s="1228"/>
      <c r="J409" s="1229"/>
      <c r="K409" s="1229"/>
      <c r="L409" s="1229"/>
      <c r="M409" s="1229"/>
      <c r="N409" s="1229"/>
      <c r="O409" s="1230"/>
    </row>
    <row r="410" spans="1:15" ht="17.25" customHeight="1">
      <c r="A410" s="1084"/>
      <c r="B410" s="49" t="s">
        <v>79</v>
      </c>
      <c r="C410" s="1212"/>
      <c r="D410" s="1213"/>
      <c r="E410" s="1214"/>
      <c r="F410" s="1223" t="s">
        <v>212</v>
      </c>
      <c r="G410" s="1224"/>
      <c r="H410" s="520" t="s">
        <v>70</v>
      </c>
      <c r="I410" s="1228"/>
      <c r="J410" s="1229"/>
      <c r="K410" s="1229"/>
      <c r="L410" s="1229"/>
      <c r="M410" s="1229"/>
      <c r="N410" s="1229"/>
      <c r="O410" s="1230"/>
    </row>
    <row r="411" spans="1:15" ht="17.25" customHeight="1">
      <c r="A411" s="1084"/>
      <c r="B411" s="49" t="s">
        <v>79</v>
      </c>
      <c r="C411" s="1212"/>
      <c r="D411" s="1213"/>
      <c r="E411" s="1214"/>
      <c r="F411" s="1223" t="s">
        <v>125</v>
      </c>
      <c r="G411" s="1224"/>
      <c r="H411" s="520" t="s">
        <v>72</v>
      </c>
      <c r="I411" s="1231" t="s">
        <v>96</v>
      </c>
      <c r="J411" s="1232"/>
      <c r="K411" s="1232"/>
      <c r="L411" s="1232"/>
      <c r="M411" s="1232"/>
      <c r="N411" s="1232"/>
      <c r="O411" s="1233"/>
    </row>
    <row r="412" spans="1:15" ht="17.25" customHeight="1" thickBot="1">
      <c r="A412" s="1084"/>
      <c r="B412" s="62" t="s">
        <v>79</v>
      </c>
      <c r="C412" s="1215"/>
      <c r="D412" s="1216"/>
      <c r="E412" s="1217"/>
      <c r="F412" s="1206" t="s">
        <v>208</v>
      </c>
      <c r="G412" s="1207"/>
      <c r="H412" s="521" t="s">
        <v>71</v>
      </c>
      <c r="I412" s="1234"/>
      <c r="J412" s="1235"/>
      <c r="K412" s="1235"/>
      <c r="L412" s="1235"/>
      <c r="M412" s="1235"/>
      <c r="N412" s="1235"/>
      <c r="O412" s="1236"/>
    </row>
    <row r="413" spans="1:15" ht="22.5" customHeight="1" thickTop="1">
      <c r="A413" s="1208"/>
      <c r="B413" s="1208"/>
      <c r="C413" s="1208"/>
      <c r="D413" s="1208"/>
      <c r="E413" s="1208"/>
      <c r="F413" s="1208"/>
      <c r="G413" s="1208"/>
      <c r="H413" s="1208"/>
      <c r="I413" s="1208"/>
      <c r="J413" s="1208"/>
      <c r="K413" s="1208"/>
      <c r="L413" s="1208"/>
      <c r="M413" s="1208"/>
      <c r="N413" s="1208"/>
      <c r="O413" s="1208"/>
    </row>
    <row r="414" spans="1:15" ht="24.75" customHeight="1" thickBot="1">
      <c r="A414" s="504">
        <f>A376+1</f>
        <v>12</v>
      </c>
      <c r="B414" s="1083" t="s">
        <v>56</v>
      </c>
      <c r="C414" s="1083"/>
      <c r="D414" s="1083"/>
      <c r="E414" s="1083"/>
      <c r="F414" s="1083"/>
      <c r="G414" s="1083"/>
      <c r="H414" s="1083"/>
      <c r="I414" s="1083"/>
      <c r="J414" s="1083"/>
      <c r="K414" s="1083"/>
      <c r="L414" s="1083"/>
      <c r="M414" s="1083"/>
      <c r="N414" s="1083"/>
      <c r="O414" s="1083"/>
    </row>
    <row r="415" spans="1:15" ht="42" customHeight="1" thickTop="1">
      <c r="A415" s="1084"/>
      <c r="B415" s="1085"/>
      <c r="C415" s="1086"/>
      <c r="D415" s="1089" t="str">
        <f>Master!$E$8</f>
        <v>Govt. Sr. Secondary School Raimalwada</v>
      </c>
      <c r="E415" s="1090"/>
      <c r="F415" s="1090"/>
      <c r="G415" s="1090"/>
      <c r="H415" s="1090"/>
      <c r="I415" s="1090"/>
      <c r="J415" s="1090"/>
      <c r="K415" s="1090"/>
      <c r="L415" s="1090"/>
      <c r="M415" s="1090"/>
      <c r="N415" s="1090"/>
      <c r="O415" s="1091"/>
    </row>
    <row r="416" spans="1:15" ht="27.75" customHeight="1" thickBot="1">
      <c r="A416" s="1084"/>
      <c r="B416" s="1087"/>
      <c r="C416" s="1088"/>
      <c r="D416" s="1092" t="str">
        <f>Master!$E$11</f>
        <v>P.S.-Bapini (Jodhpur)</v>
      </c>
      <c r="E416" s="1093"/>
      <c r="F416" s="1093"/>
      <c r="G416" s="1093"/>
      <c r="H416" s="1093"/>
      <c r="I416" s="1093"/>
      <c r="J416" s="1093"/>
      <c r="K416" s="1093"/>
      <c r="L416" s="1093"/>
      <c r="M416" s="1093"/>
      <c r="N416" s="1093"/>
      <c r="O416" s="1094"/>
    </row>
    <row r="417" spans="1:16" ht="17.25" customHeight="1">
      <c r="A417" s="1084"/>
      <c r="B417" s="352"/>
      <c r="C417" s="1095" t="s">
        <v>188</v>
      </c>
      <c r="D417" s="1096"/>
      <c r="E417" s="1096"/>
      <c r="F417" s="1096"/>
      <c r="G417" s="1097"/>
      <c r="H417" s="1104" t="s">
        <v>161</v>
      </c>
      <c r="I417" s="1104"/>
      <c r="J417" s="1107">
        <f>VLOOKUP($A414,'Class-9'!$B$9:$K$108,6)</f>
        <v>0</v>
      </c>
      <c r="K417" s="1108"/>
      <c r="L417" s="1113" t="s">
        <v>77</v>
      </c>
      <c r="M417" s="1114"/>
      <c r="N417" s="1115" t="str">
        <f>Master!$E$14</f>
        <v>08151106901</v>
      </c>
      <c r="O417" s="1116"/>
    </row>
    <row r="418" spans="1:16" ht="17.25" customHeight="1">
      <c r="A418" s="1084"/>
      <c r="B418" s="47"/>
      <c r="C418" s="1098"/>
      <c r="D418" s="1099"/>
      <c r="E418" s="1099"/>
      <c r="F418" s="1099"/>
      <c r="G418" s="1100"/>
      <c r="H418" s="1105"/>
      <c r="I418" s="1105"/>
      <c r="J418" s="1109"/>
      <c r="K418" s="1110"/>
      <c r="L418" s="1071" t="s">
        <v>73</v>
      </c>
      <c r="M418" s="1072"/>
      <c r="N418" s="1072"/>
      <c r="O418" s="1073"/>
      <c r="P418" s="165" t="s">
        <v>196</v>
      </c>
    </row>
    <row r="419" spans="1:16" ht="17.25" customHeight="1" thickBot="1">
      <c r="A419" s="1084"/>
      <c r="B419" s="47"/>
      <c r="C419" s="1101"/>
      <c r="D419" s="1102"/>
      <c r="E419" s="1102"/>
      <c r="F419" s="1102"/>
      <c r="G419" s="1103"/>
      <c r="H419" s="1106"/>
      <c r="I419" s="1106"/>
      <c r="J419" s="1111"/>
      <c r="K419" s="1112"/>
      <c r="L419" s="1074" t="s">
        <v>57</v>
      </c>
      <c r="M419" s="1075"/>
      <c r="N419" s="1076" t="str">
        <f>Master!$E$6</f>
        <v>2021-22</v>
      </c>
      <c r="O419" s="1077"/>
    </row>
    <row r="420" spans="1:16" ht="21.75" customHeight="1">
      <c r="A420" s="1084"/>
      <c r="B420" s="49" t="s">
        <v>79</v>
      </c>
      <c r="C420" s="1078" t="s">
        <v>22</v>
      </c>
      <c r="D420" s="1079"/>
      <c r="E420" s="1079"/>
      <c r="F420" s="1080"/>
      <c r="G420" s="482" t="s">
        <v>186</v>
      </c>
      <c r="H420" s="1081">
        <f>VLOOKUP($A414,'Class-9'!$B$9:$EX$108,4,0)</f>
        <v>0</v>
      </c>
      <c r="I420" s="1081"/>
      <c r="J420" s="1081"/>
      <c r="K420" s="1081"/>
      <c r="L420" s="1081"/>
      <c r="M420" s="1081"/>
      <c r="N420" s="1081"/>
      <c r="O420" s="1082"/>
    </row>
    <row r="421" spans="1:16" ht="21.75" customHeight="1">
      <c r="A421" s="1084"/>
      <c r="B421" s="49" t="s">
        <v>79</v>
      </c>
      <c r="C421" s="1065" t="s">
        <v>24</v>
      </c>
      <c r="D421" s="1066"/>
      <c r="E421" s="1066"/>
      <c r="F421" s="1067"/>
      <c r="G421" s="483" t="s">
        <v>186</v>
      </c>
      <c r="H421" s="1068">
        <f>VLOOKUP($A414,'Class-9'!$B$9:$EX$108,7,0)</f>
        <v>0</v>
      </c>
      <c r="I421" s="1068"/>
      <c r="J421" s="1068"/>
      <c r="K421" s="1068"/>
      <c r="L421" s="1068"/>
      <c r="M421" s="1068"/>
      <c r="N421" s="1068"/>
      <c r="O421" s="1069"/>
    </row>
    <row r="422" spans="1:16" ht="21.75" customHeight="1">
      <c r="A422" s="1084"/>
      <c r="B422" s="49" t="s">
        <v>79</v>
      </c>
      <c r="C422" s="1065" t="s">
        <v>25</v>
      </c>
      <c r="D422" s="1066"/>
      <c r="E422" s="1066"/>
      <c r="F422" s="1067"/>
      <c r="G422" s="483" t="s">
        <v>186</v>
      </c>
      <c r="H422" s="1068">
        <f>VLOOKUP($A414,'Class-9'!$B$9:$EX$108,8,0)</f>
        <v>0</v>
      </c>
      <c r="I422" s="1068"/>
      <c r="J422" s="1068"/>
      <c r="K422" s="1068"/>
      <c r="L422" s="1068"/>
      <c r="M422" s="1068"/>
      <c r="N422" s="1068"/>
      <c r="O422" s="1069"/>
    </row>
    <row r="423" spans="1:16" ht="21.75" customHeight="1">
      <c r="A423" s="1084"/>
      <c r="B423" s="49" t="s">
        <v>79</v>
      </c>
      <c r="C423" s="1065" t="s">
        <v>58</v>
      </c>
      <c r="D423" s="1066"/>
      <c r="E423" s="1066"/>
      <c r="F423" s="1067"/>
      <c r="G423" s="483" t="s">
        <v>186</v>
      </c>
      <c r="H423" s="1068">
        <f>VLOOKUP($A414,'Class-9'!$B$9:$EX$108,9,0)</f>
        <v>0</v>
      </c>
      <c r="I423" s="1068"/>
      <c r="J423" s="1068"/>
      <c r="K423" s="1068"/>
      <c r="L423" s="1068"/>
      <c r="M423" s="1068"/>
      <c r="N423" s="1068"/>
      <c r="O423" s="1069"/>
    </row>
    <row r="424" spans="1:16" ht="21.75" customHeight="1">
      <c r="A424" s="1084"/>
      <c r="B424" s="49" t="s">
        <v>79</v>
      </c>
      <c r="C424" s="1065" t="s">
        <v>59</v>
      </c>
      <c r="D424" s="1066"/>
      <c r="E424" s="1066"/>
      <c r="F424" s="1067"/>
      <c r="G424" s="483" t="s">
        <v>186</v>
      </c>
      <c r="H424" s="1070" t="str">
        <f>CONCATENATE('Class-9'!$G$4,'Class-9'!$J$4)</f>
        <v>9(A)</v>
      </c>
      <c r="I424" s="1068"/>
      <c r="J424" s="1068"/>
      <c r="K424" s="1068"/>
      <c r="L424" s="1068"/>
      <c r="M424" s="1068"/>
      <c r="N424" s="1068"/>
      <c r="O424" s="1069"/>
    </row>
    <row r="425" spans="1:16" ht="21.75" customHeight="1" thickBot="1">
      <c r="A425" s="1084"/>
      <c r="B425" s="49" t="s">
        <v>79</v>
      </c>
      <c r="C425" s="1145" t="s">
        <v>27</v>
      </c>
      <c r="D425" s="1146"/>
      <c r="E425" s="1146"/>
      <c r="F425" s="1147"/>
      <c r="G425" s="484" t="s">
        <v>186</v>
      </c>
      <c r="H425" s="1148">
        <f>VLOOKUP($A414,'Class-9'!$B$9:$EX$108,10,0)</f>
        <v>0</v>
      </c>
      <c r="I425" s="1148"/>
      <c r="J425" s="1148"/>
      <c r="K425" s="1148"/>
      <c r="L425" s="1148"/>
      <c r="M425" s="1148"/>
      <c r="N425" s="1148"/>
      <c r="O425" s="1149"/>
    </row>
    <row r="426" spans="1:16" ht="19.5" customHeight="1">
      <c r="A426" s="1084"/>
      <c r="B426" s="60" t="s">
        <v>79</v>
      </c>
      <c r="C426" s="1150" t="s">
        <v>60</v>
      </c>
      <c r="D426" s="1151"/>
      <c r="E426" s="1154" t="s">
        <v>83</v>
      </c>
      <c r="F426" s="1154" t="s">
        <v>84</v>
      </c>
      <c r="G426" s="1156" t="s">
        <v>33</v>
      </c>
      <c r="H426" s="1158" t="s">
        <v>61</v>
      </c>
      <c r="I426" s="1158"/>
      <c r="J426" s="1159"/>
      <c r="K426" s="1160" t="s">
        <v>100</v>
      </c>
      <c r="L426" s="1161"/>
      <c r="M426" s="1162"/>
      <c r="N426" s="1154" t="s">
        <v>91</v>
      </c>
      <c r="O426" s="1163" t="s">
        <v>209</v>
      </c>
    </row>
    <row r="427" spans="1:16" ht="21.75" customHeight="1">
      <c r="A427" s="1084"/>
      <c r="B427" s="60"/>
      <c r="C427" s="1152"/>
      <c r="D427" s="1153"/>
      <c r="E427" s="1155"/>
      <c r="F427" s="1155"/>
      <c r="G427" s="1157"/>
      <c r="H427" s="507" t="s">
        <v>32</v>
      </c>
      <c r="I427" s="347" t="s">
        <v>199</v>
      </c>
      <c r="J427" s="508" t="s">
        <v>33</v>
      </c>
      <c r="K427" s="507" t="s">
        <v>32</v>
      </c>
      <c r="L427" s="347" t="s">
        <v>199</v>
      </c>
      <c r="M427" s="508" t="s">
        <v>33</v>
      </c>
      <c r="N427" s="1155"/>
      <c r="O427" s="1164"/>
    </row>
    <row r="428" spans="1:16" ht="21.75" customHeight="1" thickBot="1">
      <c r="A428" s="1084"/>
      <c r="B428" s="60" t="s">
        <v>79</v>
      </c>
      <c r="C428" s="1139" t="s">
        <v>62</v>
      </c>
      <c r="D428" s="1140"/>
      <c r="E428" s="509">
        <f>'Class-9'!$L$7</f>
        <v>20</v>
      </c>
      <c r="F428" s="509">
        <f>'Class-9'!$M$7</f>
        <v>20</v>
      </c>
      <c r="G428" s="510">
        <f>SUM(E428:F428)</f>
        <v>40</v>
      </c>
      <c r="H428" s="509">
        <f>'Class-9'!$O$7</f>
        <v>48</v>
      </c>
      <c r="I428" s="509">
        <f>'Class-9'!$P$7</f>
        <v>12</v>
      </c>
      <c r="J428" s="510">
        <f>SUM(H428:I428)</f>
        <v>60</v>
      </c>
      <c r="K428" s="509">
        <f>'Class-9'!$R$7</f>
        <v>80</v>
      </c>
      <c r="L428" s="509">
        <f>'Class-9'!$S$7</f>
        <v>20</v>
      </c>
      <c r="M428" s="510">
        <f>SUM(K428:L428)</f>
        <v>100</v>
      </c>
      <c r="N428" s="509">
        <f>SUM(G428,J428,M428)</f>
        <v>200</v>
      </c>
      <c r="O428" s="1165"/>
    </row>
    <row r="429" spans="1:16" ht="17.25" customHeight="1">
      <c r="A429" s="1084"/>
      <c r="B429" s="60" t="s">
        <v>79</v>
      </c>
      <c r="C429" s="1141" t="str">
        <f>'Class-9'!$L$3</f>
        <v>HINDI</v>
      </c>
      <c r="D429" s="1142"/>
      <c r="E429" s="511">
        <f>IF($J417="TC",0,IF($J417="Nso",0,VLOOKUP($A414,'Class-9'!$B$9:$EX$108,11,0)))</f>
        <v>0</v>
      </c>
      <c r="F429" s="511">
        <f>IF($J417="TC",0,IF($J417="Nso",0,VLOOKUP($A414,'Class-9'!$B$9:$EX$108,12,0)))</f>
        <v>0</v>
      </c>
      <c r="G429" s="512">
        <f>E429+F429</f>
        <v>0</v>
      </c>
      <c r="H429" s="511">
        <f>IF($J417="TC",0,IF($J417="Nso",0,VLOOKUP($A414,'Class-9'!$B$9:$EX$108,14,0)))</f>
        <v>0</v>
      </c>
      <c r="I429" s="511">
        <f>IF($J417="TC",0,IF($J417="Nso",0,VLOOKUP($A414,'Class-9'!$B$9:$EX$108,15,0)))</f>
        <v>0</v>
      </c>
      <c r="J429" s="512">
        <f>H429+I429</f>
        <v>0</v>
      </c>
      <c r="K429" s="511">
        <f>IF($J417="TC",0,IF($J417="Nso",0,VLOOKUP($A414,'Class-9'!$B$9:$EX$108,17,0)))</f>
        <v>0</v>
      </c>
      <c r="L429" s="511">
        <f>IF($J417="Nso",0,VLOOKUP($A414,'Class-9'!$B$9:$EX$108,18,0))</f>
        <v>0</v>
      </c>
      <c r="M429" s="512">
        <f>K429+L429</f>
        <v>0</v>
      </c>
      <c r="N429" s="511">
        <f>G429+J429+M429</f>
        <v>0</v>
      </c>
      <c r="O429" s="513" t="str">
        <f>IF($J417="TC",0,IF($J417="Nso",0,VLOOKUP($A414,'Class-9'!$B$9:$EX$108,24,0)))</f>
        <v/>
      </c>
    </row>
    <row r="430" spans="1:16" ht="17.25" customHeight="1">
      <c r="A430" s="1084"/>
      <c r="B430" s="60" t="s">
        <v>79</v>
      </c>
      <c r="C430" s="1143" t="str">
        <f>'Class-9'!$Z$3</f>
        <v>ENGLISH</v>
      </c>
      <c r="D430" s="1144"/>
      <c r="E430" s="511">
        <f>IF($J417="TC",0,IF($J417="Nso",0,VLOOKUP($A414,'Class-9'!$B$9:$EX$108,25,0)))</f>
        <v>0</v>
      </c>
      <c r="F430" s="511">
        <f>IF($J417="TC",0,IF($J417="Nso",0,VLOOKUP($A414,'Class-9'!$B$9:$EX$108,26,0)))</f>
        <v>0</v>
      </c>
      <c r="G430" s="514">
        <f t="shared" ref="G430:G434" si="44">E430+F430</f>
        <v>0</v>
      </c>
      <c r="H430" s="472">
        <f>IF($J417="TC",0,IF($J417="Nso",0,VLOOKUP($A414,'Class-9'!$B$9:$EX$108,28,0)))</f>
        <v>0</v>
      </c>
      <c r="I430" s="511">
        <f>IF($J417="TC",0,IF($J417="Nso",0,VLOOKUP($A414,'Class-9'!$B$9:$EX$108,29,0)))</f>
        <v>0</v>
      </c>
      <c r="J430" s="514">
        <f t="shared" ref="J430:J434" si="45">H430+I430</f>
        <v>0</v>
      </c>
      <c r="K430" s="511">
        <f>IF($J417="TC",0,IF($J417="Nso",0,VLOOKUP($A414,'Class-9'!$B$9:$EX$108,31,0)))</f>
        <v>0</v>
      </c>
      <c r="L430" s="511">
        <f>IF($J417="Nso",0,VLOOKUP($A414,'Class-9'!$B$9:$EX$108,32,0))</f>
        <v>0</v>
      </c>
      <c r="M430" s="514">
        <f t="shared" ref="M430:M434" si="46">K430+L430</f>
        <v>0</v>
      </c>
      <c r="N430" s="511">
        <f t="shared" ref="N430:N434" si="47">G430+J430+M430</f>
        <v>0</v>
      </c>
      <c r="O430" s="513" t="str">
        <f>IF($J417="TC",0,IF($J417="Nso",0,VLOOKUP($A414,'Class-9'!$B$9:$EX$108,38,0)))</f>
        <v/>
      </c>
    </row>
    <row r="431" spans="1:16" ht="17.25" customHeight="1">
      <c r="A431" s="1084"/>
      <c r="B431" s="60" t="s">
        <v>79</v>
      </c>
      <c r="C431" s="1143" t="str">
        <f>'Class-9'!$AN$3</f>
        <v>SANSKRIT</v>
      </c>
      <c r="D431" s="1144"/>
      <c r="E431" s="511">
        <f>IF($J417="TC",0,IF($J417="Nso",0,VLOOKUP($A414,'Class-9'!$B$9:$EX$108,39,0)))</f>
        <v>0</v>
      </c>
      <c r="F431" s="511">
        <f>IF($J417="TC",0,IF($J417="TC",0,IF($J417="Nso",0,VLOOKUP($A414,'Class-9'!$B$9:$EX$108,40,0))))</f>
        <v>0</v>
      </c>
      <c r="G431" s="514">
        <f t="shared" si="44"/>
        <v>0</v>
      </c>
      <c r="H431" s="472">
        <f>IF($J417="TC",0,IF($J417="Nso",0,VLOOKUP($A414,'Class-9'!$B$9:$EX$108,42,0)))</f>
        <v>0</v>
      </c>
      <c r="I431" s="511">
        <f>IF($J417="TC",0,IF($J417="Nso",0,VLOOKUP($A414,'Class-9'!$B$9:$EX$108,43,0)))</f>
        <v>0</v>
      </c>
      <c r="J431" s="514">
        <f t="shared" si="45"/>
        <v>0</v>
      </c>
      <c r="K431" s="511">
        <f>IF($J417="TC",0,IF($J417="Nso",0,VLOOKUP($A414,'Class-9'!$B$9:$EX$108,45,0)))</f>
        <v>0</v>
      </c>
      <c r="L431" s="511">
        <f>IF($J417="Nso",0,VLOOKUP($A414,'Class-9'!$B$9:$EX$108,46,0))</f>
        <v>0</v>
      </c>
      <c r="M431" s="514">
        <f t="shared" si="46"/>
        <v>0</v>
      </c>
      <c r="N431" s="511">
        <f t="shared" si="47"/>
        <v>0</v>
      </c>
      <c r="O431" s="513" t="str">
        <f>IF($J417="TC",0,IF($J417="Nso",0,VLOOKUP($A414,'Class-9'!$B$9:$EX$108,52,0)))</f>
        <v/>
      </c>
    </row>
    <row r="432" spans="1:16" ht="17.25" customHeight="1">
      <c r="A432" s="1084"/>
      <c r="B432" s="60" t="s">
        <v>79</v>
      </c>
      <c r="C432" s="1143" t="str">
        <f>'Class-9'!$BB$3</f>
        <v>SCIENCE</v>
      </c>
      <c r="D432" s="1144"/>
      <c r="E432" s="511">
        <f>IF($J417="TC",0,IF($J417="Nso",0,VLOOKUP($A414,'Class-9'!$B$9:$EX$108,53,0)))</f>
        <v>0</v>
      </c>
      <c r="F432" s="511">
        <f>IF($J417="TC",0,IF($J417="Nso",0,VLOOKUP($A414,'Class-9'!$B$9:$EX$108,54,0)))</f>
        <v>0</v>
      </c>
      <c r="G432" s="514">
        <f t="shared" si="44"/>
        <v>0</v>
      </c>
      <c r="H432" s="472">
        <f>IF($J417="TC",0,IF($J417="Nso",0,VLOOKUP($A414,'Class-9'!$B$9:$EX$108,56,0)))</f>
        <v>0</v>
      </c>
      <c r="I432" s="511">
        <f>IF($J417="TC",0,IF($J417="Nso",0,VLOOKUP($A414,'Class-9'!$B$9:$EX$108,57,0)))</f>
        <v>0</v>
      </c>
      <c r="J432" s="514">
        <f t="shared" si="45"/>
        <v>0</v>
      </c>
      <c r="K432" s="511">
        <f>IF($J417="TC",0,IF($J417="Nso",0,VLOOKUP($A414,'Class-9'!$B$9:$EX$108,59,0)))</f>
        <v>0</v>
      </c>
      <c r="L432" s="511">
        <f>IF($J417="Nso",0,VLOOKUP($A414,'Class-9'!$B$9:$EX$108,60,0))</f>
        <v>0</v>
      </c>
      <c r="M432" s="514">
        <f t="shared" si="46"/>
        <v>0</v>
      </c>
      <c r="N432" s="511">
        <f t="shared" si="47"/>
        <v>0</v>
      </c>
      <c r="O432" s="513" t="str">
        <f>IF($J417="TC",0,IF($J417="Nso",0,VLOOKUP($A414,'Class-9'!$B$9:$EX$108,66,0)))</f>
        <v/>
      </c>
    </row>
    <row r="433" spans="1:15" ht="17.25" customHeight="1">
      <c r="A433" s="1084"/>
      <c r="B433" s="60" t="s">
        <v>79</v>
      </c>
      <c r="C433" s="1143" t="str">
        <f>'Class-9'!$BP$3</f>
        <v>MATHEMATICS</v>
      </c>
      <c r="D433" s="1144"/>
      <c r="E433" s="511">
        <f>IF($J417="TC",0,IF($J417="Nso",0,VLOOKUP($A414,'Class-9'!$B$9:$EX$108,67,0)))</f>
        <v>0</v>
      </c>
      <c r="F433" s="511">
        <f>IF($J417="TC",0,IF($J417="Nso",0,VLOOKUP($A414,'Class-9'!$B$9:$EX$108,68,0)))</f>
        <v>0</v>
      </c>
      <c r="G433" s="514">
        <f t="shared" si="44"/>
        <v>0</v>
      </c>
      <c r="H433" s="472">
        <f>IF($J417="TC",0,IF($J417="Nso",0,VLOOKUP($A414,'Class-9'!$B$9:$EX$108,70,0)))</f>
        <v>0</v>
      </c>
      <c r="I433" s="511">
        <f>IF($J417="TC",0,IF($J417="Nso",0,VLOOKUP($A414,'Class-9'!$B$9:$EX$108,71,0)))</f>
        <v>0</v>
      </c>
      <c r="J433" s="514">
        <f t="shared" si="45"/>
        <v>0</v>
      </c>
      <c r="K433" s="511">
        <f>IF($J417="TC",0,IF($J417="Nso",0,VLOOKUP($A414,'Class-9'!$B$9:$EX$108,73,0)))</f>
        <v>0</v>
      </c>
      <c r="L433" s="511">
        <f>IF($J417="Nso",0,VLOOKUP($A414,'Class-9'!$B$9:$EX$108,74,0))</f>
        <v>0</v>
      </c>
      <c r="M433" s="514">
        <f t="shared" si="46"/>
        <v>0</v>
      </c>
      <c r="N433" s="511">
        <f t="shared" si="47"/>
        <v>0</v>
      </c>
      <c r="O433" s="513" t="str">
        <f>IF($J417="TC",0,IF($J417="Nso",0,VLOOKUP($A414,'Class-9'!$B$9:$EX$108,80,0)))</f>
        <v/>
      </c>
    </row>
    <row r="434" spans="1:15" ht="17.25" customHeight="1" thickBot="1">
      <c r="A434" s="1084"/>
      <c r="B434" s="60" t="s">
        <v>79</v>
      </c>
      <c r="C434" s="1117" t="str">
        <f>'Class-9'!$CD$3</f>
        <v>SOCIAL SCIENCE</v>
      </c>
      <c r="D434" s="1118"/>
      <c r="E434" s="511">
        <f>IF($J417="TC",0,IF($J417="Nso",0,VLOOKUP($A414,'Class-9'!$B$9:$EX$108,81,0)))</f>
        <v>0</v>
      </c>
      <c r="F434" s="511">
        <f>IF($J417="TC",0,IF($J417="Nso",0,VLOOKUP($A414,'Class-9'!$B$9:$EX$108,82,0)))</f>
        <v>0</v>
      </c>
      <c r="G434" s="515">
        <f t="shared" si="44"/>
        <v>0</v>
      </c>
      <c r="H434" s="516">
        <f>IF($J417="TC",0,IF($J417="Nso",0,VLOOKUP($A414,'Class-9'!$B$9:$EX$108,84,0)))</f>
        <v>0</v>
      </c>
      <c r="I434" s="511">
        <f>IF($J417="TC",0,IF($J417="Nso",0,VLOOKUP($A414,'Class-9'!$B$9:$EX$108,85,0)))</f>
        <v>0</v>
      </c>
      <c r="J434" s="515">
        <f t="shared" si="45"/>
        <v>0</v>
      </c>
      <c r="K434" s="511">
        <f>IF($J417="TC",0,IF($J417="Nso",0,VLOOKUP($A414,'Class-9'!$B$9:$EX$108,87,0)))</f>
        <v>0</v>
      </c>
      <c r="L434" s="511">
        <f>IF($J417="Nso",0,VLOOKUP($A414,'Class-9'!$B$9:$EX$108,88,0))</f>
        <v>0</v>
      </c>
      <c r="M434" s="515">
        <f t="shared" si="46"/>
        <v>0</v>
      </c>
      <c r="N434" s="511">
        <f t="shared" si="47"/>
        <v>0</v>
      </c>
      <c r="O434" s="513" t="str">
        <f>IF($J417="TC",0,IF($J417="Nso",0,VLOOKUP($A414,'Class-9'!$B$9:$EX$108,94,0)))</f>
        <v/>
      </c>
    </row>
    <row r="435" spans="1:15" ht="21.75" customHeight="1">
      <c r="A435" s="1084"/>
      <c r="B435" s="60" t="s">
        <v>79</v>
      </c>
      <c r="C435" s="1119" t="s">
        <v>92</v>
      </c>
      <c r="D435" s="1120"/>
      <c r="E435" s="1121"/>
      <c r="F435" s="1125" t="s">
        <v>93</v>
      </c>
      <c r="G435" s="1126"/>
      <c r="H435" s="1127" t="s">
        <v>94</v>
      </c>
      <c r="I435" s="1128"/>
      <c r="J435" s="1129" t="s">
        <v>47</v>
      </c>
      <c r="K435" s="1130"/>
      <c r="L435" s="517" t="s">
        <v>114</v>
      </c>
      <c r="M435" s="1131" t="s">
        <v>45</v>
      </c>
      <c r="N435" s="1132"/>
      <c r="O435" s="518" t="s">
        <v>49</v>
      </c>
    </row>
    <row r="436" spans="1:15" ht="21.75" customHeight="1" thickBot="1">
      <c r="A436" s="1084"/>
      <c r="B436" s="60" t="s">
        <v>79</v>
      </c>
      <c r="C436" s="1122"/>
      <c r="D436" s="1123"/>
      <c r="E436" s="1124"/>
      <c r="F436" s="1133">
        <f>IF($J417="TC",0,IF($J417="Nso",0,VLOOKUP($A414,'Class-9'!$B$9:$EX$108,146,0)))</f>
        <v>0</v>
      </c>
      <c r="G436" s="1134"/>
      <c r="H436" s="1133">
        <f>IF($J417="TC",0,IF($J417="Nso",0,VLOOKUP($A414,'Class-9'!$B$9:$EX$108,147,0)))</f>
        <v>0</v>
      </c>
      <c r="I436" s="1134"/>
      <c r="J436" s="1135">
        <f>IF($J417="TC",0,IF($J417="Nso",0,VLOOKUP($A414,'Class-9'!$B$9:$EX$108,148,0)))</f>
        <v>0</v>
      </c>
      <c r="K436" s="1136"/>
      <c r="L436" s="349" t="str">
        <f>IF($J417="TC",0,IF($J417="Nso",0,VLOOKUP($A414,'Class-9'!$B$9:$EX$108,149,0)))</f>
        <v/>
      </c>
      <c r="M436" s="1137" t="str">
        <f>IF($J417="TC","TC",IF($J417="Nso","NSO",VLOOKUP($A414,'Class-9'!$B$9:$EX$108,150,0)))</f>
        <v/>
      </c>
      <c r="N436" s="1138"/>
      <c r="O436" s="123" t="str">
        <f>IF($J417="Nso",0,VLOOKUP($A414,'Class-9'!$B$9:$EX$108,152,0))</f>
        <v/>
      </c>
    </row>
    <row r="437" spans="1:15" ht="21.75" customHeight="1">
      <c r="A437" s="1084"/>
      <c r="B437" s="60" t="s">
        <v>79</v>
      </c>
      <c r="C437" s="1186" t="s">
        <v>65</v>
      </c>
      <c r="D437" s="1187"/>
      <c r="E437" s="1187"/>
      <c r="F437" s="1187"/>
      <c r="G437" s="1187"/>
      <c r="H437" s="1188"/>
      <c r="I437" s="1189" t="s">
        <v>66</v>
      </c>
      <c r="J437" s="1190"/>
      <c r="K437" s="1190"/>
      <c r="L437" s="124">
        <f>VLOOKUP($A414,'Class-9'!$B$9:$EX$108,143,0)</f>
        <v>0</v>
      </c>
      <c r="M437" s="1191" t="s">
        <v>126</v>
      </c>
      <c r="N437" s="1192"/>
      <c r="O437" s="1193"/>
    </row>
    <row r="438" spans="1:15" ht="21.75" customHeight="1" thickBot="1">
      <c r="A438" s="1084"/>
      <c r="B438" s="60" t="s">
        <v>79</v>
      </c>
      <c r="C438" s="1194" t="s">
        <v>60</v>
      </c>
      <c r="D438" s="1195"/>
      <c r="E438" s="1195"/>
      <c r="F438" s="1196" t="s">
        <v>197</v>
      </c>
      <c r="G438" s="1196"/>
      <c r="H438" s="351" t="s">
        <v>53</v>
      </c>
      <c r="I438" s="1197" t="s">
        <v>67</v>
      </c>
      <c r="J438" s="1198"/>
      <c r="K438" s="1198"/>
      <c r="L438" s="174">
        <f>VLOOKUP($A414,'Class-9'!$B$9:$EX$108,144,0)</f>
        <v>0</v>
      </c>
      <c r="M438" s="1199" t="str">
        <f>IF($J417="TC",0,IF($J417="Nso",0,VLOOKUP($A414,'Class-9'!$B$9:$EX$108,145,0)))</f>
        <v/>
      </c>
      <c r="N438" s="1200"/>
      <c r="O438" s="1201"/>
    </row>
    <row r="439" spans="1:15" ht="21.75" customHeight="1">
      <c r="A439" s="1084"/>
      <c r="B439" s="60" t="s">
        <v>79</v>
      </c>
      <c r="C439" s="1194"/>
      <c r="D439" s="1195"/>
      <c r="E439" s="1195"/>
      <c r="F439" s="1196"/>
      <c r="G439" s="1196"/>
      <c r="H439" s="490" t="s">
        <v>203</v>
      </c>
      <c r="I439" s="1202" t="s">
        <v>68</v>
      </c>
      <c r="J439" s="1203"/>
      <c r="K439" s="1203"/>
      <c r="L439" s="1204">
        <f>IF($J417="TC","Transferred",IF($J417="Nso","NameSeparated",VLOOKUP($A414,'Class-9'!$B$9:$EX$108,153,0)))</f>
        <v>0</v>
      </c>
      <c r="M439" s="1204"/>
      <c r="N439" s="1204"/>
      <c r="O439" s="1205"/>
    </row>
    <row r="440" spans="1:15" s="489" customFormat="1" ht="17.25" customHeight="1">
      <c r="A440" s="1084"/>
      <c r="B440" s="488" t="s">
        <v>79</v>
      </c>
      <c r="C440" s="1166" t="str">
        <f>'Class-9'!$CR$3</f>
        <v>Foundation Of Information Tech.</v>
      </c>
      <c r="D440" s="1167"/>
      <c r="E440" s="1168"/>
      <c r="F440" s="1169" t="str">
        <f>IF($J417="TC",0,IF($J417="Nso",0,VLOOKUP($A414,'Class-9'!$B$9:$GA$108,170,0)))</f>
        <v>0/200</v>
      </c>
      <c r="G440" s="1169"/>
      <c r="H440" s="122">
        <f>IF($J417="TC",0,IF($J417="Nso",0,VLOOKUP($A414,'Class-9'!$B$9:$GA$108,106,0)))</f>
        <v>0</v>
      </c>
      <c r="I440" s="1170" t="s">
        <v>81</v>
      </c>
      <c r="J440" s="1171"/>
      <c r="K440" s="1171"/>
      <c r="L440" s="1172">
        <f>'Class-9'!$T$2</f>
        <v>44676</v>
      </c>
      <c r="M440" s="1173"/>
      <c r="N440" s="1173"/>
      <c r="O440" s="1174"/>
    </row>
    <row r="441" spans="1:15" s="489" customFormat="1" ht="17.25" customHeight="1">
      <c r="A441" s="1084"/>
      <c r="B441" s="488" t="s">
        <v>79</v>
      </c>
      <c r="C441" s="1175" t="str">
        <f>'Class-9'!$DD$3</f>
        <v>Health &amp; Phy. Edu.</v>
      </c>
      <c r="D441" s="1169"/>
      <c r="E441" s="1169"/>
      <c r="F441" s="1176" t="str">
        <f>IF($J417="TC",0,IF($J417="Nso",0,VLOOKUP($A414,'Class-9'!$B$9:$GA$108,174,0)))</f>
        <v>0/200</v>
      </c>
      <c r="G441" s="1177"/>
      <c r="H441" s="122">
        <f>IF($J417="TC",0,IF($J417="Nso",0,VLOOKUP($A414,'Class-9'!$B$9:$GA$108,118,0)))</f>
        <v>0</v>
      </c>
      <c r="I441" s="1178"/>
      <c r="J441" s="1179"/>
      <c r="K441" s="1179"/>
      <c r="L441" s="1179"/>
      <c r="M441" s="1179"/>
      <c r="N441" s="1179"/>
      <c r="O441" s="1180"/>
    </row>
    <row r="442" spans="1:15" s="489" customFormat="1" ht="17.25" customHeight="1">
      <c r="A442" s="1084"/>
      <c r="B442" s="488" t="s">
        <v>79</v>
      </c>
      <c r="C442" s="1184" t="str">
        <f>'Class-9'!$DP$3</f>
        <v>S.U.P.W.</v>
      </c>
      <c r="D442" s="1185"/>
      <c r="E442" s="1185"/>
      <c r="F442" s="1176" t="str">
        <f>IF($J417="TC",0,IF($J417="Nso",0,VLOOKUP($A414,'Class-9'!$B$9:$GA$108,178,0)))</f>
        <v>0/100</v>
      </c>
      <c r="G442" s="1177"/>
      <c r="H442" s="122">
        <f>IF($J417="TC",0,IF($J417="Nso",0,VLOOKUP($A414,'Class-9'!$B$9:$GA$108,124,0)))</f>
        <v>0</v>
      </c>
      <c r="I442" s="1181"/>
      <c r="J442" s="1182"/>
      <c r="K442" s="1182"/>
      <c r="L442" s="1182"/>
      <c r="M442" s="1182"/>
      <c r="N442" s="1182"/>
      <c r="O442" s="1183"/>
    </row>
    <row r="443" spans="1:15" s="489" customFormat="1" ht="17.25" customHeight="1">
      <c r="A443" s="1084"/>
      <c r="B443" s="488"/>
      <c r="C443" s="1184" t="str">
        <f>'Class-9'!$DV$3</f>
        <v>ART EDUCATION</v>
      </c>
      <c r="D443" s="1185"/>
      <c r="E443" s="1185"/>
      <c r="F443" s="1176" t="str">
        <f>IF($J416="TC",0,IF($J416="Nso",0,VLOOKUP($A414,'Class-9'!$B$9:$GA$108,182,0)))</f>
        <v>0/100</v>
      </c>
      <c r="G443" s="1177"/>
      <c r="H443" s="122">
        <f>IF($J416="TC",0,IF($J416="Nso",0,VLOOKUP($A414,'Class-9'!$B$9:$GA$108,130,0)))</f>
        <v>0</v>
      </c>
      <c r="I443" s="1237" t="s">
        <v>95</v>
      </c>
      <c r="J443" s="1221"/>
      <c r="K443" s="1221"/>
      <c r="L443" s="1221"/>
      <c r="M443" s="1221"/>
      <c r="N443" s="1221"/>
      <c r="O443" s="1222"/>
    </row>
    <row r="444" spans="1:15" s="489" customFormat="1" ht="17.25" customHeight="1" thickBot="1">
      <c r="A444" s="1084"/>
      <c r="B444" s="488" t="s">
        <v>79</v>
      </c>
      <c r="C444" s="1238" t="str">
        <f>'Class-9'!$EB$3</f>
        <v>H &amp; C RAJ</v>
      </c>
      <c r="D444" s="1239"/>
      <c r="E444" s="1239"/>
      <c r="F444" s="1240" t="str">
        <f>IF($J417="TC",0,IF($J417="Nso",0,VLOOKUP($A414,'Class-9'!$B$9:$GZ$108,186,0)))</f>
        <v>0/200</v>
      </c>
      <c r="G444" s="1241"/>
      <c r="H444" s="468">
        <f>IF($J417="TC",0,IF($J417="Nso",0,VLOOKUP($A414,'Class-9'!$B$9:$GAZ$108,142,0)))</f>
        <v>0</v>
      </c>
      <c r="I444" s="1237" t="s">
        <v>74</v>
      </c>
      <c r="J444" s="1221"/>
      <c r="K444" s="1221"/>
      <c r="L444" s="1221"/>
      <c r="M444" s="1221"/>
      <c r="N444" s="1221"/>
      <c r="O444" s="1222"/>
    </row>
    <row r="445" spans="1:15" ht="17.25" customHeight="1">
      <c r="A445" s="1084"/>
      <c r="B445" s="49" t="s">
        <v>79</v>
      </c>
      <c r="C445" s="1209" t="s">
        <v>205</v>
      </c>
      <c r="D445" s="1210"/>
      <c r="E445" s="1211"/>
      <c r="F445" s="1218" t="s">
        <v>206</v>
      </c>
      <c r="G445" s="1219"/>
      <c r="H445" s="519" t="s">
        <v>34</v>
      </c>
      <c r="I445" s="1220" t="s">
        <v>75</v>
      </c>
      <c r="J445" s="1221"/>
      <c r="K445" s="1221"/>
      <c r="L445" s="1221"/>
      <c r="M445" s="1221"/>
      <c r="N445" s="1221"/>
      <c r="O445" s="1222"/>
    </row>
    <row r="446" spans="1:15" ht="17.25" customHeight="1">
      <c r="A446" s="1084"/>
      <c r="B446" s="49" t="s">
        <v>79</v>
      </c>
      <c r="C446" s="1212"/>
      <c r="D446" s="1213"/>
      <c r="E446" s="1214"/>
      <c r="F446" s="1223" t="s">
        <v>207</v>
      </c>
      <c r="G446" s="1224"/>
      <c r="H446" s="520" t="s">
        <v>204</v>
      </c>
      <c r="I446" s="1225" t="s">
        <v>76</v>
      </c>
      <c r="J446" s="1226"/>
      <c r="K446" s="1226"/>
      <c r="L446" s="1226"/>
      <c r="M446" s="1226"/>
      <c r="N446" s="1226"/>
      <c r="O446" s="1227"/>
    </row>
    <row r="447" spans="1:15" ht="17.25" customHeight="1">
      <c r="A447" s="1084"/>
      <c r="B447" s="49" t="s">
        <v>79</v>
      </c>
      <c r="C447" s="1212"/>
      <c r="D447" s="1213"/>
      <c r="E447" s="1214"/>
      <c r="F447" s="1223" t="s">
        <v>211</v>
      </c>
      <c r="G447" s="1224"/>
      <c r="H447" s="520" t="s">
        <v>69</v>
      </c>
      <c r="I447" s="1228"/>
      <c r="J447" s="1229"/>
      <c r="K447" s="1229"/>
      <c r="L447" s="1229"/>
      <c r="M447" s="1229"/>
      <c r="N447" s="1229"/>
      <c r="O447" s="1230"/>
    </row>
    <row r="448" spans="1:15" ht="17.25" customHeight="1">
      <c r="A448" s="1084"/>
      <c r="B448" s="49" t="s">
        <v>79</v>
      </c>
      <c r="C448" s="1212"/>
      <c r="D448" s="1213"/>
      <c r="E448" s="1214"/>
      <c r="F448" s="1223" t="s">
        <v>212</v>
      </c>
      <c r="G448" s="1224"/>
      <c r="H448" s="520" t="s">
        <v>70</v>
      </c>
      <c r="I448" s="1228"/>
      <c r="J448" s="1229"/>
      <c r="K448" s="1229"/>
      <c r="L448" s="1229"/>
      <c r="M448" s="1229"/>
      <c r="N448" s="1229"/>
      <c r="O448" s="1230"/>
    </row>
    <row r="449" spans="1:16" ht="17.25" customHeight="1">
      <c r="A449" s="1084"/>
      <c r="B449" s="49" t="s">
        <v>79</v>
      </c>
      <c r="C449" s="1212"/>
      <c r="D449" s="1213"/>
      <c r="E449" s="1214"/>
      <c r="F449" s="1223" t="s">
        <v>125</v>
      </c>
      <c r="G449" s="1224"/>
      <c r="H449" s="520" t="s">
        <v>72</v>
      </c>
      <c r="I449" s="1231" t="s">
        <v>96</v>
      </c>
      <c r="J449" s="1232"/>
      <c r="K449" s="1232"/>
      <c r="L449" s="1232"/>
      <c r="M449" s="1232"/>
      <c r="N449" s="1232"/>
      <c r="O449" s="1233"/>
    </row>
    <row r="450" spans="1:16" ht="17.25" customHeight="1" thickBot="1">
      <c r="A450" s="1084"/>
      <c r="B450" s="62" t="s">
        <v>79</v>
      </c>
      <c r="C450" s="1215"/>
      <c r="D450" s="1216"/>
      <c r="E450" s="1217"/>
      <c r="F450" s="1206" t="s">
        <v>208</v>
      </c>
      <c r="G450" s="1207"/>
      <c r="H450" s="521" t="s">
        <v>71</v>
      </c>
      <c r="I450" s="1234"/>
      <c r="J450" s="1235"/>
      <c r="K450" s="1235"/>
      <c r="L450" s="1235"/>
      <c r="M450" s="1235"/>
      <c r="N450" s="1235"/>
      <c r="O450" s="1236"/>
    </row>
    <row r="451" spans="1:16" ht="24.75" customHeight="1" thickTop="1" thickBot="1">
      <c r="A451" s="504">
        <f>A414+1</f>
        <v>13</v>
      </c>
      <c r="B451" s="1083" t="s">
        <v>56</v>
      </c>
      <c r="C451" s="1083"/>
      <c r="D451" s="1083"/>
      <c r="E451" s="1083"/>
      <c r="F451" s="1083"/>
      <c r="G451" s="1083"/>
      <c r="H451" s="1083"/>
      <c r="I451" s="1083"/>
      <c r="J451" s="1083"/>
      <c r="K451" s="1083"/>
      <c r="L451" s="1083"/>
      <c r="M451" s="1083"/>
      <c r="N451" s="1083"/>
      <c r="O451" s="1083"/>
    </row>
    <row r="452" spans="1:16" ht="42" customHeight="1" thickTop="1">
      <c r="A452" s="1084"/>
      <c r="B452" s="1085"/>
      <c r="C452" s="1086"/>
      <c r="D452" s="1089" t="str">
        <f>Master!$E$8</f>
        <v>Govt. Sr. Secondary School Raimalwada</v>
      </c>
      <c r="E452" s="1090"/>
      <c r="F452" s="1090"/>
      <c r="G452" s="1090"/>
      <c r="H452" s="1090"/>
      <c r="I452" s="1090"/>
      <c r="J452" s="1090"/>
      <c r="K452" s="1090"/>
      <c r="L452" s="1090"/>
      <c r="M452" s="1090"/>
      <c r="N452" s="1090"/>
      <c r="O452" s="1091"/>
    </row>
    <row r="453" spans="1:16" ht="27.75" customHeight="1" thickBot="1">
      <c r="A453" s="1084"/>
      <c r="B453" s="1087"/>
      <c r="C453" s="1088"/>
      <c r="D453" s="1092" t="str">
        <f>Master!$E$11</f>
        <v>P.S.-Bapini (Jodhpur)</v>
      </c>
      <c r="E453" s="1093"/>
      <c r="F453" s="1093"/>
      <c r="G453" s="1093"/>
      <c r="H453" s="1093"/>
      <c r="I453" s="1093"/>
      <c r="J453" s="1093"/>
      <c r="K453" s="1093"/>
      <c r="L453" s="1093"/>
      <c r="M453" s="1093"/>
      <c r="N453" s="1093"/>
      <c r="O453" s="1094"/>
    </row>
    <row r="454" spans="1:16" ht="17.25" customHeight="1">
      <c r="A454" s="1084"/>
      <c r="B454" s="352"/>
      <c r="C454" s="1095" t="s">
        <v>188</v>
      </c>
      <c r="D454" s="1096"/>
      <c r="E454" s="1096"/>
      <c r="F454" s="1096"/>
      <c r="G454" s="1097"/>
      <c r="H454" s="1104" t="s">
        <v>161</v>
      </c>
      <c r="I454" s="1104"/>
      <c r="J454" s="1107">
        <f>VLOOKUP($A451,'Class-9'!$B$9:$K$108,6)</f>
        <v>0</v>
      </c>
      <c r="K454" s="1108"/>
      <c r="L454" s="1113" t="s">
        <v>77</v>
      </c>
      <c r="M454" s="1114"/>
      <c r="N454" s="1115" t="str">
        <f>Master!$E$14</f>
        <v>08151106901</v>
      </c>
      <c r="O454" s="1116"/>
    </row>
    <row r="455" spans="1:16" ht="17.25" customHeight="1">
      <c r="A455" s="1084"/>
      <c r="B455" s="47"/>
      <c r="C455" s="1098"/>
      <c r="D455" s="1099"/>
      <c r="E455" s="1099"/>
      <c r="F455" s="1099"/>
      <c r="G455" s="1100"/>
      <c r="H455" s="1105"/>
      <c r="I455" s="1105"/>
      <c r="J455" s="1109"/>
      <c r="K455" s="1110"/>
      <c r="L455" s="1071" t="s">
        <v>73</v>
      </c>
      <c r="M455" s="1072"/>
      <c r="N455" s="1072"/>
      <c r="O455" s="1073"/>
      <c r="P455" s="165" t="s">
        <v>196</v>
      </c>
    </row>
    <row r="456" spans="1:16" ht="17.25" customHeight="1" thickBot="1">
      <c r="A456" s="1084"/>
      <c r="B456" s="47"/>
      <c r="C456" s="1101"/>
      <c r="D456" s="1102"/>
      <c r="E456" s="1102"/>
      <c r="F456" s="1102"/>
      <c r="G456" s="1103"/>
      <c r="H456" s="1106"/>
      <c r="I456" s="1106"/>
      <c r="J456" s="1111"/>
      <c r="K456" s="1112"/>
      <c r="L456" s="1074" t="s">
        <v>57</v>
      </c>
      <c r="M456" s="1075"/>
      <c r="N456" s="1076" t="str">
        <f>Master!$E$6</f>
        <v>2021-22</v>
      </c>
      <c r="O456" s="1077"/>
    </row>
    <row r="457" spans="1:16" ht="21.75" customHeight="1">
      <c r="A457" s="1084"/>
      <c r="B457" s="49" t="s">
        <v>79</v>
      </c>
      <c r="C457" s="1078" t="s">
        <v>22</v>
      </c>
      <c r="D457" s="1079"/>
      <c r="E457" s="1079"/>
      <c r="F457" s="1080"/>
      <c r="G457" s="482" t="s">
        <v>186</v>
      </c>
      <c r="H457" s="1081">
        <f>VLOOKUP($A451,'Class-9'!$B$9:$EX$108,4,0)</f>
        <v>0</v>
      </c>
      <c r="I457" s="1081"/>
      <c r="J457" s="1081"/>
      <c r="K457" s="1081"/>
      <c r="L457" s="1081"/>
      <c r="M457" s="1081"/>
      <c r="N457" s="1081"/>
      <c r="O457" s="1082"/>
    </row>
    <row r="458" spans="1:16" ht="21.75" customHeight="1">
      <c r="A458" s="1084"/>
      <c r="B458" s="49" t="s">
        <v>79</v>
      </c>
      <c r="C458" s="1065" t="s">
        <v>24</v>
      </c>
      <c r="D458" s="1066"/>
      <c r="E458" s="1066"/>
      <c r="F458" s="1067"/>
      <c r="G458" s="483" t="s">
        <v>186</v>
      </c>
      <c r="H458" s="1068">
        <f>VLOOKUP($A451,'Class-9'!$B$9:$EX$108,7,0)</f>
        <v>0</v>
      </c>
      <c r="I458" s="1068"/>
      <c r="J458" s="1068"/>
      <c r="K458" s="1068"/>
      <c r="L458" s="1068"/>
      <c r="M458" s="1068"/>
      <c r="N458" s="1068"/>
      <c r="O458" s="1069"/>
    </row>
    <row r="459" spans="1:16" ht="21.75" customHeight="1">
      <c r="A459" s="1084"/>
      <c r="B459" s="49" t="s">
        <v>79</v>
      </c>
      <c r="C459" s="1065" t="s">
        <v>25</v>
      </c>
      <c r="D459" s="1066"/>
      <c r="E459" s="1066"/>
      <c r="F459" s="1067"/>
      <c r="G459" s="483" t="s">
        <v>186</v>
      </c>
      <c r="H459" s="1068">
        <f>VLOOKUP($A451,'Class-9'!$B$9:$EX$108,8,0)</f>
        <v>0</v>
      </c>
      <c r="I459" s="1068"/>
      <c r="J459" s="1068"/>
      <c r="K459" s="1068"/>
      <c r="L459" s="1068"/>
      <c r="M459" s="1068"/>
      <c r="N459" s="1068"/>
      <c r="O459" s="1069"/>
    </row>
    <row r="460" spans="1:16" ht="21.75" customHeight="1">
      <c r="A460" s="1084"/>
      <c r="B460" s="49" t="s">
        <v>79</v>
      </c>
      <c r="C460" s="1065" t="s">
        <v>58</v>
      </c>
      <c r="D460" s="1066"/>
      <c r="E460" s="1066"/>
      <c r="F460" s="1067"/>
      <c r="G460" s="483" t="s">
        <v>186</v>
      </c>
      <c r="H460" s="1068">
        <f>VLOOKUP($A451,'Class-9'!$B$9:$EX$108,9,0)</f>
        <v>0</v>
      </c>
      <c r="I460" s="1068"/>
      <c r="J460" s="1068"/>
      <c r="K460" s="1068"/>
      <c r="L460" s="1068"/>
      <c r="M460" s="1068"/>
      <c r="N460" s="1068"/>
      <c r="O460" s="1069"/>
    </row>
    <row r="461" spans="1:16" ht="21.75" customHeight="1">
      <c r="A461" s="1084"/>
      <c r="B461" s="49" t="s">
        <v>79</v>
      </c>
      <c r="C461" s="1065" t="s">
        <v>59</v>
      </c>
      <c r="D461" s="1066"/>
      <c r="E461" s="1066"/>
      <c r="F461" s="1067"/>
      <c r="G461" s="483" t="s">
        <v>186</v>
      </c>
      <c r="H461" s="1070" t="str">
        <f>CONCATENATE('Class-9'!$G$4,'Class-9'!$J$4)</f>
        <v>9(A)</v>
      </c>
      <c r="I461" s="1068"/>
      <c r="J461" s="1068"/>
      <c r="K461" s="1068"/>
      <c r="L461" s="1068"/>
      <c r="M461" s="1068"/>
      <c r="N461" s="1068"/>
      <c r="O461" s="1069"/>
    </row>
    <row r="462" spans="1:16" ht="21.75" customHeight="1" thickBot="1">
      <c r="A462" s="1084"/>
      <c r="B462" s="49" t="s">
        <v>79</v>
      </c>
      <c r="C462" s="1145" t="s">
        <v>27</v>
      </c>
      <c r="D462" s="1146"/>
      <c r="E462" s="1146"/>
      <c r="F462" s="1147"/>
      <c r="G462" s="484" t="s">
        <v>186</v>
      </c>
      <c r="H462" s="1148">
        <f>VLOOKUP($A451,'Class-9'!$B$9:$EX$108,10,0)</f>
        <v>0</v>
      </c>
      <c r="I462" s="1148"/>
      <c r="J462" s="1148"/>
      <c r="K462" s="1148"/>
      <c r="L462" s="1148"/>
      <c r="M462" s="1148"/>
      <c r="N462" s="1148"/>
      <c r="O462" s="1149"/>
    </row>
    <row r="463" spans="1:16" ht="19.5" customHeight="1">
      <c r="A463" s="1084"/>
      <c r="B463" s="60" t="s">
        <v>79</v>
      </c>
      <c r="C463" s="1150" t="s">
        <v>60</v>
      </c>
      <c r="D463" s="1151"/>
      <c r="E463" s="1154" t="s">
        <v>83</v>
      </c>
      <c r="F463" s="1154" t="s">
        <v>84</v>
      </c>
      <c r="G463" s="1156" t="s">
        <v>33</v>
      </c>
      <c r="H463" s="1158" t="s">
        <v>61</v>
      </c>
      <c r="I463" s="1158"/>
      <c r="J463" s="1159"/>
      <c r="K463" s="1160" t="s">
        <v>100</v>
      </c>
      <c r="L463" s="1161"/>
      <c r="M463" s="1162"/>
      <c r="N463" s="1154" t="s">
        <v>91</v>
      </c>
      <c r="O463" s="1163" t="s">
        <v>209</v>
      </c>
    </row>
    <row r="464" spans="1:16" ht="21.75" customHeight="1">
      <c r="A464" s="1084"/>
      <c r="B464" s="60"/>
      <c r="C464" s="1152"/>
      <c r="D464" s="1153"/>
      <c r="E464" s="1155"/>
      <c r="F464" s="1155"/>
      <c r="G464" s="1157"/>
      <c r="H464" s="507" t="s">
        <v>32</v>
      </c>
      <c r="I464" s="347" t="s">
        <v>199</v>
      </c>
      <c r="J464" s="508" t="s">
        <v>33</v>
      </c>
      <c r="K464" s="507" t="s">
        <v>32</v>
      </c>
      <c r="L464" s="347" t="s">
        <v>199</v>
      </c>
      <c r="M464" s="508" t="s">
        <v>33</v>
      </c>
      <c r="N464" s="1155"/>
      <c r="O464" s="1164"/>
    </row>
    <row r="465" spans="1:15" ht="21.75" customHeight="1" thickBot="1">
      <c r="A465" s="1084"/>
      <c r="B465" s="60" t="s">
        <v>79</v>
      </c>
      <c r="C465" s="1139" t="s">
        <v>62</v>
      </c>
      <c r="D465" s="1140"/>
      <c r="E465" s="509">
        <f>'Class-9'!$L$7</f>
        <v>20</v>
      </c>
      <c r="F465" s="509">
        <f>'Class-9'!$M$7</f>
        <v>20</v>
      </c>
      <c r="G465" s="510">
        <f>SUM(E465:F465)</f>
        <v>40</v>
      </c>
      <c r="H465" s="509">
        <f>'Class-9'!$O$7</f>
        <v>48</v>
      </c>
      <c r="I465" s="509">
        <f>'Class-9'!$P$7</f>
        <v>12</v>
      </c>
      <c r="J465" s="510">
        <f>SUM(H465:I465)</f>
        <v>60</v>
      </c>
      <c r="K465" s="509">
        <f>'Class-9'!$R$7</f>
        <v>80</v>
      </c>
      <c r="L465" s="509">
        <f>'Class-9'!$S$7</f>
        <v>20</v>
      </c>
      <c r="M465" s="510">
        <f>SUM(K465:L465)</f>
        <v>100</v>
      </c>
      <c r="N465" s="509">
        <f>SUM(G465,J465,M465)</f>
        <v>200</v>
      </c>
      <c r="O465" s="1165"/>
    </row>
    <row r="466" spans="1:15" ht="17.25" customHeight="1">
      <c r="A466" s="1084"/>
      <c r="B466" s="60" t="s">
        <v>79</v>
      </c>
      <c r="C466" s="1141" t="str">
        <f>'Class-9'!$L$3</f>
        <v>HINDI</v>
      </c>
      <c r="D466" s="1142"/>
      <c r="E466" s="511">
        <f>IF($J454="TC",0,IF($J454="Nso",0,VLOOKUP($A451,'Class-9'!$B$9:$EX$108,11,0)))</f>
        <v>0</v>
      </c>
      <c r="F466" s="511">
        <f>IF($J454="TC",0,IF($J454="Nso",0,VLOOKUP($A451,'Class-9'!$B$9:$EX$108,12,0)))</f>
        <v>0</v>
      </c>
      <c r="G466" s="512">
        <f>E466+F466</f>
        <v>0</v>
      </c>
      <c r="H466" s="511">
        <f>IF($J454="TC",0,IF($J454="Nso",0,VLOOKUP($A451,'Class-9'!$B$9:$EX$108,14,0)))</f>
        <v>0</v>
      </c>
      <c r="I466" s="511">
        <f>IF($J454="TC",0,IF($J454="Nso",0,VLOOKUP($A451,'Class-9'!$B$9:$EX$108,15,0)))</f>
        <v>0</v>
      </c>
      <c r="J466" s="512">
        <f>H466+I466</f>
        <v>0</v>
      </c>
      <c r="K466" s="511">
        <f>IF($J454="TC",0,IF($J454="Nso",0,VLOOKUP($A451,'Class-9'!$B$9:$EX$108,17,0)))</f>
        <v>0</v>
      </c>
      <c r="L466" s="511">
        <f>IF($J454="Nso",0,VLOOKUP($A451,'Class-9'!$B$9:$EX$108,18,0))</f>
        <v>0</v>
      </c>
      <c r="M466" s="512">
        <f>K466+L466</f>
        <v>0</v>
      </c>
      <c r="N466" s="511">
        <f>G466+J466+M466</f>
        <v>0</v>
      </c>
      <c r="O466" s="513" t="str">
        <f>IF($J454="TC",0,IF($J454="Nso",0,VLOOKUP($A451,'Class-9'!$B$9:$EX$108,24,0)))</f>
        <v/>
      </c>
    </row>
    <row r="467" spans="1:15" ht="17.25" customHeight="1">
      <c r="A467" s="1084"/>
      <c r="B467" s="60" t="s">
        <v>79</v>
      </c>
      <c r="C467" s="1143" t="str">
        <f>'Class-9'!$Z$3</f>
        <v>ENGLISH</v>
      </c>
      <c r="D467" s="1144"/>
      <c r="E467" s="511">
        <f>IF($J454="TC",0,IF($J454="Nso",0,VLOOKUP($A451,'Class-9'!$B$9:$EX$108,25,0)))</f>
        <v>0</v>
      </c>
      <c r="F467" s="511">
        <f>IF($J454="TC",0,IF($J454="Nso",0,VLOOKUP($A451,'Class-9'!$B$9:$EX$108,26,0)))</f>
        <v>0</v>
      </c>
      <c r="G467" s="514">
        <f t="shared" ref="G467:G471" si="48">E467+F467</f>
        <v>0</v>
      </c>
      <c r="H467" s="472">
        <f>IF($J454="TC",0,IF($J454="Nso",0,VLOOKUP($A451,'Class-9'!$B$9:$EX$108,28,0)))</f>
        <v>0</v>
      </c>
      <c r="I467" s="511">
        <f>IF($J454="TC",0,IF($J454="Nso",0,VLOOKUP($A451,'Class-9'!$B$9:$EX$108,29,0)))</f>
        <v>0</v>
      </c>
      <c r="J467" s="514">
        <f t="shared" ref="J467:J471" si="49">H467+I467</f>
        <v>0</v>
      </c>
      <c r="K467" s="511">
        <f>IF($J454="TC",0,IF($J454="Nso",0,VLOOKUP($A451,'Class-9'!$B$9:$EX$108,31,0)))</f>
        <v>0</v>
      </c>
      <c r="L467" s="511">
        <f>IF($J454="Nso",0,VLOOKUP($A451,'Class-9'!$B$9:$EX$108,32,0))</f>
        <v>0</v>
      </c>
      <c r="M467" s="514">
        <f t="shared" ref="M467:M471" si="50">K467+L467</f>
        <v>0</v>
      </c>
      <c r="N467" s="511">
        <f t="shared" ref="N467:N471" si="51">G467+J467+M467</f>
        <v>0</v>
      </c>
      <c r="O467" s="513" t="str">
        <f>IF($J454="TC",0,IF($J454="Nso",0,VLOOKUP($A451,'Class-9'!$B$9:$EX$108,38,0)))</f>
        <v/>
      </c>
    </row>
    <row r="468" spans="1:15" ht="17.25" customHeight="1">
      <c r="A468" s="1084"/>
      <c r="B468" s="60" t="s">
        <v>79</v>
      </c>
      <c r="C468" s="1143" t="str">
        <f>'Class-9'!$AN$3</f>
        <v>SANSKRIT</v>
      </c>
      <c r="D468" s="1144"/>
      <c r="E468" s="511">
        <f>IF($J454="TC",0,IF($J454="Nso",0,VLOOKUP($A451,'Class-9'!$B$9:$EX$108,39,0)))</f>
        <v>0</v>
      </c>
      <c r="F468" s="511">
        <f>IF($J454="TC",0,IF($J454="TC",0,IF($J454="Nso",0,VLOOKUP($A451,'Class-9'!$B$9:$EX$108,40,0))))</f>
        <v>0</v>
      </c>
      <c r="G468" s="514">
        <f t="shared" si="48"/>
        <v>0</v>
      </c>
      <c r="H468" s="472">
        <f>IF($J454="TC",0,IF($J454="Nso",0,VLOOKUP($A451,'Class-9'!$B$9:$EX$108,42,0)))</f>
        <v>0</v>
      </c>
      <c r="I468" s="511">
        <f>IF($J454="TC",0,IF($J454="Nso",0,VLOOKUP($A451,'Class-9'!$B$9:$EX$108,43,0)))</f>
        <v>0</v>
      </c>
      <c r="J468" s="514">
        <f t="shared" si="49"/>
        <v>0</v>
      </c>
      <c r="K468" s="511">
        <f>IF($J454="TC",0,IF($J454="Nso",0,VLOOKUP($A451,'Class-9'!$B$9:$EX$108,45,0)))</f>
        <v>0</v>
      </c>
      <c r="L468" s="511">
        <f>IF($J454="Nso",0,VLOOKUP($A451,'Class-9'!$B$9:$EX$108,46,0))</f>
        <v>0</v>
      </c>
      <c r="M468" s="514">
        <f t="shared" si="50"/>
        <v>0</v>
      </c>
      <c r="N468" s="511">
        <f t="shared" si="51"/>
        <v>0</v>
      </c>
      <c r="O468" s="513" t="str">
        <f>IF($J454="TC",0,IF($J454="Nso",0,VLOOKUP($A451,'Class-9'!$B$9:$EX$108,52,0)))</f>
        <v/>
      </c>
    </row>
    <row r="469" spans="1:15" ht="17.25" customHeight="1">
      <c r="A469" s="1084"/>
      <c r="B469" s="60" t="s">
        <v>79</v>
      </c>
      <c r="C469" s="1143" t="str">
        <f>'Class-9'!$BB$3</f>
        <v>SCIENCE</v>
      </c>
      <c r="D469" s="1144"/>
      <c r="E469" s="511">
        <f>IF($J454="TC",0,IF($J454="Nso",0,VLOOKUP($A451,'Class-9'!$B$9:$EX$108,53,0)))</f>
        <v>0</v>
      </c>
      <c r="F469" s="511">
        <f>IF($J454="TC",0,IF($J454="Nso",0,VLOOKUP($A451,'Class-9'!$B$9:$EX$108,54,0)))</f>
        <v>0</v>
      </c>
      <c r="G469" s="514">
        <f t="shared" si="48"/>
        <v>0</v>
      </c>
      <c r="H469" s="472">
        <f>IF($J454="TC",0,IF($J454="Nso",0,VLOOKUP($A451,'Class-9'!$B$9:$EX$108,56,0)))</f>
        <v>0</v>
      </c>
      <c r="I469" s="511">
        <f>IF($J454="TC",0,IF($J454="Nso",0,VLOOKUP($A451,'Class-9'!$B$9:$EX$108,57,0)))</f>
        <v>0</v>
      </c>
      <c r="J469" s="514">
        <f t="shared" si="49"/>
        <v>0</v>
      </c>
      <c r="K469" s="511">
        <f>IF($J454="TC",0,IF($J454="Nso",0,VLOOKUP($A451,'Class-9'!$B$9:$EX$108,59,0)))</f>
        <v>0</v>
      </c>
      <c r="L469" s="511">
        <f>IF($J454="Nso",0,VLOOKUP($A451,'Class-9'!$B$9:$EX$108,60,0))</f>
        <v>0</v>
      </c>
      <c r="M469" s="514">
        <f t="shared" si="50"/>
        <v>0</v>
      </c>
      <c r="N469" s="511">
        <f t="shared" si="51"/>
        <v>0</v>
      </c>
      <c r="O469" s="513" t="str">
        <f>IF($J454="TC",0,IF($J454="Nso",0,VLOOKUP($A451,'Class-9'!$B$9:$EX$108,66,0)))</f>
        <v/>
      </c>
    </row>
    <row r="470" spans="1:15" ht="17.25" customHeight="1">
      <c r="A470" s="1084"/>
      <c r="B470" s="60" t="s">
        <v>79</v>
      </c>
      <c r="C470" s="1143" t="str">
        <f>'Class-9'!$BP$3</f>
        <v>MATHEMATICS</v>
      </c>
      <c r="D470" s="1144"/>
      <c r="E470" s="511">
        <f>IF($J454="TC",0,IF($J454="Nso",0,VLOOKUP($A451,'Class-9'!$B$9:$EX$108,67,0)))</f>
        <v>0</v>
      </c>
      <c r="F470" s="511">
        <f>IF($J454="TC",0,IF($J454="Nso",0,VLOOKUP($A451,'Class-9'!$B$9:$EX$108,68,0)))</f>
        <v>0</v>
      </c>
      <c r="G470" s="514">
        <f t="shared" si="48"/>
        <v>0</v>
      </c>
      <c r="H470" s="472">
        <f>IF($J454="TC",0,IF($J454="Nso",0,VLOOKUP($A451,'Class-9'!$B$9:$EX$108,70,0)))</f>
        <v>0</v>
      </c>
      <c r="I470" s="511">
        <f>IF($J454="TC",0,IF($J454="Nso",0,VLOOKUP($A451,'Class-9'!$B$9:$EX$108,71,0)))</f>
        <v>0</v>
      </c>
      <c r="J470" s="514">
        <f t="shared" si="49"/>
        <v>0</v>
      </c>
      <c r="K470" s="511">
        <f>IF($J454="TC",0,IF($J454="Nso",0,VLOOKUP($A451,'Class-9'!$B$9:$EX$108,73,0)))</f>
        <v>0</v>
      </c>
      <c r="L470" s="511">
        <f>IF($J454="Nso",0,VLOOKUP($A451,'Class-9'!$B$9:$EX$108,74,0))</f>
        <v>0</v>
      </c>
      <c r="M470" s="514">
        <f t="shared" si="50"/>
        <v>0</v>
      </c>
      <c r="N470" s="511">
        <f t="shared" si="51"/>
        <v>0</v>
      </c>
      <c r="O470" s="513" t="str">
        <f>IF($J454="TC",0,IF($J454="Nso",0,VLOOKUP($A451,'Class-9'!$B$9:$EX$108,80,0)))</f>
        <v/>
      </c>
    </row>
    <row r="471" spans="1:15" ht="17.25" customHeight="1" thickBot="1">
      <c r="A471" s="1084"/>
      <c r="B471" s="60" t="s">
        <v>79</v>
      </c>
      <c r="C471" s="1117" t="str">
        <f>'Class-9'!$CD$3</f>
        <v>SOCIAL SCIENCE</v>
      </c>
      <c r="D471" s="1118"/>
      <c r="E471" s="511">
        <f>IF($J454="TC",0,IF($J454="Nso",0,VLOOKUP($A451,'Class-9'!$B$9:$EX$108,81,0)))</f>
        <v>0</v>
      </c>
      <c r="F471" s="511">
        <f>IF($J454="TC",0,IF($J454="Nso",0,VLOOKUP($A451,'Class-9'!$B$9:$EX$108,82,0)))</f>
        <v>0</v>
      </c>
      <c r="G471" s="515">
        <f t="shared" si="48"/>
        <v>0</v>
      </c>
      <c r="H471" s="516">
        <f>IF($J454="TC",0,IF($J454="Nso",0,VLOOKUP($A451,'Class-9'!$B$9:$EX$108,84,0)))</f>
        <v>0</v>
      </c>
      <c r="I471" s="511">
        <f>IF($J454="TC",0,IF($J454="Nso",0,VLOOKUP($A451,'Class-9'!$B$9:$EX$108,85,0)))</f>
        <v>0</v>
      </c>
      <c r="J471" s="515">
        <f t="shared" si="49"/>
        <v>0</v>
      </c>
      <c r="K471" s="511">
        <f>IF($J454="TC",0,IF($J454="Nso",0,VLOOKUP($A451,'Class-9'!$B$9:$EX$108,87,0)))</f>
        <v>0</v>
      </c>
      <c r="L471" s="511">
        <f>IF($J454="Nso",0,VLOOKUP($A451,'Class-9'!$B$9:$EX$108,88,0))</f>
        <v>0</v>
      </c>
      <c r="M471" s="515">
        <f t="shared" si="50"/>
        <v>0</v>
      </c>
      <c r="N471" s="511">
        <f t="shared" si="51"/>
        <v>0</v>
      </c>
      <c r="O471" s="513" t="str">
        <f>IF($J454="TC",0,IF($J454="Nso",0,VLOOKUP($A451,'Class-9'!$B$9:$EX$108,94,0)))</f>
        <v/>
      </c>
    </row>
    <row r="472" spans="1:15" ht="21.75" customHeight="1">
      <c r="A472" s="1084"/>
      <c r="B472" s="60" t="s">
        <v>79</v>
      </c>
      <c r="C472" s="1119" t="s">
        <v>92</v>
      </c>
      <c r="D472" s="1120"/>
      <c r="E472" s="1121"/>
      <c r="F472" s="1125" t="s">
        <v>93</v>
      </c>
      <c r="G472" s="1126"/>
      <c r="H472" s="1127" t="s">
        <v>94</v>
      </c>
      <c r="I472" s="1128"/>
      <c r="J472" s="1129" t="s">
        <v>47</v>
      </c>
      <c r="K472" s="1130"/>
      <c r="L472" s="517" t="s">
        <v>114</v>
      </c>
      <c r="M472" s="1131" t="s">
        <v>45</v>
      </c>
      <c r="N472" s="1132"/>
      <c r="O472" s="518" t="s">
        <v>49</v>
      </c>
    </row>
    <row r="473" spans="1:15" ht="21.75" customHeight="1" thickBot="1">
      <c r="A473" s="1084"/>
      <c r="B473" s="60" t="s">
        <v>79</v>
      </c>
      <c r="C473" s="1122"/>
      <c r="D473" s="1123"/>
      <c r="E473" s="1124"/>
      <c r="F473" s="1133">
        <f>IF($J454="TC",0,IF($J454="Nso",0,VLOOKUP($A451,'Class-9'!$B$9:$EX$108,146,0)))</f>
        <v>0</v>
      </c>
      <c r="G473" s="1134"/>
      <c r="H473" s="1133">
        <f>IF($J454="TC",0,IF($J454="Nso",0,VLOOKUP($A451,'Class-9'!$B$9:$EX$108,147,0)))</f>
        <v>0</v>
      </c>
      <c r="I473" s="1134"/>
      <c r="J473" s="1135">
        <f>IF($J454="TC",0,IF($J454="Nso",0,VLOOKUP($A451,'Class-9'!$B$9:$EX$108,148,0)))</f>
        <v>0</v>
      </c>
      <c r="K473" s="1136"/>
      <c r="L473" s="349" t="str">
        <f>IF($J454="TC",0,IF($J454="Nso",0,VLOOKUP($A451,'Class-9'!$B$9:$EX$108,149,0)))</f>
        <v/>
      </c>
      <c r="M473" s="1137" t="str">
        <f>IF($J454="TC","TC",IF($J454="Nso","NSO",VLOOKUP($A451,'Class-9'!$B$9:$EX$108,150,0)))</f>
        <v/>
      </c>
      <c r="N473" s="1138"/>
      <c r="O473" s="123" t="str">
        <f>IF($J454="Nso",0,VLOOKUP($A451,'Class-9'!$B$9:$EX$108,152,0))</f>
        <v/>
      </c>
    </row>
    <row r="474" spans="1:15" ht="21.75" customHeight="1">
      <c r="A474" s="1084"/>
      <c r="B474" s="60" t="s">
        <v>79</v>
      </c>
      <c r="C474" s="1186" t="s">
        <v>65</v>
      </c>
      <c r="D474" s="1187"/>
      <c r="E474" s="1187"/>
      <c r="F474" s="1187"/>
      <c r="G474" s="1187"/>
      <c r="H474" s="1188"/>
      <c r="I474" s="1189" t="s">
        <v>66</v>
      </c>
      <c r="J474" s="1190"/>
      <c r="K474" s="1190"/>
      <c r="L474" s="124">
        <f>VLOOKUP($A451,'Class-9'!$B$9:$EX$108,143,0)</f>
        <v>0</v>
      </c>
      <c r="M474" s="1191" t="s">
        <v>126</v>
      </c>
      <c r="N474" s="1192"/>
      <c r="O474" s="1193"/>
    </row>
    <row r="475" spans="1:15" ht="21.75" customHeight="1" thickBot="1">
      <c r="A475" s="1084"/>
      <c r="B475" s="60" t="s">
        <v>79</v>
      </c>
      <c r="C475" s="1194" t="s">
        <v>60</v>
      </c>
      <c r="D475" s="1195"/>
      <c r="E475" s="1195"/>
      <c r="F475" s="1196" t="s">
        <v>197</v>
      </c>
      <c r="G475" s="1196"/>
      <c r="H475" s="351" t="s">
        <v>53</v>
      </c>
      <c r="I475" s="1197" t="s">
        <v>67</v>
      </c>
      <c r="J475" s="1198"/>
      <c r="K475" s="1198"/>
      <c r="L475" s="174">
        <f>VLOOKUP($A451,'Class-9'!$B$9:$EX$108,144,0)</f>
        <v>0</v>
      </c>
      <c r="M475" s="1199" t="str">
        <f>IF($J454="TC",0,IF($J454="Nso",0,VLOOKUP($A451,'Class-9'!$B$9:$EX$108,145,0)))</f>
        <v/>
      </c>
      <c r="N475" s="1200"/>
      <c r="O475" s="1201"/>
    </row>
    <row r="476" spans="1:15" ht="21.75" customHeight="1">
      <c r="A476" s="1084"/>
      <c r="B476" s="60" t="s">
        <v>79</v>
      </c>
      <c r="C476" s="1194"/>
      <c r="D476" s="1195"/>
      <c r="E476" s="1195"/>
      <c r="F476" s="1196"/>
      <c r="G476" s="1196"/>
      <c r="H476" s="490" t="s">
        <v>203</v>
      </c>
      <c r="I476" s="1202" t="s">
        <v>68</v>
      </c>
      <c r="J476" s="1203"/>
      <c r="K476" s="1203"/>
      <c r="L476" s="1204">
        <f>IF($J454="TC","Transferred",IF($J454="Nso","NameSeparated",VLOOKUP($A451,'Class-9'!$B$9:$EX$108,153,0)))</f>
        <v>0</v>
      </c>
      <c r="M476" s="1204"/>
      <c r="N476" s="1204"/>
      <c r="O476" s="1205"/>
    </row>
    <row r="477" spans="1:15" s="489" customFormat="1" ht="17.25" customHeight="1">
      <c r="A477" s="1084"/>
      <c r="B477" s="488" t="s">
        <v>79</v>
      </c>
      <c r="C477" s="1166" t="str">
        <f>'Class-9'!$CR$3</f>
        <v>Foundation Of Information Tech.</v>
      </c>
      <c r="D477" s="1167"/>
      <c r="E477" s="1168"/>
      <c r="F477" s="1169" t="str">
        <f>IF($J454="TC",0,IF($J454="Nso",0,VLOOKUP($A451,'Class-9'!$B$9:$GA$108,170,0)))</f>
        <v>0/200</v>
      </c>
      <c r="G477" s="1169"/>
      <c r="H477" s="122">
        <f>IF($J454="TC",0,IF($J454="Nso",0,VLOOKUP($A451,'Class-9'!$B$9:$GA$108,106,0)))</f>
        <v>0</v>
      </c>
      <c r="I477" s="1170" t="s">
        <v>81</v>
      </c>
      <c r="J477" s="1171"/>
      <c r="K477" s="1171"/>
      <c r="L477" s="1172">
        <f>'Class-9'!$T$2</f>
        <v>44676</v>
      </c>
      <c r="M477" s="1173"/>
      <c r="N477" s="1173"/>
      <c r="O477" s="1174"/>
    </row>
    <row r="478" spans="1:15" s="489" customFormat="1" ht="17.25" customHeight="1">
      <c r="A478" s="1084"/>
      <c r="B478" s="488" t="s">
        <v>79</v>
      </c>
      <c r="C478" s="1175" t="str">
        <f>'Class-9'!$DD$3</f>
        <v>Health &amp; Phy. Edu.</v>
      </c>
      <c r="D478" s="1169"/>
      <c r="E478" s="1169"/>
      <c r="F478" s="1176" t="str">
        <f>IF($J454="TC",0,IF($J454="Nso",0,VLOOKUP($A451,'Class-9'!$B$9:$GA$108,174,0)))</f>
        <v>0/200</v>
      </c>
      <c r="G478" s="1177"/>
      <c r="H478" s="122">
        <f>IF($J454="TC",0,IF($J454="Nso",0,VLOOKUP($A451,'Class-9'!$B$9:$GA$108,118,0)))</f>
        <v>0</v>
      </c>
      <c r="I478" s="1178"/>
      <c r="J478" s="1179"/>
      <c r="K478" s="1179"/>
      <c r="L478" s="1179"/>
      <c r="M478" s="1179"/>
      <c r="N478" s="1179"/>
      <c r="O478" s="1180"/>
    </row>
    <row r="479" spans="1:15" s="489" customFormat="1" ht="17.25" customHeight="1">
      <c r="A479" s="1084"/>
      <c r="B479" s="488" t="s">
        <v>79</v>
      </c>
      <c r="C479" s="1184" t="str">
        <f>'Class-9'!$DP$3</f>
        <v>S.U.P.W.</v>
      </c>
      <c r="D479" s="1185"/>
      <c r="E479" s="1185"/>
      <c r="F479" s="1176" t="str">
        <f>IF($J454="TC",0,IF($J454="Nso",0,VLOOKUP($A451,'Class-9'!$B$9:$GA$108,178,0)))</f>
        <v>0/100</v>
      </c>
      <c r="G479" s="1177"/>
      <c r="H479" s="122">
        <f>IF($J454="TC",0,IF($J454="Nso",0,VLOOKUP($A451,'Class-9'!$B$9:$GA$108,124,0)))</f>
        <v>0</v>
      </c>
      <c r="I479" s="1181"/>
      <c r="J479" s="1182"/>
      <c r="K479" s="1182"/>
      <c r="L479" s="1182"/>
      <c r="M479" s="1182"/>
      <c r="N479" s="1182"/>
      <c r="O479" s="1183"/>
    </row>
    <row r="480" spans="1:15" s="489" customFormat="1" ht="17.25" customHeight="1">
      <c r="A480" s="1084"/>
      <c r="B480" s="488"/>
      <c r="C480" s="1184" t="str">
        <f>'Class-9'!$DV$3</f>
        <v>ART EDUCATION</v>
      </c>
      <c r="D480" s="1185"/>
      <c r="E480" s="1185"/>
      <c r="F480" s="1176" t="str">
        <f>IF($J453="TC",0,IF($J453="Nso",0,VLOOKUP($A451,'Class-9'!$B$9:$GA$108,182,0)))</f>
        <v>0/100</v>
      </c>
      <c r="G480" s="1177"/>
      <c r="H480" s="122">
        <f>IF($J453="TC",0,IF($J453="Nso",0,VLOOKUP($A451,'Class-9'!$B$9:$GA$108,130,0)))</f>
        <v>0</v>
      </c>
      <c r="I480" s="1237" t="s">
        <v>95</v>
      </c>
      <c r="J480" s="1221"/>
      <c r="K480" s="1221"/>
      <c r="L480" s="1221"/>
      <c r="M480" s="1221"/>
      <c r="N480" s="1221"/>
      <c r="O480" s="1222"/>
    </row>
    <row r="481" spans="1:16" s="489" customFormat="1" ht="17.25" customHeight="1" thickBot="1">
      <c r="A481" s="1084"/>
      <c r="B481" s="488" t="s">
        <v>79</v>
      </c>
      <c r="C481" s="1238" t="str">
        <f>'Class-9'!$EB$3</f>
        <v>H &amp; C RAJ</v>
      </c>
      <c r="D481" s="1239"/>
      <c r="E481" s="1239"/>
      <c r="F481" s="1240" t="str">
        <f>IF($J454="TC",0,IF($J454="Nso",0,VLOOKUP($A451,'Class-9'!$B$9:$GZ$108,186,0)))</f>
        <v>0/200</v>
      </c>
      <c r="G481" s="1241"/>
      <c r="H481" s="468">
        <f>IF($J454="TC",0,IF($J454="Nso",0,VLOOKUP($A451,'Class-9'!$B$9:$GAZ$108,142,0)))</f>
        <v>0</v>
      </c>
      <c r="I481" s="1237" t="s">
        <v>74</v>
      </c>
      <c r="J481" s="1221"/>
      <c r="K481" s="1221"/>
      <c r="L481" s="1221"/>
      <c r="M481" s="1221"/>
      <c r="N481" s="1221"/>
      <c r="O481" s="1222"/>
    </row>
    <row r="482" spans="1:16" ht="17.25" customHeight="1">
      <c r="A482" s="1084"/>
      <c r="B482" s="49" t="s">
        <v>79</v>
      </c>
      <c r="C482" s="1209" t="s">
        <v>205</v>
      </c>
      <c r="D482" s="1210"/>
      <c r="E482" s="1211"/>
      <c r="F482" s="1218" t="s">
        <v>206</v>
      </c>
      <c r="G482" s="1219"/>
      <c r="H482" s="519" t="s">
        <v>34</v>
      </c>
      <c r="I482" s="1220" t="s">
        <v>75</v>
      </c>
      <c r="J482" s="1221"/>
      <c r="K482" s="1221"/>
      <c r="L482" s="1221"/>
      <c r="M482" s="1221"/>
      <c r="N482" s="1221"/>
      <c r="O482" s="1222"/>
    </row>
    <row r="483" spans="1:16" ht="17.25" customHeight="1">
      <c r="A483" s="1084"/>
      <c r="B483" s="49" t="s">
        <v>79</v>
      </c>
      <c r="C483" s="1212"/>
      <c r="D483" s="1213"/>
      <c r="E483" s="1214"/>
      <c r="F483" s="1223" t="s">
        <v>207</v>
      </c>
      <c r="G483" s="1224"/>
      <c r="H483" s="520" t="s">
        <v>204</v>
      </c>
      <c r="I483" s="1225" t="s">
        <v>76</v>
      </c>
      <c r="J483" s="1226"/>
      <c r="K483" s="1226"/>
      <c r="L483" s="1226"/>
      <c r="M483" s="1226"/>
      <c r="N483" s="1226"/>
      <c r="O483" s="1227"/>
    </row>
    <row r="484" spans="1:16" ht="17.25" customHeight="1">
      <c r="A484" s="1084"/>
      <c r="B484" s="49" t="s">
        <v>79</v>
      </c>
      <c r="C484" s="1212"/>
      <c r="D484" s="1213"/>
      <c r="E484" s="1214"/>
      <c r="F484" s="1223" t="s">
        <v>211</v>
      </c>
      <c r="G484" s="1224"/>
      <c r="H484" s="520" t="s">
        <v>69</v>
      </c>
      <c r="I484" s="1228"/>
      <c r="J484" s="1229"/>
      <c r="K484" s="1229"/>
      <c r="L484" s="1229"/>
      <c r="M484" s="1229"/>
      <c r="N484" s="1229"/>
      <c r="O484" s="1230"/>
    </row>
    <row r="485" spans="1:16" ht="17.25" customHeight="1">
      <c r="A485" s="1084"/>
      <c r="B485" s="49" t="s">
        <v>79</v>
      </c>
      <c r="C485" s="1212"/>
      <c r="D485" s="1213"/>
      <c r="E485" s="1214"/>
      <c r="F485" s="1223" t="s">
        <v>212</v>
      </c>
      <c r="G485" s="1224"/>
      <c r="H485" s="520" t="s">
        <v>70</v>
      </c>
      <c r="I485" s="1228"/>
      <c r="J485" s="1229"/>
      <c r="K485" s="1229"/>
      <c r="L485" s="1229"/>
      <c r="M485" s="1229"/>
      <c r="N485" s="1229"/>
      <c r="O485" s="1230"/>
    </row>
    <row r="486" spans="1:16" ht="17.25" customHeight="1">
      <c r="A486" s="1084"/>
      <c r="B486" s="49" t="s">
        <v>79</v>
      </c>
      <c r="C486" s="1212"/>
      <c r="D486" s="1213"/>
      <c r="E486" s="1214"/>
      <c r="F486" s="1223" t="s">
        <v>125</v>
      </c>
      <c r="G486" s="1224"/>
      <c r="H486" s="520" t="s">
        <v>72</v>
      </c>
      <c r="I486" s="1231" t="s">
        <v>96</v>
      </c>
      <c r="J486" s="1232"/>
      <c r="K486" s="1232"/>
      <c r="L486" s="1232"/>
      <c r="M486" s="1232"/>
      <c r="N486" s="1232"/>
      <c r="O486" s="1233"/>
    </row>
    <row r="487" spans="1:16" ht="17.25" customHeight="1" thickBot="1">
      <c r="A487" s="1084"/>
      <c r="B487" s="62" t="s">
        <v>79</v>
      </c>
      <c r="C487" s="1215"/>
      <c r="D487" s="1216"/>
      <c r="E487" s="1217"/>
      <c r="F487" s="1206" t="s">
        <v>208</v>
      </c>
      <c r="G487" s="1207"/>
      <c r="H487" s="521" t="s">
        <v>71</v>
      </c>
      <c r="I487" s="1234"/>
      <c r="J487" s="1235"/>
      <c r="K487" s="1235"/>
      <c r="L487" s="1235"/>
      <c r="M487" s="1235"/>
      <c r="N487" s="1235"/>
      <c r="O487" s="1236"/>
    </row>
    <row r="488" spans="1:16" ht="22.5" customHeight="1" thickTop="1">
      <c r="A488" s="1208"/>
      <c r="B488" s="1208"/>
      <c r="C488" s="1208"/>
      <c r="D488" s="1208"/>
      <c r="E488" s="1208"/>
      <c r="F488" s="1208"/>
      <c r="G488" s="1208"/>
      <c r="H488" s="1208"/>
      <c r="I488" s="1208"/>
      <c r="J488" s="1208"/>
      <c r="K488" s="1208"/>
      <c r="L488" s="1208"/>
      <c r="M488" s="1208"/>
      <c r="N488" s="1208"/>
      <c r="O488" s="1208"/>
    </row>
    <row r="489" spans="1:16" ht="24.75" customHeight="1" thickBot="1">
      <c r="A489" s="504">
        <f>A451+1</f>
        <v>14</v>
      </c>
      <c r="B489" s="1083" t="s">
        <v>56</v>
      </c>
      <c r="C489" s="1083"/>
      <c r="D489" s="1083"/>
      <c r="E489" s="1083"/>
      <c r="F489" s="1083"/>
      <c r="G489" s="1083"/>
      <c r="H489" s="1083"/>
      <c r="I489" s="1083"/>
      <c r="J489" s="1083"/>
      <c r="K489" s="1083"/>
      <c r="L489" s="1083"/>
      <c r="M489" s="1083"/>
      <c r="N489" s="1083"/>
      <c r="O489" s="1083"/>
    </row>
    <row r="490" spans="1:16" ht="42" customHeight="1" thickTop="1">
      <c r="A490" s="1084"/>
      <c r="B490" s="1085"/>
      <c r="C490" s="1086"/>
      <c r="D490" s="1089" t="str">
        <f>Master!$E$8</f>
        <v>Govt. Sr. Secondary School Raimalwada</v>
      </c>
      <c r="E490" s="1090"/>
      <c r="F490" s="1090"/>
      <c r="G490" s="1090"/>
      <c r="H490" s="1090"/>
      <c r="I490" s="1090"/>
      <c r="J490" s="1090"/>
      <c r="K490" s="1090"/>
      <c r="L490" s="1090"/>
      <c r="M490" s="1090"/>
      <c r="N490" s="1090"/>
      <c r="O490" s="1091"/>
    </row>
    <row r="491" spans="1:16" ht="27.75" customHeight="1" thickBot="1">
      <c r="A491" s="1084"/>
      <c r="B491" s="1087"/>
      <c r="C491" s="1088"/>
      <c r="D491" s="1092" t="str">
        <f>Master!$E$11</f>
        <v>P.S.-Bapini (Jodhpur)</v>
      </c>
      <c r="E491" s="1093"/>
      <c r="F491" s="1093"/>
      <c r="G491" s="1093"/>
      <c r="H491" s="1093"/>
      <c r="I491" s="1093"/>
      <c r="J491" s="1093"/>
      <c r="K491" s="1093"/>
      <c r="L491" s="1093"/>
      <c r="M491" s="1093"/>
      <c r="N491" s="1093"/>
      <c r="O491" s="1094"/>
    </row>
    <row r="492" spans="1:16" ht="17.25" customHeight="1">
      <c r="A492" s="1084"/>
      <c r="B492" s="352"/>
      <c r="C492" s="1095" t="s">
        <v>188</v>
      </c>
      <c r="D492" s="1096"/>
      <c r="E492" s="1096"/>
      <c r="F492" s="1096"/>
      <c r="G492" s="1097"/>
      <c r="H492" s="1104" t="s">
        <v>161</v>
      </c>
      <c r="I492" s="1104"/>
      <c r="J492" s="1107">
        <f>VLOOKUP($A489,'Class-9'!$B$9:$K$108,6)</f>
        <v>0</v>
      </c>
      <c r="K492" s="1108"/>
      <c r="L492" s="1113" t="s">
        <v>77</v>
      </c>
      <c r="M492" s="1114"/>
      <c r="N492" s="1115" t="str">
        <f>Master!$E$14</f>
        <v>08151106901</v>
      </c>
      <c r="O492" s="1116"/>
    </row>
    <row r="493" spans="1:16" ht="17.25" customHeight="1">
      <c r="A493" s="1084"/>
      <c r="B493" s="47"/>
      <c r="C493" s="1098"/>
      <c r="D493" s="1099"/>
      <c r="E493" s="1099"/>
      <c r="F493" s="1099"/>
      <c r="G493" s="1100"/>
      <c r="H493" s="1105"/>
      <c r="I493" s="1105"/>
      <c r="J493" s="1109"/>
      <c r="K493" s="1110"/>
      <c r="L493" s="1071" t="s">
        <v>73</v>
      </c>
      <c r="M493" s="1072"/>
      <c r="N493" s="1072"/>
      <c r="O493" s="1073"/>
      <c r="P493" s="165" t="s">
        <v>196</v>
      </c>
    </row>
    <row r="494" spans="1:16" ht="17.25" customHeight="1" thickBot="1">
      <c r="A494" s="1084"/>
      <c r="B494" s="47"/>
      <c r="C494" s="1101"/>
      <c r="D494" s="1102"/>
      <c r="E494" s="1102"/>
      <c r="F494" s="1102"/>
      <c r="G494" s="1103"/>
      <c r="H494" s="1106"/>
      <c r="I494" s="1106"/>
      <c r="J494" s="1111"/>
      <c r="K494" s="1112"/>
      <c r="L494" s="1074" t="s">
        <v>57</v>
      </c>
      <c r="M494" s="1075"/>
      <c r="N494" s="1076" t="str">
        <f>Master!$E$6</f>
        <v>2021-22</v>
      </c>
      <c r="O494" s="1077"/>
    </row>
    <row r="495" spans="1:16" ht="21.75" customHeight="1">
      <c r="A495" s="1084"/>
      <c r="B495" s="49" t="s">
        <v>79</v>
      </c>
      <c r="C495" s="1078" t="s">
        <v>22</v>
      </c>
      <c r="D495" s="1079"/>
      <c r="E495" s="1079"/>
      <c r="F495" s="1080"/>
      <c r="G495" s="482" t="s">
        <v>186</v>
      </c>
      <c r="H495" s="1081">
        <f>VLOOKUP($A489,'Class-9'!$B$9:$EX$108,4,0)</f>
        <v>0</v>
      </c>
      <c r="I495" s="1081"/>
      <c r="J495" s="1081"/>
      <c r="K495" s="1081"/>
      <c r="L495" s="1081"/>
      <c r="M495" s="1081"/>
      <c r="N495" s="1081"/>
      <c r="O495" s="1082"/>
    </row>
    <row r="496" spans="1:16" ht="21.75" customHeight="1">
      <c r="A496" s="1084"/>
      <c r="B496" s="49" t="s">
        <v>79</v>
      </c>
      <c r="C496" s="1065" t="s">
        <v>24</v>
      </c>
      <c r="D496" s="1066"/>
      <c r="E496" s="1066"/>
      <c r="F496" s="1067"/>
      <c r="G496" s="483" t="s">
        <v>186</v>
      </c>
      <c r="H496" s="1068">
        <f>VLOOKUP($A489,'Class-9'!$B$9:$EX$108,7,0)</f>
        <v>0</v>
      </c>
      <c r="I496" s="1068"/>
      <c r="J496" s="1068"/>
      <c r="K496" s="1068"/>
      <c r="L496" s="1068"/>
      <c r="M496" s="1068"/>
      <c r="N496" s="1068"/>
      <c r="O496" s="1069"/>
    </row>
    <row r="497" spans="1:15" ht="21.75" customHeight="1">
      <c r="A497" s="1084"/>
      <c r="B497" s="49" t="s">
        <v>79</v>
      </c>
      <c r="C497" s="1065" t="s">
        <v>25</v>
      </c>
      <c r="D497" s="1066"/>
      <c r="E497" s="1066"/>
      <c r="F497" s="1067"/>
      <c r="G497" s="483" t="s">
        <v>186</v>
      </c>
      <c r="H497" s="1068">
        <f>VLOOKUP($A489,'Class-9'!$B$9:$EX$108,8,0)</f>
        <v>0</v>
      </c>
      <c r="I497" s="1068"/>
      <c r="J497" s="1068"/>
      <c r="K497" s="1068"/>
      <c r="L497" s="1068"/>
      <c r="M497" s="1068"/>
      <c r="N497" s="1068"/>
      <c r="O497" s="1069"/>
    </row>
    <row r="498" spans="1:15" ht="21.75" customHeight="1">
      <c r="A498" s="1084"/>
      <c r="B498" s="49" t="s">
        <v>79</v>
      </c>
      <c r="C498" s="1065" t="s">
        <v>58</v>
      </c>
      <c r="D498" s="1066"/>
      <c r="E498" s="1066"/>
      <c r="F498" s="1067"/>
      <c r="G498" s="483" t="s">
        <v>186</v>
      </c>
      <c r="H498" s="1068">
        <f>VLOOKUP($A489,'Class-9'!$B$9:$EX$108,9,0)</f>
        <v>0</v>
      </c>
      <c r="I498" s="1068"/>
      <c r="J498" s="1068"/>
      <c r="K498" s="1068"/>
      <c r="L498" s="1068"/>
      <c r="M498" s="1068"/>
      <c r="N498" s="1068"/>
      <c r="O498" s="1069"/>
    </row>
    <row r="499" spans="1:15" ht="21.75" customHeight="1">
      <c r="A499" s="1084"/>
      <c r="B499" s="49" t="s">
        <v>79</v>
      </c>
      <c r="C499" s="1065" t="s">
        <v>59</v>
      </c>
      <c r="D499" s="1066"/>
      <c r="E499" s="1066"/>
      <c r="F499" s="1067"/>
      <c r="G499" s="483" t="s">
        <v>186</v>
      </c>
      <c r="H499" s="1070" t="str">
        <f>CONCATENATE('Class-9'!$G$4,'Class-9'!$J$4)</f>
        <v>9(A)</v>
      </c>
      <c r="I499" s="1068"/>
      <c r="J499" s="1068"/>
      <c r="K499" s="1068"/>
      <c r="L499" s="1068"/>
      <c r="M499" s="1068"/>
      <c r="N499" s="1068"/>
      <c r="O499" s="1069"/>
    </row>
    <row r="500" spans="1:15" ht="21.75" customHeight="1" thickBot="1">
      <c r="A500" s="1084"/>
      <c r="B500" s="49" t="s">
        <v>79</v>
      </c>
      <c r="C500" s="1145" t="s">
        <v>27</v>
      </c>
      <c r="D500" s="1146"/>
      <c r="E500" s="1146"/>
      <c r="F500" s="1147"/>
      <c r="G500" s="484" t="s">
        <v>186</v>
      </c>
      <c r="H500" s="1148">
        <f>VLOOKUP($A489,'Class-9'!$B$9:$EX$108,10,0)</f>
        <v>0</v>
      </c>
      <c r="I500" s="1148"/>
      <c r="J500" s="1148"/>
      <c r="K500" s="1148"/>
      <c r="L500" s="1148"/>
      <c r="M500" s="1148"/>
      <c r="N500" s="1148"/>
      <c r="O500" s="1149"/>
    </row>
    <row r="501" spans="1:15" ht="19.5" customHeight="1">
      <c r="A501" s="1084"/>
      <c r="B501" s="60" t="s">
        <v>79</v>
      </c>
      <c r="C501" s="1150" t="s">
        <v>60</v>
      </c>
      <c r="D501" s="1151"/>
      <c r="E501" s="1154" t="s">
        <v>83</v>
      </c>
      <c r="F501" s="1154" t="s">
        <v>84</v>
      </c>
      <c r="G501" s="1156" t="s">
        <v>33</v>
      </c>
      <c r="H501" s="1158" t="s">
        <v>61</v>
      </c>
      <c r="I501" s="1158"/>
      <c r="J501" s="1159"/>
      <c r="K501" s="1160" t="s">
        <v>100</v>
      </c>
      <c r="L501" s="1161"/>
      <c r="M501" s="1162"/>
      <c r="N501" s="1154" t="s">
        <v>91</v>
      </c>
      <c r="O501" s="1163" t="s">
        <v>209</v>
      </c>
    </row>
    <row r="502" spans="1:15" ht="21.75" customHeight="1">
      <c r="A502" s="1084"/>
      <c r="B502" s="60"/>
      <c r="C502" s="1152"/>
      <c r="D502" s="1153"/>
      <c r="E502" s="1155"/>
      <c r="F502" s="1155"/>
      <c r="G502" s="1157"/>
      <c r="H502" s="507" t="s">
        <v>32</v>
      </c>
      <c r="I502" s="347" t="s">
        <v>199</v>
      </c>
      <c r="J502" s="508" t="s">
        <v>33</v>
      </c>
      <c r="K502" s="507" t="s">
        <v>32</v>
      </c>
      <c r="L502" s="347" t="s">
        <v>199</v>
      </c>
      <c r="M502" s="508" t="s">
        <v>33</v>
      </c>
      <c r="N502" s="1155"/>
      <c r="O502" s="1164"/>
    </row>
    <row r="503" spans="1:15" ht="21.75" customHeight="1" thickBot="1">
      <c r="A503" s="1084"/>
      <c r="B503" s="60" t="s">
        <v>79</v>
      </c>
      <c r="C503" s="1139" t="s">
        <v>62</v>
      </c>
      <c r="D503" s="1140"/>
      <c r="E503" s="509">
        <f>'Class-9'!$L$7</f>
        <v>20</v>
      </c>
      <c r="F503" s="509">
        <f>'Class-9'!$M$7</f>
        <v>20</v>
      </c>
      <c r="G503" s="510">
        <f>SUM(E503:F503)</f>
        <v>40</v>
      </c>
      <c r="H503" s="509">
        <f>'Class-9'!$O$7</f>
        <v>48</v>
      </c>
      <c r="I503" s="509">
        <f>'Class-9'!$P$7</f>
        <v>12</v>
      </c>
      <c r="J503" s="510">
        <f>SUM(H503:I503)</f>
        <v>60</v>
      </c>
      <c r="K503" s="509">
        <f>'Class-9'!$R$7</f>
        <v>80</v>
      </c>
      <c r="L503" s="509">
        <f>'Class-9'!$S$7</f>
        <v>20</v>
      </c>
      <c r="M503" s="510">
        <f>SUM(K503:L503)</f>
        <v>100</v>
      </c>
      <c r="N503" s="509">
        <f>SUM(G503,J503,M503)</f>
        <v>200</v>
      </c>
      <c r="O503" s="1165"/>
    </row>
    <row r="504" spans="1:15" ht="17.25" customHeight="1">
      <c r="A504" s="1084"/>
      <c r="B504" s="60" t="s">
        <v>79</v>
      </c>
      <c r="C504" s="1141" t="str">
        <f>'Class-9'!$L$3</f>
        <v>HINDI</v>
      </c>
      <c r="D504" s="1142"/>
      <c r="E504" s="511">
        <f>IF($J492="TC",0,IF($J492="Nso",0,VLOOKUP($A489,'Class-9'!$B$9:$EX$108,11,0)))</f>
        <v>0</v>
      </c>
      <c r="F504" s="511">
        <f>IF($J492="TC",0,IF($J492="Nso",0,VLOOKUP($A489,'Class-9'!$B$9:$EX$108,12,0)))</f>
        <v>0</v>
      </c>
      <c r="G504" s="512">
        <f>E504+F504</f>
        <v>0</v>
      </c>
      <c r="H504" s="511">
        <f>IF($J492="TC",0,IF($J492="Nso",0,VLOOKUP($A489,'Class-9'!$B$9:$EX$108,14,0)))</f>
        <v>0</v>
      </c>
      <c r="I504" s="511">
        <f>IF($J492="TC",0,IF($J492="Nso",0,VLOOKUP($A489,'Class-9'!$B$9:$EX$108,15,0)))</f>
        <v>0</v>
      </c>
      <c r="J504" s="512">
        <f>H504+I504</f>
        <v>0</v>
      </c>
      <c r="K504" s="511">
        <f>IF($J492="TC",0,IF($J492="Nso",0,VLOOKUP($A489,'Class-9'!$B$9:$EX$108,17,0)))</f>
        <v>0</v>
      </c>
      <c r="L504" s="511">
        <f>IF($J492="Nso",0,VLOOKUP($A489,'Class-9'!$B$9:$EX$108,18,0))</f>
        <v>0</v>
      </c>
      <c r="M504" s="512">
        <f>K504+L504</f>
        <v>0</v>
      </c>
      <c r="N504" s="511">
        <f>G504+J504+M504</f>
        <v>0</v>
      </c>
      <c r="O504" s="513" t="str">
        <f>IF($J492="TC",0,IF($J492="Nso",0,VLOOKUP($A489,'Class-9'!$B$9:$EX$108,24,0)))</f>
        <v/>
      </c>
    </row>
    <row r="505" spans="1:15" ht="17.25" customHeight="1">
      <c r="A505" s="1084"/>
      <c r="B505" s="60" t="s">
        <v>79</v>
      </c>
      <c r="C505" s="1143" t="str">
        <f>'Class-9'!$Z$3</f>
        <v>ENGLISH</v>
      </c>
      <c r="D505" s="1144"/>
      <c r="E505" s="511">
        <f>IF($J492="TC",0,IF($J492="Nso",0,VLOOKUP($A489,'Class-9'!$B$9:$EX$108,25,0)))</f>
        <v>0</v>
      </c>
      <c r="F505" s="511">
        <f>IF($J492="TC",0,IF($J492="Nso",0,VLOOKUP($A489,'Class-9'!$B$9:$EX$108,26,0)))</f>
        <v>0</v>
      </c>
      <c r="G505" s="514">
        <f t="shared" ref="G505:G509" si="52">E505+F505</f>
        <v>0</v>
      </c>
      <c r="H505" s="472">
        <f>IF($J492="TC",0,IF($J492="Nso",0,VLOOKUP($A489,'Class-9'!$B$9:$EX$108,28,0)))</f>
        <v>0</v>
      </c>
      <c r="I505" s="511">
        <f>IF($J492="TC",0,IF($J492="Nso",0,VLOOKUP($A489,'Class-9'!$B$9:$EX$108,29,0)))</f>
        <v>0</v>
      </c>
      <c r="J505" s="514">
        <f t="shared" ref="J505:J509" si="53">H505+I505</f>
        <v>0</v>
      </c>
      <c r="K505" s="511">
        <f>IF($J492="TC",0,IF($J492="Nso",0,VLOOKUP($A489,'Class-9'!$B$9:$EX$108,31,0)))</f>
        <v>0</v>
      </c>
      <c r="L505" s="511">
        <f>IF($J492="Nso",0,VLOOKUP($A489,'Class-9'!$B$9:$EX$108,32,0))</f>
        <v>0</v>
      </c>
      <c r="M505" s="514">
        <f t="shared" ref="M505:M509" si="54">K505+L505</f>
        <v>0</v>
      </c>
      <c r="N505" s="511">
        <f t="shared" ref="N505:N509" si="55">G505+J505+M505</f>
        <v>0</v>
      </c>
      <c r="O505" s="513" t="str">
        <f>IF($J492="TC",0,IF($J492="Nso",0,VLOOKUP($A489,'Class-9'!$B$9:$EX$108,38,0)))</f>
        <v/>
      </c>
    </row>
    <row r="506" spans="1:15" ht="17.25" customHeight="1">
      <c r="A506" s="1084"/>
      <c r="B506" s="60" t="s">
        <v>79</v>
      </c>
      <c r="C506" s="1143" t="str">
        <f>'Class-9'!$AN$3</f>
        <v>SANSKRIT</v>
      </c>
      <c r="D506" s="1144"/>
      <c r="E506" s="511">
        <f>IF($J492="TC",0,IF($J492="Nso",0,VLOOKUP($A489,'Class-9'!$B$9:$EX$108,39,0)))</f>
        <v>0</v>
      </c>
      <c r="F506" s="511">
        <f>IF($J492="TC",0,IF($J492="TC",0,IF($J492="Nso",0,VLOOKUP($A489,'Class-9'!$B$9:$EX$108,40,0))))</f>
        <v>0</v>
      </c>
      <c r="G506" s="514">
        <f t="shared" si="52"/>
        <v>0</v>
      </c>
      <c r="H506" s="472">
        <f>IF($J492="TC",0,IF($J492="Nso",0,VLOOKUP($A489,'Class-9'!$B$9:$EX$108,42,0)))</f>
        <v>0</v>
      </c>
      <c r="I506" s="511">
        <f>IF($J492="TC",0,IF($J492="Nso",0,VLOOKUP($A489,'Class-9'!$B$9:$EX$108,43,0)))</f>
        <v>0</v>
      </c>
      <c r="J506" s="514">
        <f t="shared" si="53"/>
        <v>0</v>
      </c>
      <c r="K506" s="511">
        <f>IF($J492="TC",0,IF($J492="Nso",0,VLOOKUP($A489,'Class-9'!$B$9:$EX$108,45,0)))</f>
        <v>0</v>
      </c>
      <c r="L506" s="511">
        <f>IF($J492="Nso",0,VLOOKUP($A489,'Class-9'!$B$9:$EX$108,46,0))</f>
        <v>0</v>
      </c>
      <c r="M506" s="514">
        <f t="shared" si="54"/>
        <v>0</v>
      </c>
      <c r="N506" s="511">
        <f t="shared" si="55"/>
        <v>0</v>
      </c>
      <c r="O506" s="513" t="str">
        <f>IF($J492="TC",0,IF($J492="Nso",0,VLOOKUP($A489,'Class-9'!$B$9:$EX$108,52,0)))</f>
        <v/>
      </c>
    </row>
    <row r="507" spans="1:15" ht="17.25" customHeight="1">
      <c r="A507" s="1084"/>
      <c r="B507" s="60" t="s">
        <v>79</v>
      </c>
      <c r="C507" s="1143" t="str">
        <f>'Class-9'!$BB$3</f>
        <v>SCIENCE</v>
      </c>
      <c r="D507" s="1144"/>
      <c r="E507" s="511">
        <f>IF($J492="TC",0,IF($J492="Nso",0,VLOOKUP($A489,'Class-9'!$B$9:$EX$108,53,0)))</f>
        <v>0</v>
      </c>
      <c r="F507" s="511">
        <f>IF($J492="TC",0,IF($J492="Nso",0,VLOOKUP($A489,'Class-9'!$B$9:$EX$108,54,0)))</f>
        <v>0</v>
      </c>
      <c r="G507" s="514">
        <f t="shared" si="52"/>
        <v>0</v>
      </c>
      <c r="H507" s="472">
        <f>IF($J492="TC",0,IF($J492="Nso",0,VLOOKUP($A489,'Class-9'!$B$9:$EX$108,56,0)))</f>
        <v>0</v>
      </c>
      <c r="I507" s="511">
        <f>IF($J492="TC",0,IF($J492="Nso",0,VLOOKUP($A489,'Class-9'!$B$9:$EX$108,57,0)))</f>
        <v>0</v>
      </c>
      <c r="J507" s="514">
        <f t="shared" si="53"/>
        <v>0</v>
      </c>
      <c r="K507" s="511">
        <f>IF($J492="TC",0,IF($J492="Nso",0,VLOOKUP($A489,'Class-9'!$B$9:$EX$108,59,0)))</f>
        <v>0</v>
      </c>
      <c r="L507" s="511">
        <f>IF($J492="Nso",0,VLOOKUP($A489,'Class-9'!$B$9:$EX$108,60,0))</f>
        <v>0</v>
      </c>
      <c r="M507" s="514">
        <f t="shared" si="54"/>
        <v>0</v>
      </c>
      <c r="N507" s="511">
        <f t="shared" si="55"/>
        <v>0</v>
      </c>
      <c r="O507" s="513" t="str">
        <f>IF($J492="TC",0,IF($J492="Nso",0,VLOOKUP($A489,'Class-9'!$B$9:$EX$108,66,0)))</f>
        <v/>
      </c>
    </row>
    <row r="508" spans="1:15" ht="17.25" customHeight="1">
      <c r="A508" s="1084"/>
      <c r="B508" s="60" t="s">
        <v>79</v>
      </c>
      <c r="C508" s="1143" t="str">
        <f>'Class-9'!$BP$3</f>
        <v>MATHEMATICS</v>
      </c>
      <c r="D508" s="1144"/>
      <c r="E508" s="511">
        <f>IF($J492="TC",0,IF($J492="Nso",0,VLOOKUP($A489,'Class-9'!$B$9:$EX$108,67,0)))</f>
        <v>0</v>
      </c>
      <c r="F508" s="511">
        <f>IF($J492="TC",0,IF($J492="Nso",0,VLOOKUP($A489,'Class-9'!$B$9:$EX$108,68,0)))</f>
        <v>0</v>
      </c>
      <c r="G508" s="514">
        <f t="shared" si="52"/>
        <v>0</v>
      </c>
      <c r="H508" s="472">
        <f>IF($J492="TC",0,IF($J492="Nso",0,VLOOKUP($A489,'Class-9'!$B$9:$EX$108,70,0)))</f>
        <v>0</v>
      </c>
      <c r="I508" s="511">
        <f>IF($J492="TC",0,IF($J492="Nso",0,VLOOKUP($A489,'Class-9'!$B$9:$EX$108,71,0)))</f>
        <v>0</v>
      </c>
      <c r="J508" s="514">
        <f t="shared" si="53"/>
        <v>0</v>
      </c>
      <c r="K508" s="511">
        <f>IF($J492="TC",0,IF($J492="Nso",0,VLOOKUP($A489,'Class-9'!$B$9:$EX$108,73,0)))</f>
        <v>0</v>
      </c>
      <c r="L508" s="511">
        <f>IF($J492="Nso",0,VLOOKUP($A489,'Class-9'!$B$9:$EX$108,74,0))</f>
        <v>0</v>
      </c>
      <c r="M508" s="514">
        <f t="shared" si="54"/>
        <v>0</v>
      </c>
      <c r="N508" s="511">
        <f t="shared" si="55"/>
        <v>0</v>
      </c>
      <c r="O508" s="513" t="str">
        <f>IF($J492="TC",0,IF($J492="Nso",0,VLOOKUP($A489,'Class-9'!$B$9:$EX$108,80,0)))</f>
        <v/>
      </c>
    </row>
    <row r="509" spans="1:15" ht="17.25" customHeight="1" thickBot="1">
      <c r="A509" s="1084"/>
      <c r="B509" s="60" t="s">
        <v>79</v>
      </c>
      <c r="C509" s="1117" t="str">
        <f>'Class-9'!$CD$3</f>
        <v>SOCIAL SCIENCE</v>
      </c>
      <c r="D509" s="1118"/>
      <c r="E509" s="511">
        <f>IF($J492="TC",0,IF($J492="Nso",0,VLOOKUP($A489,'Class-9'!$B$9:$EX$108,81,0)))</f>
        <v>0</v>
      </c>
      <c r="F509" s="511">
        <f>IF($J492="TC",0,IF($J492="Nso",0,VLOOKUP($A489,'Class-9'!$B$9:$EX$108,82,0)))</f>
        <v>0</v>
      </c>
      <c r="G509" s="515">
        <f t="shared" si="52"/>
        <v>0</v>
      </c>
      <c r="H509" s="516">
        <f>IF($J492="TC",0,IF($J492="Nso",0,VLOOKUP($A489,'Class-9'!$B$9:$EX$108,84,0)))</f>
        <v>0</v>
      </c>
      <c r="I509" s="511">
        <f>IF($J492="TC",0,IF($J492="Nso",0,VLOOKUP($A489,'Class-9'!$B$9:$EX$108,85,0)))</f>
        <v>0</v>
      </c>
      <c r="J509" s="515">
        <f t="shared" si="53"/>
        <v>0</v>
      </c>
      <c r="K509" s="511">
        <f>IF($J492="TC",0,IF($J492="Nso",0,VLOOKUP($A489,'Class-9'!$B$9:$EX$108,87,0)))</f>
        <v>0</v>
      </c>
      <c r="L509" s="511">
        <f>IF($J492="Nso",0,VLOOKUP($A489,'Class-9'!$B$9:$EX$108,88,0))</f>
        <v>0</v>
      </c>
      <c r="M509" s="515">
        <f t="shared" si="54"/>
        <v>0</v>
      </c>
      <c r="N509" s="511">
        <f t="shared" si="55"/>
        <v>0</v>
      </c>
      <c r="O509" s="513" t="str">
        <f>IF($J492="TC",0,IF($J492="Nso",0,VLOOKUP($A489,'Class-9'!$B$9:$EX$108,94,0)))</f>
        <v/>
      </c>
    </row>
    <row r="510" spans="1:15" ht="21.75" customHeight="1">
      <c r="A510" s="1084"/>
      <c r="B510" s="60" t="s">
        <v>79</v>
      </c>
      <c r="C510" s="1119" t="s">
        <v>92</v>
      </c>
      <c r="D510" s="1120"/>
      <c r="E510" s="1121"/>
      <c r="F510" s="1125" t="s">
        <v>93</v>
      </c>
      <c r="G510" s="1126"/>
      <c r="H510" s="1127" t="s">
        <v>94</v>
      </c>
      <c r="I510" s="1128"/>
      <c r="J510" s="1129" t="s">
        <v>47</v>
      </c>
      <c r="K510" s="1130"/>
      <c r="L510" s="517" t="s">
        <v>114</v>
      </c>
      <c r="M510" s="1131" t="s">
        <v>45</v>
      </c>
      <c r="N510" s="1132"/>
      <c r="O510" s="518" t="s">
        <v>49</v>
      </c>
    </row>
    <row r="511" spans="1:15" ht="21.75" customHeight="1" thickBot="1">
      <c r="A511" s="1084"/>
      <c r="B511" s="60" t="s">
        <v>79</v>
      </c>
      <c r="C511" s="1122"/>
      <c r="D511" s="1123"/>
      <c r="E511" s="1124"/>
      <c r="F511" s="1133">
        <f>IF($J492="TC",0,IF($J492="Nso",0,VLOOKUP($A489,'Class-9'!$B$9:$EX$108,146,0)))</f>
        <v>0</v>
      </c>
      <c r="G511" s="1134"/>
      <c r="H511" s="1133">
        <f>IF($J492="TC",0,IF($J492="Nso",0,VLOOKUP($A489,'Class-9'!$B$9:$EX$108,147,0)))</f>
        <v>0</v>
      </c>
      <c r="I511" s="1134"/>
      <c r="J511" s="1135">
        <f>IF($J492="TC",0,IF($J492="Nso",0,VLOOKUP($A489,'Class-9'!$B$9:$EX$108,148,0)))</f>
        <v>0</v>
      </c>
      <c r="K511" s="1136"/>
      <c r="L511" s="349" t="str">
        <f>IF($J492="TC",0,IF($J492="Nso",0,VLOOKUP($A489,'Class-9'!$B$9:$EX$108,149,0)))</f>
        <v/>
      </c>
      <c r="M511" s="1137" t="str">
        <f>IF($J492="TC","TC",IF($J492="Nso","NSO",VLOOKUP($A489,'Class-9'!$B$9:$EX$108,150,0)))</f>
        <v/>
      </c>
      <c r="N511" s="1138"/>
      <c r="O511" s="123" t="str">
        <f>IF($J492="Nso",0,VLOOKUP($A489,'Class-9'!$B$9:$EX$108,152,0))</f>
        <v/>
      </c>
    </row>
    <row r="512" spans="1:15" ht="21.75" customHeight="1">
      <c r="A512" s="1084"/>
      <c r="B512" s="60" t="s">
        <v>79</v>
      </c>
      <c r="C512" s="1186" t="s">
        <v>65</v>
      </c>
      <c r="D512" s="1187"/>
      <c r="E512" s="1187"/>
      <c r="F512" s="1187"/>
      <c r="G512" s="1187"/>
      <c r="H512" s="1188"/>
      <c r="I512" s="1189" t="s">
        <v>66</v>
      </c>
      <c r="J512" s="1190"/>
      <c r="K512" s="1190"/>
      <c r="L512" s="124">
        <f>VLOOKUP($A489,'Class-9'!$B$9:$EX$108,143,0)</f>
        <v>0</v>
      </c>
      <c r="M512" s="1191" t="s">
        <v>126</v>
      </c>
      <c r="N512" s="1192"/>
      <c r="O512" s="1193"/>
    </row>
    <row r="513" spans="1:15" ht="21.75" customHeight="1" thickBot="1">
      <c r="A513" s="1084"/>
      <c r="B513" s="60" t="s">
        <v>79</v>
      </c>
      <c r="C513" s="1194" t="s">
        <v>60</v>
      </c>
      <c r="D513" s="1195"/>
      <c r="E513" s="1195"/>
      <c r="F513" s="1196" t="s">
        <v>197</v>
      </c>
      <c r="G513" s="1196"/>
      <c r="H513" s="351" t="s">
        <v>53</v>
      </c>
      <c r="I513" s="1197" t="s">
        <v>67</v>
      </c>
      <c r="J513" s="1198"/>
      <c r="K513" s="1198"/>
      <c r="L513" s="174">
        <f>VLOOKUP($A489,'Class-9'!$B$9:$EX$108,144,0)</f>
        <v>0</v>
      </c>
      <c r="M513" s="1199" t="str">
        <f>IF($J492="TC",0,IF($J492="Nso",0,VLOOKUP($A489,'Class-9'!$B$9:$EX$108,145,0)))</f>
        <v/>
      </c>
      <c r="N513" s="1200"/>
      <c r="O513" s="1201"/>
    </row>
    <row r="514" spans="1:15" ht="21.75" customHeight="1">
      <c r="A514" s="1084"/>
      <c r="B514" s="60" t="s">
        <v>79</v>
      </c>
      <c r="C514" s="1194"/>
      <c r="D514" s="1195"/>
      <c r="E514" s="1195"/>
      <c r="F514" s="1196"/>
      <c r="G514" s="1196"/>
      <c r="H514" s="490" t="s">
        <v>203</v>
      </c>
      <c r="I514" s="1202" t="s">
        <v>68</v>
      </c>
      <c r="J514" s="1203"/>
      <c r="K514" s="1203"/>
      <c r="L514" s="1204">
        <f>IF($J492="TC","Transferred",IF($J492="Nso","NameSeparated",VLOOKUP($A489,'Class-9'!$B$9:$EX$108,153,0)))</f>
        <v>0</v>
      </c>
      <c r="M514" s="1204"/>
      <c r="N514" s="1204"/>
      <c r="O514" s="1205"/>
    </row>
    <row r="515" spans="1:15" s="489" customFormat="1" ht="17.25" customHeight="1">
      <c r="A515" s="1084"/>
      <c r="B515" s="488" t="s">
        <v>79</v>
      </c>
      <c r="C515" s="1166" t="str">
        <f>'Class-9'!$CR$3</f>
        <v>Foundation Of Information Tech.</v>
      </c>
      <c r="D515" s="1167"/>
      <c r="E515" s="1168"/>
      <c r="F515" s="1169" t="str">
        <f>IF($J492="TC",0,IF($J492="Nso",0,VLOOKUP($A489,'Class-9'!$B$9:$GA$108,170,0)))</f>
        <v>0/200</v>
      </c>
      <c r="G515" s="1169"/>
      <c r="H515" s="122">
        <f>IF($J492="TC",0,IF($J492="Nso",0,VLOOKUP($A489,'Class-9'!$B$9:$GA$108,106,0)))</f>
        <v>0</v>
      </c>
      <c r="I515" s="1170" t="s">
        <v>81</v>
      </c>
      <c r="J515" s="1171"/>
      <c r="K515" s="1171"/>
      <c r="L515" s="1172">
        <f>'Class-9'!$T$2</f>
        <v>44676</v>
      </c>
      <c r="M515" s="1173"/>
      <c r="N515" s="1173"/>
      <c r="O515" s="1174"/>
    </row>
    <row r="516" spans="1:15" s="489" customFormat="1" ht="17.25" customHeight="1">
      <c r="A516" s="1084"/>
      <c r="B516" s="488" t="s">
        <v>79</v>
      </c>
      <c r="C516" s="1175" t="str">
        <f>'Class-9'!$DD$3</f>
        <v>Health &amp; Phy. Edu.</v>
      </c>
      <c r="D516" s="1169"/>
      <c r="E516" s="1169"/>
      <c r="F516" s="1176" t="str">
        <f>IF($J492="TC",0,IF($J492="Nso",0,VLOOKUP($A489,'Class-9'!$B$9:$GA$108,174,0)))</f>
        <v>0/200</v>
      </c>
      <c r="G516" s="1177"/>
      <c r="H516" s="122">
        <f>IF($J492="TC",0,IF($J492="Nso",0,VLOOKUP($A489,'Class-9'!$B$9:$GA$108,118,0)))</f>
        <v>0</v>
      </c>
      <c r="I516" s="1178"/>
      <c r="J516" s="1179"/>
      <c r="K516" s="1179"/>
      <c r="L516" s="1179"/>
      <c r="M516" s="1179"/>
      <c r="N516" s="1179"/>
      <c r="O516" s="1180"/>
    </row>
    <row r="517" spans="1:15" s="489" customFormat="1" ht="17.25" customHeight="1">
      <c r="A517" s="1084"/>
      <c r="B517" s="488" t="s">
        <v>79</v>
      </c>
      <c r="C517" s="1184" t="str">
        <f>'Class-9'!$DP$3</f>
        <v>S.U.P.W.</v>
      </c>
      <c r="D517" s="1185"/>
      <c r="E517" s="1185"/>
      <c r="F517" s="1176" t="str">
        <f>IF($J492="TC",0,IF($J492="Nso",0,VLOOKUP($A489,'Class-9'!$B$9:$GA$108,178,0)))</f>
        <v>0/100</v>
      </c>
      <c r="G517" s="1177"/>
      <c r="H517" s="122">
        <f>IF($J492="TC",0,IF($J492="Nso",0,VLOOKUP($A489,'Class-9'!$B$9:$GA$108,124,0)))</f>
        <v>0</v>
      </c>
      <c r="I517" s="1181"/>
      <c r="J517" s="1182"/>
      <c r="K517" s="1182"/>
      <c r="L517" s="1182"/>
      <c r="M517" s="1182"/>
      <c r="N517" s="1182"/>
      <c r="O517" s="1183"/>
    </row>
    <row r="518" spans="1:15" s="489" customFormat="1" ht="17.25" customHeight="1">
      <c r="A518" s="1084"/>
      <c r="B518" s="488"/>
      <c r="C518" s="1184" t="str">
        <f>'Class-9'!$DV$3</f>
        <v>ART EDUCATION</v>
      </c>
      <c r="D518" s="1185"/>
      <c r="E518" s="1185"/>
      <c r="F518" s="1176" t="str">
        <f>IF($J491="TC",0,IF($J491="Nso",0,VLOOKUP($A489,'Class-9'!$B$9:$GA$108,182,0)))</f>
        <v>0/100</v>
      </c>
      <c r="G518" s="1177"/>
      <c r="H518" s="122">
        <f>IF($J491="TC",0,IF($J491="Nso",0,VLOOKUP($A489,'Class-9'!$B$9:$GA$108,130,0)))</f>
        <v>0</v>
      </c>
      <c r="I518" s="1237" t="s">
        <v>95</v>
      </c>
      <c r="J518" s="1221"/>
      <c r="K518" s="1221"/>
      <c r="L518" s="1221"/>
      <c r="M518" s="1221"/>
      <c r="N518" s="1221"/>
      <c r="O518" s="1222"/>
    </row>
    <row r="519" spans="1:15" s="489" customFormat="1" ht="17.25" customHeight="1" thickBot="1">
      <c r="A519" s="1084"/>
      <c r="B519" s="488" t="s">
        <v>79</v>
      </c>
      <c r="C519" s="1238" t="str">
        <f>'Class-9'!$EB$3</f>
        <v>H &amp; C RAJ</v>
      </c>
      <c r="D519" s="1239"/>
      <c r="E519" s="1239"/>
      <c r="F519" s="1240" t="str">
        <f>IF($J492="TC",0,IF($J492="Nso",0,VLOOKUP($A489,'Class-9'!$B$9:$GZ$108,186,0)))</f>
        <v>0/200</v>
      </c>
      <c r="G519" s="1241"/>
      <c r="H519" s="468">
        <f>IF($J492="TC",0,IF($J492="Nso",0,VLOOKUP($A489,'Class-9'!$B$9:$GAZ$108,142,0)))</f>
        <v>0</v>
      </c>
      <c r="I519" s="1237" t="s">
        <v>74</v>
      </c>
      <c r="J519" s="1221"/>
      <c r="K519" s="1221"/>
      <c r="L519" s="1221"/>
      <c r="M519" s="1221"/>
      <c r="N519" s="1221"/>
      <c r="O519" s="1222"/>
    </row>
    <row r="520" spans="1:15" ht="17.25" customHeight="1">
      <c r="A520" s="1084"/>
      <c r="B520" s="49" t="s">
        <v>79</v>
      </c>
      <c r="C520" s="1209" t="s">
        <v>205</v>
      </c>
      <c r="D520" s="1210"/>
      <c r="E520" s="1211"/>
      <c r="F520" s="1218" t="s">
        <v>206</v>
      </c>
      <c r="G520" s="1219"/>
      <c r="H520" s="519" t="s">
        <v>34</v>
      </c>
      <c r="I520" s="1220" t="s">
        <v>75</v>
      </c>
      <c r="J520" s="1221"/>
      <c r="K520" s="1221"/>
      <c r="L520" s="1221"/>
      <c r="M520" s="1221"/>
      <c r="N520" s="1221"/>
      <c r="O520" s="1222"/>
    </row>
    <row r="521" spans="1:15" ht="17.25" customHeight="1">
      <c r="A521" s="1084"/>
      <c r="B521" s="49" t="s">
        <v>79</v>
      </c>
      <c r="C521" s="1212"/>
      <c r="D521" s="1213"/>
      <c r="E521" s="1214"/>
      <c r="F521" s="1223" t="s">
        <v>207</v>
      </c>
      <c r="G521" s="1224"/>
      <c r="H521" s="520" t="s">
        <v>204</v>
      </c>
      <c r="I521" s="1225" t="s">
        <v>76</v>
      </c>
      <c r="J521" s="1226"/>
      <c r="K521" s="1226"/>
      <c r="L521" s="1226"/>
      <c r="M521" s="1226"/>
      <c r="N521" s="1226"/>
      <c r="O521" s="1227"/>
    </row>
    <row r="522" spans="1:15" ht="17.25" customHeight="1">
      <c r="A522" s="1084"/>
      <c r="B522" s="49" t="s">
        <v>79</v>
      </c>
      <c r="C522" s="1212"/>
      <c r="D522" s="1213"/>
      <c r="E522" s="1214"/>
      <c r="F522" s="1223" t="s">
        <v>211</v>
      </c>
      <c r="G522" s="1224"/>
      <c r="H522" s="520" t="s">
        <v>69</v>
      </c>
      <c r="I522" s="1228"/>
      <c r="J522" s="1229"/>
      <c r="K522" s="1229"/>
      <c r="L522" s="1229"/>
      <c r="M522" s="1229"/>
      <c r="N522" s="1229"/>
      <c r="O522" s="1230"/>
    </row>
    <row r="523" spans="1:15" ht="17.25" customHeight="1">
      <c r="A523" s="1084"/>
      <c r="B523" s="49" t="s">
        <v>79</v>
      </c>
      <c r="C523" s="1212"/>
      <c r="D523" s="1213"/>
      <c r="E523" s="1214"/>
      <c r="F523" s="1223" t="s">
        <v>212</v>
      </c>
      <c r="G523" s="1224"/>
      <c r="H523" s="520" t="s">
        <v>70</v>
      </c>
      <c r="I523" s="1228"/>
      <c r="J523" s="1229"/>
      <c r="K523" s="1229"/>
      <c r="L523" s="1229"/>
      <c r="M523" s="1229"/>
      <c r="N523" s="1229"/>
      <c r="O523" s="1230"/>
    </row>
    <row r="524" spans="1:15" ht="17.25" customHeight="1">
      <c r="A524" s="1084"/>
      <c r="B524" s="49" t="s">
        <v>79</v>
      </c>
      <c r="C524" s="1212"/>
      <c r="D524" s="1213"/>
      <c r="E524" s="1214"/>
      <c r="F524" s="1223" t="s">
        <v>125</v>
      </c>
      <c r="G524" s="1224"/>
      <c r="H524" s="520" t="s">
        <v>72</v>
      </c>
      <c r="I524" s="1231" t="s">
        <v>96</v>
      </c>
      <c r="J524" s="1232"/>
      <c r="K524" s="1232"/>
      <c r="L524" s="1232"/>
      <c r="M524" s="1232"/>
      <c r="N524" s="1232"/>
      <c r="O524" s="1233"/>
    </row>
    <row r="525" spans="1:15" ht="17.25" customHeight="1" thickBot="1">
      <c r="A525" s="1084"/>
      <c r="B525" s="62" t="s">
        <v>79</v>
      </c>
      <c r="C525" s="1215"/>
      <c r="D525" s="1216"/>
      <c r="E525" s="1217"/>
      <c r="F525" s="1206" t="s">
        <v>208</v>
      </c>
      <c r="G525" s="1207"/>
      <c r="H525" s="521" t="s">
        <v>71</v>
      </c>
      <c r="I525" s="1234"/>
      <c r="J525" s="1235"/>
      <c r="K525" s="1235"/>
      <c r="L525" s="1235"/>
      <c r="M525" s="1235"/>
      <c r="N525" s="1235"/>
      <c r="O525" s="1236"/>
    </row>
    <row r="526" spans="1:15" ht="24.75" customHeight="1" thickTop="1" thickBot="1">
      <c r="A526" s="504">
        <f>A489+1</f>
        <v>15</v>
      </c>
      <c r="B526" s="1083" t="s">
        <v>56</v>
      </c>
      <c r="C526" s="1083"/>
      <c r="D526" s="1083"/>
      <c r="E526" s="1083"/>
      <c r="F526" s="1083"/>
      <c r="G526" s="1083"/>
      <c r="H526" s="1083"/>
      <c r="I526" s="1083"/>
      <c r="J526" s="1083"/>
      <c r="K526" s="1083"/>
      <c r="L526" s="1083"/>
      <c r="M526" s="1083"/>
      <c r="N526" s="1083"/>
      <c r="O526" s="1083"/>
    </row>
    <row r="527" spans="1:15" ht="42" customHeight="1" thickTop="1">
      <c r="A527" s="1084"/>
      <c r="B527" s="1085"/>
      <c r="C527" s="1086"/>
      <c r="D527" s="1089" t="str">
        <f>Master!$E$8</f>
        <v>Govt. Sr. Secondary School Raimalwada</v>
      </c>
      <c r="E527" s="1090"/>
      <c r="F527" s="1090"/>
      <c r="G527" s="1090"/>
      <c r="H527" s="1090"/>
      <c r="I527" s="1090"/>
      <c r="J527" s="1090"/>
      <c r="K527" s="1090"/>
      <c r="L527" s="1090"/>
      <c r="M527" s="1090"/>
      <c r="N527" s="1090"/>
      <c r="O527" s="1091"/>
    </row>
    <row r="528" spans="1:15" ht="27.75" customHeight="1" thickBot="1">
      <c r="A528" s="1084"/>
      <c r="B528" s="1087"/>
      <c r="C528" s="1088"/>
      <c r="D528" s="1092" t="str">
        <f>Master!$E$11</f>
        <v>P.S.-Bapini (Jodhpur)</v>
      </c>
      <c r="E528" s="1093"/>
      <c r="F528" s="1093"/>
      <c r="G528" s="1093"/>
      <c r="H528" s="1093"/>
      <c r="I528" s="1093"/>
      <c r="J528" s="1093"/>
      <c r="K528" s="1093"/>
      <c r="L528" s="1093"/>
      <c r="M528" s="1093"/>
      <c r="N528" s="1093"/>
      <c r="O528" s="1094"/>
    </row>
    <row r="529" spans="1:16" ht="17.25" customHeight="1">
      <c r="A529" s="1084"/>
      <c r="B529" s="352"/>
      <c r="C529" s="1095" t="s">
        <v>188</v>
      </c>
      <c r="D529" s="1096"/>
      <c r="E529" s="1096"/>
      <c r="F529" s="1096"/>
      <c r="G529" s="1097"/>
      <c r="H529" s="1104" t="s">
        <v>161</v>
      </c>
      <c r="I529" s="1104"/>
      <c r="J529" s="1107">
        <f>VLOOKUP($A526,'Class-9'!$B$9:$K$108,6)</f>
        <v>0</v>
      </c>
      <c r="K529" s="1108"/>
      <c r="L529" s="1113" t="s">
        <v>77</v>
      </c>
      <c r="M529" s="1114"/>
      <c r="N529" s="1115" t="str">
        <f>Master!$E$14</f>
        <v>08151106901</v>
      </c>
      <c r="O529" s="1116"/>
    </row>
    <row r="530" spans="1:16" ht="17.25" customHeight="1">
      <c r="A530" s="1084"/>
      <c r="B530" s="47"/>
      <c r="C530" s="1098"/>
      <c r="D530" s="1099"/>
      <c r="E530" s="1099"/>
      <c r="F530" s="1099"/>
      <c r="G530" s="1100"/>
      <c r="H530" s="1105"/>
      <c r="I530" s="1105"/>
      <c r="J530" s="1109"/>
      <c r="K530" s="1110"/>
      <c r="L530" s="1071" t="s">
        <v>73</v>
      </c>
      <c r="M530" s="1072"/>
      <c r="N530" s="1072"/>
      <c r="O530" s="1073"/>
      <c r="P530" s="165" t="s">
        <v>196</v>
      </c>
    </row>
    <row r="531" spans="1:16" ht="17.25" customHeight="1" thickBot="1">
      <c r="A531" s="1084"/>
      <c r="B531" s="47"/>
      <c r="C531" s="1101"/>
      <c r="D531" s="1102"/>
      <c r="E531" s="1102"/>
      <c r="F531" s="1102"/>
      <c r="G531" s="1103"/>
      <c r="H531" s="1106"/>
      <c r="I531" s="1106"/>
      <c r="J531" s="1111"/>
      <c r="K531" s="1112"/>
      <c r="L531" s="1074" t="s">
        <v>57</v>
      </c>
      <c r="M531" s="1075"/>
      <c r="N531" s="1076" t="str">
        <f>Master!$E$6</f>
        <v>2021-22</v>
      </c>
      <c r="O531" s="1077"/>
    </row>
    <row r="532" spans="1:16" ht="21.75" customHeight="1">
      <c r="A532" s="1084"/>
      <c r="B532" s="49" t="s">
        <v>79</v>
      </c>
      <c r="C532" s="1078" t="s">
        <v>22</v>
      </c>
      <c r="D532" s="1079"/>
      <c r="E532" s="1079"/>
      <c r="F532" s="1080"/>
      <c r="G532" s="482" t="s">
        <v>186</v>
      </c>
      <c r="H532" s="1081">
        <f>VLOOKUP($A526,'Class-9'!$B$9:$EX$108,4,0)</f>
        <v>0</v>
      </c>
      <c r="I532" s="1081"/>
      <c r="J532" s="1081"/>
      <c r="K532" s="1081"/>
      <c r="L532" s="1081"/>
      <c r="M532" s="1081"/>
      <c r="N532" s="1081"/>
      <c r="O532" s="1082"/>
    </row>
    <row r="533" spans="1:16" ht="21.75" customHeight="1">
      <c r="A533" s="1084"/>
      <c r="B533" s="49" t="s">
        <v>79</v>
      </c>
      <c r="C533" s="1065" t="s">
        <v>24</v>
      </c>
      <c r="D533" s="1066"/>
      <c r="E533" s="1066"/>
      <c r="F533" s="1067"/>
      <c r="G533" s="483" t="s">
        <v>186</v>
      </c>
      <c r="H533" s="1068">
        <f>VLOOKUP($A526,'Class-9'!$B$9:$EX$108,7,0)</f>
        <v>0</v>
      </c>
      <c r="I533" s="1068"/>
      <c r="J533" s="1068"/>
      <c r="K533" s="1068"/>
      <c r="L533" s="1068"/>
      <c r="M533" s="1068"/>
      <c r="N533" s="1068"/>
      <c r="O533" s="1069"/>
    </row>
    <row r="534" spans="1:16" ht="21.75" customHeight="1">
      <c r="A534" s="1084"/>
      <c r="B534" s="49" t="s">
        <v>79</v>
      </c>
      <c r="C534" s="1065" t="s">
        <v>25</v>
      </c>
      <c r="D534" s="1066"/>
      <c r="E534" s="1066"/>
      <c r="F534" s="1067"/>
      <c r="G534" s="483" t="s">
        <v>186</v>
      </c>
      <c r="H534" s="1068">
        <f>VLOOKUP($A526,'Class-9'!$B$9:$EX$108,8,0)</f>
        <v>0</v>
      </c>
      <c r="I534" s="1068"/>
      <c r="J534" s="1068"/>
      <c r="K534" s="1068"/>
      <c r="L534" s="1068"/>
      <c r="M534" s="1068"/>
      <c r="N534" s="1068"/>
      <c r="O534" s="1069"/>
    </row>
    <row r="535" spans="1:16" ht="21.75" customHeight="1">
      <c r="A535" s="1084"/>
      <c r="B535" s="49" t="s">
        <v>79</v>
      </c>
      <c r="C535" s="1065" t="s">
        <v>58</v>
      </c>
      <c r="D535" s="1066"/>
      <c r="E535" s="1066"/>
      <c r="F535" s="1067"/>
      <c r="G535" s="483" t="s">
        <v>186</v>
      </c>
      <c r="H535" s="1068">
        <f>VLOOKUP($A526,'Class-9'!$B$9:$EX$108,9,0)</f>
        <v>0</v>
      </c>
      <c r="I535" s="1068"/>
      <c r="J535" s="1068"/>
      <c r="K535" s="1068"/>
      <c r="L535" s="1068"/>
      <c r="M535" s="1068"/>
      <c r="N535" s="1068"/>
      <c r="O535" s="1069"/>
    </row>
    <row r="536" spans="1:16" ht="21.75" customHeight="1">
      <c r="A536" s="1084"/>
      <c r="B536" s="49" t="s">
        <v>79</v>
      </c>
      <c r="C536" s="1065" t="s">
        <v>59</v>
      </c>
      <c r="D536" s="1066"/>
      <c r="E536" s="1066"/>
      <c r="F536" s="1067"/>
      <c r="G536" s="483" t="s">
        <v>186</v>
      </c>
      <c r="H536" s="1070" t="str">
        <f>CONCATENATE('Class-9'!$G$4,'Class-9'!$J$4)</f>
        <v>9(A)</v>
      </c>
      <c r="I536" s="1068"/>
      <c r="J536" s="1068"/>
      <c r="K536" s="1068"/>
      <c r="L536" s="1068"/>
      <c r="M536" s="1068"/>
      <c r="N536" s="1068"/>
      <c r="O536" s="1069"/>
    </row>
    <row r="537" spans="1:16" ht="21.75" customHeight="1" thickBot="1">
      <c r="A537" s="1084"/>
      <c r="B537" s="49" t="s">
        <v>79</v>
      </c>
      <c r="C537" s="1145" t="s">
        <v>27</v>
      </c>
      <c r="D537" s="1146"/>
      <c r="E537" s="1146"/>
      <c r="F537" s="1147"/>
      <c r="G537" s="484" t="s">
        <v>186</v>
      </c>
      <c r="H537" s="1148">
        <f>VLOOKUP($A526,'Class-9'!$B$9:$EX$108,10,0)</f>
        <v>0</v>
      </c>
      <c r="I537" s="1148"/>
      <c r="J537" s="1148"/>
      <c r="K537" s="1148"/>
      <c r="L537" s="1148"/>
      <c r="M537" s="1148"/>
      <c r="N537" s="1148"/>
      <c r="O537" s="1149"/>
    </row>
    <row r="538" spans="1:16" ht="19.5" customHeight="1">
      <c r="A538" s="1084"/>
      <c r="B538" s="60" t="s">
        <v>79</v>
      </c>
      <c r="C538" s="1150" t="s">
        <v>60</v>
      </c>
      <c r="D538" s="1151"/>
      <c r="E538" s="1154" t="s">
        <v>83</v>
      </c>
      <c r="F538" s="1154" t="s">
        <v>84</v>
      </c>
      <c r="G538" s="1156" t="s">
        <v>33</v>
      </c>
      <c r="H538" s="1158" t="s">
        <v>61</v>
      </c>
      <c r="I538" s="1158"/>
      <c r="J538" s="1159"/>
      <c r="K538" s="1160" t="s">
        <v>100</v>
      </c>
      <c r="L538" s="1161"/>
      <c r="M538" s="1162"/>
      <c r="N538" s="1154" t="s">
        <v>91</v>
      </c>
      <c r="O538" s="1163" t="s">
        <v>209</v>
      </c>
    </row>
    <row r="539" spans="1:16" ht="21.75" customHeight="1">
      <c r="A539" s="1084"/>
      <c r="B539" s="60"/>
      <c r="C539" s="1152"/>
      <c r="D539" s="1153"/>
      <c r="E539" s="1155"/>
      <c r="F539" s="1155"/>
      <c r="G539" s="1157"/>
      <c r="H539" s="507" t="s">
        <v>32</v>
      </c>
      <c r="I539" s="347" t="s">
        <v>199</v>
      </c>
      <c r="J539" s="508" t="s">
        <v>33</v>
      </c>
      <c r="K539" s="507" t="s">
        <v>32</v>
      </c>
      <c r="L539" s="347" t="s">
        <v>199</v>
      </c>
      <c r="M539" s="508" t="s">
        <v>33</v>
      </c>
      <c r="N539" s="1155"/>
      <c r="O539" s="1164"/>
    </row>
    <row r="540" spans="1:16" ht="21.75" customHeight="1" thickBot="1">
      <c r="A540" s="1084"/>
      <c r="B540" s="60" t="s">
        <v>79</v>
      </c>
      <c r="C540" s="1139" t="s">
        <v>62</v>
      </c>
      <c r="D540" s="1140"/>
      <c r="E540" s="509">
        <f>'Class-9'!$L$7</f>
        <v>20</v>
      </c>
      <c r="F540" s="509">
        <f>'Class-9'!$M$7</f>
        <v>20</v>
      </c>
      <c r="G540" s="510">
        <f>SUM(E540:F540)</f>
        <v>40</v>
      </c>
      <c r="H540" s="509">
        <f>'Class-9'!$O$7</f>
        <v>48</v>
      </c>
      <c r="I540" s="509">
        <f>'Class-9'!$P$7</f>
        <v>12</v>
      </c>
      <c r="J540" s="510">
        <f>SUM(H540:I540)</f>
        <v>60</v>
      </c>
      <c r="K540" s="509">
        <f>'Class-9'!$R$7</f>
        <v>80</v>
      </c>
      <c r="L540" s="509">
        <f>'Class-9'!$S$7</f>
        <v>20</v>
      </c>
      <c r="M540" s="510">
        <f>SUM(K540:L540)</f>
        <v>100</v>
      </c>
      <c r="N540" s="509">
        <f>SUM(G540,J540,M540)</f>
        <v>200</v>
      </c>
      <c r="O540" s="1165"/>
    </row>
    <row r="541" spans="1:16" ht="17.25" customHeight="1">
      <c r="A541" s="1084"/>
      <c r="B541" s="60" t="s">
        <v>79</v>
      </c>
      <c r="C541" s="1141" t="str">
        <f>'Class-9'!$L$3</f>
        <v>HINDI</v>
      </c>
      <c r="D541" s="1142"/>
      <c r="E541" s="511">
        <f>IF($J529="TC",0,IF($J529="Nso",0,VLOOKUP($A526,'Class-9'!$B$9:$EX$108,11,0)))</f>
        <v>0</v>
      </c>
      <c r="F541" s="511">
        <f>IF($J529="TC",0,IF($J529="Nso",0,VLOOKUP($A526,'Class-9'!$B$9:$EX$108,12,0)))</f>
        <v>0</v>
      </c>
      <c r="G541" s="512">
        <f>E541+F541</f>
        <v>0</v>
      </c>
      <c r="H541" s="511">
        <f>IF($J529="TC",0,IF($J529="Nso",0,VLOOKUP($A526,'Class-9'!$B$9:$EX$108,14,0)))</f>
        <v>0</v>
      </c>
      <c r="I541" s="511">
        <f>IF($J529="TC",0,IF($J529="Nso",0,VLOOKUP($A526,'Class-9'!$B$9:$EX$108,15,0)))</f>
        <v>0</v>
      </c>
      <c r="J541" s="512">
        <f>H541+I541</f>
        <v>0</v>
      </c>
      <c r="K541" s="511">
        <f>IF($J529="TC",0,IF($J529="Nso",0,VLOOKUP($A526,'Class-9'!$B$9:$EX$108,17,0)))</f>
        <v>0</v>
      </c>
      <c r="L541" s="511">
        <f>IF($J529="Nso",0,VLOOKUP($A526,'Class-9'!$B$9:$EX$108,18,0))</f>
        <v>0</v>
      </c>
      <c r="M541" s="512">
        <f>K541+L541</f>
        <v>0</v>
      </c>
      <c r="N541" s="511">
        <f>G541+J541+M541</f>
        <v>0</v>
      </c>
      <c r="O541" s="513" t="str">
        <f>IF($J529="TC",0,IF($J529="Nso",0,VLOOKUP($A526,'Class-9'!$B$9:$EX$108,24,0)))</f>
        <v/>
      </c>
    </row>
    <row r="542" spans="1:16" ht="17.25" customHeight="1">
      <c r="A542" s="1084"/>
      <c r="B542" s="60" t="s">
        <v>79</v>
      </c>
      <c r="C542" s="1143" t="str">
        <f>'Class-9'!$Z$3</f>
        <v>ENGLISH</v>
      </c>
      <c r="D542" s="1144"/>
      <c r="E542" s="511">
        <f>IF($J529="TC",0,IF($J529="Nso",0,VLOOKUP($A526,'Class-9'!$B$9:$EX$108,25,0)))</f>
        <v>0</v>
      </c>
      <c r="F542" s="511">
        <f>IF($J529="TC",0,IF($J529="Nso",0,VLOOKUP($A526,'Class-9'!$B$9:$EX$108,26,0)))</f>
        <v>0</v>
      </c>
      <c r="G542" s="514">
        <f t="shared" ref="G542:G546" si="56">E542+F542</f>
        <v>0</v>
      </c>
      <c r="H542" s="472">
        <f>IF($J529="TC",0,IF($J529="Nso",0,VLOOKUP($A526,'Class-9'!$B$9:$EX$108,28,0)))</f>
        <v>0</v>
      </c>
      <c r="I542" s="511">
        <f>IF($J529="TC",0,IF($J529="Nso",0,VLOOKUP($A526,'Class-9'!$B$9:$EX$108,29,0)))</f>
        <v>0</v>
      </c>
      <c r="J542" s="514">
        <f t="shared" ref="J542:J546" si="57">H542+I542</f>
        <v>0</v>
      </c>
      <c r="K542" s="511">
        <f>IF($J529="TC",0,IF($J529="Nso",0,VLOOKUP($A526,'Class-9'!$B$9:$EX$108,31,0)))</f>
        <v>0</v>
      </c>
      <c r="L542" s="511">
        <f>IF($J529="Nso",0,VLOOKUP($A526,'Class-9'!$B$9:$EX$108,32,0))</f>
        <v>0</v>
      </c>
      <c r="M542" s="514">
        <f t="shared" ref="M542:M546" si="58">K542+L542</f>
        <v>0</v>
      </c>
      <c r="N542" s="511">
        <f t="shared" ref="N542:N546" si="59">G542+J542+M542</f>
        <v>0</v>
      </c>
      <c r="O542" s="513" t="str">
        <f>IF($J529="TC",0,IF($J529="Nso",0,VLOOKUP($A526,'Class-9'!$B$9:$EX$108,38,0)))</f>
        <v/>
      </c>
    </row>
    <row r="543" spans="1:16" ht="17.25" customHeight="1">
      <c r="A543" s="1084"/>
      <c r="B543" s="60" t="s">
        <v>79</v>
      </c>
      <c r="C543" s="1143" t="str">
        <f>'Class-9'!$AN$3</f>
        <v>SANSKRIT</v>
      </c>
      <c r="D543" s="1144"/>
      <c r="E543" s="511">
        <f>IF($J529="TC",0,IF($J529="Nso",0,VLOOKUP($A526,'Class-9'!$B$9:$EX$108,39,0)))</f>
        <v>0</v>
      </c>
      <c r="F543" s="511">
        <f>IF($J529="TC",0,IF($J529="TC",0,IF($J529="Nso",0,VLOOKUP($A526,'Class-9'!$B$9:$EX$108,40,0))))</f>
        <v>0</v>
      </c>
      <c r="G543" s="514">
        <f t="shared" si="56"/>
        <v>0</v>
      </c>
      <c r="H543" s="472">
        <f>IF($J529="TC",0,IF($J529="Nso",0,VLOOKUP($A526,'Class-9'!$B$9:$EX$108,42,0)))</f>
        <v>0</v>
      </c>
      <c r="I543" s="511">
        <f>IF($J529="TC",0,IF($J529="Nso",0,VLOOKUP($A526,'Class-9'!$B$9:$EX$108,43,0)))</f>
        <v>0</v>
      </c>
      <c r="J543" s="514">
        <f t="shared" si="57"/>
        <v>0</v>
      </c>
      <c r="K543" s="511">
        <f>IF($J529="TC",0,IF($J529="Nso",0,VLOOKUP($A526,'Class-9'!$B$9:$EX$108,45,0)))</f>
        <v>0</v>
      </c>
      <c r="L543" s="511">
        <f>IF($J529="Nso",0,VLOOKUP($A526,'Class-9'!$B$9:$EX$108,46,0))</f>
        <v>0</v>
      </c>
      <c r="M543" s="514">
        <f t="shared" si="58"/>
        <v>0</v>
      </c>
      <c r="N543" s="511">
        <f t="shared" si="59"/>
        <v>0</v>
      </c>
      <c r="O543" s="513" t="str">
        <f>IF($J529="TC",0,IF($J529="Nso",0,VLOOKUP($A526,'Class-9'!$B$9:$EX$108,52,0)))</f>
        <v/>
      </c>
    </row>
    <row r="544" spans="1:16" ht="17.25" customHeight="1">
      <c r="A544" s="1084"/>
      <c r="B544" s="60" t="s">
        <v>79</v>
      </c>
      <c r="C544" s="1143" t="str">
        <f>'Class-9'!$BB$3</f>
        <v>SCIENCE</v>
      </c>
      <c r="D544" s="1144"/>
      <c r="E544" s="511">
        <f>IF($J529="TC",0,IF($J529="Nso",0,VLOOKUP($A526,'Class-9'!$B$9:$EX$108,53,0)))</f>
        <v>0</v>
      </c>
      <c r="F544" s="511">
        <f>IF($J529="TC",0,IF($J529="Nso",0,VLOOKUP($A526,'Class-9'!$B$9:$EX$108,54,0)))</f>
        <v>0</v>
      </c>
      <c r="G544" s="514">
        <f t="shared" si="56"/>
        <v>0</v>
      </c>
      <c r="H544" s="472">
        <f>IF($J529="TC",0,IF($J529="Nso",0,VLOOKUP($A526,'Class-9'!$B$9:$EX$108,56,0)))</f>
        <v>0</v>
      </c>
      <c r="I544" s="511">
        <f>IF($J529="TC",0,IF($J529="Nso",0,VLOOKUP($A526,'Class-9'!$B$9:$EX$108,57,0)))</f>
        <v>0</v>
      </c>
      <c r="J544" s="514">
        <f t="shared" si="57"/>
        <v>0</v>
      </c>
      <c r="K544" s="511">
        <f>IF($J529="TC",0,IF($J529="Nso",0,VLOOKUP($A526,'Class-9'!$B$9:$EX$108,59,0)))</f>
        <v>0</v>
      </c>
      <c r="L544" s="511">
        <f>IF($J529="Nso",0,VLOOKUP($A526,'Class-9'!$B$9:$EX$108,60,0))</f>
        <v>0</v>
      </c>
      <c r="M544" s="514">
        <f t="shared" si="58"/>
        <v>0</v>
      </c>
      <c r="N544" s="511">
        <f t="shared" si="59"/>
        <v>0</v>
      </c>
      <c r="O544" s="513" t="str">
        <f>IF($J529="TC",0,IF($J529="Nso",0,VLOOKUP($A526,'Class-9'!$B$9:$EX$108,66,0)))</f>
        <v/>
      </c>
    </row>
    <row r="545" spans="1:15" ht="17.25" customHeight="1">
      <c r="A545" s="1084"/>
      <c r="B545" s="60" t="s">
        <v>79</v>
      </c>
      <c r="C545" s="1143" t="str">
        <f>'Class-9'!$BP$3</f>
        <v>MATHEMATICS</v>
      </c>
      <c r="D545" s="1144"/>
      <c r="E545" s="511">
        <f>IF($J529="TC",0,IF($J529="Nso",0,VLOOKUP($A526,'Class-9'!$B$9:$EX$108,67,0)))</f>
        <v>0</v>
      </c>
      <c r="F545" s="511">
        <f>IF($J529="TC",0,IF($J529="Nso",0,VLOOKUP($A526,'Class-9'!$B$9:$EX$108,68,0)))</f>
        <v>0</v>
      </c>
      <c r="G545" s="514">
        <f t="shared" si="56"/>
        <v>0</v>
      </c>
      <c r="H545" s="472">
        <f>IF($J529="TC",0,IF($J529="Nso",0,VLOOKUP($A526,'Class-9'!$B$9:$EX$108,70,0)))</f>
        <v>0</v>
      </c>
      <c r="I545" s="511">
        <f>IF($J529="TC",0,IF($J529="Nso",0,VLOOKUP($A526,'Class-9'!$B$9:$EX$108,71,0)))</f>
        <v>0</v>
      </c>
      <c r="J545" s="514">
        <f t="shared" si="57"/>
        <v>0</v>
      </c>
      <c r="K545" s="511">
        <f>IF($J529="TC",0,IF($J529="Nso",0,VLOOKUP($A526,'Class-9'!$B$9:$EX$108,73,0)))</f>
        <v>0</v>
      </c>
      <c r="L545" s="511">
        <f>IF($J529="Nso",0,VLOOKUP($A526,'Class-9'!$B$9:$EX$108,74,0))</f>
        <v>0</v>
      </c>
      <c r="M545" s="514">
        <f t="shared" si="58"/>
        <v>0</v>
      </c>
      <c r="N545" s="511">
        <f t="shared" si="59"/>
        <v>0</v>
      </c>
      <c r="O545" s="513" t="str">
        <f>IF($J529="TC",0,IF($J529="Nso",0,VLOOKUP($A526,'Class-9'!$B$9:$EX$108,80,0)))</f>
        <v/>
      </c>
    </row>
    <row r="546" spans="1:15" ht="17.25" customHeight="1" thickBot="1">
      <c r="A546" s="1084"/>
      <c r="B546" s="60" t="s">
        <v>79</v>
      </c>
      <c r="C546" s="1117" t="str">
        <f>'Class-9'!$CD$3</f>
        <v>SOCIAL SCIENCE</v>
      </c>
      <c r="D546" s="1118"/>
      <c r="E546" s="511">
        <f>IF($J529="TC",0,IF($J529="Nso",0,VLOOKUP($A526,'Class-9'!$B$9:$EX$108,81,0)))</f>
        <v>0</v>
      </c>
      <c r="F546" s="511">
        <f>IF($J529="TC",0,IF($J529="Nso",0,VLOOKUP($A526,'Class-9'!$B$9:$EX$108,82,0)))</f>
        <v>0</v>
      </c>
      <c r="G546" s="515">
        <f t="shared" si="56"/>
        <v>0</v>
      </c>
      <c r="H546" s="516">
        <f>IF($J529="TC",0,IF($J529="Nso",0,VLOOKUP($A526,'Class-9'!$B$9:$EX$108,84,0)))</f>
        <v>0</v>
      </c>
      <c r="I546" s="511">
        <f>IF($J529="TC",0,IF($J529="Nso",0,VLOOKUP($A526,'Class-9'!$B$9:$EX$108,85,0)))</f>
        <v>0</v>
      </c>
      <c r="J546" s="515">
        <f t="shared" si="57"/>
        <v>0</v>
      </c>
      <c r="K546" s="511">
        <f>IF($J529="TC",0,IF($J529="Nso",0,VLOOKUP($A526,'Class-9'!$B$9:$EX$108,87,0)))</f>
        <v>0</v>
      </c>
      <c r="L546" s="511">
        <f>IF($J529="Nso",0,VLOOKUP($A526,'Class-9'!$B$9:$EX$108,88,0))</f>
        <v>0</v>
      </c>
      <c r="M546" s="515">
        <f t="shared" si="58"/>
        <v>0</v>
      </c>
      <c r="N546" s="511">
        <f t="shared" si="59"/>
        <v>0</v>
      </c>
      <c r="O546" s="513" t="str">
        <f>IF($J529="TC",0,IF($J529="Nso",0,VLOOKUP($A526,'Class-9'!$B$9:$EX$108,94,0)))</f>
        <v/>
      </c>
    </row>
    <row r="547" spans="1:15" ht="21.75" customHeight="1">
      <c r="A547" s="1084"/>
      <c r="B547" s="60" t="s">
        <v>79</v>
      </c>
      <c r="C547" s="1119" t="s">
        <v>92</v>
      </c>
      <c r="D547" s="1120"/>
      <c r="E547" s="1121"/>
      <c r="F547" s="1125" t="s">
        <v>93</v>
      </c>
      <c r="G547" s="1126"/>
      <c r="H547" s="1127" t="s">
        <v>94</v>
      </c>
      <c r="I547" s="1128"/>
      <c r="J547" s="1129" t="s">
        <v>47</v>
      </c>
      <c r="K547" s="1130"/>
      <c r="L547" s="517" t="s">
        <v>114</v>
      </c>
      <c r="M547" s="1131" t="s">
        <v>45</v>
      </c>
      <c r="N547" s="1132"/>
      <c r="O547" s="518" t="s">
        <v>49</v>
      </c>
    </row>
    <row r="548" spans="1:15" ht="21.75" customHeight="1" thickBot="1">
      <c r="A548" s="1084"/>
      <c r="B548" s="60" t="s">
        <v>79</v>
      </c>
      <c r="C548" s="1122"/>
      <c r="D548" s="1123"/>
      <c r="E548" s="1124"/>
      <c r="F548" s="1133">
        <f>IF($J529="TC",0,IF($J529="Nso",0,VLOOKUP($A526,'Class-9'!$B$9:$EX$108,146,0)))</f>
        <v>0</v>
      </c>
      <c r="G548" s="1134"/>
      <c r="H548" s="1133">
        <f>IF($J529="TC",0,IF($J529="Nso",0,VLOOKUP($A526,'Class-9'!$B$9:$EX$108,147,0)))</f>
        <v>0</v>
      </c>
      <c r="I548" s="1134"/>
      <c r="J548" s="1135">
        <f>IF($J529="TC",0,IF($J529="Nso",0,VLOOKUP($A526,'Class-9'!$B$9:$EX$108,148,0)))</f>
        <v>0</v>
      </c>
      <c r="K548" s="1136"/>
      <c r="L548" s="349" t="str">
        <f>IF($J529="TC",0,IF($J529="Nso",0,VLOOKUP($A526,'Class-9'!$B$9:$EX$108,149,0)))</f>
        <v/>
      </c>
      <c r="M548" s="1137" t="str">
        <f>IF($J529="TC","TC",IF($J529="Nso","NSO",VLOOKUP($A526,'Class-9'!$B$9:$EX$108,150,0)))</f>
        <v/>
      </c>
      <c r="N548" s="1138"/>
      <c r="O548" s="123" t="str">
        <f>IF($J529="Nso",0,VLOOKUP($A526,'Class-9'!$B$9:$EX$108,152,0))</f>
        <v/>
      </c>
    </row>
    <row r="549" spans="1:15" ht="21.75" customHeight="1">
      <c r="A549" s="1084"/>
      <c r="B549" s="60" t="s">
        <v>79</v>
      </c>
      <c r="C549" s="1186" t="s">
        <v>65</v>
      </c>
      <c r="D549" s="1187"/>
      <c r="E549" s="1187"/>
      <c r="F549" s="1187"/>
      <c r="G549" s="1187"/>
      <c r="H549" s="1188"/>
      <c r="I549" s="1189" t="s">
        <v>66</v>
      </c>
      <c r="J549" s="1190"/>
      <c r="K549" s="1190"/>
      <c r="L549" s="124">
        <f>VLOOKUP($A526,'Class-9'!$B$9:$EX$108,143,0)</f>
        <v>0</v>
      </c>
      <c r="M549" s="1191" t="s">
        <v>126</v>
      </c>
      <c r="N549" s="1192"/>
      <c r="O549" s="1193"/>
    </row>
    <row r="550" spans="1:15" ht="21.75" customHeight="1" thickBot="1">
      <c r="A550" s="1084"/>
      <c r="B550" s="60" t="s">
        <v>79</v>
      </c>
      <c r="C550" s="1194" t="s">
        <v>60</v>
      </c>
      <c r="D550" s="1195"/>
      <c r="E550" s="1195"/>
      <c r="F550" s="1196" t="s">
        <v>197</v>
      </c>
      <c r="G550" s="1196"/>
      <c r="H550" s="351" t="s">
        <v>53</v>
      </c>
      <c r="I550" s="1197" t="s">
        <v>67</v>
      </c>
      <c r="J550" s="1198"/>
      <c r="K550" s="1198"/>
      <c r="L550" s="174">
        <f>VLOOKUP($A526,'Class-9'!$B$9:$EX$108,144,0)</f>
        <v>0</v>
      </c>
      <c r="M550" s="1199" t="str">
        <f>IF($J529="TC",0,IF($J529="Nso",0,VLOOKUP($A526,'Class-9'!$B$9:$EX$108,145,0)))</f>
        <v/>
      </c>
      <c r="N550" s="1200"/>
      <c r="O550" s="1201"/>
    </row>
    <row r="551" spans="1:15" ht="21.75" customHeight="1">
      <c r="A551" s="1084"/>
      <c r="B551" s="60" t="s">
        <v>79</v>
      </c>
      <c r="C551" s="1194"/>
      <c r="D551" s="1195"/>
      <c r="E551" s="1195"/>
      <c r="F551" s="1196"/>
      <c r="G551" s="1196"/>
      <c r="H551" s="490" t="s">
        <v>203</v>
      </c>
      <c r="I551" s="1202" t="s">
        <v>68</v>
      </c>
      <c r="J551" s="1203"/>
      <c r="K551" s="1203"/>
      <c r="L551" s="1204">
        <f>IF($J529="TC","Transferred",IF($J529="Nso","NameSeparated",VLOOKUP($A526,'Class-9'!$B$9:$EX$108,153,0)))</f>
        <v>0</v>
      </c>
      <c r="M551" s="1204"/>
      <c r="N551" s="1204"/>
      <c r="O551" s="1205"/>
    </row>
    <row r="552" spans="1:15" s="489" customFormat="1" ht="17.25" customHeight="1">
      <c r="A552" s="1084"/>
      <c r="B552" s="488" t="s">
        <v>79</v>
      </c>
      <c r="C552" s="1166" t="str">
        <f>'Class-9'!$CR$3</f>
        <v>Foundation Of Information Tech.</v>
      </c>
      <c r="D552" s="1167"/>
      <c r="E552" s="1168"/>
      <c r="F552" s="1169" t="str">
        <f>IF($J529="TC",0,IF($J529="Nso",0,VLOOKUP($A526,'Class-9'!$B$9:$GA$108,170,0)))</f>
        <v>0/200</v>
      </c>
      <c r="G552" s="1169"/>
      <c r="H552" s="122">
        <f>IF($J529="TC",0,IF($J529="Nso",0,VLOOKUP($A526,'Class-9'!$B$9:$GA$108,106,0)))</f>
        <v>0</v>
      </c>
      <c r="I552" s="1170" t="s">
        <v>81</v>
      </c>
      <c r="J552" s="1171"/>
      <c r="K552" s="1171"/>
      <c r="L552" s="1172">
        <f>'Class-9'!$T$2</f>
        <v>44676</v>
      </c>
      <c r="M552" s="1173"/>
      <c r="N552" s="1173"/>
      <c r="O552" s="1174"/>
    </row>
    <row r="553" spans="1:15" s="489" customFormat="1" ht="17.25" customHeight="1">
      <c r="A553" s="1084"/>
      <c r="B553" s="488" t="s">
        <v>79</v>
      </c>
      <c r="C553" s="1175" t="str">
        <f>'Class-9'!$DD$3</f>
        <v>Health &amp; Phy. Edu.</v>
      </c>
      <c r="D553" s="1169"/>
      <c r="E553" s="1169"/>
      <c r="F553" s="1176" t="str">
        <f>IF($J529="TC",0,IF($J529="Nso",0,VLOOKUP($A526,'Class-9'!$B$9:$GA$108,174,0)))</f>
        <v>0/200</v>
      </c>
      <c r="G553" s="1177"/>
      <c r="H553" s="122">
        <f>IF($J529="TC",0,IF($J529="Nso",0,VLOOKUP($A526,'Class-9'!$B$9:$GA$108,118,0)))</f>
        <v>0</v>
      </c>
      <c r="I553" s="1178"/>
      <c r="J553" s="1179"/>
      <c r="K553" s="1179"/>
      <c r="L553" s="1179"/>
      <c r="M553" s="1179"/>
      <c r="N553" s="1179"/>
      <c r="O553" s="1180"/>
    </row>
    <row r="554" spans="1:15" s="489" customFormat="1" ht="17.25" customHeight="1">
      <c r="A554" s="1084"/>
      <c r="B554" s="488" t="s">
        <v>79</v>
      </c>
      <c r="C554" s="1184" t="str">
        <f>'Class-9'!$DP$3</f>
        <v>S.U.P.W.</v>
      </c>
      <c r="D554" s="1185"/>
      <c r="E554" s="1185"/>
      <c r="F554" s="1176" t="str">
        <f>IF($J529="TC",0,IF($J529="Nso",0,VLOOKUP($A526,'Class-9'!$B$9:$GA$108,178,0)))</f>
        <v>0/100</v>
      </c>
      <c r="G554" s="1177"/>
      <c r="H554" s="122">
        <f>IF($J529="TC",0,IF($J529="Nso",0,VLOOKUP($A526,'Class-9'!$B$9:$GA$108,124,0)))</f>
        <v>0</v>
      </c>
      <c r="I554" s="1181"/>
      <c r="J554" s="1182"/>
      <c r="K554" s="1182"/>
      <c r="L554" s="1182"/>
      <c r="M554" s="1182"/>
      <c r="N554" s="1182"/>
      <c r="O554" s="1183"/>
    </row>
    <row r="555" spans="1:15" s="489" customFormat="1" ht="17.25" customHeight="1">
      <c r="A555" s="1084"/>
      <c r="B555" s="488"/>
      <c r="C555" s="1184" t="str">
        <f>'Class-9'!$DV$3</f>
        <v>ART EDUCATION</v>
      </c>
      <c r="D555" s="1185"/>
      <c r="E555" s="1185"/>
      <c r="F555" s="1176" t="str">
        <f>IF($J528="TC",0,IF($J528="Nso",0,VLOOKUP($A526,'Class-9'!$B$9:$GA$108,182,0)))</f>
        <v>0/100</v>
      </c>
      <c r="G555" s="1177"/>
      <c r="H555" s="122">
        <f>IF($J528="TC",0,IF($J528="Nso",0,VLOOKUP($A526,'Class-9'!$B$9:$GA$108,130,0)))</f>
        <v>0</v>
      </c>
      <c r="I555" s="1237" t="s">
        <v>95</v>
      </c>
      <c r="J555" s="1221"/>
      <c r="K555" s="1221"/>
      <c r="L555" s="1221"/>
      <c r="M555" s="1221"/>
      <c r="N555" s="1221"/>
      <c r="O555" s="1222"/>
    </row>
    <row r="556" spans="1:15" s="489" customFormat="1" ht="17.25" customHeight="1" thickBot="1">
      <c r="A556" s="1084"/>
      <c r="B556" s="488" t="s">
        <v>79</v>
      </c>
      <c r="C556" s="1238" t="str">
        <f>'Class-9'!$EB$3</f>
        <v>H &amp; C RAJ</v>
      </c>
      <c r="D556" s="1239"/>
      <c r="E556" s="1239"/>
      <c r="F556" s="1240" t="str">
        <f>IF($J529="TC",0,IF($J529="Nso",0,VLOOKUP($A526,'Class-9'!$B$9:$GZ$108,186,0)))</f>
        <v>0/200</v>
      </c>
      <c r="G556" s="1241"/>
      <c r="H556" s="468">
        <f>IF($J529="TC",0,IF($J529="Nso",0,VLOOKUP($A526,'Class-9'!$B$9:$GAZ$108,142,0)))</f>
        <v>0</v>
      </c>
      <c r="I556" s="1237" t="s">
        <v>74</v>
      </c>
      <c r="J556" s="1221"/>
      <c r="K556" s="1221"/>
      <c r="L556" s="1221"/>
      <c r="M556" s="1221"/>
      <c r="N556" s="1221"/>
      <c r="O556" s="1222"/>
    </row>
    <row r="557" spans="1:15" ht="17.25" customHeight="1">
      <c r="A557" s="1084"/>
      <c r="B557" s="49" t="s">
        <v>79</v>
      </c>
      <c r="C557" s="1209" t="s">
        <v>205</v>
      </c>
      <c r="D557" s="1210"/>
      <c r="E557" s="1211"/>
      <c r="F557" s="1218" t="s">
        <v>206</v>
      </c>
      <c r="G557" s="1219"/>
      <c r="H557" s="519" t="s">
        <v>34</v>
      </c>
      <c r="I557" s="1220" t="s">
        <v>75</v>
      </c>
      <c r="J557" s="1221"/>
      <c r="K557" s="1221"/>
      <c r="L557" s="1221"/>
      <c r="M557" s="1221"/>
      <c r="N557" s="1221"/>
      <c r="O557" s="1222"/>
    </row>
    <row r="558" spans="1:15" ht="17.25" customHeight="1">
      <c r="A558" s="1084"/>
      <c r="B558" s="49" t="s">
        <v>79</v>
      </c>
      <c r="C558" s="1212"/>
      <c r="D558" s="1213"/>
      <c r="E558" s="1214"/>
      <c r="F558" s="1223" t="s">
        <v>207</v>
      </c>
      <c r="G558" s="1224"/>
      <c r="H558" s="520" t="s">
        <v>204</v>
      </c>
      <c r="I558" s="1225" t="s">
        <v>76</v>
      </c>
      <c r="J558" s="1226"/>
      <c r="K558" s="1226"/>
      <c r="L558" s="1226"/>
      <c r="M558" s="1226"/>
      <c r="N558" s="1226"/>
      <c r="O558" s="1227"/>
    </row>
    <row r="559" spans="1:15" ht="17.25" customHeight="1">
      <c r="A559" s="1084"/>
      <c r="B559" s="49" t="s">
        <v>79</v>
      </c>
      <c r="C559" s="1212"/>
      <c r="D559" s="1213"/>
      <c r="E559" s="1214"/>
      <c r="F559" s="1223" t="s">
        <v>211</v>
      </c>
      <c r="G559" s="1224"/>
      <c r="H559" s="520" t="s">
        <v>69</v>
      </c>
      <c r="I559" s="1228"/>
      <c r="J559" s="1229"/>
      <c r="K559" s="1229"/>
      <c r="L559" s="1229"/>
      <c r="M559" s="1229"/>
      <c r="N559" s="1229"/>
      <c r="O559" s="1230"/>
    </row>
    <row r="560" spans="1:15" ht="17.25" customHeight="1">
      <c r="A560" s="1084"/>
      <c r="B560" s="49" t="s">
        <v>79</v>
      </c>
      <c r="C560" s="1212"/>
      <c r="D560" s="1213"/>
      <c r="E560" s="1214"/>
      <c r="F560" s="1223" t="s">
        <v>212</v>
      </c>
      <c r="G560" s="1224"/>
      <c r="H560" s="520" t="s">
        <v>70</v>
      </c>
      <c r="I560" s="1228"/>
      <c r="J560" s="1229"/>
      <c r="K560" s="1229"/>
      <c r="L560" s="1229"/>
      <c r="M560" s="1229"/>
      <c r="N560" s="1229"/>
      <c r="O560" s="1230"/>
    </row>
    <row r="561" spans="1:16" ht="17.25" customHeight="1">
      <c r="A561" s="1084"/>
      <c r="B561" s="49" t="s">
        <v>79</v>
      </c>
      <c r="C561" s="1212"/>
      <c r="D561" s="1213"/>
      <c r="E561" s="1214"/>
      <c r="F561" s="1223" t="s">
        <v>125</v>
      </c>
      <c r="G561" s="1224"/>
      <c r="H561" s="520" t="s">
        <v>72</v>
      </c>
      <c r="I561" s="1231" t="s">
        <v>96</v>
      </c>
      <c r="J561" s="1232"/>
      <c r="K561" s="1232"/>
      <c r="L561" s="1232"/>
      <c r="M561" s="1232"/>
      <c r="N561" s="1232"/>
      <c r="O561" s="1233"/>
    </row>
    <row r="562" spans="1:16" ht="17.25" customHeight="1" thickBot="1">
      <c r="A562" s="1084"/>
      <c r="B562" s="62" t="s">
        <v>79</v>
      </c>
      <c r="C562" s="1215"/>
      <c r="D562" s="1216"/>
      <c r="E562" s="1217"/>
      <c r="F562" s="1206" t="s">
        <v>208</v>
      </c>
      <c r="G562" s="1207"/>
      <c r="H562" s="521" t="s">
        <v>71</v>
      </c>
      <c r="I562" s="1234"/>
      <c r="J562" s="1235"/>
      <c r="K562" s="1235"/>
      <c r="L562" s="1235"/>
      <c r="M562" s="1235"/>
      <c r="N562" s="1235"/>
      <c r="O562" s="1236"/>
    </row>
    <row r="563" spans="1:16" ht="22.5" customHeight="1" thickTop="1">
      <c r="A563" s="1208"/>
      <c r="B563" s="1208"/>
      <c r="C563" s="1208"/>
      <c r="D563" s="1208"/>
      <c r="E563" s="1208"/>
      <c r="F563" s="1208"/>
      <c r="G563" s="1208"/>
      <c r="H563" s="1208"/>
      <c r="I563" s="1208"/>
      <c r="J563" s="1208"/>
      <c r="K563" s="1208"/>
      <c r="L563" s="1208"/>
      <c r="M563" s="1208"/>
      <c r="N563" s="1208"/>
      <c r="O563" s="1208"/>
    </row>
    <row r="564" spans="1:16" ht="24.75" customHeight="1" thickBot="1">
      <c r="A564" s="504">
        <f>A526+1</f>
        <v>16</v>
      </c>
      <c r="B564" s="1083" t="s">
        <v>56</v>
      </c>
      <c r="C564" s="1083"/>
      <c r="D564" s="1083"/>
      <c r="E564" s="1083"/>
      <c r="F564" s="1083"/>
      <c r="G564" s="1083"/>
      <c r="H564" s="1083"/>
      <c r="I564" s="1083"/>
      <c r="J564" s="1083"/>
      <c r="K564" s="1083"/>
      <c r="L564" s="1083"/>
      <c r="M564" s="1083"/>
      <c r="N564" s="1083"/>
      <c r="O564" s="1083"/>
    </row>
    <row r="565" spans="1:16" ht="42" customHeight="1" thickTop="1">
      <c r="A565" s="1084"/>
      <c r="B565" s="1085"/>
      <c r="C565" s="1086"/>
      <c r="D565" s="1089" t="str">
        <f>Master!$E$8</f>
        <v>Govt. Sr. Secondary School Raimalwada</v>
      </c>
      <c r="E565" s="1090"/>
      <c r="F565" s="1090"/>
      <c r="G565" s="1090"/>
      <c r="H565" s="1090"/>
      <c r="I565" s="1090"/>
      <c r="J565" s="1090"/>
      <c r="K565" s="1090"/>
      <c r="L565" s="1090"/>
      <c r="M565" s="1090"/>
      <c r="N565" s="1090"/>
      <c r="O565" s="1091"/>
    </row>
    <row r="566" spans="1:16" ht="27.75" customHeight="1" thickBot="1">
      <c r="A566" s="1084"/>
      <c r="B566" s="1087"/>
      <c r="C566" s="1088"/>
      <c r="D566" s="1092" t="str">
        <f>Master!$E$11</f>
        <v>P.S.-Bapini (Jodhpur)</v>
      </c>
      <c r="E566" s="1093"/>
      <c r="F566" s="1093"/>
      <c r="G566" s="1093"/>
      <c r="H566" s="1093"/>
      <c r="I566" s="1093"/>
      <c r="J566" s="1093"/>
      <c r="K566" s="1093"/>
      <c r="L566" s="1093"/>
      <c r="M566" s="1093"/>
      <c r="N566" s="1093"/>
      <c r="O566" s="1094"/>
    </row>
    <row r="567" spans="1:16" ht="17.25" customHeight="1">
      <c r="A567" s="1084"/>
      <c r="B567" s="352"/>
      <c r="C567" s="1095" t="s">
        <v>188</v>
      </c>
      <c r="D567" s="1096"/>
      <c r="E567" s="1096"/>
      <c r="F567" s="1096"/>
      <c r="G567" s="1097"/>
      <c r="H567" s="1104" t="s">
        <v>161</v>
      </c>
      <c r="I567" s="1104"/>
      <c r="J567" s="1107">
        <f>VLOOKUP($A564,'Class-9'!$B$9:$K$108,6)</f>
        <v>0</v>
      </c>
      <c r="K567" s="1108"/>
      <c r="L567" s="1113" t="s">
        <v>77</v>
      </c>
      <c r="M567" s="1114"/>
      <c r="N567" s="1115" t="str">
        <f>Master!$E$14</f>
        <v>08151106901</v>
      </c>
      <c r="O567" s="1116"/>
    </row>
    <row r="568" spans="1:16" ht="17.25" customHeight="1">
      <c r="A568" s="1084"/>
      <c r="B568" s="47"/>
      <c r="C568" s="1098"/>
      <c r="D568" s="1099"/>
      <c r="E568" s="1099"/>
      <c r="F568" s="1099"/>
      <c r="G568" s="1100"/>
      <c r="H568" s="1105"/>
      <c r="I568" s="1105"/>
      <c r="J568" s="1109"/>
      <c r="K568" s="1110"/>
      <c r="L568" s="1071" t="s">
        <v>73</v>
      </c>
      <c r="M568" s="1072"/>
      <c r="N568" s="1072"/>
      <c r="O568" s="1073"/>
      <c r="P568" s="165" t="s">
        <v>196</v>
      </c>
    </row>
    <row r="569" spans="1:16" ht="17.25" customHeight="1" thickBot="1">
      <c r="A569" s="1084"/>
      <c r="B569" s="47"/>
      <c r="C569" s="1101"/>
      <c r="D569" s="1102"/>
      <c r="E569" s="1102"/>
      <c r="F569" s="1102"/>
      <c r="G569" s="1103"/>
      <c r="H569" s="1106"/>
      <c r="I569" s="1106"/>
      <c r="J569" s="1111"/>
      <c r="K569" s="1112"/>
      <c r="L569" s="1074" t="s">
        <v>57</v>
      </c>
      <c r="M569" s="1075"/>
      <c r="N569" s="1076" t="str">
        <f>Master!$E$6</f>
        <v>2021-22</v>
      </c>
      <c r="O569" s="1077"/>
    </row>
    <row r="570" spans="1:16" ht="21.75" customHeight="1">
      <c r="A570" s="1084"/>
      <c r="B570" s="49" t="s">
        <v>79</v>
      </c>
      <c r="C570" s="1078" t="s">
        <v>22</v>
      </c>
      <c r="D570" s="1079"/>
      <c r="E570" s="1079"/>
      <c r="F570" s="1080"/>
      <c r="G570" s="482" t="s">
        <v>186</v>
      </c>
      <c r="H570" s="1081">
        <f>VLOOKUP($A564,'Class-9'!$B$9:$EX$108,4,0)</f>
        <v>0</v>
      </c>
      <c r="I570" s="1081"/>
      <c r="J570" s="1081"/>
      <c r="K570" s="1081"/>
      <c r="L570" s="1081"/>
      <c r="M570" s="1081"/>
      <c r="N570" s="1081"/>
      <c r="O570" s="1082"/>
    </row>
    <row r="571" spans="1:16" ht="21.75" customHeight="1">
      <c r="A571" s="1084"/>
      <c r="B571" s="49" t="s">
        <v>79</v>
      </c>
      <c r="C571" s="1065" t="s">
        <v>24</v>
      </c>
      <c r="D571" s="1066"/>
      <c r="E571" s="1066"/>
      <c r="F571" s="1067"/>
      <c r="G571" s="483" t="s">
        <v>186</v>
      </c>
      <c r="H571" s="1068">
        <f>VLOOKUP($A564,'Class-9'!$B$9:$EX$108,7,0)</f>
        <v>0</v>
      </c>
      <c r="I571" s="1068"/>
      <c r="J571" s="1068"/>
      <c r="K571" s="1068"/>
      <c r="L571" s="1068"/>
      <c r="M571" s="1068"/>
      <c r="N571" s="1068"/>
      <c r="O571" s="1069"/>
    </row>
    <row r="572" spans="1:16" ht="21.75" customHeight="1">
      <c r="A572" s="1084"/>
      <c r="B572" s="49" t="s">
        <v>79</v>
      </c>
      <c r="C572" s="1065" t="s">
        <v>25</v>
      </c>
      <c r="D572" s="1066"/>
      <c r="E572" s="1066"/>
      <c r="F572" s="1067"/>
      <c r="G572" s="483" t="s">
        <v>186</v>
      </c>
      <c r="H572" s="1068">
        <f>VLOOKUP($A564,'Class-9'!$B$9:$EX$108,8,0)</f>
        <v>0</v>
      </c>
      <c r="I572" s="1068"/>
      <c r="J572" s="1068"/>
      <c r="K572" s="1068"/>
      <c r="L572" s="1068"/>
      <c r="M572" s="1068"/>
      <c r="N572" s="1068"/>
      <c r="O572" s="1069"/>
    </row>
    <row r="573" spans="1:16" ht="21.75" customHeight="1">
      <c r="A573" s="1084"/>
      <c r="B573" s="49" t="s">
        <v>79</v>
      </c>
      <c r="C573" s="1065" t="s">
        <v>58</v>
      </c>
      <c r="D573" s="1066"/>
      <c r="E573" s="1066"/>
      <c r="F573" s="1067"/>
      <c r="G573" s="483" t="s">
        <v>186</v>
      </c>
      <c r="H573" s="1068">
        <f>VLOOKUP($A564,'Class-9'!$B$9:$EX$108,9,0)</f>
        <v>0</v>
      </c>
      <c r="I573" s="1068"/>
      <c r="J573" s="1068"/>
      <c r="K573" s="1068"/>
      <c r="L573" s="1068"/>
      <c r="M573" s="1068"/>
      <c r="N573" s="1068"/>
      <c r="O573" s="1069"/>
    </row>
    <row r="574" spans="1:16" ht="21.75" customHeight="1">
      <c r="A574" s="1084"/>
      <c r="B574" s="49" t="s">
        <v>79</v>
      </c>
      <c r="C574" s="1065" t="s">
        <v>59</v>
      </c>
      <c r="D574" s="1066"/>
      <c r="E574" s="1066"/>
      <c r="F574" s="1067"/>
      <c r="G574" s="483" t="s">
        <v>186</v>
      </c>
      <c r="H574" s="1070" t="str">
        <f>CONCATENATE('Class-9'!$G$4,'Class-9'!$J$4)</f>
        <v>9(A)</v>
      </c>
      <c r="I574" s="1068"/>
      <c r="J574" s="1068"/>
      <c r="K574" s="1068"/>
      <c r="L574" s="1068"/>
      <c r="M574" s="1068"/>
      <c r="N574" s="1068"/>
      <c r="O574" s="1069"/>
    </row>
    <row r="575" spans="1:16" ht="21.75" customHeight="1" thickBot="1">
      <c r="A575" s="1084"/>
      <c r="B575" s="49" t="s">
        <v>79</v>
      </c>
      <c r="C575" s="1145" t="s">
        <v>27</v>
      </c>
      <c r="D575" s="1146"/>
      <c r="E575" s="1146"/>
      <c r="F575" s="1147"/>
      <c r="G575" s="484" t="s">
        <v>186</v>
      </c>
      <c r="H575" s="1148">
        <f>VLOOKUP($A564,'Class-9'!$B$9:$EX$108,10,0)</f>
        <v>0</v>
      </c>
      <c r="I575" s="1148"/>
      <c r="J575" s="1148"/>
      <c r="K575" s="1148"/>
      <c r="L575" s="1148"/>
      <c r="M575" s="1148"/>
      <c r="N575" s="1148"/>
      <c r="O575" s="1149"/>
    </row>
    <row r="576" spans="1:16" ht="19.5" customHeight="1">
      <c r="A576" s="1084"/>
      <c r="B576" s="60" t="s">
        <v>79</v>
      </c>
      <c r="C576" s="1150" t="s">
        <v>60</v>
      </c>
      <c r="D576" s="1151"/>
      <c r="E576" s="1154" t="s">
        <v>83</v>
      </c>
      <c r="F576" s="1154" t="s">
        <v>84</v>
      </c>
      <c r="G576" s="1156" t="s">
        <v>33</v>
      </c>
      <c r="H576" s="1158" t="s">
        <v>61</v>
      </c>
      <c r="I576" s="1158"/>
      <c r="J576" s="1159"/>
      <c r="K576" s="1160" t="s">
        <v>100</v>
      </c>
      <c r="L576" s="1161"/>
      <c r="M576" s="1162"/>
      <c r="N576" s="1154" t="s">
        <v>91</v>
      </c>
      <c r="O576" s="1163" t="s">
        <v>209</v>
      </c>
    </row>
    <row r="577" spans="1:15" ht="21.75" customHeight="1">
      <c r="A577" s="1084"/>
      <c r="B577" s="60"/>
      <c r="C577" s="1152"/>
      <c r="D577" s="1153"/>
      <c r="E577" s="1155"/>
      <c r="F577" s="1155"/>
      <c r="G577" s="1157"/>
      <c r="H577" s="507" t="s">
        <v>32</v>
      </c>
      <c r="I577" s="347" t="s">
        <v>199</v>
      </c>
      <c r="J577" s="508" t="s">
        <v>33</v>
      </c>
      <c r="K577" s="507" t="s">
        <v>32</v>
      </c>
      <c r="L577" s="347" t="s">
        <v>199</v>
      </c>
      <c r="M577" s="508" t="s">
        <v>33</v>
      </c>
      <c r="N577" s="1155"/>
      <c r="O577" s="1164"/>
    </row>
    <row r="578" spans="1:15" ht="21.75" customHeight="1" thickBot="1">
      <c r="A578" s="1084"/>
      <c r="B578" s="60" t="s">
        <v>79</v>
      </c>
      <c r="C578" s="1139" t="s">
        <v>62</v>
      </c>
      <c r="D578" s="1140"/>
      <c r="E578" s="509">
        <f>'Class-9'!$L$7</f>
        <v>20</v>
      </c>
      <c r="F578" s="509">
        <f>'Class-9'!$M$7</f>
        <v>20</v>
      </c>
      <c r="G578" s="510">
        <f>SUM(E578:F578)</f>
        <v>40</v>
      </c>
      <c r="H578" s="509">
        <f>'Class-9'!$O$7</f>
        <v>48</v>
      </c>
      <c r="I578" s="509">
        <f>'Class-9'!$P$7</f>
        <v>12</v>
      </c>
      <c r="J578" s="510">
        <f>SUM(H578:I578)</f>
        <v>60</v>
      </c>
      <c r="K578" s="509">
        <f>'Class-9'!$R$7</f>
        <v>80</v>
      </c>
      <c r="L578" s="509">
        <f>'Class-9'!$S$7</f>
        <v>20</v>
      </c>
      <c r="M578" s="510">
        <f>SUM(K578:L578)</f>
        <v>100</v>
      </c>
      <c r="N578" s="509">
        <f>SUM(G578,J578,M578)</f>
        <v>200</v>
      </c>
      <c r="O578" s="1165"/>
    </row>
    <row r="579" spans="1:15" ht="17.25" customHeight="1">
      <c r="A579" s="1084"/>
      <c r="B579" s="60" t="s">
        <v>79</v>
      </c>
      <c r="C579" s="1141" t="str">
        <f>'Class-9'!$L$3</f>
        <v>HINDI</v>
      </c>
      <c r="D579" s="1142"/>
      <c r="E579" s="511">
        <f>IF($J567="TC",0,IF($J567="Nso",0,VLOOKUP($A564,'Class-9'!$B$9:$EX$108,11,0)))</f>
        <v>0</v>
      </c>
      <c r="F579" s="511">
        <f>IF($J567="TC",0,IF($J567="Nso",0,VLOOKUP($A564,'Class-9'!$B$9:$EX$108,12,0)))</f>
        <v>0</v>
      </c>
      <c r="G579" s="512">
        <f>E579+F579</f>
        <v>0</v>
      </c>
      <c r="H579" s="511">
        <f>IF($J567="TC",0,IF($J567="Nso",0,VLOOKUP($A564,'Class-9'!$B$9:$EX$108,14,0)))</f>
        <v>0</v>
      </c>
      <c r="I579" s="511">
        <f>IF($J567="TC",0,IF($J567="Nso",0,VLOOKUP($A564,'Class-9'!$B$9:$EX$108,15,0)))</f>
        <v>0</v>
      </c>
      <c r="J579" s="512">
        <f>H579+I579</f>
        <v>0</v>
      </c>
      <c r="K579" s="511">
        <f>IF($J567="TC",0,IF($J567="Nso",0,VLOOKUP($A564,'Class-9'!$B$9:$EX$108,17,0)))</f>
        <v>0</v>
      </c>
      <c r="L579" s="511">
        <f>IF($J567="Nso",0,VLOOKUP($A564,'Class-9'!$B$9:$EX$108,18,0))</f>
        <v>0</v>
      </c>
      <c r="M579" s="512">
        <f>K579+L579</f>
        <v>0</v>
      </c>
      <c r="N579" s="511">
        <f>G579+J579+M579</f>
        <v>0</v>
      </c>
      <c r="O579" s="513" t="str">
        <f>IF($J567="TC",0,IF($J567="Nso",0,VLOOKUP($A564,'Class-9'!$B$9:$EX$108,24,0)))</f>
        <v/>
      </c>
    </row>
    <row r="580" spans="1:15" ht="17.25" customHeight="1">
      <c r="A580" s="1084"/>
      <c r="B580" s="60" t="s">
        <v>79</v>
      </c>
      <c r="C580" s="1143" t="str">
        <f>'Class-9'!$Z$3</f>
        <v>ENGLISH</v>
      </c>
      <c r="D580" s="1144"/>
      <c r="E580" s="511">
        <f>IF($J567="TC",0,IF($J567="Nso",0,VLOOKUP($A564,'Class-9'!$B$9:$EX$108,25,0)))</f>
        <v>0</v>
      </c>
      <c r="F580" s="511">
        <f>IF($J567="TC",0,IF($J567="Nso",0,VLOOKUP($A564,'Class-9'!$B$9:$EX$108,26,0)))</f>
        <v>0</v>
      </c>
      <c r="G580" s="514">
        <f t="shared" ref="G580:G584" si="60">E580+F580</f>
        <v>0</v>
      </c>
      <c r="H580" s="472">
        <f>IF($J567="TC",0,IF($J567="Nso",0,VLOOKUP($A564,'Class-9'!$B$9:$EX$108,28,0)))</f>
        <v>0</v>
      </c>
      <c r="I580" s="511">
        <f>IF($J567="TC",0,IF($J567="Nso",0,VLOOKUP($A564,'Class-9'!$B$9:$EX$108,29,0)))</f>
        <v>0</v>
      </c>
      <c r="J580" s="514">
        <f t="shared" ref="J580:J584" si="61">H580+I580</f>
        <v>0</v>
      </c>
      <c r="K580" s="511">
        <f>IF($J567="TC",0,IF($J567="Nso",0,VLOOKUP($A564,'Class-9'!$B$9:$EX$108,31,0)))</f>
        <v>0</v>
      </c>
      <c r="L580" s="511">
        <f>IF($J567="Nso",0,VLOOKUP($A564,'Class-9'!$B$9:$EX$108,32,0))</f>
        <v>0</v>
      </c>
      <c r="M580" s="514">
        <f t="shared" ref="M580:M584" si="62">K580+L580</f>
        <v>0</v>
      </c>
      <c r="N580" s="511">
        <f t="shared" ref="N580:N584" si="63">G580+J580+M580</f>
        <v>0</v>
      </c>
      <c r="O580" s="513" t="str">
        <f>IF($J567="TC",0,IF($J567="Nso",0,VLOOKUP($A564,'Class-9'!$B$9:$EX$108,38,0)))</f>
        <v/>
      </c>
    </row>
    <row r="581" spans="1:15" ht="17.25" customHeight="1">
      <c r="A581" s="1084"/>
      <c r="B581" s="60" t="s">
        <v>79</v>
      </c>
      <c r="C581" s="1143" t="str">
        <f>'Class-9'!$AN$3</f>
        <v>SANSKRIT</v>
      </c>
      <c r="D581" s="1144"/>
      <c r="E581" s="511">
        <f>IF($J567="TC",0,IF($J567="Nso",0,VLOOKUP($A564,'Class-9'!$B$9:$EX$108,39,0)))</f>
        <v>0</v>
      </c>
      <c r="F581" s="511">
        <f>IF($J567="TC",0,IF($J567="TC",0,IF($J567="Nso",0,VLOOKUP($A564,'Class-9'!$B$9:$EX$108,40,0))))</f>
        <v>0</v>
      </c>
      <c r="G581" s="514">
        <f t="shared" si="60"/>
        <v>0</v>
      </c>
      <c r="H581" s="472">
        <f>IF($J567="TC",0,IF($J567="Nso",0,VLOOKUP($A564,'Class-9'!$B$9:$EX$108,42,0)))</f>
        <v>0</v>
      </c>
      <c r="I581" s="511">
        <f>IF($J567="TC",0,IF($J567="Nso",0,VLOOKUP($A564,'Class-9'!$B$9:$EX$108,43,0)))</f>
        <v>0</v>
      </c>
      <c r="J581" s="514">
        <f t="shared" si="61"/>
        <v>0</v>
      </c>
      <c r="K581" s="511">
        <f>IF($J567="TC",0,IF($J567="Nso",0,VLOOKUP($A564,'Class-9'!$B$9:$EX$108,45,0)))</f>
        <v>0</v>
      </c>
      <c r="L581" s="511">
        <f>IF($J567="Nso",0,VLOOKUP($A564,'Class-9'!$B$9:$EX$108,46,0))</f>
        <v>0</v>
      </c>
      <c r="M581" s="514">
        <f t="shared" si="62"/>
        <v>0</v>
      </c>
      <c r="N581" s="511">
        <f t="shared" si="63"/>
        <v>0</v>
      </c>
      <c r="O581" s="513" t="str">
        <f>IF($J567="TC",0,IF($J567="Nso",0,VLOOKUP($A564,'Class-9'!$B$9:$EX$108,52,0)))</f>
        <v/>
      </c>
    </row>
    <row r="582" spans="1:15" ht="17.25" customHeight="1">
      <c r="A582" s="1084"/>
      <c r="B582" s="60" t="s">
        <v>79</v>
      </c>
      <c r="C582" s="1143" t="str">
        <f>'Class-9'!$BB$3</f>
        <v>SCIENCE</v>
      </c>
      <c r="D582" s="1144"/>
      <c r="E582" s="511">
        <f>IF($J567="TC",0,IF($J567="Nso",0,VLOOKUP($A564,'Class-9'!$B$9:$EX$108,53,0)))</f>
        <v>0</v>
      </c>
      <c r="F582" s="511">
        <f>IF($J567="TC",0,IF($J567="Nso",0,VLOOKUP($A564,'Class-9'!$B$9:$EX$108,54,0)))</f>
        <v>0</v>
      </c>
      <c r="G582" s="514">
        <f t="shared" si="60"/>
        <v>0</v>
      </c>
      <c r="H582" s="472">
        <f>IF($J567="TC",0,IF($J567="Nso",0,VLOOKUP($A564,'Class-9'!$B$9:$EX$108,56,0)))</f>
        <v>0</v>
      </c>
      <c r="I582" s="511">
        <f>IF($J567="TC",0,IF($J567="Nso",0,VLOOKUP($A564,'Class-9'!$B$9:$EX$108,57,0)))</f>
        <v>0</v>
      </c>
      <c r="J582" s="514">
        <f t="shared" si="61"/>
        <v>0</v>
      </c>
      <c r="K582" s="511">
        <f>IF($J567="TC",0,IF($J567="Nso",0,VLOOKUP($A564,'Class-9'!$B$9:$EX$108,59,0)))</f>
        <v>0</v>
      </c>
      <c r="L582" s="511">
        <f>IF($J567="Nso",0,VLOOKUP($A564,'Class-9'!$B$9:$EX$108,60,0))</f>
        <v>0</v>
      </c>
      <c r="M582" s="514">
        <f t="shared" si="62"/>
        <v>0</v>
      </c>
      <c r="N582" s="511">
        <f t="shared" si="63"/>
        <v>0</v>
      </c>
      <c r="O582" s="513" t="str">
        <f>IF($J567="TC",0,IF($J567="Nso",0,VLOOKUP($A564,'Class-9'!$B$9:$EX$108,66,0)))</f>
        <v/>
      </c>
    </row>
    <row r="583" spans="1:15" ht="17.25" customHeight="1">
      <c r="A583" s="1084"/>
      <c r="B583" s="60" t="s">
        <v>79</v>
      </c>
      <c r="C583" s="1143" t="str">
        <f>'Class-9'!$BP$3</f>
        <v>MATHEMATICS</v>
      </c>
      <c r="D583" s="1144"/>
      <c r="E583" s="511">
        <f>IF($J567="TC",0,IF($J567="Nso",0,VLOOKUP($A564,'Class-9'!$B$9:$EX$108,67,0)))</f>
        <v>0</v>
      </c>
      <c r="F583" s="511">
        <f>IF($J567="TC",0,IF($J567="Nso",0,VLOOKUP($A564,'Class-9'!$B$9:$EX$108,68,0)))</f>
        <v>0</v>
      </c>
      <c r="G583" s="514">
        <f t="shared" si="60"/>
        <v>0</v>
      </c>
      <c r="H583" s="472">
        <f>IF($J567="TC",0,IF($J567="Nso",0,VLOOKUP($A564,'Class-9'!$B$9:$EX$108,70,0)))</f>
        <v>0</v>
      </c>
      <c r="I583" s="511">
        <f>IF($J567="TC",0,IF($J567="Nso",0,VLOOKUP($A564,'Class-9'!$B$9:$EX$108,71,0)))</f>
        <v>0</v>
      </c>
      <c r="J583" s="514">
        <f t="shared" si="61"/>
        <v>0</v>
      </c>
      <c r="K583" s="511">
        <f>IF($J567="TC",0,IF($J567="Nso",0,VLOOKUP($A564,'Class-9'!$B$9:$EX$108,73,0)))</f>
        <v>0</v>
      </c>
      <c r="L583" s="511">
        <f>IF($J567="Nso",0,VLOOKUP($A564,'Class-9'!$B$9:$EX$108,74,0))</f>
        <v>0</v>
      </c>
      <c r="M583" s="514">
        <f t="shared" si="62"/>
        <v>0</v>
      </c>
      <c r="N583" s="511">
        <f t="shared" si="63"/>
        <v>0</v>
      </c>
      <c r="O583" s="513" t="str">
        <f>IF($J567="TC",0,IF($J567="Nso",0,VLOOKUP($A564,'Class-9'!$B$9:$EX$108,80,0)))</f>
        <v/>
      </c>
    </row>
    <row r="584" spans="1:15" ht="17.25" customHeight="1" thickBot="1">
      <c r="A584" s="1084"/>
      <c r="B584" s="60" t="s">
        <v>79</v>
      </c>
      <c r="C584" s="1117" t="str">
        <f>'Class-9'!$CD$3</f>
        <v>SOCIAL SCIENCE</v>
      </c>
      <c r="D584" s="1118"/>
      <c r="E584" s="511">
        <f>IF($J567="TC",0,IF($J567="Nso",0,VLOOKUP($A564,'Class-9'!$B$9:$EX$108,81,0)))</f>
        <v>0</v>
      </c>
      <c r="F584" s="511">
        <f>IF($J567="TC",0,IF($J567="Nso",0,VLOOKUP($A564,'Class-9'!$B$9:$EX$108,82,0)))</f>
        <v>0</v>
      </c>
      <c r="G584" s="515">
        <f t="shared" si="60"/>
        <v>0</v>
      </c>
      <c r="H584" s="516">
        <f>IF($J567="TC",0,IF($J567="Nso",0,VLOOKUP($A564,'Class-9'!$B$9:$EX$108,84,0)))</f>
        <v>0</v>
      </c>
      <c r="I584" s="511">
        <f>IF($J567="TC",0,IF($J567="Nso",0,VLOOKUP($A564,'Class-9'!$B$9:$EX$108,85,0)))</f>
        <v>0</v>
      </c>
      <c r="J584" s="515">
        <f t="shared" si="61"/>
        <v>0</v>
      </c>
      <c r="K584" s="511">
        <f>IF($J567="TC",0,IF($J567="Nso",0,VLOOKUP($A564,'Class-9'!$B$9:$EX$108,87,0)))</f>
        <v>0</v>
      </c>
      <c r="L584" s="511">
        <f>IF($J567="Nso",0,VLOOKUP($A564,'Class-9'!$B$9:$EX$108,88,0))</f>
        <v>0</v>
      </c>
      <c r="M584" s="515">
        <f t="shared" si="62"/>
        <v>0</v>
      </c>
      <c r="N584" s="511">
        <f t="shared" si="63"/>
        <v>0</v>
      </c>
      <c r="O584" s="513" t="str">
        <f>IF($J567="TC",0,IF($J567="Nso",0,VLOOKUP($A564,'Class-9'!$B$9:$EX$108,94,0)))</f>
        <v/>
      </c>
    </row>
    <row r="585" spans="1:15" ht="21.75" customHeight="1">
      <c r="A585" s="1084"/>
      <c r="B585" s="60" t="s">
        <v>79</v>
      </c>
      <c r="C585" s="1119" t="s">
        <v>92</v>
      </c>
      <c r="D585" s="1120"/>
      <c r="E585" s="1121"/>
      <c r="F585" s="1125" t="s">
        <v>93</v>
      </c>
      <c r="G585" s="1126"/>
      <c r="H585" s="1127" t="s">
        <v>94</v>
      </c>
      <c r="I585" s="1128"/>
      <c r="J585" s="1129" t="s">
        <v>47</v>
      </c>
      <c r="K585" s="1130"/>
      <c r="L585" s="517" t="s">
        <v>114</v>
      </c>
      <c r="M585" s="1131" t="s">
        <v>45</v>
      </c>
      <c r="N585" s="1132"/>
      <c r="O585" s="518" t="s">
        <v>49</v>
      </c>
    </row>
    <row r="586" spans="1:15" ht="21.75" customHeight="1" thickBot="1">
      <c r="A586" s="1084"/>
      <c r="B586" s="60" t="s">
        <v>79</v>
      </c>
      <c r="C586" s="1122"/>
      <c r="D586" s="1123"/>
      <c r="E586" s="1124"/>
      <c r="F586" s="1133">
        <f>IF($J567="TC",0,IF($J567="Nso",0,VLOOKUP($A564,'Class-9'!$B$9:$EX$108,146,0)))</f>
        <v>0</v>
      </c>
      <c r="G586" s="1134"/>
      <c r="H586" s="1133">
        <f>IF($J567="TC",0,IF($J567="Nso",0,VLOOKUP($A564,'Class-9'!$B$9:$EX$108,147,0)))</f>
        <v>0</v>
      </c>
      <c r="I586" s="1134"/>
      <c r="J586" s="1135">
        <f>IF($J567="TC",0,IF($J567="Nso",0,VLOOKUP($A564,'Class-9'!$B$9:$EX$108,148,0)))</f>
        <v>0</v>
      </c>
      <c r="K586" s="1136"/>
      <c r="L586" s="349" t="str">
        <f>IF($J567="TC",0,IF($J567="Nso",0,VLOOKUP($A564,'Class-9'!$B$9:$EX$108,149,0)))</f>
        <v/>
      </c>
      <c r="M586" s="1137" t="str">
        <f>IF($J567="TC","TC",IF($J567="Nso","NSO",VLOOKUP($A564,'Class-9'!$B$9:$EX$108,150,0)))</f>
        <v/>
      </c>
      <c r="N586" s="1138"/>
      <c r="O586" s="123" t="str">
        <f>IF($J567="Nso",0,VLOOKUP($A564,'Class-9'!$B$9:$EX$108,152,0))</f>
        <v/>
      </c>
    </row>
    <row r="587" spans="1:15" ht="21.75" customHeight="1">
      <c r="A587" s="1084"/>
      <c r="B587" s="60" t="s">
        <v>79</v>
      </c>
      <c r="C587" s="1186" t="s">
        <v>65</v>
      </c>
      <c r="D587" s="1187"/>
      <c r="E587" s="1187"/>
      <c r="F587" s="1187"/>
      <c r="G587" s="1187"/>
      <c r="H587" s="1188"/>
      <c r="I587" s="1189" t="s">
        <v>66</v>
      </c>
      <c r="J587" s="1190"/>
      <c r="K587" s="1190"/>
      <c r="L587" s="124">
        <f>VLOOKUP($A564,'Class-9'!$B$9:$EX$108,143,0)</f>
        <v>0</v>
      </c>
      <c r="M587" s="1191" t="s">
        <v>126</v>
      </c>
      <c r="N587" s="1192"/>
      <c r="O587" s="1193"/>
    </row>
    <row r="588" spans="1:15" ht="21.75" customHeight="1" thickBot="1">
      <c r="A588" s="1084"/>
      <c r="B588" s="60" t="s">
        <v>79</v>
      </c>
      <c r="C588" s="1194" t="s">
        <v>60</v>
      </c>
      <c r="D588" s="1195"/>
      <c r="E588" s="1195"/>
      <c r="F588" s="1196" t="s">
        <v>197</v>
      </c>
      <c r="G588" s="1196"/>
      <c r="H588" s="351" t="s">
        <v>53</v>
      </c>
      <c r="I588" s="1197" t="s">
        <v>67</v>
      </c>
      <c r="J588" s="1198"/>
      <c r="K588" s="1198"/>
      <c r="L588" s="174">
        <f>VLOOKUP($A564,'Class-9'!$B$9:$EX$108,144,0)</f>
        <v>0</v>
      </c>
      <c r="M588" s="1199" t="str">
        <f>IF($J567="TC",0,IF($J567="Nso",0,VLOOKUP($A564,'Class-9'!$B$9:$EX$108,145,0)))</f>
        <v/>
      </c>
      <c r="N588" s="1200"/>
      <c r="O588" s="1201"/>
    </row>
    <row r="589" spans="1:15" ht="21.75" customHeight="1">
      <c r="A589" s="1084"/>
      <c r="B589" s="60" t="s">
        <v>79</v>
      </c>
      <c r="C589" s="1194"/>
      <c r="D589" s="1195"/>
      <c r="E589" s="1195"/>
      <c r="F589" s="1196"/>
      <c r="G589" s="1196"/>
      <c r="H589" s="490" t="s">
        <v>203</v>
      </c>
      <c r="I589" s="1202" t="s">
        <v>68</v>
      </c>
      <c r="J589" s="1203"/>
      <c r="K589" s="1203"/>
      <c r="L589" s="1204">
        <f>IF($J567="TC","Transferred",IF($J567="Nso","NameSeparated",VLOOKUP($A564,'Class-9'!$B$9:$EX$108,153,0)))</f>
        <v>0</v>
      </c>
      <c r="M589" s="1204"/>
      <c r="N589" s="1204"/>
      <c r="O589" s="1205"/>
    </row>
    <row r="590" spans="1:15" s="489" customFormat="1" ht="17.25" customHeight="1">
      <c r="A590" s="1084"/>
      <c r="B590" s="488" t="s">
        <v>79</v>
      </c>
      <c r="C590" s="1166" t="str">
        <f>'Class-9'!$CR$3</f>
        <v>Foundation Of Information Tech.</v>
      </c>
      <c r="D590" s="1167"/>
      <c r="E590" s="1168"/>
      <c r="F590" s="1169" t="str">
        <f>IF($J567="TC",0,IF($J567="Nso",0,VLOOKUP($A564,'Class-9'!$B$9:$GA$108,170,0)))</f>
        <v>0/200</v>
      </c>
      <c r="G590" s="1169"/>
      <c r="H590" s="122">
        <f>IF($J567="TC",0,IF($J567="Nso",0,VLOOKUP($A564,'Class-9'!$B$9:$GA$108,106,0)))</f>
        <v>0</v>
      </c>
      <c r="I590" s="1170" t="s">
        <v>81</v>
      </c>
      <c r="J590" s="1171"/>
      <c r="K590" s="1171"/>
      <c r="L590" s="1172">
        <f>'Class-9'!$T$2</f>
        <v>44676</v>
      </c>
      <c r="M590" s="1173"/>
      <c r="N590" s="1173"/>
      <c r="O590" s="1174"/>
    </row>
    <row r="591" spans="1:15" s="489" customFormat="1" ht="17.25" customHeight="1">
      <c r="A591" s="1084"/>
      <c r="B591" s="488" t="s">
        <v>79</v>
      </c>
      <c r="C591" s="1175" t="str">
        <f>'Class-9'!$DD$3</f>
        <v>Health &amp; Phy. Edu.</v>
      </c>
      <c r="D591" s="1169"/>
      <c r="E591" s="1169"/>
      <c r="F591" s="1176" t="str">
        <f>IF($J567="TC",0,IF($J567="Nso",0,VLOOKUP($A564,'Class-9'!$B$9:$GA$108,174,0)))</f>
        <v>0/200</v>
      </c>
      <c r="G591" s="1177"/>
      <c r="H591" s="122">
        <f>IF($J567="TC",0,IF($J567="Nso",0,VLOOKUP($A564,'Class-9'!$B$9:$GA$108,118,0)))</f>
        <v>0</v>
      </c>
      <c r="I591" s="1178"/>
      <c r="J591" s="1179"/>
      <c r="K591" s="1179"/>
      <c r="L591" s="1179"/>
      <c r="M591" s="1179"/>
      <c r="N591" s="1179"/>
      <c r="O591" s="1180"/>
    </row>
    <row r="592" spans="1:15" s="489" customFormat="1" ht="17.25" customHeight="1">
      <c r="A592" s="1084"/>
      <c r="B592" s="488" t="s">
        <v>79</v>
      </c>
      <c r="C592" s="1184" t="str">
        <f>'Class-9'!$DP$3</f>
        <v>S.U.P.W.</v>
      </c>
      <c r="D592" s="1185"/>
      <c r="E592" s="1185"/>
      <c r="F592" s="1176" t="str">
        <f>IF($J567="TC",0,IF($J567="Nso",0,VLOOKUP($A564,'Class-9'!$B$9:$GA$108,178,0)))</f>
        <v>0/100</v>
      </c>
      <c r="G592" s="1177"/>
      <c r="H592" s="122">
        <f>IF($J567="TC",0,IF($J567="Nso",0,VLOOKUP($A564,'Class-9'!$B$9:$GA$108,124,0)))</f>
        <v>0</v>
      </c>
      <c r="I592" s="1181"/>
      <c r="J592" s="1182"/>
      <c r="K592" s="1182"/>
      <c r="L592" s="1182"/>
      <c r="M592" s="1182"/>
      <c r="N592" s="1182"/>
      <c r="O592" s="1183"/>
    </row>
    <row r="593" spans="1:16" s="489" customFormat="1" ht="17.25" customHeight="1">
      <c r="A593" s="1084"/>
      <c r="B593" s="488"/>
      <c r="C593" s="1184" t="str">
        <f>'Class-9'!$DV$3</f>
        <v>ART EDUCATION</v>
      </c>
      <c r="D593" s="1185"/>
      <c r="E593" s="1185"/>
      <c r="F593" s="1176" t="str">
        <f>IF($J566="TC",0,IF($J566="Nso",0,VLOOKUP($A564,'Class-9'!$B$9:$GA$108,182,0)))</f>
        <v>0/100</v>
      </c>
      <c r="G593" s="1177"/>
      <c r="H593" s="122">
        <f>IF($J566="TC",0,IF($J566="Nso",0,VLOOKUP($A564,'Class-9'!$B$9:$GA$108,130,0)))</f>
        <v>0</v>
      </c>
      <c r="I593" s="1237" t="s">
        <v>95</v>
      </c>
      <c r="J593" s="1221"/>
      <c r="K593" s="1221"/>
      <c r="L593" s="1221"/>
      <c r="M593" s="1221"/>
      <c r="N593" s="1221"/>
      <c r="O593" s="1222"/>
    </row>
    <row r="594" spans="1:16" s="489" customFormat="1" ht="17.25" customHeight="1" thickBot="1">
      <c r="A594" s="1084"/>
      <c r="B594" s="488" t="s">
        <v>79</v>
      </c>
      <c r="C594" s="1238" t="str">
        <f>'Class-9'!$EB$3</f>
        <v>H &amp; C RAJ</v>
      </c>
      <c r="D594" s="1239"/>
      <c r="E594" s="1239"/>
      <c r="F594" s="1240" t="str">
        <f>IF($J567="TC",0,IF($J567="Nso",0,VLOOKUP($A564,'Class-9'!$B$9:$GZ$108,186,0)))</f>
        <v>0/200</v>
      </c>
      <c r="G594" s="1241"/>
      <c r="H594" s="468">
        <f>IF($J567="TC",0,IF($J567="Nso",0,VLOOKUP($A564,'Class-9'!$B$9:$GAZ$108,142,0)))</f>
        <v>0</v>
      </c>
      <c r="I594" s="1237" t="s">
        <v>74</v>
      </c>
      <c r="J594" s="1221"/>
      <c r="K594" s="1221"/>
      <c r="L594" s="1221"/>
      <c r="M594" s="1221"/>
      <c r="N594" s="1221"/>
      <c r="O594" s="1222"/>
    </row>
    <row r="595" spans="1:16" ht="17.25" customHeight="1">
      <c r="A595" s="1084"/>
      <c r="B595" s="49" t="s">
        <v>79</v>
      </c>
      <c r="C595" s="1209" t="s">
        <v>205</v>
      </c>
      <c r="D595" s="1210"/>
      <c r="E595" s="1211"/>
      <c r="F595" s="1218" t="s">
        <v>206</v>
      </c>
      <c r="G595" s="1219"/>
      <c r="H595" s="519" t="s">
        <v>34</v>
      </c>
      <c r="I595" s="1220" t="s">
        <v>75</v>
      </c>
      <c r="J595" s="1221"/>
      <c r="K595" s="1221"/>
      <c r="L595" s="1221"/>
      <c r="M595" s="1221"/>
      <c r="N595" s="1221"/>
      <c r="O595" s="1222"/>
    </row>
    <row r="596" spans="1:16" ht="17.25" customHeight="1">
      <c r="A596" s="1084"/>
      <c r="B596" s="49" t="s">
        <v>79</v>
      </c>
      <c r="C596" s="1212"/>
      <c r="D596" s="1213"/>
      <c r="E596" s="1214"/>
      <c r="F596" s="1223" t="s">
        <v>207</v>
      </c>
      <c r="G596" s="1224"/>
      <c r="H596" s="520" t="s">
        <v>204</v>
      </c>
      <c r="I596" s="1225" t="s">
        <v>76</v>
      </c>
      <c r="J596" s="1226"/>
      <c r="K596" s="1226"/>
      <c r="L596" s="1226"/>
      <c r="M596" s="1226"/>
      <c r="N596" s="1226"/>
      <c r="O596" s="1227"/>
    </row>
    <row r="597" spans="1:16" ht="17.25" customHeight="1">
      <c r="A597" s="1084"/>
      <c r="B597" s="49" t="s">
        <v>79</v>
      </c>
      <c r="C597" s="1212"/>
      <c r="D597" s="1213"/>
      <c r="E597" s="1214"/>
      <c r="F597" s="1223" t="s">
        <v>211</v>
      </c>
      <c r="G597" s="1224"/>
      <c r="H597" s="520" t="s">
        <v>69</v>
      </c>
      <c r="I597" s="1228"/>
      <c r="J597" s="1229"/>
      <c r="K597" s="1229"/>
      <c r="L597" s="1229"/>
      <c r="M597" s="1229"/>
      <c r="N597" s="1229"/>
      <c r="O597" s="1230"/>
    </row>
    <row r="598" spans="1:16" ht="17.25" customHeight="1">
      <c r="A598" s="1084"/>
      <c r="B598" s="49" t="s">
        <v>79</v>
      </c>
      <c r="C598" s="1212"/>
      <c r="D598" s="1213"/>
      <c r="E598" s="1214"/>
      <c r="F598" s="1223" t="s">
        <v>212</v>
      </c>
      <c r="G598" s="1224"/>
      <c r="H598" s="520" t="s">
        <v>70</v>
      </c>
      <c r="I598" s="1228"/>
      <c r="J598" s="1229"/>
      <c r="K598" s="1229"/>
      <c r="L598" s="1229"/>
      <c r="M598" s="1229"/>
      <c r="N598" s="1229"/>
      <c r="O598" s="1230"/>
    </row>
    <row r="599" spans="1:16" ht="17.25" customHeight="1">
      <c r="A599" s="1084"/>
      <c r="B599" s="49" t="s">
        <v>79</v>
      </c>
      <c r="C599" s="1212"/>
      <c r="D599" s="1213"/>
      <c r="E599" s="1214"/>
      <c r="F599" s="1223" t="s">
        <v>125</v>
      </c>
      <c r="G599" s="1224"/>
      <c r="H599" s="520" t="s">
        <v>72</v>
      </c>
      <c r="I599" s="1231" t="s">
        <v>96</v>
      </c>
      <c r="J599" s="1232"/>
      <c r="K599" s="1232"/>
      <c r="L599" s="1232"/>
      <c r="M599" s="1232"/>
      <c r="N599" s="1232"/>
      <c r="O599" s="1233"/>
    </row>
    <row r="600" spans="1:16" ht="17.25" customHeight="1" thickBot="1">
      <c r="A600" s="1084"/>
      <c r="B600" s="62" t="s">
        <v>79</v>
      </c>
      <c r="C600" s="1215"/>
      <c r="D600" s="1216"/>
      <c r="E600" s="1217"/>
      <c r="F600" s="1206" t="s">
        <v>208</v>
      </c>
      <c r="G600" s="1207"/>
      <c r="H600" s="521" t="s">
        <v>71</v>
      </c>
      <c r="I600" s="1234"/>
      <c r="J600" s="1235"/>
      <c r="K600" s="1235"/>
      <c r="L600" s="1235"/>
      <c r="M600" s="1235"/>
      <c r="N600" s="1235"/>
      <c r="O600" s="1236"/>
    </row>
    <row r="601" spans="1:16" ht="24.75" customHeight="1" thickTop="1" thickBot="1">
      <c r="A601" s="504">
        <f>A564+1</f>
        <v>17</v>
      </c>
      <c r="B601" s="1083" t="s">
        <v>56</v>
      </c>
      <c r="C601" s="1083"/>
      <c r="D601" s="1083"/>
      <c r="E601" s="1083"/>
      <c r="F601" s="1083"/>
      <c r="G601" s="1083"/>
      <c r="H601" s="1083"/>
      <c r="I601" s="1083"/>
      <c r="J601" s="1083"/>
      <c r="K601" s="1083"/>
      <c r="L601" s="1083"/>
      <c r="M601" s="1083"/>
      <c r="N601" s="1083"/>
      <c r="O601" s="1083"/>
    </row>
    <row r="602" spans="1:16" ht="42" customHeight="1" thickTop="1">
      <c r="A602" s="1084"/>
      <c r="B602" s="1085"/>
      <c r="C602" s="1086"/>
      <c r="D602" s="1089" t="str">
        <f>Master!$E$8</f>
        <v>Govt. Sr. Secondary School Raimalwada</v>
      </c>
      <c r="E602" s="1090"/>
      <c r="F602" s="1090"/>
      <c r="G602" s="1090"/>
      <c r="H602" s="1090"/>
      <c r="I602" s="1090"/>
      <c r="J602" s="1090"/>
      <c r="K602" s="1090"/>
      <c r="L602" s="1090"/>
      <c r="M602" s="1090"/>
      <c r="N602" s="1090"/>
      <c r="O602" s="1091"/>
    </row>
    <row r="603" spans="1:16" ht="27.75" customHeight="1" thickBot="1">
      <c r="A603" s="1084"/>
      <c r="B603" s="1087"/>
      <c r="C603" s="1088"/>
      <c r="D603" s="1092" t="str">
        <f>Master!$E$11</f>
        <v>P.S.-Bapini (Jodhpur)</v>
      </c>
      <c r="E603" s="1093"/>
      <c r="F603" s="1093"/>
      <c r="G603" s="1093"/>
      <c r="H603" s="1093"/>
      <c r="I603" s="1093"/>
      <c r="J603" s="1093"/>
      <c r="K603" s="1093"/>
      <c r="L603" s="1093"/>
      <c r="M603" s="1093"/>
      <c r="N603" s="1093"/>
      <c r="O603" s="1094"/>
    </row>
    <row r="604" spans="1:16" ht="17.25" customHeight="1">
      <c r="A604" s="1084"/>
      <c r="B604" s="352"/>
      <c r="C604" s="1095" t="s">
        <v>188</v>
      </c>
      <c r="D604" s="1096"/>
      <c r="E604" s="1096"/>
      <c r="F604" s="1096"/>
      <c r="G604" s="1097"/>
      <c r="H604" s="1104" t="s">
        <v>161</v>
      </c>
      <c r="I604" s="1104"/>
      <c r="J604" s="1107">
        <f>VLOOKUP($A601,'Class-9'!$B$9:$K$108,6)</f>
        <v>0</v>
      </c>
      <c r="K604" s="1108"/>
      <c r="L604" s="1113" t="s">
        <v>77</v>
      </c>
      <c r="M604" s="1114"/>
      <c r="N604" s="1115" t="str">
        <f>Master!$E$14</f>
        <v>08151106901</v>
      </c>
      <c r="O604" s="1116"/>
    </row>
    <row r="605" spans="1:16" ht="17.25" customHeight="1">
      <c r="A605" s="1084"/>
      <c r="B605" s="47"/>
      <c r="C605" s="1098"/>
      <c r="D605" s="1099"/>
      <c r="E605" s="1099"/>
      <c r="F605" s="1099"/>
      <c r="G605" s="1100"/>
      <c r="H605" s="1105"/>
      <c r="I605" s="1105"/>
      <c r="J605" s="1109"/>
      <c r="K605" s="1110"/>
      <c r="L605" s="1071" t="s">
        <v>73</v>
      </c>
      <c r="M605" s="1072"/>
      <c r="N605" s="1072"/>
      <c r="O605" s="1073"/>
      <c r="P605" s="165" t="s">
        <v>196</v>
      </c>
    </row>
    <row r="606" spans="1:16" ht="17.25" customHeight="1" thickBot="1">
      <c r="A606" s="1084"/>
      <c r="B606" s="47"/>
      <c r="C606" s="1101"/>
      <c r="D606" s="1102"/>
      <c r="E606" s="1102"/>
      <c r="F606" s="1102"/>
      <c r="G606" s="1103"/>
      <c r="H606" s="1106"/>
      <c r="I606" s="1106"/>
      <c r="J606" s="1111"/>
      <c r="K606" s="1112"/>
      <c r="L606" s="1074" t="s">
        <v>57</v>
      </c>
      <c r="M606" s="1075"/>
      <c r="N606" s="1076" t="str">
        <f>Master!$E$6</f>
        <v>2021-22</v>
      </c>
      <c r="O606" s="1077"/>
    </row>
    <row r="607" spans="1:16" ht="21.75" customHeight="1">
      <c r="A607" s="1084"/>
      <c r="B607" s="49" t="s">
        <v>79</v>
      </c>
      <c r="C607" s="1078" t="s">
        <v>22</v>
      </c>
      <c r="D607" s="1079"/>
      <c r="E607" s="1079"/>
      <c r="F607" s="1080"/>
      <c r="G607" s="482" t="s">
        <v>186</v>
      </c>
      <c r="H607" s="1081">
        <f>VLOOKUP($A601,'Class-9'!$B$9:$EX$108,4,0)</f>
        <v>0</v>
      </c>
      <c r="I607" s="1081"/>
      <c r="J607" s="1081"/>
      <c r="K607" s="1081"/>
      <c r="L607" s="1081"/>
      <c r="M607" s="1081"/>
      <c r="N607" s="1081"/>
      <c r="O607" s="1082"/>
    </row>
    <row r="608" spans="1:16" ht="21.75" customHeight="1">
      <c r="A608" s="1084"/>
      <c r="B608" s="49" t="s">
        <v>79</v>
      </c>
      <c r="C608" s="1065" t="s">
        <v>24</v>
      </c>
      <c r="D608" s="1066"/>
      <c r="E608" s="1066"/>
      <c r="F608" s="1067"/>
      <c r="G608" s="483" t="s">
        <v>186</v>
      </c>
      <c r="H608" s="1068">
        <f>VLOOKUP($A601,'Class-9'!$B$9:$EX$108,7,0)</f>
        <v>0</v>
      </c>
      <c r="I608" s="1068"/>
      <c r="J608" s="1068"/>
      <c r="K608" s="1068"/>
      <c r="L608" s="1068"/>
      <c r="M608" s="1068"/>
      <c r="N608" s="1068"/>
      <c r="O608" s="1069"/>
    </row>
    <row r="609" spans="1:15" ht="21.75" customHeight="1">
      <c r="A609" s="1084"/>
      <c r="B609" s="49" t="s">
        <v>79</v>
      </c>
      <c r="C609" s="1065" t="s">
        <v>25</v>
      </c>
      <c r="D609" s="1066"/>
      <c r="E609" s="1066"/>
      <c r="F609" s="1067"/>
      <c r="G609" s="483" t="s">
        <v>186</v>
      </c>
      <c r="H609" s="1068">
        <f>VLOOKUP($A601,'Class-9'!$B$9:$EX$108,8,0)</f>
        <v>0</v>
      </c>
      <c r="I609" s="1068"/>
      <c r="J609" s="1068"/>
      <c r="K609" s="1068"/>
      <c r="L609" s="1068"/>
      <c r="M609" s="1068"/>
      <c r="N609" s="1068"/>
      <c r="O609" s="1069"/>
    </row>
    <row r="610" spans="1:15" ht="21.75" customHeight="1">
      <c r="A610" s="1084"/>
      <c r="B610" s="49" t="s">
        <v>79</v>
      </c>
      <c r="C610" s="1065" t="s">
        <v>58</v>
      </c>
      <c r="D610" s="1066"/>
      <c r="E610" s="1066"/>
      <c r="F610" s="1067"/>
      <c r="G610" s="483" t="s">
        <v>186</v>
      </c>
      <c r="H610" s="1068">
        <f>VLOOKUP($A601,'Class-9'!$B$9:$EX$108,9,0)</f>
        <v>0</v>
      </c>
      <c r="I610" s="1068"/>
      <c r="J610" s="1068"/>
      <c r="K610" s="1068"/>
      <c r="L610" s="1068"/>
      <c r="M610" s="1068"/>
      <c r="N610" s="1068"/>
      <c r="O610" s="1069"/>
    </row>
    <row r="611" spans="1:15" ht="21.75" customHeight="1">
      <c r="A611" s="1084"/>
      <c r="B611" s="49" t="s">
        <v>79</v>
      </c>
      <c r="C611" s="1065" t="s">
        <v>59</v>
      </c>
      <c r="D611" s="1066"/>
      <c r="E611" s="1066"/>
      <c r="F611" s="1067"/>
      <c r="G611" s="483" t="s">
        <v>186</v>
      </c>
      <c r="H611" s="1070" t="str">
        <f>CONCATENATE('Class-9'!$G$4,'Class-9'!$J$4)</f>
        <v>9(A)</v>
      </c>
      <c r="I611" s="1068"/>
      <c r="J611" s="1068"/>
      <c r="K611" s="1068"/>
      <c r="L611" s="1068"/>
      <c r="M611" s="1068"/>
      <c r="N611" s="1068"/>
      <c r="O611" s="1069"/>
    </row>
    <row r="612" spans="1:15" ht="21.75" customHeight="1" thickBot="1">
      <c r="A612" s="1084"/>
      <c r="B612" s="49" t="s">
        <v>79</v>
      </c>
      <c r="C612" s="1145" t="s">
        <v>27</v>
      </c>
      <c r="D612" s="1146"/>
      <c r="E612" s="1146"/>
      <c r="F612" s="1147"/>
      <c r="G612" s="484" t="s">
        <v>186</v>
      </c>
      <c r="H612" s="1148">
        <f>VLOOKUP($A601,'Class-9'!$B$9:$EX$108,10,0)</f>
        <v>0</v>
      </c>
      <c r="I612" s="1148"/>
      <c r="J612" s="1148"/>
      <c r="K612" s="1148"/>
      <c r="L612" s="1148"/>
      <c r="M612" s="1148"/>
      <c r="N612" s="1148"/>
      <c r="O612" s="1149"/>
    </row>
    <row r="613" spans="1:15" ht="19.5" customHeight="1">
      <c r="A613" s="1084"/>
      <c r="B613" s="60" t="s">
        <v>79</v>
      </c>
      <c r="C613" s="1150" t="s">
        <v>60</v>
      </c>
      <c r="D613" s="1151"/>
      <c r="E613" s="1154" t="s">
        <v>83</v>
      </c>
      <c r="F613" s="1154" t="s">
        <v>84</v>
      </c>
      <c r="G613" s="1156" t="s">
        <v>33</v>
      </c>
      <c r="H613" s="1158" t="s">
        <v>61</v>
      </c>
      <c r="I613" s="1158"/>
      <c r="J613" s="1159"/>
      <c r="K613" s="1160" t="s">
        <v>100</v>
      </c>
      <c r="L613" s="1161"/>
      <c r="M613" s="1162"/>
      <c r="N613" s="1154" t="s">
        <v>91</v>
      </c>
      <c r="O613" s="1163" t="s">
        <v>209</v>
      </c>
    </row>
    <row r="614" spans="1:15" ht="21.75" customHeight="1">
      <c r="A614" s="1084"/>
      <c r="B614" s="60"/>
      <c r="C614" s="1152"/>
      <c r="D614" s="1153"/>
      <c r="E614" s="1155"/>
      <c r="F614" s="1155"/>
      <c r="G614" s="1157"/>
      <c r="H614" s="507" t="s">
        <v>32</v>
      </c>
      <c r="I614" s="347" t="s">
        <v>199</v>
      </c>
      <c r="J614" s="508" t="s">
        <v>33</v>
      </c>
      <c r="K614" s="507" t="s">
        <v>32</v>
      </c>
      <c r="L614" s="347" t="s">
        <v>199</v>
      </c>
      <c r="M614" s="508" t="s">
        <v>33</v>
      </c>
      <c r="N614" s="1155"/>
      <c r="O614" s="1164"/>
    </row>
    <row r="615" spans="1:15" ht="21.75" customHeight="1" thickBot="1">
      <c r="A615" s="1084"/>
      <c r="B615" s="60" t="s">
        <v>79</v>
      </c>
      <c r="C615" s="1139" t="s">
        <v>62</v>
      </c>
      <c r="D615" s="1140"/>
      <c r="E615" s="509">
        <f>'Class-9'!$L$7</f>
        <v>20</v>
      </c>
      <c r="F615" s="509">
        <f>'Class-9'!$M$7</f>
        <v>20</v>
      </c>
      <c r="G615" s="510">
        <f>SUM(E615:F615)</f>
        <v>40</v>
      </c>
      <c r="H615" s="509">
        <f>'Class-9'!$O$7</f>
        <v>48</v>
      </c>
      <c r="I615" s="509">
        <f>'Class-9'!$P$7</f>
        <v>12</v>
      </c>
      <c r="J615" s="510">
        <f>SUM(H615:I615)</f>
        <v>60</v>
      </c>
      <c r="K615" s="509">
        <f>'Class-9'!$R$7</f>
        <v>80</v>
      </c>
      <c r="L615" s="509">
        <f>'Class-9'!$S$7</f>
        <v>20</v>
      </c>
      <c r="M615" s="510">
        <f>SUM(K615:L615)</f>
        <v>100</v>
      </c>
      <c r="N615" s="509">
        <f>SUM(G615,J615,M615)</f>
        <v>200</v>
      </c>
      <c r="O615" s="1165"/>
    </row>
    <row r="616" spans="1:15" ht="17.25" customHeight="1">
      <c r="A616" s="1084"/>
      <c r="B616" s="60" t="s">
        <v>79</v>
      </c>
      <c r="C616" s="1141" t="str">
        <f>'Class-9'!$L$3</f>
        <v>HINDI</v>
      </c>
      <c r="D616" s="1142"/>
      <c r="E616" s="511">
        <f>IF($J604="TC",0,IF($J604="Nso",0,VLOOKUP($A601,'Class-9'!$B$9:$EX$108,11,0)))</f>
        <v>0</v>
      </c>
      <c r="F616" s="511">
        <f>IF($J604="TC",0,IF($J604="Nso",0,VLOOKUP($A601,'Class-9'!$B$9:$EX$108,12,0)))</f>
        <v>0</v>
      </c>
      <c r="G616" s="512">
        <f>E616+F616</f>
        <v>0</v>
      </c>
      <c r="H616" s="511">
        <f>IF($J604="TC",0,IF($J604="Nso",0,VLOOKUP($A601,'Class-9'!$B$9:$EX$108,14,0)))</f>
        <v>0</v>
      </c>
      <c r="I616" s="511">
        <f>IF($J604="TC",0,IF($J604="Nso",0,VLOOKUP($A601,'Class-9'!$B$9:$EX$108,15,0)))</f>
        <v>0</v>
      </c>
      <c r="J616" s="512">
        <f>H616+I616</f>
        <v>0</v>
      </c>
      <c r="K616" s="511">
        <f>IF($J604="TC",0,IF($J604="Nso",0,VLOOKUP($A601,'Class-9'!$B$9:$EX$108,17,0)))</f>
        <v>0</v>
      </c>
      <c r="L616" s="511">
        <f>IF($J604="Nso",0,VLOOKUP($A601,'Class-9'!$B$9:$EX$108,18,0))</f>
        <v>0</v>
      </c>
      <c r="M616" s="512">
        <f>K616+L616</f>
        <v>0</v>
      </c>
      <c r="N616" s="511">
        <f>G616+J616+M616</f>
        <v>0</v>
      </c>
      <c r="O616" s="513" t="str">
        <f>IF($J604="TC",0,IF($J604="Nso",0,VLOOKUP($A601,'Class-9'!$B$9:$EX$108,24,0)))</f>
        <v/>
      </c>
    </row>
    <row r="617" spans="1:15" ht="17.25" customHeight="1">
      <c r="A617" s="1084"/>
      <c r="B617" s="60" t="s">
        <v>79</v>
      </c>
      <c r="C617" s="1143" t="str">
        <f>'Class-9'!$Z$3</f>
        <v>ENGLISH</v>
      </c>
      <c r="D617" s="1144"/>
      <c r="E617" s="511">
        <f>IF($J604="TC",0,IF($J604="Nso",0,VLOOKUP($A601,'Class-9'!$B$9:$EX$108,25,0)))</f>
        <v>0</v>
      </c>
      <c r="F617" s="511">
        <f>IF($J604="TC",0,IF($J604="Nso",0,VLOOKUP($A601,'Class-9'!$B$9:$EX$108,26,0)))</f>
        <v>0</v>
      </c>
      <c r="G617" s="514">
        <f t="shared" ref="G617:G621" si="64">E617+F617</f>
        <v>0</v>
      </c>
      <c r="H617" s="472">
        <f>IF($J604="TC",0,IF($J604="Nso",0,VLOOKUP($A601,'Class-9'!$B$9:$EX$108,28,0)))</f>
        <v>0</v>
      </c>
      <c r="I617" s="511">
        <f>IF($J604="TC",0,IF($J604="Nso",0,VLOOKUP($A601,'Class-9'!$B$9:$EX$108,29,0)))</f>
        <v>0</v>
      </c>
      <c r="J617" s="514">
        <f t="shared" ref="J617:J621" si="65">H617+I617</f>
        <v>0</v>
      </c>
      <c r="K617" s="511">
        <f>IF($J604="TC",0,IF($J604="Nso",0,VLOOKUP($A601,'Class-9'!$B$9:$EX$108,31,0)))</f>
        <v>0</v>
      </c>
      <c r="L617" s="511">
        <f>IF($J604="Nso",0,VLOOKUP($A601,'Class-9'!$B$9:$EX$108,32,0))</f>
        <v>0</v>
      </c>
      <c r="M617" s="514">
        <f t="shared" ref="M617:M621" si="66">K617+L617</f>
        <v>0</v>
      </c>
      <c r="N617" s="511">
        <f t="shared" ref="N617:N621" si="67">G617+J617+M617</f>
        <v>0</v>
      </c>
      <c r="O617" s="513" t="str">
        <f>IF($J604="TC",0,IF($J604="Nso",0,VLOOKUP($A601,'Class-9'!$B$9:$EX$108,38,0)))</f>
        <v/>
      </c>
    </row>
    <row r="618" spans="1:15" ht="17.25" customHeight="1">
      <c r="A618" s="1084"/>
      <c r="B618" s="60" t="s">
        <v>79</v>
      </c>
      <c r="C618" s="1143" t="str">
        <f>'Class-9'!$AN$3</f>
        <v>SANSKRIT</v>
      </c>
      <c r="D618" s="1144"/>
      <c r="E618" s="511">
        <f>IF($J604="TC",0,IF($J604="Nso",0,VLOOKUP($A601,'Class-9'!$B$9:$EX$108,39,0)))</f>
        <v>0</v>
      </c>
      <c r="F618" s="511">
        <f>IF($J604="TC",0,IF($J604="TC",0,IF($J604="Nso",0,VLOOKUP($A601,'Class-9'!$B$9:$EX$108,40,0))))</f>
        <v>0</v>
      </c>
      <c r="G618" s="514">
        <f t="shared" si="64"/>
        <v>0</v>
      </c>
      <c r="H618" s="472">
        <f>IF($J604="TC",0,IF($J604="Nso",0,VLOOKUP($A601,'Class-9'!$B$9:$EX$108,42,0)))</f>
        <v>0</v>
      </c>
      <c r="I618" s="511">
        <f>IF($J604="TC",0,IF($J604="Nso",0,VLOOKUP($A601,'Class-9'!$B$9:$EX$108,43,0)))</f>
        <v>0</v>
      </c>
      <c r="J618" s="514">
        <f t="shared" si="65"/>
        <v>0</v>
      </c>
      <c r="K618" s="511">
        <f>IF($J604="TC",0,IF($J604="Nso",0,VLOOKUP($A601,'Class-9'!$B$9:$EX$108,45,0)))</f>
        <v>0</v>
      </c>
      <c r="L618" s="511">
        <f>IF($J604="Nso",0,VLOOKUP($A601,'Class-9'!$B$9:$EX$108,46,0))</f>
        <v>0</v>
      </c>
      <c r="M618" s="514">
        <f t="shared" si="66"/>
        <v>0</v>
      </c>
      <c r="N618" s="511">
        <f t="shared" si="67"/>
        <v>0</v>
      </c>
      <c r="O618" s="513" t="str">
        <f>IF($J604="TC",0,IF($J604="Nso",0,VLOOKUP($A601,'Class-9'!$B$9:$EX$108,52,0)))</f>
        <v/>
      </c>
    </row>
    <row r="619" spans="1:15" ht="17.25" customHeight="1">
      <c r="A619" s="1084"/>
      <c r="B619" s="60" t="s">
        <v>79</v>
      </c>
      <c r="C619" s="1143" t="str">
        <f>'Class-9'!$BB$3</f>
        <v>SCIENCE</v>
      </c>
      <c r="D619" s="1144"/>
      <c r="E619" s="511">
        <f>IF($J604="TC",0,IF($J604="Nso",0,VLOOKUP($A601,'Class-9'!$B$9:$EX$108,53,0)))</f>
        <v>0</v>
      </c>
      <c r="F619" s="511">
        <f>IF($J604="TC",0,IF($J604="Nso",0,VLOOKUP($A601,'Class-9'!$B$9:$EX$108,54,0)))</f>
        <v>0</v>
      </c>
      <c r="G619" s="514">
        <f t="shared" si="64"/>
        <v>0</v>
      </c>
      <c r="H619" s="472">
        <f>IF($J604="TC",0,IF($J604="Nso",0,VLOOKUP($A601,'Class-9'!$B$9:$EX$108,56,0)))</f>
        <v>0</v>
      </c>
      <c r="I619" s="511">
        <f>IF($J604="TC",0,IF($J604="Nso",0,VLOOKUP($A601,'Class-9'!$B$9:$EX$108,57,0)))</f>
        <v>0</v>
      </c>
      <c r="J619" s="514">
        <f t="shared" si="65"/>
        <v>0</v>
      </c>
      <c r="K619" s="511">
        <f>IF($J604="TC",0,IF($J604="Nso",0,VLOOKUP($A601,'Class-9'!$B$9:$EX$108,59,0)))</f>
        <v>0</v>
      </c>
      <c r="L619" s="511">
        <f>IF($J604="Nso",0,VLOOKUP($A601,'Class-9'!$B$9:$EX$108,60,0))</f>
        <v>0</v>
      </c>
      <c r="M619" s="514">
        <f t="shared" si="66"/>
        <v>0</v>
      </c>
      <c r="N619" s="511">
        <f t="shared" si="67"/>
        <v>0</v>
      </c>
      <c r="O619" s="513" t="str">
        <f>IF($J604="TC",0,IF($J604="Nso",0,VLOOKUP($A601,'Class-9'!$B$9:$EX$108,66,0)))</f>
        <v/>
      </c>
    </row>
    <row r="620" spans="1:15" ht="17.25" customHeight="1">
      <c r="A620" s="1084"/>
      <c r="B620" s="60" t="s">
        <v>79</v>
      </c>
      <c r="C620" s="1143" t="str">
        <f>'Class-9'!$BP$3</f>
        <v>MATHEMATICS</v>
      </c>
      <c r="D620" s="1144"/>
      <c r="E620" s="511">
        <f>IF($J604="TC",0,IF($J604="Nso",0,VLOOKUP($A601,'Class-9'!$B$9:$EX$108,67,0)))</f>
        <v>0</v>
      </c>
      <c r="F620" s="511">
        <f>IF($J604="TC",0,IF($J604="Nso",0,VLOOKUP($A601,'Class-9'!$B$9:$EX$108,68,0)))</f>
        <v>0</v>
      </c>
      <c r="G620" s="514">
        <f t="shared" si="64"/>
        <v>0</v>
      </c>
      <c r="H620" s="472">
        <f>IF($J604="TC",0,IF($J604="Nso",0,VLOOKUP($A601,'Class-9'!$B$9:$EX$108,70,0)))</f>
        <v>0</v>
      </c>
      <c r="I620" s="511">
        <f>IF($J604="TC",0,IF($J604="Nso",0,VLOOKUP($A601,'Class-9'!$B$9:$EX$108,71,0)))</f>
        <v>0</v>
      </c>
      <c r="J620" s="514">
        <f t="shared" si="65"/>
        <v>0</v>
      </c>
      <c r="K620" s="511">
        <f>IF($J604="TC",0,IF($J604="Nso",0,VLOOKUP($A601,'Class-9'!$B$9:$EX$108,73,0)))</f>
        <v>0</v>
      </c>
      <c r="L620" s="511">
        <f>IF($J604="Nso",0,VLOOKUP($A601,'Class-9'!$B$9:$EX$108,74,0))</f>
        <v>0</v>
      </c>
      <c r="M620" s="514">
        <f t="shared" si="66"/>
        <v>0</v>
      </c>
      <c r="N620" s="511">
        <f t="shared" si="67"/>
        <v>0</v>
      </c>
      <c r="O620" s="513" t="str">
        <f>IF($J604="TC",0,IF($J604="Nso",0,VLOOKUP($A601,'Class-9'!$B$9:$EX$108,80,0)))</f>
        <v/>
      </c>
    </row>
    <row r="621" spans="1:15" ht="17.25" customHeight="1" thickBot="1">
      <c r="A621" s="1084"/>
      <c r="B621" s="60" t="s">
        <v>79</v>
      </c>
      <c r="C621" s="1117" t="str">
        <f>'Class-9'!$CD$3</f>
        <v>SOCIAL SCIENCE</v>
      </c>
      <c r="D621" s="1118"/>
      <c r="E621" s="511">
        <f>IF($J604="TC",0,IF($J604="Nso",0,VLOOKUP($A601,'Class-9'!$B$9:$EX$108,81,0)))</f>
        <v>0</v>
      </c>
      <c r="F621" s="511">
        <f>IF($J604="TC",0,IF($J604="Nso",0,VLOOKUP($A601,'Class-9'!$B$9:$EX$108,82,0)))</f>
        <v>0</v>
      </c>
      <c r="G621" s="515">
        <f t="shared" si="64"/>
        <v>0</v>
      </c>
      <c r="H621" s="516">
        <f>IF($J604="TC",0,IF($J604="Nso",0,VLOOKUP($A601,'Class-9'!$B$9:$EX$108,84,0)))</f>
        <v>0</v>
      </c>
      <c r="I621" s="511">
        <f>IF($J604="TC",0,IF($J604="Nso",0,VLOOKUP($A601,'Class-9'!$B$9:$EX$108,85,0)))</f>
        <v>0</v>
      </c>
      <c r="J621" s="515">
        <f t="shared" si="65"/>
        <v>0</v>
      </c>
      <c r="K621" s="511">
        <f>IF($J604="TC",0,IF($J604="Nso",0,VLOOKUP($A601,'Class-9'!$B$9:$EX$108,87,0)))</f>
        <v>0</v>
      </c>
      <c r="L621" s="511">
        <f>IF($J604="Nso",0,VLOOKUP($A601,'Class-9'!$B$9:$EX$108,88,0))</f>
        <v>0</v>
      </c>
      <c r="M621" s="515">
        <f t="shared" si="66"/>
        <v>0</v>
      </c>
      <c r="N621" s="511">
        <f t="shared" si="67"/>
        <v>0</v>
      </c>
      <c r="O621" s="513" t="str">
        <f>IF($J604="TC",0,IF($J604="Nso",0,VLOOKUP($A601,'Class-9'!$B$9:$EX$108,94,0)))</f>
        <v/>
      </c>
    </row>
    <row r="622" spans="1:15" ht="21.75" customHeight="1">
      <c r="A622" s="1084"/>
      <c r="B622" s="60" t="s">
        <v>79</v>
      </c>
      <c r="C622" s="1119" t="s">
        <v>92</v>
      </c>
      <c r="D622" s="1120"/>
      <c r="E622" s="1121"/>
      <c r="F622" s="1125" t="s">
        <v>93</v>
      </c>
      <c r="G622" s="1126"/>
      <c r="H622" s="1127" t="s">
        <v>94</v>
      </c>
      <c r="I622" s="1128"/>
      <c r="J622" s="1129" t="s">
        <v>47</v>
      </c>
      <c r="K622" s="1130"/>
      <c r="L622" s="517" t="s">
        <v>114</v>
      </c>
      <c r="M622" s="1131" t="s">
        <v>45</v>
      </c>
      <c r="N622" s="1132"/>
      <c r="O622" s="518" t="s">
        <v>49</v>
      </c>
    </row>
    <row r="623" spans="1:15" ht="21.75" customHeight="1" thickBot="1">
      <c r="A623" s="1084"/>
      <c r="B623" s="60" t="s">
        <v>79</v>
      </c>
      <c r="C623" s="1122"/>
      <c r="D623" s="1123"/>
      <c r="E623" s="1124"/>
      <c r="F623" s="1133">
        <f>IF($J604="TC",0,IF($J604="Nso",0,VLOOKUP($A601,'Class-9'!$B$9:$EX$108,146,0)))</f>
        <v>0</v>
      </c>
      <c r="G623" s="1134"/>
      <c r="H623" s="1133">
        <f>IF($J604="TC",0,IF($J604="Nso",0,VLOOKUP($A601,'Class-9'!$B$9:$EX$108,147,0)))</f>
        <v>0</v>
      </c>
      <c r="I623" s="1134"/>
      <c r="J623" s="1135">
        <f>IF($J604="TC",0,IF($J604="Nso",0,VLOOKUP($A601,'Class-9'!$B$9:$EX$108,148,0)))</f>
        <v>0</v>
      </c>
      <c r="K623" s="1136"/>
      <c r="L623" s="349" t="str">
        <f>IF($J604="TC",0,IF($J604="Nso",0,VLOOKUP($A601,'Class-9'!$B$9:$EX$108,149,0)))</f>
        <v/>
      </c>
      <c r="M623" s="1137" t="str">
        <f>IF($J604="TC","TC",IF($J604="Nso","NSO",VLOOKUP($A601,'Class-9'!$B$9:$EX$108,150,0)))</f>
        <v/>
      </c>
      <c r="N623" s="1138"/>
      <c r="O623" s="123" t="str">
        <f>IF($J604="Nso",0,VLOOKUP($A601,'Class-9'!$B$9:$EX$108,152,0))</f>
        <v/>
      </c>
    </row>
    <row r="624" spans="1:15" ht="21.75" customHeight="1">
      <c r="A624" s="1084"/>
      <c r="B624" s="60" t="s">
        <v>79</v>
      </c>
      <c r="C624" s="1186" t="s">
        <v>65</v>
      </c>
      <c r="D624" s="1187"/>
      <c r="E624" s="1187"/>
      <c r="F624" s="1187"/>
      <c r="G624" s="1187"/>
      <c r="H624" s="1188"/>
      <c r="I624" s="1189" t="s">
        <v>66</v>
      </c>
      <c r="J624" s="1190"/>
      <c r="K624" s="1190"/>
      <c r="L624" s="124">
        <f>VLOOKUP($A601,'Class-9'!$B$9:$EX$108,143,0)</f>
        <v>0</v>
      </c>
      <c r="M624" s="1191" t="s">
        <v>126</v>
      </c>
      <c r="N624" s="1192"/>
      <c r="O624" s="1193"/>
    </row>
    <row r="625" spans="1:15" ht="21.75" customHeight="1" thickBot="1">
      <c r="A625" s="1084"/>
      <c r="B625" s="60" t="s">
        <v>79</v>
      </c>
      <c r="C625" s="1194" t="s">
        <v>60</v>
      </c>
      <c r="D625" s="1195"/>
      <c r="E625" s="1195"/>
      <c r="F625" s="1196" t="s">
        <v>197</v>
      </c>
      <c r="G625" s="1196"/>
      <c r="H625" s="351" t="s">
        <v>53</v>
      </c>
      <c r="I625" s="1197" t="s">
        <v>67</v>
      </c>
      <c r="J625" s="1198"/>
      <c r="K625" s="1198"/>
      <c r="L625" s="174">
        <f>VLOOKUP($A601,'Class-9'!$B$9:$EX$108,144,0)</f>
        <v>0</v>
      </c>
      <c r="M625" s="1199" t="str">
        <f>IF($J604="TC",0,IF($J604="Nso",0,VLOOKUP($A601,'Class-9'!$B$9:$EX$108,145,0)))</f>
        <v/>
      </c>
      <c r="N625" s="1200"/>
      <c r="O625" s="1201"/>
    </row>
    <row r="626" spans="1:15" ht="21.75" customHeight="1">
      <c r="A626" s="1084"/>
      <c r="B626" s="60" t="s">
        <v>79</v>
      </c>
      <c r="C626" s="1194"/>
      <c r="D626" s="1195"/>
      <c r="E626" s="1195"/>
      <c r="F626" s="1196"/>
      <c r="G626" s="1196"/>
      <c r="H626" s="490" t="s">
        <v>203</v>
      </c>
      <c r="I626" s="1202" t="s">
        <v>68</v>
      </c>
      <c r="J626" s="1203"/>
      <c r="K626" s="1203"/>
      <c r="L626" s="1204">
        <f>IF($J604="TC","Transferred",IF($J604="Nso","NameSeparated",VLOOKUP($A601,'Class-9'!$B$9:$EX$108,153,0)))</f>
        <v>0</v>
      </c>
      <c r="M626" s="1204"/>
      <c r="N626" s="1204"/>
      <c r="O626" s="1205"/>
    </row>
    <row r="627" spans="1:15" s="489" customFormat="1" ht="17.25" customHeight="1">
      <c r="A627" s="1084"/>
      <c r="B627" s="488" t="s">
        <v>79</v>
      </c>
      <c r="C627" s="1166" t="str">
        <f>'Class-9'!$CR$3</f>
        <v>Foundation Of Information Tech.</v>
      </c>
      <c r="D627" s="1167"/>
      <c r="E627" s="1168"/>
      <c r="F627" s="1169" t="str">
        <f>IF($J604="TC",0,IF($J604="Nso",0,VLOOKUP($A601,'Class-9'!$B$9:$GA$108,170,0)))</f>
        <v>0/200</v>
      </c>
      <c r="G627" s="1169"/>
      <c r="H627" s="122">
        <f>IF($J604="TC",0,IF($J604="Nso",0,VLOOKUP($A601,'Class-9'!$B$9:$GA$108,106,0)))</f>
        <v>0</v>
      </c>
      <c r="I627" s="1170" t="s">
        <v>81</v>
      </c>
      <c r="J627" s="1171"/>
      <c r="K627" s="1171"/>
      <c r="L627" s="1172">
        <f>'Class-9'!$T$2</f>
        <v>44676</v>
      </c>
      <c r="M627" s="1173"/>
      <c r="N627" s="1173"/>
      <c r="O627" s="1174"/>
    </row>
    <row r="628" spans="1:15" s="489" customFormat="1" ht="17.25" customHeight="1">
      <c r="A628" s="1084"/>
      <c r="B628" s="488" t="s">
        <v>79</v>
      </c>
      <c r="C628" s="1175" t="str">
        <f>'Class-9'!$DD$3</f>
        <v>Health &amp; Phy. Edu.</v>
      </c>
      <c r="D628" s="1169"/>
      <c r="E628" s="1169"/>
      <c r="F628" s="1176" t="str">
        <f>IF($J604="TC",0,IF($J604="Nso",0,VLOOKUP($A601,'Class-9'!$B$9:$GA$108,174,0)))</f>
        <v>0/200</v>
      </c>
      <c r="G628" s="1177"/>
      <c r="H628" s="122">
        <f>IF($J604="TC",0,IF($J604="Nso",0,VLOOKUP($A601,'Class-9'!$B$9:$GA$108,118,0)))</f>
        <v>0</v>
      </c>
      <c r="I628" s="1178"/>
      <c r="J628" s="1179"/>
      <c r="K628" s="1179"/>
      <c r="L628" s="1179"/>
      <c r="M628" s="1179"/>
      <c r="N628" s="1179"/>
      <c r="O628" s="1180"/>
    </row>
    <row r="629" spans="1:15" s="489" customFormat="1" ht="17.25" customHeight="1">
      <c r="A629" s="1084"/>
      <c r="B629" s="488" t="s">
        <v>79</v>
      </c>
      <c r="C629" s="1184" t="str">
        <f>'Class-9'!$DP$3</f>
        <v>S.U.P.W.</v>
      </c>
      <c r="D629" s="1185"/>
      <c r="E629" s="1185"/>
      <c r="F629" s="1176" t="str">
        <f>IF($J604="TC",0,IF($J604="Nso",0,VLOOKUP($A601,'Class-9'!$B$9:$GA$108,178,0)))</f>
        <v>0/100</v>
      </c>
      <c r="G629" s="1177"/>
      <c r="H629" s="122">
        <f>IF($J604="TC",0,IF($J604="Nso",0,VLOOKUP($A601,'Class-9'!$B$9:$GA$108,124,0)))</f>
        <v>0</v>
      </c>
      <c r="I629" s="1181"/>
      <c r="J629" s="1182"/>
      <c r="K629" s="1182"/>
      <c r="L629" s="1182"/>
      <c r="M629" s="1182"/>
      <c r="N629" s="1182"/>
      <c r="O629" s="1183"/>
    </row>
    <row r="630" spans="1:15" s="489" customFormat="1" ht="17.25" customHeight="1">
      <c r="A630" s="1084"/>
      <c r="B630" s="488"/>
      <c r="C630" s="1184" t="str">
        <f>'Class-9'!$DV$3</f>
        <v>ART EDUCATION</v>
      </c>
      <c r="D630" s="1185"/>
      <c r="E630" s="1185"/>
      <c r="F630" s="1176" t="str">
        <f>IF($J603="TC",0,IF($J603="Nso",0,VLOOKUP($A601,'Class-9'!$B$9:$GA$108,182,0)))</f>
        <v>0/100</v>
      </c>
      <c r="G630" s="1177"/>
      <c r="H630" s="122">
        <f>IF($J603="TC",0,IF($J603="Nso",0,VLOOKUP($A601,'Class-9'!$B$9:$GA$108,130,0)))</f>
        <v>0</v>
      </c>
      <c r="I630" s="1237" t="s">
        <v>95</v>
      </c>
      <c r="J630" s="1221"/>
      <c r="K630" s="1221"/>
      <c r="L630" s="1221"/>
      <c r="M630" s="1221"/>
      <c r="N630" s="1221"/>
      <c r="O630" s="1222"/>
    </row>
    <row r="631" spans="1:15" s="489" customFormat="1" ht="17.25" customHeight="1" thickBot="1">
      <c r="A631" s="1084"/>
      <c r="B631" s="488" t="s">
        <v>79</v>
      </c>
      <c r="C631" s="1238" t="str">
        <f>'Class-9'!$EB$3</f>
        <v>H &amp; C RAJ</v>
      </c>
      <c r="D631" s="1239"/>
      <c r="E631" s="1239"/>
      <c r="F631" s="1240" t="str">
        <f>IF($J604="TC",0,IF($J604="Nso",0,VLOOKUP($A601,'Class-9'!$B$9:$GZ$108,186,0)))</f>
        <v>0/200</v>
      </c>
      <c r="G631" s="1241"/>
      <c r="H631" s="468">
        <f>IF($J604="TC",0,IF($J604="Nso",0,VLOOKUP($A601,'Class-9'!$B$9:$GAZ$108,142,0)))</f>
        <v>0</v>
      </c>
      <c r="I631" s="1237" t="s">
        <v>74</v>
      </c>
      <c r="J631" s="1221"/>
      <c r="K631" s="1221"/>
      <c r="L631" s="1221"/>
      <c r="M631" s="1221"/>
      <c r="N631" s="1221"/>
      <c r="O631" s="1222"/>
    </row>
    <row r="632" spans="1:15" ht="17.25" customHeight="1">
      <c r="A632" s="1084"/>
      <c r="B632" s="49" t="s">
        <v>79</v>
      </c>
      <c r="C632" s="1209" t="s">
        <v>205</v>
      </c>
      <c r="D632" s="1210"/>
      <c r="E632" s="1211"/>
      <c r="F632" s="1218" t="s">
        <v>206</v>
      </c>
      <c r="G632" s="1219"/>
      <c r="H632" s="519" t="s">
        <v>34</v>
      </c>
      <c r="I632" s="1220" t="s">
        <v>75</v>
      </c>
      <c r="J632" s="1221"/>
      <c r="K632" s="1221"/>
      <c r="L632" s="1221"/>
      <c r="M632" s="1221"/>
      <c r="N632" s="1221"/>
      <c r="O632" s="1222"/>
    </row>
    <row r="633" spans="1:15" ht="17.25" customHeight="1">
      <c r="A633" s="1084"/>
      <c r="B633" s="49" t="s">
        <v>79</v>
      </c>
      <c r="C633" s="1212"/>
      <c r="D633" s="1213"/>
      <c r="E633" s="1214"/>
      <c r="F633" s="1223" t="s">
        <v>207</v>
      </c>
      <c r="G633" s="1224"/>
      <c r="H633" s="520" t="s">
        <v>204</v>
      </c>
      <c r="I633" s="1225" t="s">
        <v>76</v>
      </c>
      <c r="J633" s="1226"/>
      <c r="K633" s="1226"/>
      <c r="L633" s="1226"/>
      <c r="M633" s="1226"/>
      <c r="N633" s="1226"/>
      <c r="O633" s="1227"/>
    </row>
    <row r="634" spans="1:15" ht="17.25" customHeight="1">
      <c r="A634" s="1084"/>
      <c r="B634" s="49" t="s">
        <v>79</v>
      </c>
      <c r="C634" s="1212"/>
      <c r="D634" s="1213"/>
      <c r="E634" s="1214"/>
      <c r="F634" s="1223" t="s">
        <v>211</v>
      </c>
      <c r="G634" s="1224"/>
      <c r="H634" s="520" t="s">
        <v>69</v>
      </c>
      <c r="I634" s="1228"/>
      <c r="J634" s="1229"/>
      <c r="K634" s="1229"/>
      <c r="L634" s="1229"/>
      <c r="M634" s="1229"/>
      <c r="N634" s="1229"/>
      <c r="O634" s="1230"/>
    </row>
    <row r="635" spans="1:15" ht="17.25" customHeight="1">
      <c r="A635" s="1084"/>
      <c r="B635" s="49" t="s">
        <v>79</v>
      </c>
      <c r="C635" s="1212"/>
      <c r="D635" s="1213"/>
      <c r="E635" s="1214"/>
      <c r="F635" s="1223" t="s">
        <v>212</v>
      </c>
      <c r="G635" s="1224"/>
      <c r="H635" s="520" t="s">
        <v>70</v>
      </c>
      <c r="I635" s="1228"/>
      <c r="J635" s="1229"/>
      <c r="K635" s="1229"/>
      <c r="L635" s="1229"/>
      <c r="M635" s="1229"/>
      <c r="N635" s="1229"/>
      <c r="O635" s="1230"/>
    </row>
    <row r="636" spans="1:15" ht="17.25" customHeight="1">
      <c r="A636" s="1084"/>
      <c r="B636" s="49" t="s">
        <v>79</v>
      </c>
      <c r="C636" s="1212"/>
      <c r="D636" s="1213"/>
      <c r="E636" s="1214"/>
      <c r="F636" s="1223" t="s">
        <v>125</v>
      </c>
      <c r="G636" s="1224"/>
      <c r="H636" s="520" t="s">
        <v>72</v>
      </c>
      <c r="I636" s="1231" t="s">
        <v>96</v>
      </c>
      <c r="J636" s="1232"/>
      <c r="K636" s="1232"/>
      <c r="L636" s="1232"/>
      <c r="M636" s="1232"/>
      <c r="N636" s="1232"/>
      <c r="O636" s="1233"/>
    </row>
    <row r="637" spans="1:15" ht="17.25" customHeight="1" thickBot="1">
      <c r="A637" s="1084"/>
      <c r="B637" s="62" t="s">
        <v>79</v>
      </c>
      <c r="C637" s="1215"/>
      <c r="D637" s="1216"/>
      <c r="E637" s="1217"/>
      <c r="F637" s="1206" t="s">
        <v>208</v>
      </c>
      <c r="G637" s="1207"/>
      <c r="H637" s="521" t="s">
        <v>71</v>
      </c>
      <c r="I637" s="1234"/>
      <c r="J637" s="1235"/>
      <c r="K637" s="1235"/>
      <c r="L637" s="1235"/>
      <c r="M637" s="1235"/>
      <c r="N637" s="1235"/>
      <c r="O637" s="1236"/>
    </row>
    <row r="638" spans="1:15" ht="22.5" customHeight="1" thickTop="1">
      <c r="A638" s="1208"/>
      <c r="B638" s="1208"/>
      <c r="C638" s="1208"/>
      <c r="D638" s="1208"/>
      <c r="E638" s="1208"/>
      <c r="F638" s="1208"/>
      <c r="G638" s="1208"/>
      <c r="H638" s="1208"/>
      <c r="I638" s="1208"/>
      <c r="J638" s="1208"/>
      <c r="K638" s="1208"/>
      <c r="L638" s="1208"/>
      <c r="M638" s="1208"/>
      <c r="N638" s="1208"/>
      <c r="O638" s="1208"/>
    </row>
    <row r="639" spans="1:15" ht="24.75" customHeight="1" thickBot="1">
      <c r="A639" s="504">
        <f>A601+1</f>
        <v>18</v>
      </c>
      <c r="B639" s="1083" t="s">
        <v>56</v>
      </c>
      <c r="C639" s="1083"/>
      <c r="D639" s="1083"/>
      <c r="E639" s="1083"/>
      <c r="F639" s="1083"/>
      <c r="G639" s="1083"/>
      <c r="H639" s="1083"/>
      <c r="I639" s="1083"/>
      <c r="J639" s="1083"/>
      <c r="K639" s="1083"/>
      <c r="L639" s="1083"/>
      <c r="M639" s="1083"/>
      <c r="N639" s="1083"/>
      <c r="O639" s="1083"/>
    </row>
    <row r="640" spans="1:15" ht="42" customHeight="1" thickTop="1">
      <c r="A640" s="1084"/>
      <c r="B640" s="1085"/>
      <c r="C640" s="1086"/>
      <c r="D640" s="1089" t="str">
        <f>Master!$E$8</f>
        <v>Govt. Sr. Secondary School Raimalwada</v>
      </c>
      <c r="E640" s="1090"/>
      <c r="F640" s="1090"/>
      <c r="G640" s="1090"/>
      <c r="H640" s="1090"/>
      <c r="I640" s="1090"/>
      <c r="J640" s="1090"/>
      <c r="K640" s="1090"/>
      <c r="L640" s="1090"/>
      <c r="M640" s="1090"/>
      <c r="N640" s="1090"/>
      <c r="O640" s="1091"/>
    </row>
    <row r="641" spans="1:16" ht="27.75" customHeight="1" thickBot="1">
      <c r="A641" s="1084"/>
      <c r="B641" s="1087"/>
      <c r="C641" s="1088"/>
      <c r="D641" s="1092" t="str">
        <f>Master!$E$11</f>
        <v>P.S.-Bapini (Jodhpur)</v>
      </c>
      <c r="E641" s="1093"/>
      <c r="F641" s="1093"/>
      <c r="G641" s="1093"/>
      <c r="H641" s="1093"/>
      <c r="I641" s="1093"/>
      <c r="J641" s="1093"/>
      <c r="K641" s="1093"/>
      <c r="L641" s="1093"/>
      <c r="M641" s="1093"/>
      <c r="N641" s="1093"/>
      <c r="O641" s="1094"/>
    </row>
    <row r="642" spans="1:16" ht="17.25" customHeight="1">
      <c r="A642" s="1084"/>
      <c r="B642" s="352"/>
      <c r="C642" s="1095" t="s">
        <v>188</v>
      </c>
      <c r="D642" s="1096"/>
      <c r="E642" s="1096"/>
      <c r="F642" s="1096"/>
      <c r="G642" s="1097"/>
      <c r="H642" s="1104" t="s">
        <v>161</v>
      </c>
      <c r="I642" s="1104"/>
      <c r="J642" s="1107">
        <f>VLOOKUP($A639,'Class-9'!$B$9:$K$108,6)</f>
        <v>0</v>
      </c>
      <c r="K642" s="1108"/>
      <c r="L642" s="1113" t="s">
        <v>77</v>
      </c>
      <c r="M642" s="1114"/>
      <c r="N642" s="1115" t="str">
        <f>Master!$E$14</f>
        <v>08151106901</v>
      </c>
      <c r="O642" s="1116"/>
    </row>
    <row r="643" spans="1:16" ht="17.25" customHeight="1">
      <c r="A643" s="1084"/>
      <c r="B643" s="47"/>
      <c r="C643" s="1098"/>
      <c r="D643" s="1099"/>
      <c r="E643" s="1099"/>
      <c r="F643" s="1099"/>
      <c r="G643" s="1100"/>
      <c r="H643" s="1105"/>
      <c r="I643" s="1105"/>
      <c r="J643" s="1109"/>
      <c r="K643" s="1110"/>
      <c r="L643" s="1071" t="s">
        <v>73</v>
      </c>
      <c r="M643" s="1072"/>
      <c r="N643" s="1072"/>
      <c r="O643" s="1073"/>
      <c r="P643" s="165" t="s">
        <v>196</v>
      </c>
    </row>
    <row r="644" spans="1:16" ht="17.25" customHeight="1" thickBot="1">
      <c r="A644" s="1084"/>
      <c r="B644" s="47"/>
      <c r="C644" s="1101"/>
      <c r="D644" s="1102"/>
      <c r="E644" s="1102"/>
      <c r="F644" s="1102"/>
      <c r="G644" s="1103"/>
      <c r="H644" s="1106"/>
      <c r="I644" s="1106"/>
      <c r="J644" s="1111"/>
      <c r="K644" s="1112"/>
      <c r="L644" s="1074" t="s">
        <v>57</v>
      </c>
      <c r="M644" s="1075"/>
      <c r="N644" s="1076" t="str">
        <f>Master!$E$6</f>
        <v>2021-22</v>
      </c>
      <c r="O644" s="1077"/>
    </row>
    <row r="645" spans="1:16" ht="21.75" customHeight="1">
      <c r="A645" s="1084"/>
      <c r="B645" s="49" t="s">
        <v>79</v>
      </c>
      <c r="C645" s="1078" t="s">
        <v>22</v>
      </c>
      <c r="D645" s="1079"/>
      <c r="E645" s="1079"/>
      <c r="F645" s="1080"/>
      <c r="G645" s="482" t="s">
        <v>186</v>
      </c>
      <c r="H645" s="1081">
        <f>VLOOKUP($A639,'Class-9'!$B$9:$EX$108,4,0)</f>
        <v>0</v>
      </c>
      <c r="I645" s="1081"/>
      <c r="J645" s="1081"/>
      <c r="K645" s="1081"/>
      <c r="L645" s="1081"/>
      <c r="M645" s="1081"/>
      <c r="N645" s="1081"/>
      <c r="O645" s="1082"/>
    </row>
    <row r="646" spans="1:16" ht="21.75" customHeight="1">
      <c r="A646" s="1084"/>
      <c r="B646" s="49" t="s">
        <v>79</v>
      </c>
      <c r="C646" s="1065" t="s">
        <v>24</v>
      </c>
      <c r="D646" s="1066"/>
      <c r="E646" s="1066"/>
      <c r="F646" s="1067"/>
      <c r="G646" s="483" t="s">
        <v>186</v>
      </c>
      <c r="H646" s="1068">
        <f>VLOOKUP($A639,'Class-9'!$B$9:$EX$108,7,0)</f>
        <v>0</v>
      </c>
      <c r="I646" s="1068"/>
      <c r="J646" s="1068"/>
      <c r="K646" s="1068"/>
      <c r="L646" s="1068"/>
      <c r="M646" s="1068"/>
      <c r="N646" s="1068"/>
      <c r="O646" s="1069"/>
    </row>
    <row r="647" spans="1:16" ht="21.75" customHeight="1">
      <c r="A647" s="1084"/>
      <c r="B647" s="49" t="s">
        <v>79</v>
      </c>
      <c r="C647" s="1065" t="s">
        <v>25</v>
      </c>
      <c r="D647" s="1066"/>
      <c r="E647" s="1066"/>
      <c r="F647" s="1067"/>
      <c r="G647" s="483" t="s">
        <v>186</v>
      </c>
      <c r="H647" s="1068">
        <f>VLOOKUP($A639,'Class-9'!$B$9:$EX$108,8,0)</f>
        <v>0</v>
      </c>
      <c r="I647" s="1068"/>
      <c r="J647" s="1068"/>
      <c r="K647" s="1068"/>
      <c r="L647" s="1068"/>
      <c r="M647" s="1068"/>
      <c r="N647" s="1068"/>
      <c r="O647" s="1069"/>
    </row>
    <row r="648" spans="1:16" ht="21.75" customHeight="1">
      <c r="A648" s="1084"/>
      <c r="B648" s="49" t="s">
        <v>79</v>
      </c>
      <c r="C648" s="1065" t="s">
        <v>58</v>
      </c>
      <c r="D648" s="1066"/>
      <c r="E648" s="1066"/>
      <c r="F648" s="1067"/>
      <c r="G648" s="483" t="s">
        <v>186</v>
      </c>
      <c r="H648" s="1068">
        <f>VLOOKUP($A639,'Class-9'!$B$9:$EX$108,9,0)</f>
        <v>0</v>
      </c>
      <c r="I648" s="1068"/>
      <c r="J648" s="1068"/>
      <c r="K648" s="1068"/>
      <c r="L648" s="1068"/>
      <c r="M648" s="1068"/>
      <c r="N648" s="1068"/>
      <c r="O648" s="1069"/>
    </row>
    <row r="649" spans="1:16" ht="21.75" customHeight="1">
      <c r="A649" s="1084"/>
      <c r="B649" s="49" t="s">
        <v>79</v>
      </c>
      <c r="C649" s="1065" t="s">
        <v>59</v>
      </c>
      <c r="D649" s="1066"/>
      <c r="E649" s="1066"/>
      <c r="F649" s="1067"/>
      <c r="G649" s="483" t="s">
        <v>186</v>
      </c>
      <c r="H649" s="1070" t="str">
        <f>CONCATENATE('Class-9'!$G$4,'Class-9'!$J$4)</f>
        <v>9(A)</v>
      </c>
      <c r="I649" s="1068"/>
      <c r="J649" s="1068"/>
      <c r="K649" s="1068"/>
      <c r="L649" s="1068"/>
      <c r="M649" s="1068"/>
      <c r="N649" s="1068"/>
      <c r="O649" s="1069"/>
    </row>
    <row r="650" spans="1:16" ht="21.75" customHeight="1" thickBot="1">
      <c r="A650" s="1084"/>
      <c r="B650" s="49" t="s">
        <v>79</v>
      </c>
      <c r="C650" s="1145" t="s">
        <v>27</v>
      </c>
      <c r="D650" s="1146"/>
      <c r="E650" s="1146"/>
      <c r="F650" s="1147"/>
      <c r="G650" s="484" t="s">
        <v>186</v>
      </c>
      <c r="H650" s="1148">
        <f>VLOOKUP($A639,'Class-9'!$B$9:$EX$108,10,0)</f>
        <v>0</v>
      </c>
      <c r="I650" s="1148"/>
      <c r="J650" s="1148"/>
      <c r="K650" s="1148"/>
      <c r="L650" s="1148"/>
      <c r="M650" s="1148"/>
      <c r="N650" s="1148"/>
      <c r="O650" s="1149"/>
    </row>
    <row r="651" spans="1:16" ht="19.5" customHeight="1">
      <c r="A651" s="1084"/>
      <c r="B651" s="60" t="s">
        <v>79</v>
      </c>
      <c r="C651" s="1150" t="s">
        <v>60</v>
      </c>
      <c r="D651" s="1151"/>
      <c r="E651" s="1154" t="s">
        <v>83</v>
      </c>
      <c r="F651" s="1154" t="s">
        <v>84</v>
      </c>
      <c r="G651" s="1156" t="s">
        <v>33</v>
      </c>
      <c r="H651" s="1158" t="s">
        <v>61</v>
      </c>
      <c r="I651" s="1158"/>
      <c r="J651" s="1159"/>
      <c r="K651" s="1160" t="s">
        <v>100</v>
      </c>
      <c r="L651" s="1161"/>
      <c r="M651" s="1162"/>
      <c r="N651" s="1154" t="s">
        <v>91</v>
      </c>
      <c r="O651" s="1163" t="s">
        <v>209</v>
      </c>
    </row>
    <row r="652" spans="1:16" ht="21.75" customHeight="1">
      <c r="A652" s="1084"/>
      <c r="B652" s="60"/>
      <c r="C652" s="1152"/>
      <c r="D652" s="1153"/>
      <c r="E652" s="1155"/>
      <c r="F652" s="1155"/>
      <c r="G652" s="1157"/>
      <c r="H652" s="507" t="s">
        <v>32</v>
      </c>
      <c r="I652" s="347" t="s">
        <v>199</v>
      </c>
      <c r="J652" s="508" t="s">
        <v>33</v>
      </c>
      <c r="K652" s="507" t="s">
        <v>32</v>
      </c>
      <c r="L652" s="347" t="s">
        <v>199</v>
      </c>
      <c r="M652" s="508" t="s">
        <v>33</v>
      </c>
      <c r="N652" s="1155"/>
      <c r="O652" s="1164"/>
    </row>
    <row r="653" spans="1:16" ht="21.75" customHeight="1" thickBot="1">
      <c r="A653" s="1084"/>
      <c r="B653" s="60" t="s">
        <v>79</v>
      </c>
      <c r="C653" s="1139" t="s">
        <v>62</v>
      </c>
      <c r="D653" s="1140"/>
      <c r="E653" s="509">
        <f>'Class-9'!$L$7</f>
        <v>20</v>
      </c>
      <c r="F653" s="509">
        <f>'Class-9'!$M$7</f>
        <v>20</v>
      </c>
      <c r="G653" s="510">
        <f>SUM(E653:F653)</f>
        <v>40</v>
      </c>
      <c r="H653" s="509">
        <f>'Class-9'!$O$7</f>
        <v>48</v>
      </c>
      <c r="I653" s="509">
        <f>'Class-9'!$P$7</f>
        <v>12</v>
      </c>
      <c r="J653" s="510">
        <f>SUM(H653:I653)</f>
        <v>60</v>
      </c>
      <c r="K653" s="509">
        <f>'Class-9'!$R$7</f>
        <v>80</v>
      </c>
      <c r="L653" s="509">
        <f>'Class-9'!$S$7</f>
        <v>20</v>
      </c>
      <c r="M653" s="510">
        <f>SUM(K653:L653)</f>
        <v>100</v>
      </c>
      <c r="N653" s="509">
        <f>SUM(G653,J653,M653)</f>
        <v>200</v>
      </c>
      <c r="O653" s="1165"/>
    </row>
    <row r="654" spans="1:16" ht="17.25" customHeight="1">
      <c r="A654" s="1084"/>
      <c r="B654" s="60" t="s">
        <v>79</v>
      </c>
      <c r="C654" s="1141" t="str">
        <f>'Class-9'!$L$3</f>
        <v>HINDI</v>
      </c>
      <c r="D654" s="1142"/>
      <c r="E654" s="511">
        <f>IF($J642="TC",0,IF($J642="Nso",0,VLOOKUP($A639,'Class-9'!$B$9:$EX$108,11,0)))</f>
        <v>0</v>
      </c>
      <c r="F654" s="511">
        <f>IF($J642="TC",0,IF($J642="Nso",0,VLOOKUP($A639,'Class-9'!$B$9:$EX$108,12,0)))</f>
        <v>0</v>
      </c>
      <c r="G654" s="512">
        <f>E654+F654</f>
        <v>0</v>
      </c>
      <c r="H654" s="511">
        <f>IF($J642="TC",0,IF($J642="Nso",0,VLOOKUP($A639,'Class-9'!$B$9:$EX$108,14,0)))</f>
        <v>0</v>
      </c>
      <c r="I654" s="511">
        <f>IF($J642="TC",0,IF($J642="Nso",0,VLOOKUP($A639,'Class-9'!$B$9:$EX$108,15,0)))</f>
        <v>0</v>
      </c>
      <c r="J654" s="512">
        <f>H654+I654</f>
        <v>0</v>
      </c>
      <c r="K654" s="511">
        <f>IF($J642="TC",0,IF($J642="Nso",0,VLOOKUP($A639,'Class-9'!$B$9:$EX$108,17,0)))</f>
        <v>0</v>
      </c>
      <c r="L654" s="511">
        <f>IF($J642="Nso",0,VLOOKUP($A639,'Class-9'!$B$9:$EX$108,18,0))</f>
        <v>0</v>
      </c>
      <c r="M654" s="512">
        <f>K654+L654</f>
        <v>0</v>
      </c>
      <c r="N654" s="511">
        <f>G654+J654+M654</f>
        <v>0</v>
      </c>
      <c r="O654" s="513" t="str">
        <f>IF($J642="TC",0,IF($J642="Nso",0,VLOOKUP($A639,'Class-9'!$B$9:$EX$108,24,0)))</f>
        <v/>
      </c>
    </row>
    <row r="655" spans="1:16" ht="17.25" customHeight="1">
      <c r="A655" s="1084"/>
      <c r="B655" s="60" t="s">
        <v>79</v>
      </c>
      <c r="C655" s="1143" t="str">
        <f>'Class-9'!$Z$3</f>
        <v>ENGLISH</v>
      </c>
      <c r="D655" s="1144"/>
      <c r="E655" s="511">
        <f>IF($J642="TC",0,IF($J642="Nso",0,VLOOKUP($A639,'Class-9'!$B$9:$EX$108,25,0)))</f>
        <v>0</v>
      </c>
      <c r="F655" s="511">
        <f>IF($J642="TC",0,IF($J642="Nso",0,VLOOKUP($A639,'Class-9'!$B$9:$EX$108,26,0)))</f>
        <v>0</v>
      </c>
      <c r="G655" s="514">
        <f t="shared" ref="G655:G659" si="68">E655+F655</f>
        <v>0</v>
      </c>
      <c r="H655" s="472">
        <f>IF($J642="TC",0,IF($J642="Nso",0,VLOOKUP($A639,'Class-9'!$B$9:$EX$108,28,0)))</f>
        <v>0</v>
      </c>
      <c r="I655" s="511">
        <f>IF($J642="TC",0,IF($J642="Nso",0,VLOOKUP($A639,'Class-9'!$B$9:$EX$108,29,0)))</f>
        <v>0</v>
      </c>
      <c r="J655" s="514">
        <f t="shared" ref="J655:J659" si="69">H655+I655</f>
        <v>0</v>
      </c>
      <c r="K655" s="511">
        <f>IF($J642="TC",0,IF($J642="Nso",0,VLOOKUP($A639,'Class-9'!$B$9:$EX$108,31,0)))</f>
        <v>0</v>
      </c>
      <c r="L655" s="511">
        <f>IF($J642="Nso",0,VLOOKUP($A639,'Class-9'!$B$9:$EX$108,32,0))</f>
        <v>0</v>
      </c>
      <c r="M655" s="514">
        <f t="shared" ref="M655:M659" si="70">K655+L655</f>
        <v>0</v>
      </c>
      <c r="N655" s="511">
        <f t="shared" ref="N655:N659" si="71">G655+J655+M655</f>
        <v>0</v>
      </c>
      <c r="O655" s="513" t="str">
        <f>IF($J642="TC",0,IF($J642="Nso",0,VLOOKUP($A639,'Class-9'!$B$9:$EX$108,38,0)))</f>
        <v/>
      </c>
    </row>
    <row r="656" spans="1:16" ht="17.25" customHeight="1">
      <c r="A656" s="1084"/>
      <c r="B656" s="60" t="s">
        <v>79</v>
      </c>
      <c r="C656" s="1143" t="str">
        <f>'Class-9'!$AN$3</f>
        <v>SANSKRIT</v>
      </c>
      <c r="D656" s="1144"/>
      <c r="E656" s="511">
        <f>IF($J642="TC",0,IF($J642="Nso",0,VLOOKUP($A639,'Class-9'!$B$9:$EX$108,39,0)))</f>
        <v>0</v>
      </c>
      <c r="F656" s="511">
        <f>IF($J642="TC",0,IF($J642="TC",0,IF($J642="Nso",0,VLOOKUP($A639,'Class-9'!$B$9:$EX$108,40,0))))</f>
        <v>0</v>
      </c>
      <c r="G656" s="514">
        <f t="shared" si="68"/>
        <v>0</v>
      </c>
      <c r="H656" s="472">
        <f>IF($J642="TC",0,IF($J642="Nso",0,VLOOKUP($A639,'Class-9'!$B$9:$EX$108,42,0)))</f>
        <v>0</v>
      </c>
      <c r="I656" s="511">
        <f>IF($J642="TC",0,IF($J642="Nso",0,VLOOKUP($A639,'Class-9'!$B$9:$EX$108,43,0)))</f>
        <v>0</v>
      </c>
      <c r="J656" s="514">
        <f t="shared" si="69"/>
        <v>0</v>
      </c>
      <c r="K656" s="511">
        <f>IF($J642="TC",0,IF($J642="Nso",0,VLOOKUP($A639,'Class-9'!$B$9:$EX$108,45,0)))</f>
        <v>0</v>
      </c>
      <c r="L656" s="511">
        <f>IF($J642="Nso",0,VLOOKUP($A639,'Class-9'!$B$9:$EX$108,46,0))</f>
        <v>0</v>
      </c>
      <c r="M656" s="514">
        <f t="shared" si="70"/>
        <v>0</v>
      </c>
      <c r="N656" s="511">
        <f t="shared" si="71"/>
        <v>0</v>
      </c>
      <c r="O656" s="513" t="str">
        <f>IF($J642="TC",0,IF($J642="Nso",0,VLOOKUP($A639,'Class-9'!$B$9:$EX$108,52,0)))</f>
        <v/>
      </c>
    </row>
    <row r="657" spans="1:15" ht="17.25" customHeight="1">
      <c r="A657" s="1084"/>
      <c r="B657" s="60" t="s">
        <v>79</v>
      </c>
      <c r="C657" s="1143" t="str">
        <f>'Class-9'!$BB$3</f>
        <v>SCIENCE</v>
      </c>
      <c r="D657" s="1144"/>
      <c r="E657" s="511">
        <f>IF($J642="TC",0,IF($J642="Nso",0,VLOOKUP($A639,'Class-9'!$B$9:$EX$108,53,0)))</f>
        <v>0</v>
      </c>
      <c r="F657" s="511">
        <f>IF($J642="TC",0,IF($J642="Nso",0,VLOOKUP($A639,'Class-9'!$B$9:$EX$108,54,0)))</f>
        <v>0</v>
      </c>
      <c r="G657" s="514">
        <f t="shared" si="68"/>
        <v>0</v>
      </c>
      <c r="H657" s="472">
        <f>IF($J642="TC",0,IF($J642="Nso",0,VLOOKUP($A639,'Class-9'!$B$9:$EX$108,56,0)))</f>
        <v>0</v>
      </c>
      <c r="I657" s="511">
        <f>IF($J642="TC",0,IF($J642="Nso",0,VLOOKUP($A639,'Class-9'!$B$9:$EX$108,57,0)))</f>
        <v>0</v>
      </c>
      <c r="J657" s="514">
        <f t="shared" si="69"/>
        <v>0</v>
      </c>
      <c r="K657" s="511">
        <f>IF($J642="TC",0,IF($J642="Nso",0,VLOOKUP($A639,'Class-9'!$B$9:$EX$108,59,0)))</f>
        <v>0</v>
      </c>
      <c r="L657" s="511">
        <f>IF($J642="Nso",0,VLOOKUP($A639,'Class-9'!$B$9:$EX$108,60,0))</f>
        <v>0</v>
      </c>
      <c r="M657" s="514">
        <f t="shared" si="70"/>
        <v>0</v>
      </c>
      <c r="N657" s="511">
        <f t="shared" si="71"/>
        <v>0</v>
      </c>
      <c r="O657" s="513" t="str">
        <f>IF($J642="TC",0,IF($J642="Nso",0,VLOOKUP($A639,'Class-9'!$B$9:$EX$108,66,0)))</f>
        <v/>
      </c>
    </row>
    <row r="658" spans="1:15" ht="17.25" customHeight="1">
      <c r="A658" s="1084"/>
      <c r="B658" s="60" t="s">
        <v>79</v>
      </c>
      <c r="C658" s="1143" t="str">
        <f>'Class-9'!$BP$3</f>
        <v>MATHEMATICS</v>
      </c>
      <c r="D658" s="1144"/>
      <c r="E658" s="511">
        <f>IF($J642="TC",0,IF($J642="Nso",0,VLOOKUP($A639,'Class-9'!$B$9:$EX$108,67,0)))</f>
        <v>0</v>
      </c>
      <c r="F658" s="511">
        <f>IF($J642="TC",0,IF($J642="Nso",0,VLOOKUP($A639,'Class-9'!$B$9:$EX$108,68,0)))</f>
        <v>0</v>
      </c>
      <c r="G658" s="514">
        <f t="shared" si="68"/>
        <v>0</v>
      </c>
      <c r="H658" s="472">
        <f>IF($J642="TC",0,IF($J642="Nso",0,VLOOKUP($A639,'Class-9'!$B$9:$EX$108,70,0)))</f>
        <v>0</v>
      </c>
      <c r="I658" s="511">
        <f>IF($J642="TC",0,IF($J642="Nso",0,VLOOKUP($A639,'Class-9'!$B$9:$EX$108,71,0)))</f>
        <v>0</v>
      </c>
      <c r="J658" s="514">
        <f t="shared" si="69"/>
        <v>0</v>
      </c>
      <c r="K658" s="511">
        <f>IF($J642="TC",0,IF($J642="Nso",0,VLOOKUP($A639,'Class-9'!$B$9:$EX$108,73,0)))</f>
        <v>0</v>
      </c>
      <c r="L658" s="511">
        <f>IF($J642="Nso",0,VLOOKUP($A639,'Class-9'!$B$9:$EX$108,74,0))</f>
        <v>0</v>
      </c>
      <c r="M658" s="514">
        <f t="shared" si="70"/>
        <v>0</v>
      </c>
      <c r="N658" s="511">
        <f t="shared" si="71"/>
        <v>0</v>
      </c>
      <c r="O658" s="513" t="str">
        <f>IF($J642="TC",0,IF($J642="Nso",0,VLOOKUP($A639,'Class-9'!$B$9:$EX$108,80,0)))</f>
        <v/>
      </c>
    </row>
    <row r="659" spans="1:15" ht="17.25" customHeight="1" thickBot="1">
      <c r="A659" s="1084"/>
      <c r="B659" s="60" t="s">
        <v>79</v>
      </c>
      <c r="C659" s="1117" t="str">
        <f>'Class-9'!$CD$3</f>
        <v>SOCIAL SCIENCE</v>
      </c>
      <c r="D659" s="1118"/>
      <c r="E659" s="511">
        <f>IF($J642="TC",0,IF($J642="Nso",0,VLOOKUP($A639,'Class-9'!$B$9:$EX$108,81,0)))</f>
        <v>0</v>
      </c>
      <c r="F659" s="511">
        <f>IF($J642="TC",0,IF($J642="Nso",0,VLOOKUP($A639,'Class-9'!$B$9:$EX$108,82,0)))</f>
        <v>0</v>
      </c>
      <c r="G659" s="515">
        <f t="shared" si="68"/>
        <v>0</v>
      </c>
      <c r="H659" s="516">
        <f>IF($J642="TC",0,IF($J642="Nso",0,VLOOKUP($A639,'Class-9'!$B$9:$EX$108,84,0)))</f>
        <v>0</v>
      </c>
      <c r="I659" s="511">
        <f>IF($J642="TC",0,IF($J642="Nso",0,VLOOKUP($A639,'Class-9'!$B$9:$EX$108,85,0)))</f>
        <v>0</v>
      </c>
      <c r="J659" s="515">
        <f t="shared" si="69"/>
        <v>0</v>
      </c>
      <c r="K659" s="511">
        <f>IF($J642="TC",0,IF($J642="Nso",0,VLOOKUP($A639,'Class-9'!$B$9:$EX$108,87,0)))</f>
        <v>0</v>
      </c>
      <c r="L659" s="511">
        <f>IF($J642="Nso",0,VLOOKUP($A639,'Class-9'!$B$9:$EX$108,88,0))</f>
        <v>0</v>
      </c>
      <c r="M659" s="515">
        <f t="shared" si="70"/>
        <v>0</v>
      </c>
      <c r="N659" s="511">
        <f t="shared" si="71"/>
        <v>0</v>
      </c>
      <c r="O659" s="513" t="str">
        <f>IF($J642="TC",0,IF($J642="Nso",0,VLOOKUP($A639,'Class-9'!$B$9:$EX$108,94,0)))</f>
        <v/>
      </c>
    </row>
    <row r="660" spans="1:15" ht="21.75" customHeight="1">
      <c r="A660" s="1084"/>
      <c r="B660" s="60" t="s">
        <v>79</v>
      </c>
      <c r="C660" s="1119" t="s">
        <v>92</v>
      </c>
      <c r="D660" s="1120"/>
      <c r="E660" s="1121"/>
      <c r="F660" s="1125" t="s">
        <v>93</v>
      </c>
      <c r="G660" s="1126"/>
      <c r="H660" s="1127" t="s">
        <v>94</v>
      </c>
      <c r="I660" s="1128"/>
      <c r="J660" s="1129" t="s">
        <v>47</v>
      </c>
      <c r="K660" s="1130"/>
      <c r="L660" s="517" t="s">
        <v>114</v>
      </c>
      <c r="M660" s="1131" t="s">
        <v>45</v>
      </c>
      <c r="N660" s="1132"/>
      <c r="O660" s="518" t="s">
        <v>49</v>
      </c>
    </row>
    <row r="661" spans="1:15" ht="21.75" customHeight="1" thickBot="1">
      <c r="A661" s="1084"/>
      <c r="B661" s="60" t="s">
        <v>79</v>
      </c>
      <c r="C661" s="1122"/>
      <c r="D661" s="1123"/>
      <c r="E661" s="1124"/>
      <c r="F661" s="1133">
        <f>IF($J642="TC",0,IF($J642="Nso",0,VLOOKUP($A639,'Class-9'!$B$9:$EX$108,146,0)))</f>
        <v>0</v>
      </c>
      <c r="G661" s="1134"/>
      <c r="H661" s="1133">
        <f>IF($J642="TC",0,IF($J642="Nso",0,VLOOKUP($A639,'Class-9'!$B$9:$EX$108,147,0)))</f>
        <v>0</v>
      </c>
      <c r="I661" s="1134"/>
      <c r="J661" s="1135">
        <f>IF($J642="TC",0,IF($J642="Nso",0,VLOOKUP($A639,'Class-9'!$B$9:$EX$108,148,0)))</f>
        <v>0</v>
      </c>
      <c r="K661" s="1136"/>
      <c r="L661" s="349" t="str">
        <f>IF($J642="TC",0,IF($J642="Nso",0,VLOOKUP($A639,'Class-9'!$B$9:$EX$108,149,0)))</f>
        <v/>
      </c>
      <c r="M661" s="1137" t="str">
        <f>IF($J642="TC","TC",IF($J642="Nso","NSO",VLOOKUP($A639,'Class-9'!$B$9:$EX$108,150,0)))</f>
        <v/>
      </c>
      <c r="N661" s="1138"/>
      <c r="O661" s="123" t="str">
        <f>IF($J642="Nso",0,VLOOKUP($A639,'Class-9'!$B$9:$EX$108,152,0))</f>
        <v/>
      </c>
    </row>
    <row r="662" spans="1:15" ht="21.75" customHeight="1">
      <c r="A662" s="1084"/>
      <c r="B662" s="60" t="s">
        <v>79</v>
      </c>
      <c r="C662" s="1186" t="s">
        <v>65</v>
      </c>
      <c r="D662" s="1187"/>
      <c r="E662" s="1187"/>
      <c r="F662" s="1187"/>
      <c r="G662" s="1187"/>
      <c r="H662" s="1188"/>
      <c r="I662" s="1189" t="s">
        <v>66</v>
      </c>
      <c r="J662" s="1190"/>
      <c r="K662" s="1190"/>
      <c r="L662" s="124">
        <f>VLOOKUP($A639,'Class-9'!$B$9:$EX$108,143,0)</f>
        <v>0</v>
      </c>
      <c r="M662" s="1191" t="s">
        <v>126</v>
      </c>
      <c r="N662" s="1192"/>
      <c r="O662" s="1193"/>
    </row>
    <row r="663" spans="1:15" ht="21.75" customHeight="1" thickBot="1">
      <c r="A663" s="1084"/>
      <c r="B663" s="60" t="s">
        <v>79</v>
      </c>
      <c r="C663" s="1194" t="s">
        <v>60</v>
      </c>
      <c r="D663" s="1195"/>
      <c r="E663" s="1195"/>
      <c r="F663" s="1196" t="s">
        <v>197</v>
      </c>
      <c r="G663" s="1196"/>
      <c r="H663" s="351" t="s">
        <v>53</v>
      </c>
      <c r="I663" s="1197" t="s">
        <v>67</v>
      </c>
      <c r="J663" s="1198"/>
      <c r="K663" s="1198"/>
      <c r="L663" s="174">
        <f>VLOOKUP($A639,'Class-9'!$B$9:$EX$108,144,0)</f>
        <v>0</v>
      </c>
      <c r="M663" s="1199" t="str">
        <f>IF($J642="TC",0,IF($J642="Nso",0,VLOOKUP($A639,'Class-9'!$B$9:$EX$108,145,0)))</f>
        <v/>
      </c>
      <c r="N663" s="1200"/>
      <c r="O663" s="1201"/>
    </row>
    <row r="664" spans="1:15" ht="21.75" customHeight="1">
      <c r="A664" s="1084"/>
      <c r="B664" s="60" t="s">
        <v>79</v>
      </c>
      <c r="C664" s="1194"/>
      <c r="D664" s="1195"/>
      <c r="E664" s="1195"/>
      <c r="F664" s="1196"/>
      <c r="G664" s="1196"/>
      <c r="H664" s="490" t="s">
        <v>203</v>
      </c>
      <c r="I664" s="1202" t="s">
        <v>68</v>
      </c>
      <c r="J664" s="1203"/>
      <c r="K664" s="1203"/>
      <c r="L664" s="1204">
        <f>IF($J642="TC","Transferred",IF($J642="Nso","NameSeparated",VLOOKUP($A639,'Class-9'!$B$9:$EX$108,153,0)))</f>
        <v>0</v>
      </c>
      <c r="M664" s="1204"/>
      <c r="N664" s="1204"/>
      <c r="O664" s="1205"/>
    </row>
    <row r="665" spans="1:15" s="489" customFormat="1" ht="17.25" customHeight="1">
      <c r="A665" s="1084"/>
      <c r="B665" s="488" t="s">
        <v>79</v>
      </c>
      <c r="C665" s="1166" t="str">
        <f>'Class-9'!$CR$3</f>
        <v>Foundation Of Information Tech.</v>
      </c>
      <c r="D665" s="1167"/>
      <c r="E665" s="1168"/>
      <c r="F665" s="1169" t="str">
        <f>IF($J642="TC",0,IF($J642="Nso",0,VLOOKUP($A639,'Class-9'!$B$9:$GA$108,170,0)))</f>
        <v>0/200</v>
      </c>
      <c r="G665" s="1169"/>
      <c r="H665" s="122">
        <f>IF($J642="TC",0,IF($J642="Nso",0,VLOOKUP($A639,'Class-9'!$B$9:$GA$108,106,0)))</f>
        <v>0</v>
      </c>
      <c r="I665" s="1170" t="s">
        <v>81</v>
      </c>
      <c r="J665" s="1171"/>
      <c r="K665" s="1171"/>
      <c r="L665" s="1172">
        <f>'Class-9'!$T$2</f>
        <v>44676</v>
      </c>
      <c r="M665" s="1173"/>
      <c r="N665" s="1173"/>
      <c r="O665" s="1174"/>
    </row>
    <row r="666" spans="1:15" s="489" customFormat="1" ht="17.25" customHeight="1">
      <c r="A666" s="1084"/>
      <c r="B666" s="488" t="s">
        <v>79</v>
      </c>
      <c r="C666" s="1175" t="str">
        <f>'Class-9'!$DD$3</f>
        <v>Health &amp; Phy. Edu.</v>
      </c>
      <c r="D666" s="1169"/>
      <c r="E666" s="1169"/>
      <c r="F666" s="1176" t="str">
        <f>IF($J642="TC",0,IF($J642="Nso",0,VLOOKUP($A639,'Class-9'!$B$9:$GA$108,174,0)))</f>
        <v>0/200</v>
      </c>
      <c r="G666" s="1177"/>
      <c r="H666" s="122">
        <f>IF($J642="TC",0,IF($J642="Nso",0,VLOOKUP($A639,'Class-9'!$B$9:$GA$108,118,0)))</f>
        <v>0</v>
      </c>
      <c r="I666" s="1178"/>
      <c r="J666" s="1179"/>
      <c r="K666" s="1179"/>
      <c r="L666" s="1179"/>
      <c r="M666" s="1179"/>
      <c r="N666" s="1179"/>
      <c r="O666" s="1180"/>
    </row>
    <row r="667" spans="1:15" s="489" customFormat="1" ht="17.25" customHeight="1">
      <c r="A667" s="1084"/>
      <c r="B667" s="488" t="s">
        <v>79</v>
      </c>
      <c r="C667" s="1184" t="str">
        <f>'Class-9'!$DP$3</f>
        <v>S.U.P.W.</v>
      </c>
      <c r="D667" s="1185"/>
      <c r="E667" s="1185"/>
      <c r="F667" s="1176" t="str">
        <f>IF($J642="TC",0,IF($J642="Nso",0,VLOOKUP($A639,'Class-9'!$B$9:$GA$108,178,0)))</f>
        <v>0/100</v>
      </c>
      <c r="G667" s="1177"/>
      <c r="H667" s="122">
        <f>IF($J642="TC",0,IF($J642="Nso",0,VLOOKUP($A639,'Class-9'!$B$9:$GA$108,124,0)))</f>
        <v>0</v>
      </c>
      <c r="I667" s="1181"/>
      <c r="J667" s="1182"/>
      <c r="K667" s="1182"/>
      <c r="L667" s="1182"/>
      <c r="M667" s="1182"/>
      <c r="N667" s="1182"/>
      <c r="O667" s="1183"/>
    </row>
    <row r="668" spans="1:15" s="489" customFormat="1" ht="17.25" customHeight="1">
      <c r="A668" s="1084"/>
      <c r="B668" s="488"/>
      <c r="C668" s="1184" t="str">
        <f>'Class-9'!$DV$3</f>
        <v>ART EDUCATION</v>
      </c>
      <c r="D668" s="1185"/>
      <c r="E668" s="1185"/>
      <c r="F668" s="1176" t="str">
        <f>IF($J641="TC",0,IF($J641="Nso",0,VLOOKUP($A639,'Class-9'!$B$9:$GA$108,182,0)))</f>
        <v>0/100</v>
      </c>
      <c r="G668" s="1177"/>
      <c r="H668" s="122">
        <f>IF($J641="TC",0,IF($J641="Nso",0,VLOOKUP($A639,'Class-9'!$B$9:$GA$108,130,0)))</f>
        <v>0</v>
      </c>
      <c r="I668" s="1237" t="s">
        <v>95</v>
      </c>
      <c r="J668" s="1221"/>
      <c r="K668" s="1221"/>
      <c r="L668" s="1221"/>
      <c r="M668" s="1221"/>
      <c r="N668" s="1221"/>
      <c r="O668" s="1222"/>
    </row>
    <row r="669" spans="1:15" s="489" customFormat="1" ht="17.25" customHeight="1" thickBot="1">
      <c r="A669" s="1084"/>
      <c r="B669" s="488" t="s">
        <v>79</v>
      </c>
      <c r="C669" s="1238" t="str">
        <f>'Class-9'!$EB$3</f>
        <v>H &amp; C RAJ</v>
      </c>
      <c r="D669" s="1239"/>
      <c r="E669" s="1239"/>
      <c r="F669" s="1240" t="str">
        <f>IF($J642="TC",0,IF($J642="Nso",0,VLOOKUP($A639,'Class-9'!$B$9:$GZ$108,186,0)))</f>
        <v>0/200</v>
      </c>
      <c r="G669" s="1241"/>
      <c r="H669" s="468">
        <f>IF($J642="TC",0,IF($J642="Nso",0,VLOOKUP($A639,'Class-9'!$B$9:$GAZ$108,142,0)))</f>
        <v>0</v>
      </c>
      <c r="I669" s="1237" t="s">
        <v>74</v>
      </c>
      <c r="J669" s="1221"/>
      <c r="K669" s="1221"/>
      <c r="L669" s="1221"/>
      <c r="M669" s="1221"/>
      <c r="N669" s="1221"/>
      <c r="O669" s="1222"/>
    </row>
    <row r="670" spans="1:15" ht="17.25" customHeight="1">
      <c r="A670" s="1084"/>
      <c r="B670" s="49" t="s">
        <v>79</v>
      </c>
      <c r="C670" s="1209" t="s">
        <v>205</v>
      </c>
      <c r="D670" s="1210"/>
      <c r="E670" s="1211"/>
      <c r="F670" s="1218" t="s">
        <v>206</v>
      </c>
      <c r="G670" s="1219"/>
      <c r="H670" s="519" t="s">
        <v>34</v>
      </c>
      <c r="I670" s="1220" t="s">
        <v>75</v>
      </c>
      <c r="J670" s="1221"/>
      <c r="K670" s="1221"/>
      <c r="L670" s="1221"/>
      <c r="M670" s="1221"/>
      <c r="N670" s="1221"/>
      <c r="O670" s="1222"/>
    </row>
    <row r="671" spans="1:15" ht="17.25" customHeight="1">
      <c r="A671" s="1084"/>
      <c r="B671" s="49" t="s">
        <v>79</v>
      </c>
      <c r="C671" s="1212"/>
      <c r="D671" s="1213"/>
      <c r="E671" s="1214"/>
      <c r="F671" s="1223" t="s">
        <v>207</v>
      </c>
      <c r="G671" s="1224"/>
      <c r="H671" s="520" t="s">
        <v>204</v>
      </c>
      <c r="I671" s="1225" t="s">
        <v>76</v>
      </c>
      <c r="J671" s="1226"/>
      <c r="K671" s="1226"/>
      <c r="L671" s="1226"/>
      <c r="M671" s="1226"/>
      <c r="N671" s="1226"/>
      <c r="O671" s="1227"/>
    </row>
    <row r="672" spans="1:15" ht="17.25" customHeight="1">
      <c r="A672" s="1084"/>
      <c r="B672" s="49" t="s">
        <v>79</v>
      </c>
      <c r="C672" s="1212"/>
      <c r="D672" s="1213"/>
      <c r="E672" s="1214"/>
      <c r="F672" s="1223" t="s">
        <v>211</v>
      </c>
      <c r="G672" s="1224"/>
      <c r="H672" s="520" t="s">
        <v>69</v>
      </c>
      <c r="I672" s="1228"/>
      <c r="J672" s="1229"/>
      <c r="K672" s="1229"/>
      <c r="L672" s="1229"/>
      <c r="M672" s="1229"/>
      <c r="N672" s="1229"/>
      <c r="O672" s="1230"/>
    </row>
    <row r="673" spans="1:16" ht="17.25" customHeight="1">
      <c r="A673" s="1084"/>
      <c r="B673" s="49" t="s">
        <v>79</v>
      </c>
      <c r="C673" s="1212"/>
      <c r="D673" s="1213"/>
      <c r="E673" s="1214"/>
      <c r="F673" s="1223" t="s">
        <v>212</v>
      </c>
      <c r="G673" s="1224"/>
      <c r="H673" s="520" t="s">
        <v>70</v>
      </c>
      <c r="I673" s="1228"/>
      <c r="J673" s="1229"/>
      <c r="K673" s="1229"/>
      <c r="L673" s="1229"/>
      <c r="M673" s="1229"/>
      <c r="N673" s="1229"/>
      <c r="O673" s="1230"/>
    </row>
    <row r="674" spans="1:16" ht="17.25" customHeight="1">
      <c r="A674" s="1084"/>
      <c r="B674" s="49" t="s">
        <v>79</v>
      </c>
      <c r="C674" s="1212"/>
      <c r="D674" s="1213"/>
      <c r="E674" s="1214"/>
      <c r="F674" s="1223" t="s">
        <v>125</v>
      </c>
      <c r="G674" s="1224"/>
      <c r="H674" s="520" t="s">
        <v>72</v>
      </c>
      <c r="I674" s="1231" t="s">
        <v>96</v>
      </c>
      <c r="J674" s="1232"/>
      <c r="K674" s="1232"/>
      <c r="L674" s="1232"/>
      <c r="M674" s="1232"/>
      <c r="N674" s="1232"/>
      <c r="O674" s="1233"/>
    </row>
    <row r="675" spans="1:16" ht="17.25" customHeight="1" thickBot="1">
      <c r="A675" s="1084"/>
      <c r="B675" s="62" t="s">
        <v>79</v>
      </c>
      <c r="C675" s="1215"/>
      <c r="D675" s="1216"/>
      <c r="E675" s="1217"/>
      <c r="F675" s="1206" t="s">
        <v>208</v>
      </c>
      <c r="G675" s="1207"/>
      <c r="H675" s="521" t="s">
        <v>71</v>
      </c>
      <c r="I675" s="1234"/>
      <c r="J675" s="1235"/>
      <c r="K675" s="1235"/>
      <c r="L675" s="1235"/>
      <c r="M675" s="1235"/>
      <c r="N675" s="1235"/>
      <c r="O675" s="1236"/>
    </row>
    <row r="676" spans="1:16" ht="24.75" customHeight="1" thickTop="1" thickBot="1">
      <c r="A676" s="504">
        <f>A639+1</f>
        <v>19</v>
      </c>
      <c r="B676" s="1083" t="s">
        <v>56</v>
      </c>
      <c r="C676" s="1083"/>
      <c r="D676" s="1083"/>
      <c r="E676" s="1083"/>
      <c r="F676" s="1083"/>
      <c r="G676" s="1083"/>
      <c r="H676" s="1083"/>
      <c r="I676" s="1083"/>
      <c r="J676" s="1083"/>
      <c r="K676" s="1083"/>
      <c r="L676" s="1083"/>
      <c r="M676" s="1083"/>
      <c r="N676" s="1083"/>
      <c r="O676" s="1083"/>
    </row>
    <row r="677" spans="1:16" ht="42" customHeight="1" thickTop="1">
      <c r="A677" s="1084"/>
      <c r="B677" s="1085"/>
      <c r="C677" s="1086"/>
      <c r="D677" s="1089" t="str">
        <f>Master!$E$8</f>
        <v>Govt. Sr. Secondary School Raimalwada</v>
      </c>
      <c r="E677" s="1090"/>
      <c r="F677" s="1090"/>
      <c r="G677" s="1090"/>
      <c r="H677" s="1090"/>
      <c r="I677" s="1090"/>
      <c r="J677" s="1090"/>
      <c r="K677" s="1090"/>
      <c r="L677" s="1090"/>
      <c r="M677" s="1090"/>
      <c r="N677" s="1090"/>
      <c r="O677" s="1091"/>
    </row>
    <row r="678" spans="1:16" ht="27.75" customHeight="1" thickBot="1">
      <c r="A678" s="1084"/>
      <c r="B678" s="1087"/>
      <c r="C678" s="1088"/>
      <c r="D678" s="1092" t="str">
        <f>Master!$E$11</f>
        <v>P.S.-Bapini (Jodhpur)</v>
      </c>
      <c r="E678" s="1093"/>
      <c r="F678" s="1093"/>
      <c r="G678" s="1093"/>
      <c r="H678" s="1093"/>
      <c r="I678" s="1093"/>
      <c r="J678" s="1093"/>
      <c r="K678" s="1093"/>
      <c r="L678" s="1093"/>
      <c r="M678" s="1093"/>
      <c r="N678" s="1093"/>
      <c r="O678" s="1094"/>
    </row>
    <row r="679" spans="1:16" ht="17.25" customHeight="1">
      <c r="A679" s="1084"/>
      <c r="B679" s="352"/>
      <c r="C679" s="1095" t="s">
        <v>188</v>
      </c>
      <c r="D679" s="1096"/>
      <c r="E679" s="1096"/>
      <c r="F679" s="1096"/>
      <c r="G679" s="1097"/>
      <c r="H679" s="1104" t="s">
        <v>161</v>
      </c>
      <c r="I679" s="1104"/>
      <c r="J679" s="1107">
        <f>VLOOKUP($A676,'Class-9'!$B$9:$K$108,6)</f>
        <v>0</v>
      </c>
      <c r="K679" s="1108"/>
      <c r="L679" s="1113" t="s">
        <v>77</v>
      </c>
      <c r="M679" s="1114"/>
      <c r="N679" s="1115" t="str">
        <f>Master!$E$14</f>
        <v>08151106901</v>
      </c>
      <c r="O679" s="1116"/>
    </row>
    <row r="680" spans="1:16" ht="17.25" customHeight="1">
      <c r="A680" s="1084"/>
      <c r="B680" s="47"/>
      <c r="C680" s="1098"/>
      <c r="D680" s="1099"/>
      <c r="E680" s="1099"/>
      <c r="F680" s="1099"/>
      <c r="G680" s="1100"/>
      <c r="H680" s="1105"/>
      <c r="I680" s="1105"/>
      <c r="J680" s="1109"/>
      <c r="K680" s="1110"/>
      <c r="L680" s="1071" t="s">
        <v>73</v>
      </c>
      <c r="M680" s="1072"/>
      <c r="N680" s="1072"/>
      <c r="O680" s="1073"/>
      <c r="P680" s="165" t="s">
        <v>196</v>
      </c>
    </row>
    <row r="681" spans="1:16" ht="17.25" customHeight="1" thickBot="1">
      <c r="A681" s="1084"/>
      <c r="B681" s="47"/>
      <c r="C681" s="1101"/>
      <c r="D681" s="1102"/>
      <c r="E681" s="1102"/>
      <c r="F681" s="1102"/>
      <c r="G681" s="1103"/>
      <c r="H681" s="1106"/>
      <c r="I681" s="1106"/>
      <c r="J681" s="1111"/>
      <c r="K681" s="1112"/>
      <c r="L681" s="1074" t="s">
        <v>57</v>
      </c>
      <c r="M681" s="1075"/>
      <c r="N681" s="1076" t="str">
        <f>Master!$E$6</f>
        <v>2021-22</v>
      </c>
      <c r="O681" s="1077"/>
    </row>
    <row r="682" spans="1:16" ht="21.75" customHeight="1">
      <c r="A682" s="1084"/>
      <c r="B682" s="49" t="s">
        <v>79</v>
      </c>
      <c r="C682" s="1078" t="s">
        <v>22</v>
      </c>
      <c r="D682" s="1079"/>
      <c r="E682" s="1079"/>
      <c r="F682" s="1080"/>
      <c r="G682" s="482" t="s">
        <v>186</v>
      </c>
      <c r="H682" s="1081">
        <f>VLOOKUP($A676,'Class-9'!$B$9:$EX$108,4,0)</f>
        <v>0</v>
      </c>
      <c r="I682" s="1081"/>
      <c r="J682" s="1081"/>
      <c r="K682" s="1081"/>
      <c r="L682" s="1081"/>
      <c r="M682" s="1081"/>
      <c r="N682" s="1081"/>
      <c r="O682" s="1082"/>
    </row>
    <row r="683" spans="1:16" ht="21.75" customHeight="1">
      <c r="A683" s="1084"/>
      <c r="B683" s="49" t="s">
        <v>79</v>
      </c>
      <c r="C683" s="1065" t="s">
        <v>24</v>
      </c>
      <c r="D683" s="1066"/>
      <c r="E683" s="1066"/>
      <c r="F683" s="1067"/>
      <c r="G683" s="483" t="s">
        <v>186</v>
      </c>
      <c r="H683" s="1068">
        <f>VLOOKUP($A676,'Class-9'!$B$9:$EX$108,7,0)</f>
        <v>0</v>
      </c>
      <c r="I683" s="1068"/>
      <c r="J683" s="1068"/>
      <c r="K683" s="1068"/>
      <c r="L683" s="1068"/>
      <c r="M683" s="1068"/>
      <c r="N683" s="1068"/>
      <c r="O683" s="1069"/>
    </row>
    <row r="684" spans="1:16" ht="21.75" customHeight="1">
      <c r="A684" s="1084"/>
      <c r="B684" s="49" t="s">
        <v>79</v>
      </c>
      <c r="C684" s="1065" t="s">
        <v>25</v>
      </c>
      <c r="D684" s="1066"/>
      <c r="E684" s="1066"/>
      <c r="F684" s="1067"/>
      <c r="G684" s="483" t="s">
        <v>186</v>
      </c>
      <c r="H684" s="1068">
        <f>VLOOKUP($A676,'Class-9'!$B$9:$EX$108,8,0)</f>
        <v>0</v>
      </c>
      <c r="I684" s="1068"/>
      <c r="J684" s="1068"/>
      <c r="K684" s="1068"/>
      <c r="L684" s="1068"/>
      <c r="M684" s="1068"/>
      <c r="N684" s="1068"/>
      <c r="O684" s="1069"/>
    </row>
    <row r="685" spans="1:16" ht="21.75" customHeight="1">
      <c r="A685" s="1084"/>
      <c r="B685" s="49" t="s">
        <v>79</v>
      </c>
      <c r="C685" s="1065" t="s">
        <v>58</v>
      </c>
      <c r="D685" s="1066"/>
      <c r="E685" s="1066"/>
      <c r="F685" s="1067"/>
      <c r="G685" s="483" t="s">
        <v>186</v>
      </c>
      <c r="H685" s="1068">
        <f>VLOOKUP($A676,'Class-9'!$B$9:$EX$108,9,0)</f>
        <v>0</v>
      </c>
      <c r="I685" s="1068"/>
      <c r="J685" s="1068"/>
      <c r="K685" s="1068"/>
      <c r="L685" s="1068"/>
      <c r="M685" s="1068"/>
      <c r="N685" s="1068"/>
      <c r="O685" s="1069"/>
    </row>
    <row r="686" spans="1:16" ht="21.75" customHeight="1">
      <c r="A686" s="1084"/>
      <c r="B686" s="49" t="s">
        <v>79</v>
      </c>
      <c r="C686" s="1065" t="s">
        <v>59</v>
      </c>
      <c r="D686" s="1066"/>
      <c r="E686" s="1066"/>
      <c r="F686" s="1067"/>
      <c r="G686" s="483" t="s">
        <v>186</v>
      </c>
      <c r="H686" s="1070" t="str">
        <f>CONCATENATE('Class-9'!$G$4,'Class-9'!$J$4)</f>
        <v>9(A)</v>
      </c>
      <c r="I686" s="1068"/>
      <c r="J686" s="1068"/>
      <c r="K686" s="1068"/>
      <c r="L686" s="1068"/>
      <c r="M686" s="1068"/>
      <c r="N686" s="1068"/>
      <c r="O686" s="1069"/>
    </row>
    <row r="687" spans="1:16" ht="21.75" customHeight="1" thickBot="1">
      <c r="A687" s="1084"/>
      <c r="B687" s="49" t="s">
        <v>79</v>
      </c>
      <c r="C687" s="1145" t="s">
        <v>27</v>
      </c>
      <c r="D687" s="1146"/>
      <c r="E687" s="1146"/>
      <c r="F687" s="1147"/>
      <c r="G687" s="484" t="s">
        <v>186</v>
      </c>
      <c r="H687" s="1148">
        <f>VLOOKUP($A676,'Class-9'!$B$9:$EX$108,10,0)</f>
        <v>0</v>
      </c>
      <c r="I687" s="1148"/>
      <c r="J687" s="1148"/>
      <c r="K687" s="1148"/>
      <c r="L687" s="1148"/>
      <c r="M687" s="1148"/>
      <c r="N687" s="1148"/>
      <c r="O687" s="1149"/>
    </row>
    <row r="688" spans="1:16" ht="19.5" customHeight="1">
      <c r="A688" s="1084"/>
      <c r="B688" s="60" t="s">
        <v>79</v>
      </c>
      <c r="C688" s="1150" t="s">
        <v>60</v>
      </c>
      <c r="D688" s="1151"/>
      <c r="E688" s="1154" t="s">
        <v>83</v>
      </c>
      <c r="F688" s="1154" t="s">
        <v>84</v>
      </c>
      <c r="G688" s="1156" t="s">
        <v>33</v>
      </c>
      <c r="H688" s="1158" t="s">
        <v>61</v>
      </c>
      <c r="I688" s="1158"/>
      <c r="J688" s="1159"/>
      <c r="K688" s="1160" t="s">
        <v>100</v>
      </c>
      <c r="L688" s="1161"/>
      <c r="M688" s="1162"/>
      <c r="N688" s="1154" t="s">
        <v>91</v>
      </c>
      <c r="O688" s="1163" t="s">
        <v>209</v>
      </c>
    </row>
    <row r="689" spans="1:15" ht="21.75" customHeight="1">
      <c r="A689" s="1084"/>
      <c r="B689" s="60"/>
      <c r="C689" s="1152"/>
      <c r="D689" s="1153"/>
      <c r="E689" s="1155"/>
      <c r="F689" s="1155"/>
      <c r="G689" s="1157"/>
      <c r="H689" s="507" t="s">
        <v>32</v>
      </c>
      <c r="I689" s="347" t="s">
        <v>199</v>
      </c>
      <c r="J689" s="508" t="s">
        <v>33</v>
      </c>
      <c r="K689" s="507" t="s">
        <v>32</v>
      </c>
      <c r="L689" s="347" t="s">
        <v>199</v>
      </c>
      <c r="M689" s="508" t="s">
        <v>33</v>
      </c>
      <c r="N689" s="1155"/>
      <c r="O689" s="1164"/>
    </row>
    <row r="690" spans="1:15" ht="21.75" customHeight="1" thickBot="1">
      <c r="A690" s="1084"/>
      <c r="B690" s="60" t="s">
        <v>79</v>
      </c>
      <c r="C690" s="1139" t="s">
        <v>62</v>
      </c>
      <c r="D690" s="1140"/>
      <c r="E690" s="509">
        <f>'Class-9'!$L$7</f>
        <v>20</v>
      </c>
      <c r="F690" s="509">
        <f>'Class-9'!$M$7</f>
        <v>20</v>
      </c>
      <c r="G690" s="510">
        <f>SUM(E690:F690)</f>
        <v>40</v>
      </c>
      <c r="H690" s="509">
        <f>'Class-9'!$O$7</f>
        <v>48</v>
      </c>
      <c r="I690" s="509">
        <f>'Class-9'!$P$7</f>
        <v>12</v>
      </c>
      <c r="J690" s="510">
        <f>SUM(H690:I690)</f>
        <v>60</v>
      </c>
      <c r="K690" s="509">
        <f>'Class-9'!$R$7</f>
        <v>80</v>
      </c>
      <c r="L690" s="509">
        <f>'Class-9'!$S$7</f>
        <v>20</v>
      </c>
      <c r="M690" s="510">
        <f>SUM(K690:L690)</f>
        <v>100</v>
      </c>
      <c r="N690" s="509">
        <f>SUM(G690,J690,M690)</f>
        <v>200</v>
      </c>
      <c r="O690" s="1165"/>
    </row>
    <row r="691" spans="1:15" ht="17.25" customHeight="1">
      <c r="A691" s="1084"/>
      <c r="B691" s="60" t="s">
        <v>79</v>
      </c>
      <c r="C691" s="1141" t="str">
        <f>'Class-9'!$L$3</f>
        <v>HINDI</v>
      </c>
      <c r="D691" s="1142"/>
      <c r="E691" s="511">
        <f>IF($J679="TC",0,IF($J679="Nso",0,VLOOKUP($A676,'Class-9'!$B$9:$EX$108,11,0)))</f>
        <v>0</v>
      </c>
      <c r="F691" s="511">
        <f>IF($J679="TC",0,IF($J679="Nso",0,VLOOKUP($A676,'Class-9'!$B$9:$EX$108,12,0)))</f>
        <v>0</v>
      </c>
      <c r="G691" s="512">
        <f>E691+F691</f>
        <v>0</v>
      </c>
      <c r="H691" s="511">
        <f>IF($J679="TC",0,IF($J679="Nso",0,VLOOKUP($A676,'Class-9'!$B$9:$EX$108,14,0)))</f>
        <v>0</v>
      </c>
      <c r="I691" s="511">
        <f>IF($J679="TC",0,IF($J679="Nso",0,VLOOKUP($A676,'Class-9'!$B$9:$EX$108,15,0)))</f>
        <v>0</v>
      </c>
      <c r="J691" s="512">
        <f>H691+I691</f>
        <v>0</v>
      </c>
      <c r="K691" s="511">
        <f>IF($J679="TC",0,IF($J679="Nso",0,VLOOKUP($A676,'Class-9'!$B$9:$EX$108,17,0)))</f>
        <v>0</v>
      </c>
      <c r="L691" s="511">
        <f>IF($J679="Nso",0,VLOOKUP($A676,'Class-9'!$B$9:$EX$108,18,0))</f>
        <v>0</v>
      </c>
      <c r="M691" s="512">
        <f>K691+L691</f>
        <v>0</v>
      </c>
      <c r="N691" s="511">
        <f>G691+J691+M691</f>
        <v>0</v>
      </c>
      <c r="O691" s="513" t="str">
        <f>IF($J679="TC",0,IF($J679="Nso",0,VLOOKUP($A676,'Class-9'!$B$9:$EX$108,24,0)))</f>
        <v/>
      </c>
    </row>
    <row r="692" spans="1:15" ht="17.25" customHeight="1">
      <c r="A692" s="1084"/>
      <c r="B692" s="60" t="s">
        <v>79</v>
      </c>
      <c r="C692" s="1143" t="str">
        <f>'Class-9'!$Z$3</f>
        <v>ENGLISH</v>
      </c>
      <c r="D692" s="1144"/>
      <c r="E692" s="511">
        <f>IF($J679="TC",0,IF($J679="Nso",0,VLOOKUP($A676,'Class-9'!$B$9:$EX$108,25,0)))</f>
        <v>0</v>
      </c>
      <c r="F692" s="511">
        <f>IF($J679="TC",0,IF($J679="Nso",0,VLOOKUP($A676,'Class-9'!$B$9:$EX$108,26,0)))</f>
        <v>0</v>
      </c>
      <c r="G692" s="514">
        <f t="shared" ref="G692:G696" si="72">E692+F692</f>
        <v>0</v>
      </c>
      <c r="H692" s="472">
        <f>IF($J679="TC",0,IF($J679="Nso",0,VLOOKUP($A676,'Class-9'!$B$9:$EX$108,28,0)))</f>
        <v>0</v>
      </c>
      <c r="I692" s="511">
        <f>IF($J679="TC",0,IF($J679="Nso",0,VLOOKUP($A676,'Class-9'!$B$9:$EX$108,29,0)))</f>
        <v>0</v>
      </c>
      <c r="J692" s="514">
        <f t="shared" ref="J692:J696" si="73">H692+I692</f>
        <v>0</v>
      </c>
      <c r="K692" s="511">
        <f>IF($J679="TC",0,IF($J679="Nso",0,VLOOKUP($A676,'Class-9'!$B$9:$EX$108,31,0)))</f>
        <v>0</v>
      </c>
      <c r="L692" s="511">
        <f>IF($J679="Nso",0,VLOOKUP($A676,'Class-9'!$B$9:$EX$108,32,0))</f>
        <v>0</v>
      </c>
      <c r="M692" s="514">
        <f t="shared" ref="M692:M696" si="74">K692+L692</f>
        <v>0</v>
      </c>
      <c r="N692" s="511">
        <f t="shared" ref="N692:N696" si="75">G692+J692+M692</f>
        <v>0</v>
      </c>
      <c r="O692" s="513" t="str">
        <f>IF($J679="TC",0,IF($J679="Nso",0,VLOOKUP($A676,'Class-9'!$B$9:$EX$108,38,0)))</f>
        <v/>
      </c>
    </row>
    <row r="693" spans="1:15" ht="17.25" customHeight="1">
      <c r="A693" s="1084"/>
      <c r="B693" s="60" t="s">
        <v>79</v>
      </c>
      <c r="C693" s="1143" t="str">
        <f>'Class-9'!$AN$3</f>
        <v>SANSKRIT</v>
      </c>
      <c r="D693" s="1144"/>
      <c r="E693" s="511">
        <f>IF($J679="TC",0,IF($J679="Nso",0,VLOOKUP($A676,'Class-9'!$B$9:$EX$108,39,0)))</f>
        <v>0</v>
      </c>
      <c r="F693" s="511">
        <f>IF($J679="TC",0,IF($J679="TC",0,IF($J679="Nso",0,VLOOKUP($A676,'Class-9'!$B$9:$EX$108,40,0))))</f>
        <v>0</v>
      </c>
      <c r="G693" s="514">
        <f t="shared" si="72"/>
        <v>0</v>
      </c>
      <c r="H693" s="472">
        <f>IF($J679="TC",0,IF($J679="Nso",0,VLOOKUP($A676,'Class-9'!$B$9:$EX$108,42,0)))</f>
        <v>0</v>
      </c>
      <c r="I693" s="511">
        <f>IF($J679="TC",0,IF($J679="Nso",0,VLOOKUP($A676,'Class-9'!$B$9:$EX$108,43,0)))</f>
        <v>0</v>
      </c>
      <c r="J693" s="514">
        <f t="shared" si="73"/>
        <v>0</v>
      </c>
      <c r="K693" s="511">
        <f>IF($J679="TC",0,IF($J679="Nso",0,VLOOKUP($A676,'Class-9'!$B$9:$EX$108,45,0)))</f>
        <v>0</v>
      </c>
      <c r="L693" s="511">
        <f>IF($J679="Nso",0,VLOOKUP($A676,'Class-9'!$B$9:$EX$108,46,0))</f>
        <v>0</v>
      </c>
      <c r="M693" s="514">
        <f t="shared" si="74"/>
        <v>0</v>
      </c>
      <c r="N693" s="511">
        <f t="shared" si="75"/>
        <v>0</v>
      </c>
      <c r="O693" s="513" t="str">
        <f>IF($J679="TC",0,IF($J679="Nso",0,VLOOKUP($A676,'Class-9'!$B$9:$EX$108,52,0)))</f>
        <v/>
      </c>
    </row>
    <row r="694" spans="1:15" ht="17.25" customHeight="1">
      <c r="A694" s="1084"/>
      <c r="B694" s="60" t="s">
        <v>79</v>
      </c>
      <c r="C694" s="1143" t="str">
        <f>'Class-9'!$BB$3</f>
        <v>SCIENCE</v>
      </c>
      <c r="D694" s="1144"/>
      <c r="E694" s="511">
        <f>IF($J679="TC",0,IF($J679="Nso",0,VLOOKUP($A676,'Class-9'!$B$9:$EX$108,53,0)))</f>
        <v>0</v>
      </c>
      <c r="F694" s="511">
        <f>IF($J679="TC",0,IF($J679="Nso",0,VLOOKUP($A676,'Class-9'!$B$9:$EX$108,54,0)))</f>
        <v>0</v>
      </c>
      <c r="G694" s="514">
        <f t="shared" si="72"/>
        <v>0</v>
      </c>
      <c r="H694" s="472">
        <f>IF($J679="TC",0,IF($J679="Nso",0,VLOOKUP($A676,'Class-9'!$B$9:$EX$108,56,0)))</f>
        <v>0</v>
      </c>
      <c r="I694" s="511">
        <f>IF($J679="TC",0,IF($J679="Nso",0,VLOOKUP($A676,'Class-9'!$B$9:$EX$108,57,0)))</f>
        <v>0</v>
      </c>
      <c r="J694" s="514">
        <f t="shared" si="73"/>
        <v>0</v>
      </c>
      <c r="K694" s="511">
        <f>IF($J679="TC",0,IF($J679="Nso",0,VLOOKUP($A676,'Class-9'!$B$9:$EX$108,59,0)))</f>
        <v>0</v>
      </c>
      <c r="L694" s="511">
        <f>IF($J679="Nso",0,VLOOKUP($A676,'Class-9'!$B$9:$EX$108,60,0))</f>
        <v>0</v>
      </c>
      <c r="M694" s="514">
        <f t="shared" si="74"/>
        <v>0</v>
      </c>
      <c r="N694" s="511">
        <f t="shared" si="75"/>
        <v>0</v>
      </c>
      <c r="O694" s="513" t="str">
        <f>IF($J679="TC",0,IF($J679="Nso",0,VLOOKUP($A676,'Class-9'!$B$9:$EX$108,66,0)))</f>
        <v/>
      </c>
    </row>
    <row r="695" spans="1:15" ht="17.25" customHeight="1">
      <c r="A695" s="1084"/>
      <c r="B695" s="60" t="s">
        <v>79</v>
      </c>
      <c r="C695" s="1143" t="str">
        <f>'Class-9'!$BP$3</f>
        <v>MATHEMATICS</v>
      </c>
      <c r="D695" s="1144"/>
      <c r="E695" s="511">
        <f>IF($J679="TC",0,IF($J679="Nso",0,VLOOKUP($A676,'Class-9'!$B$9:$EX$108,67,0)))</f>
        <v>0</v>
      </c>
      <c r="F695" s="511">
        <f>IF($J679="TC",0,IF($J679="Nso",0,VLOOKUP($A676,'Class-9'!$B$9:$EX$108,68,0)))</f>
        <v>0</v>
      </c>
      <c r="G695" s="514">
        <f t="shared" si="72"/>
        <v>0</v>
      </c>
      <c r="H695" s="472">
        <f>IF($J679="TC",0,IF($J679="Nso",0,VLOOKUP($A676,'Class-9'!$B$9:$EX$108,70,0)))</f>
        <v>0</v>
      </c>
      <c r="I695" s="511">
        <f>IF($J679="TC",0,IF($J679="Nso",0,VLOOKUP($A676,'Class-9'!$B$9:$EX$108,71,0)))</f>
        <v>0</v>
      </c>
      <c r="J695" s="514">
        <f t="shared" si="73"/>
        <v>0</v>
      </c>
      <c r="K695" s="511">
        <f>IF($J679="TC",0,IF($J679="Nso",0,VLOOKUP($A676,'Class-9'!$B$9:$EX$108,73,0)))</f>
        <v>0</v>
      </c>
      <c r="L695" s="511">
        <f>IF($J679="Nso",0,VLOOKUP($A676,'Class-9'!$B$9:$EX$108,74,0))</f>
        <v>0</v>
      </c>
      <c r="M695" s="514">
        <f t="shared" si="74"/>
        <v>0</v>
      </c>
      <c r="N695" s="511">
        <f t="shared" si="75"/>
        <v>0</v>
      </c>
      <c r="O695" s="513" t="str">
        <f>IF($J679="TC",0,IF($J679="Nso",0,VLOOKUP($A676,'Class-9'!$B$9:$EX$108,80,0)))</f>
        <v/>
      </c>
    </row>
    <row r="696" spans="1:15" ht="17.25" customHeight="1" thickBot="1">
      <c r="A696" s="1084"/>
      <c r="B696" s="60" t="s">
        <v>79</v>
      </c>
      <c r="C696" s="1117" t="str">
        <f>'Class-9'!$CD$3</f>
        <v>SOCIAL SCIENCE</v>
      </c>
      <c r="D696" s="1118"/>
      <c r="E696" s="511">
        <f>IF($J679="TC",0,IF($J679="Nso",0,VLOOKUP($A676,'Class-9'!$B$9:$EX$108,81,0)))</f>
        <v>0</v>
      </c>
      <c r="F696" s="511">
        <f>IF($J679="TC",0,IF($J679="Nso",0,VLOOKUP($A676,'Class-9'!$B$9:$EX$108,82,0)))</f>
        <v>0</v>
      </c>
      <c r="G696" s="515">
        <f t="shared" si="72"/>
        <v>0</v>
      </c>
      <c r="H696" s="516">
        <f>IF($J679="TC",0,IF($J679="Nso",0,VLOOKUP($A676,'Class-9'!$B$9:$EX$108,84,0)))</f>
        <v>0</v>
      </c>
      <c r="I696" s="511">
        <f>IF($J679="TC",0,IF($J679="Nso",0,VLOOKUP($A676,'Class-9'!$B$9:$EX$108,85,0)))</f>
        <v>0</v>
      </c>
      <c r="J696" s="515">
        <f t="shared" si="73"/>
        <v>0</v>
      </c>
      <c r="K696" s="511">
        <f>IF($J679="TC",0,IF($J679="Nso",0,VLOOKUP($A676,'Class-9'!$B$9:$EX$108,87,0)))</f>
        <v>0</v>
      </c>
      <c r="L696" s="511">
        <f>IF($J679="Nso",0,VLOOKUP($A676,'Class-9'!$B$9:$EX$108,88,0))</f>
        <v>0</v>
      </c>
      <c r="M696" s="515">
        <f t="shared" si="74"/>
        <v>0</v>
      </c>
      <c r="N696" s="511">
        <f t="shared" si="75"/>
        <v>0</v>
      </c>
      <c r="O696" s="513" t="str">
        <f>IF($J679="TC",0,IF($J679="Nso",0,VLOOKUP($A676,'Class-9'!$B$9:$EX$108,94,0)))</f>
        <v/>
      </c>
    </row>
    <row r="697" spans="1:15" ht="21.75" customHeight="1">
      <c r="A697" s="1084"/>
      <c r="B697" s="60" t="s">
        <v>79</v>
      </c>
      <c r="C697" s="1119" t="s">
        <v>92</v>
      </c>
      <c r="D697" s="1120"/>
      <c r="E697" s="1121"/>
      <c r="F697" s="1125" t="s">
        <v>93</v>
      </c>
      <c r="G697" s="1126"/>
      <c r="H697" s="1127" t="s">
        <v>94</v>
      </c>
      <c r="I697" s="1128"/>
      <c r="J697" s="1129" t="s">
        <v>47</v>
      </c>
      <c r="K697" s="1130"/>
      <c r="L697" s="517" t="s">
        <v>114</v>
      </c>
      <c r="M697" s="1131" t="s">
        <v>45</v>
      </c>
      <c r="N697" s="1132"/>
      <c r="O697" s="518" t="s">
        <v>49</v>
      </c>
    </row>
    <row r="698" spans="1:15" ht="21.75" customHeight="1" thickBot="1">
      <c r="A698" s="1084"/>
      <c r="B698" s="60" t="s">
        <v>79</v>
      </c>
      <c r="C698" s="1122"/>
      <c r="D698" s="1123"/>
      <c r="E698" s="1124"/>
      <c r="F698" s="1133">
        <f>IF($J679="TC",0,IF($J679="Nso",0,VLOOKUP($A676,'Class-9'!$B$9:$EX$108,146,0)))</f>
        <v>0</v>
      </c>
      <c r="G698" s="1134"/>
      <c r="H698" s="1133">
        <f>IF($J679="TC",0,IF($J679="Nso",0,VLOOKUP($A676,'Class-9'!$B$9:$EX$108,147,0)))</f>
        <v>0</v>
      </c>
      <c r="I698" s="1134"/>
      <c r="J698" s="1135">
        <f>IF($J679="TC",0,IF($J679="Nso",0,VLOOKUP($A676,'Class-9'!$B$9:$EX$108,148,0)))</f>
        <v>0</v>
      </c>
      <c r="K698" s="1136"/>
      <c r="L698" s="349" t="str">
        <f>IF($J679="TC",0,IF($J679="Nso",0,VLOOKUP($A676,'Class-9'!$B$9:$EX$108,149,0)))</f>
        <v/>
      </c>
      <c r="M698" s="1137" t="str">
        <f>IF($J679="TC","TC",IF($J679="Nso","NSO",VLOOKUP($A676,'Class-9'!$B$9:$EX$108,150,0)))</f>
        <v/>
      </c>
      <c r="N698" s="1138"/>
      <c r="O698" s="123" t="str">
        <f>IF($J679="Nso",0,VLOOKUP($A676,'Class-9'!$B$9:$EX$108,152,0))</f>
        <v/>
      </c>
    </row>
    <row r="699" spans="1:15" ht="21.75" customHeight="1">
      <c r="A699" s="1084"/>
      <c r="B699" s="60" t="s">
        <v>79</v>
      </c>
      <c r="C699" s="1186" t="s">
        <v>65</v>
      </c>
      <c r="D699" s="1187"/>
      <c r="E699" s="1187"/>
      <c r="F699" s="1187"/>
      <c r="G699" s="1187"/>
      <c r="H699" s="1188"/>
      <c r="I699" s="1189" t="s">
        <v>66</v>
      </c>
      <c r="J699" s="1190"/>
      <c r="K699" s="1190"/>
      <c r="L699" s="124">
        <f>VLOOKUP($A676,'Class-9'!$B$9:$EX$108,143,0)</f>
        <v>0</v>
      </c>
      <c r="M699" s="1191" t="s">
        <v>126</v>
      </c>
      <c r="N699" s="1192"/>
      <c r="O699" s="1193"/>
    </row>
    <row r="700" spans="1:15" ht="21.75" customHeight="1" thickBot="1">
      <c r="A700" s="1084"/>
      <c r="B700" s="60" t="s">
        <v>79</v>
      </c>
      <c r="C700" s="1194" t="s">
        <v>60</v>
      </c>
      <c r="D700" s="1195"/>
      <c r="E700" s="1195"/>
      <c r="F700" s="1196" t="s">
        <v>197</v>
      </c>
      <c r="G700" s="1196"/>
      <c r="H700" s="351" t="s">
        <v>53</v>
      </c>
      <c r="I700" s="1197" t="s">
        <v>67</v>
      </c>
      <c r="J700" s="1198"/>
      <c r="K700" s="1198"/>
      <c r="L700" s="174">
        <f>VLOOKUP($A676,'Class-9'!$B$9:$EX$108,144,0)</f>
        <v>0</v>
      </c>
      <c r="M700" s="1199" t="str">
        <f>IF($J679="TC",0,IF($J679="Nso",0,VLOOKUP($A676,'Class-9'!$B$9:$EX$108,145,0)))</f>
        <v/>
      </c>
      <c r="N700" s="1200"/>
      <c r="O700" s="1201"/>
    </row>
    <row r="701" spans="1:15" ht="21.75" customHeight="1">
      <c r="A701" s="1084"/>
      <c r="B701" s="60" t="s">
        <v>79</v>
      </c>
      <c r="C701" s="1194"/>
      <c r="D701" s="1195"/>
      <c r="E701" s="1195"/>
      <c r="F701" s="1196"/>
      <c r="G701" s="1196"/>
      <c r="H701" s="490" t="s">
        <v>203</v>
      </c>
      <c r="I701" s="1202" t="s">
        <v>68</v>
      </c>
      <c r="J701" s="1203"/>
      <c r="K701" s="1203"/>
      <c r="L701" s="1204">
        <f>IF($J679="TC","Transferred",IF($J679="Nso","NameSeparated",VLOOKUP($A676,'Class-9'!$B$9:$EX$108,153,0)))</f>
        <v>0</v>
      </c>
      <c r="M701" s="1204"/>
      <c r="N701" s="1204"/>
      <c r="O701" s="1205"/>
    </row>
    <row r="702" spans="1:15" s="489" customFormat="1" ht="17.25" customHeight="1">
      <c r="A702" s="1084"/>
      <c r="B702" s="488" t="s">
        <v>79</v>
      </c>
      <c r="C702" s="1166" t="str">
        <f>'Class-9'!$CR$3</f>
        <v>Foundation Of Information Tech.</v>
      </c>
      <c r="D702" s="1167"/>
      <c r="E702" s="1168"/>
      <c r="F702" s="1169" t="str">
        <f>IF($J679="TC",0,IF($J679="Nso",0,VLOOKUP($A676,'Class-9'!$B$9:$GA$108,170,0)))</f>
        <v>0/200</v>
      </c>
      <c r="G702" s="1169"/>
      <c r="H702" s="122">
        <f>IF($J679="TC",0,IF($J679="Nso",0,VLOOKUP($A676,'Class-9'!$B$9:$GA$108,106,0)))</f>
        <v>0</v>
      </c>
      <c r="I702" s="1170" t="s">
        <v>81</v>
      </c>
      <c r="J702" s="1171"/>
      <c r="K702" s="1171"/>
      <c r="L702" s="1172">
        <f>'Class-9'!$T$2</f>
        <v>44676</v>
      </c>
      <c r="M702" s="1173"/>
      <c r="N702" s="1173"/>
      <c r="O702" s="1174"/>
    </row>
    <row r="703" spans="1:15" s="489" customFormat="1" ht="17.25" customHeight="1">
      <c r="A703" s="1084"/>
      <c r="B703" s="488" t="s">
        <v>79</v>
      </c>
      <c r="C703" s="1175" t="str">
        <f>'Class-9'!$DD$3</f>
        <v>Health &amp; Phy. Edu.</v>
      </c>
      <c r="D703" s="1169"/>
      <c r="E703" s="1169"/>
      <c r="F703" s="1176" t="str">
        <f>IF($J679="TC",0,IF($J679="Nso",0,VLOOKUP($A676,'Class-9'!$B$9:$GA$108,174,0)))</f>
        <v>0/200</v>
      </c>
      <c r="G703" s="1177"/>
      <c r="H703" s="122">
        <f>IF($J679="TC",0,IF($J679="Nso",0,VLOOKUP($A676,'Class-9'!$B$9:$GA$108,118,0)))</f>
        <v>0</v>
      </c>
      <c r="I703" s="1178"/>
      <c r="J703" s="1179"/>
      <c r="K703" s="1179"/>
      <c r="L703" s="1179"/>
      <c r="M703" s="1179"/>
      <c r="N703" s="1179"/>
      <c r="O703" s="1180"/>
    </row>
    <row r="704" spans="1:15" s="489" customFormat="1" ht="17.25" customHeight="1">
      <c r="A704" s="1084"/>
      <c r="B704" s="488" t="s">
        <v>79</v>
      </c>
      <c r="C704" s="1184" t="str">
        <f>'Class-9'!$DP$3</f>
        <v>S.U.P.W.</v>
      </c>
      <c r="D704" s="1185"/>
      <c r="E704" s="1185"/>
      <c r="F704" s="1176" t="str">
        <f>IF($J679="TC",0,IF($J679="Nso",0,VLOOKUP($A676,'Class-9'!$B$9:$GA$108,178,0)))</f>
        <v>0/100</v>
      </c>
      <c r="G704" s="1177"/>
      <c r="H704" s="122">
        <f>IF($J679="TC",0,IF($J679="Nso",0,VLOOKUP($A676,'Class-9'!$B$9:$GA$108,124,0)))</f>
        <v>0</v>
      </c>
      <c r="I704" s="1181"/>
      <c r="J704" s="1182"/>
      <c r="K704" s="1182"/>
      <c r="L704" s="1182"/>
      <c r="M704" s="1182"/>
      <c r="N704" s="1182"/>
      <c r="O704" s="1183"/>
    </row>
    <row r="705" spans="1:16" s="489" customFormat="1" ht="17.25" customHeight="1">
      <c r="A705" s="1084"/>
      <c r="B705" s="488"/>
      <c r="C705" s="1184" t="str">
        <f>'Class-9'!$DV$3</f>
        <v>ART EDUCATION</v>
      </c>
      <c r="D705" s="1185"/>
      <c r="E705" s="1185"/>
      <c r="F705" s="1176" t="str">
        <f>IF($J678="TC",0,IF($J678="Nso",0,VLOOKUP($A676,'Class-9'!$B$9:$GA$108,182,0)))</f>
        <v>0/100</v>
      </c>
      <c r="G705" s="1177"/>
      <c r="H705" s="122">
        <f>IF($J678="TC",0,IF($J678="Nso",0,VLOOKUP($A676,'Class-9'!$B$9:$GA$108,130,0)))</f>
        <v>0</v>
      </c>
      <c r="I705" s="1237" t="s">
        <v>95</v>
      </c>
      <c r="J705" s="1221"/>
      <c r="K705" s="1221"/>
      <c r="L705" s="1221"/>
      <c r="M705" s="1221"/>
      <c r="N705" s="1221"/>
      <c r="O705" s="1222"/>
    </row>
    <row r="706" spans="1:16" s="489" customFormat="1" ht="17.25" customHeight="1" thickBot="1">
      <c r="A706" s="1084"/>
      <c r="B706" s="488" t="s">
        <v>79</v>
      </c>
      <c r="C706" s="1238" t="str">
        <f>'Class-9'!$EB$3</f>
        <v>H &amp; C RAJ</v>
      </c>
      <c r="D706" s="1239"/>
      <c r="E706" s="1239"/>
      <c r="F706" s="1240" t="str">
        <f>IF($J679="TC",0,IF($J679="Nso",0,VLOOKUP($A676,'Class-9'!$B$9:$GZ$108,186,0)))</f>
        <v>0/200</v>
      </c>
      <c r="G706" s="1241"/>
      <c r="H706" s="468">
        <f>IF($J679="TC",0,IF($J679="Nso",0,VLOOKUP($A676,'Class-9'!$B$9:$GAZ$108,142,0)))</f>
        <v>0</v>
      </c>
      <c r="I706" s="1237" t="s">
        <v>74</v>
      </c>
      <c r="J706" s="1221"/>
      <c r="K706" s="1221"/>
      <c r="L706" s="1221"/>
      <c r="M706" s="1221"/>
      <c r="N706" s="1221"/>
      <c r="O706" s="1222"/>
    </row>
    <row r="707" spans="1:16" ht="17.25" customHeight="1">
      <c r="A707" s="1084"/>
      <c r="B707" s="49" t="s">
        <v>79</v>
      </c>
      <c r="C707" s="1209" t="s">
        <v>205</v>
      </c>
      <c r="D707" s="1210"/>
      <c r="E707" s="1211"/>
      <c r="F707" s="1218" t="s">
        <v>206</v>
      </c>
      <c r="G707" s="1219"/>
      <c r="H707" s="519" t="s">
        <v>34</v>
      </c>
      <c r="I707" s="1220" t="s">
        <v>75</v>
      </c>
      <c r="J707" s="1221"/>
      <c r="K707" s="1221"/>
      <c r="L707" s="1221"/>
      <c r="M707" s="1221"/>
      <c r="N707" s="1221"/>
      <c r="O707" s="1222"/>
    </row>
    <row r="708" spans="1:16" ht="17.25" customHeight="1">
      <c r="A708" s="1084"/>
      <c r="B708" s="49" t="s">
        <v>79</v>
      </c>
      <c r="C708" s="1212"/>
      <c r="D708" s="1213"/>
      <c r="E708" s="1214"/>
      <c r="F708" s="1223" t="s">
        <v>207</v>
      </c>
      <c r="G708" s="1224"/>
      <c r="H708" s="520" t="s">
        <v>204</v>
      </c>
      <c r="I708" s="1225" t="s">
        <v>76</v>
      </c>
      <c r="J708" s="1226"/>
      <c r="K708" s="1226"/>
      <c r="L708" s="1226"/>
      <c r="M708" s="1226"/>
      <c r="N708" s="1226"/>
      <c r="O708" s="1227"/>
    </row>
    <row r="709" spans="1:16" ht="17.25" customHeight="1">
      <c r="A709" s="1084"/>
      <c r="B709" s="49" t="s">
        <v>79</v>
      </c>
      <c r="C709" s="1212"/>
      <c r="D709" s="1213"/>
      <c r="E709" s="1214"/>
      <c r="F709" s="1223" t="s">
        <v>211</v>
      </c>
      <c r="G709" s="1224"/>
      <c r="H709" s="520" t="s">
        <v>69</v>
      </c>
      <c r="I709" s="1228"/>
      <c r="J709" s="1229"/>
      <c r="K709" s="1229"/>
      <c r="L709" s="1229"/>
      <c r="M709" s="1229"/>
      <c r="N709" s="1229"/>
      <c r="O709" s="1230"/>
    </row>
    <row r="710" spans="1:16" ht="17.25" customHeight="1">
      <c r="A710" s="1084"/>
      <c r="B710" s="49" t="s">
        <v>79</v>
      </c>
      <c r="C710" s="1212"/>
      <c r="D710" s="1213"/>
      <c r="E710" s="1214"/>
      <c r="F710" s="1223" t="s">
        <v>212</v>
      </c>
      <c r="G710" s="1224"/>
      <c r="H710" s="520" t="s">
        <v>70</v>
      </c>
      <c r="I710" s="1228"/>
      <c r="J710" s="1229"/>
      <c r="K710" s="1229"/>
      <c r="L710" s="1229"/>
      <c r="M710" s="1229"/>
      <c r="N710" s="1229"/>
      <c r="O710" s="1230"/>
    </row>
    <row r="711" spans="1:16" ht="17.25" customHeight="1">
      <c r="A711" s="1084"/>
      <c r="B711" s="49" t="s">
        <v>79</v>
      </c>
      <c r="C711" s="1212"/>
      <c r="D711" s="1213"/>
      <c r="E711" s="1214"/>
      <c r="F711" s="1223" t="s">
        <v>125</v>
      </c>
      <c r="G711" s="1224"/>
      <c r="H711" s="520" t="s">
        <v>72</v>
      </c>
      <c r="I711" s="1231" t="s">
        <v>96</v>
      </c>
      <c r="J711" s="1232"/>
      <c r="K711" s="1232"/>
      <c r="L711" s="1232"/>
      <c r="M711" s="1232"/>
      <c r="N711" s="1232"/>
      <c r="O711" s="1233"/>
    </row>
    <row r="712" spans="1:16" ht="17.25" customHeight="1" thickBot="1">
      <c r="A712" s="1084"/>
      <c r="B712" s="62" t="s">
        <v>79</v>
      </c>
      <c r="C712" s="1215"/>
      <c r="D712" s="1216"/>
      <c r="E712" s="1217"/>
      <c r="F712" s="1206" t="s">
        <v>208</v>
      </c>
      <c r="G712" s="1207"/>
      <c r="H712" s="521" t="s">
        <v>71</v>
      </c>
      <c r="I712" s="1234"/>
      <c r="J712" s="1235"/>
      <c r="K712" s="1235"/>
      <c r="L712" s="1235"/>
      <c r="M712" s="1235"/>
      <c r="N712" s="1235"/>
      <c r="O712" s="1236"/>
    </row>
    <row r="713" spans="1:16" ht="22.5" customHeight="1" thickTop="1">
      <c r="A713" s="1208"/>
      <c r="B713" s="1208"/>
      <c r="C713" s="1208"/>
      <c r="D713" s="1208"/>
      <c r="E713" s="1208"/>
      <c r="F713" s="1208"/>
      <c r="G713" s="1208"/>
      <c r="H713" s="1208"/>
      <c r="I713" s="1208"/>
      <c r="J713" s="1208"/>
      <c r="K713" s="1208"/>
      <c r="L713" s="1208"/>
      <c r="M713" s="1208"/>
      <c r="N713" s="1208"/>
      <c r="O713" s="1208"/>
    </row>
    <row r="714" spans="1:16" ht="24.75" customHeight="1" thickBot="1">
      <c r="A714" s="504">
        <f>A676+1</f>
        <v>20</v>
      </c>
      <c r="B714" s="1083" t="s">
        <v>56</v>
      </c>
      <c r="C714" s="1083"/>
      <c r="D714" s="1083"/>
      <c r="E714" s="1083"/>
      <c r="F714" s="1083"/>
      <c r="G714" s="1083"/>
      <c r="H714" s="1083"/>
      <c r="I714" s="1083"/>
      <c r="J714" s="1083"/>
      <c r="K714" s="1083"/>
      <c r="L714" s="1083"/>
      <c r="M714" s="1083"/>
      <c r="N714" s="1083"/>
      <c r="O714" s="1083"/>
    </row>
    <row r="715" spans="1:16" ht="42" customHeight="1" thickTop="1">
      <c r="A715" s="1084"/>
      <c r="B715" s="1085"/>
      <c r="C715" s="1086"/>
      <c r="D715" s="1089" t="str">
        <f>Master!$E$8</f>
        <v>Govt. Sr. Secondary School Raimalwada</v>
      </c>
      <c r="E715" s="1090"/>
      <c r="F715" s="1090"/>
      <c r="G715" s="1090"/>
      <c r="H715" s="1090"/>
      <c r="I715" s="1090"/>
      <c r="J715" s="1090"/>
      <c r="K715" s="1090"/>
      <c r="L715" s="1090"/>
      <c r="M715" s="1090"/>
      <c r="N715" s="1090"/>
      <c r="O715" s="1091"/>
    </row>
    <row r="716" spans="1:16" ht="27.75" customHeight="1" thickBot="1">
      <c r="A716" s="1084"/>
      <c r="B716" s="1087"/>
      <c r="C716" s="1088"/>
      <c r="D716" s="1092" t="str">
        <f>Master!$E$11</f>
        <v>P.S.-Bapini (Jodhpur)</v>
      </c>
      <c r="E716" s="1093"/>
      <c r="F716" s="1093"/>
      <c r="G716" s="1093"/>
      <c r="H716" s="1093"/>
      <c r="I716" s="1093"/>
      <c r="J716" s="1093"/>
      <c r="K716" s="1093"/>
      <c r="L716" s="1093"/>
      <c r="M716" s="1093"/>
      <c r="N716" s="1093"/>
      <c r="O716" s="1094"/>
    </row>
    <row r="717" spans="1:16" ht="17.25" customHeight="1">
      <c r="A717" s="1084"/>
      <c r="B717" s="352"/>
      <c r="C717" s="1095" t="s">
        <v>188</v>
      </c>
      <c r="D717" s="1096"/>
      <c r="E717" s="1096"/>
      <c r="F717" s="1096"/>
      <c r="G717" s="1097"/>
      <c r="H717" s="1104" t="s">
        <v>161</v>
      </c>
      <c r="I717" s="1104"/>
      <c r="J717" s="1107">
        <f>VLOOKUP($A714,'Class-9'!$B$9:$K$108,6)</f>
        <v>0</v>
      </c>
      <c r="K717" s="1108"/>
      <c r="L717" s="1113" t="s">
        <v>77</v>
      </c>
      <c r="M717" s="1114"/>
      <c r="N717" s="1115" t="str">
        <f>Master!$E$14</f>
        <v>08151106901</v>
      </c>
      <c r="O717" s="1116"/>
    </row>
    <row r="718" spans="1:16" ht="17.25" customHeight="1">
      <c r="A718" s="1084"/>
      <c r="B718" s="47"/>
      <c r="C718" s="1098"/>
      <c r="D718" s="1099"/>
      <c r="E718" s="1099"/>
      <c r="F718" s="1099"/>
      <c r="G718" s="1100"/>
      <c r="H718" s="1105"/>
      <c r="I718" s="1105"/>
      <c r="J718" s="1109"/>
      <c r="K718" s="1110"/>
      <c r="L718" s="1071" t="s">
        <v>73</v>
      </c>
      <c r="M718" s="1072"/>
      <c r="N718" s="1072"/>
      <c r="O718" s="1073"/>
      <c r="P718" s="165" t="s">
        <v>196</v>
      </c>
    </row>
    <row r="719" spans="1:16" ht="17.25" customHeight="1" thickBot="1">
      <c r="A719" s="1084"/>
      <c r="B719" s="47"/>
      <c r="C719" s="1101"/>
      <c r="D719" s="1102"/>
      <c r="E719" s="1102"/>
      <c r="F719" s="1102"/>
      <c r="G719" s="1103"/>
      <c r="H719" s="1106"/>
      <c r="I719" s="1106"/>
      <c r="J719" s="1111"/>
      <c r="K719" s="1112"/>
      <c r="L719" s="1074" t="s">
        <v>57</v>
      </c>
      <c r="M719" s="1075"/>
      <c r="N719" s="1076" t="str">
        <f>Master!$E$6</f>
        <v>2021-22</v>
      </c>
      <c r="O719" s="1077"/>
    </row>
    <row r="720" spans="1:16" ht="21.75" customHeight="1">
      <c r="A720" s="1084"/>
      <c r="B720" s="49" t="s">
        <v>79</v>
      </c>
      <c r="C720" s="1078" t="s">
        <v>22</v>
      </c>
      <c r="D720" s="1079"/>
      <c r="E720" s="1079"/>
      <c r="F720" s="1080"/>
      <c r="G720" s="482" t="s">
        <v>186</v>
      </c>
      <c r="H720" s="1081">
        <f>VLOOKUP($A714,'Class-9'!$B$9:$EX$108,4,0)</f>
        <v>0</v>
      </c>
      <c r="I720" s="1081"/>
      <c r="J720" s="1081"/>
      <c r="K720" s="1081"/>
      <c r="L720" s="1081"/>
      <c r="M720" s="1081"/>
      <c r="N720" s="1081"/>
      <c r="O720" s="1082"/>
    </row>
    <row r="721" spans="1:15" ht="21.75" customHeight="1">
      <c r="A721" s="1084"/>
      <c r="B721" s="49" t="s">
        <v>79</v>
      </c>
      <c r="C721" s="1065" t="s">
        <v>24</v>
      </c>
      <c r="D721" s="1066"/>
      <c r="E721" s="1066"/>
      <c r="F721" s="1067"/>
      <c r="G721" s="483" t="s">
        <v>186</v>
      </c>
      <c r="H721" s="1068">
        <f>VLOOKUP($A714,'Class-9'!$B$9:$EX$108,7,0)</f>
        <v>0</v>
      </c>
      <c r="I721" s="1068"/>
      <c r="J721" s="1068"/>
      <c r="K721" s="1068"/>
      <c r="L721" s="1068"/>
      <c r="M721" s="1068"/>
      <c r="N721" s="1068"/>
      <c r="O721" s="1069"/>
    </row>
    <row r="722" spans="1:15" ht="21.75" customHeight="1">
      <c r="A722" s="1084"/>
      <c r="B722" s="49" t="s">
        <v>79</v>
      </c>
      <c r="C722" s="1065" t="s">
        <v>25</v>
      </c>
      <c r="D722" s="1066"/>
      <c r="E722" s="1066"/>
      <c r="F722" s="1067"/>
      <c r="G722" s="483" t="s">
        <v>186</v>
      </c>
      <c r="H722" s="1068">
        <f>VLOOKUP($A714,'Class-9'!$B$9:$EX$108,8,0)</f>
        <v>0</v>
      </c>
      <c r="I722" s="1068"/>
      <c r="J722" s="1068"/>
      <c r="K722" s="1068"/>
      <c r="L722" s="1068"/>
      <c r="M722" s="1068"/>
      <c r="N722" s="1068"/>
      <c r="O722" s="1069"/>
    </row>
    <row r="723" spans="1:15" ht="21.75" customHeight="1">
      <c r="A723" s="1084"/>
      <c r="B723" s="49" t="s">
        <v>79</v>
      </c>
      <c r="C723" s="1065" t="s">
        <v>58</v>
      </c>
      <c r="D723" s="1066"/>
      <c r="E723" s="1066"/>
      <c r="F723" s="1067"/>
      <c r="G723" s="483" t="s">
        <v>186</v>
      </c>
      <c r="H723" s="1068">
        <f>VLOOKUP($A714,'Class-9'!$B$9:$EX$108,9,0)</f>
        <v>0</v>
      </c>
      <c r="I723" s="1068"/>
      <c r="J723" s="1068"/>
      <c r="K723" s="1068"/>
      <c r="L723" s="1068"/>
      <c r="M723" s="1068"/>
      <c r="N723" s="1068"/>
      <c r="O723" s="1069"/>
    </row>
    <row r="724" spans="1:15" ht="21.75" customHeight="1">
      <c r="A724" s="1084"/>
      <c r="B724" s="49" t="s">
        <v>79</v>
      </c>
      <c r="C724" s="1065" t="s">
        <v>59</v>
      </c>
      <c r="D724" s="1066"/>
      <c r="E724" s="1066"/>
      <c r="F724" s="1067"/>
      <c r="G724" s="483" t="s">
        <v>186</v>
      </c>
      <c r="H724" s="1070" t="str">
        <f>CONCATENATE('Class-9'!$G$4,'Class-9'!$J$4)</f>
        <v>9(A)</v>
      </c>
      <c r="I724" s="1068"/>
      <c r="J724" s="1068"/>
      <c r="K724" s="1068"/>
      <c r="L724" s="1068"/>
      <c r="M724" s="1068"/>
      <c r="N724" s="1068"/>
      <c r="O724" s="1069"/>
    </row>
    <row r="725" spans="1:15" ht="21.75" customHeight="1" thickBot="1">
      <c r="A725" s="1084"/>
      <c r="B725" s="49" t="s">
        <v>79</v>
      </c>
      <c r="C725" s="1145" t="s">
        <v>27</v>
      </c>
      <c r="D725" s="1146"/>
      <c r="E725" s="1146"/>
      <c r="F725" s="1147"/>
      <c r="G725" s="484" t="s">
        <v>186</v>
      </c>
      <c r="H725" s="1148">
        <f>VLOOKUP($A714,'Class-9'!$B$9:$EX$108,10,0)</f>
        <v>0</v>
      </c>
      <c r="I725" s="1148"/>
      <c r="J725" s="1148"/>
      <c r="K725" s="1148"/>
      <c r="L725" s="1148"/>
      <c r="M725" s="1148"/>
      <c r="N725" s="1148"/>
      <c r="O725" s="1149"/>
    </row>
    <row r="726" spans="1:15" ht="19.5" customHeight="1">
      <c r="A726" s="1084"/>
      <c r="B726" s="60" t="s">
        <v>79</v>
      </c>
      <c r="C726" s="1150" t="s">
        <v>60</v>
      </c>
      <c r="D726" s="1151"/>
      <c r="E726" s="1154" t="s">
        <v>83</v>
      </c>
      <c r="F726" s="1154" t="s">
        <v>84</v>
      </c>
      <c r="G726" s="1156" t="s">
        <v>33</v>
      </c>
      <c r="H726" s="1158" t="s">
        <v>61</v>
      </c>
      <c r="I726" s="1158"/>
      <c r="J726" s="1159"/>
      <c r="K726" s="1160" t="s">
        <v>100</v>
      </c>
      <c r="L726" s="1161"/>
      <c r="M726" s="1162"/>
      <c r="N726" s="1154" t="s">
        <v>91</v>
      </c>
      <c r="O726" s="1163" t="s">
        <v>209</v>
      </c>
    </row>
    <row r="727" spans="1:15" ht="21.75" customHeight="1">
      <c r="A727" s="1084"/>
      <c r="B727" s="60"/>
      <c r="C727" s="1152"/>
      <c r="D727" s="1153"/>
      <c r="E727" s="1155"/>
      <c r="F727" s="1155"/>
      <c r="G727" s="1157"/>
      <c r="H727" s="507" t="s">
        <v>32</v>
      </c>
      <c r="I727" s="347" t="s">
        <v>199</v>
      </c>
      <c r="J727" s="508" t="s">
        <v>33</v>
      </c>
      <c r="K727" s="507" t="s">
        <v>32</v>
      </c>
      <c r="L727" s="347" t="s">
        <v>199</v>
      </c>
      <c r="M727" s="508" t="s">
        <v>33</v>
      </c>
      <c r="N727" s="1155"/>
      <c r="O727" s="1164"/>
    </row>
    <row r="728" spans="1:15" ht="21.75" customHeight="1" thickBot="1">
      <c r="A728" s="1084"/>
      <c r="B728" s="60" t="s">
        <v>79</v>
      </c>
      <c r="C728" s="1139" t="s">
        <v>62</v>
      </c>
      <c r="D728" s="1140"/>
      <c r="E728" s="509">
        <f>'Class-9'!$L$7</f>
        <v>20</v>
      </c>
      <c r="F728" s="509">
        <f>'Class-9'!$M$7</f>
        <v>20</v>
      </c>
      <c r="G728" s="510">
        <f>SUM(E728:F728)</f>
        <v>40</v>
      </c>
      <c r="H728" s="509">
        <f>'Class-9'!$O$7</f>
        <v>48</v>
      </c>
      <c r="I728" s="509">
        <f>'Class-9'!$P$7</f>
        <v>12</v>
      </c>
      <c r="J728" s="510">
        <f>SUM(H728:I728)</f>
        <v>60</v>
      </c>
      <c r="K728" s="509">
        <f>'Class-9'!$R$7</f>
        <v>80</v>
      </c>
      <c r="L728" s="509">
        <f>'Class-9'!$S$7</f>
        <v>20</v>
      </c>
      <c r="M728" s="510">
        <f>SUM(K728:L728)</f>
        <v>100</v>
      </c>
      <c r="N728" s="509">
        <f>SUM(G728,J728,M728)</f>
        <v>200</v>
      </c>
      <c r="O728" s="1165"/>
    </row>
    <row r="729" spans="1:15" ht="17.25" customHeight="1">
      <c r="A729" s="1084"/>
      <c r="B729" s="60" t="s">
        <v>79</v>
      </c>
      <c r="C729" s="1141" t="str">
        <f>'Class-9'!$L$3</f>
        <v>HINDI</v>
      </c>
      <c r="D729" s="1142"/>
      <c r="E729" s="511">
        <f>IF($J717="TC",0,IF($J717="Nso",0,VLOOKUP($A714,'Class-9'!$B$9:$EX$108,11,0)))</f>
        <v>0</v>
      </c>
      <c r="F729" s="511">
        <f>IF($J717="TC",0,IF($J717="Nso",0,VLOOKUP($A714,'Class-9'!$B$9:$EX$108,12,0)))</f>
        <v>0</v>
      </c>
      <c r="G729" s="512">
        <f>E729+F729</f>
        <v>0</v>
      </c>
      <c r="H729" s="511">
        <f>IF($J717="TC",0,IF($J717="Nso",0,VLOOKUP($A714,'Class-9'!$B$9:$EX$108,14,0)))</f>
        <v>0</v>
      </c>
      <c r="I729" s="511">
        <f>IF($J717="TC",0,IF($J717="Nso",0,VLOOKUP($A714,'Class-9'!$B$9:$EX$108,15,0)))</f>
        <v>0</v>
      </c>
      <c r="J729" s="512">
        <f>H729+I729</f>
        <v>0</v>
      </c>
      <c r="K729" s="511">
        <f>IF($J717="TC",0,IF($J717="Nso",0,VLOOKUP($A714,'Class-9'!$B$9:$EX$108,17,0)))</f>
        <v>0</v>
      </c>
      <c r="L729" s="511">
        <f>IF($J717="Nso",0,VLOOKUP($A714,'Class-9'!$B$9:$EX$108,18,0))</f>
        <v>0</v>
      </c>
      <c r="M729" s="512">
        <f>K729+L729</f>
        <v>0</v>
      </c>
      <c r="N729" s="511">
        <f>G729+J729+M729</f>
        <v>0</v>
      </c>
      <c r="O729" s="513" t="str">
        <f>IF($J717="TC",0,IF($J717="Nso",0,VLOOKUP($A714,'Class-9'!$B$9:$EX$108,24,0)))</f>
        <v/>
      </c>
    </row>
    <row r="730" spans="1:15" ht="17.25" customHeight="1">
      <c r="A730" s="1084"/>
      <c r="B730" s="60" t="s">
        <v>79</v>
      </c>
      <c r="C730" s="1143" t="str">
        <f>'Class-9'!$Z$3</f>
        <v>ENGLISH</v>
      </c>
      <c r="D730" s="1144"/>
      <c r="E730" s="511">
        <f>IF($J717="TC",0,IF($J717="Nso",0,VLOOKUP($A714,'Class-9'!$B$9:$EX$108,25,0)))</f>
        <v>0</v>
      </c>
      <c r="F730" s="511">
        <f>IF($J717="TC",0,IF($J717="Nso",0,VLOOKUP($A714,'Class-9'!$B$9:$EX$108,26,0)))</f>
        <v>0</v>
      </c>
      <c r="G730" s="514">
        <f t="shared" ref="G730:G734" si="76">E730+F730</f>
        <v>0</v>
      </c>
      <c r="H730" s="472">
        <f>IF($J717="TC",0,IF($J717="Nso",0,VLOOKUP($A714,'Class-9'!$B$9:$EX$108,28,0)))</f>
        <v>0</v>
      </c>
      <c r="I730" s="511">
        <f>IF($J717="TC",0,IF($J717="Nso",0,VLOOKUP($A714,'Class-9'!$B$9:$EX$108,29,0)))</f>
        <v>0</v>
      </c>
      <c r="J730" s="514">
        <f t="shared" ref="J730:J734" si="77">H730+I730</f>
        <v>0</v>
      </c>
      <c r="K730" s="511">
        <f>IF($J717="TC",0,IF($J717="Nso",0,VLOOKUP($A714,'Class-9'!$B$9:$EX$108,31,0)))</f>
        <v>0</v>
      </c>
      <c r="L730" s="511">
        <f>IF($J717="Nso",0,VLOOKUP($A714,'Class-9'!$B$9:$EX$108,32,0))</f>
        <v>0</v>
      </c>
      <c r="M730" s="514">
        <f t="shared" ref="M730:M734" si="78">K730+L730</f>
        <v>0</v>
      </c>
      <c r="N730" s="511">
        <f t="shared" ref="N730:N734" si="79">G730+J730+M730</f>
        <v>0</v>
      </c>
      <c r="O730" s="513" t="str">
        <f>IF($J717="TC",0,IF($J717="Nso",0,VLOOKUP($A714,'Class-9'!$B$9:$EX$108,38,0)))</f>
        <v/>
      </c>
    </row>
    <row r="731" spans="1:15" ht="17.25" customHeight="1">
      <c r="A731" s="1084"/>
      <c r="B731" s="60" t="s">
        <v>79</v>
      </c>
      <c r="C731" s="1143" t="str">
        <f>'Class-9'!$AN$3</f>
        <v>SANSKRIT</v>
      </c>
      <c r="D731" s="1144"/>
      <c r="E731" s="511">
        <f>IF($J717="TC",0,IF($J717="Nso",0,VLOOKUP($A714,'Class-9'!$B$9:$EX$108,39,0)))</f>
        <v>0</v>
      </c>
      <c r="F731" s="511">
        <f>IF($J717="TC",0,IF($J717="TC",0,IF($J717="Nso",0,VLOOKUP($A714,'Class-9'!$B$9:$EX$108,40,0))))</f>
        <v>0</v>
      </c>
      <c r="G731" s="514">
        <f t="shared" si="76"/>
        <v>0</v>
      </c>
      <c r="H731" s="472">
        <f>IF($J717="TC",0,IF($J717="Nso",0,VLOOKUP($A714,'Class-9'!$B$9:$EX$108,42,0)))</f>
        <v>0</v>
      </c>
      <c r="I731" s="511">
        <f>IF($J717="TC",0,IF($J717="Nso",0,VLOOKUP($A714,'Class-9'!$B$9:$EX$108,43,0)))</f>
        <v>0</v>
      </c>
      <c r="J731" s="514">
        <f t="shared" si="77"/>
        <v>0</v>
      </c>
      <c r="K731" s="511">
        <f>IF($J717="TC",0,IF($J717="Nso",0,VLOOKUP($A714,'Class-9'!$B$9:$EX$108,45,0)))</f>
        <v>0</v>
      </c>
      <c r="L731" s="511">
        <f>IF($J717="Nso",0,VLOOKUP($A714,'Class-9'!$B$9:$EX$108,46,0))</f>
        <v>0</v>
      </c>
      <c r="M731" s="514">
        <f t="shared" si="78"/>
        <v>0</v>
      </c>
      <c r="N731" s="511">
        <f t="shared" si="79"/>
        <v>0</v>
      </c>
      <c r="O731" s="513" t="str">
        <f>IF($J717="TC",0,IF($J717="Nso",0,VLOOKUP($A714,'Class-9'!$B$9:$EX$108,52,0)))</f>
        <v/>
      </c>
    </row>
    <row r="732" spans="1:15" ht="17.25" customHeight="1">
      <c r="A732" s="1084"/>
      <c r="B732" s="60" t="s">
        <v>79</v>
      </c>
      <c r="C732" s="1143" t="str">
        <f>'Class-9'!$BB$3</f>
        <v>SCIENCE</v>
      </c>
      <c r="D732" s="1144"/>
      <c r="E732" s="511">
        <f>IF($J717="TC",0,IF($J717="Nso",0,VLOOKUP($A714,'Class-9'!$B$9:$EX$108,53,0)))</f>
        <v>0</v>
      </c>
      <c r="F732" s="511">
        <f>IF($J717="TC",0,IF($J717="Nso",0,VLOOKUP($A714,'Class-9'!$B$9:$EX$108,54,0)))</f>
        <v>0</v>
      </c>
      <c r="G732" s="514">
        <f t="shared" si="76"/>
        <v>0</v>
      </c>
      <c r="H732" s="472">
        <f>IF($J717="TC",0,IF($J717="Nso",0,VLOOKUP($A714,'Class-9'!$B$9:$EX$108,56,0)))</f>
        <v>0</v>
      </c>
      <c r="I732" s="511">
        <f>IF($J717="TC",0,IF($J717="Nso",0,VLOOKUP($A714,'Class-9'!$B$9:$EX$108,57,0)))</f>
        <v>0</v>
      </c>
      <c r="J732" s="514">
        <f t="shared" si="77"/>
        <v>0</v>
      </c>
      <c r="K732" s="511">
        <f>IF($J717="TC",0,IF($J717="Nso",0,VLOOKUP($A714,'Class-9'!$B$9:$EX$108,59,0)))</f>
        <v>0</v>
      </c>
      <c r="L732" s="511">
        <f>IF($J717="Nso",0,VLOOKUP($A714,'Class-9'!$B$9:$EX$108,60,0))</f>
        <v>0</v>
      </c>
      <c r="M732" s="514">
        <f t="shared" si="78"/>
        <v>0</v>
      </c>
      <c r="N732" s="511">
        <f t="shared" si="79"/>
        <v>0</v>
      </c>
      <c r="O732" s="513" t="str">
        <f>IF($J717="TC",0,IF($J717="Nso",0,VLOOKUP($A714,'Class-9'!$B$9:$EX$108,66,0)))</f>
        <v/>
      </c>
    </row>
    <row r="733" spans="1:15" ht="17.25" customHeight="1">
      <c r="A733" s="1084"/>
      <c r="B733" s="60" t="s">
        <v>79</v>
      </c>
      <c r="C733" s="1143" t="str">
        <f>'Class-9'!$BP$3</f>
        <v>MATHEMATICS</v>
      </c>
      <c r="D733" s="1144"/>
      <c r="E733" s="511">
        <f>IF($J717="TC",0,IF($J717="Nso",0,VLOOKUP($A714,'Class-9'!$B$9:$EX$108,67,0)))</f>
        <v>0</v>
      </c>
      <c r="F733" s="511">
        <f>IF($J717="TC",0,IF($J717="Nso",0,VLOOKUP($A714,'Class-9'!$B$9:$EX$108,68,0)))</f>
        <v>0</v>
      </c>
      <c r="G733" s="514">
        <f t="shared" si="76"/>
        <v>0</v>
      </c>
      <c r="H733" s="472">
        <f>IF($J717="TC",0,IF($J717="Nso",0,VLOOKUP($A714,'Class-9'!$B$9:$EX$108,70,0)))</f>
        <v>0</v>
      </c>
      <c r="I733" s="511">
        <f>IF($J717="TC",0,IF($J717="Nso",0,VLOOKUP($A714,'Class-9'!$B$9:$EX$108,71,0)))</f>
        <v>0</v>
      </c>
      <c r="J733" s="514">
        <f t="shared" si="77"/>
        <v>0</v>
      </c>
      <c r="K733" s="511">
        <f>IF($J717="TC",0,IF($J717="Nso",0,VLOOKUP($A714,'Class-9'!$B$9:$EX$108,73,0)))</f>
        <v>0</v>
      </c>
      <c r="L733" s="511">
        <f>IF($J717="Nso",0,VLOOKUP($A714,'Class-9'!$B$9:$EX$108,74,0))</f>
        <v>0</v>
      </c>
      <c r="M733" s="514">
        <f t="shared" si="78"/>
        <v>0</v>
      </c>
      <c r="N733" s="511">
        <f t="shared" si="79"/>
        <v>0</v>
      </c>
      <c r="O733" s="513" t="str">
        <f>IF($J717="TC",0,IF($J717="Nso",0,VLOOKUP($A714,'Class-9'!$B$9:$EX$108,80,0)))</f>
        <v/>
      </c>
    </row>
    <row r="734" spans="1:15" ht="17.25" customHeight="1" thickBot="1">
      <c r="A734" s="1084"/>
      <c r="B734" s="60" t="s">
        <v>79</v>
      </c>
      <c r="C734" s="1117" t="str">
        <f>'Class-9'!$CD$3</f>
        <v>SOCIAL SCIENCE</v>
      </c>
      <c r="D734" s="1118"/>
      <c r="E734" s="511">
        <f>IF($J717="TC",0,IF($J717="Nso",0,VLOOKUP($A714,'Class-9'!$B$9:$EX$108,81,0)))</f>
        <v>0</v>
      </c>
      <c r="F734" s="511">
        <f>IF($J717="TC",0,IF($J717="Nso",0,VLOOKUP($A714,'Class-9'!$B$9:$EX$108,82,0)))</f>
        <v>0</v>
      </c>
      <c r="G734" s="515">
        <f t="shared" si="76"/>
        <v>0</v>
      </c>
      <c r="H734" s="516">
        <f>IF($J717="TC",0,IF($J717="Nso",0,VLOOKUP($A714,'Class-9'!$B$9:$EX$108,84,0)))</f>
        <v>0</v>
      </c>
      <c r="I734" s="511">
        <f>IF($J717="TC",0,IF($J717="Nso",0,VLOOKUP($A714,'Class-9'!$B$9:$EX$108,85,0)))</f>
        <v>0</v>
      </c>
      <c r="J734" s="515">
        <f t="shared" si="77"/>
        <v>0</v>
      </c>
      <c r="K734" s="511">
        <f>IF($J717="TC",0,IF($J717="Nso",0,VLOOKUP($A714,'Class-9'!$B$9:$EX$108,87,0)))</f>
        <v>0</v>
      </c>
      <c r="L734" s="511">
        <f>IF($J717="Nso",0,VLOOKUP($A714,'Class-9'!$B$9:$EX$108,88,0))</f>
        <v>0</v>
      </c>
      <c r="M734" s="515">
        <f t="shared" si="78"/>
        <v>0</v>
      </c>
      <c r="N734" s="511">
        <f t="shared" si="79"/>
        <v>0</v>
      </c>
      <c r="O734" s="513" t="str">
        <f>IF($J717="TC",0,IF($J717="Nso",0,VLOOKUP($A714,'Class-9'!$B$9:$EX$108,94,0)))</f>
        <v/>
      </c>
    </row>
    <row r="735" spans="1:15" ht="21.75" customHeight="1">
      <c r="A735" s="1084"/>
      <c r="B735" s="60" t="s">
        <v>79</v>
      </c>
      <c r="C735" s="1119" t="s">
        <v>92</v>
      </c>
      <c r="D735" s="1120"/>
      <c r="E735" s="1121"/>
      <c r="F735" s="1125" t="s">
        <v>93</v>
      </c>
      <c r="G735" s="1126"/>
      <c r="H735" s="1127" t="s">
        <v>94</v>
      </c>
      <c r="I735" s="1128"/>
      <c r="J735" s="1129" t="s">
        <v>47</v>
      </c>
      <c r="K735" s="1130"/>
      <c r="L735" s="517" t="s">
        <v>114</v>
      </c>
      <c r="M735" s="1131" t="s">
        <v>45</v>
      </c>
      <c r="N735" s="1132"/>
      <c r="O735" s="518" t="s">
        <v>49</v>
      </c>
    </row>
    <row r="736" spans="1:15" ht="21.75" customHeight="1" thickBot="1">
      <c r="A736" s="1084"/>
      <c r="B736" s="60" t="s">
        <v>79</v>
      </c>
      <c r="C736" s="1122"/>
      <c r="D736" s="1123"/>
      <c r="E736" s="1124"/>
      <c r="F736" s="1133">
        <f>IF($J717="TC",0,IF($J717="Nso",0,VLOOKUP($A714,'Class-9'!$B$9:$EX$108,146,0)))</f>
        <v>0</v>
      </c>
      <c r="G736" s="1134"/>
      <c r="H736" s="1133">
        <f>IF($J717="TC",0,IF($J717="Nso",0,VLOOKUP($A714,'Class-9'!$B$9:$EX$108,147,0)))</f>
        <v>0</v>
      </c>
      <c r="I736" s="1134"/>
      <c r="J736" s="1135">
        <f>IF($J717="TC",0,IF($J717="Nso",0,VLOOKUP($A714,'Class-9'!$B$9:$EX$108,148,0)))</f>
        <v>0</v>
      </c>
      <c r="K736" s="1136"/>
      <c r="L736" s="349" t="str">
        <f>IF($J717="TC",0,IF($J717="Nso",0,VLOOKUP($A714,'Class-9'!$B$9:$EX$108,149,0)))</f>
        <v/>
      </c>
      <c r="M736" s="1137" t="str">
        <f>IF($J717="TC","TC",IF($J717="Nso","NSO",VLOOKUP($A714,'Class-9'!$B$9:$EX$108,150,0)))</f>
        <v/>
      </c>
      <c r="N736" s="1138"/>
      <c r="O736" s="123" t="str">
        <f>IF($J717="Nso",0,VLOOKUP($A714,'Class-9'!$B$9:$EX$108,152,0))</f>
        <v/>
      </c>
    </row>
    <row r="737" spans="1:15" ht="21.75" customHeight="1">
      <c r="A737" s="1084"/>
      <c r="B737" s="60" t="s">
        <v>79</v>
      </c>
      <c r="C737" s="1186" t="s">
        <v>65</v>
      </c>
      <c r="D737" s="1187"/>
      <c r="E737" s="1187"/>
      <c r="F737" s="1187"/>
      <c r="G737" s="1187"/>
      <c r="H737" s="1188"/>
      <c r="I737" s="1189" t="s">
        <v>66</v>
      </c>
      <c r="J737" s="1190"/>
      <c r="K737" s="1190"/>
      <c r="L737" s="124">
        <f>VLOOKUP($A714,'Class-9'!$B$9:$EX$108,143,0)</f>
        <v>0</v>
      </c>
      <c r="M737" s="1191" t="s">
        <v>126</v>
      </c>
      <c r="N737" s="1192"/>
      <c r="O737" s="1193"/>
    </row>
    <row r="738" spans="1:15" ht="21.75" customHeight="1" thickBot="1">
      <c r="A738" s="1084"/>
      <c r="B738" s="60" t="s">
        <v>79</v>
      </c>
      <c r="C738" s="1194" t="s">
        <v>60</v>
      </c>
      <c r="D738" s="1195"/>
      <c r="E738" s="1195"/>
      <c r="F738" s="1196" t="s">
        <v>197</v>
      </c>
      <c r="G738" s="1196"/>
      <c r="H738" s="351" t="s">
        <v>53</v>
      </c>
      <c r="I738" s="1197" t="s">
        <v>67</v>
      </c>
      <c r="J738" s="1198"/>
      <c r="K738" s="1198"/>
      <c r="L738" s="174">
        <f>VLOOKUP($A714,'Class-9'!$B$9:$EX$108,144,0)</f>
        <v>0</v>
      </c>
      <c r="M738" s="1199" t="str">
        <f>IF($J717="TC",0,IF($J717="Nso",0,VLOOKUP($A714,'Class-9'!$B$9:$EX$108,145,0)))</f>
        <v/>
      </c>
      <c r="N738" s="1200"/>
      <c r="O738" s="1201"/>
    </row>
    <row r="739" spans="1:15" ht="21.75" customHeight="1">
      <c r="A739" s="1084"/>
      <c r="B739" s="60" t="s">
        <v>79</v>
      </c>
      <c r="C739" s="1194"/>
      <c r="D739" s="1195"/>
      <c r="E739" s="1195"/>
      <c r="F739" s="1196"/>
      <c r="G739" s="1196"/>
      <c r="H739" s="490" t="s">
        <v>203</v>
      </c>
      <c r="I739" s="1202" t="s">
        <v>68</v>
      </c>
      <c r="J739" s="1203"/>
      <c r="K739" s="1203"/>
      <c r="L739" s="1204">
        <f>IF($J717="TC","Transferred",IF($J717="Nso","NameSeparated",VLOOKUP($A714,'Class-9'!$B$9:$EX$108,153,0)))</f>
        <v>0</v>
      </c>
      <c r="M739" s="1204"/>
      <c r="N739" s="1204"/>
      <c r="O739" s="1205"/>
    </row>
    <row r="740" spans="1:15" s="489" customFormat="1" ht="17.25" customHeight="1">
      <c r="A740" s="1084"/>
      <c r="B740" s="488" t="s">
        <v>79</v>
      </c>
      <c r="C740" s="1166" t="str">
        <f>'Class-9'!$CR$3</f>
        <v>Foundation Of Information Tech.</v>
      </c>
      <c r="D740" s="1167"/>
      <c r="E740" s="1168"/>
      <c r="F740" s="1169" t="str">
        <f>IF($J717="TC",0,IF($J717="Nso",0,VLOOKUP($A714,'Class-9'!$B$9:$GA$108,170,0)))</f>
        <v>0/200</v>
      </c>
      <c r="G740" s="1169"/>
      <c r="H740" s="122">
        <f>IF($J717="TC",0,IF($J717="Nso",0,VLOOKUP($A714,'Class-9'!$B$9:$GA$108,106,0)))</f>
        <v>0</v>
      </c>
      <c r="I740" s="1170" t="s">
        <v>81</v>
      </c>
      <c r="J740" s="1171"/>
      <c r="K740" s="1171"/>
      <c r="L740" s="1172">
        <f>'Class-9'!$T$2</f>
        <v>44676</v>
      </c>
      <c r="M740" s="1173"/>
      <c r="N740" s="1173"/>
      <c r="O740" s="1174"/>
    </row>
    <row r="741" spans="1:15" s="489" customFormat="1" ht="17.25" customHeight="1">
      <c r="A741" s="1084"/>
      <c r="B741" s="488" t="s">
        <v>79</v>
      </c>
      <c r="C741" s="1175" t="str">
        <f>'Class-9'!$DD$3</f>
        <v>Health &amp; Phy. Edu.</v>
      </c>
      <c r="D741" s="1169"/>
      <c r="E741" s="1169"/>
      <c r="F741" s="1176" t="str">
        <f>IF($J717="TC",0,IF($J717="Nso",0,VLOOKUP($A714,'Class-9'!$B$9:$GA$108,174,0)))</f>
        <v>0/200</v>
      </c>
      <c r="G741" s="1177"/>
      <c r="H741" s="122">
        <f>IF($J717="TC",0,IF($J717="Nso",0,VLOOKUP($A714,'Class-9'!$B$9:$GA$108,118,0)))</f>
        <v>0</v>
      </c>
      <c r="I741" s="1178"/>
      <c r="J741" s="1179"/>
      <c r="K741" s="1179"/>
      <c r="L741" s="1179"/>
      <c r="M741" s="1179"/>
      <c r="N741" s="1179"/>
      <c r="O741" s="1180"/>
    </row>
    <row r="742" spans="1:15" s="489" customFormat="1" ht="17.25" customHeight="1">
      <c r="A742" s="1084"/>
      <c r="B742" s="488" t="s">
        <v>79</v>
      </c>
      <c r="C742" s="1184" t="str">
        <f>'Class-9'!$DP$3</f>
        <v>S.U.P.W.</v>
      </c>
      <c r="D742" s="1185"/>
      <c r="E742" s="1185"/>
      <c r="F742" s="1176" t="str">
        <f>IF($J717="TC",0,IF($J717="Nso",0,VLOOKUP($A714,'Class-9'!$B$9:$GA$108,178,0)))</f>
        <v>0/100</v>
      </c>
      <c r="G742" s="1177"/>
      <c r="H742" s="122">
        <f>IF($J717="TC",0,IF($J717="Nso",0,VLOOKUP($A714,'Class-9'!$B$9:$GA$108,124,0)))</f>
        <v>0</v>
      </c>
      <c r="I742" s="1181"/>
      <c r="J742" s="1182"/>
      <c r="K742" s="1182"/>
      <c r="L742" s="1182"/>
      <c r="M742" s="1182"/>
      <c r="N742" s="1182"/>
      <c r="O742" s="1183"/>
    </row>
    <row r="743" spans="1:15" s="489" customFormat="1" ht="17.25" customHeight="1">
      <c r="A743" s="1084"/>
      <c r="B743" s="488"/>
      <c r="C743" s="1184" t="str">
        <f>'Class-9'!$DV$3</f>
        <v>ART EDUCATION</v>
      </c>
      <c r="D743" s="1185"/>
      <c r="E743" s="1185"/>
      <c r="F743" s="1176" t="str">
        <f>IF($J716="TC",0,IF($J716="Nso",0,VLOOKUP($A714,'Class-9'!$B$9:$GA$108,182,0)))</f>
        <v>0/100</v>
      </c>
      <c r="G743" s="1177"/>
      <c r="H743" s="122">
        <f>IF($J716="TC",0,IF($J716="Nso",0,VLOOKUP($A714,'Class-9'!$B$9:$GA$108,130,0)))</f>
        <v>0</v>
      </c>
      <c r="I743" s="1237" t="s">
        <v>95</v>
      </c>
      <c r="J743" s="1221"/>
      <c r="K743" s="1221"/>
      <c r="L743" s="1221"/>
      <c r="M743" s="1221"/>
      <c r="N743" s="1221"/>
      <c r="O743" s="1222"/>
    </row>
    <row r="744" spans="1:15" s="489" customFormat="1" ht="17.25" customHeight="1" thickBot="1">
      <c r="A744" s="1084"/>
      <c r="B744" s="488" t="s">
        <v>79</v>
      </c>
      <c r="C744" s="1238" t="str">
        <f>'Class-9'!$EB$3</f>
        <v>H &amp; C RAJ</v>
      </c>
      <c r="D744" s="1239"/>
      <c r="E744" s="1239"/>
      <c r="F744" s="1240" t="str">
        <f>IF($J717="TC",0,IF($J717="Nso",0,VLOOKUP($A714,'Class-9'!$B$9:$GZ$108,186,0)))</f>
        <v>0/200</v>
      </c>
      <c r="G744" s="1241"/>
      <c r="H744" s="468">
        <f>IF($J717="TC",0,IF($J717="Nso",0,VLOOKUP($A714,'Class-9'!$B$9:$GAZ$108,142,0)))</f>
        <v>0</v>
      </c>
      <c r="I744" s="1237" t="s">
        <v>74</v>
      </c>
      <c r="J744" s="1221"/>
      <c r="K744" s="1221"/>
      <c r="L744" s="1221"/>
      <c r="M744" s="1221"/>
      <c r="N744" s="1221"/>
      <c r="O744" s="1222"/>
    </row>
    <row r="745" spans="1:15" ht="17.25" customHeight="1">
      <c r="A745" s="1084"/>
      <c r="B745" s="49" t="s">
        <v>79</v>
      </c>
      <c r="C745" s="1209" t="s">
        <v>205</v>
      </c>
      <c r="D745" s="1210"/>
      <c r="E745" s="1211"/>
      <c r="F745" s="1218" t="s">
        <v>206</v>
      </c>
      <c r="G745" s="1219"/>
      <c r="H745" s="519" t="s">
        <v>34</v>
      </c>
      <c r="I745" s="1220" t="s">
        <v>75</v>
      </c>
      <c r="J745" s="1221"/>
      <c r="K745" s="1221"/>
      <c r="L745" s="1221"/>
      <c r="M745" s="1221"/>
      <c r="N745" s="1221"/>
      <c r="O745" s="1222"/>
    </row>
    <row r="746" spans="1:15" ht="17.25" customHeight="1">
      <c r="A746" s="1084"/>
      <c r="B746" s="49" t="s">
        <v>79</v>
      </c>
      <c r="C746" s="1212"/>
      <c r="D746" s="1213"/>
      <c r="E746" s="1214"/>
      <c r="F746" s="1223" t="s">
        <v>207</v>
      </c>
      <c r="G746" s="1224"/>
      <c r="H746" s="520" t="s">
        <v>204</v>
      </c>
      <c r="I746" s="1225" t="s">
        <v>76</v>
      </c>
      <c r="J746" s="1226"/>
      <c r="K746" s="1226"/>
      <c r="L746" s="1226"/>
      <c r="M746" s="1226"/>
      <c r="N746" s="1226"/>
      <c r="O746" s="1227"/>
    </row>
    <row r="747" spans="1:15" ht="17.25" customHeight="1">
      <c r="A747" s="1084"/>
      <c r="B747" s="49" t="s">
        <v>79</v>
      </c>
      <c r="C747" s="1212"/>
      <c r="D747" s="1213"/>
      <c r="E747" s="1214"/>
      <c r="F747" s="1223" t="s">
        <v>211</v>
      </c>
      <c r="G747" s="1224"/>
      <c r="H747" s="520" t="s">
        <v>69</v>
      </c>
      <c r="I747" s="1228"/>
      <c r="J747" s="1229"/>
      <c r="K747" s="1229"/>
      <c r="L747" s="1229"/>
      <c r="M747" s="1229"/>
      <c r="N747" s="1229"/>
      <c r="O747" s="1230"/>
    </row>
    <row r="748" spans="1:15" ht="17.25" customHeight="1">
      <c r="A748" s="1084"/>
      <c r="B748" s="49" t="s">
        <v>79</v>
      </c>
      <c r="C748" s="1212"/>
      <c r="D748" s="1213"/>
      <c r="E748" s="1214"/>
      <c r="F748" s="1223" t="s">
        <v>212</v>
      </c>
      <c r="G748" s="1224"/>
      <c r="H748" s="520" t="s">
        <v>70</v>
      </c>
      <c r="I748" s="1228"/>
      <c r="J748" s="1229"/>
      <c r="K748" s="1229"/>
      <c r="L748" s="1229"/>
      <c r="M748" s="1229"/>
      <c r="N748" s="1229"/>
      <c r="O748" s="1230"/>
    </row>
    <row r="749" spans="1:15" ht="17.25" customHeight="1">
      <c r="A749" s="1084"/>
      <c r="B749" s="49" t="s">
        <v>79</v>
      </c>
      <c r="C749" s="1212"/>
      <c r="D749" s="1213"/>
      <c r="E749" s="1214"/>
      <c r="F749" s="1223" t="s">
        <v>125</v>
      </c>
      <c r="G749" s="1224"/>
      <c r="H749" s="520" t="s">
        <v>72</v>
      </c>
      <c r="I749" s="1231" t="s">
        <v>96</v>
      </c>
      <c r="J749" s="1232"/>
      <c r="K749" s="1232"/>
      <c r="L749" s="1232"/>
      <c r="M749" s="1232"/>
      <c r="N749" s="1232"/>
      <c r="O749" s="1233"/>
    </row>
    <row r="750" spans="1:15" ht="17.25" customHeight="1" thickBot="1">
      <c r="A750" s="1084"/>
      <c r="B750" s="62" t="s">
        <v>79</v>
      </c>
      <c r="C750" s="1215"/>
      <c r="D750" s="1216"/>
      <c r="E750" s="1217"/>
      <c r="F750" s="1206" t="s">
        <v>208</v>
      </c>
      <c r="G750" s="1207"/>
      <c r="H750" s="521" t="s">
        <v>71</v>
      </c>
      <c r="I750" s="1234"/>
      <c r="J750" s="1235"/>
      <c r="K750" s="1235"/>
      <c r="L750" s="1235"/>
      <c r="M750" s="1235"/>
      <c r="N750" s="1235"/>
      <c r="O750" s="1236"/>
    </row>
    <row r="751" spans="1:15" ht="24.75" customHeight="1" thickTop="1" thickBot="1">
      <c r="A751" s="504">
        <f>A714+1</f>
        <v>21</v>
      </c>
      <c r="B751" s="1083" t="s">
        <v>56</v>
      </c>
      <c r="C751" s="1083"/>
      <c r="D751" s="1083"/>
      <c r="E751" s="1083"/>
      <c r="F751" s="1083"/>
      <c r="G751" s="1083"/>
      <c r="H751" s="1083"/>
      <c r="I751" s="1083"/>
      <c r="J751" s="1083"/>
      <c r="K751" s="1083"/>
      <c r="L751" s="1083"/>
      <c r="M751" s="1083"/>
      <c r="N751" s="1083"/>
      <c r="O751" s="1083"/>
    </row>
    <row r="752" spans="1:15" ht="42" customHeight="1" thickTop="1">
      <c r="A752" s="1084"/>
      <c r="B752" s="1085"/>
      <c r="C752" s="1086"/>
      <c r="D752" s="1089" t="str">
        <f>Master!$E$8</f>
        <v>Govt. Sr. Secondary School Raimalwada</v>
      </c>
      <c r="E752" s="1090"/>
      <c r="F752" s="1090"/>
      <c r="G752" s="1090"/>
      <c r="H752" s="1090"/>
      <c r="I752" s="1090"/>
      <c r="J752" s="1090"/>
      <c r="K752" s="1090"/>
      <c r="L752" s="1090"/>
      <c r="M752" s="1090"/>
      <c r="N752" s="1090"/>
      <c r="O752" s="1091"/>
    </row>
    <row r="753" spans="1:16" ht="27.75" customHeight="1" thickBot="1">
      <c r="A753" s="1084"/>
      <c r="B753" s="1087"/>
      <c r="C753" s="1088"/>
      <c r="D753" s="1092" t="str">
        <f>Master!$E$11</f>
        <v>P.S.-Bapini (Jodhpur)</v>
      </c>
      <c r="E753" s="1093"/>
      <c r="F753" s="1093"/>
      <c r="G753" s="1093"/>
      <c r="H753" s="1093"/>
      <c r="I753" s="1093"/>
      <c r="J753" s="1093"/>
      <c r="K753" s="1093"/>
      <c r="L753" s="1093"/>
      <c r="M753" s="1093"/>
      <c r="N753" s="1093"/>
      <c r="O753" s="1094"/>
    </row>
    <row r="754" spans="1:16" ht="17.25" customHeight="1">
      <c r="A754" s="1084"/>
      <c r="B754" s="352"/>
      <c r="C754" s="1095" t="s">
        <v>188</v>
      </c>
      <c r="D754" s="1096"/>
      <c r="E754" s="1096"/>
      <c r="F754" s="1096"/>
      <c r="G754" s="1097"/>
      <c r="H754" s="1104" t="s">
        <v>161</v>
      </c>
      <c r="I754" s="1104"/>
      <c r="J754" s="1107">
        <f>VLOOKUP($A751,'Class-9'!$B$9:$K$108,6)</f>
        <v>0</v>
      </c>
      <c r="K754" s="1108"/>
      <c r="L754" s="1113" t="s">
        <v>77</v>
      </c>
      <c r="M754" s="1114"/>
      <c r="N754" s="1115" t="str">
        <f>Master!$E$14</f>
        <v>08151106901</v>
      </c>
      <c r="O754" s="1116"/>
    </row>
    <row r="755" spans="1:16" ht="17.25" customHeight="1">
      <c r="A755" s="1084"/>
      <c r="B755" s="47"/>
      <c r="C755" s="1098"/>
      <c r="D755" s="1099"/>
      <c r="E755" s="1099"/>
      <c r="F755" s="1099"/>
      <c r="G755" s="1100"/>
      <c r="H755" s="1105"/>
      <c r="I755" s="1105"/>
      <c r="J755" s="1109"/>
      <c r="K755" s="1110"/>
      <c r="L755" s="1071" t="s">
        <v>73</v>
      </c>
      <c r="M755" s="1072"/>
      <c r="N755" s="1072"/>
      <c r="O755" s="1073"/>
      <c r="P755" s="165" t="s">
        <v>196</v>
      </c>
    </row>
    <row r="756" spans="1:16" ht="17.25" customHeight="1" thickBot="1">
      <c r="A756" s="1084"/>
      <c r="B756" s="47"/>
      <c r="C756" s="1101"/>
      <c r="D756" s="1102"/>
      <c r="E756" s="1102"/>
      <c r="F756" s="1102"/>
      <c r="G756" s="1103"/>
      <c r="H756" s="1106"/>
      <c r="I756" s="1106"/>
      <c r="J756" s="1111"/>
      <c r="K756" s="1112"/>
      <c r="L756" s="1074" t="s">
        <v>57</v>
      </c>
      <c r="M756" s="1075"/>
      <c r="N756" s="1076" t="str">
        <f>Master!$E$6</f>
        <v>2021-22</v>
      </c>
      <c r="O756" s="1077"/>
    </row>
    <row r="757" spans="1:16" ht="21.75" customHeight="1">
      <c r="A757" s="1084"/>
      <c r="B757" s="49" t="s">
        <v>79</v>
      </c>
      <c r="C757" s="1078" t="s">
        <v>22</v>
      </c>
      <c r="D757" s="1079"/>
      <c r="E757" s="1079"/>
      <c r="F757" s="1080"/>
      <c r="G757" s="482" t="s">
        <v>186</v>
      </c>
      <c r="H757" s="1081">
        <f>VLOOKUP($A751,'Class-9'!$B$9:$EX$108,4,0)</f>
        <v>0</v>
      </c>
      <c r="I757" s="1081"/>
      <c r="J757" s="1081"/>
      <c r="K757" s="1081"/>
      <c r="L757" s="1081"/>
      <c r="M757" s="1081"/>
      <c r="N757" s="1081"/>
      <c r="O757" s="1082"/>
    </row>
    <row r="758" spans="1:16" ht="21.75" customHeight="1">
      <c r="A758" s="1084"/>
      <c r="B758" s="49" t="s">
        <v>79</v>
      </c>
      <c r="C758" s="1065" t="s">
        <v>24</v>
      </c>
      <c r="D758" s="1066"/>
      <c r="E758" s="1066"/>
      <c r="F758" s="1067"/>
      <c r="G758" s="483" t="s">
        <v>186</v>
      </c>
      <c r="H758" s="1068">
        <f>VLOOKUP($A751,'Class-9'!$B$9:$EX$108,7,0)</f>
        <v>0</v>
      </c>
      <c r="I758" s="1068"/>
      <c r="J758" s="1068"/>
      <c r="K758" s="1068"/>
      <c r="L758" s="1068"/>
      <c r="M758" s="1068"/>
      <c r="N758" s="1068"/>
      <c r="O758" s="1069"/>
    </row>
    <row r="759" spans="1:16" ht="21.75" customHeight="1">
      <c r="A759" s="1084"/>
      <c r="B759" s="49" t="s">
        <v>79</v>
      </c>
      <c r="C759" s="1065" t="s">
        <v>25</v>
      </c>
      <c r="D759" s="1066"/>
      <c r="E759" s="1066"/>
      <c r="F759" s="1067"/>
      <c r="G759" s="483" t="s">
        <v>186</v>
      </c>
      <c r="H759" s="1068">
        <f>VLOOKUP($A751,'Class-9'!$B$9:$EX$108,8,0)</f>
        <v>0</v>
      </c>
      <c r="I759" s="1068"/>
      <c r="J759" s="1068"/>
      <c r="K759" s="1068"/>
      <c r="L759" s="1068"/>
      <c r="M759" s="1068"/>
      <c r="N759" s="1068"/>
      <c r="O759" s="1069"/>
    </row>
    <row r="760" spans="1:16" ht="21.75" customHeight="1">
      <c r="A760" s="1084"/>
      <c r="B760" s="49" t="s">
        <v>79</v>
      </c>
      <c r="C760" s="1065" t="s">
        <v>58</v>
      </c>
      <c r="D760" s="1066"/>
      <c r="E760" s="1066"/>
      <c r="F760" s="1067"/>
      <c r="G760" s="483" t="s">
        <v>186</v>
      </c>
      <c r="H760" s="1068">
        <f>VLOOKUP($A751,'Class-9'!$B$9:$EX$108,9,0)</f>
        <v>0</v>
      </c>
      <c r="I760" s="1068"/>
      <c r="J760" s="1068"/>
      <c r="K760" s="1068"/>
      <c r="L760" s="1068"/>
      <c r="M760" s="1068"/>
      <c r="N760" s="1068"/>
      <c r="O760" s="1069"/>
    </row>
    <row r="761" spans="1:16" ht="21.75" customHeight="1">
      <c r="A761" s="1084"/>
      <c r="B761" s="49" t="s">
        <v>79</v>
      </c>
      <c r="C761" s="1065" t="s">
        <v>59</v>
      </c>
      <c r="D761" s="1066"/>
      <c r="E761" s="1066"/>
      <c r="F761" s="1067"/>
      <c r="G761" s="483" t="s">
        <v>186</v>
      </c>
      <c r="H761" s="1070" t="str">
        <f>CONCATENATE('Class-9'!$G$4,'Class-9'!$J$4)</f>
        <v>9(A)</v>
      </c>
      <c r="I761" s="1068"/>
      <c r="J761" s="1068"/>
      <c r="K761" s="1068"/>
      <c r="L761" s="1068"/>
      <c r="M761" s="1068"/>
      <c r="N761" s="1068"/>
      <c r="O761" s="1069"/>
    </row>
    <row r="762" spans="1:16" ht="21.75" customHeight="1" thickBot="1">
      <c r="A762" s="1084"/>
      <c r="B762" s="49" t="s">
        <v>79</v>
      </c>
      <c r="C762" s="1145" t="s">
        <v>27</v>
      </c>
      <c r="D762" s="1146"/>
      <c r="E762" s="1146"/>
      <c r="F762" s="1147"/>
      <c r="G762" s="484" t="s">
        <v>186</v>
      </c>
      <c r="H762" s="1148">
        <f>VLOOKUP($A751,'Class-9'!$B$9:$EX$108,10,0)</f>
        <v>0</v>
      </c>
      <c r="I762" s="1148"/>
      <c r="J762" s="1148"/>
      <c r="K762" s="1148"/>
      <c r="L762" s="1148"/>
      <c r="M762" s="1148"/>
      <c r="N762" s="1148"/>
      <c r="O762" s="1149"/>
    </row>
    <row r="763" spans="1:16" ht="19.5" customHeight="1">
      <c r="A763" s="1084"/>
      <c r="B763" s="60" t="s">
        <v>79</v>
      </c>
      <c r="C763" s="1150" t="s">
        <v>60</v>
      </c>
      <c r="D763" s="1151"/>
      <c r="E763" s="1154" t="s">
        <v>83</v>
      </c>
      <c r="F763" s="1154" t="s">
        <v>84</v>
      </c>
      <c r="G763" s="1156" t="s">
        <v>33</v>
      </c>
      <c r="H763" s="1158" t="s">
        <v>61</v>
      </c>
      <c r="I763" s="1158"/>
      <c r="J763" s="1159"/>
      <c r="K763" s="1160" t="s">
        <v>100</v>
      </c>
      <c r="L763" s="1161"/>
      <c r="M763" s="1162"/>
      <c r="N763" s="1154" t="s">
        <v>91</v>
      </c>
      <c r="O763" s="1163" t="s">
        <v>209</v>
      </c>
    </row>
    <row r="764" spans="1:16" ht="21.75" customHeight="1">
      <c r="A764" s="1084"/>
      <c r="B764" s="60"/>
      <c r="C764" s="1152"/>
      <c r="D764" s="1153"/>
      <c r="E764" s="1155"/>
      <c r="F764" s="1155"/>
      <c r="G764" s="1157"/>
      <c r="H764" s="507" t="s">
        <v>32</v>
      </c>
      <c r="I764" s="347" t="s">
        <v>199</v>
      </c>
      <c r="J764" s="508" t="s">
        <v>33</v>
      </c>
      <c r="K764" s="507" t="s">
        <v>32</v>
      </c>
      <c r="L764" s="347" t="s">
        <v>199</v>
      </c>
      <c r="M764" s="508" t="s">
        <v>33</v>
      </c>
      <c r="N764" s="1155"/>
      <c r="O764" s="1164"/>
    </row>
    <row r="765" spans="1:16" ht="21.75" customHeight="1" thickBot="1">
      <c r="A765" s="1084"/>
      <c r="B765" s="60" t="s">
        <v>79</v>
      </c>
      <c r="C765" s="1139" t="s">
        <v>62</v>
      </c>
      <c r="D765" s="1140"/>
      <c r="E765" s="509">
        <f>'Class-9'!$L$7</f>
        <v>20</v>
      </c>
      <c r="F765" s="509">
        <f>'Class-9'!$M$7</f>
        <v>20</v>
      </c>
      <c r="G765" s="510">
        <f>SUM(E765:F765)</f>
        <v>40</v>
      </c>
      <c r="H765" s="509">
        <f>'Class-9'!$O$7</f>
        <v>48</v>
      </c>
      <c r="I765" s="509">
        <f>'Class-9'!$P$7</f>
        <v>12</v>
      </c>
      <c r="J765" s="510">
        <f>SUM(H765:I765)</f>
        <v>60</v>
      </c>
      <c r="K765" s="509">
        <f>'Class-9'!$R$7</f>
        <v>80</v>
      </c>
      <c r="L765" s="509">
        <f>'Class-9'!$S$7</f>
        <v>20</v>
      </c>
      <c r="M765" s="510">
        <f>SUM(K765:L765)</f>
        <v>100</v>
      </c>
      <c r="N765" s="509">
        <f>SUM(G765,J765,M765)</f>
        <v>200</v>
      </c>
      <c r="O765" s="1165"/>
    </row>
    <row r="766" spans="1:16" ht="17.25" customHeight="1">
      <c r="A766" s="1084"/>
      <c r="B766" s="60" t="s">
        <v>79</v>
      </c>
      <c r="C766" s="1141" t="str">
        <f>'Class-9'!$L$3</f>
        <v>HINDI</v>
      </c>
      <c r="D766" s="1142"/>
      <c r="E766" s="511">
        <f>IF($J754="TC",0,IF($J754="Nso",0,VLOOKUP($A751,'Class-9'!$B$9:$EX$108,11,0)))</f>
        <v>0</v>
      </c>
      <c r="F766" s="511">
        <f>IF($J754="TC",0,IF($J754="Nso",0,VLOOKUP($A751,'Class-9'!$B$9:$EX$108,12,0)))</f>
        <v>0</v>
      </c>
      <c r="G766" s="512">
        <f>E766+F766</f>
        <v>0</v>
      </c>
      <c r="H766" s="511">
        <f>IF($J754="TC",0,IF($J754="Nso",0,VLOOKUP($A751,'Class-9'!$B$9:$EX$108,14,0)))</f>
        <v>0</v>
      </c>
      <c r="I766" s="511">
        <f>IF($J754="TC",0,IF($J754="Nso",0,VLOOKUP($A751,'Class-9'!$B$9:$EX$108,15,0)))</f>
        <v>0</v>
      </c>
      <c r="J766" s="512">
        <f>H766+I766</f>
        <v>0</v>
      </c>
      <c r="K766" s="511">
        <f>IF($J754="TC",0,IF($J754="Nso",0,VLOOKUP($A751,'Class-9'!$B$9:$EX$108,17,0)))</f>
        <v>0</v>
      </c>
      <c r="L766" s="511">
        <f>IF($J754="Nso",0,VLOOKUP($A751,'Class-9'!$B$9:$EX$108,18,0))</f>
        <v>0</v>
      </c>
      <c r="M766" s="512">
        <f>K766+L766</f>
        <v>0</v>
      </c>
      <c r="N766" s="511">
        <f>G766+J766+M766</f>
        <v>0</v>
      </c>
      <c r="O766" s="513" t="str">
        <f>IF($J754="TC",0,IF($J754="Nso",0,VLOOKUP($A751,'Class-9'!$B$9:$EX$108,24,0)))</f>
        <v/>
      </c>
    </row>
    <row r="767" spans="1:16" ht="17.25" customHeight="1">
      <c r="A767" s="1084"/>
      <c r="B767" s="60" t="s">
        <v>79</v>
      </c>
      <c r="C767" s="1143" t="str">
        <f>'Class-9'!$Z$3</f>
        <v>ENGLISH</v>
      </c>
      <c r="D767" s="1144"/>
      <c r="E767" s="511">
        <f>IF($J754="TC",0,IF($J754="Nso",0,VLOOKUP($A751,'Class-9'!$B$9:$EX$108,25,0)))</f>
        <v>0</v>
      </c>
      <c r="F767" s="511">
        <f>IF($J754="TC",0,IF($J754="Nso",0,VLOOKUP($A751,'Class-9'!$B$9:$EX$108,26,0)))</f>
        <v>0</v>
      </c>
      <c r="G767" s="514">
        <f t="shared" ref="G767:G771" si="80">E767+F767</f>
        <v>0</v>
      </c>
      <c r="H767" s="472">
        <f>IF($J754="TC",0,IF($J754="Nso",0,VLOOKUP($A751,'Class-9'!$B$9:$EX$108,28,0)))</f>
        <v>0</v>
      </c>
      <c r="I767" s="511">
        <f>IF($J754="TC",0,IF($J754="Nso",0,VLOOKUP($A751,'Class-9'!$B$9:$EX$108,29,0)))</f>
        <v>0</v>
      </c>
      <c r="J767" s="514">
        <f t="shared" ref="J767:J771" si="81">H767+I767</f>
        <v>0</v>
      </c>
      <c r="K767" s="511">
        <f>IF($J754="TC",0,IF($J754="Nso",0,VLOOKUP($A751,'Class-9'!$B$9:$EX$108,31,0)))</f>
        <v>0</v>
      </c>
      <c r="L767" s="511">
        <f>IF($J754="Nso",0,VLOOKUP($A751,'Class-9'!$B$9:$EX$108,32,0))</f>
        <v>0</v>
      </c>
      <c r="M767" s="514">
        <f t="shared" ref="M767:M771" si="82">K767+L767</f>
        <v>0</v>
      </c>
      <c r="N767" s="511">
        <f t="shared" ref="N767:N771" si="83">G767+J767+M767</f>
        <v>0</v>
      </c>
      <c r="O767" s="513" t="str">
        <f>IF($J754="TC",0,IF($J754="Nso",0,VLOOKUP($A751,'Class-9'!$B$9:$EX$108,38,0)))</f>
        <v/>
      </c>
    </row>
    <row r="768" spans="1:16" ht="17.25" customHeight="1">
      <c r="A768" s="1084"/>
      <c r="B768" s="60" t="s">
        <v>79</v>
      </c>
      <c r="C768" s="1143" t="str">
        <f>'Class-9'!$AN$3</f>
        <v>SANSKRIT</v>
      </c>
      <c r="D768" s="1144"/>
      <c r="E768" s="511">
        <f>IF($J754="TC",0,IF($J754="Nso",0,VLOOKUP($A751,'Class-9'!$B$9:$EX$108,39,0)))</f>
        <v>0</v>
      </c>
      <c r="F768" s="511">
        <f>IF($J754="TC",0,IF($J754="TC",0,IF($J754="Nso",0,VLOOKUP($A751,'Class-9'!$B$9:$EX$108,40,0))))</f>
        <v>0</v>
      </c>
      <c r="G768" s="514">
        <f t="shared" si="80"/>
        <v>0</v>
      </c>
      <c r="H768" s="472">
        <f>IF($J754="TC",0,IF($J754="Nso",0,VLOOKUP($A751,'Class-9'!$B$9:$EX$108,42,0)))</f>
        <v>0</v>
      </c>
      <c r="I768" s="511">
        <f>IF($J754="TC",0,IF($J754="Nso",0,VLOOKUP($A751,'Class-9'!$B$9:$EX$108,43,0)))</f>
        <v>0</v>
      </c>
      <c r="J768" s="514">
        <f t="shared" si="81"/>
        <v>0</v>
      </c>
      <c r="K768" s="511">
        <f>IF($J754="TC",0,IF($J754="Nso",0,VLOOKUP($A751,'Class-9'!$B$9:$EX$108,45,0)))</f>
        <v>0</v>
      </c>
      <c r="L768" s="511">
        <f>IF($J754="Nso",0,VLOOKUP($A751,'Class-9'!$B$9:$EX$108,46,0))</f>
        <v>0</v>
      </c>
      <c r="M768" s="514">
        <f t="shared" si="82"/>
        <v>0</v>
      </c>
      <c r="N768" s="511">
        <f t="shared" si="83"/>
        <v>0</v>
      </c>
      <c r="O768" s="513" t="str">
        <f>IF($J754="TC",0,IF($J754="Nso",0,VLOOKUP($A751,'Class-9'!$B$9:$EX$108,52,0)))</f>
        <v/>
      </c>
    </row>
    <row r="769" spans="1:15" ht="17.25" customHeight="1">
      <c r="A769" s="1084"/>
      <c r="B769" s="60" t="s">
        <v>79</v>
      </c>
      <c r="C769" s="1143" t="str">
        <f>'Class-9'!$BB$3</f>
        <v>SCIENCE</v>
      </c>
      <c r="D769" s="1144"/>
      <c r="E769" s="511">
        <f>IF($J754="TC",0,IF($J754="Nso",0,VLOOKUP($A751,'Class-9'!$B$9:$EX$108,53,0)))</f>
        <v>0</v>
      </c>
      <c r="F769" s="511">
        <f>IF($J754="TC",0,IF($J754="Nso",0,VLOOKUP($A751,'Class-9'!$B$9:$EX$108,54,0)))</f>
        <v>0</v>
      </c>
      <c r="G769" s="514">
        <f t="shared" si="80"/>
        <v>0</v>
      </c>
      <c r="H769" s="472">
        <f>IF($J754="TC",0,IF($J754="Nso",0,VLOOKUP($A751,'Class-9'!$B$9:$EX$108,56,0)))</f>
        <v>0</v>
      </c>
      <c r="I769" s="511">
        <f>IF($J754="TC",0,IF($J754="Nso",0,VLOOKUP($A751,'Class-9'!$B$9:$EX$108,57,0)))</f>
        <v>0</v>
      </c>
      <c r="J769" s="514">
        <f t="shared" si="81"/>
        <v>0</v>
      </c>
      <c r="K769" s="511">
        <f>IF($J754="TC",0,IF($J754="Nso",0,VLOOKUP($A751,'Class-9'!$B$9:$EX$108,59,0)))</f>
        <v>0</v>
      </c>
      <c r="L769" s="511">
        <f>IF($J754="Nso",0,VLOOKUP($A751,'Class-9'!$B$9:$EX$108,60,0))</f>
        <v>0</v>
      </c>
      <c r="M769" s="514">
        <f t="shared" si="82"/>
        <v>0</v>
      </c>
      <c r="N769" s="511">
        <f t="shared" si="83"/>
        <v>0</v>
      </c>
      <c r="O769" s="513" t="str">
        <f>IF($J754="TC",0,IF($J754="Nso",0,VLOOKUP($A751,'Class-9'!$B$9:$EX$108,66,0)))</f>
        <v/>
      </c>
    </row>
    <row r="770" spans="1:15" ht="17.25" customHeight="1">
      <c r="A770" s="1084"/>
      <c r="B770" s="60" t="s">
        <v>79</v>
      </c>
      <c r="C770" s="1143" t="str">
        <f>'Class-9'!$BP$3</f>
        <v>MATHEMATICS</v>
      </c>
      <c r="D770" s="1144"/>
      <c r="E770" s="511">
        <f>IF($J754="TC",0,IF($J754="Nso",0,VLOOKUP($A751,'Class-9'!$B$9:$EX$108,67,0)))</f>
        <v>0</v>
      </c>
      <c r="F770" s="511">
        <f>IF($J754="TC",0,IF($J754="Nso",0,VLOOKUP($A751,'Class-9'!$B$9:$EX$108,68,0)))</f>
        <v>0</v>
      </c>
      <c r="G770" s="514">
        <f t="shared" si="80"/>
        <v>0</v>
      </c>
      <c r="H770" s="472">
        <f>IF($J754="TC",0,IF($J754="Nso",0,VLOOKUP($A751,'Class-9'!$B$9:$EX$108,70,0)))</f>
        <v>0</v>
      </c>
      <c r="I770" s="511">
        <f>IF($J754="TC",0,IF($J754="Nso",0,VLOOKUP($A751,'Class-9'!$B$9:$EX$108,71,0)))</f>
        <v>0</v>
      </c>
      <c r="J770" s="514">
        <f t="shared" si="81"/>
        <v>0</v>
      </c>
      <c r="K770" s="511">
        <f>IF($J754="TC",0,IF($J754="Nso",0,VLOOKUP($A751,'Class-9'!$B$9:$EX$108,73,0)))</f>
        <v>0</v>
      </c>
      <c r="L770" s="511">
        <f>IF($J754="Nso",0,VLOOKUP($A751,'Class-9'!$B$9:$EX$108,74,0))</f>
        <v>0</v>
      </c>
      <c r="M770" s="514">
        <f t="shared" si="82"/>
        <v>0</v>
      </c>
      <c r="N770" s="511">
        <f t="shared" si="83"/>
        <v>0</v>
      </c>
      <c r="O770" s="513" t="str">
        <f>IF($J754="TC",0,IF($J754="Nso",0,VLOOKUP($A751,'Class-9'!$B$9:$EX$108,80,0)))</f>
        <v/>
      </c>
    </row>
    <row r="771" spans="1:15" ht="17.25" customHeight="1" thickBot="1">
      <c r="A771" s="1084"/>
      <c r="B771" s="60" t="s">
        <v>79</v>
      </c>
      <c r="C771" s="1117" t="str">
        <f>'Class-9'!$CD$3</f>
        <v>SOCIAL SCIENCE</v>
      </c>
      <c r="D771" s="1118"/>
      <c r="E771" s="511">
        <f>IF($J754="TC",0,IF($J754="Nso",0,VLOOKUP($A751,'Class-9'!$B$9:$EX$108,81,0)))</f>
        <v>0</v>
      </c>
      <c r="F771" s="511">
        <f>IF($J754="TC",0,IF($J754="Nso",0,VLOOKUP($A751,'Class-9'!$B$9:$EX$108,82,0)))</f>
        <v>0</v>
      </c>
      <c r="G771" s="515">
        <f t="shared" si="80"/>
        <v>0</v>
      </c>
      <c r="H771" s="516">
        <f>IF($J754="TC",0,IF($J754="Nso",0,VLOOKUP($A751,'Class-9'!$B$9:$EX$108,84,0)))</f>
        <v>0</v>
      </c>
      <c r="I771" s="511">
        <f>IF($J754="TC",0,IF($J754="Nso",0,VLOOKUP($A751,'Class-9'!$B$9:$EX$108,85,0)))</f>
        <v>0</v>
      </c>
      <c r="J771" s="515">
        <f t="shared" si="81"/>
        <v>0</v>
      </c>
      <c r="K771" s="511">
        <f>IF($J754="TC",0,IF($J754="Nso",0,VLOOKUP($A751,'Class-9'!$B$9:$EX$108,87,0)))</f>
        <v>0</v>
      </c>
      <c r="L771" s="511">
        <f>IF($J754="Nso",0,VLOOKUP($A751,'Class-9'!$B$9:$EX$108,88,0))</f>
        <v>0</v>
      </c>
      <c r="M771" s="515">
        <f t="shared" si="82"/>
        <v>0</v>
      </c>
      <c r="N771" s="511">
        <f t="shared" si="83"/>
        <v>0</v>
      </c>
      <c r="O771" s="513" t="str">
        <f>IF($J754="TC",0,IF($J754="Nso",0,VLOOKUP($A751,'Class-9'!$B$9:$EX$108,94,0)))</f>
        <v/>
      </c>
    </row>
    <row r="772" spans="1:15" ht="21.75" customHeight="1">
      <c r="A772" s="1084"/>
      <c r="B772" s="60" t="s">
        <v>79</v>
      </c>
      <c r="C772" s="1119" t="s">
        <v>92</v>
      </c>
      <c r="D772" s="1120"/>
      <c r="E772" s="1121"/>
      <c r="F772" s="1125" t="s">
        <v>93</v>
      </c>
      <c r="G772" s="1126"/>
      <c r="H772" s="1127" t="s">
        <v>94</v>
      </c>
      <c r="I772" s="1128"/>
      <c r="J772" s="1129" t="s">
        <v>47</v>
      </c>
      <c r="K772" s="1130"/>
      <c r="L772" s="517" t="s">
        <v>114</v>
      </c>
      <c r="M772" s="1131" t="s">
        <v>45</v>
      </c>
      <c r="N772" s="1132"/>
      <c r="O772" s="518" t="s">
        <v>49</v>
      </c>
    </row>
    <row r="773" spans="1:15" ht="21.75" customHeight="1" thickBot="1">
      <c r="A773" s="1084"/>
      <c r="B773" s="60" t="s">
        <v>79</v>
      </c>
      <c r="C773" s="1122"/>
      <c r="D773" s="1123"/>
      <c r="E773" s="1124"/>
      <c r="F773" s="1133">
        <f>IF($J754="TC",0,IF($J754="Nso",0,VLOOKUP($A751,'Class-9'!$B$9:$EX$108,146,0)))</f>
        <v>0</v>
      </c>
      <c r="G773" s="1134"/>
      <c r="H773" s="1133">
        <f>IF($J754="TC",0,IF($J754="Nso",0,VLOOKUP($A751,'Class-9'!$B$9:$EX$108,147,0)))</f>
        <v>0</v>
      </c>
      <c r="I773" s="1134"/>
      <c r="J773" s="1135">
        <f>IF($J754="TC",0,IF($J754="Nso",0,VLOOKUP($A751,'Class-9'!$B$9:$EX$108,148,0)))</f>
        <v>0</v>
      </c>
      <c r="K773" s="1136"/>
      <c r="L773" s="349" t="str">
        <f>IF($J754="TC",0,IF($J754="Nso",0,VLOOKUP($A751,'Class-9'!$B$9:$EX$108,149,0)))</f>
        <v/>
      </c>
      <c r="M773" s="1137" t="str">
        <f>IF($J754="TC","TC",IF($J754="Nso","NSO",VLOOKUP($A751,'Class-9'!$B$9:$EX$108,150,0)))</f>
        <v/>
      </c>
      <c r="N773" s="1138"/>
      <c r="O773" s="123" t="str">
        <f>IF($J754="Nso",0,VLOOKUP($A751,'Class-9'!$B$9:$EX$108,152,0))</f>
        <v/>
      </c>
    </row>
    <row r="774" spans="1:15" ht="21.75" customHeight="1">
      <c r="A774" s="1084"/>
      <c r="B774" s="60" t="s">
        <v>79</v>
      </c>
      <c r="C774" s="1186" t="s">
        <v>65</v>
      </c>
      <c r="D774" s="1187"/>
      <c r="E774" s="1187"/>
      <c r="F774" s="1187"/>
      <c r="G774" s="1187"/>
      <c r="H774" s="1188"/>
      <c r="I774" s="1189" t="s">
        <v>66</v>
      </c>
      <c r="J774" s="1190"/>
      <c r="K774" s="1190"/>
      <c r="L774" s="124">
        <f>VLOOKUP($A751,'Class-9'!$B$9:$EX$108,143,0)</f>
        <v>0</v>
      </c>
      <c r="M774" s="1191" t="s">
        <v>126</v>
      </c>
      <c r="N774" s="1192"/>
      <c r="O774" s="1193"/>
    </row>
    <row r="775" spans="1:15" ht="21.75" customHeight="1" thickBot="1">
      <c r="A775" s="1084"/>
      <c r="B775" s="60" t="s">
        <v>79</v>
      </c>
      <c r="C775" s="1194" t="s">
        <v>60</v>
      </c>
      <c r="D775" s="1195"/>
      <c r="E775" s="1195"/>
      <c r="F775" s="1196" t="s">
        <v>197</v>
      </c>
      <c r="G775" s="1196"/>
      <c r="H775" s="351" t="s">
        <v>53</v>
      </c>
      <c r="I775" s="1197" t="s">
        <v>67</v>
      </c>
      <c r="J775" s="1198"/>
      <c r="K775" s="1198"/>
      <c r="L775" s="174">
        <f>VLOOKUP($A751,'Class-9'!$B$9:$EX$108,144,0)</f>
        <v>0</v>
      </c>
      <c r="M775" s="1199" t="str">
        <f>IF($J754="TC",0,IF($J754="Nso",0,VLOOKUP($A751,'Class-9'!$B$9:$EX$108,145,0)))</f>
        <v/>
      </c>
      <c r="N775" s="1200"/>
      <c r="O775" s="1201"/>
    </row>
    <row r="776" spans="1:15" ht="21.75" customHeight="1">
      <c r="A776" s="1084"/>
      <c r="B776" s="60" t="s">
        <v>79</v>
      </c>
      <c r="C776" s="1194"/>
      <c r="D776" s="1195"/>
      <c r="E776" s="1195"/>
      <c r="F776" s="1196"/>
      <c r="G776" s="1196"/>
      <c r="H776" s="490" t="s">
        <v>203</v>
      </c>
      <c r="I776" s="1202" t="s">
        <v>68</v>
      </c>
      <c r="J776" s="1203"/>
      <c r="K776" s="1203"/>
      <c r="L776" s="1204">
        <f>IF($J754="TC","Transferred",IF($J754="Nso","NameSeparated",VLOOKUP($A751,'Class-9'!$B$9:$EX$108,153,0)))</f>
        <v>0</v>
      </c>
      <c r="M776" s="1204"/>
      <c r="N776" s="1204"/>
      <c r="O776" s="1205"/>
    </row>
    <row r="777" spans="1:15" s="489" customFormat="1" ht="17.25" customHeight="1">
      <c r="A777" s="1084"/>
      <c r="B777" s="488" t="s">
        <v>79</v>
      </c>
      <c r="C777" s="1166" t="str">
        <f>'Class-9'!$CR$3</f>
        <v>Foundation Of Information Tech.</v>
      </c>
      <c r="D777" s="1167"/>
      <c r="E777" s="1168"/>
      <c r="F777" s="1169" t="str">
        <f>IF($J754="TC",0,IF($J754="Nso",0,VLOOKUP($A751,'Class-9'!$B$9:$GA$108,170,0)))</f>
        <v>0/200</v>
      </c>
      <c r="G777" s="1169"/>
      <c r="H777" s="122">
        <f>IF($J754="TC",0,IF($J754="Nso",0,VLOOKUP($A751,'Class-9'!$B$9:$GA$108,106,0)))</f>
        <v>0</v>
      </c>
      <c r="I777" s="1170" t="s">
        <v>81</v>
      </c>
      <c r="J777" s="1171"/>
      <c r="K777" s="1171"/>
      <c r="L777" s="1172">
        <f>'Class-9'!$T$2</f>
        <v>44676</v>
      </c>
      <c r="M777" s="1173"/>
      <c r="N777" s="1173"/>
      <c r="O777" s="1174"/>
    </row>
    <row r="778" spans="1:15" s="489" customFormat="1" ht="17.25" customHeight="1">
      <c r="A778" s="1084"/>
      <c r="B778" s="488" t="s">
        <v>79</v>
      </c>
      <c r="C778" s="1175" t="str">
        <f>'Class-9'!$DD$3</f>
        <v>Health &amp; Phy. Edu.</v>
      </c>
      <c r="D778" s="1169"/>
      <c r="E778" s="1169"/>
      <c r="F778" s="1176" t="str">
        <f>IF($J754="TC",0,IF($J754="Nso",0,VLOOKUP($A751,'Class-9'!$B$9:$GA$108,174,0)))</f>
        <v>0/200</v>
      </c>
      <c r="G778" s="1177"/>
      <c r="H778" s="122">
        <f>IF($J754="TC",0,IF($J754="Nso",0,VLOOKUP($A751,'Class-9'!$B$9:$GA$108,118,0)))</f>
        <v>0</v>
      </c>
      <c r="I778" s="1178"/>
      <c r="J778" s="1179"/>
      <c r="K778" s="1179"/>
      <c r="L778" s="1179"/>
      <c r="M778" s="1179"/>
      <c r="N778" s="1179"/>
      <c r="O778" s="1180"/>
    </row>
    <row r="779" spans="1:15" s="489" customFormat="1" ht="17.25" customHeight="1">
      <c r="A779" s="1084"/>
      <c r="B779" s="488" t="s">
        <v>79</v>
      </c>
      <c r="C779" s="1184" t="str">
        <f>'Class-9'!$DP$3</f>
        <v>S.U.P.W.</v>
      </c>
      <c r="D779" s="1185"/>
      <c r="E779" s="1185"/>
      <c r="F779" s="1176" t="str">
        <f>IF($J754="TC",0,IF($J754="Nso",0,VLOOKUP($A751,'Class-9'!$B$9:$GA$108,178,0)))</f>
        <v>0/100</v>
      </c>
      <c r="G779" s="1177"/>
      <c r="H779" s="122">
        <f>IF($J754="TC",0,IF($J754="Nso",0,VLOOKUP($A751,'Class-9'!$B$9:$GA$108,124,0)))</f>
        <v>0</v>
      </c>
      <c r="I779" s="1181"/>
      <c r="J779" s="1182"/>
      <c r="K779" s="1182"/>
      <c r="L779" s="1182"/>
      <c r="M779" s="1182"/>
      <c r="N779" s="1182"/>
      <c r="O779" s="1183"/>
    </row>
    <row r="780" spans="1:15" s="489" customFormat="1" ht="17.25" customHeight="1">
      <c r="A780" s="1084"/>
      <c r="B780" s="488"/>
      <c r="C780" s="1184" t="str">
        <f>'Class-9'!$DV$3</f>
        <v>ART EDUCATION</v>
      </c>
      <c r="D780" s="1185"/>
      <c r="E780" s="1185"/>
      <c r="F780" s="1176" t="str">
        <f>IF($J753="TC",0,IF($J753="Nso",0,VLOOKUP($A751,'Class-9'!$B$9:$GA$108,182,0)))</f>
        <v>0/100</v>
      </c>
      <c r="G780" s="1177"/>
      <c r="H780" s="122">
        <f>IF($J753="TC",0,IF($J753="Nso",0,VLOOKUP($A751,'Class-9'!$B$9:$GA$108,130,0)))</f>
        <v>0</v>
      </c>
      <c r="I780" s="1237" t="s">
        <v>95</v>
      </c>
      <c r="J780" s="1221"/>
      <c r="K780" s="1221"/>
      <c r="L780" s="1221"/>
      <c r="M780" s="1221"/>
      <c r="N780" s="1221"/>
      <c r="O780" s="1222"/>
    </row>
    <row r="781" spans="1:15" s="489" customFormat="1" ht="17.25" customHeight="1" thickBot="1">
      <c r="A781" s="1084"/>
      <c r="B781" s="488" t="s">
        <v>79</v>
      </c>
      <c r="C781" s="1238" t="str">
        <f>'Class-9'!$EB$3</f>
        <v>H &amp; C RAJ</v>
      </c>
      <c r="D781" s="1239"/>
      <c r="E781" s="1239"/>
      <c r="F781" s="1240" t="str">
        <f>IF($J754="TC",0,IF($J754="Nso",0,VLOOKUP($A751,'Class-9'!$B$9:$GZ$108,186,0)))</f>
        <v>0/200</v>
      </c>
      <c r="G781" s="1241"/>
      <c r="H781" s="468">
        <f>IF($J754="TC",0,IF($J754="Nso",0,VLOOKUP($A751,'Class-9'!$B$9:$GAZ$108,142,0)))</f>
        <v>0</v>
      </c>
      <c r="I781" s="1237" t="s">
        <v>74</v>
      </c>
      <c r="J781" s="1221"/>
      <c r="K781" s="1221"/>
      <c r="L781" s="1221"/>
      <c r="M781" s="1221"/>
      <c r="N781" s="1221"/>
      <c r="O781" s="1222"/>
    </row>
    <row r="782" spans="1:15" ht="17.25" customHeight="1">
      <c r="A782" s="1084"/>
      <c r="B782" s="49" t="s">
        <v>79</v>
      </c>
      <c r="C782" s="1209" t="s">
        <v>205</v>
      </c>
      <c r="D782" s="1210"/>
      <c r="E782" s="1211"/>
      <c r="F782" s="1218" t="s">
        <v>206</v>
      </c>
      <c r="G782" s="1219"/>
      <c r="H782" s="519" t="s">
        <v>34</v>
      </c>
      <c r="I782" s="1220" t="s">
        <v>75</v>
      </c>
      <c r="J782" s="1221"/>
      <c r="K782" s="1221"/>
      <c r="L782" s="1221"/>
      <c r="M782" s="1221"/>
      <c r="N782" s="1221"/>
      <c r="O782" s="1222"/>
    </row>
    <row r="783" spans="1:15" ht="17.25" customHeight="1">
      <c r="A783" s="1084"/>
      <c r="B783" s="49" t="s">
        <v>79</v>
      </c>
      <c r="C783" s="1212"/>
      <c r="D783" s="1213"/>
      <c r="E783" s="1214"/>
      <c r="F783" s="1223" t="s">
        <v>207</v>
      </c>
      <c r="G783" s="1224"/>
      <c r="H783" s="520" t="s">
        <v>204</v>
      </c>
      <c r="I783" s="1225" t="s">
        <v>76</v>
      </c>
      <c r="J783" s="1226"/>
      <c r="K783" s="1226"/>
      <c r="L783" s="1226"/>
      <c r="M783" s="1226"/>
      <c r="N783" s="1226"/>
      <c r="O783" s="1227"/>
    </row>
    <row r="784" spans="1:15" ht="17.25" customHeight="1">
      <c r="A784" s="1084"/>
      <c r="B784" s="49" t="s">
        <v>79</v>
      </c>
      <c r="C784" s="1212"/>
      <c r="D784" s="1213"/>
      <c r="E784" s="1214"/>
      <c r="F784" s="1223" t="s">
        <v>211</v>
      </c>
      <c r="G784" s="1224"/>
      <c r="H784" s="520" t="s">
        <v>69</v>
      </c>
      <c r="I784" s="1228"/>
      <c r="J784" s="1229"/>
      <c r="K784" s="1229"/>
      <c r="L784" s="1229"/>
      <c r="M784" s="1229"/>
      <c r="N784" s="1229"/>
      <c r="O784" s="1230"/>
    </row>
    <row r="785" spans="1:16" ht="17.25" customHeight="1">
      <c r="A785" s="1084"/>
      <c r="B785" s="49" t="s">
        <v>79</v>
      </c>
      <c r="C785" s="1212"/>
      <c r="D785" s="1213"/>
      <c r="E785" s="1214"/>
      <c r="F785" s="1223" t="s">
        <v>212</v>
      </c>
      <c r="G785" s="1224"/>
      <c r="H785" s="520" t="s">
        <v>70</v>
      </c>
      <c r="I785" s="1228"/>
      <c r="J785" s="1229"/>
      <c r="K785" s="1229"/>
      <c r="L785" s="1229"/>
      <c r="M785" s="1229"/>
      <c r="N785" s="1229"/>
      <c r="O785" s="1230"/>
    </row>
    <row r="786" spans="1:16" ht="17.25" customHeight="1">
      <c r="A786" s="1084"/>
      <c r="B786" s="49" t="s">
        <v>79</v>
      </c>
      <c r="C786" s="1212"/>
      <c r="D786" s="1213"/>
      <c r="E786" s="1214"/>
      <c r="F786" s="1223" t="s">
        <v>125</v>
      </c>
      <c r="G786" s="1224"/>
      <c r="H786" s="520" t="s">
        <v>72</v>
      </c>
      <c r="I786" s="1231" t="s">
        <v>96</v>
      </c>
      <c r="J786" s="1232"/>
      <c r="K786" s="1232"/>
      <c r="L786" s="1232"/>
      <c r="M786" s="1232"/>
      <c r="N786" s="1232"/>
      <c r="O786" s="1233"/>
    </row>
    <row r="787" spans="1:16" ht="17.25" customHeight="1" thickBot="1">
      <c r="A787" s="1084"/>
      <c r="B787" s="62" t="s">
        <v>79</v>
      </c>
      <c r="C787" s="1215"/>
      <c r="D787" s="1216"/>
      <c r="E787" s="1217"/>
      <c r="F787" s="1206" t="s">
        <v>208</v>
      </c>
      <c r="G787" s="1207"/>
      <c r="H787" s="521" t="s">
        <v>71</v>
      </c>
      <c r="I787" s="1234"/>
      <c r="J787" s="1235"/>
      <c r="K787" s="1235"/>
      <c r="L787" s="1235"/>
      <c r="M787" s="1235"/>
      <c r="N787" s="1235"/>
      <c r="O787" s="1236"/>
    </row>
    <row r="788" spans="1:16" ht="22.5" customHeight="1" thickTop="1">
      <c r="A788" s="1208"/>
      <c r="B788" s="1208"/>
      <c r="C788" s="1208"/>
      <c r="D788" s="1208"/>
      <c r="E788" s="1208"/>
      <c r="F788" s="1208"/>
      <c r="G788" s="1208"/>
      <c r="H788" s="1208"/>
      <c r="I788" s="1208"/>
      <c r="J788" s="1208"/>
      <c r="K788" s="1208"/>
      <c r="L788" s="1208"/>
      <c r="M788" s="1208"/>
      <c r="N788" s="1208"/>
      <c r="O788" s="1208"/>
    </row>
    <row r="789" spans="1:16" ht="24.75" customHeight="1" thickBot="1">
      <c r="A789" s="504">
        <f>A751+1</f>
        <v>22</v>
      </c>
      <c r="B789" s="1083" t="s">
        <v>56</v>
      </c>
      <c r="C789" s="1083"/>
      <c r="D789" s="1083"/>
      <c r="E789" s="1083"/>
      <c r="F789" s="1083"/>
      <c r="G789" s="1083"/>
      <c r="H789" s="1083"/>
      <c r="I789" s="1083"/>
      <c r="J789" s="1083"/>
      <c r="K789" s="1083"/>
      <c r="L789" s="1083"/>
      <c r="M789" s="1083"/>
      <c r="N789" s="1083"/>
      <c r="O789" s="1083"/>
    </row>
    <row r="790" spans="1:16" ht="42" customHeight="1" thickTop="1">
      <c r="A790" s="1084"/>
      <c r="B790" s="1085"/>
      <c r="C790" s="1086"/>
      <c r="D790" s="1089" t="str">
        <f>Master!$E$8</f>
        <v>Govt. Sr. Secondary School Raimalwada</v>
      </c>
      <c r="E790" s="1090"/>
      <c r="F790" s="1090"/>
      <c r="G790" s="1090"/>
      <c r="H790" s="1090"/>
      <c r="I790" s="1090"/>
      <c r="J790" s="1090"/>
      <c r="K790" s="1090"/>
      <c r="L790" s="1090"/>
      <c r="M790" s="1090"/>
      <c r="N790" s="1090"/>
      <c r="O790" s="1091"/>
    </row>
    <row r="791" spans="1:16" ht="27.75" customHeight="1" thickBot="1">
      <c r="A791" s="1084"/>
      <c r="B791" s="1087"/>
      <c r="C791" s="1088"/>
      <c r="D791" s="1092" t="str">
        <f>Master!$E$11</f>
        <v>P.S.-Bapini (Jodhpur)</v>
      </c>
      <c r="E791" s="1093"/>
      <c r="F791" s="1093"/>
      <c r="G791" s="1093"/>
      <c r="H791" s="1093"/>
      <c r="I791" s="1093"/>
      <c r="J791" s="1093"/>
      <c r="K791" s="1093"/>
      <c r="L791" s="1093"/>
      <c r="M791" s="1093"/>
      <c r="N791" s="1093"/>
      <c r="O791" s="1094"/>
    </row>
    <row r="792" spans="1:16" ht="17.25" customHeight="1">
      <c r="A792" s="1084"/>
      <c r="B792" s="352"/>
      <c r="C792" s="1095" t="s">
        <v>188</v>
      </c>
      <c r="D792" s="1096"/>
      <c r="E792" s="1096"/>
      <c r="F792" s="1096"/>
      <c r="G792" s="1097"/>
      <c r="H792" s="1104" t="s">
        <v>161</v>
      </c>
      <c r="I792" s="1104"/>
      <c r="J792" s="1107">
        <f>VLOOKUP($A789,'Class-9'!$B$9:$K$108,6)</f>
        <v>0</v>
      </c>
      <c r="K792" s="1108"/>
      <c r="L792" s="1113" t="s">
        <v>77</v>
      </c>
      <c r="M792" s="1114"/>
      <c r="N792" s="1115" t="str">
        <f>Master!$E$14</f>
        <v>08151106901</v>
      </c>
      <c r="O792" s="1116"/>
    </row>
    <row r="793" spans="1:16" ht="17.25" customHeight="1">
      <c r="A793" s="1084"/>
      <c r="B793" s="47"/>
      <c r="C793" s="1098"/>
      <c r="D793" s="1099"/>
      <c r="E793" s="1099"/>
      <c r="F793" s="1099"/>
      <c r="G793" s="1100"/>
      <c r="H793" s="1105"/>
      <c r="I793" s="1105"/>
      <c r="J793" s="1109"/>
      <c r="K793" s="1110"/>
      <c r="L793" s="1071" t="s">
        <v>73</v>
      </c>
      <c r="M793" s="1072"/>
      <c r="N793" s="1072"/>
      <c r="O793" s="1073"/>
      <c r="P793" s="165" t="s">
        <v>196</v>
      </c>
    </row>
    <row r="794" spans="1:16" ht="17.25" customHeight="1" thickBot="1">
      <c r="A794" s="1084"/>
      <c r="B794" s="47"/>
      <c r="C794" s="1101"/>
      <c r="D794" s="1102"/>
      <c r="E794" s="1102"/>
      <c r="F794" s="1102"/>
      <c r="G794" s="1103"/>
      <c r="H794" s="1106"/>
      <c r="I794" s="1106"/>
      <c r="J794" s="1111"/>
      <c r="K794" s="1112"/>
      <c r="L794" s="1074" t="s">
        <v>57</v>
      </c>
      <c r="M794" s="1075"/>
      <c r="N794" s="1076" t="str">
        <f>Master!$E$6</f>
        <v>2021-22</v>
      </c>
      <c r="O794" s="1077"/>
    </row>
    <row r="795" spans="1:16" ht="21.75" customHeight="1">
      <c r="A795" s="1084"/>
      <c r="B795" s="49" t="s">
        <v>79</v>
      </c>
      <c r="C795" s="1078" t="s">
        <v>22</v>
      </c>
      <c r="D795" s="1079"/>
      <c r="E795" s="1079"/>
      <c r="F795" s="1080"/>
      <c r="G795" s="482" t="s">
        <v>186</v>
      </c>
      <c r="H795" s="1081">
        <f>VLOOKUP($A789,'Class-9'!$B$9:$EX$108,4,0)</f>
        <v>0</v>
      </c>
      <c r="I795" s="1081"/>
      <c r="J795" s="1081"/>
      <c r="K795" s="1081"/>
      <c r="L795" s="1081"/>
      <c r="M795" s="1081"/>
      <c r="N795" s="1081"/>
      <c r="O795" s="1082"/>
    </row>
    <row r="796" spans="1:16" ht="21.75" customHeight="1">
      <c r="A796" s="1084"/>
      <c r="B796" s="49" t="s">
        <v>79</v>
      </c>
      <c r="C796" s="1065" t="s">
        <v>24</v>
      </c>
      <c r="D796" s="1066"/>
      <c r="E796" s="1066"/>
      <c r="F796" s="1067"/>
      <c r="G796" s="483" t="s">
        <v>186</v>
      </c>
      <c r="H796" s="1068">
        <f>VLOOKUP($A789,'Class-9'!$B$9:$EX$108,7,0)</f>
        <v>0</v>
      </c>
      <c r="I796" s="1068"/>
      <c r="J796" s="1068"/>
      <c r="K796" s="1068"/>
      <c r="L796" s="1068"/>
      <c r="M796" s="1068"/>
      <c r="N796" s="1068"/>
      <c r="O796" s="1069"/>
    </row>
    <row r="797" spans="1:16" ht="21.75" customHeight="1">
      <c r="A797" s="1084"/>
      <c r="B797" s="49" t="s">
        <v>79</v>
      </c>
      <c r="C797" s="1065" t="s">
        <v>25</v>
      </c>
      <c r="D797" s="1066"/>
      <c r="E797" s="1066"/>
      <c r="F797" s="1067"/>
      <c r="G797" s="483" t="s">
        <v>186</v>
      </c>
      <c r="H797" s="1068">
        <f>VLOOKUP($A789,'Class-9'!$B$9:$EX$108,8,0)</f>
        <v>0</v>
      </c>
      <c r="I797" s="1068"/>
      <c r="J797" s="1068"/>
      <c r="K797" s="1068"/>
      <c r="L797" s="1068"/>
      <c r="M797" s="1068"/>
      <c r="N797" s="1068"/>
      <c r="O797" s="1069"/>
    </row>
    <row r="798" spans="1:16" ht="21.75" customHeight="1">
      <c r="A798" s="1084"/>
      <c r="B798" s="49" t="s">
        <v>79</v>
      </c>
      <c r="C798" s="1065" t="s">
        <v>58</v>
      </c>
      <c r="D798" s="1066"/>
      <c r="E798" s="1066"/>
      <c r="F798" s="1067"/>
      <c r="G798" s="483" t="s">
        <v>186</v>
      </c>
      <c r="H798" s="1068">
        <f>VLOOKUP($A789,'Class-9'!$B$9:$EX$108,9,0)</f>
        <v>0</v>
      </c>
      <c r="I798" s="1068"/>
      <c r="J798" s="1068"/>
      <c r="K798" s="1068"/>
      <c r="L798" s="1068"/>
      <c r="M798" s="1068"/>
      <c r="N798" s="1068"/>
      <c r="O798" s="1069"/>
    </row>
    <row r="799" spans="1:16" ht="21.75" customHeight="1">
      <c r="A799" s="1084"/>
      <c r="B799" s="49" t="s">
        <v>79</v>
      </c>
      <c r="C799" s="1065" t="s">
        <v>59</v>
      </c>
      <c r="D799" s="1066"/>
      <c r="E799" s="1066"/>
      <c r="F799" s="1067"/>
      <c r="G799" s="483" t="s">
        <v>186</v>
      </c>
      <c r="H799" s="1070" t="str">
        <f>CONCATENATE('Class-9'!$G$4,'Class-9'!$J$4)</f>
        <v>9(A)</v>
      </c>
      <c r="I799" s="1068"/>
      <c r="J799" s="1068"/>
      <c r="K799" s="1068"/>
      <c r="L799" s="1068"/>
      <c r="M799" s="1068"/>
      <c r="N799" s="1068"/>
      <c r="O799" s="1069"/>
    </row>
    <row r="800" spans="1:16" ht="21.75" customHeight="1" thickBot="1">
      <c r="A800" s="1084"/>
      <c r="B800" s="49" t="s">
        <v>79</v>
      </c>
      <c r="C800" s="1145" t="s">
        <v>27</v>
      </c>
      <c r="D800" s="1146"/>
      <c r="E800" s="1146"/>
      <c r="F800" s="1147"/>
      <c r="G800" s="484" t="s">
        <v>186</v>
      </c>
      <c r="H800" s="1148">
        <f>VLOOKUP($A789,'Class-9'!$B$9:$EX$108,10,0)</f>
        <v>0</v>
      </c>
      <c r="I800" s="1148"/>
      <c r="J800" s="1148"/>
      <c r="K800" s="1148"/>
      <c r="L800" s="1148"/>
      <c r="M800" s="1148"/>
      <c r="N800" s="1148"/>
      <c r="O800" s="1149"/>
    </row>
    <row r="801" spans="1:15" ht="19.5" customHeight="1">
      <c r="A801" s="1084"/>
      <c r="B801" s="60" t="s">
        <v>79</v>
      </c>
      <c r="C801" s="1150" t="s">
        <v>60</v>
      </c>
      <c r="D801" s="1151"/>
      <c r="E801" s="1154" t="s">
        <v>83</v>
      </c>
      <c r="F801" s="1154" t="s">
        <v>84</v>
      </c>
      <c r="G801" s="1156" t="s">
        <v>33</v>
      </c>
      <c r="H801" s="1158" t="s">
        <v>61</v>
      </c>
      <c r="I801" s="1158"/>
      <c r="J801" s="1159"/>
      <c r="K801" s="1160" t="s">
        <v>100</v>
      </c>
      <c r="L801" s="1161"/>
      <c r="M801" s="1162"/>
      <c r="N801" s="1154" t="s">
        <v>91</v>
      </c>
      <c r="O801" s="1163" t="s">
        <v>209</v>
      </c>
    </row>
    <row r="802" spans="1:15" ht="21.75" customHeight="1">
      <c r="A802" s="1084"/>
      <c r="B802" s="60"/>
      <c r="C802" s="1152"/>
      <c r="D802" s="1153"/>
      <c r="E802" s="1155"/>
      <c r="F802" s="1155"/>
      <c r="G802" s="1157"/>
      <c r="H802" s="507" t="s">
        <v>32</v>
      </c>
      <c r="I802" s="347" t="s">
        <v>199</v>
      </c>
      <c r="J802" s="508" t="s">
        <v>33</v>
      </c>
      <c r="K802" s="507" t="s">
        <v>32</v>
      </c>
      <c r="L802" s="347" t="s">
        <v>199</v>
      </c>
      <c r="M802" s="508" t="s">
        <v>33</v>
      </c>
      <c r="N802" s="1155"/>
      <c r="O802" s="1164"/>
    </row>
    <row r="803" spans="1:15" ht="21.75" customHeight="1" thickBot="1">
      <c r="A803" s="1084"/>
      <c r="B803" s="60" t="s">
        <v>79</v>
      </c>
      <c r="C803" s="1139" t="s">
        <v>62</v>
      </c>
      <c r="D803" s="1140"/>
      <c r="E803" s="509">
        <f>'Class-9'!$L$7</f>
        <v>20</v>
      </c>
      <c r="F803" s="509">
        <f>'Class-9'!$M$7</f>
        <v>20</v>
      </c>
      <c r="G803" s="510">
        <f>SUM(E803:F803)</f>
        <v>40</v>
      </c>
      <c r="H803" s="509">
        <f>'Class-9'!$O$7</f>
        <v>48</v>
      </c>
      <c r="I803" s="509">
        <f>'Class-9'!$P$7</f>
        <v>12</v>
      </c>
      <c r="J803" s="510">
        <f>SUM(H803:I803)</f>
        <v>60</v>
      </c>
      <c r="K803" s="509">
        <f>'Class-9'!$R$7</f>
        <v>80</v>
      </c>
      <c r="L803" s="509">
        <f>'Class-9'!$S$7</f>
        <v>20</v>
      </c>
      <c r="M803" s="510">
        <f>SUM(K803:L803)</f>
        <v>100</v>
      </c>
      <c r="N803" s="509">
        <f>SUM(G803,J803,M803)</f>
        <v>200</v>
      </c>
      <c r="O803" s="1165"/>
    </row>
    <row r="804" spans="1:15" ht="17.25" customHeight="1">
      <c r="A804" s="1084"/>
      <c r="B804" s="60" t="s">
        <v>79</v>
      </c>
      <c r="C804" s="1141" t="str">
        <f>'Class-9'!$L$3</f>
        <v>HINDI</v>
      </c>
      <c r="D804" s="1142"/>
      <c r="E804" s="511">
        <f>IF($J792="TC",0,IF($J792="Nso",0,VLOOKUP($A789,'Class-9'!$B$9:$EX$108,11,0)))</f>
        <v>0</v>
      </c>
      <c r="F804" s="511">
        <f>IF($J792="TC",0,IF($J792="Nso",0,VLOOKUP($A789,'Class-9'!$B$9:$EX$108,12,0)))</f>
        <v>0</v>
      </c>
      <c r="G804" s="512">
        <f>E804+F804</f>
        <v>0</v>
      </c>
      <c r="H804" s="511">
        <f>IF($J792="TC",0,IF($J792="Nso",0,VLOOKUP($A789,'Class-9'!$B$9:$EX$108,14,0)))</f>
        <v>0</v>
      </c>
      <c r="I804" s="511">
        <f>IF($J792="TC",0,IF($J792="Nso",0,VLOOKUP($A789,'Class-9'!$B$9:$EX$108,15,0)))</f>
        <v>0</v>
      </c>
      <c r="J804" s="512">
        <f>H804+I804</f>
        <v>0</v>
      </c>
      <c r="K804" s="511">
        <f>IF($J792="TC",0,IF($J792="Nso",0,VLOOKUP($A789,'Class-9'!$B$9:$EX$108,17,0)))</f>
        <v>0</v>
      </c>
      <c r="L804" s="511">
        <f>IF($J792="Nso",0,VLOOKUP($A789,'Class-9'!$B$9:$EX$108,18,0))</f>
        <v>0</v>
      </c>
      <c r="M804" s="512">
        <f>K804+L804</f>
        <v>0</v>
      </c>
      <c r="N804" s="511">
        <f>G804+J804+M804</f>
        <v>0</v>
      </c>
      <c r="O804" s="513" t="str">
        <f>IF($J792="TC",0,IF($J792="Nso",0,VLOOKUP($A789,'Class-9'!$B$9:$EX$108,24,0)))</f>
        <v/>
      </c>
    </row>
    <row r="805" spans="1:15" ht="17.25" customHeight="1">
      <c r="A805" s="1084"/>
      <c r="B805" s="60" t="s">
        <v>79</v>
      </c>
      <c r="C805" s="1143" t="str">
        <f>'Class-9'!$Z$3</f>
        <v>ENGLISH</v>
      </c>
      <c r="D805" s="1144"/>
      <c r="E805" s="511">
        <f>IF($J792="TC",0,IF($J792="Nso",0,VLOOKUP($A789,'Class-9'!$B$9:$EX$108,25,0)))</f>
        <v>0</v>
      </c>
      <c r="F805" s="511">
        <f>IF($J792="TC",0,IF($J792="Nso",0,VLOOKUP($A789,'Class-9'!$B$9:$EX$108,26,0)))</f>
        <v>0</v>
      </c>
      <c r="G805" s="514">
        <f t="shared" ref="G805:G809" si="84">E805+F805</f>
        <v>0</v>
      </c>
      <c r="H805" s="472">
        <f>IF($J792="TC",0,IF($J792="Nso",0,VLOOKUP($A789,'Class-9'!$B$9:$EX$108,28,0)))</f>
        <v>0</v>
      </c>
      <c r="I805" s="511">
        <f>IF($J792="TC",0,IF($J792="Nso",0,VLOOKUP($A789,'Class-9'!$B$9:$EX$108,29,0)))</f>
        <v>0</v>
      </c>
      <c r="J805" s="514">
        <f t="shared" ref="J805:J809" si="85">H805+I805</f>
        <v>0</v>
      </c>
      <c r="K805" s="511">
        <f>IF($J792="TC",0,IF($J792="Nso",0,VLOOKUP($A789,'Class-9'!$B$9:$EX$108,31,0)))</f>
        <v>0</v>
      </c>
      <c r="L805" s="511">
        <f>IF($J792="Nso",0,VLOOKUP($A789,'Class-9'!$B$9:$EX$108,32,0))</f>
        <v>0</v>
      </c>
      <c r="M805" s="514">
        <f t="shared" ref="M805:M809" si="86">K805+L805</f>
        <v>0</v>
      </c>
      <c r="N805" s="511">
        <f t="shared" ref="N805:N809" si="87">G805+J805+M805</f>
        <v>0</v>
      </c>
      <c r="O805" s="513" t="str">
        <f>IF($J792="TC",0,IF($J792="Nso",0,VLOOKUP($A789,'Class-9'!$B$9:$EX$108,38,0)))</f>
        <v/>
      </c>
    </row>
    <row r="806" spans="1:15" ht="17.25" customHeight="1">
      <c r="A806" s="1084"/>
      <c r="B806" s="60" t="s">
        <v>79</v>
      </c>
      <c r="C806" s="1143" t="str">
        <f>'Class-9'!$AN$3</f>
        <v>SANSKRIT</v>
      </c>
      <c r="D806" s="1144"/>
      <c r="E806" s="511">
        <f>IF($J792="TC",0,IF($J792="Nso",0,VLOOKUP($A789,'Class-9'!$B$9:$EX$108,39,0)))</f>
        <v>0</v>
      </c>
      <c r="F806" s="511">
        <f>IF($J792="TC",0,IF($J792="TC",0,IF($J792="Nso",0,VLOOKUP($A789,'Class-9'!$B$9:$EX$108,40,0))))</f>
        <v>0</v>
      </c>
      <c r="G806" s="514">
        <f t="shared" si="84"/>
        <v>0</v>
      </c>
      <c r="H806" s="472">
        <f>IF($J792="TC",0,IF($J792="Nso",0,VLOOKUP($A789,'Class-9'!$B$9:$EX$108,42,0)))</f>
        <v>0</v>
      </c>
      <c r="I806" s="511">
        <f>IF($J792="TC",0,IF($J792="Nso",0,VLOOKUP($A789,'Class-9'!$B$9:$EX$108,43,0)))</f>
        <v>0</v>
      </c>
      <c r="J806" s="514">
        <f t="shared" si="85"/>
        <v>0</v>
      </c>
      <c r="K806" s="511">
        <f>IF($J792="TC",0,IF($J792="Nso",0,VLOOKUP($A789,'Class-9'!$B$9:$EX$108,45,0)))</f>
        <v>0</v>
      </c>
      <c r="L806" s="511">
        <f>IF($J792="Nso",0,VLOOKUP($A789,'Class-9'!$B$9:$EX$108,46,0))</f>
        <v>0</v>
      </c>
      <c r="M806" s="514">
        <f t="shared" si="86"/>
        <v>0</v>
      </c>
      <c r="N806" s="511">
        <f t="shared" si="87"/>
        <v>0</v>
      </c>
      <c r="O806" s="513" t="str">
        <f>IF($J792="TC",0,IF($J792="Nso",0,VLOOKUP($A789,'Class-9'!$B$9:$EX$108,52,0)))</f>
        <v/>
      </c>
    </row>
    <row r="807" spans="1:15" ht="17.25" customHeight="1">
      <c r="A807" s="1084"/>
      <c r="B807" s="60" t="s">
        <v>79</v>
      </c>
      <c r="C807" s="1143" t="str">
        <f>'Class-9'!$BB$3</f>
        <v>SCIENCE</v>
      </c>
      <c r="D807" s="1144"/>
      <c r="E807" s="511">
        <f>IF($J792="TC",0,IF($J792="Nso",0,VLOOKUP($A789,'Class-9'!$B$9:$EX$108,53,0)))</f>
        <v>0</v>
      </c>
      <c r="F807" s="511">
        <f>IF($J792="TC",0,IF($J792="Nso",0,VLOOKUP($A789,'Class-9'!$B$9:$EX$108,54,0)))</f>
        <v>0</v>
      </c>
      <c r="G807" s="514">
        <f t="shared" si="84"/>
        <v>0</v>
      </c>
      <c r="H807" s="472">
        <f>IF($J792="TC",0,IF($J792="Nso",0,VLOOKUP($A789,'Class-9'!$B$9:$EX$108,56,0)))</f>
        <v>0</v>
      </c>
      <c r="I807" s="511">
        <f>IF($J792="TC",0,IF($J792="Nso",0,VLOOKUP($A789,'Class-9'!$B$9:$EX$108,57,0)))</f>
        <v>0</v>
      </c>
      <c r="J807" s="514">
        <f t="shared" si="85"/>
        <v>0</v>
      </c>
      <c r="K807" s="511">
        <f>IF($J792="TC",0,IF($J792="Nso",0,VLOOKUP($A789,'Class-9'!$B$9:$EX$108,59,0)))</f>
        <v>0</v>
      </c>
      <c r="L807" s="511">
        <f>IF($J792="Nso",0,VLOOKUP($A789,'Class-9'!$B$9:$EX$108,60,0))</f>
        <v>0</v>
      </c>
      <c r="M807" s="514">
        <f t="shared" si="86"/>
        <v>0</v>
      </c>
      <c r="N807" s="511">
        <f t="shared" si="87"/>
        <v>0</v>
      </c>
      <c r="O807" s="513" t="str">
        <f>IF($J792="TC",0,IF($J792="Nso",0,VLOOKUP($A789,'Class-9'!$B$9:$EX$108,66,0)))</f>
        <v/>
      </c>
    </row>
    <row r="808" spans="1:15" ht="17.25" customHeight="1">
      <c r="A808" s="1084"/>
      <c r="B808" s="60" t="s">
        <v>79</v>
      </c>
      <c r="C808" s="1143" t="str">
        <f>'Class-9'!$BP$3</f>
        <v>MATHEMATICS</v>
      </c>
      <c r="D808" s="1144"/>
      <c r="E808" s="511">
        <f>IF($J792="TC",0,IF($J792="Nso",0,VLOOKUP($A789,'Class-9'!$B$9:$EX$108,67,0)))</f>
        <v>0</v>
      </c>
      <c r="F808" s="511">
        <f>IF($J792="TC",0,IF($J792="Nso",0,VLOOKUP($A789,'Class-9'!$B$9:$EX$108,68,0)))</f>
        <v>0</v>
      </c>
      <c r="G808" s="514">
        <f t="shared" si="84"/>
        <v>0</v>
      </c>
      <c r="H808" s="472">
        <f>IF($J792="TC",0,IF($J792="Nso",0,VLOOKUP($A789,'Class-9'!$B$9:$EX$108,70,0)))</f>
        <v>0</v>
      </c>
      <c r="I808" s="511">
        <f>IF($J792="TC",0,IF($J792="Nso",0,VLOOKUP($A789,'Class-9'!$B$9:$EX$108,71,0)))</f>
        <v>0</v>
      </c>
      <c r="J808" s="514">
        <f t="shared" si="85"/>
        <v>0</v>
      </c>
      <c r="K808" s="511">
        <f>IF($J792="TC",0,IF($J792="Nso",0,VLOOKUP($A789,'Class-9'!$B$9:$EX$108,73,0)))</f>
        <v>0</v>
      </c>
      <c r="L808" s="511">
        <f>IF($J792="Nso",0,VLOOKUP($A789,'Class-9'!$B$9:$EX$108,74,0))</f>
        <v>0</v>
      </c>
      <c r="M808" s="514">
        <f t="shared" si="86"/>
        <v>0</v>
      </c>
      <c r="N808" s="511">
        <f t="shared" si="87"/>
        <v>0</v>
      </c>
      <c r="O808" s="513" t="str">
        <f>IF($J792="TC",0,IF($J792="Nso",0,VLOOKUP($A789,'Class-9'!$B$9:$EX$108,80,0)))</f>
        <v/>
      </c>
    </row>
    <row r="809" spans="1:15" ht="17.25" customHeight="1" thickBot="1">
      <c r="A809" s="1084"/>
      <c r="B809" s="60" t="s">
        <v>79</v>
      </c>
      <c r="C809" s="1117" t="str">
        <f>'Class-9'!$CD$3</f>
        <v>SOCIAL SCIENCE</v>
      </c>
      <c r="D809" s="1118"/>
      <c r="E809" s="511">
        <f>IF($J792="TC",0,IF($J792="Nso",0,VLOOKUP($A789,'Class-9'!$B$9:$EX$108,81,0)))</f>
        <v>0</v>
      </c>
      <c r="F809" s="511">
        <f>IF($J792="TC",0,IF($J792="Nso",0,VLOOKUP($A789,'Class-9'!$B$9:$EX$108,82,0)))</f>
        <v>0</v>
      </c>
      <c r="G809" s="515">
        <f t="shared" si="84"/>
        <v>0</v>
      </c>
      <c r="H809" s="516">
        <f>IF($J792="TC",0,IF($J792="Nso",0,VLOOKUP($A789,'Class-9'!$B$9:$EX$108,84,0)))</f>
        <v>0</v>
      </c>
      <c r="I809" s="511">
        <f>IF($J792="TC",0,IF($J792="Nso",0,VLOOKUP($A789,'Class-9'!$B$9:$EX$108,85,0)))</f>
        <v>0</v>
      </c>
      <c r="J809" s="515">
        <f t="shared" si="85"/>
        <v>0</v>
      </c>
      <c r="K809" s="511">
        <f>IF($J792="TC",0,IF($J792="Nso",0,VLOOKUP($A789,'Class-9'!$B$9:$EX$108,87,0)))</f>
        <v>0</v>
      </c>
      <c r="L809" s="511">
        <f>IF($J792="Nso",0,VLOOKUP($A789,'Class-9'!$B$9:$EX$108,88,0))</f>
        <v>0</v>
      </c>
      <c r="M809" s="515">
        <f t="shared" si="86"/>
        <v>0</v>
      </c>
      <c r="N809" s="511">
        <f t="shared" si="87"/>
        <v>0</v>
      </c>
      <c r="O809" s="513" t="str">
        <f>IF($J792="TC",0,IF($J792="Nso",0,VLOOKUP($A789,'Class-9'!$B$9:$EX$108,94,0)))</f>
        <v/>
      </c>
    </row>
    <row r="810" spans="1:15" ht="21.75" customHeight="1">
      <c r="A810" s="1084"/>
      <c r="B810" s="60" t="s">
        <v>79</v>
      </c>
      <c r="C810" s="1119" t="s">
        <v>92</v>
      </c>
      <c r="D810" s="1120"/>
      <c r="E810" s="1121"/>
      <c r="F810" s="1125" t="s">
        <v>93</v>
      </c>
      <c r="G810" s="1126"/>
      <c r="H810" s="1127" t="s">
        <v>94</v>
      </c>
      <c r="I810" s="1128"/>
      <c r="J810" s="1129" t="s">
        <v>47</v>
      </c>
      <c r="K810" s="1130"/>
      <c r="L810" s="517" t="s">
        <v>114</v>
      </c>
      <c r="M810" s="1131" t="s">
        <v>45</v>
      </c>
      <c r="N810" s="1132"/>
      <c r="O810" s="518" t="s">
        <v>49</v>
      </c>
    </row>
    <row r="811" spans="1:15" ht="21.75" customHeight="1" thickBot="1">
      <c r="A811" s="1084"/>
      <c r="B811" s="60" t="s">
        <v>79</v>
      </c>
      <c r="C811" s="1122"/>
      <c r="D811" s="1123"/>
      <c r="E811" s="1124"/>
      <c r="F811" s="1133">
        <f>IF($J792="TC",0,IF($J792="Nso",0,VLOOKUP($A789,'Class-9'!$B$9:$EX$108,146,0)))</f>
        <v>0</v>
      </c>
      <c r="G811" s="1134"/>
      <c r="H811" s="1133">
        <f>IF($J792="TC",0,IF($J792="Nso",0,VLOOKUP($A789,'Class-9'!$B$9:$EX$108,147,0)))</f>
        <v>0</v>
      </c>
      <c r="I811" s="1134"/>
      <c r="J811" s="1135">
        <f>IF($J792="TC",0,IF($J792="Nso",0,VLOOKUP($A789,'Class-9'!$B$9:$EX$108,148,0)))</f>
        <v>0</v>
      </c>
      <c r="K811" s="1136"/>
      <c r="L811" s="349" t="str">
        <f>IF($J792="TC",0,IF($J792="Nso",0,VLOOKUP($A789,'Class-9'!$B$9:$EX$108,149,0)))</f>
        <v/>
      </c>
      <c r="M811" s="1137" t="str">
        <f>IF($J792="TC","TC",IF($J792="Nso","NSO",VLOOKUP($A789,'Class-9'!$B$9:$EX$108,150,0)))</f>
        <v/>
      </c>
      <c r="N811" s="1138"/>
      <c r="O811" s="123" t="str">
        <f>IF($J792="Nso",0,VLOOKUP($A789,'Class-9'!$B$9:$EX$108,152,0))</f>
        <v/>
      </c>
    </row>
    <row r="812" spans="1:15" ht="21.75" customHeight="1">
      <c r="A812" s="1084"/>
      <c r="B812" s="60" t="s">
        <v>79</v>
      </c>
      <c r="C812" s="1186" t="s">
        <v>65</v>
      </c>
      <c r="D812" s="1187"/>
      <c r="E812" s="1187"/>
      <c r="F812" s="1187"/>
      <c r="G812" s="1187"/>
      <c r="H812" s="1188"/>
      <c r="I812" s="1189" t="s">
        <v>66</v>
      </c>
      <c r="J812" s="1190"/>
      <c r="K812" s="1190"/>
      <c r="L812" s="124">
        <f>VLOOKUP($A789,'Class-9'!$B$9:$EX$108,143,0)</f>
        <v>0</v>
      </c>
      <c r="M812" s="1191" t="s">
        <v>126</v>
      </c>
      <c r="N812" s="1192"/>
      <c r="O812" s="1193"/>
    </row>
    <row r="813" spans="1:15" ht="21.75" customHeight="1" thickBot="1">
      <c r="A813" s="1084"/>
      <c r="B813" s="60" t="s">
        <v>79</v>
      </c>
      <c r="C813" s="1194" t="s">
        <v>60</v>
      </c>
      <c r="D813" s="1195"/>
      <c r="E813" s="1195"/>
      <c r="F813" s="1196" t="s">
        <v>197</v>
      </c>
      <c r="G813" s="1196"/>
      <c r="H813" s="351" t="s">
        <v>53</v>
      </c>
      <c r="I813" s="1197" t="s">
        <v>67</v>
      </c>
      <c r="J813" s="1198"/>
      <c r="K813" s="1198"/>
      <c r="L813" s="174">
        <f>VLOOKUP($A789,'Class-9'!$B$9:$EX$108,144,0)</f>
        <v>0</v>
      </c>
      <c r="M813" s="1199" t="str">
        <f>IF($J792="TC",0,IF($J792="Nso",0,VLOOKUP($A789,'Class-9'!$B$9:$EX$108,145,0)))</f>
        <v/>
      </c>
      <c r="N813" s="1200"/>
      <c r="O813" s="1201"/>
    </row>
    <row r="814" spans="1:15" ht="21.75" customHeight="1">
      <c r="A814" s="1084"/>
      <c r="B814" s="60" t="s">
        <v>79</v>
      </c>
      <c r="C814" s="1194"/>
      <c r="D814" s="1195"/>
      <c r="E814" s="1195"/>
      <c r="F814" s="1196"/>
      <c r="G814" s="1196"/>
      <c r="H814" s="490" t="s">
        <v>203</v>
      </c>
      <c r="I814" s="1202" t="s">
        <v>68</v>
      </c>
      <c r="J814" s="1203"/>
      <c r="K814" s="1203"/>
      <c r="L814" s="1204">
        <f>IF($J792="TC","Transferred",IF($J792="Nso","NameSeparated",VLOOKUP($A789,'Class-9'!$B$9:$EX$108,153,0)))</f>
        <v>0</v>
      </c>
      <c r="M814" s="1204"/>
      <c r="N814" s="1204"/>
      <c r="O814" s="1205"/>
    </row>
    <row r="815" spans="1:15" s="489" customFormat="1" ht="17.25" customHeight="1">
      <c r="A815" s="1084"/>
      <c r="B815" s="488" t="s">
        <v>79</v>
      </c>
      <c r="C815" s="1166" t="str">
        <f>'Class-9'!$CR$3</f>
        <v>Foundation Of Information Tech.</v>
      </c>
      <c r="D815" s="1167"/>
      <c r="E815" s="1168"/>
      <c r="F815" s="1169" t="str">
        <f>IF($J792="TC",0,IF($J792="Nso",0,VLOOKUP($A789,'Class-9'!$B$9:$GA$108,170,0)))</f>
        <v>0/200</v>
      </c>
      <c r="G815" s="1169"/>
      <c r="H815" s="122">
        <f>IF($J792="TC",0,IF($J792="Nso",0,VLOOKUP($A789,'Class-9'!$B$9:$GA$108,106,0)))</f>
        <v>0</v>
      </c>
      <c r="I815" s="1170" t="s">
        <v>81</v>
      </c>
      <c r="J815" s="1171"/>
      <c r="K815" s="1171"/>
      <c r="L815" s="1172">
        <f>'Class-9'!$T$2</f>
        <v>44676</v>
      </c>
      <c r="M815" s="1173"/>
      <c r="N815" s="1173"/>
      <c r="O815" s="1174"/>
    </row>
    <row r="816" spans="1:15" s="489" customFormat="1" ht="17.25" customHeight="1">
      <c r="A816" s="1084"/>
      <c r="B816" s="488" t="s">
        <v>79</v>
      </c>
      <c r="C816" s="1175" t="str">
        <f>'Class-9'!$DD$3</f>
        <v>Health &amp; Phy. Edu.</v>
      </c>
      <c r="D816" s="1169"/>
      <c r="E816" s="1169"/>
      <c r="F816" s="1176" t="str">
        <f>IF($J792="TC",0,IF($J792="Nso",0,VLOOKUP($A789,'Class-9'!$B$9:$GA$108,174,0)))</f>
        <v>0/200</v>
      </c>
      <c r="G816" s="1177"/>
      <c r="H816" s="122">
        <f>IF($J792="TC",0,IF($J792="Nso",0,VLOOKUP($A789,'Class-9'!$B$9:$GA$108,118,0)))</f>
        <v>0</v>
      </c>
      <c r="I816" s="1178"/>
      <c r="J816" s="1179"/>
      <c r="K816" s="1179"/>
      <c r="L816" s="1179"/>
      <c r="M816" s="1179"/>
      <c r="N816" s="1179"/>
      <c r="O816" s="1180"/>
    </row>
    <row r="817" spans="1:16" s="489" customFormat="1" ht="17.25" customHeight="1">
      <c r="A817" s="1084"/>
      <c r="B817" s="488" t="s">
        <v>79</v>
      </c>
      <c r="C817" s="1184" t="str">
        <f>'Class-9'!$DP$3</f>
        <v>S.U.P.W.</v>
      </c>
      <c r="D817" s="1185"/>
      <c r="E817" s="1185"/>
      <c r="F817" s="1176" t="str">
        <f>IF($J792="TC",0,IF($J792="Nso",0,VLOOKUP($A789,'Class-9'!$B$9:$GA$108,178,0)))</f>
        <v>0/100</v>
      </c>
      <c r="G817" s="1177"/>
      <c r="H817" s="122">
        <f>IF($J792="TC",0,IF($J792="Nso",0,VLOOKUP($A789,'Class-9'!$B$9:$GA$108,124,0)))</f>
        <v>0</v>
      </c>
      <c r="I817" s="1181"/>
      <c r="J817" s="1182"/>
      <c r="K817" s="1182"/>
      <c r="L817" s="1182"/>
      <c r="M817" s="1182"/>
      <c r="N817" s="1182"/>
      <c r="O817" s="1183"/>
    </row>
    <row r="818" spans="1:16" s="489" customFormat="1" ht="17.25" customHeight="1">
      <c r="A818" s="1084"/>
      <c r="B818" s="488"/>
      <c r="C818" s="1184" t="str">
        <f>'Class-9'!$DV$3</f>
        <v>ART EDUCATION</v>
      </c>
      <c r="D818" s="1185"/>
      <c r="E818" s="1185"/>
      <c r="F818" s="1176" t="str">
        <f>IF($J791="TC",0,IF($J791="Nso",0,VLOOKUP($A789,'Class-9'!$B$9:$GA$108,182,0)))</f>
        <v>0/100</v>
      </c>
      <c r="G818" s="1177"/>
      <c r="H818" s="122">
        <f>IF($J791="TC",0,IF($J791="Nso",0,VLOOKUP($A789,'Class-9'!$B$9:$GA$108,130,0)))</f>
        <v>0</v>
      </c>
      <c r="I818" s="1237" t="s">
        <v>95</v>
      </c>
      <c r="J818" s="1221"/>
      <c r="K818" s="1221"/>
      <c r="L818" s="1221"/>
      <c r="M818" s="1221"/>
      <c r="N818" s="1221"/>
      <c r="O818" s="1222"/>
    </row>
    <row r="819" spans="1:16" s="489" customFormat="1" ht="17.25" customHeight="1" thickBot="1">
      <c r="A819" s="1084"/>
      <c r="B819" s="488" t="s">
        <v>79</v>
      </c>
      <c r="C819" s="1238" t="str">
        <f>'Class-9'!$EB$3</f>
        <v>H &amp; C RAJ</v>
      </c>
      <c r="D819" s="1239"/>
      <c r="E819" s="1239"/>
      <c r="F819" s="1240" t="str">
        <f>IF($J792="TC",0,IF($J792="Nso",0,VLOOKUP($A789,'Class-9'!$B$9:$GZ$108,186,0)))</f>
        <v>0/200</v>
      </c>
      <c r="G819" s="1241"/>
      <c r="H819" s="468">
        <f>IF($J792="TC",0,IF($J792="Nso",0,VLOOKUP($A789,'Class-9'!$B$9:$GAZ$108,142,0)))</f>
        <v>0</v>
      </c>
      <c r="I819" s="1237" t="s">
        <v>74</v>
      </c>
      <c r="J819" s="1221"/>
      <c r="K819" s="1221"/>
      <c r="L819" s="1221"/>
      <c r="M819" s="1221"/>
      <c r="N819" s="1221"/>
      <c r="O819" s="1222"/>
    </row>
    <row r="820" spans="1:16" ht="17.25" customHeight="1">
      <c r="A820" s="1084"/>
      <c r="B820" s="49" t="s">
        <v>79</v>
      </c>
      <c r="C820" s="1209" t="s">
        <v>205</v>
      </c>
      <c r="D820" s="1210"/>
      <c r="E820" s="1211"/>
      <c r="F820" s="1218" t="s">
        <v>206</v>
      </c>
      <c r="G820" s="1219"/>
      <c r="H820" s="519" t="s">
        <v>34</v>
      </c>
      <c r="I820" s="1220" t="s">
        <v>75</v>
      </c>
      <c r="J820" s="1221"/>
      <c r="K820" s="1221"/>
      <c r="L820" s="1221"/>
      <c r="M820" s="1221"/>
      <c r="N820" s="1221"/>
      <c r="O820" s="1222"/>
    </row>
    <row r="821" spans="1:16" ht="17.25" customHeight="1">
      <c r="A821" s="1084"/>
      <c r="B821" s="49" t="s">
        <v>79</v>
      </c>
      <c r="C821" s="1212"/>
      <c r="D821" s="1213"/>
      <c r="E821" s="1214"/>
      <c r="F821" s="1223" t="s">
        <v>207</v>
      </c>
      <c r="G821" s="1224"/>
      <c r="H821" s="520" t="s">
        <v>204</v>
      </c>
      <c r="I821" s="1225" t="s">
        <v>76</v>
      </c>
      <c r="J821" s="1226"/>
      <c r="K821" s="1226"/>
      <c r="L821" s="1226"/>
      <c r="M821" s="1226"/>
      <c r="N821" s="1226"/>
      <c r="O821" s="1227"/>
    </row>
    <row r="822" spans="1:16" ht="17.25" customHeight="1">
      <c r="A822" s="1084"/>
      <c r="B822" s="49" t="s">
        <v>79</v>
      </c>
      <c r="C822" s="1212"/>
      <c r="D822" s="1213"/>
      <c r="E822" s="1214"/>
      <c r="F822" s="1223" t="s">
        <v>211</v>
      </c>
      <c r="G822" s="1224"/>
      <c r="H822" s="520" t="s">
        <v>69</v>
      </c>
      <c r="I822" s="1228"/>
      <c r="J822" s="1229"/>
      <c r="K822" s="1229"/>
      <c r="L822" s="1229"/>
      <c r="M822" s="1229"/>
      <c r="N822" s="1229"/>
      <c r="O822" s="1230"/>
    </row>
    <row r="823" spans="1:16" ht="17.25" customHeight="1">
      <c r="A823" s="1084"/>
      <c r="B823" s="49" t="s">
        <v>79</v>
      </c>
      <c r="C823" s="1212"/>
      <c r="D823" s="1213"/>
      <c r="E823" s="1214"/>
      <c r="F823" s="1223" t="s">
        <v>212</v>
      </c>
      <c r="G823" s="1224"/>
      <c r="H823" s="520" t="s">
        <v>70</v>
      </c>
      <c r="I823" s="1228"/>
      <c r="J823" s="1229"/>
      <c r="K823" s="1229"/>
      <c r="L823" s="1229"/>
      <c r="M823" s="1229"/>
      <c r="N823" s="1229"/>
      <c r="O823" s="1230"/>
    </row>
    <row r="824" spans="1:16" ht="17.25" customHeight="1">
      <c r="A824" s="1084"/>
      <c r="B824" s="49" t="s">
        <v>79</v>
      </c>
      <c r="C824" s="1212"/>
      <c r="D824" s="1213"/>
      <c r="E824" s="1214"/>
      <c r="F824" s="1223" t="s">
        <v>125</v>
      </c>
      <c r="G824" s="1224"/>
      <c r="H824" s="520" t="s">
        <v>72</v>
      </c>
      <c r="I824" s="1231" t="s">
        <v>96</v>
      </c>
      <c r="J824" s="1232"/>
      <c r="K824" s="1232"/>
      <c r="L824" s="1232"/>
      <c r="M824" s="1232"/>
      <c r="N824" s="1232"/>
      <c r="O824" s="1233"/>
    </row>
    <row r="825" spans="1:16" ht="17.25" customHeight="1" thickBot="1">
      <c r="A825" s="1084"/>
      <c r="B825" s="62" t="s">
        <v>79</v>
      </c>
      <c r="C825" s="1215"/>
      <c r="D825" s="1216"/>
      <c r="E825" s="1217"/>
      <c r="F825" s="1206" t="s">
        <v>208</v>
      </c>
      <c r="G825" s="1207"/>
      <c r="H825" s="521" t="s">
        <v>71</v>
      </c>
      <c r="I825" s="1234"/>
      <c r="J825" s="1235"/>
      <c r="K825" s="1235"/>
      <c r="L825" s="1235"/>
      <c r="M825" s="1235"/>
      <c r="N825" s="1235"/>
      <c r="O825" s="1236"/>
    </row>
    <row r="826" spans="1:16" ht="24.75" customHeight="1" thickTop="1" thickBot="1">
      <c r="A826" s="504">
        <f>A789+1</f>
        <v>23</v>
      </c>
      <c r="B826" s="1083" t="s">
        <v>56</v>
      </c>
      <c r="C826" s="1083"/>
      <c r="D826" s="1083"/>
      <c r="E826" s="1083"/>
      <c r="F826" s="1083"/>
      <c r="G826" s="1083"/>
      <c r="H826" s="1083"/>
      <c r="I826" s="1083"/>
      <c r="J826" s="1083"/>
      <c r="K826" s="1083"/>
      <c r="L826" s="1083"/>
      <c r="M826" s="1083"/>
      <c r="N826" s="1083"/>
      <c r="O826" s="1083"/>
    </row>
    <row r="827" spans="1:16" ht="42" customHeight="1" thickTop="1">
      <c r="A827" s="1084"/>
      <c r="B827" s="1085"/>
      <c r="C827" s="1086"/>
      <c r="D827" s="1089" t="str">
        <f>Master!$E$8</f>
        <v>Govt. Sr. Secondary School Raimalwada</v>
      </c>
      <c r="E827" s="1090"/>
      <c r="F827" s="1090"/>
      <c r="G827" s="1090"/>
      <c r="H827" s="1090"/>
      <c r="I827" s="1090"/>
      <c r="J827" s="1090"/>
      <c r="K827" s="1090"/>
      <c r="L827" s="1090"/>
      <c r="M827" s="1090"/>
      <c r="N827" s="1090"/>
      <c r="O827" s="1091"/>
    </row>
    <row r="828" spans="1:16" ht="27.75" customHeight="1" thickBot="1">
      <c r="A828" s="1084"/>
      <c r="B828" s="1087"/>
      <c r="C828" s="1088"/>
      <c r="D828" s="1092" t="str">
        <f>Master!$E$11</f>
        <v>P.S.-Bapini (Jodhpur)</v>
      </c>
      <c r="E828" s="1093"/>
      <c r="F828" s="1093"/>
      <c r="G828" s="1093"/>
      <c r="H828" s="1093"/>
      <c r="I828" s="1093"/>
      <c r="J828" s="1093"/>
      <c r="K828" s="1093"/>
      <c r="L828" s="1093"/>
      <c r="M828" s="1093"/>
      <c r="N828" s="1093"/>
      <c r="O828" s="1094"/>
    </row>
    <row r="829" spans="1:16" ht="17.25" customHeight="1">
      <c r="A829" s="1084"/>
      <c r="B829" s="352"/>
      <c r="C829" s="1095" t="s">
        <v>188</v>
      </c>
      <c r="D829" s="1096"/>
      <c r="E829" s="1096"/>
      <c r="F829" s="1096"/>
      <c r="G829" s="1097"/>
      <c r="H829" s="1104" t="s">
        <v>161</v>
      </c>
      <c r="I829" s="1104"/>
      <c r="J829" s="1107">
        <f>VLOOKUP($A826,'Class-9'!$B$9:$K$108,6)</f>
        <v>0</v>
      </c>
      <c r="K829" s="1108"/>
      <c r="L829" s="1113" t="s">
        <v>77</v>
      </c>
      <c r="M829" s="1114"/>
      <c r="N829" s="1115" t="str">
        <f>Master!$E$14</f>
        <v>08151106901</v>
      </c>
      <c r="O829" s="1116"/>
    </row>
    <row r="830" spans="1:16" ht="17.25" customHeight="1">
      <c r="A830" s="1084"/>
      <c r="B830" s="47"/>
      <c r="C830" s="1098"/>
      <c r="D830" s="1099"/>
      <c r="E830" s="1099"/>
      <c r="F830" s="1099"/>
      <c r="G830" s="1100"/>
      <c r="H830" s="1105"/>
      <c r="I830" s="1105"/>
      <c r="J830" s="1109"/>
      <c r="K830" s="1110"/>
      <c r="L830" s="1071" t="s">
        <v>73</v>
      </c>
      <c r="M830" s="1072"/>
      <c r="N830" s="1072"/>
      <c r="O830" s="1073"/>
      <c r="P830" s="165" t="s">
        <v>196</v>
      </c>
    </row>
    <row r="831" spans="1:16" ht="17.25" customHeight="1" thickBot="1">
      <c r="A831" s="1084"/>
      <c r="B831" s="47"/>
      <c r="C831" s="1101"/>
      <c r="D831" s="1102"/>
      <c r="E831" s="1102"/>
      <c r="F831" s="1102"/>
      <c r="G831" s="1103"/>
      <c r="H831" s="1106"/>
      <c r="I831" s="1106"/>
      <c r="J831" s="1111"/>
      <c r="K831" s="1112"/>
      <c r="L831" s="1074" t="s">
        <v>57</v>
      </c>
      <c r="M831" s="1075"/>
      <c r="N831" s="1076" t="str">
        <f>Master!$E$6</f>
        <v>2021-22</v>
      </c>
      <c r="O831" s="1077"/>
    </row>
    <row r="832" spans="1:16" ht="21.75" customHeight="1">
      <c r="A832" s="1084"/>
      <c r="B832" s="49" t="s">
        <v>79</v>
      </c>
      <c r="C832" s="1078" t="s">
        <v>22</v>
      </c>
      <c r="D832" s="1079"/>
      <c r="E832" s="1079"/>
      <c r="F832" s="1080"/>
      <c r="G832" s="482" t="s">
        <v>186</v>
      </c>
      <c r="H832" s="1081">
        <f>VLOOKUP($A826,'Class-9'!$B$9:$EX$108,4,0)</f>
        <v>0</v>
      </c>
      <c r="I832" s="1081"/>
      <c r="J832" s="1081"/>
      <c r="K832" s="1081"/>
      <c r="L832" s="1081"/>
      <c r="M832" s="1081"/>
      <c r="N832" s="1081"/>
      <c r="O832" s="1082"/>
    </row>
    <row r="833" spans="1:15" ht="21.75" customHeight="1">
      <c r="A833" s="1084"/>
      <c r="B833" s="49" t="s">
        <v>79</v>
      </c>
      <c r="C833" s="1065" t="s">
        <v>24</v>
      </c>
      <c r="D833" s="1066"/>
      <c r="E833" s="1066"/>
      <c r="F833" s="1067"/>
      <c r="G833" s="483" t="s">
        <v>186</v>
      </c>
      <c r="H833" s="1068">
        <f>VLOOKUP($A826,'Class-9'!$B$9:$EX$108,7,0)</f>
        <v>0</v>
      </c>
      <c r="I833" s="1068"/>
      <c r="J833" s="1068"/>
      <c r="K833" s="1068"/>
      <c r="L833" s="1068"/>
      <c r="M833" s="1068"/>
      <c r="N833" s="1068"/>
      <c r="O833" s="1069"/>
    </row>
    <row r="834" spans="1:15" ht="21.75" customHeight="1">
      <c r="A834" s="1084"/>
      <c r="B834" s="49" t="s">
        <v>79</v>
      </c>
      <c r="C834" s="1065" t="s">
        <v>25</v>
      </c>
      <c r="D834" s="1066"/>
      <c r="E834" s="1066"/>
      <c r="F834" s="1067"/>
      <c r="G834" s="483" t="s">
        <v>186</v>
      </c>
      <c r="H834" s="1068">
        <f>VLOOKUP($A826,'Class-9'!$B$9:$EX$108,8,0)</f>
        <v>0</v>
      </c>
      <c r="I834" s="1068"/>
      <c r="J834" s="1068"/>
      <c r="K834" s="1068"/>
      <c r="L834" s="1068"/>
      <c r="M834" s="1068"/>
      <c r="N834" s="1068"/>
      <c r="O834" s="1069"/>
    </row>
    <row r="835" spans="1:15" ht="21.75" customHeight="1">
      <c r="A835" s="1084"/>
      <c r="B835" s="49" t="s">
        <v>79</v>
      </c>
      <c r="C835" s="1065" t="s">
        <v>58</v>
      </c>
      <c r="D835" s="1066"/>
      <c r="E835" s="1066"/>
      <c r="F835" s="1067"/>
      <c r="G835" s="483" t="s">
        <v>186</v>
      </c>
      <c r="H835" s="1068">
        <f>VLOOKUP($A826,'Class-9'!$B$9:$EX$108,9,0)</f>
        <v>0</v>
      </c>
      <c r="I835" s="1068"/>
      <c r="J835" s="1068"/>
      <c r="K835" s="1068"/>
      <c r="L835" s="1068"/>
      <c r="M835" s="1068"/>
      <c r="N835" s="1068"/>
      <c r="O835" s="1069"/>
    </row>
    <row r="836" spans="1:15" ht="21.75" customHeight="1">
      <c r="A836" s="1084"/>
      <c r="B836" s="49" t="s">
        <v>79</v>
      </c>
      <c r="C836" s="1065" t="s">
        <v>59</v>
      </c>
      <c r="D836" s="1066"/>
      <c r="E836" s="1066"/>
      <c r="F836" s="1067"/>
      <c r="G836" s="483" t="s">
        <v>186</v>
      </c>
      <c r="H836" s="1070" t="str">
        <f>CONCATENATE('Class-9'!$G$4,'Class-9'!$J$4)</f>
        <v>9(A)</v>
      </c>
      <c r="I836" s="1068"/>
      <c r="J836" s="1068"/>
      <c r="K836" s="1068"/>
      <c r="L836" s="1068"/>
      <c r="M836" s="1068"/>
      <c r="N836" s="1068"/>
      <c r="O836" s="1069"/>
    </row>
    <row r="837" spans="1:15" ht="21.75" customHeight="1" thickBot="1">
      <c r="A837" s="1084"/>
      <c r="B837" s="49" t="s">
        <v>79</v>
      </c>
      <c r="C837" s="1145" t="s">
        <v>27</v>
      </c>
      <c r="D837" s="1146"/>
      <c r="E837" s="1146"/>
      <c r="F837" s="1147"/>
      <c r="G837" s="484" t="s">
        <v>186</v>
      </c>
      <c r="H837" s="1148">
        <f>VLOOKUP($A826,'Class-9'!$B$9:$EX$108,10,0)</f>
        <v>0</v>
      </c>
      <c r="I837" s="1148"/>
      <c r="J837" s="1148"/>
      <c r="K837" s="1148"/>
      <c r="L837" s="1148"/>
      <c r="M837" s="1148"/>
      <c r="N837" s="1148"/>
      <c r="O837" s="1149"/>
    </row>
    <row r="838" spans="1:15" ht="19.5" customHeight="1">
      <c r="A838" s="1084"/>
      <c r="B838" s="60" t="s">
        <v>79</v>
      </c>
      <c r="C838" s="1150" t="s">
        <v>60</v>
      </c>
      <c r="D838" s="1151"/>
      <c r="E838" s="1154" t="s">
        <v>83</v>
      </c>
      <c r="F838" s="1154" t="s">
        <v>84</v>
      </c>
      <c r="G838" s="1156" t="s">
        <v>33</v>
      </c>
      <c r="H838" s="1158" t="s">
        <v>61</v>
      </c>
      <c r="I838" s="1158"/>
      <c r="J838" s="1159"/>
      <c r="K838" s="1160" t="s">
        <v>100</v>
      </c>
      <c r="L838" s="1161"/>
      <c r="M838" s="1162"/>
      <c r="N838" s="1154" t="s">
        <v>91</v>
      </c>
      <c r="O838" s="1163" t="s">
        <v>209</v>
      </c>
    </row>
    <row r="839" spans="1:15" ht="21.75" customHeight="1">
      <c r="A839" s="1084"/>
      <c r="B839" s="60"/>
      <c r="C839" s="1152"/>
      <c r="D839" s="1153"/>
      <c r="E839" s="1155"/>
      <c r="F839" s="1155"/>
      <c r="G839" s="1157"/>
      <c r="H839" s="507" t="s">
        <v>32</v>
      </c>
      <c r="I839" s="347" t="s">
        <v>199</v>
      </c>
      <c r="J839" s="508" t="s">
        <v>33</v>
      </c>
      <c r="K839" s="507" t="s">
        <v>32</v>
      </c>
      <c r="L839" s="347" t="s">
        <v>199</v>
      </c>
      <c r="M839" s="508" t="s">
        <v>33</v>
      </c>
      <c r="N839" s="1155"/>
      <c r="O839" s="1164"/>
    </row>
    <row r="840" spans="1:15" ht="21.75" customHeight="1" thickBot="1">
      <c r="A840" s="1084"/>
      <c r="B840" s="60" t="s">
        <v>79</v>
      </c>
      <c r="C840" s="1139" t="s">
        <v>62</v>
      </c>
      <c r="D840" s="1140"/>
      <c r="E840" s="509">
        <f>'Class-9'!$L$7</f>
        <v>20</v>
      </c>
      <c r="F840" s="509">
        <f>'Class-9'!$M$7</f>
        <v>20</v>
      </c>
      <c r="G840" s="510">
        <f>SUM(E840:F840)</f>
        <v>40</v>
      </c>
      <c r="H840" s="509">
        <f>'Class-9'!$O$7</f>
        <v>48</v>
      </c>
      <c r="I840" s="509">
        <f>'Class-9'!$P$7</f>
        <v>12</v>
      </c>
      <c r="J840" s="510">
        <f>SUM(H840:I840)</f>
        <v>60</v>
      </c>
      <c r="K840" s="509">
        <f>'Class-9'!$R$7</f>
        <v>80</v>
      </c>
      <c r="L840" s="509">
        <f>'Class-9'!$S$7</f>
        <v>20</v>
      </c>
      <c r="M840" s="510">
        <f>SUM(K840:L840)</f>
        <v>100</v>
      </c>
      <c r="N840" s="509">
        <f>SUM(G840,J840,M840)</f>
        <v>200</v>
      </c>
      <c r="O840" s="1165"/>
    </row>
    <row r="841" spans="1:15" ht="17.25" customHeight="1">
      <c r="A841" s="1084"/>
      <c r="B841" s="60" t="s">
        <v>79</v>
      </c>
      <c r="C841" s="1141" t="str">
        <f>'Class-9'!$L$3</f>
        <v>HINDI</v>
      </c>
      <c r="D841" s="1142"/>
      <c r="E841" s="511">
        <f>IF($J829="TC",0,IF($J829="Nso",0,VLOOKUP($A826,'Class-9'!$B$9:$EX$108,11,0)))</f>
        <v>0</v>
      </c>
      <c r="F841" s="511">
        <f>IF($J829="TC",0,IF($J829="Nso",0,VLOOKUP($A826,'Class-9'!$B$9:$EX$108,12,0)))</f>
        <v>0</v>
      </c>
      <c r="G841" s="512">
        <f>E841+F841</f>
        <v>0</v>
      </c>
      <c r="H841" s="511">
        <f>IF($J829="TC",0,IF($J829="Nso",0,VLOOKUP($A826,'Class-9'!$B$9:$EX$108,14,0)))</f>
        <v>0</v>
      </c>
      <c r="I841" s="511">
        <f>IF($J829="TC",0,IF($J829="Nso",0,VLOOKUP($A826,'Class-9'!$B$9:$EX$108,15,0)))</f>
        <v>0</v>
      </c>
      <c r="J841" s="512">
        <f>H841+I841</f>
        <v>0</v>
      </c>
      <c r="K841" s="511">
        <f>IF($J829="TC",0,IF($J829="Nso",0,VLOOKUP($A826,'Class-9'!$B$9:$EX$108,17,0)))</f>
        <v>0</v>
      </c>
      <c r="L841" s="511">
        <f>IF($J829="Nso",0,VLOOKUP($A826,'Class-9'!$B$9:$EX$108,18,0))</f>
        <v>0</v>
      </c>
      <c r="M841" s="512">
        <f>K841+L841</f>
        <v>0</v>
      </c>
      <c r="N841" s="511">
        <f>G841+J841+M841</f>
        <v>0</v>
      </c>
      <c r="O841" s="513" t="str">
        <f>IF($J829="TC",0,IF($J829="Nso",0,VLOOKUP($A826,'Class-9'!$B$9:$EX$108,24,0)))</f>
        <v/>
      </c>
    </row>
    <row r="842" spans="1:15" ht="17.25" customHeight="1">
      <c r="A842" s="1084"/>
      <c r="B842" s="60" t="s">
        <v>79</v>
      </c>
      <c r="C842" s="1143" t="str">
        <f>'Class-9'!$Z$3</f>
        <v>ENGLISH</v>
      </c>
      <c r="D842" s="1144"/>
      <c r="E842" s="511">
        <f>IF($J829="TC",0,IF($J829="Nso",0,VLOOKUP($A826,'Class-9'!$B$9:$EX$108,25,0)))</f>
        <v>0</v>
      </c>
      <c r="F842" s="511">
        <f>IF($J829="TC",0,IF($J829="Nso",0,VLOOKUP($A826,'Class-9'!$B$9:$EX$108,26,0)))</f>
        <v>0</v>
      </c>
      <c r="G842" s="514">
        <f t="shared" ref="G842:G846" si="88">E842+F842</f>
        <v>0</v>
      </c>
      <c r="H842" s="472">
        <f>IF($J829="TC",0,IF($J829="Nso",0,VLOOKUP($A826,'Class-9'!$B$9:$EX$108,28,0)))</f>
        <v>0</v>
      </c>
      <c r="I842" s="511">
        <f>IF($J829="TC",0,IF($J829="Nso",0,VLOOKUP($A826,'Class-9'!$B$9:$EX$108,29,0)))</f>
        <v>0</v>
      </c>
      <c r="J842" s="514">
        <f t="shared" ref="J842:J846" si="89">H842+I842</f>
        <v>0</v>
      </c>
      <c r="K842" s="511">
        <f>IF($J829="TC",0,IF($J829="Nso",0,VLOOKUP($A826,'Class-9'!$B$9:$EX$108,31,0)))</f>
        <v>0</v>
      </c>
      <c r="L842" s="511">
        <f>IF($J829="Nso",0,VLOOKUP($A826,'Class-9'!$B$9:$EX$108,32,0))</f>
        <v>0</v>
      </c>
      <c r="M842" s="514">
        <f t="shared" ref="M842:M846" si="90">K842+L842</f>
        <v>0</v>
      </c>
      <c r="N842" s="511">
        <f t="shared" ref="N842:N846" si="91">G842+J842+M842</f>
        <v>0</v>
      </c>
      <c r="O842" s="513" t="str">
        <f>IF($J829="TC",0,IF($J829="Nso",0,VLOOKUP($A826,'Class-9'!$B$9:$EX$108,38,0)))</f>
        <v/>
      </c>
    </row>
    <row r="843" spans="1:15" ht="17.25" customHeight="1">
      <c r="A843" s="1084"/>
      <c r="B843" s="60" t="s">
        <v>79</v>
      </c>
      <c r="C843" s="1143" t="str">
        <f>'Class-9'!$AN$3</f>
        <v>SANSKRIT</v>
      </c>
      <c r="D843" s="1144"/>
      <c r="E843" s="511">
        <f>IF($J829="TC",0,IF($J829="Nso",0,VLOOKUP($A826,'Class-9'!$B$9:$EX$108,39,0)))</f>
        <v>0</v>
      </c>
      <c r="F843" s="511">
        <f>IF($J829="TC",0,IF($J829="TC",0,IF($J829="Nso",0,VLOOKUP($A826,'Class-9'!$B$9:$EX$108,40,0))))</f>
        <v>0</v>
      </c>
      <c r="G843" s="514">
        <f t="shared" si="88"/>
        <v>0</v>
      </c>
      <c r="H843" s="472">
        <f>IF($J829="TC",0,IF($J829="Nso",0,VLOOKUP($A826,'Class-9'!$B$9:$EX$108,42,0)))</f>
        <v>0</v>
      </c>
      <c r="I843" s="511">
        <f>IF($J829="TC",0,IF($J829="Nso",0,VLOOKUP($A826,'Class-9'!$B$9:$EX$108,43,0)))</f>
        <v>0</v>
      </c>
      <c r="J843" s="514">
        <f t="shared" si="89"/>
        <v>0</v>
      </c>
      <c r="K843" s="511">
        <f>IF($J829="TC",0,IF($J829="Nso",0,VLOOKUP($A826,'Class-9'!$B$9:$EX$108,45,0)))</f>
        <v>0</v>
      </c>
      <c r="L843" s="511">
        <f>IF($J829="Nso",0,VLOOKUP($A826,'Class-9'!$B$9:$EX$108,46,0))</f>
        <v>0</v>
      </c>
      <c r="M843" s="514">
        <f t="shared" si="90"/>
        <v>0</v>
      </c>
      <c r="N843" s="511">
        <f t="shared" si="91"/>
        <v>0</v>
      </c>
      <c r="O843" s="513" t="str">
        <f>IF($J829="TC",0,IF($J829="Nso",0,VLOOKUP($A826,'Class-9'!$B$9:$EX$108,52,0)))</f>
        <v/>
      </c>
    </row>
    <row r="844" spans="1:15" ht="17.25" customHeight="1">
      <c r="A844" s="1084"/>
      <c r="B844" s="60" t="s">
        <v>79</v>
      </c>
      <c r="C844" s="1143" t="str">
        <f>'Class-9'!$BB$3</f>
        <v>SCIENCE</v>
      </c>
      <c r="D844" s="1144"/>
      <c r="E844" s="511">
        <f>IF($J829="TC",0,IF($J829="Nso",0,VLOOKUP($A826,'Class-9'!$B$9:$EX$108,53,0)))</f>
        <v>0</v>
      </c>
      <c r="F844" s="511">
        <f>IF($J829="TC",0,IF($J829="Nso",0,VLOOKUP($A826,'Class-9'!$B$9:$EX$108,54,0)))</f>
        <v>0</v>
      </c>
      <c r="G844" s="514">
        <f t="shared" si="88"/>
        <v>0</v>
      </c>
      <c r="H844" s="472">
        <f>IF($J829="TC",0,IF($J829="Nso",0,VLOOKUP($A826,'Class-9'!$B$9:$EX$108,56,0)))</f>
        <v>0</v>
      </c>
      <c r="I844" s="511">
        <f>IF($J829="TC",0,IF($J829="Nso",0,VLOOKUP($A826,'Class-9'!$B$9:$EX$108,57,0)))</f>
        <v>0</v>
      </c>
      <c r="J844" s="514">
        <f t="shared" si="89"/>
        <v>0</v>
      </c>
      <c r="K844" s="511">
        <f>IF($J829="TC",0,IF($J829="Nso",0,VLOOKUP($A826,'Class-9'!$B$9:$EX$108,59,0)))</f>
        <v>0</v>
      </c>
      <c r="L844" s="511">
        <f>IF($J829="Nso",0,VLOOKUP($A826,'Class-9'!$B$9:$EX$108,60,0))</f>
        <v>0</v>
      </c>
      <c r="M844" s="514">
        <f t="shared" si="90"/>
        <v>0</v>
      </c>
      <c r="N844" s="511">
        <f t="shared" si="91"/>
        <v>0</v>
      </c>
      <c r="O844" s="513" t="str">
        <f>IF($J829="TC",0,IF($J829="Nso",0,VLOOKUP($A826,'Class-9'!$B$9:$EX$108,66,0)))</f>
        <v/>
      </c>
    </row>
    <row r="845" spans="1:15" ht="17.25" customHeight="1">
      <c r="A845" s="1084"/>
      <c r="B845" s="60" t="s">
        <v>79</v>
      </c>
      <c r="C845" s="1143" t="str">
        <f>'Class-9'!$BP$3</f>
        <v>MATHEMATICS</v>
      </c>
      <c r="D845" s="1144"/>
      <c r="E845" s="511">
        <f>IF($J829="TC",0,IF($J829="Nso",0,VLOOKUP($A826,'Class-9'!$B$9:$EX$108,67,0)))</f>
        <v>0</v>
      </c>
      <c r="F845" s="511">
        <f>IF($J829="TC",0,IF($J829="Nso",0,VLOOKUP($A826,'Class-9'!$B$9:$EX$108,68,0)))</f>
        <v>0</v>
      </c>
      <c r="G845" s="514">
        <f t="shared" si="88"/>
        <v>0</v>
      </c>
      <c r="H845" s="472">
        <f>IF($J829="TC",0,IF($J829="Nso",0,VLOOKUP($A826,'Class-9'!$B$9:$EX$108,70,0)))</f>
        <v>0</v>
      </c>
      <c r="I845" s="511">
        <f>IF($J829="TC",0,IF($J829="Nso",0,VLOOKUP($A826,'Class-9'!$B$9:$EX$108,71,0)))</f>
        <v>0</v>
      </c>
      <c r="J845" s="514">
        <f t="shared" si="89"/>
        <v>0</v>
      </c>
      <c r="K845" s="511">
        <f>IF($J829="TC",0,IF($J829="Nso",0,VLOOKUP($A826,'Class-9'!$B$9:$EX$108,73,0)))</f>
        <v>0</v>
      </c>
      <c r="L845" s="511">
        <f>IF($J829="Nso",0,VLOOKUP($A826,'Class-9'!$B$9:$EX$108,74,0))</f>
        <v>0</v>
      </c>
      <c r="M845" s="514">
        <f t="shared" si="90"/>
        <v>0</v>
      </c>
      <c r="N845" s="511">
        <f t="shared" si="91"/>
        <v>0</v>
      </c>
      <c r="O845" s="513" t="str">
        <f>IF($J829="TC",0,IF($J829="Nso",0,VLOOKUP($A826,'Class-9'!$B$9:$EX$108,80,0)))</f>
        <v/>
      </c>
    </row>
    <row r="846" spans="1:15" ht="17.25" customHeight="1" thickBot="1">
      <c r="A846" s="1084"/>
      <c r="B846" s="60" t="s">
        <v>79</v>
      </c>
      <c r="C846" s="1117" t="str">
        <f>'Class-9'!$CD$3</f>
        <v>SOCIAL SCIENCE</v>
      </c>
      <c r="D846" s="1118"/>
      <c r="E846" s="511">
        <f>IF($J829="TC",0,IF($J829="Nso",0,VLOOKUP($A826,'Class-9'!$B$9:$EX$108,81,0)))</f>
        <v>0</v>
      </c>
      <c r="F846" s="511">
        <f>IF($J829="TC",0,IF($J829="Nso",0,VLOOKUP($A826,'Class-9'!$B$9:$EX$108,82,0)))</f>
        <v>0</v>
      </c>
      <c r="G846" s="515">
        <f t="shared" si="88"/>
        <v>0</v>
      </c>
      <c r="H846" s="516">
        <f>IF($J829="TC",0,IF($J829="Nso",0,VLOOKUP($A826,'Class-9'!$B$9:$EX$108,84,0)))</f>
        <v>0</v>
      </c>
      <c r="I846" s="511">
        <f>IF($J829="TC",0,IF($J829="Nso",0,VLOOKUP($A826,'Class-9'!$B$9:$EX$108,85,0)))</f>
        <v>0</v>
      </c>
      <c r="J846" s="515">
        <f t="shared" si="89"/>
        <v>0</v>
      </c>
      <c r="K846" s="511">
        <f>IF($J829="TC",0,IF($J829="Nso",0,VLOOKUP($A826,'Class-9'!$B$9:$EX$108,87,0)))</f>
        <v>0</v>
      </c>
      <c r="L846" s="511">
        <f>IF($J829="Nso",0,VLOOKUP($A826,'Class-9'!$B$9:$EX$108,88,0))</f>
        <v>0</v>
      </c>
      <c r="M846" s="515">
        <f t="shared" si="90"/>
        <v>0</v>
      </c>
      <c r="N846" s="511">
        <f t="shared" si="91"/>
        <v>0</v>
      </c>
      <c r="O846" s="513" t="str">
        <f>IF($J829="TC",0,IF($J829="Nso",0,VLOOKUP($A826,'Class-9'!$B$9:$EX$108,94,0)))</f>
        <v/>
      </c>
    </row>
    <row r="847" spans="1:15" ht="21.75" customHeight="1">
      <c r="A847" s="1084"/>
      <c r="B847" s="60" t="s">
        <v>79</v>
      </c>
      <c r="C847" s="1119" t="s">
        <v>92</v>
      </c>
      <c r="D847" s="1120"/>
      <c r="E847" s="1121"/>
      <c r="F847" s="1125" t="s">
        <v>93</v>
      </c>
      <c r="G847" s="1126"/>
      <c r="H847" s="1127" t="s">
        <v>94</v>
      </c>
      <c r="I847" s="1128"/>
      <c r="J847" s="1129" t="s">
        <v>47</v>
      </c>
      <c r="K847" s="1130"/>
      <c r="L847" s="517" t="s">
        <v>114</v>
      </c>
      <c r="M847" s="1131" t="s">
        <v>45</v>
      </c>
      <c r="N847" s="1132"/>
      <c r="O847" s="518" t="s">
        <v>49</v>
      </c>
    </row>
    <row r="848" spans="1:15" ht="21.75" customHeight="1" thickBot="1">
      <c r="A848" s="1084"/>
      <c r="B848" s="60" t="s">
        <v>79</v>
      </c>
      <c r="C848" s="1122"/>
      <c r="D848" s="1123"/>
      <c r="E848" s="1124"/>
      <c r="F848" s="1133">
        <f>IF($J829="TC",0,IF($J829="Nso",0,VLOOKUP($A826,'Class-9'!$B$9:$EX$108,146,0)))</f>
        <v>0</v>
      </c>
      <c r="G848" s="1134"/>
      <c r="H848" s="1133">
        <f>IF($J829="TC",0,IF($J829="Nso",0,VLOOKUP($A826,'Class-9'!$B$9:$EX$108,147,0)))</f>
        <v>0</v>
      </c>
      <c r="I848" s="1134"/>
      <c r="J848" s="1135">
        <f>IF($J829="TC",0,IF($J829="Nso",0,VLOOKUP($A826,'Class-9'!$B$9:$EX$108,148,0)))</f>
        <v>0</v>
      </c>
      <c r="K848" s="1136"/>
      <c r="L848" s="349" t="str">
        <f>IF($J829="TC",0,IF($J829="Nso",0,VLOOKUP($A826,'Class-9'!$B$9:$EX$108,149,0)))</f>
        <v/>
      </c>
      <c r="M848" s="1137" t="str">
        <f>IF($J829="TC","TC",IF($J829="Nso","NSO",VLOOKUP($A826,'Class-9'!$B$9:$EX$108,150,0)))</f>
        <v/>
      </c>
      <c r="N848" s="1138"/>
      <c r="O848" s="123" t="str">
        <f>IF($J829="Nso",0,VLOOKUP($A826,'Class-9'!$B$9:$EX$108,152,0))</f>
        <v/>
      </c>
    </row>
    <row r="849" spans="1:15" ht="21.75" customHeight="1">
      <c r="A849" s="1084"/>
      <c r="B849" s="60" t="s">
        <v>79</v>
      </c>
      <c r="C849" s="1186" t="s">
        <v>65</v>
      </c>
      <c r="D849" s="1187"/>
      <c r="E849" s="1187"/>
      <c r="F849" s="1187"/>
      <c r="G849" s="1187"/>
      <c r="H849" s="1188"/>
      <c r="I849" s="1189" t="s">
        <v>66</v>
      </c>
      <c r="J849" s="1190"/>
      <c r="K849" s="1190"/>
      <c r="L849" s="124">
        <f>VLOOKUP($A826,'Class-9'!$B$9:$EX$108,143,0)</f>
        <v>0</v>
      </c>
      <c r="M849" s="1191" t="s">
        <v>126</v>
      </c>
      <c r="N849" s="1192"/>
      <c r="O849" s="1193"/>
    </row>
    <row r="850" spans="1:15" ht="21.75" customHeight="1" thickBot="1">
      <c r="A850" s="1084"/>
      <c r="B850" s="60" t="s">
        <v>79</v>
      </c>
      <c r="C850" s="1194" t="s">
        <v>60</v>
      </c>
      <c r="D850" s="1195"/>
      <c r="E850" s="1195"/>
      <c r="F850" s="1196" t="s">
        <v>197</v>
      </c>
      <c r="G850" s="1196"/>
      <c r="H850" s="351" t="s">
        <v>53</v>
      </c>
      <c r="I850" s="1197" t="s">
        <v>67</v>
      </c>
      <c r="J850" s="1198"/>
      <c r="K850" s="1198"/>
      <c r="L850" s="174">
        <f>VLOOKUP($A826,'Class-9'!$B$9:$EX$108,144,0)</f>
        <v>0</v>
      </c>
      <c r="M850" s="1199" t="str">
        <f>IF($J829="TC",0,IF($J829="Nso",0,VLOOKUP($A826,'Class-9'!$B$9:$EX$108,145,0)))</f>
        <v/>
      </c>
      <c r="N850" s="1200"/>
      <c r="O850" s="1201"/>
    </row>
    <row r="851" spans="1:15" ht="21.75" customHeight="1">
      <c r="A851" s="1084"/>
      <c r="B851" s="60" t="s">
        <v>79</v>
      </c>
      <c r="C851" s="1194"/>
      <c r="D851" s="1195"/>
      <c r="E851" s="1195"/>
      <c r="F851" s="1196"/>
      <c r="G851" s="1196"/>
      <c r="H851" s="490" t="s">
        <v>203</v>
      </c>
      <c r="I851" s="1202" t="s">
        <v>68</v>
      </c>
      <c r="J851" s="1203"/>
      <c r="K851" s="1203"/>
      <c r="L851" s="1204">
        <f>IF($J829="TC","Transferred",IF($J829="Nso","NameSeparated",VLOOKUP($A826,'Class-9'!$B$9:$EX$108,153,0)))</f>
        <v>0</v>
      </c>
      <c r="M851" s="1204"/>
      <c r="N851" s="1204"/>
      <c r="O851" s="1205"/>
    </row>
    <row r="852" spans="1:15" s="489" customFormat="1" ht="17.25" customHeight="1">
      <c r="A852" s="1084"/>
      <c r="B852" s="488" t="s">
        <v>79</v>
      </c>
      <c r="C852" s="1166" t="str">
        <f>'Class-9'!$CR$3</f>
        <v>Foundation Of Information Tech.</v>
      </c>
      <c r="D852" s="1167"/>
      <c r="E852" s="1168"/>
      <c r="F852" s="1169" t="str">
        <f>IF($J829="TC",0,IF($J829="Nso",0,VLOOKUP($A826,'Class-9'!$B$9:$GA$108,170,0)))</f>
        <v>0/200</v>
      </c>
      <c r="G852" s="1169"/>
      <c r="H852" s="122">
        <f>IF($J829="TC",0,IF($J829="Nso",0,VLOOKUP($A826,'Class-9'!$B$9:$GA$108,106,0)))</f>
        <v>0</v>
      </c>
      <c r="I852" s="1170" t="s">
        <v>81</v>
      </c>
      <c r="J852" s="1171"/>
      <c r="K852" s="1171"/>
      <c r="L852" s="1172">
        <f>'Class-9'!$T$2</f>
        <v>44676</v>
      </c>
      <c r="M852" s="1173"/>
      <c r="N852" s="1173"/>
      <c r="O852" s="1174"/>
    </row>
    <row r="853" spans="1:15" s="489" customFormat="1" ht="17.25" customHeight="1">
      <c r="A853" s="1084"/>
      <c r="B853" s="488" t="s">
        <v>79</v>
      </c>
      <c r="C853" s="1175" t="str">
        <f>'Class-9'!$DD$3</f>
        <v>Health &amp; Phy. Edu.</v>
      </c>
      <c r="D853" s="1169"/>
      <c r="E853" s="1169"/>
      <c r="F853" s="1176" t="str">
        <f>IF($J829="TC",0,IF($J829="Nso",0,VLOOKUP($A826,'Class-9'!$B$9:$GA$108,174,0)))</f>
        <v>0/200</v>
      </c>
      <c r="G853" s="1177"/>
      <c r="H853" s="122">
        <f>IF($J829="TC",0,IF($J829="Nso",0,VLOOKUP($A826,'Class-9'!$B$9:$GA$108,118,0)))</f>
        <v>0</v>
      </c>
      <c r="I853" s="1178"/>
      <c r="J853" s="1179"/>
      <c r="K853" s="1179"/>
      <c r="L853" s="1179"/>
      <c r="M853" s="1179"/>
      <c r="N853" s="1179"/>
      <c r="O853" s="1180"/>
    </row>
    <row r="854" spans="1:15" s="489" customFormat="1" ht="17.25" customHeight="1">
      <c r="A854" s="1084"/>
      <c r="B854" s="488" t="s">
        <v>79</v>
      </c>
      <c r="C854" s="1184" t="str">
        <f>'Class-9'!$DP$3</f>
        <v>S.U.P.W.</v>
      </c>
      <c r="D854" s="1185"/>
      <c r="E854" s="1185"/>
      <c r="F854" s="1176" t="str">
        <f>IF($J829="TC",0,IF($J829="Nso",0,VLOOKUP($A826,'Class-9'!$B$9:$GA$108,178,0)))</f>
        <v>0/100</v>
      </c>
      <c r="G854" s="1177"/>
      <c r="H854" s="122">
        <f>IF($J829="TC",0,IF($J829="Nso",0,VLOOKUP($A826,'Class-9'!$B$9:$GA$108,124,0)))</f>
        <v>0</v>
      </c>
      <c r="I854" s="1181"/>
      <c r="J854" s="1182"/>
      <c r="K854" s="1182"/>
      <c r="L854" s="1182"/>
      <c r="M854" s="1182"/>
      <c r="N854" s="1182"/>
      <c r="O854" s="1183"/>
    </row>
    <row r="855" spans="1:15" s="489" customFormat="1" ht="17.25" customHeight="1">
      <c r="A855" s="1084"/>
      <c r="B855" s="488"/>
      <c r="C855" s="1184" t="str">
        <f>'Class-9'!$DV$3</f>
        <v>ART EDUCATION</v>
      </c>
      <c r="D855" s="1185"/>
      <c r="E855" s="1185"/>
      <c r="F855" s="1176" t="str">
        <f>IF($J828="TC",0,IF($J828="Nso",0,VLOOKUP($A826,'Class-9'!$B$9:$GA$108,182,0)))</f>
        <v>0/100</v>
      </c>
      <c r="G855" s="1177"/>
      <c r="H855" s="122">
        <f>IF($J828="TC",0,IF($J828="Nso",0,VLOOKUP($A826,'Class-9'!$B$9:$GA$108,130,0)))</f>
        <v>0</v>
      </c>
      <c r="I855" s="1237" t="s">
        <v>95</v>
      </c>
      <c r="J855" s="1221"/>
      <c r="K855" s="1221"/>
      <c r="L855" s="1221"/>
      <c r="M855" s="1221"/>
      <c r="N855" s="1221"/>
      <c r="O855" s="1222"/>
    </row>
    <row r="856" spans="1:15" s="489" customFormat="1" ht="17.25" customHeight="1" thickBot="1">
      <c r="A856" s="1084"/>
      <c r="B856" s="488" t="s">
        <v>79</v>
      </c>
      <c r="C856" s="1238" t="str">
        <f>'Class-9'!$EB$3</f>
        <v>H &amp; C RAJ</v>
      </c>
      <c r="D856" s="1239"/>
      <c r="E856" s="1239"/>
      <c r="F856" s="1240" t="str">
        <f>IF($J829="TC",0,IF($J829="Nso",0,VLOOKUP($A826,'Class-9'!$B$9:$GZ$108,186,0)))</f>
        <v>0/200</v>
      </c>
      <c r="G856" s="1241"/>
      <c r="H856" s="468">
        <f>IF($J829="TC",0,IF($J829="Nso",0,VLOOKUP($A826,'Class-9'!$B$9:$GAZ$108,142,0)))</f>
        <v>0</v>
      </c>
      <c r="I856" s="1237" t="s">
        <v>74</v>
      </c>
      <c r="J856" s="1221"/>
      <c r="K856" s="1221"/>
      <c r="L856" s="1221"/>
      <c r="M856" s="1221"/>
      <c r="N856" s="1221"/>
      <c r="O856" s="1222"/>
    </row>
    <row r="857" spans="1:15" ht="17.25" customHeight="1">
      <c r="A857" s="1084"/>
      <c r="B857" s="49" t="s">
        <v>79</v>
      </c>
      <c r="C857" s="1209" t="s">
        <v>205</v>
      </c>
      <c r="D857" s="1210"/>
      <c r="E857" s="1211"/>
      <c r="F857" s="1218" t="s">
        <v>206</v>
      </c>
      <c r="G857" s="1219"/>
      <c r="H857" s="519" t="s">
        <v>34</v>
      </c>
      <c r="I857" s="1220" t="s">
        <v>75</v>
      </c>
      <c r="J857" s="1221"/>
      <c r="K857" s="1221"/>
      <c r="L857" s="1221"/>
      <c r="M857" s="1221"/>
      <c r="N857" s="1221"/>
      <c r="O857" s="1222"/>
    </row>
    <row r="858" spans="1:15" ht="17.25" customHeight="1">
      <c r="A858" s="1084"/>
      <c r="B858" s="49" t="s">
        <v>79</v>
      </c>
      <c r="C858" s="1212"/>
      <c r="D858" s="1213"/>
      <c r="E858" s="1214"/>
      <c r="F858" s="1223" t="s">
        <v>207</v>
      </c>
      <c r="G858" s="1224"/>
      <c r="H858" s="520" t="s">
        <v>204</v>
      </c>
      <c r="I858" s="1225" t="s">
        <v>76</v>
      </c>
      <c r="J858" s="1226"/>
      <c r="K858" s="1226"/>
      <c r="L858" s="1226"/>
      <c r="M858" s="1226"/>
      <c r="N858" s="1226"/>
      <c r="O858" s="1227"/>
    </row>
    <row r="859" spans="1:15" ht="17.25" customHeight="1">
      <c r="A859" s="1084"/>
      <c r="B859" s="49" t="s">
        <v>79</v>
      </c>
      <c r="C859" s="1212"/>
      <c r="D859" s="1213"/>
      <c r="E859" s="1214"/>
      <c r="F859" s="1223" t="s">
        <v>211</v>
      </c>
      <c r="G859" s="1224"/>
      <c r="H859" s="520" t="s">
        <v>69</v>
      </c>
      <c r="I859" s="1228"/>
      <c r="J859" s="1229"/>
      <c r="K859" s="1229"/>
      <c r="L859" s="1229"/>
      <c r="M859" s="1229"/>
      <c r="N859" s="1229"/>
      <c r="O859" s="1230"/>
    </row>
    <row r="860" spans="1:15" ht="17.25" customHeight="1">
      <c r="A860" s="1084"/>
      <c r="B860" s="49" t="s">
        <v>79</v>
      </c>
      <c r="C860" s="1212"/>
      <c r="D860" s="1213"/>
      <c r="E860" s="1214"/>
      <c r="F860" s="1223" t="s">
        <v>212</v>
      </c>
      <c r="G860" s="1224"/>
      <c r="H860" s="520" t="s">
        <v>70</v>
      </c>
      <c r="I860" s="1228"/>
      <c r="J860" s="1229"/>
      <c r="K860" s="1229"/>
      <c r="L860" s="1229"/>
      <c r="M860" s="1229"/>
      <c r="N860" s="1229"/>
      <c r="O860" s="1230"/>
    </row>
    <row r="861" spans="1:15" ht="17.25" customHeight="1">
      <c r="A861" s="1084"/>
      <c r="B861" s="49" t="s">
        <v>79</v>
      </c>
      <c r="C861" s="1212"/>
      <c r="D861" s="1213"/>
      <c r="E861" s="1214"/>
      <c r="F861" s="1223" t="s">
        <v>125</v>
      </c>
      <c r="G861" s="1224"/>
      <c r="H861" s="520" t="s">
        <v>72</v>
      </c>
      <c r="I861" s="1231" t="s">
        <v>96</v>
      </c>
      <c r="J861" s="1232"/>
      <c r="K861" s="1232"/>
      <c r="L861" s="1232"/>
      <c r="M861" s="1232"/>
      <c r="N861" s="1232"/>
      <c r="O861" s="1233"/>
    </row>
    <row r="862" spans="1:15" ht="17.25" customHeight="1" thickBot="1">
      <c r="A862" s="1084"/>
      <c r="B862" s="62" t="s">
        <v>79</v>
      </c>
      <c r="C862" s="1215"/>
      <c r="D862" s="1216"/>
      <c r="E862" s="1217"/>
      <c r="F862" s="1206" t="s">
        <v>208</v>
      </c>
      <c r="G862" s="1207"/>
      <c r="H862" s="521" t="s">
        <v>71</v>
      </c>
      <c r="I862" s="1234"/>
      <c r="J862" s="1235"/>
      <c r="K862" s="1235"/>
      <c r="L862" s="1235"/>
      <c r="M862" s="1235"/>
      <c r="N862" s="1235"/>
      <c r="O862" s="1236"/>
    </row>
    <row r="863" spans="1:15" ht="22.5" customHeight="1" thickTop="1">
      <c r="A863" s="1208"/>
      <c r="B863" s="1208"/>
      <c r="C863" s="1208"/>
      <c r="D863" s="1208"/>
      <c r="E863" s="1208"/>
      <c r="F863" s="1208"/>
      <c r="G863" s="1208"/>
      <c r="H863" s="1208"/>
      <c r="I863" s="1208"/>
      <c r="J863" s="1208"/>
      <c r="K863" s="1208"/>
      <c r="L863" s="1208"/>
      <c r="M863" s="1208"/>
      <c r="N863" s="1208"/>
      <c r="O863" s="1208"/>
    </row>
    <row r="864" spans="1:15" ht="24.75" customHeight="1" thickBot="1">
      <c r="A864" s="504">
        <f>A826+1</f>
        <v>24</v>
      </c>
      <c r="B864" s="1083" t="s">
        <v>56</v>
      </c>
      <c r="C864" s="1083"/>
      <c r="D864" s="1083"/>
      <c r="E864" s="1083"/>
      <c r="F864" s="1083"/>
      <c r="G864" s="1083"/>
      <c r="H864" s="1083"/>
      <c r="I864" s="1083"/>
      <c r="J864" s="1083"/>
      <c r="K864" s="1083"/>
      <c r="L864" s="1083"/>
      <c r="M864" s="1083"/>
      <c r="N864" s="1083"/>
      <c r="O864" s="1083"/>
    </row>
    <row r="865" spans="1:16" ht="42" customHeight="1" thickTop="1">
      <c r="A865" s="1084"/>
      <c r="B865" s="1085"/>
      <c r="C865" s="1086"/>
      <c r="D865" s="1089" t="str">
        <f>Master!$E$8</f>
        <v>Govt. Sr. Secondary School Raimalwada</v>
      </c>
      <c r="E865" s="1090"/>
      <c r="F865" s="1090"/>
      <c r="G865" s="1090"/>
      <c r="H865" s="1090"/>
      <c r="I865" s="1090"/>
      <c r="J865" s="1090"/>
      <c r="K865" s="1090"/>
      <c r="L865" s="1090"/>
      <c r="M865" s="1090"/>
      <c r="N865" s="1090"/>
      <c r="O865" s="1091"/>
    </row>
    <row r="866" spans="1:16" ht="27.75" customHeight="1" thickBot="1">
      <c r="A866" s="1084"/>
      <c r="B866" s="1087"/>
      <c r="C866" s="1088"/>
      <c r="D866" s="1092" t="str">
        <f>Master!$E$11</f>
        <v>P.S.-Bapini (Jodhpur)</v>
      </c>
      <c r="E866" s="1093"/>
      <c r="F866" s="1093"/>
      <c r="G866" s="1093"/>
      <c r="H866" s="1093"/>
      <c r="I866" s="1093"/>
      <c r="J866" s="1093"/>
      <c r="K866" s="1093"/>
      <c r="L866" s="1093"/>
      <c r="M866" s="1093"/>
      <c r="N866" s="1093"/>
      <c r="O866" s="1094"/>
    </row>
    <row r="867" spans="1:16" ht="17.25" customHeight="1">
      <c r="A867" s="1084"/>
      <c r="B867" s="352"/>
      <c r="C867" s="1095" t="s">
        <v>188</v>
      </c>
      <c r="D867" s="1096"/>
      <c r="E867" s="1096"/>
      <c r="F867" s="1096"/>
      <c r="G867" s="1097"/>
      <c r="H867" s="1104" t="s">
        <v>161</v>
      </c>
      <c r="I867" s="1104"/>
      <c r="J867" s="1107">
        <f>VLOOKUP($A864,'Class-9'!$B$9:$K$108,6)</f>
        <v>0</v>
      </c>
      <c r="K867" s="1108"/>
      <c r="L867" s="1113" t="s">
        <v>77</v>
      </c>
      <c r="M867" s="1114"/>
      <c r="N867" s="1115" t="str">
        <f>Master!$E$14</f>
        <v>08151106901</v>
      </c>
      <c r="O867" s="1116"/>
    </row>
    <row r="868" spans="1:16" ht="17.25" customHeight="1">
      <c r="A868" s="1084"/>
      <c r="B868" s="47"/>
      <c r="C868" s="1098"/>
      <c r="D868" s="1099"/>
      <c r="E868" s="1099"/>
      <c r="F868" s="1099"/>
      <c r="G868" s="1100"/>
      <c r="H868" s="1105"/>
      <c r="I868" s="1105"/>
      <c r="J868" s="1109"/>
      <c r="K868" s="1110"/>
      <c r="L868" s="1071" t="s">
        <v>73</v>
      </c>
      <c r="M868" s="1072"/>
      <c r="N868" s="1072"/>
      <c r="O868" s="1073"/>
      <c r="P868" s="165" t="s">
        <v>196</v>
      </c>
    </row>
    <row r="869" spans="1:16" ht="17.25" customHeight="1" thickBot="1">
      <c r="A869" s="1084"/>
      <c r="B869" s="47"/>
      <c r="C869" s="1101"/>
      <c r="D869" s="1102"/>
      <c r="E869" s="1102"/>
      <c r="F869" s="1102"/>
      <c r="G869" s="1103"/>
      <c r="H869" s="1106"/>
      <c r="I869" s="1106"/>
      <c r="J869" s="1111"/>
      <c r="K869" s="1112"/>
      <c r="L869" s="1074" t="s">
        <v>57</v>
      </c>
      <c r="M869" s="1075"/>
      <c r="N869" s="1076" t="str">
        <f>Master!$E$6</f>
        <v>2021-22</v>
      </c>
      <c r="O869" s="1077"/>
    </row>
    <row r="870" spans="1:16" ht="21.75" customHeight="1">
      <c r="A870" s="1084"/>
      <c r="B870" s="49" t="s">
        <v>79</v>
      </c>
      <c r="C870" s="1078" t="s">
        <v>22</v>
      </c>
      <c r="D870" s="1079"/>
      <c r="E870" s="1079"/>
      <c r="F870" s="1080"/>
      <c r="G870" s="482" t="s">
        <v>186</v>
      </c>
      <c r="H870" s="1081">
        <f>VLOOKUP($A864,'Class-9'!$B$9:$EX$108,4,0)</f>
        <v>0</v>
      </c>
      <c r="I870" s="1081"/>
      <c r="J870" s="1081"/>
      <c r="K870" s="1081"/>
      <c r="L870" s="1081"/>
      <c r="M870" s="1081"/>
      <c r="N870" s="1081"/>
      <c r="O870" s="1082"/>
    </row>
    <row r="871" spans="1:16" ht="21.75" customHeight="1">
      <c r="A871" s="1084"/>
      <c r="B871" s="49" t="s">
        <v>79</v>
      </c>
      <c r="C871" s="1065" t="s">
        <v>24</v>
      </c>
      <c r="D871" s="1066"/>
      <c r="E871" s="1066"/>
      <c r="F871" s="1067"/>
      <c r="G871" s="483" t="s">
        <v>186</v>
      </c>
      <c r="H871" s="1068">
        <f>VLOOKUP($A864,'Class-9'!$B$9:$EX$108,7,0)</f>
        <v>0</v>
      </c>
      <c r="I871" s="1068"/>
      <c r="J871" s="1068"/>
      <c r="K871" s="1068"/>
      <c r="L871" s="1068"/>
      <c r="M871" s="1068"/>
      <c r="N871" s="1068"/>
      <c r="O871" s="1069"/>
    </row>
    <row r="872" spans="1:16" ht="21.75" customHeight="1">
      <c r="A872" s="1084"/>
      <c r="B872" s="49" t="s">
        <v>79</v>
      </c>
      <c r="C872" s="1065" t="s">
        <v>25</v>
      </c>
      <c r="D872" s="1066"/>
      <c r="E872" s="1066"/>
      <c r="F872" s="1067"/>
      <c r="G872" s="483" t="s">
        <v>186</v>
      </c>
      <c r="H872" s="1068">
        <f>VLOOKUP($A864,'Class-9'!$B$9:$EX$108,8,0)</f>
        <v>0</v>
      </c>
      <c r="I872" s="1068"/>
      <c r="J872" s="1068"/>
      <c r="K872" s="1068"/>
      <c r="L872" s="1068"/>
      <c r="M872" s="1068"/>
      <c r="N872" s="1068"/>
      <c r="O872" s="1069"/>
    </row>
    <row r="873" spans="1:16" ht="21.75" customHeight="1">
      <c r="A873" s="1084"/>
      <c r="B873" s="49" t="s">
        <v>79</v>
      </c>
      <c r="C873" s="1065" t="s">
        <v>58</v>
      </c>
      <c r="D873" s="1066"/>
      <c r="E873" s="1066"/>
      <c r="F873" s="1067"/>
      <c r="G873" s="483" t="s">
        <v>186</v>
      </c>
      <c r="H873" s="1068">
        <f>VLOOKUP($A864,'Class-9'!$B$9:$EX$108,9,0)</f>
        <v>0</v>
      </c>
      <c r="I873" s="1068"/>
      <c r="J873" s="1068"/>
      <c r="K873" s="1068"/>
      <c r="L873" s="1068"/>
      <c r="M873" s="1068"/>
      <c r="N873" s="1068"/>
      <c r="O873" s="1069"/>
    </row>
    <row r="874" spans="1:16" ht="21.75" customHeight="1">
      <c r="A874" s="1084"/>
      <c r="B874" s="49" t="s">
        <v>79</v>
      </c>
      <c r="C874" s="1065" t="s">
        <v>59</v>
      </c>
      <c r="D874" s="1066"/>
      <c r="E874" s="1066"/>
      <c r="F874" s="1067"/>
      <c r="G874" s="483" t="s">
        <v>186</v>
      </c>
      <c r="H874" s="1070" t="str">
        <f>CONCATENATE('Class-9'!$G$4,'Class-9'!$J$4)</f>
        <v>9(A)</v>
      </c>
      <c r="I874" s="1068"/>
      <c r="J874" s="1068"/>
      <c r="K874" s="1068"/>
      <c r="L874" s="1068"/>
      <c r="M874" s="1068"/>
      <c r="N874" s="1068"/>
      <c r="O874" s="1069"/>
    </row>
    <row r="875" spans="1:16" ht="21.75" customHeight="1" thickBot="1">
      <c r="A875" s="1084"/>
      <c r="B875" s="49" t="s">
        <v>79</v>
      </c>
      <c r="C875" s="1145" t="s">
        <v>27</v>
      </c>
      <c r="D875" s="1146"/>
      <c r="E875" s="1146"/>
      <c r="F875" s="1147"/>
      <c r="G875" s="484" t="s">
        <v>186</v>
      </c>
      <c r="H875" s="1148">
        <f>VLOOKUP($A864,'Class-9'!$B$9:$EX$108,10,0)</f>
        <v>0</v>
      </c>
      <c r="I875" s="1148"/>
      <c r="J875" s="1148"/>
      <c r="K875" s="1148"/>
      <c r="L875" s="1148"/>
      <c r="M875" s="1148"/>
      <c r="N875" s="1148"/>
      <c r="O875" s="1149"/>
    </row>
    <row r="876" spans="1:16" ht="19.5" customHeight="1">
      <c r="A876" s="1084"/>
      <c r="B876" s="60" t="s">
        <v>79</v>
      </c>
      <c r="C876" s="1150" t="s">
        <v>60</v>
      </c>
      <c r="D876" s="1151"/>
      <c r="E876" s="1154" t="s">
        <v>83</v>
      </c>
      <c r="F876" s="1154" t="s">
        <v>84</v>
      </c>
      <c r="G876" s="1156" t="s">
        <v>33</v>
      </c>
      <c r="H876" s="1158" t="s">
        <v>61</v>
      </c>
      <c r="I876" s="1158"/>
      <c r="J876" s="1159"/>
      <c r="K876" s="1160" t="s">
        <v>100</v>
      </c>
      <c r="L876" s="1161"/>
      <c r="M876" s="1162"/>
      <c r="N876" s="1154" t="s">
        <v>91</v>
      </c>
      <c r="O876" s="1163" t="s">
        <v>209</v>
      </c>
    </row>
    <row r="877" spans="1:16" ht="21.75" customHeight="1">
      <c r="A877" s="1084"/>
      <c r="B877" s="60"/>
      <c r="C877" s="1152"/>
      <c r="D877" s="1153"/>
      <c r="E877" s="1155"/>
      <c r="F877" s="1155"/>
      <c r="G877" s="1157"/>
      <c r="H877" s="507" t="s">
        <v>32</v>
      </c>
      <c r="I877" s="347" t="s">
        <v>199</v>
      </c>
      <c r="J877" s="508" t="s">
        <v>33</v>
      </c>
      <c r="K877" s="507" t="s">
        <v>32</v>
      </c>
      <c r="L877" s="347" t="s">
        <v>199</v>
      </c>
      <c r="M877" s="508" t="s">
        <v>33</v>
      </c>
      <c r="N877" s="1155"/>
      <c r="O877" s="1164"/>
    </row>
    <row r="878" spans="1:16" ht="21.75" customHeight="1" thickBot="1">
      <c r="A878" s="1084"/>
      <c r="B878" s="60" t="s">
        <v>79</v>
      </c>
      <c r="C878" s="1139" t="s">
        <v>62</v>
      </c>
      <c r="D878" s="1140"/>
      <c r="E878" s="509">
        <f>'Class-9'!$L$7</f>
        <v>20</v>
      </c>
      <c r="F878" s="509">
        <f>'Class-9'!$M$7</f>
        <v>20</v>
      </c>
      <c r="G878" s="510">
        <f>SUM(E878:F878)</f>
        <v>40</v>
      </c>
      <c r="H878" s="509">
        <f>'Class-9'!$O$7</f>
        <v>48</v>
      </c>
      <c r="I878" s="509">
        <f>'Class-9'!$P$7</f>
        <v>12</v>
      </c>
      <c r="J878" s="510">
        <f>SUM(H878:I878)</f>
        <v>60</v>
      </c>
      <c r="K878" s="509">
        <f>'Class-9'!$R$7</f>
        <v>80</v>
      </c>
      <c r="L878" s="509">
        <f>'Class-9'!$S$7</f>
        <v>20</v>
      </c>
      <c r="M878" s="510">
        <f>SUM(K878:L878)</f>
        <v>100</v>
      </c>
      <c r="N878" s="509">
        <f>SUM(G878,J878,M878)</f>
        <v>200</v>
      </c>
      <c r="O878" s="1165"/>
    </row>
    <row r="879" spans="1:16" ht="17.25" customHeight="1">
      <c r="A879" s="1084"/>
      <c r="B879" s="60" t="s">
        <v>79</v>
      </c>
      <c r="C879" s="1141" t="str">
        <f>'Class-9'!$L$3</f>
        <v>HINDI</v>
      </c>
      <c r="D879" s="1142"/>
      <c r="E879" s="511">
        <f>IF($J867="TC",0,IF($J867="Nso",0,VLOOKUP($A864,'Class-9'!$B$9:$EX$108,11,0)))</f>
        <v>0</v>
      </c>
      <c r="F879" s="511">
        <f>IF($J867="TC",0,IF($J867="Nso",0,VLOOKUP($A864,'Class-9'!$B$9:$EX$108,12,0)))</f>
        <v>0</v>
      </c>
      <c r="G879" s="512">
        <f>E879+F879</f>
        <v>0</v>
      </c>
      <c r="H879" s="511">
        <f>IF($J867="TC",0,IF($J867="Nso",0,VLOOKUP($A864,'Class-9'!$B$9:$EX$108,14,0)))</f>
        <v>0</v>
      </c>
      <c r="I879" s="511">
        <f>IF($J867="TC",0,IF($J867="Nso",0,VLOOKUP($A864,'Class-9'!$B$9:$EX$108,15,0)))</f>
        <v>0</v>
      </c>
      <c r="J879" s="512">
        <f>H879+I879</f>
        <v>0</v>
      </c>
      <c r="K879" s="511">
        <f>IF($J867="TC",0,IF($J867="Nso",0,VLOOKUP($A864,'Class-9'!$B$9:$EX$108,17,0)))</f>
        <v>0</v>
      </c>
      <c r="L879" s="511">
        <f>IF($J867="Nso",0,VLOOKUP($A864,'Class-9'!$B$9:$EX$108,18,0))</f>
        <v>0</v>
      </c>
      <c r="M879" s="512">
        <f>K879+L879</f>
        <v>0</v>
      </c>
      <c r="N879" s="511">
        <f>G879+J879+M879</f>
        <v>0</v>
      </c>
      <c r="O879" s="513" t="str">
        <f>IF($J867="TC",0,IF($J867="Nso",0,VLOOKUP($A864,'Class-9'!$B$9:$EX$108,24,0)))</f>
        <v/>
      </c>
    </row>
    <row r="880" spans="1:16" ht="17.25" customHeight="1">
      <c r="A880" s="1084"/>
      <c r="B880" s="60" t="s">
        <v>79</v>
      </c>
      <c r="C880" s="1143" t="str">
        <f>'Class-9'!$Z$3</f>
        <v>ENGLISH</v>
      </c>
      <c r="D880" s="1144"/>
      <c r="E880" s="511">
        <f>IF($J867="TC",0,IF($J867="Nso",0,VLOOKUP($A864,'Class-9'!$B$9:$EX$108,25,0)))</f>
        <v>0</v>
      </c>
      <c r="F880" s="511">
        <f>IF($J867="TC",0,IF($J867="Nso",0,VLOOKUP($A864,'Class-9'!$B$9:$EX$108,26,0)))</f>
        <v>0</v>
      </c>
      <c r="G880" s="514">
        <f t="shared" ref="G880:G884" si="92">E880+F880</f>
        <v>0</v>
      </c>
      <c r="H880" s="472">
        <f>IF($J867="TC",0,IF($J867="Nso",0,VLOOKUP($A864,'Class-9'!$B$9:$EX$108,28,0)))</f>
        <v>0</v>
      </c>
      <c r="I880" s="511">
        <f>IF($J867="TC",0,IF($J867="Nso",0,VLOOKUP($A864,'Class-9'!$B$9:$EX$108,29,0)))</f>
        <v>0</v>
      </c>
      <c r="J880" s="514">
        <f t="shared" ref="J880:J884" si="93">H880+I880</f>
        <v>0</v>
      </c>
      <c r="K880" s="511">
        <f>IF($J867="TC",0,IF($J867="Nso",0,VLOOKUP($A864,'Class-9'!$B$9:$EX$108,31,0)))</f>
        <v>0</v>
      </c>
      <c r="L880" s="511">
        <f>IF($J867="Nso",0,VLOOKUP($A864,'Class-9'!$B$9:$EX$108,32,0))</f>
        <v>0</v>
      </c>
      <c r="M880" s="514">
        <f t="shared" ref="M880:M884" si="94">K880+L880</f>
        <v>0</v>
      </c>
      <c r="N880" s="511">
        <f t="shared" ref="N880:N884" si="95">G880+J880+M880</f>
        <v>0</v>
      </c>
      <c r="O880" s="513" t="str">
        <f>IF($J867="TC",0,IF($J867="Nso",0,VLOOKUP($A864,'Class-9'!$B$9:$EX$108,38,0)))</f>
        <v/>
      </c>
    </row>
    <row r="881" spans="1:15" ht="17.25" customHeight="1">
      <c r="A881" s="1084"/>
      <c r="B881" s="60" t="s">
        <v>79</v>
      </c>
      <c r="C881" s="1143" t="str">
        <f>'Class-9'!$AN$3</f>
        <v>SANSKRIT</v>
      </c>
      <c r="D881" s="1144"/>
      <c r="E881" s="511">
        <f>IF($J867="TC",0,IF($J867="Nso",0,VLOOKUP($A864,'Class-9'!$B$9:$EX$108,39,0)))</f>
        <v>0</v>
      </c>
      <c r="F881" s="511">
        <f>IF($J867="TC",0,IF($J867="TC",0,IF($J867="Nso",0,VLOOKUP($A864,'Class-9'!$B$9:$EX$108,40,0))))</f>
        <v>0</v>
      </c>
      <c r="G881" s="514">
        <f t="shared" si="92"/>
        <v>0</v>
      </c>
      <c r="H881" s="472">
        <f>IF($J867="TC",0,IF($J867="Nso",0,VLOOKUP($A864,'Class-9'!$B$9:$EX$108,42,0)))</f>
        <v>0</v>
      </c>
      <c r="I881" s="511">
        <f>IF($J867="TC",0,IF($J867="Nso",0,VLOOKUP($A864,'Class-9'!$B$9:$EX$108,43,0)))</f>
        <v>0</v>
      </c>
      <c r="J881" s="514">
        <f t="shared" si="93"/>
        <v>0</v>
      </c>
      <c r="K881" s="511">
        <f>IF($J867="TC",0,IF($J867="Nso",0,VLOOKUP($A864,'Class-9'!$B$9:$EX$108,45,0)))</f>
        <v>0</v>
      </c>
      <c r="L881" s="511">
        <f>IF($J867="Nso",0,VLOOKUP($A864,'Class-9'!$B$9:$EX$108,46,0))</f>
        <v>0</v>
      </c>
      <c r="M881" s="514">
        <f t="shared" si="94"/>
        <v>0</v>
      </c>
      <c r="N881" s="511">
        <f t="shared" si="95"/>
        <v>0</v>
      </c>
      <c r="O881" s="513" t="str">
        <f>IF($J867="TC",0,IF($J867="Nso",0,VLOOKUP($A864,'Class-9'!$B$9:$EX$108,52,0)))</f>
        <v/>
      </c>
    </row>
    <row r="882" spans="1:15" ht="17.25" customHeight="1">
      <c r="A882" s="1084"/>
      <c r="B882" s="60" t="s">
        <v>79</v>
      </c>
      <c r="C882" s="1143" t="str">
        <f>'Class-9'!$BB$3</f>
        <v>SCIENCE</v>
      </c>
      <c r="D882" s="1144"/>
      <c r="E882" s="511">
        <f>IF($J867="TC",0,IF($J867="Nso",0,VLOOKUP($A864,'Class-9'!$B$9:$EX$108,53,0)))</f>
        <v>0</v>
      </c>
      <c r="F882" s="511">
        <f>IF($J867="TC",0,IF($J867="Nso",0,VLOOKUP($A864,'Class-9'!$B$9:$EX$108,54,0)))</f>
        <v>0</v>
      </c>
      <c r="G882" s="514">
        <f t="shared" si="92"/>
        <v>0</v>
      </c>
      <c r="H882" s="472">
        <f>IF($J867="TC",0,IF($J867="Nso",0,VLOOKUP($A864,'Class-9'!$B$9:$EX$108,56,0)))</f>
        <v>0</v>
      </c>
      <c r="I882" s="511">
        <f>IF($J867="TC",0,IF($J867="Nso",0,VLOOKUP($A864,'Class-9'!$B$9:$EX$108,57,0)))</f>
        <v>0</v>
      </c>
      <c r="J882" s="514">
        <f t="shared" si="93"/>
        <v>0</v>
      </c>
      <c r="K882" s="511">
        <f>IF($J867="TC",0,IF($J867="Nso",0,VLOOKUP($A864,'Class-9'!$B$9:$EX$108,59,0)))</f>
        <v>0</v>
      </c>
      <c r="L882" s="511">
        <f>IF($J867="Nso",0,VLOOKUP($A864,'Class-9'!$B$9:$EX$108,60,0))</f>
        <v>0</v>
      </c>
      <c r="M882" s="514">
        <f t="shared" si="94"/>
        <v>0</v>
      </c>
      <c r="N882" s="511">
        <f t="shared" si="95"/>
        <v>0</v>
      </c>
      <c r="O882" s="513" t="str">
        <f>IF($J867="TC",0,IF($J867="Nso",0,VLOOKUP($A864,'Class-9'!$B$9:$EX$108,66,0)))</f>
        <v/>
      </c>
    </row>
    <row r="883" spans="1:15" ht="17.25" customHeight="1">
      <c r="A883" s="1084"/>
      <c r="B883" s="60" t="s">
        <v>79</v>
      </c>
      <c r="C883" s="1143" t="str">
        <f>'Class-9'!$BP$3</f>
        <v>MATHEMATICS</v>
      </c>
      <c r="D883" s="1144"/>
      <c r="E883" s="511">
        <f>IF($J867="TC",0,IF($J867="Nso",0,VLOOKUP($A864,'Class-9'!$B$9:$EX$108,67,0)))</f>
        <v>0</v>
      </c>
      <c r="F883" s="511">
        <f>IF($J867="TC",0,IF($J867="Nso",0,VLOOKUP($A864,'Class-9'!$B$9:$EX$108,68,0)))</f>
        <v>0</v>
      </c>
      <c r="G883" s="514">
        <f t="shared" si="92"/>
        <v>0</v>
      </c>
      <c r="H883" s="472">
        <f>IF($J867="TC",0,IF($J867="Nso",0,VLOOKUP($A864,'Class-9'!$B$9:$EX$108,70,0)))</f>
        <v>0</v>
      </c>
      <c r="I883" s="511">
        <f>IF($J867="TC",0,IF($J867="Nso",0,VLOOKUP($A864,'Class-9'!$B$9:$EX$108,71,0)))</f>
        <v>0</v>
      </c>
      <c r="J883" s="514">
        <f t="shared" si="93"/>
        <v>0</v>
      </c>
      <c r="K883" s="511">
        <f>IF($J867="TC",0,IF($J867="Nso",0,VLOOKUP($A864,'Class-9'!$B$9:$EX$108,73,0)))</f>
        <v>0</v>
      </c>
      <c r="L883" s="511">
        <f>IF($J867="Nso",0,VLOOKUP($A864,'Class-9'!$B$9:$EX$108,74,0))</f>
        <v>0</v>
      </c>
      <c r="M883" s="514">
        <f t="shared" si="94"/>
        <v>0</v>
      </c>
      <c r="N883" s="511">
        <f t="shared" si="95"/>
        <v>0</v>
      </c>
      <c r="O883" s="513" t="str">
        <f>IF($J867="TC",0,IF($J867="Nso",0,VLOOKUP($A864,'Class-9'!$B$9:$EX$108,80,0)))</f>
        <v/>
      </c>
    </row>
    <row r="884" spans="1:15" ht="17.25" customHeight="1" thickBot="1">
      <c r="A884" s="1084"/>
      <c r="B884" s="60" t="s">
        <v>79</v>
      </c>
      <c r="C884" s="1117" t="str">
        <f>'Class-9'!$CD$3</f>
        <v>SOCIAL SCIENCE</v>
      </c>
      <c r="D884" s="1118"/>
      <c r="E884" s="511">
        <f>IF($J867="TC",0,IF($J867="Nso",0,VLOOKUP($A864,'Class-9'!$B$9:$EX$108,81,0)))</f>
        <v>0</v>
      </c>
      <c r="F884" s="511">
        <f>IF($J867="TC",0,IF($J867="Nso",0,VLOOKUP($A864,'Class-9'!$B$9:$EX$108,82,0)))</f>
        <v>0</v>
      </c>
      <c r="G884" s="515">
        <f t="shared" si="92"/>
        <v>0</v>
      </c>
      <c r="H884" s="516">
        <f>IF($J867="TC",0,IF($J867="Nso",0,VLOOKUP($A864,'Class-9'!$B$9:$EX$108,84,0)))</f>
        <v>0</v>
      </c>
      <c r="I884" s="511">
        <f>IF($J867="TC",0,IF($J867="Nso",0,VLOOKUP($A864,'Class-9'!$B$9:$EX$108,85,0)))</f>
        <v>0</v>
      </c>
      <c r="J884" s="515">
        <f t="shared" si="93"/>
        <v>0</v>
      </c>
      <c r="K884" s="511">
        <f>IF($J867="TC",0,IF($J867="Nso",0,VLOOKUP($A864,'Class-9'!$B$9:$EX$108,87,0)))</f>
        <v>0</v>
      </c>
      <c r="L884" s="511">
        <f>IF($J867="Nso",0,VLOOKUP($A864,'Class-9'!$B$9:$EX$108,88,0))</f>
        <v>0</v>
      </c>
      <c r="M884" s="515">
        <f t="shared" si="94"/>
        <v>0</v>
      </c>
      <c r="N884" s="511">
        <f t="shared" si="95"/>
        <v>0</v>
      </c>
      <c r="O884" s="513" t="str">
        <f>IF($J867="TC",0,IF($J867="Nso",0,VLOOKUP($A864,'Class-9'!$B$9:$EX$108,94,0)))</f>
        <v/>
      </c>
    </row>
    <row r="885" spans="1:15" ht="21.75" customHeight="1">
      <c r="A885" s="1084"/>
      <c r="B885" s="60" t="s">
        <v>79</v>
      </c>
      <c r="C885" s="1119" t="s">
        <v>92</v>
      </c>
      <c r="D885" s="1120"/>
      <c r="E885" s="1121"/>
      <c r="F885" s="1125" t="s">
        <v>93</v>
      </c>
      <c r="G885" s="1126"/>
      <c r="H885" s="1127" t="s">
        <v>94</v>
      </c>
      <c r="I885" s="1128"/>
      <c r="J885" s="1129" t="s">
        <v>47</v>
      </c>
      <c r="K885" s="1130"/>
      <c r="L885" s="517" t="s">
        <v>114</v>
      </c>
      <c r="M885" s="1131" t="s">
        <v>45</v>
      </c>
      <c r="N885" s="1132"/>
      <c r="O885" s="518" t="s">
        <v>49</v>
      </c>
    </row>
    <row r="886" spans="1:15" ht="21.75" customHeight="1" thickBot="1">
      <c r="A886" s="1084"/>
      <c r="B886" s="60" t="s">
        <v>79</v>
      </c>
      <c r="C886" s="1122"/>
      <c r="D886" s="1123"/>
      <c r="E886" s="1124"/>
      <c r="F886" s="1133">
        <f>IF($J867="TC",0,IF($J867="Nso",0,VLOOKUP($A864,'Class-9'!$B$9:$EX$108,146,0)))</f>
        <v>0</v>
      </c>
      <c r="G886" s="1134"/>
      <c r="H886" s="1133">
        <f>IF($J867="TC",0,IF($J867="Nso",0,VLOOKUP($A864,'Class-9'!$B$9:$EX$108,147,0)))</f>
        <v>0</v>
      </c>
      <c r="I886" s="1134"/>
      <c r="J886" s="1135">
        <f>IF($J867="TC",0,IF($J867="Nso",0,VLOOKUP($A864,'Class-9'!$B$9:$EX$108,148,0)))</f>
        <v>0</v>
      </c>
      <c r="K886" s="1136"/>
      <c r="L886" s="349" t="str">
        <f>IF($J867="TC",0,IF($J867="Nso",0,VLOOKUP($A864,'Class-9'!$B$9:$EX$108,149,0)))</f>
        <v/>
      </c>
      <c r="M886" s="1137" t="str">
        <f>IF($J867="TC","TC",IF($J867="Nso","NSO",VLOOKUP($A864,'Class-9'!$B$9:$EX$108,150,0)))</f>
        <v/>
      </c>
      <c r="N886" s="1138"/>
      <c r="O886" s="123" t="str">
        <f>IF($J867="Nso",0,VLOOKUP($A864,'Class-9'!$B$9:$EX$108,152,0))</f>
        <v/>
      </c>
    </row>
    <row r="887" spans="1:15" ht="21.75" customHeight="1">
      <c r="A887" s="1084"/>
      <c r="B887" s="60" t="s">
        <v>79</v>
      </c>
      <c r="C887" s="1186" t="s">
        <v>65</v>
      </c>
      <c r="D887" s="1187"/>
      <c r="E887" s="1187"/>
      <c r="F887" s="1187"/>
      <c r="G887" s="1187"/>
      <c r="H887" s="1188"/>
      <c r="I887" s="1189" t="s">
        <v>66</v>
      </c>
      <c r="J887" s="1190"/>
      <c r="K887" s="1190"/>
      <c r="L887" s="124">
        <f>VLOOKUP($A864,'Class-9'!$B$9:$EX$108,143,0)</f>
        <v>0</v>
      </c>
      <c r="M887" s="1191" t="s">
        <v>126</v>
      </c>
      <c r="N887" s="1192"/>
      <c r="O887" s="1193"/>
    </row>
    <row r="888" spans="1:15" ht="21.75" customHeight="1" thickBot="1">
      <c r="A888" s="1084"/>
      <c r="B888" s="60" t="s">
        <v>79</v>
      </c>
      <c r="C888" s="1194" t="s">
        <v>60</v>
      </c>
      <c r="D888" s="1195"/>
      <c r="E888" s="1195"/>
      <c r="F888" s="1196" t="s">
        <v>197</v>
      </c>
      <c r="G888" s="1196"/>
      <c r="H888" s="351" t="s">
        <v>53</v>
      </c>
      <c r="I888" s="1197" t="s">
        <v>67</v>
      </c>
      <c r="J888" s="1198"/>
      <c r="K888" s="1198"/>
      <c r="L888" s="174">
        <f>VLOOKUP($A864,'Class-9'!$B$9:$EX$108,144,0)</f>
        <v>0</v>
      </c>
      <c r="M888" s="1199" t="str">
        <f>IF($J867="TC",0,IF($J867="Nso",0,VLOOKUP($A864,'Class-9'!$B$9:$EX$108,145,0)))</f>
        <v/>
      </c>
      <c r="N888" s="1200"/>
      <c r="O888" s="1201"/>
    </row>
    <row r="889" spans="1:15" ht="21.75" customHeight="1">
      <c r="A889" s="1084"/>
      <c r="B889" s="60" t="s">
        <v>79</v>
      </c>
      <c r="C889" s="1194"/>
      <c r="D889" s="1195"/>
      <c r="E889" s="1195"/>
      <c r="F889" s="1196"/>
      <c r="G889" s="1196"/>
      <c r="H889" s="490" t="s">
        <v>203</v>
      </c>
      <c r="I889" s="1202" t="s">
        <v>68</v>
      </c>
      <c r="J889" s="1203"/>
      <c r="K889" s="1203"/>
      <c r="L889" s="1204">
        <f>IF($J867="TC","Transferred",IF($J867="Nso","NameSeparated",VLOOKUP($A864,'Class-9'!$B$9:$EX$108,153,0)))</f>
        <v>0</v>
      </c>
      <c r="M889" s="1204"/>
      <c r="N889" s="1204"/>
      <c r="O889" s="1205"/>
    </row>
    <row r="890" spans="1:15" s="489" customFormat="1" ht="17.25" customHeight="1">
      <c r="A890" s="1084"/>
      <c r="B890" s="488" t="s">
        <v>79</v>
      </c>
      <c r="C890" s="1166" t="str">
        <f>'Class-9'!$CR$3</f>
        <v>Foundation Of Information Tech.</v>
      </c>
      <c r="D890" s="1167"/>
      <c r="E890" s="1168"/>
      <c r="F890" s="1169" t="str">
        <f>IF($J867="TC",0,IF($J867="Nso",0,VLOOKUP($A864,'Class-9'!$B$9:$GA$108,170,0)))</f>
        <v>0/200</v>
      </c>
      <c r="G890" s="1169"/>
      <c r="H890" s="122">
        <f>IF($J867="TC",0,IF($J867="Nso",0,VLOOKUP($A864,'Class-9'!$B$9:$GA$108,106,0)))</f>
        <v>0</v>
      </c>
      <c r="I890" s="1170" t="s">
        <v>81</v>
      </c>
      <c r="J890" s="1171"/>
      <c r="K890" s="1171"/>
      <c r="L890" s="1172">
        <f>'Class-9'!$T$2</f>
        <v>44676</v>
      </c>
      <c r="M890" s="1173"/>
      <c r="N890" s="1173"/>
      <c r="O890" s="1174"/>
    </row>
    <row r="891" spans="1:15" s="489" customFormat="1" ht="17.25" customHeight="1">
      <c r="A891" s="1084"/>
      <c r="B891" s="488" t="s">
        <v>79</v>
      </c>
      <c r="C891" s="1175" t="str">
        <f>'Class-9'!$DD$3</f>
        <v>Health &amp; Phy. Edu.</v>
      </c>
      <c r="D891" s="1169"/>
      <c r="E891" s="1169"/>
      <c r="F891" s="1176" t="str">
        <f>IF($J867="TC",0,IF($J867="Nso",0,VLOOKUP($A864,'Class-9'!$B$9:$GA$108,174,0)))</f>
        <v>0/200</v>
      </c>
      <c r="G891" s="1177"/>
      <c r="H891" s="122">
        <f>IF($J867="TC",0,IF($J867="Nso",0,VLOOKUP($A864,'Class-9'!$B$9:$GA$108,118,0)))</f>
        <v>0</v>
      </c>
      <c r="I891" s="1178"/>
      <c r="J891" s="1179"/>
      <c r="K891" s="1179"/>
      <c r="L891" s="1179"/>
      <c r="M891" s="1179"/>
      <c r="N891" s="1179"/>
      <c r="O891" s="1180"/>
    </row>
    <row r="892" spans="1:15" s="489" customFormat="1" ht="17.25" customHeight="1">
      <c r="A892" s="1084"/>
      <c r="B892" s="488" t="s">
        <v>79</v>
      </c>
      <c r="C892" s="1184" t="str">
        <f>'Class-9'!$DP$3</f>
        <v>S.U.P.W.</v>
      </c>
      <c r="D892" s="1185"/>
      <c r="E892" s="1185"/>
      <c r="F892" s="1176" t="str">
        <f>IF($J867="TC",0,IF($J867="Nso",0,VLOOKUP($A864,'Class-9'!$B$9:$GA$108,178,0)))</f>
        <v>0/100</v>
      </c>
      <c r="G892" s="1177"/>
      <c r="H892" s="122">
        <f>IF($J867="TC",0,IF($J867="Nso",0,VLOOKUP($A864,'Class-9'!$B$9:$GA$108,124,0)))</f>
        <v>0</v>
      </c>
      <c r="I892" s="1181"/>
      <c r="J892" s="1182"/>
      <c r="K892" s="1182"/>
      <c r="L892" s="1182"/>
      <c r="M892" s="1182"/>
      <c r="N892" s="1182"/>
      <c r="O892" s="1183"/>
    </row>
    <row r="893" spans="1:15" s="489" customFormat="1" ht="17.25" customHeight="1">
      <c r="A893" s="1084"/>
      <c r="B893" s="488"/>
      <c r="C893" s="1184" t="str">
        <f>'Class-9'!$DV$3</f>
        <v>ART EDUCATION</v>
      </c>
      <c r="D893" s="1185"/>
      <c r="E893" s="1185"/>
      <c r="F893" s="1176" t="str">
        <f>IF($J866="TC",0,IF($J866="Nso",0,VLOOKUP($A864,'Class-9'!$B$9:$GA$108,182,0)))</f>
        <v>0/100</v>
      </c>
      <c r="G893" s="1177"/>
      <c r="H893" s="122">
        <f>IF($J866="TC",0,IF($J866="Nso",0,VLOOKUP($A864,'Class-9'!$B$9:$GA$108,130,0)))</f>
        <v>0</v>
      </c>
      <c r="I893" s="1237" t="s">
        <v>95</v>
      </c>
      <c r="J893" s="1221"/>
      <c r="K893" s="1221"/>
      <c r="L893" s="1221"/>
      <c r="M893" s="1221"/>
      <c r="N893" s="1221"/>
      <c r="O893" s="1222"/>
    </row>
    <row r="894" spans="1:15" s="489" customFormat="1" ht="17.25" customHeight="1" thickBot="1">
      <c r="A894" s="1084"/>
      <c r="B894" s="488" t="s">
        <v>79</v>
      </c>
      <c r="C894" s="1238" t="str">
        <f>'Class-9'!$EB$3</f>
        <v>H &amp; C RAJ</v>
      </c>
      <c r="D894" s="1239"/>
      <c r="E894" s="1239"/>
      <c r="F894" s="1240" t="str">
        <f>IF($J867="TC",0,IF($J867="Nso",0,VLOOKUP($A864,'Class-9'!$B$9:$GZ$108,186,0)))</f>
        <v>0/200</v>
      </c>
      <c r="G894" s="1241"/>
      <c r="H894" s="468">
        <f>IF($J867="TC",0,IF($J867="Nso",0,VLOOKUP($A864,'Class-9'!$B$9:$GAZ$108,142,0)))</f>
        <v>0</v>
      </c>
      <c r="I894" s="1237" t="s">
        <v>74</v>
      </c>
      <c r="J894" s="1221"/>
      <c r="K894" s="1221"/>
      <c r="L894" s="1221"/>
      <c r="M894" s="1221"/>
      <c r="N894" s="1221"/>
      <c r="O894" s="1222"/>
    </row>
    <row r="895" spans="1:15" ht="17.25" customHeight="1">
      <c r="A895" s="1084"/>
      <c r="B895" s="49" t="s">
        <v>79</v>
      </c>
      <c r="C895" s="1209" t="s">
        <v>205</v>
      </c>
      <c r="D895" s="1210"/>
      <c r="E895" s="1211"/>
      <c r="F895" s="1218" t="s">
        <v>206</v>
      </c>
      <c r="G895" s="1219"/>
      <c r="H895" s="519" t="s">
        <v>34</v>
      </c>
      <c r="I895" s="1220" t="s">
        <v>75</v>
      </c>
      <c r="J895" s="1221"/>
      <c r="K895" s="1221"/>
      <c r="L895" s="1221"/>
      <c r="M895" s="1221"/>
      <c r="N895" s="1221"/>
      <c r="O895" s="1222"/>
    </row>
    <row r="896" spans="1:15" ht="17.25" customHeight="1">
      <c r="A896" s="1084"/>
      <c r="B896" s="49" t="s">
        <v>79</v>
      </c>
      <c r="C896" s="1212"/>
      <c r="D896" s="1213"/>
      <c r="E896" s="1214"/>
      <c r="F896" s="1223" t="s">
        <v>207</v>
      </c>
      <c r="G896" s="1224"/>
      <c r="H896" s="520" t="s">
        <v>204</v>
      </c>
      <c r="I896" s="1225" t="s">
        <v>76</v>
      </c>
      <c r="J896" s="1226"/>
      <c r="K896" s="1226"/>
      <c r="L896" s="1226"/>
      <c r="M896" s="1226"/>
      <c r="N896" s="1226"/>
      <c r="O896" s="1227"/>
    </row>
    <row r="897" spans="1:16" ht="17.25" customHeight="1">
      <c r="A897" s="1084"/>
      <c r="B897" s="49" t="s">
        <v>79</v>
      </c>
      <c r="C897" s="1212"/>
      <c r="D897" s="1213"/>
      <c r="E897" s="1214"/>
      <c r="F897" s="1223" t="s">
        <v>211</v>
      </c>
      <c r="G897" s="1224"/>
      <c r="H897" s="520" t="s">
        <v>69</v>
      </c>
      <c r="I897" s="1228"/>
      <c r="J897" s="1229"/>
      <c r="K897" s="1229"/>
      <c r="L897" s="1229"/>
      <c r="M897" s="1229"/>
      <c r="N897" s="1229"/>
      <c r="O897" s="1230"/>
    </row>
    <row r="898" spans="1:16" ht="17.25" customHeight="1">
      <c r="A898" s="1084"/>
      <c r="B898" s="49" t="s">
        <v>79</v>
      </c>
      <c r="C898" s="1212"/>
      <c r="D898" s="1213"/>
      <c r="E898" s="1214"/>
      <c r="F898" s="1223" t="s">
        <v>212</v>
      </c>
      <c r="G898" s="1224"/>
      <c r="H898" s="520" t="s">
        <v>70</v>
      </c>
      <c r="I898" s="1228"/>
      <c r="J898" s="1229"/>
      <c r="K898" s="1229"/>
      <c r="L898" s="1229"/>
      <c r="M898" s="1229"/>
      <c r="N898" s="1229"/>
      <c r="O898" s="1230"/>
    </row>
    <row r="899" spans="1:16" ht="17.25" customHeight="1">
      <c r="A899" s="1084"/>
      <c r="B899" s="49" t="s">
        <v>79</v>
      </c>
      <c r="C899" s="1212"/>
      <c r="D899" s="1213"/>
      <c r="E899" s="1214"/>
      <c r="F899" s="1223" t="s">
        <v>125</v>
      </c>
      <c r="G899" s="1224"/>
      <c r="H899" s="520" t="s">
        <v>72</v>
      </c>
      <c r="I899" s="1231" t="s">
        <v>96</v>
      </c>
      <c r="J899" s="1232"/>
      <c r="K899" s="1232"/>
      <c r="L899" s="1232"/>
      <c r="M899" s="1232"/>
      <c r="N899" s="1232"/>
      <c r="O899" s="1233"/>
    </row>
    <row r="900" spans="1:16" ht="17.25" customHeight="1" thickBot="1">
      <c r="A900" s="1084"/>
      <c r="B900" s="62" t="s">
        <v>79</v>
      </c>
      <c r="C900" s="1215"/>
      <c r="D900" s="1216"/>
      <c r="E900" s="1217"/>
      <c r="F900" s="1206" t="s">
        <v>208</v>
      </c>
      <c r="G900" s="1207"/>
      <c r="H900" s="521" t="s">
        <v>71</v>
      </c>
      <c r="I900" s="1234"/>
      <c r="J900" s="1235"/>
      <c r="K900" s="1235"/>
      <c r="L900" s="1235"/>
      <c r="M900" s="1235"/>
      <c r="N900" s="1235"/>
      <c r="O900" s="1236"/>
    </row>
    <row r="901" spans="1:16" ht="24.75" customHeight="1" thickTop="1" thickBot="1">
      <c r="A901" s="504">
        <f>A864+1</f>
        <v>25</v>
      </c>
      <c r="B901" s="1083" t="s">
        <v>56</v>
      </c>
      <c r="C901" s="1083"/>
      <c r="D901" s="1083"/>
      <c r="E901" s="1083"/>
      <c r="F901" s="1083"/>
      <c r="G901" s="1083"/>
      <c r="H901" s="1083"/>
      <c r="I901" s="1083"/>
      <c r="J901" s="1083"/>
      <c r="K901" s="1083"/>
      <c r="L901" s="1083"/>
      <c r="M901" s="1083"/>
      <c r="N901" s="1083"/>
      <c r="O901" s="1083"/>
    </row>
    <row r="902" spans="1:16" ht="42" customHeight="1" thickTop="1">
      <c r="A902" s="1084"/>
      <c r="B902" s="1085"/>
      <c r="C902" s="1086"/>
      <c r="D902" s="1089" t="str">
        <f>Master!$E$8</f>
        <v>Govt. Sr. Secondary School Raimalwada</v>
      </c>
      <c r="E902" s="1090"/>
      <c r="F902" s="1090"/>
      <c r="G902" s="1090"/>
      <c r="H902" s="1090"/>
      <c r="I902" s="1090"/>
      <c r="J902" s="1090"/>
      <c r="K902" s="1090"/>
      <c r="L902" s="1090"/>
      <c r="M902" s="1090"/>
      <c r="N902" s="1090"/>
      <c r="O902" s="1091"/>
    </row>
    <row r="903" spans="1:16" ht="27.75" customHeight="1" thickBot="1">
      <c r="A903" s="1084"/>
      <c r="B903" s="1087"/>
      <c r="C903" s="1088"/>
      <c r="D903" s="1092" t="str">
        <f>Master!$E$11</f>
        <v>P.S.-Bapini (Jodhpur)</v>
      </c>
      <c r="E903" s="1093"/>
      <c r="F903" s="1093"/>
      <c r="G903" s="1093"/>
      <c r="H903" s="1093"/>
      <c r="I903" s="1093"/>
      <c r="J903" s="1093"/>
      <c r="K903" s="1093"/>
      <c r="L903" s="1093"/>
      <c r="M903" s="1093"/>
      <c r="N903" s="1093"/>
      <c r="O903" s="1094"/>
    </row>
    <row r="904" spans="1:16" ht="17.25" customHeight="1">
      <c r="A904" s="1084"/>
      <c r="B904" s="352"/>
      <c r="C904" s="1095" t="s">
        <v>188</v>
      </c>
      <c r="D904" s="1096"/>
      <c r="E904" s="1096"/>
      <c r="F904" s="1096"/>
      <c r="G904" s="1097"/>
      <c r="H904" s="1104" t="s">
        <v>161</v>
      </c>
      <c r="I904" s="1104"/>
      <c r="J904" s="1107">
        <f>VLOOKUP($A901,'Class-9'!$B$9:$K$108,6)</f>
        <v>0</v>
      </c>
      <c r="K904" s="1108"/>
      <c r="L904" s="1113" t="s">
        <v>77</v>
      </c>
      <c r="M904" s="1114"/>
      <c r="N904" s="1115" t="str">
        <f>Master!$E$14</f>
        <v>08151106901</v>
      </c>
      <c r="O904" s="1116"/>
    </row>
    <row r="905" spans="1:16" ht="17.25" customHeight="1">
      <c r="A905" s="1084"/>
      <c r="B905" s="47"/>
      <c r="C905" s="1098"/>
      <c r="D905" s="1099"/>
      <c r="E905" s="1099"/>
      <c r="F905" s="1099"/>
      <c r="G905" s="1100"/>
      <c r="H905" s="1105"/>
      <c r="I905" s="1105"/>
      <c r="J905" s="1109"/>
      <c r="K905" s="1110"/>
      <c r="L905" s="1071" t="s">
        <v>73</v>
      </c>
      <c r="M905" s="1072"/>
      <c r="N905" s="1072"/>
      <c r="O905" s="1073"/>
      <c r="P905" s="165" t="s">
        <v>196</v>
      </c>
    </row>
    <row r="906" spans="1:16" ht="17.25" customHeight="1" thickBot="1">
      <c r="A906" s="1084"/>
      <c r="B906" s="47"/>
      <c r="C906" s="1101"/>
      <c r="D906" s="1102"/>
      <c r="E906" s="1102"/>
      <c r="F906" s="1102"/>
      <c r="G906" s="1103"/>
      <c r="H906" s="1106"/>
      <c r="I906" s="1106"/>
      <c r="J906" s="1111"/>
      <c r="K906" s="1112"/>
      <c r="L906" s="1074" t="s">
        <v>57</v>
      </c>
      <c r="M906" s="1075"/>
      <c r="N906" s="1076" t="str">
        <f>Master!$E$6</f>
        <v>2021-22</v>
      </c>
      <c r="O906" s="1077"/>
    </row>
    <row r="907" spans="1:16" ht="21.75" customHeight="1">
      <c r="A907" s="1084"/>
      <c r="B907" s="49" t="s">
        <v>79</v>
      </c>
      <c r="C907" s="1078" t="s">
        <v>22</v>
      </c>
      <c r="D907" s="1079"/>
      <c r="E907" s="1079"/>
      <c r="F907" s="1080"/>
      <c r="G907" s="482" t="s">
        <v>186</v>
      </c>
      <c r="H907" s="1081">
        <f>VLOOKUP($A901,'Class-9'!$B$9:$EX$108,4,0)</f>
        <v>0</v>
      </c>
      <c r="I907" s="1081"/>
      <c r="J907" s="1081"/>
      <c r="K907" s="1081"/>
      <c r="L907" s="1081"/>
      <c r="M907" s="1081"/>
      <c r="N907" s="1081"/>
      <c r="O907" s="1082"/>
    </row>
    <row r="908" spans="1:16" ht="21.75" customHeight="1">
      <c r="A908" s="1084"/>
      <c r="B908" s="49" t="s">
        <v>79</v>
      </c>
      <c r="C908" s="1065" t="s">
        <v>24</v>
      </c>
      <c r="D908" s="1066"/>
      <c r="E908" s="1066"/>
      <c r="F908" s="1067"/>
      <c r="G908" s="483" t="s">
        <v>186</v>
      </c>
      <c r="H908" s="1068">
        <f>VLOOKUP($A901,'Class-9'!$B$9:$EX$108,7,0)</f>
        <v>0</v>
      </c>
      <c r="I908" s="1068"/>
      <c r="J908" s="1068"/>
      <c r="K908" s="1068"/>
      <c r="L908" s="1068"/>
      <c r="M908" s="1068"/>
      <c r="N908" s="1068"/>
      <c r="O908" s="1069"/>
    </row>
    <row r="909" spans="1:16" ht="21.75" customHeight="1">
      <c r="A909" s="1084"/>
      <c r="B909" s="49" t="s">
        <v>79</v>
      </c>
      <c r="C909" s="1065" t="s">
        <v>25</v>
      </c>
      <c r="D909" s="1066"/>
      <c r="E909" s="1066"/>
      <c r="F909" s="1067"/>
      <c r="G909" s="483" t="s">
        <v>186</v>
      </c>
      <c r="H909" s="1068">
        <f>VLOOKUP($A901,'Class-9'!$B$9:$EX$108,8,0)</f>
        <v>0</v>
      </c>
      <c r="I909" s="1068"/>
      <c r="J909" s="1068"/>
      <c r="K909" s="1068"/>
      <c r="L909" s="1068"/>
      <c r="M909" s="1068"/>
      <c r="N909" s="1068"/>
      <c r="O909" s="1069"/>
    </row>
    <row r="910" spans="1:16" ht="21.75" customHeight="1">
      <c r="A910" s="1084"/>
      <c r="B910" s="49" t="s">
        <v>79</v>
      </c>
      <c r="C910" s="1065" t="s">
        <v>58</v>
      </c>
      <c r="D910" s="1066"/>
      <c r="E910" s="1066"/>
      <c r="F910" s="1067"/>
      <c r="G910" s="483" t="s">
        <v>186</v>
      </c>
      <c r="H910" s="1068">
        <f>VLOOKUP($A901,'Class-9'!$B$9:$EX$108,9,0)</f>
        <v>0</v>
      </c>
      <c r="I910" s="1068"/>
      <c r="J910" s="1068"/>
      <c r="K910" s="1068"/>
      <c r="L910" s="1068"/>
      <c r="M910" s="1068"/>
      <c r="N910" s="1068"/>
      <c r="O910" s="1069"/>
    </row>
    <row r="911" spans="1:16" ht="21.75" customHeight="1">
      <c r="A911" s="1084"/>
      <c r="B911" s="49" t="s">
        <v>79</v>
      </c>
      <c r="C911" s="1065" t="s">
        <v>59</v>
      </c>
      <c r="D911" s="1066"/>
      <c r="E911" s="1066"/>
      <c r="F911" s="1067"/>
      <c r="G911" s="483" t="s">
        <v>186</v>
      </c>
      <c r="H911" s="1070" t="str">
        <f>CONCATENATE('Class-9'!$G$4,'Class-9'!$J$4)</f>
        <v>9(A)</v>
      </c>
      <c r="I911" s="1068"/>
      <c r="J911" s="1068"/>
      <c r="K911" s="1068"/>
      <c r="L911" s="1068"/>
      <c r="M911" s="1068"/>
      <c r="N911" s="1068"/>
      <c r="O911" s="1069"/>
    </row>
    <row r="912" spans="1:16" ht="21.75" customHeight="1" thickBot="1">
      <c r="A912" s="1084"/>
      <c r="B912" s="49" t="s">
        <v>79</v>
      </c>
      <c r="C912" s="1145" t="s">
        <v>27</v>
      </c>
      <c r="D912" s="1146"/>
      <c r="E912" s="1146"/>
      <c r="F912" s="1147"/>
      <c r="G912" s="484" t="s">
        <v>186</v>
      </c>
      <c r="H912" s="1148">
        <f>VLOOKUP($A901,'Class-9'!$B$9:$EX$108,10,0)</f>
        <v>0</v>
      </c>
      <c r="I912" s="1148"/>
      <c r="J912" s="1148"/>
      <c r="K912" s="1148"/>
      <c r="L912" s="1148"/>
      <c r="M912" s="1148"/>
      <c r="N912" s="1148"/>
      <c r="O912" s="1149"/>
    </row>
    <row r="913" spans="1:15" ht="19.5" customHeight="1">
      <c r="A913" s="1084"/>
      <c r="B913" s="60" t="s">
        <v>79</v>
      </c>
      <c r="C913" s="1150" t="s">
        <v>60</v>
      </c>
      <c r="D913" s="1151"/>
      <c r="E913" s="1154" t="s">
        <v>83</v>
      </c>
      <c r="F913" s="1154" t="s">
        <v>84</v>
      </c>
      <c r="G913" s="1156" t="s">
        <v>33</v>
      </c>
      <c r="H913" s="1158" t="s">
        <v>61</v>
      </c>
      <c r="I913" s="1158"/>
      <c r="J913" s="1159"/>
      <c r="K913" s="1160" t="s">
        <v>100</v>
      </c>
      <c r="L913" s="1161"/>
      <c r="M913" s="1162"/>
      <c r="N913" s="1154" t="s">
        <v>91</v>
      </c>
      <c r="O913" s="1163" t="s">
        <v>209</v>
      </c>
    </row>
    <row r="914" spans="1:15" ht="21.75" customHeight="1">
      <c r="A914" s="1084"/>
      <c r="B914" s="60"/>
      <c r="C914" s="1152"/>
      <c r="D914" s="1153"/>
      <c r="E914" s="1155"/>
      <c r="F914" s="1155"/>
      <c r="G914" s="1157"/>
      <c r="H914" s="507" t="s">
        <v>32</v>
      </c>
      <c r="I914" s="347" t="s">
        <v>199</v>
      </c>
      <c r="J914" s="508" t="s">
        <v>33</v>
      </c>
      <c r="K914" s="507" t="s">
        <v>32</v>
      </c>
      <c r="L914" s="347" t="s">
        <v>199</v>
      </c>
      <c r="M914" s="508" t="s">
        <v>33</v>
      </c>
      <c r="N914" s="1155"/>
      <c r="O914" s="1164"/>
    </row>
    <row r="915" spans="1:15" ht="21.75" customHeight="1" thickBot="1">
      <c r="A915" s="1084"/>
      <c r="B915" s="60" t="s">
        <v>79</v>
      </c>
      <c r="C915" s="1139" t="s">
        <v>62</v>
      </c>
      <c r="D915" s="1140"/>
      <c r="E915" s="509">
        <f>'Class-9'!$L$7</f>
        <v>20</v>
      </c>
      <c r="F915" s="509">
        <f>'Class-9'!$M$7</f>
        <v>20</v>
      </c>
      <c r="G915" s="510">
        <f>SUM(E915:F915)</f>
        <v>40</v>
      </c>
      <c r="H915" s="509">
        <f>'Class-9'!$O$7</f>
        <v>48</v>
      </c>
      <c r="I915" s="509">
        <f>'Class-9'!$P$7</f>
        <v>12</v>
      </c>
      <c r="J915" s="510">
        <f>SUM(H915:I915)</f>
        <v>60</v>
      </c>
      <c r="K915" s="509">
        <f>'Class-9'!$R$7</f>
        <v>80</v>
      </c>
      <c r="L915" s="509">
        <f>'Class-9'!$S$7</f>
        <v>20</v>
      </c>
      <c r="M915" s="510">
        <f>SUM(K915:L915)</f>
        <v>100</v>
      </c>
      <c r="N915" s="509">
        <f>SUM(G915,J915,M915)</f>
        <v>200</v>
      </c>
      <c r="O915" s="1165"/>
    </row>
    <row r="916" spans="1:15" ht="17.25" customHeight="1">
      <c r="A916" s="1084"/>
      <c r="B916" s="60" t="s">
        <v>79</v>
      </c>
      <c r="C916" s="1141" t="str">
        <f>'Class-9'!$L$3</f>
        <v>HINDI</v>
      </c>
      <c r="D916" s="1142"/>
      <c r="E916" s="511">
        <f>IF($J904="TC",0,IF($J904="Nso",0,VLOOKUP($A901,'Class-9'!$B$9:$EX$108,11,0)))</f>
        <v>0</v>
      </c>
      <c r="F916" s="511">
        <f>IF($J904="TC",0,IF($J904="Nso",0,VLOOKUP($A901,'Class-9'!$B$9:$EX$108,12,0)))</f>
        <v>0</v>
      </c>
      <c r="G916" s="512">
        <f>E916+F916</f>
        <v>0</v>
      </c>
      <c r="H916" s="511">
        <f>IF($J904="TC",0,IF($J904="Nso",0,VLOOKUP($A901,'Class-9'!$B$9:$EX$108,14,0)))</f>
        <v>0</v>
      </c>
      <c r="I916" s="511">
        <f>IF($J904="TC",0,IF($J904="Nso",0,VLOOKUP($A901,'Class-9'!$B$9:$EX$108,15,0)))</f>
        <v>0</v>
      </c>
      <c r="J916" s="512">
        <f>H916+I916</f>
        <v>0</v>
      </c>
      <c r="K916" s="511">
        <f>IF($J904="TC",0,IF($J904="Nso",0,VLOOKUP($A901,'Class-9'!$B$9:$EX$108,17,0)))</f>
        <v>0</v>
      </c>
      <c r="L916" s="511">
        <f>IF($J904="Nso",0,VLOOKUP($A901,'Class-9'!$B$9:$EX$108,18,0))</f>
        <v>0</v>
      </c>
      <c r="M916" s="512">
        <f>K916+L916</f>
        <v>0</v>
      </c>
      <c r="N916" s="511">
        <f>G916+J916+M916</f>
        <v>0</v>
      </c>
      <c r="O916" s="513" t="str">
        <f>IF($J904="TC",0,IF($J904="Nso",0,VLOOKUP($A901,'Class-9'!$B$9:$EX$108,24,0)))</f>
        <v/>
      </c>
    </row>
    <row r="917" spans="1:15" ht="17.25" customHeight="1">
      <c r="A917" s="1084"/>
      <c r="B917" s="60" t="s">
        <v>79</v>
      </c>
      <c r="C917" s="1143" t="str">
        <f>'Class-9'!$Z$3</f>
        <v>ENGLISH</v>
      </c>
      <c r="D917" s="1144"/>
      <c r="E917" s="511">
        <f>IF($J904="TC",0,IF($J904="Nso",0,VLOOKUP($A901,'Class-9'!$B$9:$EX$108,25,0)))</f>
        <v>0</v>
      </c>
      <c r="F917" s="511">
        <f>IF($J904="TC",0,IF($J904="Nso",0,VLOOKUP($A901,'Class-9'!$B$9:$EX$108,26,0)))</f>
        <v>0</v>
      </c>
      <c r="G917" s="514">
        <f t="shared" ref="G917:G921" si="96">E917+F917</f>
        <v>0</v>
      </c>
      <c r="H917" s="472">
        <f>IF($J904="TC",0,IF($J904="Nso",0,VLOOKUP($A901,'Class-9'!$B$9:$EX$108,28,0)))</f>
        <v>0</v>
      </c>
      <c r="I917" s="511">
        <f>IF($J904="TC",0,IF($J904="Nso",0,VLOOKUP($A901,'Class-9'!$B$9:$EX$108,29,0)))</f>
        <v>0</v>
      </c>
      <c r="J917" s="514">
        <f t="shared" ref="J917:J921" si="97">H917+I917</f>
        <v>0</v>
      </c>
      <c r="K917" s="511">
        <f>IF($J904="TC",0,IF($J904="Nso",0,VLOOKUP($A901,'Class-9'!$B$9:$EX$108,31,0)))</f>
        <v>0</v>
      </c>
      <c r="L917" s="511">
        <f>IF($J904="Nso",0,VLOOKUP($A901,'Class-9'!$B$9:$EX$108,32,0))</f>
        <v>0</v>
      </c>
      <c r="M917" s="514">
        <f t="shared" ref="M917:M921" si="98">K917+L917</f>
        <v>0</v>
      </c>
      <c r="N917" s="511">
        <f t="shared" ref="N917:N921" si="99">G917+J917+M917</f>
        <v>0</v>
      </c>
      <c r="O917" s="513" t="str">
        <f>IF($J904="TC",0,IF($J904="Nso",0,VLOOKUP($A901,'Class-9'!$B$9:$EX$108,38,0)))</f>
        <v/>
      </c>
    </row>
    <row r="918" spans="1:15" ht="17.25" customHeight="1">
      <c r="A918" s="1084"/>
      <c r="B918" s="60" t="s">
        <v>79</v>
      </c>
      <c r="C918" s="1143" t="str">
        <f>'Class-9'!$AN$3</f>
        <v>SANSKRIT</v>
      </c>
      <c r="D918" s="1144"/>
      <c r="E918" s="511">
        <f>IF($J904="TC",0,IF($J904="Nso",0,VLOOKUP($A901,'Class-9'!$B$9:$EX$108,39,0)))</f>
        <v>0</v>
      </c>
      <c r="F918" s="511">
        <f>IF($J904="TC",0,IF($J904="TC",0,IF($J904="Nso",0,VLOOKUP($A901,'Class-9'!$B$9:$EX$108,40,0))))</f>
        <v>0</v>
      </c>
      <c r="G918" s="514">
        <f t="shared" si="96"/>
        <v>0</v>
      </c>
      <c r="H918" s="472">
        <f>IF($J904="TC",0,IF($J904="Nso",0,VLOOKUP($A901,'Class-9'!$B$9:$EX$108,42,0)))</f>
        <v>0</v>
      </c>
      <c r="I918" s="511">
        <f>IF($J904="TC",0,IF($J904="Nso",0,VLOOKUP($A901,'Class-9'!$B$9:$EX$108,43,0)))</f>
        <v>0</v>
      </c>
      <c r="J918" s="514">
        <f t="shared" si="97"/>
        <v>0</v>
      </c>
      <c r="K918" s="511">
        <f>IF($J904="TC",0,IF($J904="Nso",0,VLOOKUP($A901,'Class-9'!$B$9:$EX$108,45,0)))</f>
        <v>0</v>
      </c>
      <c r="L918" s="511">
        <f>IF($J904="Nso",0,VLOOKUP($A901,'Class-9'!$B$9:$EX$108,46,0))</f>
        <v>0</v>
      </c>
      <c r="M918" s="514">
        <f t="shared" si="98"/>
        <v>0</v>
      </c>
      <c r="N918" s="511">
        <f t="shared" si="99"/>
        <v>0</v>
      </c>
      <c r="O918" s="513" t="str">
        <f>IF($J904="TC",0,IF($J904="Nso",0,VLOOKUP($A901,'Class-9'!$B$9:$EX$108,52,0)))</f>
        <v/>
      </c>
    </row>
    <row r="919" spans="1:15" ht="17.25" customHeight="1">
      <c r="A919" s="1084"/>
      <c r="B919" s="60" t="s">
        <v>79</v>
      </c>
      <c r="C919" s="1143" t="str">
        <f>'Class-9'!$BB$3</f>
        <v>SCIENCE</v>
      </c>
      <c r="D919" s="1144"/>
      <c r="E919" s="511">
        <f>IF($J904="TC",0,IF($J904="Nso",0,VLOOKUP($A901,'Class-9'!$B$9:$EX$108,53,0)))</f>
        <v>0</v>
      </c>
      <c r="F919" s="511">
        <f>IF($J904="TC",0,IF($J904="Nso",0,VLOOKUP($A901,'Class-9'!$B$9:$EX$108,54,0)))</f>
        <v>0</v>
      </c>
      <c r="G919" s="514">
        <f t="shared" si="96"/>
        <v>0</v>
      </c>
      <c r="H919" s="472">
        <f>IF($J904="TC",0,IF($J904="Nso",0,VLOOKUP($A901,'Class-9'!$B$9:$EX$108,56,0)))</f>
        <v>0</v>
      </c>
      <c r="I919" s="511">
        <f>IF($J904="TC",0,IF($J904="Nso",0,VLOOKUP($A901,'Class-9'!$B$9:$EX$108,57,0)))</f>
        <v>0</v>
      </c>
      <c r="J919" s="514">
        <f t="shared" si="97"/>
        <v>0</v>
      </c>
      <c r="K919" s="511">
        <f>IF($J904="TC",0,IF($J904="Nso",0,VLOOKUP($A901,'Class-9'!$B$9:$EX$108,59,0)))</f>
        <v>0</v>
      </c>
      <c r="L919" s="511">
        <f>IF($J904="Nso",0,VLOOKUP($A901,'Class-9'!$B$9:$EX$108,60,0))</f>
        <v>0</v>
      </c>
      <c r="M919" s="514">
        <f t="shared" si="98"/>
        <v>0</v>
      </c>
      <c r="N919" s="511">
        <f t="shared" si="99"/>
        <v>0</v>
      </c>
      <c r="O919" s="513" t="str">
        <f>IF($J904="TC",0,IF($J904="Nso",0,VLOOKUP($A901,'Class-9'!$B$9:$EX$108,66,0)))</f>
        <v/>
      </c>
    </row>
    <row r="920" spans="1:15" ht="17.25" customHeight="1">
      <c r="A920" s="1084"/>
      <c r="B920" s="60" t="s">
        <v>79</v>
      </c>
      <c r="C920" s="1143" t="str">
        <f>'Class-9'!$BP$3</f>
        <v>MATHEMATICS</v>
      </c>
      <c r="D920" s="1144"/>
      <c r="E920" s="511">
        <f>IF($J904="TC",0,IF($J904="Nso",0,VLOOKUP($A901,'Class-9'!$B$9:$EX$108,67,0)))</f>
        <v>0</v>
      </c>
      <c r="F920" s="511">
        <f>IF($J904="TC",0,IF($J904="Nso",0,VLOOKUP($A901,'Class-9'!$B$9:$EX$108,68,0)))</f>
        <v>0</v>
      </c>
      <c r="G920" s="514">
        <f t="shared" si="96"/>
        <v>0</v>
      </c>
      <c r="H920" s="472">
        <f>IF($J904="TC",0,IF($J904="Nso",0,VLOOKUP($A901,'Class-9'!$B$9:$EX$108,70,0)))</f>
        <v>0</v>
      </c>
      <c r="I920" s="511">
        <f>IF($J904="TC",0,IF($J904="Nso",0,VLOOKUP($A901,'Class-9'!$B$9:$EX$108,71,0)))</f>
        <v>0</v>
      </c>
      <c r="J920" s="514">
        <f t="shared" si="97"/>
        <v>0</v>
      </c>
      <c r="K920" s="511">
        <f>IF($J904="TC",0,IF($J904="Nso",0,VLOOKUP($A901,'Class-9'!$B$9:$EX$108,73,0)))</f>
        <v>0</v>
      </c>
      <c r="L920" s="511">
        <f>IF($J904="Nso",0,VLOOKUP($A901,'Class-9'!$B$9:$EX$108,74,0))</f>
        <v>0</v>
      </c>
      <c r="M920" s="514">
        <f t="shared" si="98"/>
        <v>0</v>
      </c>
      <c r="N920" s="511">
        <f t="shared" si="99"/>
        <v>0</v>
      </c>
      <c r="O920" s="513" t="str">
        <f>IF($J904="TC",0,IF($J904="Nso",0,VLOOKUP($A901,'Class-9'!$B$9:$EX$108,80,0)))</f>
        <v/>
      </c>
    </row>
    <row r="921" spans="1:15" ht="17.25" customHeight="1" thickBot="1">
      <c r="A921" s="1084"/>
      <c r="B921" s="60" t="s">
        <v>79</v>
      </c>
      <c r="C921" s="1117" t="str">
        <f>'Class-9'!$CD$3</f>
        <v>SOCIAL SCIENCE</v>
      </c>
      <c r="D921" s="1118"/>
      <c r="E921" s="511">
        <f>IF($J904="TC",0,IF($J904="Nso",0,VLOOKUP($A901,'Class-9'!$B$9:$EX$108,81,0)))</f>
        <v>0</v>
      </c>
      <c r="F921" s="511">
        <f>IF($J904="TC",0,IF($J904="Nso",0,VLOOKUP($A901,'Class-9'!$B$9:$EX$108,82,0)))</f>
        <v>0</v>
      </c>
      <c r="G921" s="515">
        <f t="shared" si="96"/>
        <v>0</v>
      </c>
      <c r="H921" s="516">
        <f>IF($J904="TC",0,IF($J904="Nso",0,VLOOKUP($A901,'Class-9'!$B$9:$EX$108,84,0)))</f>
        <v>0</v>
      </c>
      <c r="I921" s="511">
        <f>IF($J904="TC",0,IF($J904="Nso",0,VLOOKUP($A901,'Class-9'!$B$9:$EX$108,85,0)))</f>
        <v>0</v>
      </c>
      <c r="J921" s="515">
        <f t="shared" si="97"/>
        <v>0</v>
      </c>
      <c r="K921" s="511">
        <f>IF($J904="TC",0,IF($J904="Nso",0,VLOOKUP($A901,'Class-9'!$B$9:$EX$108,87,0)))</f>
        <v>0</v>
      </c>
      <c r="L921" s="511">
        <f>IF($J904="Nso",0,VLOOKUP($A901,'Class-9'!$B$9:$EX$108,88,0))</f>
        <v>0</v>
      </c>
      <c r="M921" s="515">
        <f t="shared" si="98"/>
        <v>0</v>
      </c>
      <c r="N921" s="511">
        <f t="shared" si="99"/>
        <v>0</v>
      </c>
      <c r="O921" s="513" t="str">
        <f>IF($J904="TC",0,IF($J904="Nso",0,VLOOKUP($A901,'Class-9'!$B$9:$EX$108,94,0)))</f>
        <v/>
      </c>
    </row>
    <row r="922" spans="1:15" ht="21.75" customHeight="1">
      <c r="A922" s="1084"/>
      <c r="B922" s="60" t="s">
        <v>79</v>
      </c>
      <c r="C922" s="1119" t="s">
        <v>92</v>
      </c>
      <c r="D922" s="1120"/>
      <c r="E922" s="1121"/>
      <c r="F922" s="1125" t="s">
        <v>93</v>
      </c>
      <c r="G922" s="1126"/>
      <c r="H922" s="1127" t="s">
        <v>94</v>
      </c>
      <c r="I922" s="1128"/>
      <c r="J922" s="1129" t="s">
        <v>47</v>
      </c>
      <c r="K922" s="1130"/>
      <c r="L922" s="517" t="s">
        <v>114</v>
      </c>
      <c r="M922" s="1131" t="s">
        <v>45</v>
      </c>
      <c r="N922" s="1132"/>
      <c r="O922" s="518" t="s">
        <v>49</v>
      </c>
    </row>
    <row r="923" spans="1:15" ht="21.75" customHeight="1" thickBot="1">
      <c r="A923" s="1084"/>
      <c r="B923" s="60" t="s">
        <v>79</v>
      </c>
      <c r="C923" s="1122"/>
      <c r="D923" s="1123"/>
      <c r="E923" s="1124"/>
      <c r="F923" s="1133">
        <f>IF($J904="TC",0,IF($J904="Nso",0,VLOOKUP($A901,'Class-9'!$B$9:$EX$108,146,0)))</f>
        <v>0</v>
      </c>
      <c r="G923" s="1134"/>
      <c r="H923" s="1133">
        <f>IF($J904="TC",0,IF($J904="Nso",0,VLOOKUP($A901,'Class-9'!$B$9:$EX$108,147,0)))</f>
        <v>0</v>
      </c>
      <c r="I923" s="1134"/>
      <c r="J923" s="1135">
        <f>IF($J904="TC",0,IF($J904="Nso",0,VLOOKUP($A901,'Class-9'!$B$9:$EX$108,148,0)))</f>
        <v>0</v>
      </c>
      <c r="K923" s="1136"/>
      <c r="L923" s="349" t="str">
        <f>IF($J904="TC",0,IF($J904="Nso",0,VLOOKUP($A901,'Class-9'!$B$9:$EX$108,149,0)))</f>
        <v/>
      </c>
      <c r="M923" s="1137" t="str">
        <f>IF($J904="TC","TC",IF($J904="Nso","NSO",VLOOKUP($A901,'Class-9'!$B$9:$EX$108,150,0)))</f>
        <v/>
      </c>
      <c r="N923" s="1138"/>
      <c r="O923" s="123" t="str">
        <f>IF($J904="Nso",0,VLOOKUP($A901,'Class-9'!$B$9:$EX$108,152,0))</f>
        <v/>
      </c>
    </row>
    <row r="924" spans="1:15" ht="21.75" customHeight="1">
      <c r="A924" s="1084"/>
      <c r="B924" s="60" t="s">
        <v>79</v>
      </c>
      <c r="C924" s="1186" t="s">
        <v>65</v>
      </c>
      <c r="D924" s="1187"/>
      <c r="E924" s="1187"/>
      <c r="F924" s="1187"/>
      <c r="G924" s="1187"/>
      <c r="H924" s="1188"/>
      <c r="I924" s="1189" t="s">
        <v>66</v>
      </c>
      <c r="J924" s="1190"/>
      <c r="K924" s="1190"/>
      <c r="L924" s="124">
        <f>VLOOKUP($A901,'Class-9'!$B$9:$EX$108,143,0)</f>
        <v>0</v>
      </c>
      <c r="M924" s="1191" t="s">
        <v>126</v>
      </c>
      <c r="N924" s="1192"/>
      <c r="O924" s="1193"/>
    </row>
    <row r="925" spans="1:15" ht="21.75" customHeight="1" thickBot="1">
      <c r="A925" s="1084"/>
      <c r="B925" s="60" t="s">
        <v>79</v>
      </c>
      <c r="C925" s="1194" t="s">
        <v>60</v>
      </c>
      <c r="D925" s="1195"/>
      <c r="E925" s="1195"/>
      <c r="F925" s="1196" t="s">
        <v>197</v>
      </c>
      <c r="G925" s="1196"/>
      <c r="H925" s="351" t="s">
        <v>53</v>
      </c>
      <c r="I925" s="1197" t="s">
        <v>67</v>
      </c>
      <c r="J925" s="1198"/>
      <c r="K925" s="1198"/>
      <c r="L925" s="174">
        <f>VLOOKUP($A901,'Class-9'!$B$9:$EX$108,144,0)</f>
        <v>0</v>
      </c>
      <c r="M925" s="1199" t="str">
        <f>IF($J904="TC",0,IF($J904="Nso",0,VLOOKUP($A901,'Class-9'!$B$9:$EX$108,145,0)))</f>
        <v/>
      </c>
      <c r="N925" s="1200"/>
      <c r="O925" s="1201"/>
    </row>
    <row r="926" spans="1:15" ht="21.75" customHeight="1">
      <c r="A926" s="1084"/>
      <c r="B926" s="60" t="s">
        <v>79</v>
      </c>
      <c r="C926" s="1194"/>
      <c r="D926" s="1195"/>
      <c r="E926" s="1195"/>
      <c r="F926" s="1196"/>
      <c r="G926" s="1196"/>
      <c r="H926" s="490" t="s">
        <v>203</v>
      </c>
      <c r="I926" s="1202" t="s">
        <v>68</v>
      </c>
      <c r="J926" s="1203"/>
      <c r="K926" s="1203"/>
      <c r="L926" s="1204">
        <f>IF($J904="TC","Transferred",IF($J904="Nso","NameSeparated",VLOOKUP($A901,'Class-9'!$B$9:$EX$108,153,0)))</f>
        <v>0</v>
      </c>
      <c r="M926" s="1204"/>
      <c r="N926" s="1204"/>
      <c r="O926" s="1205"/>
    </row>
    <row r="927" spans="1:15" s="489" customFormat="1" ht="17.25" customHeight="1">
      <c r="A927" s="1084"/>
      <c r="B927" s="488" t="s">
        <v>79</v>
      </c>
      <c r="C927" s="1166" t="str">
        <f>'Class-9'!$CR$3</f>
        <v>Foundation Of Information Tech.</v>
      </c>
      <c r="D927" s="1167"/>
      <c r="E927" s="1168"/>
      <c r="F927" s="1169" t="str">
        <f>IF($J904="TC",0,IF($J904="Nso",0,VLOOKUP($A901,'Class-9'!$B$9:$GA$108,170,0)))</f>
        <v>0/200</v>
      </c>
      <c r="G927" s="1169"/>
      <c r="H927" s="122">
        <f>IF($J904="TC",0,IF($J904="Nso",0,VLOOKUP($A901,'Class-9'!$B$9:$GA$108,106,0)))</f>
        <v>0</v>
      </c>
      <c r="I927" s="1170" t="s">
        <v>81</v>
      </c>
      <c r="J927" s="1171"/>
      <c r="K927" s="1171"/>
      <c r="L927" s="1172">
        <f>'Class-9'!$T$2</f>
        <v>44676</v>
      </c>
      <c r="M927" s="1173"/>
      <c r="N927" s="1173"/>
      <c r="O927" s="1174"/>
    </row>
    <row r="928" spans="1:15" s="489" customFormat="1" ht="17.25" customHeight="1">
      <c r="A928" s="1084"/>
      <c r="B928" s="488" t="s">
        <v>79</v>
      </c>
      <c r="C928" s="1175" t="str">
        <f>'Class-9'!$DD$3</f>
        <v>Health &amp; Phy. Edu.</v>
      </c>
      <c r="D928" s="1169"/>
      <c r="E928" s="1169"/>
      <c r="F928" s="1176" t="str">
        <f>IF($J904="TC",0,IF($J904="Nso",0,VLOOKUP($A901,'Class-9'!$B$9:$GA$108,174,0)))</f>
        <v>0/200</v>
      </c>
      <c r="G928" s="1177"/>
      <c r="H928" s="122">
        <f>IF($J904="TC",0,IF($J904="Nso",0,VLOOKUP($A901,'Class-9'!$B$9:$GA$108,118,0)))</f>
        <v>0</v>
      </c>
      <c r="I928" s="1178"/>
      <c r="J928" s="1179"/>
      <c r="K928" s="1179"/>
      <c r="L928" s="1179"/>
      <c r="M928" s="1179"/>
      <c r="N928" s="1179"/>
      <c r="O928" s="1180"/>
    </row>
    <row r="929" spans="1:16" s="489" customFormat="1" ht="17.25" customHeight="1">
      <c r="A929" s="1084"/>
      <c r="B929" s="488" t="s">
        <v>79</v>
      </c>
      <c r="C929" s="1184" t="str">
        <f>'Class-9'!$DP$3</f>
        <v>S.U.P.W.</v>
      </c>
      <c r="D929" s="1185"/>
      <c r="E929" s="1185"/>
      <c r="F929" s="1176" t="str">
        <f>IF($J904="TC",0,IF($J904="Nso",0,VLOOKUP($A901,'Class-9'!$B$9:$GA$108,178,0)))</f>
        <v>0/100</v>
      </c>
      <c r="G929" s="1177"/>
      <c r="H929" s="122">
        <f>IF($J904="TC",0,IF($J904="Nso",0,VLOOKUP($A901,'Class-9'!$B$9:$GA$108,124,0)))</f>
        <v>0</v>
      </c>
      <c r="I929" s="1181"/>
      <c r="J929" s="1182"/>
      <c r="K929" s="1182"/>
      <c r="L929" s="1182"/>
      <c r="M929" s="1182"/>
      <c r="N929" s="1182"/>
      <c r="O929" s="1183"/>
    </row>
    <row r="930" spans="1:16" s="489" customFormat="1" ht="17.25" customHeight="1">
      <c r="A930" s="1084"/>
      <c r="B930" s="488"/>
      <c r="C930" s="1184" t="str">
        <f>'Class-9'!$DV$3</f>
        <v>ART EDUCATION</v>
      </c>
      <c r="D930" s="1185"/>
      <c r="E930" s="1185"/>
      <c r="F930" s="1176" t="str">
        <f>IF($J903="TC",0,IF($J903="Nso",0,VLOOKUP($A901,'Class-9'!$B$9:$GA$108,182,0)))</f>
        <v>0/100</v>
      </c>
      <c r="G930" s="1177"/>
      <c r="H930" s="122">
        <f>IF($J903="TC",0,IF($J903="Nso",0,VLOOKUP($A901,'Class-9'!$B$9:$GA$108,130,0)))</f>
        <v>0</v>
      </c>
      <c r="I930" s="1237" t="s">
        <v>95</v>
      </c>
      <c r="J930" s="1221"/>
      <c r="K930" s="1221"/>
      <c r="L930" s="1221"/>
      <c r="M930" s="1221"/>
      <c r="N930" s="1221"/>
      <c r="O930" s="1222"/>
    </row>
    <row r="931" spans="1:16" s="489" customFormat="1" ht="17.25" customHeight="1" thickBot="1">
      <c r="A931" s="1084"/>
      <c r="B931" s="488" t="s">
        <v>79</v>
      </c>
      <c r="C931" s="1238" t="str">
        <f>'Class-9'!$EB$3</f>
        <v>H &amp; C RAJ</v>
      </c>
      <c r="D931" s="1239"/>
      <c r="E931" s="1239"/>
      <c r="F931" s="1240" t="str">
        <f>IF($J904="TC",0,IF($J904="Nso",0,VLOOKUP($A901,'Class-9'!$B$9:$GZ$108,186,0)))</f>
        <v>0/200</v>
      </c>
      <c r="G931" s="1241"/>
      <c r="H931" s="468">
        <f>IF($J904="TC",0,IF($J904="Nso",0,VLOOKUP($A901,'Class-9'!$B$9:$GAZ$108,142,0)))</f>
        <v>0</v>
      </c>
      <c r="I931" s="1237" t="s">
        <v>74</v>
      </c>
      <c r="J931" s="1221"/>
      <c r="K931" s="1221"/>
      <c r="L931" s="1221"/>
      <c r="M931" s="1221"/>
      <c r="N931" s="1221"/>
      <c r="O931" s="1222"/>
    </row>
    <row r="932" spans="1:16" ht="17.25" customHeight="1">
      <c r="A932" s="1084"/>
      <c r="B932" s="49" t="s">
        <v>79</v>
      </c>
      <c r="C932" s="1209" t="s">
        <v>205</v>
      </c>
      <c r="D932" s="1210"/>
      <c r="E932" s="1211"/>
      <c r="F932" s="1218" t="s">
        <v>206</v>
      </c>
      <c r="G932" s="1219"/>
      <c r="H932" s="519" t="s">
        <v>34</v>
      </c>
      <c r="I932" s="1220" t="s">
        <v>75</v>
      </c>
      <c r="J932" s="1221"/>
      <c r="K932" s="1221"/>
      <c r="L932" s="1221"/>
      <c r="M932" s="1221"/>
      <c r="N932" s="1221"/>
      <c r="O932" s="1222"/>
    </row>
    <row r="933" spans="1:16" ht="17.25" customHeight="1">
      <c r="A933" s="1084"/>
      <c r="B933" s="49" t="s">
        <v>79</v>
      </c>
      <c r="C933" s="1212"/>
      <c r="D933" s="1213"/>
      <c r="E933" s="1214"/>
      <c r="F933" s="1223" t="s">
        <v>207</v>
      </c>
      <c r="G933" s="1224"/>
      <c r="H933" s="520" t="s">
        <v>204</v>
      </c>
      <c r="I933" s="1225" t="s">
        <v>76</v>
      </c>
      <c r="J933" s="1226"/>
      <c r="K933" s="1226"/>
      <c r="L933" s="1226"/>
      <c r="M933" s="1226"/>
      <c r="N933" s="1226"/>
      <c r="O933" s="1227"/>
    </row>
    <row r="934" spans="1:16" ht="17.25" customHeight="1">
      <c r="A934" s="1084"/>
      <c r="B934" s="49" t="s">
        <v>79</v>
      </c>
      <c r="C934" s="1212"/>
      <c r="D934" s="1213"/>
      <c r="E934" s="1214"/>
      <c r="F934" s="1223" t="s">
        <v>211</v>
      </c>
      <c r="G934" s="1224"/>
      <c r="H934" s="520" t="s">
        <v>69</v>
      </c>
      <c r="I934" s="1228"/>
      <c r="J934" s="1229"/>
      <c r="K934" s="1229"/>
      <c r="L934" s="1229"/>
      <c r="M934" s="1229"/>
      <c r="N934" s="1229"/>
      <c r="O934" s="1230"/>
    </row>
    <row r="935" spans="1:16" ht="17.25" customHeight="1">
      <c r="A935" s="1084"/>
      <c r="B935" s="49" t="s">
        <v>79</v>
      </c>
      <c r="C935" s="1212"/>
      <c r="D935" s="1213"/>
      <c r="E935" s="1214"/>
      <c r="F935" s="1223" t="s">
        <v>212</v>
      </c>
      <c r="G935" s="1224"/>
      <c r="H935" s="520" t="s">
        <v>70</v>
      </c>
      <c r="I935" s="1228"/>
      <c r="J935" s="1229"/>
      <c r="K935" s="1229"/>
      <c r="L935" s="1229"/>
      <c r="M935" s="1229"/>
      <c r="N935" s="1229"/>
      <c r="O935" s="1230"/>
    </row>
    <row r="936" spans="1:16" ht="17.25" customHeight="1">
      <c r="A936" s="1084"/>
      <c r="B936" s="49" t="s">
        <v>79</v>
      </c>
      <c r="C936" s="1212"/>
      <c r="D936" s="1213"/>
      <c r="E936" s="1214"/>
      <c r="F936" s="1223" t="s">
        <v>125</v>
      </c>
      <c r="G936" s="1224"/>
      <c r="H936" s="520" t="s">
        <v>72</v>
      </c>
      <c r="I936" s="1231" t="s">
        <v>96</v>
      </c>
      <c r="J936" s="1232"/>
      <c r="K936" s="1232"/>
      <c r="L936" s="1232"/>
      <c r="M936" s="1232"/>
      <c r="N936" s="1232"/>
      <c r="O936" s="1233"/>
    </row>
    <row r="937" spans="1:16" ht="17.25" customHeight="1" thickBot="1">
      <c r="A937" s="1084"/>
      <c r="B937" s="62" t="s">
        <v>79</v>
      </c>
      <c r="C937" s="1215"/>
      <c r="D937" s="1216"/>
      <c r="E937" s="1217"/>
      <c r="F937" s="1206" t="s">
        <v>208</v>
      </c>
      <c r="G937" s="1207"/>
      <c r="H937" s="521" t="s">
        <v>71</v>
      </c>
      <c r="I937" s="1234"/>
      <c r="J937" s="1235"/>
      <c r="K937" s="1235"/>
      <c r="L937" s="1235"/>
      <c r="M937" s="1235"/>
      <c r="N937" s="1235"/>
      <c r="O937" s="1236"/>
    </row>
    <row r="938" spans="1:16" ht="22.5" customHeight="1" thickTop="1">
      <c r="A938" s="1208"/>
      <c r="B938" s="1208"/>
      <c r="C938" s="1208"/>
      <c r="D938" s="1208"/>
      <c r="E938" s="1208"/>
      <c r="F938" s="1208"/>
      <c r="G938" s="1208"/>
      <c r="H938" s="1208"/>
      <c r="I938" s="1208"/>
      <c r="J938" s="1208"/>
      <c r="K938" s="1208"/>
      <c r="L938" s="1208"/>
      <c r="M938" s="1208"/>
      <c r="N938" s="1208"/>
      <c r="O938" s="1208"/>
    </row>
    <row r="939" spans="1:16" ht="24.75" customHeight="1" thickBot="1">
      <c r="A939" s="504">
        <f>A901+1</f>
        <v>26</v>
      </c>
      <c r="B939" s="1083" t="s">
        <v>56</v>
      </c>
      <c r="C939" s="1083"/>
      <c r="D939" s="1083"/>
      <c r="E939" s="1083"/>
      <c r="F939" s="1083"/>
      <c r="G939" s="1083"/>
      <c r="H939" s="1083"/>
      <c r="I939" s="1083"/>
      <c r="J939" s="1083"/>
      <c r="K939" s="1083"/>
      <c r="L939" s="1083"/>
      <c r="M939" s="1083"/>
      <c r="N939" s="1083"/>
      <c r="O939" s="1083"/>
    </row>
    <row r="940" spans="1:16" ht="42" customHeight="1" thickTop="1">
      <c r="A940" s="1084"/>
      <c r="B940" s="1085"/>
      <c r="C940" s="1086"/>
      <c r="D940" s="1089" t="str">
        <f>Master!$E$8</f>
        <v>Govt. Sr. Secondary School Raimalwada</v>
      </c>
      <c r="E940" s="1090"/>
      <c r="F940" s="1090"/>
      <c r="G940" s="1090"/>
      <c r="H940" s="1090"/>
      <c r="I940" s="1090"/>
      <c r="J940" s="1090"/>
      <c r="K940" s="1090"/>
      <c r="L940" s="1090"/>
      <c r="M940" s="1090"/>
      <c r="N940" s="1090"/>
      <c r="O940" s="1091"/>
    </row>
    <row r="941" spans="1:16" ht="27.75" customHeight="1" thickBot="1">
      <c r="A941" s="1084"/>
      <c r="B941" s="1087"/>
      <c r="C941" s="1088"/>
      <c r="D941" s="1092" t="str">
        <f>Master!$E$11</f>
        <v>P.S.-Bapini (Jodhpur)</v>
      </c>
      <c r="E941" s="1093"/>
      <c r="F941" s="1093"/>
      <c r="G941" s="1093"/>
      <c r="H941" s="1093"/>
      <c r="I941" s="1093"/>
      <c r="J941" s="1093"/>
      <c r="K941" s="1093"/>
      <c r="L941" s="1093"/>
      <c r="M941" s="1093"/>
      <c r="N941" s="1093"/>
      <c r="O941" s="1094"/>
    </row>
    <row r="942" spans="1:16" ht="17.25" customHeight="1">
      <c r="A942" s="1084"/>
      <c r="B942" s="352"/>
      <c r="C942" s="1095" t="s">
        <v>188</v>
      </c>
      <c r="D942" s="1096"/>
      <c r="E942" s="1096"/>
      <c r="F942" s="1096"/>
      <c r="G942" s="1097"/>
      <c r="H942" s="1104" t="s">
        <v>161</v>
      </c>
      <c r="I942" s="1104"/>
      <c r="J942" s="1107">
        <f>VLOOKUP($A939,'Class-9'!$B$9:$K$108,6)</f>
        <v>0</v>
      </c>
      <c r="K942" s="1108"/>
      <c r="L942" s="1113" t="s">
        <v>77</v>
      </c>
      <c r="M942" s="1114"/>
      <c r="N942" s="1115" t="str">
        <f>Master!$E$14</f>
        <v>08151106901</v>
      </c>
      <c r="O942" s="1116"/>
    </row>
    <row r="943" spans="1:16" ht="17.25" customHeight="1">
      <c r="A943" s="1084"/>
      <c r="B943" s="47"/>
      <c r="C943" s="1098"/>
      <c r="D943" s="1099"/>
      <c r="E943" s="1099"/>
      <c r="F943" s="1099"/>
      <c r="G943" s="1100"/>
      <c r="H943" s="1105"/>
      <c r="I943" s="1105"/>
      <c r="J943" s="1109"/>
      <c r="K943" s="1110"/>
      <c r="L943" s="1071" t="s">
        <v>73</v>
      </c>
      <c r="M943" s="1072"/>
      <c r="N943" s="1072"/>
      <c r="O943" s="1073"/>
      <c r="P943" s="165" t="s">
        <v>196</v>
      </c>
    </row>
    <row r="944" spans="1:16" ht="17.25" customHeight="1" thickBot="1">
      <c r="A944" s="1084"/>
      <c r="B944" s="47"/>
      <c r="C944" s="1101"/>
      <c r="D944" s="1102"/>
      <c r="E944" s="1102"/>
      <c r="F944" s="1102"/>
      <c r="G944" s="1103"/>
      <c r="H944" s="1106"/>
      <c r="I944" s="1106"/>
      <c r="J944" s="1111"/>
      <c r="K944" s="1112"/>
      <c r="L944" s="1074" t="s">
        <v>57</v>
      </c>
      <c r="M944" s="1075"/>
      <c r="N944" s="1076" t="str">
        <f>Master!$E$6</f>
        <v>2021-22</v>
      </c>
      <c r="O944" s="1077"/>
    </row>
    <row r="945" spans="1:15" ht="21.75" customHeight="1">
      <c r="A945" s="1084"/>
      <c r="B945" s="49" t="s">
        <v>79</v>
      </c>
      <c r="C945" s="1078" t="s">
        <v>22</v>
      </c>
      <c r="D945" s="1079"/>
      <c r="E945" s="1079"/>
      <c r="F945" s="1080"/>
      <c r="G945" s="482" t="s">
        <v>186</v>
      </c>
      <c r="H945" s="1081">
        <f>VLOOKUP($A939,'Class-9'!$B$9:$EX$108,4,0)</f>
        <v>0</v>
      </c>
      <c r="I945" s="1081"/>
      <c r="J945" s="1081"/>
      <c r="K945" s="1081"/>
      <c r="L945" s="1081"/>
      <c r="M945" s="1081"/>
      <c r="N945" s="1081"/>
      <c r="O945" s="1082"/>
    </row>
    <row r="946" spans="1:15" ht="21.75" customHeight="1">
      <c r="A946" s="1084"/>
      <c r="B946" s="49" t="s">
        <v>79</v>
      </c>
      <c r="C946" s="1065" t="s">
        <v>24</v>
      </c>
      <c r="D946" s="1066"/>
      <c r="E946" s="1066"/>
      <c r="F946" s="1067"/>
      <c r="G946" s="483" t="s">
        <v>186</v>
      </c>
      <c r="H946" s="1068">
        <f>VLOOKUP($A939,'Class-9'!$B$9:$EX$108,7,0)</f>
        <v>0</v>
      </c>
      <c r="I946" s="1068"/>
      <c r="J946" s="1068"/>
      <c r="K946" s="1068"/>
      <c r="L946" s="1068"/>
      <c r="M946" s="1068"/>
      <c r="N946" s="1068"/>
      <c r="O946" s="1069"/>
    </row>
    <row r="947" spans="1:15" ht="21.75" customHeight="1">
      <c r="A947" s="1084"/>
      <c r="B947" s="49" t="s">
        <v>79</v>
      </c>
      <c r="C947" s="1065" t="s">
        <v>25</v>
      </c>
      <c r="D947" s="1066"/>
      <c r="E947" s="1066"/>
      <c r="F947" s="1067"/>
      <c r="G947" s="483" t="s">
        <v>186</v>
      </c>
      <c r="H947" s="1068">
        <f>VLOOKUP($A939,'Class-9'!$B$9:$EX$108,8,0)</f>
        <v>0</v>
      </c>
      <c r="I947" s="1068"/>
      <c r="J947" s="1068"/>
      <c r="K947" s="1068"/>
      <c r="L947" s="1068"/>
      <c r="M947" s="1068"/>
      <c r="N947" s="1068"/>
      <c r="O947" s="1069"/>
    </row>
    <row r="948" spans="1:15" ht="21.75" customHeight="1">
      <c r="A948" s="1084"/>
      <c r="B948" s="49" t="s">
        <v>79</v>
      </c>
      <c r="C948" s="1065" t="s">
        <v>58</v>
      </c>
      <c r="D948" s="1066"/>
      <c r="E948" s="1066"/>
      <c r="F948" s="1067"/>
      <c r="G948" s="483" t="s">
        <v>186</v>
      </c>
      <c r="H948" s="1068">
        <f>VLOOKUP($A939,'Class-9'!$B$9:$EX$108,9,0)</f>
        <v>0</v>
      </c>
      <c r="I948" s="1068"/>
      <c r="J948" s="1068"/>
      <c r="K948" s="1068"/>
      <c r="L948" s="1068"/>
      <c r="M948" s="1068"/>
      <c r="N948" s="1068"/>
      <c r="O948" s="1069"/>
    </row>
    <row r="949" spans="1:15" ht="21.75" customHeight="1">
      <c r="A949" s="1084"/>
      <c r="B949" s="49" t="s">
        <v>79</v>
      </c>
      <c r="C949" s="1065" t="s">
        <v>59</v>
      </c>
      <c r="D949" s="1066"/>
      <c r="E949" s="1066"/>
      <c r="F949" s="1067"/>
      <c r="G949" s="483" t="s">
        <v>186</v>
      </c>
      <c r="H949" s="1070" t="str">
        <f>CONCATENATE('Class-9'!$G$4,'Class-9'!$J$4)</f>
        <v>9(A)</v>
      </c>
      <c r="I949" s="1068"/>
      <c r="J949" s="1068"/>
      <c r="K949" s="1068"/>
      <c r="L949" s="1068"/>
      <c r="M949" s="1068"/>
      <c r="N949" s="1068"/>
      <c r="O949" s="1069"/>
    </row>
    <row r="950" spans="1:15" ht="21.75" customHeight="1" thickBot="1">
      <c r="A950" s="1084"/>
      <c r="B950" s="49" t="s">
        <v>79</v>
      </c>
      <c r="C950" s="1145" t="s">
        <v>27</v>
      </c>
      <c r="D950" s="1146"/>
      <c r="E950" s="1146"/>
      <c r="F950" s="1147"/>
      <c r="G950" s="484" t="s">
        <v>186</v>
      </c>
      <c r="H950" s="1148">
        <f>VLOOKUP($A939,'Class-9'!$B$9:$EX$108,10,0)</f>
        <v>0</v>
      </c>
      <c r="I950" s="1148"/>
      <c r="J950" s="1148"/>
      <c r="K950" s="1148"/>
      <c r="L950" s="1148"/>
      <c r="M950" s="1148"/>
      <c r="N950" s="1148"/>
      <c r="O950" s="1149"/>
    </row>
    <row r="951" spans="1:15" ht="19.5" customHeight="1">
      <c r="A951" s="1084"/>
      <c r="B951" s="60" t="s">
        <v>79</v>
      </c>
      <c r="C951" s="1150" t="s">
        <v>60</v>
      </c>
      <c r="D951" s="1151"/>
      <c r="E951" s="1154" t="s">
        <v>83</v>
      </c>
      <c r="F951" s="1154" t="s">
        <v>84</v>
      </c>
      <c r="G951" s="1156" t="s">
        <v>33</v>
      </c>
      <c r="H951" s="1158" t="s">
        <v>61</v>
      </c>
      <c r="I951" s="1158"/>
      <c r="J951" s="1159"/>
      <c r="K951" s="1160" t="s">
        <v>100</v>
      </c>
      <c r="L951" s="1161"/>
      <c r="M951" s="1162"/>
      <c r="N951" s="1154" t="s">
        <v>91</v>
      </c>
      <c r="O951" s="1163" t="s">
        <v>209</v>
      </c>
    </row>
    <row r="952" spans="1:15" ht="21.75" customHeight="1">
      <c r="A952" s="1084"/>
      <c r="B952" s="60"/>
      <c r="C952" s="1152"/>
      <c r="D952" s="1153"/>
      <c r="E952" s="1155"/>
      <c r="F952" s="1155"/>
      <c r="G952" s="1157"/>
      <c r="H952" s="507" t="s">
        <v>32</v>
      </c>
      <c r="I952" s="347" t="s">
        <v>199</v>
      </c>
      <c r="J952" s="508" t="s">
        <v>33</v>
      </c>
      <c r="K952" s="507" t="s">
        <v>32</v>
      </c>
      <c r="L952" s="347" t="s">
        <v>199</v>
      </c>
      <c r="M952" s="508" t="s">
        <v>33</v>
      </c>
      <c r="N952" s="1155"/>
      <c r="O952" s="1164"/>
    </row>
    <row r="953" spans="1:15" ht="21.75" customHeight="1" thickBot="1">
      <c r="A953" s="1084"/>
      <c r="B953" s="60" t="s">
        <v>79</v>
      </c>
      <c r="C953" s="1139" t="s">
        <v>62</v>
      </c>
      <c r="D953" s="1140"/>
      <c r="E953" s="509">
        <f>'Class-9'!$L$7</f>
        <v>20</v>
      </c>
      <c r="F953" s="509">
        <f>'Class-9'!$M$7</f>
        <v>20</v>
      </c>
      <c r="G953" s="510">
        <f>SUM(E953:F953)</f>
        <v>40</v>
      </c>
      <c r="H953" s="509">
        <f>'Class-9'!$O$7</f>
        <v>48</v>
      </c>
      <c r="I953" s="509">
        <f>'Class-9'!$P$7</f>
        <v>12</v>
      </c>
      <c r="J953" s="510">
        <f>SUM(H953:I953)</f>
        <v>60</v>
      </c>
      <c r="K953" s="509">
        <f>'Class-9'!$R$7</f>
        <v>80</v>
      </c>
      <c r="L953" s="509">
        <f>'Class-9'!$S$7</f>
        <v>20</v>
      </c>
      <c r="M953" s="510">
        <f>SUM(K953:L953)</f>
        <v>100</v>
      </c>
      <c r="N953" s="509">
        <f>SUM(G953,J953,M953)</f>
        <v>200</v>
      </c>
      <c r="O953" s="1165"/>
    </row>
    <row r="954" spans="1:15" ht="17.25" customHeight="1">
      <c r="A954" s="1084"/>
      <c r="B954" s="60" t="s">
        <v>79</v>
      </c>
      <c r="C954" s="1141" t="str">
        <f>'Class-9'!$L$3</f>
        <v>HINDI</v>
      </c>
      <c r="D954" s="1142"/>
      <c r="E954" s="511">
        <f>IF($J942="TC",0,IF($J942="Nso",0,VLOOKUP($A939,'Class-9'!$B$9:$EX$108,11,0)))</f>
        <v>0</v>
      </c>
      <c r="F954" s="511">
        <f>IF($J942="TC",0,IF($J942="Nso",0,VLOOKUP($A939,'Class-9'!$B$9:$EX$108,12,0)))</f>
        <v>0</v>
      </c>
      <c r="G954" s="512">
        <f>E954+F954</f>
        <v>0</v>
      </c>
      <c r="H954" s="511">
        <f>IF($J942="TC",0,IF($J942="Nso",0,VLOOKUP($A939,'Class-9'!$B$9:$EX$108,14,0)))</f>
        <v>0</v>
      </c>
      <c r="I954" s="511">
        <f>IF($J942="TC",0,IF($J942="Nso",0,VLOOKUP($A939,'Class-9'!$B$9:$EX$108,15,0)))</f>
        <v>0</v>
      </c>
      <c r="J954" s="512">
        <f>H954+I954</f>
        <v>0</v>
      </c>
      <c r="K954" s="511">
        <f>IF($J942="TC",0,IF($J942="Nso",0,VLOOKUP($A939,'Class-9'!$B$9:$EX$108,17,0)))</f>
        <v>0</v>
      </c>
      <c r="L954" s="511">
        <f>IF($J942="Nso",0,VLOOKUP($A939,'Class-9'!$B$9:$EX$108,18,0))</f>
        <v>0</v>
      </c>
      <c r="M954" s="512">
        <f>K954+L954</f>
        <v>0</v>
      </c>
      <c r="N954" s="511">
        <f>G954+J954+M954</f>
        <v>0</v>
      </c>
      <c r="O954" s="513" t="str">
        <f>IF($J942="TC",0,IF($J942="Nso",0,VLOOKUP($A939,'Class-9'!$B$9:$EX$108,24,0)))</f>
        <v/>
      </c>
    </row>
    <row r="955" spans="1:15" ht="17.25" customHeight="1">
      <c r="A955" s="1084"/>
      <c r="B955" s="60" t="s">
        <v>79</v>
      </c>
      <c r="C955" s="1143" t="str">
        <f>'Class-9'!$Z$3</f>
        <v>ENGLISH</v>
      </c>
      <c r="D955" s="1144"/>
      <c r="E955" s="511">
        <f>IF($J942="TC",0,IF($J942="Nso",0,VLOOKUP($A939,'Class-9'!$B$9:$EX$108,25,0)))</f>
        <v>0</v>
      </c>
      <c r="F955" s="511">
        <f>IF($J942="TC",0,IF($J942="Nso",0,VLOOKUP($A939,'Class-9'!$B$9:$EX$108,26,0)))</f>
        <v>0</v>
      </c>
      <c r="G955" s="514">
        <f t="shared" ref="G955:G959" si="100">E955+F955</f>
        <v>0</v>
      </c>
      <c r="H955" s="472">
        <f>IF($J942="TC",0,IF($J942="Nso",0,VLOOKUP($A939,'Class-9'!$B$9:$EX$108,28,0)))</f>
        <v>0</v>
      </c>
      <c r="I955" s="511">
        <f>IF($J942="TC",0,IF($J942="Nso",0,VLOOKUP($A939,'Class-9'!$B$9:$EX$108,29,0)))</f>
        <v>0</v>
      </c>
      <c r="J955" s="514">
        <f t="shared" ref="J955:J959" si="101">H955+I955</f>
        <v>0</v>
      </c>
      <c r="K955" s="511">
        <f>IF($J942="TC",0,IF($J942="Nso",0,VLOOKUP($A939,'Class-9'!$B$9:$EX$108,31,0)))</f>
        <v>0</v>
      </c>
      <c r="L955" s="511">
        <f>IF($J942="Nso",0,VLOOKUP($A939,'Class-9'!$B$9:$EX$108,32,0))</f>
        <v>0</v>
      </c>
      <c r="M955" s="514">
        <f t="shared" ref="M955:M959" si="102">K955+L955</f>
        <v>0</v>
      </c>
      <c r="N955" s="511">
        <f t="shared" ref="N955:N959" si="103">G955+J955+M955</f>
        <v>0</v>
      </c>
      <c r="O955" s="513" t="str">
        <f>IF($J942="TC",0,IF($J942="Nso",0,VLOOKUP($A939,'Class-9'!$B$9:$EX$108,38,0)))</f>
        <v/>
      </c>
    </row>
    <row r="956" spans="1:15" ht="17.25" customHeight="1">
      <c r="A956" s="1084"/>
      <c r="B956" s="60" t="s">
        <v>79</v>
      </c>
      <c r="C956" s="1143" t="str">
        <f>'Class-9'!$AN$3</f>
        <v>SANSKRIT</v>
      </c>
      <c r="D956" s="1144"/>
      <c r="E956" s="511">
        <f>IF($J942="TC",0,IF($J942="Nso",0,VLOOKUP($A939,'Class-9'!$B$9:$EX$108,39,0)))</f>
        <v>0</v>
      </c>
      <c r="F956" s="511">
        <f>IF($J942="TC",0,IF($J942="TC",0,IF($J942="Nso",0,VLOOKUP($A939,'Class-9'!$B$9:$EX$108,40,0))))</f>
        <v>0</v>
      </c>
      <c r="G956" s="514">
        <f t="shared" si="100"/>
        <v>0</v>
      </c>
      <c r="H956" s="472">
        <f>IF($J942="TC",0,IF($J942="Nso",0,VLOOKUP($A939,'Class-9'!$B$9:$EX$108,42,0)))</f>
        <v>0</v>
      </c>
      <c r="I956" s="511">
        <f>IF($J942="TC",0,IF($J942="Nso",0,VLOOKUP($A939,'Class-9'!$B$9:$EX$108,43,0)))</f>
        <v>0</v>
      </c>
      <c r="J956" s="514">
        <f t="shared" si="101"/>
        <v>0</v>
      </c>
      <c r="K956" s="511">
        <f>IF($J942="TC",0,IF($J942="Nso",0,VLOOKUP($A939,'Class-9'!$B$9:$EX$108,45,0)))</f>
        <v>0</v>
      </c>
      <c r="L956" s="511">
        <f>IF($J942="Nso",0,VLOOKUP($A939,'Class-9'!$B$9:$EX$108,46,0))</f>
        <v>0</v>
      </c>
      <c r="M956" s="514">
        <f t="shared" si="102"/>
        <v>0</v>
      </c>
      <c r="N956" s="511">
        <f t="shared" si="103"/>
        <v>0</v>
      </c>
      <c r="O956" s="513" t="str">
        <f>IF($J942="TC",0,IF($J942="Nso",0,VLOOKUP($A939,'Class-9'!$B$9:$EX$108,52,0)))</f>
        <v/>
      </c>
    </row>
    <row r="957" spans="1:15" ht="17.25" customHeight="1">
      <c r="A957" s="1084"/>
      <c r="B957" s="60" t="s">
        <v>79</v>
      </c>
      <c r="C957" s="1143" t="str">
        <f>'Class-9'!$BB$3</f>
        <v>SCIENCE</v>
      </c>
      <c r="D957" s="1144"/>
      <c r="E957" s="511">
        <f>IF($J942="TC",0,IF($J942="Nso",0,VLOOKUP($A939,'Class-9'!$B$9:$EX$108,53,0)))</f>
        <v>0</v>
      </c>
      <c r="F957" s="511">
        <f>IF($J942="TC",0,IF($J942="Nso",0,VLOOKUP($A939,'Class-9'!$B$9:$EX$108,54,0)))</f>
        <v>0</v>
      </c>
      <c r="G957" s="514">
        <f t="shared" si="100"/>
        <v>0</v>
      </c>
      <c r="H957" s="472">
        <f>IF($J942="TC",0,IF($J942="Nso",0,VLOOKUP($A939,'Class-9'!$B$9:$EX$108,56,0)))</f>
        <v>0</v>
      </c>
      <c r="I957" s="511">
        <f>IF($J942="TC",0,IF($J942="Nso",0,VLOOKUP($A939,'Class-9'!$B$9:$EX$108,57,0)))</f>
        <v>0</v>
      </c>
      <c r="J957" s="514">
        <f t="shared" si="101"/>
        <v>0</v>
      </c>
      <c r="K957" s="511">
        <f>IF($J942="TC",0,IF($J942="Nso",0,VLOOKUP($A939,'Class-9'!$B$9:$EX$108,59,0)))</f>
        <v>0</v>
      </c>
      <c r="L957" s="511">
        <f>IF($J942="Nso",0,VLOOKUP($A939,'Class-9'!$B$9:$EX$108,60,0))</f>
        <v>0</v>
      </c>
      <c r="M957" s="514">
        <f t="shared" si="102"/>
        <v>0</v>
      </c>
      <c r="N957" s="511">
        <f t="shared" si="103"/>
        <v>0</v>
      </c>
      <c r="O957" s="513" t="str">
        <f>IF($J942="TC",0,IF($J942="Nso",0,VLOOKUP($A939,'Class-9'!$B$9:$EX$108,66,0)))</f>
        <v/>
      </c>
    </row>
    <row r="958" spans="1:15" ht="17.25" customHeight="1">
      <c r="A958" s="1084"/>
      <c r="B958" s="60" t="s">
        <v>79</v>
      </c>
      <c r="C958" s="1143" t="str">
        <f>'Class-9'!$BP$3</f>
        <v>MATHEMATICS</v>
      </c>
      <c r="D958" s="1144"/>
      <c r="E958" s="511">
        <f>IF($J942="TC",0,IF($J942="Nso",0,VLOOKUP($A939,'Class-9'!$B$9:$EX$108,67,0)))</f>
        <v>0</v>
      </c>
      <c r="F958" s="511">
        <f>IF($J942="TC",0,IF($J942="Nso",0,VLOOKUP($A939,'Class-9'!$B$9:$EX$108,68,0)))</f>
        <v>0</v>
      </c>
      <c r="G958" s="514">
        <f t="shared" si="100"/>
        <v>0</v>
      </c>
      <c r="H958" s="472">
        <f>IF($J942="TC",0,IF($J942="Nso",0,VLOOKUP($A939,'Class-9'!$B$9:$EX$108,70,0)))</f>
        <v>0</v>
      </c>
      <c r="I958" s="511">
        <f>IF($J942="TC",0,IF($J942="Nso",0,VLOOKUP($A939,'Class-9'!$B$9:$EX$108,71,0)))</f>
        <v>0</v>
      </c>
      <c r="J958" s="514">
        <f t="shared" si="101"/>
        <v>0</v>
      </c>
      <c r="K958" s="511">
        <f>IF($J942="TC",0,IF($J942="Nso",0,VLOOKUP($A939,'Class-9'!$B$9:$EX$108,73,0)))</f>
        <v>0</v>
      </c>
      <c r="L958" s="511">
        <f>IF($J942="Nso",0,VLOOKUP($A939,'Class-9'!$B$9:$EX$108,74,0))</f>
        <v>0</v>
      </c>
      <c r="M958" s="514">
        <f t="shared" si="102"/>
        <v>0</v>
      </c>
      <c r="N958" s="511">
        <f t="shared" si="103"/>
        <v>0</v>
      </c>
      <c r="O958" s="513" t="str">
        <f>IF($J942="TC",0,IF($J942="Nso",0,VLOOKUP($A939,'Class-9'!$B$9:$EX$108,80,0)))</f>
        <v/>
      </c>
    </row>
    <row r="959" spans="1:15" ht="17.25" customHeight="1" thickBot="1">
      <c r="A959" s="1084"/>
      <c r="B959" s="60" t="s">
        <v>79</v>
      </c>
      <c r="C959" s="1117" t="str">
        <f>'Class-9'!$CD$3</f>
        <v>SOCIAL SCIENCE</v>
      </c>
      <c r="D959" s="1118"/>
      <c r="E959" s="511">
        <f>IF($J942="TC",0,IF($J942="Nso",0,VLOOKUP($A939,'Class-9'!$B$9:$EX$108,81,0)))</f>
        <v>0</v>
      </c>
      <c r="F959" s="511">
        <f>IF($J942="TC",0,IF($J942="Nso",0,VLOOKUP($A939,'Class-9'!$B$9:$EX$108,82,0)))</f>
        <v>0</v>
      </c>
      <c r="G959" s="515">
        <f t="shared" si="100"/>
        <v>0</v>
      </c>
      <c r="H959" s="516">
        <f>IF($J942="TC",0,IF($J942="Nso",0,VLOOKUP($A939,'Class-9'!$B$9:$EX$108,84,0)))</f>
        <v>0</v>
      </c>
      <c r="I959" s="511">
        <f>IF($J942="TC",0,IF($J942="Nso",0,VLOOKUP($A939,'Class-9'!$B$9:$EX$108,85,0)))</f>
        <v>0</v>
      </c>
      <c r="J959" s="515">
        <f t="shared" si="101"/>
        <v>0</v>
      </c>
      <c r="K959" s="511">
        <f>IF($J942="TC",0,IF($J942="Nso",0,VLOOKUP($A939,'Class-9'!$B$9:$EX$108,87,0)))</f>
        <v>0</v>
      </c>
      <c r="L959" s="511">
        <f>IF($J942="Nso",0,VLOOKUP($A939,'Class-9'!$B$9:$EX$108,88,0))</f>
        <v>0</v>
      </c>
      <c r="M959" s="515">
        <f t="shared" si="102"/>
        <v>0</v>
      </c>
      <c r="N959" s="511">
        <f t="shared" si="103"/>
        <v>0</v>
      </c>
      <c r="O959" s="513" t="str">
        <f>IF($J942="TC",0,IF($J942="Nso",0,VLOOKUP($A939,'Class-9'!$B$9:$EX$108,94,0)))</f>
        <v/>
      </c>
    </row>
    <row r="960" spans="1:15" ht="21.75" customHeight="1">
      <c r="A960" s="1084"/>
      <c r="B960" s="60" t="s">
        <v>79</v>
      </c>
      <c r="C960" s="1119" t="s">
        <v>92</v>
      </c>
      <c r="D960" s="1120"/>
      <c r="E960" s="1121"/>
      <c r="F960" s="1125" t="s">
        <v>93</v>
      </c>
      <c r="G960" s="1126"/>
      <c r="H960" s="1127" t="s">
        <v>94</v>
      </c>
      <c r="I960" s="1128"/>
      <c r="J960" s="1129" t="s">
        <v>47</v>
      </c>
      <c r="K960" s="1130"/>
      <c r="L960" s="517" t="s">
        <v>114</v>
      </c>
      <c r="M960" s="1131" t="s">
        <v>45</v>
      </c>
      <c r="N960" s="1132"/>
      <c r="O960" s="518" t="s">
        <v>49</v>
      </c>
    </row>
    <row r="961" spans="1:15" ht="21.75" customHeight="1" thickBot="1">
      <c r="A961" s="1084"/>
      <c r="B961" s="60" t="s">
        <v>79</v>
      </c>
      <c r="C961" s="1122"/>
      <c r="D961" s="1123"/>
      <c r="E961" s="1124"/>
      <c r="F961" s="1133">
        <f>IF($J942="TC",0,IF($J942="Nso",0,VLOOKUP($A939,'Class-9'!$B$9:$EX$108,146,0)))</f>
        <v>0</v>
      </c>
      <c r="G961" s="1134"/>
      <c r="H961" s="1133">
        <f>IF($J942="TC",0,IF($J942="Nso",0,VLOOKUP($A939,'Class-9'!$B$9:$EX$108,147,0)))</f>
        <v>0</v>
      </c>
      <c r="I961" s="1134"/>
      <c r="J961" s="1135">
        <f>IF($J942="TC",0,IF($J942="Nso",0,VLOOKUP($A939,'Class-9'!$B$9:$EX$108,148,0)))</f>
        <v>0</v>
      </c>
      <c r="K961" s="1136"/>
      <c r="L961" s="349" t="str">
        <f>IF($J942="TC",0,IF($J942="Nso",0,VLOOKUP($A939,'Class-9'!$B$9:$EX$108,149,0)))</f>
        <v/>
      </c>
      <c r="M961" s="1137" t="str">
        <f>IF($J942="TC","TC",IF($J942="Nso","NSO",VLOOKUP($A939,'Class-9'!$B$9:$EX$108,150,0)))</f>
        <v/>
      </c>
      <c r="N961" s="1138"/>
      <c r="O961" s="123" t="str">
        <f>IF($J942="Nso",0,VLOOKUP($A939,'Class-9'!$B$9:$EX$108,152,0))</f>
        <v/>
      </c>
    </row>
    <row r="962" spans="1:15" ht="21.75" customHeight="1">
      <c r="A962" s="1084"/>
      <c r="B962" s="60" t="s">
        <v>79</v>
      </c>
      <c r="C962" s="1186" t="s">
        <v>65</v>
      </c>
      <c r="D962" s="1187"/>
      <c r="E962" s="1187"/>
      <c r="F962" s="1187"/>
      <c r="G962" s="1187"/>
      <c r="H962" s="1188"/>
      <c r="I962" s="1189" t="s">
        <v>66</v>
      </c>
      <c r="J962" s="1190"/>
      <c r="K962" s="1190"/>
      <c r="L962" s="124">
        <f>VLOOKUP($A939,'Class-9'!$B$9:$EX$108,143,0)</f>
        <v>0</v>
      </c>
      <c r="M962" s="1191" t="s">
        <v>126</v>
      </c>
      <c r="N962" s="1192"/>
      <c r="O962" s="1193"/>
    </row>
    <row r="963" spans="1:15" ht="21.75" customHeight="1" thickBot="1">
      <c r="A963" s="1084"/>
      <c r="B963" s="60" t="s">
        <v>79</v>
      </c>
      <c r="C963" s="1194" t="s">
        <v>60</v>
      </c>
      <c r="D963" s="1195"/>
      <c r="E963" s="1195"/>
      <c r="F963" s="1196" t="s">
        <v>197</v>
      </c>
      <c r="G963" s="1196"/>
      <c r="H963" s="351" t="s">
        <v>53</v>
      </c>
      <c r="I963" s="1197" t="s">
        <v>67</v>
      </c>
      <c r="J963" s="1198"/>
      <c r="K963" s="1198"/>
      <c r="L963" s="174">
        <f>VLOOKUP($A939,'Class-9'!$B$9:$EX$108,144,0)</f>
        <v>0</v>
      </c>
      <c r="M963" s="1199" t="str">
        <f>IF($J942="TC",0,IF($J942="Nso",0,VLOOKUP($A939,'Class-9'!$B$9:$EX$108,145,0)))</f>
        <v/>
      </c>
      <c r="N963" s="1200"/>
      <c r="O963" s="1201"/>
    </row>
    <row r="964" spans="1:15" ht="21.75" customHeight="1">
      <c r="A964" s="1084"/>
      <c r="B964" s="60" t="s">
        <v>79</v>
      </c>
      <c r="C964" s="1194"/>
      <c r="D964" s="1195"/>
      <c r="E964" s="1195"/>
      <c r="F964" s="1196"/>
      <c r="G964" s="1196"/>
      <c r="H964" s="490" t="s">
        <v>203</v>
      </c>
      <c r="I964" s="1202" t="s">
        <v>68</v>
      </c>
      <c r="J964" s="1203"/>
      <c r="K964" s="1203"/>
      <c r="L964" s="1204">
        <f>IF($J942="TC","Transferred",IF($J942="Nso","NameSeparated",VLOOKUP($A939,'Class-9'!$B$9:$EX$108,153,0)))</f>
        <v>0</v>
      </c>
      <c r="M964" s="1204"/>
      <c r="N964" s="1204"/>
      <c r="O964" s="1205"/>
    </row>
    <row r="965" spans="1:15" s="489" customFormat="1" ht="17.25" customHeight="1">
      <c r="A965" s="1084"/>
      <c r="B965" s="488" t="s">
        <v>79</v>
      </c>
      <c r="C965" s="1166" t="str">
        <f>'Class-9'!$CR$3</f>
        <v>Foundation Of Information Tech.</v>
      </c>
      <c r="D965" s="1167"/>
      <c r="E965" s="1168"/>
      <c r="F965" s="1169" t="str">
        <f>IF($J942="TC",0,IF($J942="Nso",0,VLOOKUP($A939,'Class-9'!$B$9:$GA$108,170,0)))</f>
        <v>0/200</v>
      </c>
      <c r="G965" s="1169"/>
      <c r="H965" s="122">
        <f>IF($J942="TC",0,IF($J942="Nso",0,VLOOKUP($A939,'Class-9'!$B$9:$GA$108,106,0)))</f>
        <v>0</v>
      </c>
      <c r="I965" s="1170" t="s">
        <v>81</v>
      </c>
      <c r="J965" s="1171"/>
      <c r="K965" s="1171"/>
      <c r="L965" s="1172">
        <f>'Class-9'!$T$2</f>
        <v>44676</v>
      </c>
      <c r="M965" s="1173"/>
      <c r="N965" s="1173"/>
      <c r="O965" s="1174"/>
    </row>
    <row r="966" spans="1:15" s="489" customFormat="1" ht="17.25" customHeight="1">
      <c r="A966" s="1084"/>
      <c r="B966" s="488" t="s">
        <v>79</v>
      </c>
      <c r="C966" s="1175" t="str">
        <f>'Class-9'!$DD$3</f>
        <v>Health &amp; Phy. Edu.</v>
      </c>
      <c r="D966" s="1169"/>
      <c r="E966" s="1169"/>
      <c r="F966" s="1176" t="str">
        <f>IF($J942="TC",0,IF($J942="Nso",0,VLOOKUP($A939,'Class-9'!$B$9:$GA$108,174,0)))</f>
        <v>0/200</v>
      </c>
      <c r="G966" s="1177"/>
      <c r="H966" s="122">
        <f>IF($J942="TC",0,IF($J942="Nso",0,VLOOKUP($A939,'Class-9'!$B$9:$GA$108,118,0)))</f>
        <v>0</v>
      </c>
      <c r="I966" s="1178"/>
      <c r="J966" s="1179"/>
      <c r="K966" s="1179"/>
      <c r="L966" s="1179"/>
      <c r="M966" s="1179"/>
      <c r="N966" s="1179"/>
      <c r="O966" s="1180"/>
    </row>
    <row r="967" spans="1:15" s="489" customFormat="1" ht="17.25" customHeight="1">
      <c r="A967" s="1084"/>
      <c r="B967" s="488" t="s">
        <v>79</v>
      </c>
      <c r="C967" s="1184" t="str">
        <f>'Class-9'!$DP$3</f>
        <v>S.U.P.W.</v>
      </c>
      <c r="D967" s="1185"/>
      <c r="E967" s="1185"/>
      <c r="F967" s="1176" t="str">
        <f>IF($J942="TC",0,IF($J942="Nso",0,VLOOKUP($A939,'Class-9'!$B$9:$GA$108,178,0)))</f>
        <v>0/100</v>
      </c>
      <c r="G967" s="1177"/>
      <c r="H967" s="122">
        <f>IF($J942="TC",0,IF($J942="Nso",0,VLOOKUP($A939,'Class-9'!$B$9:$GA$108,124,0)))</f>
        <v>0</v>
      </c>
      <c r="I967" s="1181"/>
      <c r="J967" s="1182"/>
      <c r="K967" s="1182"/>
      <c r="L967" s="1182"/>
      <c r="M967" s="1182"/>
      <c r="N967" s="1182"/>
      <c r="O967" s="1183"/>
    </row>
    <row r="968" spans="1:15" s="489" customFormat="1" ht="17.25" customHeight="1">
      <c r="A968" s="1084"/>
      <c r="B968" s="488"/>
      <c r="C968" s="1184" t="str">
        <f>'Class-9'!$DV$3</f>
        <v>ART EDUCATION</v>
      </c>
      <c r="D968" s="1185"/>
      <c r="E968" s="1185"/>
      <c r="F968" s="1176" t="str">
        <f>IF($J941="TC",0,IF($J941="Nso",0,VLOOKUP($A939,'Class-9'!$B$9:$GA$108,182,0)))</f>
        <v>0/100</v>
      </c>
      <c r="G968" s="1177"/>
      <c r="H968" s="122">
        <f>IF($J941="TC",0,IF($J941="Nso",0,VLOOKUP($A939,'Class-9'!$B$9:$GA$108,130,0)))</f>
        <v>0</v>
      </c>
      <c r="I968" s="1237" t="s">
        <v>95</v>
      </c>
      <c r="J968" s="1221"/>
      <c r="K968" s="1221"/>
      <c r="L968" s="1221"/>
      <c r="M968" s="1221"/>
      <c r="N968" s="1221"/>
      <c r="O968" s="1222"/>
    </row>
    <row r="969" spans="1:15" s="489" customFormat="1" ht="17.25" customHeight="1" thickBot="1">
      <c r="A969" s="1084"/>
      <c r="B969" s="488" t="s">
        <v>79</v>
      </c>
      <c r="C969" s="1238" t="str">
        <f>'Class-9'!$EB$3</f>
        <v>H &amp; C RAJ</v>
      </c>
      <c r="D969" s="1239"/>
      <c r="E969" s="1239"/>
      <c r="F969" s="1240" t="str">
        <f>IF($J942="TC",0,IF($J942="Nso",0,VLOOKUP($A939,'Class-9'!$B$9:$GZ$108,186,0)))</f>
        <v>0/200</v>
      </c>
      <c r="G969" s="1241"/>
      <c r="H969" s="468">
        <f>IF($J942="TC",0,IF($J942="Nso",0,VLOOKUP($A939,'Class-9'!$B$9:$GAZ$108,142,0)))</f>
        <v>0</v>
      </c>
      <c r="I969" s="1237" t="s">
        <v>74</v>
      </c>
      <c r="J969" s="1221"/>
      <c r="K969" s="1221"/>
      <c r="L969" s="1221"/>
      <c r="M969" s="1221"/>
      <c r="N969" s="1221"/>
      <c r="O969" s="1222"/>
    </row>
    <row r="970" spans="1:15" ht="17.25" customHeight="1">
      <c r="A970" s="1084"/>
      <c r="B970" s="49" t="s">
        <v>79</v>
      </c>
      <c r="C970" s="1209" t="s">
        <v>205</v>
      </c>
      <c r="D970" s="1210"/>
      <c r="E970" s="1211"/>
      <c r="F970" s="1218" t="s">
        <v>206</v>
      </c>
      <c r="G970" s="1219"/>
      <c r="H970" s="519" t="s">
        <v>34</v>
      </c>
      <c r="I970" s="1220" t="s">
        <v>75</v>
      </c>
      <c r="J970" s="1221"/>
      <c r="K970" s="1221"/>
      <c r="L970" s="1221"/>
      <c r="M970" s="1221"/>
      <c r="N970" s="1221"/>
      <c r="O970" s="1222"/>
    </row>
    <row r="971" spans="1:15" ht="17.25" customHeight="1">
      <c r="A971" s="1084"/>
      <c r="B971" s="49" t="s">
        <v>79</v>
      </c>
      <c r="C971" s="1212"/>
      <c r="D971" s="1213"/>
      <c r="E971" s="1214"/>
      <c r="F971" s="1223" t="s">
        <v>207</v>
      </c>
      <c r="G971" s="1224"/>
      <c r="H971" s="520" t="s">
        <v>204</v>
      </c>
      <c r="I971" s="1225" t="s">
        <v>76</v>
      </c>
      <c r="J971" s="1226"/>
      <c r="K971" s="1226"/>
      <c r="L971" s="1226"/>
      <c r="M971" s="1226"/>
      <c r="N971" s="1226"/>
      <c r="O971" s="1227"/>
    </row>
    <row r="972" spans="1:15" ht="17.25" customHeight="1">
      <c r="A972" s="1084"/>
      <c r="B972" s="49" t="s">
        <v>79</v>
      </c>
      <c r="C972" s="1212"/>
      <c r="D972" s="1213"/>
      <c r="E972" s="1214"/>
      <c r="F972" s="1223" t="s">
        <v>211</v>
      </c>
      <c r="G972" s="1224"/>
      <c r="H972" s="520" t="s">
        <v>69</v>
      </c>
      <c r="I972" s="1228"/>
      <c r="J972" s="1229"/>
      <c r="K972" s="1229"/>
      <c r="L972" s="1229"/>
      <c r="M972" s="1229"/>
      <c r="N972" s="1229"/>
      <c r="O972" s="1230"/>
    </row>
    <row r="973" spans="1:15" ht="17.25" customHeight="1">
      <c r="A973" s="1084"/>
      <c r="B973" s="49" t="s">
        <v>79</v>
      </c>
      <c r="C973" s="1212"/>
      <c r="D973" s="1213"/>
      <c r="E973" s="1214"/>
      <c r="F973" s="1223" t="s">
        <v>212</v>
      </c>
      <c r="G973" s="1224"/>
      <c r="H973" s="520" t="s">
        <v>70</v>
      </c>
      <c r="I973" s="1228"/>
      <c r="J973" s="1229"/>
      <c r="K973" s="1229"/>
      <c r="L973" s="1229"/>
      <c r="M973" s="1229"/>
      <c r="N973" s="1229"/>
      <c r="O973" s="1230"/>
    </row>
    <row r="974" spans="1:15" ht="17.25" customHeight="1">
      <c r="A974" s="1084"/>
      <c r="B974" s="49" t="s">
        <v>79</v>
      </c>
      <c r="C974" s="1212"/>
      <c r="D974" s="1213"/>
      <c r="E974" s="1214"/>
      <c r="F974" s="1223" t="s">
        <v>125</v>
      </c>
      <c r="G974" s="1224"/>
      <c r="H974" s="520" t="s">
        <v>72</v>
      </c>
      <c r="I974" s="1231" t="s">
        <v>96</v>
      </c>
      <c r="J974" s="1232"/>
      <c r="K974" s="1232"/>
      <c r="L974" s="1232"/>
      <c r="M974" s="1232"/>
      <c r="N974" s="1232"/>
      <c r="O974" s="1233"/>
    </row>
    <row r="975" spans="1:15" ht="17.25" customHeight="1" thickBot="1">
      <c r="A975" s="1084"/>
      <c r="B975" s="62" t="s">
        <v>79</v>
      </c>
      <c r="C975" s="1215"/>
      <c r="D975" s="1216"/>
      <c r="E975" s="1217"/>
      <c r="F975" s="1206" t="s">
        <v>208</v>
      </c>
      <c r="G975" s="1207"/>
      <c r="H975" s="521" t="s">
        <v>71</v>
      </c>
      <c r="I975" s="1234"/>
      <c r="J975" s="1235"/>
      <c r="K975" s="1235"/>
      <c r="L975" s="1235"/>
      <c r="M975" s="1235"/>
      <c r="N975" s="1235"/>
      <c r="O975" s="1236"/>
    </row>
    <row r="976" spans="1:15" ht="24.75" customHeight="1" thickTop="1" thickBot="1">
      <c r="A976" s="504">
        <f>A939+1</f>
        <v>27</v>
      </c>
      <c r="B976" s="1083" t="s">
        <v>56</v>
      </c>
      <c r="C976" s="1083"/>
      <c r="D976" s="1083"/>
      <c r="E976" s="1083"/>
      <c r="F976" s="1083"/>
      <c r="G976" s="1083"/>
      <c r="H976" s="1083"/>
      <c r="I976" s="1083"/>
      <c r="J976" s="1083"/>
      <c r="K976" s="1083"/>
      <c r="L976" s="1083"/>
      <c r="M976" s="1083"/>
      <c r="N976" s="1083"/>
      <c r="O976" s="1083"/>
    </row>
    <row r="977" spans="1:16" ht="42" customHeight="1" thickTop="1">
      <c r="A977" s="1084"/>
      <c r="B977" s="1085"/>
      <c r="C977" s="1086"/>
      <c r="D977" s="1089" t="str">
        <f>Master!$E$8</f>
        <v>Govt. Sr. Secondary School Raimalwada</v>
      </c>
      <c r="E977" s="1090"/>
      <c r="F977" s="1090"/>
      <c r="G977" s="1090"/>
      <c r="H977" s="1090"/>
      <c r="I977" s="1090"/>
      <c r="J977" s="1090"/>
      <c r="K977" s="1090"/>
      <c r="L977" s="1090"/>
      <c r="M977" s="1090"/>
      <c r="N977" s="1090"/>
      <c r="O977" s="1091"/>
    </row>
    <row r="978" spans="1:16" ht="27.75" customHeight="1" thickBot="1">
      <c r="A978" s="1084"/>
      <c r="B978" s="1087"/>
      <c r="C978" s="1088"/>
      <c r="D978" s="1092" t="str">
        <f>Master!$E$11</f>
        <v>P.S.-Bapini (Jodhpur)</v>
      </c>
      <c r="E978" s="1093"/>
      <c r="F978" s="1093"/>
      <c r="G978" s="1093"/>
      <c r="H978" s="1093"/>
      <c r="I978" s="1093"/>
      <c r="J978" s="1093"/>
      <c r="K978" s="1093"/>
      <c r="L978" s="1093"/>
      <c r="M978" s="1093"/>
      <c r="N978" s="1093"/>
      <c r="O978" s="1094"/>
    </row>
    <row r="979" spans="1:16" ht="17.25" customHeight="1">
      <c r="A979" s="1084"/>
      <c r="B979" s="352"/>
      <c r="C979" s="1095" t="s">
        <v>188</v>
      </c>
      <c r="D979" s="1096"/>
      <c r="E979" s="1096"/>
      <c r="F979" s="1096"/>
      <c r="G979" s="1097"/>
      <c r="H979" s="1104" t="s">
        <v>161</v>
      </c>
      <c r="I979" s="1104"/>
      <c r="J979" s="1107">
        <f>VLOOKUP($A976,'Class-9'!$B$9:$K$108,6)</f>
        <v>0</v>
      </c>
      <c r="K979" s="1108"/>
      <c r="L979" s="1113" t="s">
        <v>77</v>
      </c>
      <c r="M979" s="1114"/>
      <c r="N979" s="1115" t="str">
        <f>Master!$E$14</f>
        <v>08151106901</v>
      </c>
      <c r="O979" s="1116"/>
    </row>
    <row r="980" spans="1:16" ht="17.25" customHeight="1">
      <c r="A980" s="1084"/>
      <c r="B980" s="47"/>
      <c r="C980" s="1098"/>
      <c r="D980" s="1099"/>
      <c r="E980" s="1099"/>
      <c r="F980" s="1099"/>
      <c r="G980" s="1100"/>
      <c r="H980" s="1105"/>
      <c r="I980" s="1105"/>
      <c r="J980" s="1109"/>
      <c r="K980" s="1110"/>
      <c r="L980" s="1071" t="s">
        <v>73</v>
      </c>
      <c r="M980" s="1072"/>
      <c r="N980" s="1072"/>
      <c r="O980" s="1073"/>
      <c r="P980" s="165" t="s">
        <v>196</v>
      </c>
    </row>
    <row r="981" spans="1:16" ht="17.25" customHeight="1" thickBot="1">
      <c r="A981" s="1084"/>
      <c r="B981" s="47"/>
      <c r="C981" s="1101"/>
      <c r="D981" s="1102"/>
      <c r="E981" s="1102"/>
      <c r="F981" s="1102"/>
      <c r="G981" s="1103"/>
      <c r="H981" s="1106"/>
      <c r="I981" s="1106"/>
      <c r="J981" s="1111"/>
      <c r="K981" s="1112"/>
      <c r="L981" s="1074" t="s">
        <v>57</v>
      </c>
      <c r="M981" s="1075"/>
      <c r="N981" s="1076" t="str">
        <f>Master!$E$6</f>
        <v>2021-22</v>
      </c>
      <c r="O981" s="1077"/>
    </row>
    <row r="982" spans="1:16" ht="21.75" customHeight="1">
      <c r="A982" s="1084"/>
      <c r="B982" s="49" t="s">
        <v>79</v>
      </c>
      <c r="C982" s="1078" t="s">
        <v>22</v>
      </c>
      <c r="D982" s="1079"/>
      <c r="E982" s="1079"/>
      <c r="F982" s="1080"/>
      <c r="G982" s="482" t="s">
        <v>186</v>
      </c>
      <c r="H982" s="1081">
        <f>VLOOKUP($A976,'Class-9'!$B$9:$EX$108,4,0)</f>
        <v>0</v>
      </c>
      <c r="I982" s="1081"/>
      <c r="J982" s="1081"/>
      <c r="K982" s="1081"/>
      <c r="L982" s="1081"/>
      <c r="M982" s="1081"/>
      <c r="N982" s="1081"/>
      <c r="O982" s="1082"/>
    </row>
    <row r="983" spans="1:16" ht="21.75" customHeight="1">
      <c r="A983" s="1084"/>
      <c r="B983" s="49" t="s">
        <v>79</v>
      </c>
      <c r="C983" s="1065" t="s">
        <v>24</v>
      </c>
      <c r="D983" s="1066"/>
      <c r="E983" s="1066"/>
      <c r="F983" s="1067"/>
      <c r="G983" s="483" t="s">
        <v>186</v>
      </c>
      <c r="H983" s="1068">
        <f>VLOOKUP($A976,'Class-9'!$B$9:$EX$108,7,0)</f>
        <v>0</v>
      </c>
      <c r="I983" s="1068"/>
      <c r="J983" s="1068"/>
      <c r="K983" s="1068"/>
      <c r="L983" s="1068"/>
      <c r="M983" s="1068"/>
      <c r="N983" s="1068"/>
      <c r="O983" s="1069"/>
    </row>
    <row r="984" spans="1:16" ht="21.75" customHeight="1">
      <c r="A984" s="1084"/>
      <c r="B984" s="49" t="s">
        <v>79</v>
      </c>
      <c r="C984" s="1065" t="s">
        <v>25</v>
      </c>
      <c r="D984" s="1066"/>
      <c r="E984" s="1066"/>
      <c r="F984" s="1067"/>
      <c r="G984" s="483" t="s">
        <v>186</v>
      </c>
      <c r="H984" s="1068">
        <f>VLOOKUP($A976,'Class-9'!$B$9:$EX$108,8,0)</f>
        <v>0</v>
      </c>
      <c r="I984" s="1068"/>
      <c r="J984" s="1068"/>
      <c r="K984" s="1068"/>
      <c r="L984" s="1068"/>
      <c r="M984" s="1068"/>
      <c r="N984" s="1068"/>
      <c r="O984" s="1069"/>
    </row>
    <row r="985" spans="1:16" ht="21.75" customHeight="1">
      <c r="A985" s="1084"/>
      <c r="B985" s="49" t="s">
        <v>79</v>
      </c>
      <c r="C985" s="1065" t="s">
        <v>58</v>
      </c>
      <c r="D985" s="1066"/>
      <c r="E985" s="1066"/>
      <c r="F985" s="1067"/>
      <c r="G985" s="483" t="s">
        <v>186</v>
      </c>
      <c r="H985" s="1068">
        <f>VLOOKUP($A976,'Class-9'!$B$9:$EX$108,9,0)</f>
        <v>0</v>
      </c>
      <c r="I985" s="1068"/>
      <c r="J985" s="1068"/>
      <c r="K985" s="1068"/>
      <c r="L985" s="1068"/>
      <c r="M985" s="1068"/>
      <c r="N985" s="1068"/>
      <c r="O985" s="1069"/>
    </row>
    <row r="986" spans="1:16" ht="21.75" customHeight="1">
      <c r="A986" s="1084"/>
      <c r="B986" s="49" t="s">
        <v>79</v>
      </c>
      <c r="C986" s="1065" t="s">
        <v>59</v>
      </c>
      <c r="D986" s="1066"/>
      <c r="E986" s="1066"/>
      <c r="F986" s="1067"/>
      <c r="G986" s="483" t="s">
        <v>186</v>
      </c>
      <c r="H986" s="1070" t="str">
        <f>CONCATENATE('Class-9'!$G$4,'Class-9'!$J$4)</f>
        <v>9(A)</v>
      </c>
      <c r="I986" s="1068"/>
      <c r="J986" s="1068"/>
      <c r="K986" s="1068"/>
      <c r="L986" s="1068"/>
      <c r="M986" s="1068"/>
      <c r="N986" s="1068"/>
      <c r="O986" s="1069"/>
    </row>
    <row r="987" spans="1:16" ht="21.75" customHeight="1" thickBot="1">
      <c r="A987" s="1084"/>
      <c r="B987" s="49" t="s">
        <v>79</v>
      </c>
      <c r="C987" s="1145" t="s">
        <v>27</v>
      </c>
      <c r="D987" s="1146"/>
      <c r="E987" s="1146"/>
      <c r="F987" s="1147"/>
      <c r="G987" s="484" t="s">
        <v>186</v>
      </c>
      <c r="H987" s="1148">
        <f>VLOOKUP($A976,'Class-9'!$B$9:$EX$108,10,0)</f>
        <v>0</v>
      </c>
      <c r="I987" s="1148"/>
      <c r="J987" s="1148"/>
      <c r="K987" s="1148"/>
      <c r="L987" s="1148"/>
      <c r="M987" s="1148"/>
      <c r="N987" s="1148"/>
      <c r="O987" s="1149"/>
    </row>
    <row r="988" spans="1:16" ht="19.5" customHeight="1">
      <c r="A988" s="1084"/>
      <c r="B988" s="60" t="s">
        <v>79</v>
      </c>
      <c r="C988" s="1150" t="s">
        <v>60</v>
      </c>
      <c r="D988" s="1151"/>
      <c r="E988" s="1154" t="s">
        <v>83</v>
      </c>
      <c r="F988" s="1154" t="s">
        <v>84</v>
      </c>
      <c r="G988" s="1156" t="s">
        <v>33</v>
      </c>
      <c r="H988" s="1158" t="s">
        <v>61</v>
      </c>
      <c r="I988" s="1158"/>
      <c r="J988" s="1159"/>
      <c r="K988" s="1160" t="s">
        <v>100</v>
      </c>
      <c r="L988" s="1161"/>
      <c r="M988" s="1162"/>
      <c r="N988" s="1154" t="s">
        <v>91</v>
      </c>
      <c r="O988" s="1163" t="s">
        <v>209</v>
      </c>
    </row>
    <row r="989" spans="1:16" ht="21.75" customHeight="1">
      <c r="A989" s="1084"/>
      <c r="B989" s="60"/>
      <c r="C989" s="1152"/>
      <c r="D989" s="1153"/>
      <c r="E989" s="1155"/>
      <c r="F989" s="1155"/>
      <c r="G989" s="1157"/>
      <c r="H989" s="507" t="s">
        <v>32</v>
      </c>
      <c r="I989" s="347" t="s">
        <v>199</v>
      </c>
      <c r="J989" s="508" t="s">
        <v>33</v>
      </c>
      <c r="K989" s="507" t="s">
        <v>32</v>
      </c>
      <c r="L989" s="347" t="s">
        <v>199</v>
      </c>
      <c r="M989" s="508" t="s">
        <v>33</v>
      </c>
      <c r="N989" s="1155"/>
      <c r="O989" s="1164"/>
    </row>
    <row r="990" spans="1:16" ht="21.75" customHeight="1" thickBot="1">
      <c r="A990" s="1084"/>
      <c r="B990" s="60" t="s">
        <v>79</v>
      </c>
      <c r="C990" s="1139" t="s">
        <v>62</v>
      </c>
      <c r="D990" s="1140"/>
      <c r="E990" s="509">
        <f>'Class-9'!$L$7</f>
        <v>20</v>
      </c>
      <c r="F990" s="509">
        <f>'Class-9'!$M$7</f>
        <v>20</v>
      </c>
      <c r="G990" s="510">
        <f>SUM(E990:F990)</f>
        <v>40</v>
      </c>
      <c r="H990" s="509">
        <f>'Class-9'!$O$7</f>
        <v>48</v>
      </c>
      <c r="I990" s="509">
        <f>'Class-9'!$P$7</f>
        <v>12</v>
      </c>
      <c r="J990" s="510">
        <f>SUM(H990:I990)</f>
        <v>60</v>
      </c>
      <c r="K990" s="509">
        <f>'Class-9'!$R$7</f>
        <v>80</v>
      </c>
      <c r="L990" s="509">
        <f>'Class-9'!$S$7</f>
        <v>20</v>
      </c>
      <c r="M990" s="510">
        <f>SUM(K990:L990)</f>
        <v>100</v>
      </c>
      <c r="N990" s="509">
        <f>SUM(G990,J990,M990)</f>
        <v>200</v>
      </c>
      <c r="O990" s="1165"/>
    </row>
    <row r="991" spans="1:16" ht="17.25" customHeight="1">
      <c r="A991" s="1084"/>
      <c r="B991" s="60" t="s">
        <v>79</v>
      </c>
      <c r="C991" s="1141" t="str">
        <f>'Class-9'!$L$3</f>
        <v>HINDI</v>
      </c>
      <c r="D991" s="1142"/>
      <c r="E991" s="511">
        <f>IF($J979="TC",0,IF($J979="Nso",0,VLOOKUP($A976,'Class-9'!$B$9:$EX$108,11,0)))</f>
        <v>0</v>
      </c>
      <c r="F991" s="511">
        <f>IF($J979="TC",0,IF($J979="Nso",0,VLOOKUP($A976,'Class-9'!$B$9:$EX$108,12,0)))</f>
        <v>0</v>
      </c>
      <c r="G991" s="512">
        <f>E991+F991</f>
        <v>0</v>
      </c>
      <c r="H991" s="511">
        <f>IF($J979="TC",0,IF($J979="Nso",0,VLOOKUP($A976,'Class-9'!$B$9:$EX$108,14,0)))</f>
        <v>0</v>
      </c>
      <c r="I991" s="511">
        <f>IF($J979="TC",0,IF($J979="Nso",0,VLOOKUP($A976,'Class-9'!$B$9:$EX$108,15,0)))</f>
        <v>0</v>
      </c>
      <c r="J991" s="512">
        <f>H991+I991</f>
        <v>0</v>
      </c>
      <c r="K991" s="511">
        <f>IF($J979="TC",0,IF($J979="Nso",0,VLOOKUP($A976,'Class-9'!$B$9:$EX$108,17,0)))</f>
        <v>0</v>
      </c>
      <c r="L991" s="511">
        <f>IF($J979="Nso",0,VLOOKUP($A976,'Class-9'!$B$9:$EX$108,18,0))</f>
        <v>0</v>
      </c>
      <c r="M991" s="512">
        <f>K991+L991</f>
        <v>0</v>
      </c>
      <c r="N991" s="511">
        <f>G991+J991+M991</f>
        <v>0</v>
      </c>
      <c r="O991" s="513" t="str">
        <f>IF($J979="TC",0,IF($J979="Nso",0,VLOOKUP($A976,'Class-9'!$B$9:$EX$108,24,0)))</f>
        <v/>
      </c>
    </row>
    <row r="992" spans="1:16" ht="17.25" customHeight="1">
      <c r="A992" s="1084"/>
      <c r="B992" s="60" t="s">
        <v>79</v>
      </c>
      <c r="C992" s="1143" t="str">
        <f>'Class-9'!$Z$3</f>
        <v>ENGLISH</v>
      </c>
      <c r="D992" s="1144"/>
      <c r="E992" s="511">
        <f>IF($J979="TC",0,IF($J979="Nso",0,VLOOKUP($A976,'Class-9'!$B$9:$EX$108,25,0)))</f>
        <v>0</v>
      </c>
      <c r="F992" s="511">
        <f>IF($J979="TC",0,IF($J979="Nso",0,VLOOKUP($A976,'Class-9'!$B$9:$EX$108,26,0)))</f>
        <v>0</v>
      </c>
      <c r="G992" s="514">
        <f t="shared" ref="G992:G996" si="104">E992+F992</f>
        <v>0</v>
      </c>
      <c r="H992" s="472">
        <f>IF($J979="TC",0,IF($J979="Nso",0,VLOOKUP($A976,'Class-9'!$B$9:$EX$108,28,0)))</f>
        <v>0</v>
      </c>
      <c r="I992" s="511">
        <f>IF($J979="TC",0,IF($J979="Nso",0,VLOOKUP($A976,'Class-9'!$B$9:$EX$108,29,0)))</f>
        <v>0</v>
      </c>
      <c r="J992" s="514">
        <f t="shared" ref="J992:J996" si="105">H992+I992</f>
        <v>0</v>
      </c>
      <c r="K992" s="511">
        <f>IF($J979="TC",0,IF($J979="Nso",0,VLOOKUP($A976,'Class-9'!$B$9:$EX$108,31,0)))</f>
        <v>0</v>
      </c>
      <c r="L992" s="511">
        <f>IF($J979="Nso",0,VLOOKUP($A976,'Class-9'!$B$9:$EX$108,32,0))</f>
        <v>0</v>
      </c>
      <c r="M992" s="514">
        <f t="shared" ref="M992:M996" si="106">K992+L992</f>
        <v>0</v>
      </c>
      <c r="N992" s="511">
        <f t="shared" ref="N992:N996" si="107">G992+J992+M992</f>
        <v>0</v>
      </c>
      <c r="O992" s="513" t="str">
        <f>IF($J979="TC",0,IF($J979="Nso",0,VLOOKUP($A976,'Class-9'!$B$9:$EX$108,38,0)))</f>
        <v/>
      </c>
    </row>
    <row r="993" spans="1:15" ht="17.25" customHeight="1">
      <c r="A993" s="1084"/>
      <c r="B993" s="60" t="s">
        <v>79</v>
      </c>
      <c r="C993" s="1143" t="str">
        <f>'Class-9'!$AN$3</f>
        <v>SANSKRIT</v>
      </c>
      <c r="D993" s="1144"/>
      <c r="E993" s="511">
        <f>IF($J979="TC",0,IF($J979="Nso",0,VLOOKUP($A976,'Class-9'!$B$9:$EX$108,39,0)))</f>
        <v>0</v>
      </c>
      <c r="F993" s="511">
        <f>IF($J979="TC",0,IF($J979="TC",0,IF($J979="Nso",0,VLOOKUP($A976,'Class-9'!$B$9:$EX$108,40,0))))</f>
        <v>0</v>
      </c>
      <c r="G993" s="514">
        <f t="shared" si="104"/>
        <v>0</v>
      </c>
      <c r="H993" s="472">
        <f>IF($J979="TC",0,IF($J979="Nso",0,VLOOKUP($A976,'Class-9'!$B$9:$EX$108,42,0)))</f>
        <v>0</v>
      </c>
      <c r="I993" s="511">
        <f>IF($J979="TC",0,IF($J979="Nso",0,VLOOKUP($A976,'Class-9'!$B$9:$EX$108,43,0)))</f>
        <v>0</v>
      </c>
      <c r="J993" s="514">
        <f t="shared" si="105"/>
        <v>0</v>
      </c>
      <c r="K993" s="511">
        <f>IF($J979="TC",0,IF($J979="Nso",0,VLOOKUP($A976,'Class-9'!$B$9:$EX$108,45,0)))</f>
        <v>0</v>
      </c>
      <c r="L993" s="511">
        <f>IF($J979="Nso",0,VLOOKUP($A976,'Class-9'!$B$9:$EX$108,46,0))</f>
        <v>0</v>
      </c>
      <c r="M993" s="514">
        <f t="shared" si="106"/>
        <v>0</v>
      </c>
      <c r="N993" s="511">
        <f t="shared" si="107"/>
        <v>0</v>
      </c>
      <c r="O993" s="513" t="str">
        <f>IF($J979="TC",0,IF($J979="Nso",0,VLOOKUP($A976,'Class-9'!$B$9:$EX$108,52,0)))</f>
        <v/>
      </c>
    </row>
    <row r="994" spans="1:15" ht="17.25" customHeight="1">
      <c r="A994" s="1084"/>
      <c r="B994" s="60" t="s">
        <v>79</v>
      </c>
      <c r="C994" s="1143" t="str">
        <f>'Class-9'!$BB$3</f>
        <v>SCIENCE</v>
      </c>
      <c r="D994" s="1144"/>
      <c r="E994" s="511">
        <f>IF($J979="TC",0,IF($J979="Nso",0,VLOOKUP($A976,'Class-9'!$B$9:$EX$108,53,0)))</f>
        <v>0</v>
      </c>
      <c r="F994" s="511">
        <f>IF($J979="TC",0,IF($J979="Nso",0,VLOOKUP($A976,'Class-9'!$B$9:$EX$108,54,0)))</f>
        <v>0</v>
      </c>
      <c r="G994" s="514">
        <f t="shared" si="104"/>
        <v>0</v>
      </c>
      <c r="H994" s="472">
        <f>IF($J979="TC",0,IF($J979="Nso",0,VLOOKUP($A976,'Class-9'!$B$9:$EX$108,56,0)))</f>
        <v>0</v>
      </c>
      <c r="I994" s="511">
        <f>IF($J979="TC",0,IF($J979="Nso",0,VLOOKUP($A976,'Class-9'!$B$9:$EX$108,57,0)))</f>
        <v>0</v>
      </c>
      <c r="J994" s="514">
        <f t="shared" si="105"/>
        <v>0</v>
      </c>
      <c r="K994" s="511">
        <f>IF($J979="TC",0,IF($J979="Nso",0,VLOOKUP($A976,'Class-9'!$B$9:$EX$108,59,0)))</f>
        <v>0</v>
      </c>
      <c r="L994" s="511">
        <f>IF($J979="Nso",0,VLOOKUP($A976,'Class-9'!$B$9:$EX$108,60,0))</f>
        <v>0</v>
      </c>
      <c r="M994" s="514">
        <f t="shared" si="106"/>
        <v>0</v>
      </c>
      <c r="N994" s="511">
        <f t="shared" si="107"/>
        <v>0</v>
      </c>
      <c r="O994" s="513" t="str">
        <f>IF($J979="TC",0,IF($J979="Nso",0,VLOOKUP($A976,'Class-9'!$B$9:$EX$108,66,0)))</f>
        <v/>
      </c>
    </row>
    <row r="995" spans="1:15" ht="17.25" customHeight="1">
      <c r="A995" s="1084"/>
      <c r="B995" s="60" t="s">
        <v>79</v>
      </c>
      <c r="C995" s="1143" t="str">
        <f>'Class-9'!$BP$3</f>
        <v>MATHEMATICS</v>
      </c>
      <c r="D995" s="1144"/>
      <c r="E995" s="511">
        <f>IF($J979="TC",0,IF($J979="Nso",0,VLOOKUP($A976,'Class-9'!$B$9:$EX$108,67,0)))</f>
        <v>0</v>
      </c>
      <c r="F995" s="511">
        <f>IF($J979="TC",0,IF($J979="Nso",0,VLOOKUP($A976,'Class-9'!$B$9:$EX$108,68,0)))</f>
        <v>0</v>
      </c>
      <c r="G995" s="514">
        <f t="shared" si="104"/>
        <v>0</v>
      </c>
      <c r="H995" s="472">
        <f>IF($J979="TC",0,IF($J979="Nso",0,VLOOKUP($A976,'Class-9'!$B$9:$EX$108,70,0)))</f>
        <v>0</v>
      </c>
      <c r="I995" s="511">
        <f>IF($J979="TC",0,IF($J979="Nso",0,VLOOKUP($A976,'Class-9'!$B$9:$EX$108,71,0)))</f>
        <v>0</v>
      </c>
      <c r="J995" s="514">
        <f t="shared" si="105"/>
        <v>0</v>
      </c>
      <c r="K995" s="511">
        <f>IF($J979="TC",0,IF($J979="Nso",0,VLOOKUP($A976,'Class-9'!$B$9:$EX$108,73,0)))</f>
        <v>0</v>
      </c>
      <c r="L995" s="511">
        <f>IF($J979="Nso",0,VLOOKUP($A976,'Class-9'!$B$9:$EX$108,74,0))</f>
        <v>0</v>
      </c>
      <c r="M995" s="514">
        <f t="shared" si="106"/>
        <v>0</v>
      </c>
      <c r="N995" s="511">
        <f t="shared" si="107"/>
        <v>0</v>
      </c>
      <c r="O995" s="513" t="str">
        <f>IF($J979="TC",0,IF($J979="Nso",0,VLOOKUP($A976,'Class-9'!$B$9:$EX$108,80,0)))</f>
        <v/>
      </c>
    </row>
    <row r="996" spans="1:15" ht="17.25" customHeight="1" thickBot="1">
      <c r="A996" s="1084"/>
      <c r="B996" s="60" t="s">
        <v>79</v>
      </c>
      <c r="C996" s="1117" t="str">
        <f>'Class-9'!$CD$3</f>
        <v>SOCIAL SCIENCE</v>
      </c>
      <c r="D996" s="1118"/>
      <c r="E996" s="511">
        <f>IF($J979="TC",0,IF($J979="Nso",0,VLOOKUP($A976,'Class-9'!$B$9:$EX$108,81,0)))</f>
        <v>0</v>
      </c>
      <c r="F996" s="511">
        <f>IF($J979="TC",0,IF($J979="Nso",0,VLOOKUP($A976,'Class-9'!$B$9:$EX$108,82,0)))</f>
        <v>0</v>
      </c>
      <c r="G996" s="515">
        <f t="shared" si="104"/>
        <v>0</v>
      </c>
      <c r="H996" s="516">
        <f>IF($J979="TC",0,IF($J979="Nso",0,VLOOKUP($A976,'Class-9'!$B$9:$EX$108,84,0)))</f>
        <v>0</v>
      </c>
      <c r="I996" s="511">
        <f>IF($J979="TC",0,IF($J979="Nso",0,VLOOKUP($A976,'Class-9'!$B$9:$EX$108,85,0)))</f>
        <v>0</v>
      </c>
      <c r="J996" s="515">
        <f t="shared" si="105"/>
        <v>0</v>
      </c>
      <c r="K996" s="511">
        <f>IF($J979="TC",0,IF($J979="Nso",0,VLOOKUP($A976,'Class-9'!$B$9:$EX$108,87,0)))</f>
        <v>0</v>
      </c>
      <c r="L996" s="511">
        <f>IF($J979="Nso",0,VLOOKUP($A976,'Class-9'!$B$9:$EX$108,88,0))</f>
        <v>0</v>
      </c>
      <c r="M996" s="515">
        <f t="shared" si="106"/>
        <v>0</v>
      </c>
      <c r="N996" s="511">
        <f t="shared" si="107"/>
        <v>0</v>
      </c>
      <c r="O996" s="513" t="str">
        <f>IF($J979="TC",0,IF($J979="Nso",0,VLOOKUP($A976,'Class-9'!$B$9:$EX$108,94,0)))</f>
        <v/>
      </c>
    </row>
    <row r="997" spans="1:15" ht="21.75" customHeight="1">
      <c r="A997" s="1084"/>
      <c r="B997" s="60" t="s">
        <v>79</v>
      </c>
      <c r="C997" s="1119" t="s">
        <v>92</v>
      </c>
      <c r="D997" s="1120"/>
      <c r="E997" s="1121"/>
      <c r="F997" s="1125" t="s">
        <v>93</v>
      </c>
      <c r="G997" s="1126"/>
      <c r="H997" s="1127" t="s">
        <v>94</v>
      </c>
      <c r="I997" s="1128"/>
      <c r="J997" s="1129" t="s">
        <v>47</v>
      </c>
      <c r="K997" s="1130"/>
      <c r="L997" s="517" t="s">
        <v>114</v>
      </c>
      <c r="M997" s="1131" t="s">
        <v>45</v>
      </c>
      <c r="N997" s="1132"/>
      <c r="O997" s="518" t="s">
        <v>49</v>
      </c>
    </row>
    <row r="998" spans="1:15" ht="21.75" customHeight="1" thickBot="1">
      <c r="A998" s="1084"/>
      <c r="B998" s="60" t="s">
        <v>79</v>
      </c>
      <c r="C998" s="1122"/>
      <c r="D998" s="1123"/>
      <c r="E998" s="1124"/>
      <c r="F998" s="1133">
        <f>IF($J979="TC",0,IF($J979="Nso",0,VLOOKUP($A976,'Class-9'!$B$9:$EX$108,146,0)))</f>
        <v>0</v>
      </c>
      <c r="G998" s="1134"/>
      <c r="H998" s="1133">
        <f>IF($J979="TC",0,IF($J979="Nso",0,VLOOKUP($A976,'Class-9'!$B$9:$EX$108,147,0)))</f>
        <v>0</v>
      </c>
      <c r="I998" s="1134"/>
      <c r="J998" s="1135">
        <f>IF($J979="TC",0,IF($J979="Nso",0,VLOOKUP($A976,'Class-9'!$B$9:$EX$108,148,0)))</f>
        <v>0</v>
      </c>
      <c r="K998" s="1136"/>
      <c r="L998" s="349" t="str">
        <f>IF($J979="TC",0,IF($J979="Nso",0,VLOOKUP($A976,'Class-9'!$B$9:$EX$108,149,0)))</f>
        <v/>
      </c>
      <c r="M998" s="1137" t="str">
        <f>IF($J979="TC","TC",IF($J979="Nso","NSO",VLOOKUP($A976,'Class-9'!$B$9:$EX$108,150,0)))</f>
        <v/>
      </c>
      <c r="N998" s="1138"/>
      <c r="O998" s="123" t="str">
        <f>IF($J979="Nso",0,VLOOKUP($A976,'Class-9'!$B$9:$EX$108,152,0))</f>
        <v/>
      </c>
    </row>
    <row r="999" spans="1:15" ht="21.75" customHeight="1">
      <c r="A999" s="1084"/>
      <c r="B999" s="60" t="s">
        <v>79</v>
      </c>
      <c r="C999" s="1186" t="s">
        <v>65</v>
      </c>
      <c r="D999" s="1187"/>
      <c r="E999" s="1187"/>
      <c r="F999" s="1187"/>
      <c r="G999" s="1187"/>
      <c r="H999" s="1188"/>
      <c r="I999" s="1189" t="s">
        <v>66</v>
      </c>
      <c r="J999" s="1190"/>
      <c r="K999" s="1190"/>
      <c r="L999" s="124">
        <f>VLOOKUP($A976,'Class-9'!$B$9:$EX$108,143,0)</f>
        <v>0</v>
      </c>
      <c r="M999" s="1191" t="s">
        <v>126</v>
      </c>
      <c r="N999" s="1192"/>
      <c r="O999" s="1193"/>
    </row>
    <row r="1000" spans="1:15" ht="21.75" customHeight="1" thickBot="1">
      <c r="A1000" s="1084"/>
      <c r="B1000" s="60" t="s">
        <v>79</v>
      </c>
      <c r="C1000" s="1194" t="s">
        <v>60</v>
      </c>
      <c r="D1000" s="1195"/>
      <c r="E1000" s="1195"/>
      <c r="F1000" s="1196" t="s">
        <v>197</v>
      </c>
      <c r="G1000" s="1196"/>
      <c r="H1000" s="351" t="s">
        <v>53</v>
      </c>
      <c r="I1000" s="1197" t="s">
        <v>67</v>
      </c>
      <c r="J1000" s="1198"/>
      <c r="K1000" s="1198"/>
      <c r="L1000" s="174">
        <f>VLOOKUP($A976,'Class-9'!$B$9:$EX$108,144,0)</f>
        <v>0</v>
      </c>
      <c r="M1000" s="1199" t="str">
        <f>IF($J979="TC",0,IF($J979="Nso",0,VLOOKUP($A976,'Class-9'!$B$9:$EX$108,145,0)))</f>
        <v/>
      </c>
      <c r="N1000" s="1200"/>
      <c r="O1000" s="1201"/>
    </row>
    <row r="1001" spans="1:15" ht="21.75" customHeight="1">
      <c r="A1001" s="1084"/>
      <c r="B1001" s="60" t="s">
        <v>79</v>
      </c>
      <c r="C1001" s="1194"/>
      <c r="D1001" s="1195"/>
      <c r="E1001" s="1195"/>
      <c r="F1001" s="1196"/>
      <c r="G1001" s="1196"/>
      <c r="H1001" s="490" t="s">
        <v>203</v>
      </c>
      <c r="I1001" s="1202" t="s">
        <v>68</v>
      </c>
      <c r="J1001" s="1203"/>
      <c r="K1001" s="1203"/>
      <c r="L1001" s="1204">
        <f>IF($J979="TC","Transferred",IF($J979="Nso","NameSeparated",VLOOKUP($A976,'Class-9'!$B$9:$EX$108,153,0)))</f>
        <v>0</v>
      </c>
      <c r="M1001" s="1204"/>
      <c r="N1001" s="1204"/>
      <c r="O1001" s="1205"/>
    </row>
    <row r="1002" spans="1:15" s="489" customFormat="1" ht="17.25" customHeight="1">
      <c r="A1002" s="1084"/>
      <c r="B1002" s="488" t="s">
        <v>79</v>
      </c>
      <c r="C1002" s="1166" t="str">
        <f>'Class-9'!$CR$3</f>
        <v>Foundation Of Information Tech.</v>
      </c>
      <c r="D1002" s="1167"/>
      <c r="E1002" s="1168"/>
      <c r="F1002" s="1169" t="str">
        <f>IF($J979="TC",0,IF($J979="Nso",0,VLOOKUP($A976,'Class-9'!$B$9:$GA$108,170,0)))</f>
        <v>0/200</v>
      </c>
      <c r="G1002" s="1169"/>
      <c r="H1002" s="122">
        <f>IF($J979="TC",0,IF($J979="Nso",0,VLOOKUP($A976,'Class-9'!$B$9:$GA$108,106,0)))</f>
        <v>0</v>
      </c>
      <c r="I1002" s="1170" t="s">
        <v>81</v>
      </c>
      <c r="J1002" s="1171"/>
      <c r="K1002" s="1171"/>
      <c r="L1002" s="1172">
        <f>'Class-9'!$T$2</f>
        <v>44676</v>
      </c>
      <c r="M1002" s="1173"/>
      <c r="N1002" s="1173"/>
      <c r="O1002" s="1174"/>
    </row>
    <row r="1003" spans="1:15" s="489" customFormat="1" ht="17.25" customHeight="1">
      <c r="A1003" s="1084"/>
      <c r="B1003" s="488" t="s">
        <v>79</v>
      </c>
      <c r="C1003" s="1175" t="str">
        <f>'Class-9'!$DD$3</f>
        <v>Health &amp; Phy. Edu.</v>
      </c>
      <c r="D1003" s="1169"/>
      <c r="E1003" s="1169"/>
      <c r="F1003" s="1176" t="str">
        <f>IF($J979="TC",0,IF($J979="Nso",0,VLOOKUP($A976,'Class-9'!$B$9:$GA$108,174,0)))</f>
        <v>0/200</v>
      </c>
      <c r="G1003" s="1177"/>
      <c r="H1003" s="122">
        <f>IF($J979="TC",0,IF($J979="Nso",0,VLOOKUP($A976,'Class-9'!$B$9:$GA$108,118,0)))</f>
        <v>0</v>
      </c>
      <c r="I1003" s="1178"/>
      <c r="J1003" s="1179"/>
      <c r="K1003" s="1179"/>
      <c r="L1003" s="1179"/>
      <c r="M1003" s="1179"/>
      <c r="N1003" s="1179"/>
      <c r="O1003" s="1180"/>
    </row>
    <row r="1004" spans="1:15" s="489" customFormat="1" ht="17.25" customHeight="1">
      <c r="A1004" s="1084"/>
      <c r="B1004" s="488" t="s">
        <v>79</v>
      </c>
      <c r="C1004" s="1184" t="str">
        <f>'Class-9'!$DP$3</f>
        <v>S.U.P.W.</v>
      </c>
      <c r="D1004" s="1185"/>
      <c r="E1004" s="1185"/>
      <c r="F1004" s="1176" t="str">
        <f>IF($J979="TC",0,IF($J979="Nso",0,VLOOKUP($A976,'Class-9'!$B$9:$GA$108,178,0)))</f>
        <v>0/100</v>
      </c>
      <c r="G1004" s="1177"/>
      <c r="H1004" s="122">
        <f>IF($J979="TC",0,IF($J979="Nso",0,VLOOKUP($A976,'Class-9'!$B$9:$GA$108,124,0)))</f>
        <v>0</v>
      </c>
      <c r="I1004" s="1181"/>
      <c r="J1004" s="1182"/>
      <c r="K1004" s="1182"/>
      <c r="L1004" s="1182"/>
      <c r="M1004" s="1182"/>
      <c r="N1004" s="1182"/>
      <c r="O1004" s="1183"/>
    </row>
    <row r="1005" spans="1:15" s="489" customFormat="1" ht="17.25" customHeight="1">
      <c r="A1005" s="1084"/>
      <c r="B1005" s="488"/>
      <c r="C1005" s="1184" t="str">
        <f>'Class-9'!$DV$3</f>
        <v>ART EDUCATION</v>
      </c>
      <c r="D1005" s="1185"/>
      <c r="E1005" s="1185"/>
      <c r="F1005" s="1176" t="str">
        <f>IF($J978="TC",0,IF($J978="Nso",0,VLOOKUP($A976,'Class-9'!$B$9:$GA$108,182,0)))</f>
        <v>0/100</v>
      </c>
      <c r="G1005" s="1177"/>
      <c r="H1005" s="122">
        <f>IF($J978="TC",0,IF($J978="Nso",0,VLOOKUP($A976,'Class-9'!$B$9:$GA$108,130,0)))</f>
        <v>0</v>
      </c>
      <c r="I1005" s="1237" t="s">
        <v>95</v>
      </c>
      <c r="J1005" s="1221"/>
      <c r="K1005" s="1221"/>
      <c r="L1005" s="1221"/>
      <c r="M1005" s="1221"/>
      <c r="N1005" s="1221"/>
      <c r="O1005" s="1222"/>
    </row>
    <row r="1006" spans="1:15" s="489" customFormat="1" ht="17.25" customHeight="1" thickBot="1">
      <c r="A1006" s="1084"/>
      <c r="B1006" s="488" t="s">
        <v>79</v>
      </c>
      <c r="C1006" s="1238" t="str">
        <f>'Class-9'!$EB$3</f>
        <v>H &amp; C RAJ</v>
      </c>
      <c r="D1006" s="1239"/>
      <c r="E1006" s="1239"/>
      <c r="F1006" s="1240" t="str">
        <f>IF($J979="TC",0,IF($J979="Nso",0,VLOOKUP($A976,'Class-9'!$B$9:$GZ$108,186,0)))</f>
        <v>0/200</v>
      </c>
      <c r="G1006" s="1241"/>
      <c r="H1006" s="468">
        <f>IF($J979="TC",0,IF($J979="Nso",0,VLOOKUP($A976,'Class-9'!$B$9:$GAZ$108,142,0)))</f>
        <v>0</v>
      </c>
      <c r="I1006" s="1237" t="s">
        <v>74</v>
      </c>
      <c r="J1006" s="1221"/>
      <c r="K1006" s="1221"/>
      <c r="L1006" s="1221"/>
      <c r="M1006" s="1221"/>
      <c r="N1006" s="1221"/>
      <c r="O1006" s="1222"/>
    </row>
    <row r="1007" spans="1:15" ht="17.25" customHeight="1">
      <c r="A1007" s="1084"/>
      <c r="B1007" s="49" t="s">
        <v>79</v>
      </c>
      <c r="C1007" s="1209" t="s">
        <v>205</v>
      </c>
      <c r="D1007" s="1210"/>
      <c r="E1007" s="1211"/>
      <c r="F1007" s="1218" t="s">
        <v>206</v>
      </c>
      <c r="G1007" s="1219"/>
      <c r="H1007" s="519" t="s">
        <v>34</v>
      </c>
      <c r="I1007" s="1220" t="s">
        <v>75</v>
      </c>
      <c r="J1007" s="1221"/>
      <c r="K1007" s="1221"/>
      <c r="L1007" s="1221"/>
      <c r="M1007" s="1221"/>
      <c r="N1007" s="1221"/>
      <c r="O1007" s="1222"/>
    </row>
    <row r="1008" spans="1:15" ht="17.25" customHeight="1">
      <c r="A1008" s="1084"/>
      <c r="B1008" s="49" t="s">
        <v>79</v>
      </c>
      <c r="C1008" s="1212"/>
      <c r="D1008" s="1213"/>
      <c r="E1008" s="1214"/>
      <c r="F1008" s="1223" t="s">
        <v>207</v>
      </c>
      <c r="G1008" s="1224"/>
      <c r="H1008" s="520" t="s">
        <v>204</v>
      </c>
      <c r="I1008" s="1225" t="s">
        <v>76</v>
      </c>
      <c r="J1008" s="1226"/>
      <c r="K1008" s="1226"/>
      <c r="L1008" s="1226"/>
      <c r="M1008" s="1226"/>
      <c r="N1008" s="1226"/>
      <c r="O1008" s="1227"/>
    </row>
    <row r="1009" spans="1:16" ht="17.25" customHeight="1">
      <c r="A1009" s="1084"/>
      <c r="B1009" s="49" t="s">
        <v>79</v>
      </c>
      <c r="C1009" s="1212"/>
      <c r="D1009" s="1213"/>
      <c r="E1009" s="1214"/>
      <c r="F1009" s="1223" t="s">
        <v>211</v>
      </c>
      <c r="G1009" s="1224"/>
      <c r="H1009" s="520" t="s">
        <v>69</v>
      </c>
      <c r="I1009" s="1228"/>
      <c r="J1009" s="1229"/>
      <c r="K1009" s="1229"/>
      <c r="L1009" s="1229"/>
      <c r="M1009" s="1229"/>
      <c r="N1009" s="1229"/>
      <c r="O1009" s="1230"/>
    </row>
    <row r="1010" spans="1:16" ht="17.25" customHeight="1">
      <c r="A1010" s="1084"/>
      <c r="B1010" s="49" t="s">
        <v>79</v>
      </c>
      <c r="C1010" s="1212"/>
      <c r="D1010" s="1213"/>
      <c r="E1010" s="1214"/>
      <c r="F1010" s="1223" t="s">
        <v>212</v>
      </c>
      <c r="G1010" s="1224"/>
      <c r="H1010" s="520" t="s">
        <v>70</v>
      </c>
      <c r="I1010" s="1228"/>
      <c r="J1010" s="1229"/>
      <c r="K1010" s="1229"/>
      <c r="L1010" s="1229"/>
      <c r="M1010" s="1229"/>
      <c r="N1010" s="1229"/>
      <c r="O1010" s="1230"/>
    </row>
    <row r="1011" spans="1:16" ht="17.25" customHeight="1">
      <c r="A1011" s="1084"/>
      <c r="B1011" s="49" t="s">
        <v>79</v>
      </c>
      <c r="C1011" s="1212"/>
      <c r="D1011" s="1213"/>
      <c r="E1011" s="1214"/>
      <c r="F1011" s="1223" t="s">
        <v>125</v>
      </c>
      <c r="G1011" s="1224"/>
      <c r="H1011" s="520" t="s">
        <v>72</v>
      </c>
      <c r="I1011" s="1231" t="s">
        <v>96</v>
      </c>
      <c r="J1011" s="1232"/>
      <c r="K1011" s="1232"/>
      <c r="L1011" s="1232"/>
      <c r="M1011" s="1232"/>
      <c r="N1011" s="1232"/>
      <c r="O1011" s="1233"/>
    </row>
    <row r="1012" spans="1:16" ht="17.25" customHeight="1" thickBot="1">
      <c r="A1012" s="1084"/>
      <c r="B1012" s="62" t="s">
        <v>79</v>
      </c>
      <c r="C1012" s="1215"/>
      <c r="D1012" s="1216"/>
      <c r="E1012" s="1217"/>
      <c r="F1012" s="1206" t="s">
        <v>208</v>
      </c>
      <c r="G1012" s="1207"/>
      <c r="H1012" s="521" t="s">
        <v>71</v>
      </c>
      <c r="I1012" s="1234"/>
      <c r="J1012" s="1235"/>
      <c r="K1012" s="1235"/>
      <c r="L1012" s="1235"/>
      <c r="M1012" s="1235"/>
      <c r="N1012" s="1235"/>
      <c r="O1012" s="1236"/>
    </row>
    <row r="1013" spans="1:16" ht="22.5" customHeight="1" thickTop="1">
      <c r="A1013" s="1208"/>
      <c r="B1013" s="1208"/>
      <c r="C1013" s="1208"/>
      <c r="D1013" s="1208"/>
      <c r="E1013" s="1208"/>
      <c r="F1013" s="1208"/>
      <c r="G1013" s="1208"/>
      <c r="H1013" s="1208"/>
      <c r="I1013" s="1208"/>
      <c r="J1013" s="1208"/>
      <c r="K1013" s="1208"/>
      <c r="L1013" s="1208"/>
      <c r="M1013" s="1208"/>
      <c r="N1013" s="1208"/>
      <c r="O1013" s="1208"/>
    </row>
    <row r="1014" spans="1:16" ht="24.75" customHeight="1" thickBot="1">
      <c r="A1014" s="504">
        <f>A976+1</f>
        <v>28</v>
      </c>
      <c r="B1014" s="1083" t="s">
        <v>56</v>
      </c>
      <c r="C1014" s="1083"/>
      <c r="D1014" s="1083"/>
      <c r="E1014" s="1083"/>
      <c r="F1014" s="1083"/>
      <c r="G1014" s="1083"/>
      <c r="H1014" s="1083"/>
      <c r="I1014" s="1083"/>
      <c r="J1014" s="1083"/>
      <c r="K1014" s="1083"/>
      <c r="L1014" s="1083"/>
      <c r="M1014" s="1083"/>
      <c r="N1014" s="1083"/>
      <c r="O1014" s="1083"/>
    </row>
    <row r="1015" spans="1:16" ht="42" customHeight="1" thickTop="1">
      <c r="A1015" s="1084"/>
      <c r="B1015" s="1085"/>
      <c r="C1015" s="1086"/>
      <c r="D1015" s="1089" t="str">
        <f>Master!$E$8</f>
        <v>Govt. Sr. Secondary School Raimalwada</v>
      </c>
      <c r="E1015" s="1090"/>
      <c r="F1015" s="1090"/>
      <c r="G1015" s="1090"/>
      <c r="H1015" s="1090"/>
      <c r="I1015" s="1090"/>
      <c r="J1015" s="1090"/>
      <c r="K1015" s="1090"/>
      <c r="L1015" s="1090"/>
      <c r="M1015" s="1090"/>
      <c r="N1015" s="1090"/>
      <c r="O1015" s="1091"/>
    </row>
    <row r="1016" spans="1:16" ht="27.75" customHeight="1" thickBot="1">
      <c r="A1016" s="1084"/>
      <c r="B1016" s="1087"/>
      <c r="C1016" s="1088"/>
      <c r="D1016" s="1092" t="str">
        <f>Master!$E$11</f>
        <v>P.S.-Bapini (Jodhpur)</v>
      </c>
      <c r="E1016" s="1093"/>
      <c r="F1016" s="1093"/>
      <c r="G1016" s="1093"/>
      <c r="H1016" s="1093"/>
      <c r="I1016" s="1093"/>
      <c r="J1016" s="1093"/>
      <c r="K1016" s="1093"/>
      <c r="L1016" s="1093"/>
      <c r="M1016" s="1093"/>
      <c r="N1016" s="1093"/>
      <c r="O1016" s="1094"/>
    </row>
    <row r="1017" spans="1:16" ht="17.25" customHeight="1">
      <c r="A1017" s="1084"/>
      <c r="B1017" s="352"/>
      <c r="C1017" s="1095" t="s">
        <v>188</v>
      </c>
      <c r="D1017" s="1096"/>
      <c r="E1017" s="1096"/>
      <c r="F1017" s="1096"/>
      <c r="G1017" s="1097"/>
      <c r="H1017" s="1104" t="s">
        <v>161</v>
      </c>
      <c r="I1017" s="1104"/>
      <c r="J1017" s="1107">
        <f>VLOOKUP($A1014,'Class-9'!$B$9:$K$108,6)</f>
        <v>0</v>
      </c>
      <c r="K1017" s="1108"/>
      <c r="L1017" s="1113" t="s">
        <v>77</v>
      </c>
      <c r="M1017" s="1114"/>
      <c r="N1017" s="1115" t="str">
        <f>Master!$E$14</f>
        <v>08151106901</v>
      </c>
      <c r="O1017" s="1116"/>
    </row>
    <row r="1018" spans="1:16" ht="17.25" customHeight="1">
      <c r="A1018" s="1084"/>
      <c r="B1018" s="47"/>
      <c r="C1018" s="1098"/>
      <c r="D1018" s="1099"/>
      <c r="E1018" s="1099"/>
      <c r="F1018" s="1099"/>
      <c r="G1018" s="1100"/>
      <c r="H1018" s="1105"/>
      <c r="I1018" s="1105"/>
      <c r="J1018" s="1109"/>
      <c r="K1018" s="1110"/>
      <c r="L1018" s="1071" t="s">
        <v>73</v>
      </c>
      <c r="M1018" s="1072"/>
      <c r="N1018" s="1072"/>
      <c r="O1018" s="1073"/>
      <c r="P1018" s="165" t="s">
        <v>196</v>
      </c>
    </row>
    <row r="1019" spans="1:16" ht="17.25" customHeight="1" thickBot="1">
      <c r="A1019" s="1084"/>
      <c r="B1019" s="47"/>
      <c r="C1019" s="1101"/>
      <c r="D1019" s="1102"/>
      <c r="E1019" s="1102"/>
      <c r="F1019" s="1102"/>
      <c r="G1019" s="1103"/>
      <c r="H1019" s="1106"/>
      <c r="I1019" s="1106"/>
      <c r="J1019" s="1111"/>
      <c r="K1019" s="1112"/>
      <c r="L1019" s="1074" t="s">
        <v>57</v>
      </c>
      <c r="M1019" s="1075"/>
      <c r="N1019" s="1076" t="str">
        <f>Master!$E$6</f>
        <v>2021-22</v>
      </c>
      <c r="O1019" s="1077"/>
    </row>
    <row r="1020" spans="1:16" ht="21.75" customHeight="1">
      <c r="A1020" s="1084"/>
      <c r="B1020" s="49" t="s">
        <v>79</v>
      </c>
      <c r="C1020" s="1078" t="s">
        <v>22</v>
      </c>
      <c r="D1020" s="1079"/>
      <c r="E1020" s="1079"/>
      <c r="F1020" s="1080"/>
      <c r="G1020" s="482" t="s">
        <v>186</v>
      </c>
      <c r="H1020" s="1081">
        <f>VLOOKUP($A1014,'Class-9'!$B$9:$EX$108,4,0)</f>
        <v>0</v>
      </c>
      <c r="I1020" s="1081"/>
      <c r="J1020" s="1081"/>
      <c r="K1020" s="1081"/>
      <c r="L1020" s="1081"/>
      <c r="M1020" s="1081"/>
      <c r="N1020" s="1081"/>
      <c r="O1020" s="1082"/>
    </row>
    <row r="1021" spans="1:16" ht="21.75" customHeight="1">
      <c r="A1021" s="1084"/>
      <c r="B1021" s="49" t="s">
        <v>79</v>
      </c>
      <c r="C1021" s="1065" t="s">
        <v>24</v>
      </c>
      <c r="D1021" s="1066"/>
      <c r="E1021" s="1066"/>
      <c r="F1021" s="1067"/>
      <c r="G1021" s="483" t="s">
        <v>186</v>
      </c>
      <c r="H1021" s="1068">
        <f>VLOOKUP($A1014,'Class-9'!$B$9:$EX$108,7,0)</f>
        <v>0</v>
      </c>
      <c r="I1021" s="1068"/>
      <c r="J1021" s="1068"/>
      <c r="K1021" s="1068"/>
      <c r="L1021" s="1068"/>
      <c r="M1021" s="1068"/>
      <c r="N1021" s="1068"/>
      <c r="O1021" s="1069"/>
    </row>
    <row r="1022" spans="1:16" ht="21.75" customHeight="1">
      <c r="A1022" s="1084"/>
      <c r="B1022" s="49" t="s">
        <v>79</v>
      </c>
      <c r="C1022" s="1065" t="s">
        <v>25</v>
      </c>
      <c r="D1022" s="1066"/>
      <c r="E1022" s="1066"/>
      <c r="F1022" s="1067"/>
      <c r="G1022" s="483" t="s">
        <v>186</v>
      </c>
      <c r="H1022" s="1068">
        <f>VLOOKUP($A1014,'Class-9'!$B$9:$EX$108,8,0)</f>
        <v>0</v>
      </c>
      <c r="I1022" s="1068"/>
      <c r="J1022" s="1068"/>
      <c r="K1022" s="1068"/>
      <c r="L1022" s="1068"/>
      <c r="M1022" s="1068"/>
      <c r="N1022" s="1068"/>
      <c r="O1022" s="1069"/>
    </row>
    <row r="1023" spans="1:16" ht="21.75" customHeight="1">
      <c r="A1023" s="1084"/>
      <c r="B1023" s="49" t="s">
        <v>79</v>
      </c>
      <c r="C1023" s="1065" t="s">
        <v>58</v>
      </c>
      <c r="D1023" s="1066"/>
      <c r="E1023" s="1066"/>
      <c r="F1023" s="1067"/>
      <c r="G1023" s="483" t="s">
        <v>186</v>
      </c>
      <c r="H1023" s="1068">
        <f>VLOOKUP($A1014,'Class-9'!$B$9:$EX$108,9,0)</f>
        <v>0</v>
      </c>
      <c r="I1023" s="1068"/>
      <c r="J1023" s="1068"/>
      <c r="K1023" s="1068"/>
      <c r="L1023" s="1068"/>
      <c r="M1023" s="1068"/>
      <c r="N1023" s="1068"/>
      <c r="O1023" s="1069"/>
    </row>
    <row r="1024" spans="1:16" ht="21.75" customHeight="1">
      <c r="A1024" s="1084"/>
      <c r="B1024" s="49" t="s">
        <v>79</v>
      </c>
      <c r="C1024" s="1065" t="s">
        <v>59</v>
      </c>
      <c r="D1024" s="1066"/>
      <c r="E1024" s="1066"/>
      <c r="F1024" s="1067"/>
      <c r="G1024" s="483" t="s">
        <v>186</v>
      </c>
      <c r="H1024" s="1070" t="str">
        <f>CONCATENATE('Class-9'!$G$4,'Class-9'!$J$4)</f>
        <v>9(A)</v>
      </c>
      <c r="I1024" s="1068"/>
      <c r="J1024" s="1068"/>
      <c r="K1024" s="1068"/>
      <c r="L1024" s="1068"/>
      <c r="M1024" s="1068"/>
      <c r="N1024" s="1068"/>
      <c r="O1024" s="1069"/>
    </row>
    <row r="1025" spans="1:15" ht="21.75" customHeight="1" thickBot="1">
      <c r="A1025" s="1084"/>
      <c r="B1025" s="49" t="s">
        <v>79</v>
      </c>
      <c r="C1025" s="1145" t="s">
        <v>27</v>
      </c>
      <c r="D1025" s="1146"/>
      <c r="E1025" s="1146"/>
      <c r="F1025" s="1147"/>
      <c r="G1025" s="484" t="s">
        <v>186</v>
      </c>
      <c r="H1025" s="1148">
        <f>VLOOKUP($A1014,'Class-9'!$B$9:$EX$108,10,0)</f>
        <v>0</v>
      </c>
      <c r="I1025" s="1148"/>
      <c r="J1025" s="1148"/>
      <c r="K1025" s="1148"/>
      <c r="L1025" s="1148"/>
      <c r="M1025" s="1148"/>
      <c r="N1025" s="1148"/>
      <c r="O1025" s="1149"/>
    </row>
    <row r="1026" spans="1:15" ht="19.5" customHeight="1">
      <c r="A1026" s="1084"/>
      <c r="B1026" s="60" t="s">
        <v>79</v>
      </c>
      <c r="C1026" s="1150" t="s">
        <v>60</v>
      </c>
      <c r="D1026" s="1151"/>
      <c r="E1026" s="1154" t="s">
        <v>83</v>
      </c>
      <c r="F1026" s="1154" t="s">
        <v>84</v>
      </c>
      <c r="G1026" s="1156" t="s">
        <v>33</v>
      </c>
      <c r="H1026" s="1158" t="s">
        <v>61</v>
      </c>
      <c r="I1026" s="1158"/>
      <c r="J1026" s="1159"/>
      <c r="K1026" s="1160" t="s">
        <v>100</v>
      </c>
      <c r="L1026" s="1161"/>
      <c r="M1026" s="1162"/>
      <c r="N1026" s="1154" t="s">
        <v>91</v>
      </c>
      <c r="O1026" s="1163" t="s">
        <v>209</v>
      </c>
    </row>
    <row r="1027" spans="1:15" ht="21.75" customHeight="1">
      <c r="A1027" s="1084"/>
      <c r="B1027" s="60"/>
      <c r="C1027" s="1152"/>
      <c r="D1027" s="1153"/>
      <c r="E1027" s="1155"/>
      <c r="F1027" s="1155"/>
      <c r="G1027" s="1157"/>
      <c r="H1027" s="507" t="s">
        <v>32</v>
      </c>
      <c r="I1027" s="347" t="s">
        <v>199</v>
      </c>
      <c r="J1027" s="508" t="s">
        <v>33</v>
      </c>
      <c r="K1027" s="507" t="s">
        <v>32</v>
      </c>
      <c r="L1027" s="347" t="s">
        <v>199</v>
      </c>
      <c r="M1027" s="508" t="s">
        <v>33</v>
      </c>
      <c r="N1027" s="1155"/>
      <c r="O1027" s="1164"/>
    </row>
    <row r="1028" spans="1:15" ht="21.75" customHeight="1" thickBot="1">
      <c r="A1028" s="1084"/>
      <c r="B1028" s="60" t="s">
        <v>79</v>
      </c>
      <c r="C1028" s="1139" t="s">
        <v>62</v>
      </c>
      <c r="D1028" s="1140"/>
      <c r="E1028" s="509">
        <f>'Class-9'!$L$7</f>
        <v>20</v>
      </c>
      <c r="F1028" s="509">
        <f>'Class-9'!$M$7</f>
        <v>20</v>
      </c>
      <c r="G1028" s="510">
        <f>SUM(E1028:F1028)</f>
        <v>40</v>
      </c>
      <c r="H1028" s="509">
        <f>'Class-9'!$O$7</f>
        <v>48</v>
      </c>
      <c r="I1028" s="509">
        <f>'Class-9'!$P$7</f>
        <v>12</v>
      </c>
      <c r="J1028" s="510">
        <f>SUM(H1028:I1028)</f>
        <v>60</v>
      </c>
      <c r="K1028" s="509">
        <f>'Class-9'!$R$7</f>
        <v>80</v>
      </c>
      <c r="L1028" s="509">
        <f>'Class-9'!$S$7</f>
        <v>20</v>
      </c>
      <c r="M1028" s="510">
        <f>SUM(K1028:L1028)</f>
        <v>100</v>
      </c>
      <c r="N1028" s="509">
        <f>SUM(G1028,J1028,M1028)</f>
        <v>200</v>
      </c>
      <c r="O1028" s="1165"/>
    </row>
    <row r="1029" spans="1:15" ht="17.25" customHeight="1">
      <c r="A1029" s="1084"/>
      <c r="B1029" s="60" t="s">
        <v>79</v>
      </c>
      <c r="C1029" s="1141" t="str">
        <f>'Class-9'!$L$3</f>
        <v>HINDI</v>
      </c>
      <c r="D1029" s="1142"/>
      <c r="E1029" s="511">
        <f>IF($J1017="TC",0,IF($J1017="Nso",0,VLOOKUP($A1014,'Class-9'!$B$9:$EX$108,11,0)))</f>
        <v>0</v>
      </c>
      <c r="F1029" s="511">
        <f>IF($J1017="TC",0,IF($J1017="Nso",0,VLOOKUP($A1014,'Class-9'!$B$9:$EX$108,12,0)))</f>
        <v>0</v>
      </c>
      <c r="G1029" s="512">
        <f>E1029+F1029</f>
        <v>0</v>
      </c>
      <c r="H1029" s="511">
        <f>IF($J1017="TC",0,IF($J1017="Nso",0,VLOOKUP($A1014,'Class-9'!$B$9:$EX$108,14,0)))</f>
        <v>0</v>
      </c>
      <c r="I1029" s="511">
        <f>IF($J1017="TC",0,IF($J1017="Nso",0,VLOOKUP($A1014,'Class-9'!$B$9:$EX$108,15,0)))</f>
        <v>0</v>
      </c>
      <c r="J1029" s="512">
        <f>H1029+I1029</f>
        <v>0</v>
      </c>
      <c r="K1029" s="511">
        <f>IF($J1017="TC",0,IF($J1017="Nso",0,VLOOKUP($A1014,'Class-9'!$B$9:$EX$108,17,0)))</f>
        <v>0</v>
      </c>
      <c r="L1029" s="511">
        <f>IF($J1017="Nso",0,VLOOKUP($A1014,'Class-9'!$B$9:$EX$108,18,0))</f>
        <v>0</v>
      </c>
      <c r="M1029" s="512">
        <f>K1029+L1029</f>
        <v>0</v>
      </c>
      <c r="N1029" s="511">
        <f>G1029+J1029+M1029</f>
        <v>0</v>
      </c>
      <c r="O1029" s="513" t="str">
        <f>IF($J1017="TC",0,IF($J1017="Nso",0,VLOOKUP($A1014,'Class-9'!$B$9:$EX$108,24,0)))</f>
        <v/>
      </c>
    </row>
    <row r="1030" spans="1:15" ht="17.25" customHeight="1">
      <c r="A1030" s="1084"/>
      <c r="B1030" s="60" t="s">
        <v>79</v>
      </c>
      <c r="C1030" s="1143" t="str">
        <f>'Class-9'!$Z$3</f>
        <v>ENGLISH</v>
      </c>
      <c r="D1030" s="1144"/>
      <c r="E1030" s="511">
        <f>IF($J1017="TC",0,IF($J1017="Nso",0,VLOOKUP($A1014,'Class-9'!$B$9:$EX$108,25,0)))</f>
        <v>0</v>
      </c>
      <c r="F1030" s="511">
        <f>IF($J1017="TC",0,IF($J1017="Nso",0,VLOOKUP($A1014,'Class-9'!$B$9:$EX$108,26,0)))</f>
        <v>0</v>
      </c>
      <c r="G1030" s="514">
        <f t="shared" ref="G1030:G1034" si="108">E1030+F1030</f>
        <v>0</v>
      </c>
      <c r="H1030" s="472">
        <f>IF($J1017="TC",0,IF($J1017="Nso",0,VLOOKUP($A1014,'Class-9'!$B$9:$EX$108,28,0)))</f>
        <v>0</v>
      </c>
      <c r="I1030" s="511">
        <f>IF($J1017="TC",0,IF($J1017="Nso",0,VLOOKUP($A1014,'Class-9'!$B$9:$EX$108,29,0)))</f>
        <v>0</v>
      </c>
      <c r="J1030" s="514">
        <f t="shared" ref="J1030:J1034" si="109">H1030+I1030</f>
        <v>0</v>
      </c>
      <c r="K1030" s="511">
        <f>IF($J1017="TC",0,IF($J1017="Nso",0,VLOOKUP($A1014,'Class-9'!$B$9:$EX$108,31,0)))</f>
        <v>0</v>
      </c>
      <c r="L1030" s="511">
        <f>IF($J1017="Nso",0,VLOOKUP($A1014,'Class-9'!$B$9:$EX$108,32,0))</f>
        <v>0</v>
      </c>
      <c r="M1030" s="514">
        <f t="shared" ref="M1030:M1034" si="110">K1030+L1030</f>
        <v>0</v>
      </c>
      <c r="N1030" s="511">
        <f t="shared" ref="N1030:N1034" si="111">G1030+J1030+M1030</f>
        <v>0</v>
      </c>
      <c r="O1030" s="513" t="str">
        <f>IF($J1017="TC",0,IF($J1017="Nso",0,VLOOKUP($A1014,'Class-9'!$B$9:$EX$108,38,0)))</f>
        <v/>
      </c>
    </row>
    <row r="1031" spans="1:15" ht="17.25" customHeight="1">
      <c r="A1031" s="1084"/>
      <c r="B1031" s="60" t="s">
        <v>79</v>
      </c>
      <c r="C1031" s="1143" t="str">
        <f>'Class-9'!$AN$3</f>
        <v>SANSKRIT</v>
      </c>
      <c r="D1031" s="1144"/>
      <c r="E1031" s="511">
        <f>IF($J1017="TC",0,IF($J1017="Nso",0,VLOOKUP($A1014,'Class-9'!$B$9:$EX$108,39,0)))</f>
        <v>0</v>
      </c>
      <c r="F1031" s="511">
        <f>IF($J1017="TC",0,IF($J1017="TC",0,IF($J1017="Nso",0,VLOOKUP($A1014,'Class-9'!$B$9:$EX$108,40,0))))</f>
        <v>0</v>
      </c>
      <c r="G1031" s="514">
        <f t="shared" si="108"/>
        <v>0</v>
      </c>
      <c r="H1031" s="472">
        <f>IF($J1017="TC",0,IF($J1017="Nso",0,VLOOKUP($A1014,'Class-9'!$B$9:$EX$108,42,0)))</f>
        <v>0</v>
      </c>
      <c r="I1031" s="511">
        <f>IF($J1017="TC",0,IF($J1017="Nso",0,VLOOKUP($A1014,'Class-9'!$B$9:$EX$108,43,0)))</f>
        <v>0</v>
      </c>
      <c r="J1031" s="514">
        <f t="shared" si="109"/>
        <v>0</v>
      </c>
      <c r="K1031" s="511">
        <f>IF($J1017="TC",0,IF($J1017="Nso",0,VLOOKUP($A1014,'Class-9'!$B$9:$EX$108,45,0)))</f>
        <v>0</v>
      </c>
      <c r="L1031" s="511">
        <f>IF($J1017="Nso",0,VLOOKUP($A1014,'Class-9'!$B$9:$EX$108,46,0))</f>
        <v>0</v>
      </c>
      <c r="M1031" s="514">
        <f t="shared" si="110"/>
        <v>0</v>
      </c>
      <c r="N1031" s="511">
        <f t="shared" si="111"/>
        <v>0</v>
      </c>
      <c r="O1031" s="513" t="str">
        <f>IF($J1017="TC",0,IF($J1017="Nso",0,VLOOKUP($A1014,'Class-9'!$B$9:$EX$108,52,0)))</f>
        <v/>
      </c>
    </row>
    <row r="1032" spans="1:15" ht="17.25" customHeight="1">
      <c r="A1032" s="1084"/>
      <c r="B1032" s="60" t="s">
        <v>79</v>
      </c>
      <c r="C1032" s="1143" t="str">
        <f>'Class-9'!$BB$3</f>
        <v>SCIENCE</v>
      </c>
      <c r="D1032" s="1144"/>
      <c r="E1032" s="511">
        <f>IF($J1017="TC",0,IF($J1017="Nso",0,VLOOKUP($A1014,'Class-9'!$B$9:$EX$108,53,0)))</f>
        <v>0</v>
      </c>
      <c r="F1032" s="511">
        <f>IF($J1017="TC",0,IF($J1017="Nso",0,VLOOKUP($A1014,'Class-9'!$B$9:$EX$108,54,0)))</f>
        <v>0</v>
      </c>
      <c r="G1032" s="514">
        <f t="shared" si="108"/>
        <v>0</v>
      </c>
      <c r="H1032" s="472">
        <f>IF($J1017="TC",0,IF($J1017="Nso",0,VLOOKUP($A1014,'Class-9'!$B$9:$EX$108,56,0)))</f>
        <v>0</v>
      </c>
      <c r="I1032" s="511">
        <f>IF($J1017="TC",0,IF($J1017="Nso",0,VLOOKUP($A1014,'Class-9'!$B$9:$EX$108,57,0)))</f>
        <v>0</v>
      </c>
      <c r="J1032" s="514">
        <f t="shared" si="109"/>
        <v>0</v>
      </c>
      <c r="K1032" s="511">
        <f>IF($J1017="TC",0,IF($J1017="Nso",0,VLOOKUP($A1014,'Class-9'!$B$9:$EX$108,59,0)))</f>
        <v>0</v>
      </c>
      <c r="L1032" s="511">
        <f>IF($J1017="Nso",0,VLOOKUP($A1014,'Class-9'!$B$9:$EX$108,60,0))</f>
        <v>0</v>
      </c>
      <c r="M1032" s="514">
        <f t="shared" si="110"/>
        <v>0</v>
      </c>
      <c r="N1032" s="511">
        <f t="shared" si="111"/>
        <v>0</v>
      </c>
      <c r="O1032" s="513" t="str">
        <f>IF($J1017="TC",0,IF($J1017="Nso",0,VLOOKUP($A1014,'Class-9'!$B$9:$EX$108,66,0)))</f>
        <v/>
      </c>
    </row>
    <row r="1033" spans="1:15" ht="17.25" customHeight="1">
      <c r="A1033" s="1084"/>
      <c r="B1033" s="60" t="s">
        <v>79</v>
      </c>
      <c r="C1033" s="1143" t="str">
        <f>'Class-9'!$BP$3</f>
        <v>MATHEMATICS</v>
      </c>
      <c r="D1033" s="1144"/>
      <c r="E1033" s="511">
        <f>IF($J1017="TC",0,IF($J1017="Nso",0,VLOOKUP($A1014,'Class-9'!$B$9:$EX$108,67,0)))</f>
        <v>0</v>
      </c>
      <c r="F1033" s="511">
        <f>IF($J1017="TC",0,IF($J1017="Nso",0,VLOOKUP($A1014,'Class-9'!$B$9:$EX$108,68,0)))</f>
        <v>0</v>
      </c>
      <c r="G1033" s="514">
        <f t="shared" si="108"/>
        <v>0</v>
      </c>
      <c r="H1033" s="472">
        <f>IF($J1017="TC",0,IF($J1017="Nso",0,VLOOKUP($A1014,'Class-9'!$B$9:$EX$108,70,0)))</f>
        <v>0</v>
      </c>
      <c r="I1033" s="511">
        <f>IF($J1017="TC",0,IF($J1017="Nso",0,VLOOKUP($A1014,'Class-9'!$B$9:$EX$108,71,0)))</f>
        <v>0</v>
      </c>
      <c r="J1033" s="514">
        <f t="shared" si="109"/>
        <v>0</v>
      </c>
      <c r="K1033" s="511">
        <f>IF($J1017="TC",0,IF($J1017="Nso",0,VLOOKUP($A1014,'Class-9'!$B$9:$EX$108,73,0)))</f>
        <v>0</v>
      </c>
      <c r="L1033" s="511">
        <f>IF($J1017="Nso",0,VLOOKUP($A1014,'Class-9'!$B$9:$EX$108,74,0))</f>
        <v>0</v>
      </c>
      <c r="M1033" s="514">
        <f t="shared" si="110"/>
        <v>0</v>
      </c>
      <c r="N1033" s="511">
        <f t="shared" si="111"/>
        <v>0</v>
      </c>
      <c r="O1033" s="513" t="str">
        <f>IF($J1017="TC",0,IF($J1017="Nso",0,VLOOKUP($A1014,'Class-9'!$B$9:$EX$108,80,0)))</f>
        <v/>
      </c>
    </row>
    <row r="1034" spans="1:15" ht="17.25" customHeight="1" thickBot="1">
      <c r="A1034" s="1084"/>
      <c r="B1034" s="60" t="s">
        <v>79</v>
      </c>
      <c r="C1034" s="1117" t="str">
        <f>'Class-9'!$CD$3</f>
        <v>SOCIAL SCIENCE</v>
      </c>
      <c r="D1034" s="1118"/>
      <c r="E1034" s="511">
        <f>IF($J1017="TC",0,IF($J1017="Nso",0,VLOOKUP($A1014,'Class-9'!$B$9:$EX$108,81,0)))</f>
        <v>0</v>
      </c>
      <c r="F1034" s="511">
        <f>IF($J1017="TC",0,IF($J1017="Nso",0,VLOOKUP($A1014,'Class-9'!$B$9:$EX$108,82,0)))</f>
        <v>0</v>
      </c>
      <c r="G1034" s="515">
        <f t="shared" si="108"/>
        <v>0</v>
      </c>
      <c r="H1034" s="516">
        <f>IF($J1017="TC",0,IF($J1017="Nso",0,VLOOKUP($A1014,'Class-9'!$B$9:$EX$108,84,0)))</f>
        <v>0</v>
      </c>
      <c r="I1034" s="511">
        <f>IF($J1017="TC",0,IF($J1017="Nso",0,VLOOKUP($A1014,'Class-9'!$B$9:$EX$108,85,0)))</f>
        <v>0</v>
      </c>
      <c r="J1034" s="515">
        <f t="shared" si="109"/>
        <v>0</v>
      </c>
      <c r="K1034" s="511">
        <f>IF($J1017="TC",0,IF($J1017="Nso",0,VLOOKUP($A1014,'Class-9'!$B$9:$EX$108,87,0)))</f>
        <v>0</v>
      </c>
      <c r="L1034" s="511">
        <f>IF($J1017="Nso",0,VLOOKUP($A1014,'Class-9'!$B$9:$EX$108,88,0))</f>
        <v>0</v>
      </c>
      <c r="M1034" s="515">
        <f t="shared" si="110"/>
        <v>0</v>
      </c>
      <c r="N1034" s="511">
        <f t="shared" si="111"/>
        <v>0</v>
      </c>
      <c r="O1034" s="513" t="str">
        <f>IF($J1017="TC",0,IF($J1017="Nso",0,VLOOKUP($A1014,'Class-9'!$B$9:$EX$108,94,0)))</f>
        <v/>
      </c>
    </row>
    <row r="1035" spans="1:15" ht="21.75" customHeight="1">
      <c r="A1035" s="1084"/>
      <c r="B1035" s="60" t="s">
        <v>79</v>
      </c>
      <c r="C1035" s="1119" t="s">
        <v>92</v>
      </c>
      <c r="D1035" s="1120"/>
      <c r="E1035" s="1121"/>
      <c r="F1035" s="1125" t="s">
        <v>93</v>
      </c>
      <c r="G1035" s="1126"/>
      <c r="H1035" s="1127" t="s">
        <v>94</v>
      </c>
      <c r="I1035" s="1128"/>
      <c r="J1035" s="1129" t="s">
        <v>47</v>
      </c>
      <c r="K1035" s="1130"/>
      <c r="L1035" s="517" t="s">
        <v>114</v>
      </c>
      <c r="M1035" s="1131" t="s">
        <v>45</v>
      </c>
      <c r="N1035" s="1132"/>
      <c r="O1035" s="518" t="s">
        <v>49</v>
      </c>
    </row>
    <row r="1036" spans="1:15" ht="21.75" customHeight="1" thickBot="1">
      <c r="A1036" s="1084"/>
      <c r="B1036" s="60" t="s">
        <v>79</v>
      </c>
      <c r="C1036" s="1122"/>
      <c r="D1036" s="1123"/>
      <c r="E1036" s="1124"/>
      <c r="F1036" s="1133">
        <f>IF($J1017="TC",0,IF($J1017="Nso",0,VLOOKUP($A1014,'Class-9'!$B$9:$EX$108,146,0)))</f>
        <v>0</v>
      </c>
      <c r="G1036" s="1134"/>
      <c r="H1036" s="1133">
        <f>IF($J1017="TC",0,IF($J1017="Nso",0,VLOOKUP($A1014,'Class-9'!$B$9:$EX$108,147,0)))</f>
        <v>0</v>
      </c>
      <c r="I1036" s="1134"/>
      <c r="J1036" s="1135">
        <f>IF($J1017="TC",0,IF($J1017="Nso",0,VLOOKUP($A1014,'Class-9'!$B$9:$EX$108,148,0)))</f>
        <v>0</v>
      </c>
      <c r="K1036" s="1136"/>
      <c r="L1036" s="349" t="str">
        <f>IF($J1017="TC",0,IF($J1017="Nso",0,VLOOKUP($A1014,'Class-9'!$B$9:$EX$108,149,0)))</f>
        <v/>
      </c>
      <c r="M1036" s="1137" t="str">
        <f>IF($J1017="TC","TC",IF($J1017="Nso","NSO",VLOOKUP($A1014,'Class-9'!$B$9:$EX$108,150,0)))</f>
        <v/>
      </c>
      <c r="N1036" s="1138"/>
      <c r="O1036" s="123" t="str">
        <f>IF($J1017="Nso",0,VLOOKUP($A1014,'Class-9'!$B$9:$EX$108,152,0))</f>
        <v/>
      </c>
    </row>
    <row r="1037" spans="1:15" ht="21.75" customHeight="1">
      <c r="A1037" s="1084"/>
      <c r="B1037" s="60" t="s">
        <v>79</v>
      </c>
      <c r="C1037" s="1186" t="s">
        <v>65</v>
      </c>
      <c r="D1037" s="1187"/>
      <c r="E1037" s="1187"/>
      <c r="F1037" s="1187"/>
      <c r="G1037" s="1187"/>
      <c r="H1037" s="1188"/>
      <c r="I1037" s="1189" t="s">
        <v>66</v>
      </c>
      <c r="J1037" s="1190"/>
      <c r="K1037" s="1190"/>
      <c r="L1037" s="124">
        <f>VLOOKUP($A1014,'Class-9'!$B$9:$EX$108,143,0)</f>
        <v>0</v>
      </c>
      <c r="M1037" s="1191" t="s">
        <v>126</v>
      </c>
      <c r="N1037" s="1192"/>
      <c r="O1037" s="1193"/>
    </row>
    <row r="1038" spans="1:15" ht="21.75" customHeight="1" thickBot="1">
      <c r="A1038" s="1084"/>
      <c r="B1038" s="60" t="s">
        <v>79</v>
      </c>
      <c r="C1038" s="1194" t="s">
        <v>60</v>
      </c>
      <c r="D1038" s="1195"/>
      <c r="E1038" s="1195"/>
      <c r="F1038" s="1196" t="s">
        <v>197</v>
      </c>
      <c r="G1038" s="1196"/>
      <c r="H1038" s="351" t="s">
        <v>53</v>
      </c>
      <c r="I1038" s="1197" t="s">
        <v>67</v>
      </c>
      <c r="J1038" s="1198"/>
      <c r="K1038" s="1198"/>
      <c r="L1038" s="174">
        <f>VLOOKUP($A1014,'Class-9'!$B$9:$EX$108,144,0)</f>
        <v>0</v>
      </c>
      <c r="M1038" s="1199" t="str">
        <f>IF($J1017="TC",0,IF($J1017="Nso",0,VLOOKUP($A1014,'Class-9'!$B$9:$EX$108,145,0)))</f>
        <v/>
      </c>
      <c r="N1038" s="1200"/>
      <c r="O1038" s="1201"/>
    </row>
    <row r="1039" spans="1:15" ht="21.75" customHeight="1">
      <c r="A1039" s="1084"/>
      <c r="B1039" s="60" t="s">
        <v>79</v>
      </c>
      <c r="C1039" s="1194"/>
      <c r="D1039" s="1195"/>
      <c r="E1039" s="1195"/>
      <c r="F1039" s="1196"/>
      <c r="G1039" s="1196"/>
      <c r="H1039" s="490" t="s">
        <v>203</v>
      </c>
      <c r="I1039" s="1202" t="s">
        <v>68</v>
      </c>
      <c r="J1039" s="1203"/>
      <c r="K1039" s="1203"/>
      <c r="L1039" s="1204">
        <f>IF($J1017="TC","Transferred",IF($J1017="Nso","NameSeparated",VLOOKUP($A1014,'Class-9'!$B$9:$EX$108,153,0)))</f>
        <v>0</v>
      </c>
      <c r="M1039" s="1204"/>
      <c r="N1039" s="1204"/>
      <c r="O1039" s="1205"/>
    </row>
    <row r="1040" spans="1:15" s="489" customFormat="1" ht="17.25" customHeight="1">
      <c r="A1040" s="1084"/>
      <c r="B1040" s="488" t="s">
        <v>79</v>
      </c>
      <c r="C1040" s="1166" t="str">
        <f>'Class-9'!$CR$3</f>
        <v>Foundation Of Information Tech.</v>
      </c>
      <c r="D1040" s="1167"/>
      <c r="E1040" s="1168"/>
      <c r="F1040" s="1169" t="str">
        <f>IF($J1017="TC",0,IF($J1017="Nso",0,VLOOKUP($A1014,'Class-9'!$B$9:$GA$108,170,0)))</f>
        <v>0/200</v>
      </c>
      <c r="G1040" s="1169"/>
      <c r="H1040" s="122">
        <f>IF($J1017="TC",0,IF($J1017="Nso",0,VLOOKUP($A1014,'Class-9'!$B$9:$GA$108,106,0)))</f>
        <v>0</v>
      </c>
      <c r="I1040" s="1170" t="s">
        <v>81</v>
      </c>
      <c r="J1040" s="1171"/>
      <c r="K1040" s="1171"/>
      <c r="L1040" s="1172">
        <f>'Class-9'!$T$2</f>
        <v>44676</v>
      </c>
      <c r="M1040" s="1173"/>
      <c r="N1040" s="1173"/>
      <c r="O1040" s="1174"/>
    </row>
    <row r="1041" spans="1:16" s="489" customFormat="1" ht="17.25" customHeight="1">
      <c r="A1041" s="1084"/>
      <c r="B1041" s="488" t="s">
        <v>79</v>
      </c>
      <c r="C1041" s="1175" t="str">
        <f>'Class-9'!$DD$3</f>
        <v>Health &amp; Phy. Edu.</v>
      </c>
      <c r="D1041" s="1169"/>
      <c r="E1041" s="1169"/>
      <c r="F1041" s="1176" t="str">
        <f>IF($J1017="TC",0,IF($J1017="Nso",0,VLOOKUP($A1014,'Class-9'!$B$9:$GA$108,174,0)))</f>
        <v>0/200</v>
      </c>
      <c r="G1041" s="1177"/>
      <c r="H1041" s="122">
        <f>IF($J1017="TC",0,IF($J1017="Nso",0,VLOOKUP($A1014,'Class-9'!$B$9:$GA$108,118,0)))</f>
        <v>0</v>
      </c>
      <c r="I1041" s="1178"/>
      <c r="J1041" s="1179"/>
      <c r="K1041" s="1179"/>
      <c r="L1041" s="1179"/>
      <c r="M1041" s="1179"/>
      <c r="N1041" s="1179"/>
      <c r="O1041" s="1180"/>
    </row>
    <row r="1042" spans="1:16" s="489" customFormat="1" ht="17.25" customHeight="1">
      <c r="A1042" s="1084"/>
      <c r="B1042" s="488" t="s">
        <v>79</v>
      </c>
      <c r="C1042" s="1184" t="str">
        <f>'Class-9'!$DP$3</f>
        <v>S.U.P.W.</v>
      </c>
      <c r="D1042" s="1185"/>
      <c r="E1042" s="1185"/>
      <c r="F1042" s="1176" t="str">
        <f>IF($J1017="TC",0,IF($J1017="Nso",0,VLOOKUP($A1014,'Class-9'!$B$9:$GA$108,178,0)))</f>
        <v>0/100</v>
      </c>
      <c r="G1042" s="1177"/>
      <c r="H1042" s="122">
        <f>IF($J1017="TC",0,IF($J1017="Nso",0,VLOOKUP($A1014,'Class-9'!$B$9:$GA$108,124,0)))</f>
        <v>0</v>
      </c>
      <c r="I1042" s="1181"/>
      <c r="J1042" s="1182"/>
      <c r="K1042" s="1182"/>
      <c r="L1042" s="1182"/>
      <c r="M1042" s="1182"/>
      <c r="N1042" s="1182"/>
      <c r="O1042" s="1183"/>
    </row>
    <row r="1043" spans="1:16" s="489" customFormat="1" ht="17.25" customHeight="1">
      <c r="A1043" s="1084"/>
      <c r="B1043" s="488"/>
      <c r="C1043" s="1184" t="str">
        <f>'Class-9'!$DV$3</f>
        <v>ART EDUCATION</v>
      </c>
      <c r="D1043" s="1185"/>
      <c r="E1043" s="1185"/>
      <c r="F1043" s="1176" t="str">
        <f>IF($J1016="TC",0,IF($J1016="Nso",0,VLOOKUP($A1014,'Class-9'!$B$9:$GA$108,182,0)))</f>
        <v>0/100</v>
      </c>
      <c r="G1043" s="1177"/>
      <c r="H1043" s="122">
        <f>IF($J1016="TC",0,IF($J1016="Nso",0,VLOOKUP($A1014,'Class-9'!$B$9:$GA$108,130,0)))</f>
        <v>0</v>
      </c>
      <c r="I1043" s="1237" t="s">
        <v>95</v>
      </c>
      <c r="J1043" s="1221"/>
      <c r="K1043" s="1221"/>
      <c r="L1043" s="1221"/>
      <c r="M1043" s="1221"/>
      <c r="N1043" s="1221"/>
      <c r="O1043" s="1222"/>
    </row>
    <row r="1044" spans="1:16" s="489" customFormat="1" ht="17.25" customHeight="1" thickBot="1">
      <c r="A1044" s="1084"/>
      <c r="B1044" s="488" t="s">
        <v>79</v>
      </c>
      <c r="C1044" s="1238" t="str">
        <f>'Class-9'!$EB$3</f>
        <v>H &amp; C RAJ</v>
      </c>
      <c r="D1044" s="1239"/>
      <c r="E1044" s="1239"/>
      <c r="F1044" s="1240" t="str">
        <f>IF($J1017="TC",0,IF($J1017="Nso",0,VLOOKUP($A1014,'Class-9'!$B$9:$GZ$108,186,0)))</f>
        <v>0/200</v>
      </c>
      <c r="G1044" s="1241"/>
      <c r="H1044" s="468">
        <f>IF($J1017="TC",0,IF($J1017="Nso",0,VLOOKUP($A1014,'Class-9'!$B$9:$GAZ$108,142,0)))</f>
        <v>0</v>
      </c>
      <c r="I1044" s="1237" t="s">
        <v>74</v>
      </c>
      <c r="J1044" s="1221"/>
      <c r="K1044" s="1221"/>
      <c r="L1044" s="1221"/>
      <c r="M1044" s="1221"/>
      <c r="N1044" s="1221"/>
      <c r="O1044" s="1222"/>
    </row>
    <row r="1045" spans="1:16" ht="17.25" customHeight="1">
      <c r="A1045" s="1084"/>
      <c r="B1045" s="49" t="s">
        <v>79</v>
      </c>
      <c r="C1045" s="1209" t="s">
        <v>205</v>
      </c>
      <c r="D1045" s="1210"/>
      <c r="E1045" s="1211"/>
      <c r="F1045" s="1218" t="s">
        <v>206</v>
      </c>
      <c r="G1045" s="1219"/>
      <c r="H1045" s="519" t="s">
        <v>34</v>
      </c>
      <c r="I1045" s="1220" t="s">
        <v>75</v>
      </c>
      <c r="J1045" s="1221"/>
      <c r="K1045" s="1221"/>
      <c r="L1045" s="1221"/>
      <c r="M1045" s="1221"/>
      <c r="N1045" s="1221"/>
      <c r="O1045" s="1222"/>
    </row>
    <row r="1046" spans="1:16" ht="17.25" customHeight="1">
      <c r="A1046" s="1084"/>
      <c r="B1046" s="49" t="s">
        <v>79</v>
      </c>
      <c r="C1046" s="1212"/>
      <c r="D1046" s="1213"/>
      <c r="E1046" s="1214"/>
      <c r="F1046" s="1223" t="s">
        <v>207</v>
      </c>
      <c r="G1046" s="1224"/>
      <c r="H1046" s="520" t="s">
        <v>204</v>
      </c>
      <c r="I1046" s="1225" t="s">
        <v>76</v>
      </c>
      <c r="J1046" s="1226"/>
      <c r="K1046" s="1226"/>
      <c r="L1046" s="1226"/>
      <c r="M1046" s="1226"/>
      <c r="N1046" s="1226"/>
      <c r="O1046" s="1227"/>
    </row>
    <row r="1047" spans="1:16" ht="17.25" customHeight="1">
      <c r="A1047" s="1084"/>
      <c r="B1047" s="49" t="s">
        <v>79</v>
      </c>
      <c r="C1047" s="1212"/>
      <c r="D1047" s="1213"/>
      <c r="E1047" s="1214"/>
      <c r="F1047" s="1223" t="s">
        <v>211</v>
      </c>
      <c r="G1047" s="1224"/>
      <c r="H1047" s="520" t="s">
        <v>69</v>
      </c>
      <c r="I1047" s="1228"/>
      <c r="J1047" s="1229"/>
      <c r="K1047" s="1229"/>
      <c r="L1047" s="1229"/>
      <c r="M1047" s="1229"/>
      <c r="N1047" s="1229"/>
      <c r="O1047" s="1230"/>
    </row>
    <row r="1048" spans="1:16" ht="17.25" customHeight="1">
      <c r="A1048" s="1084"/>
      <c r="B1048" s="49" t="s">
        <v>79</v>
      </c>
      <c r="C1048" s="1212"/>
      <c r="D1048" s="1213"/>
      <c r="E1048" s="1214"/>
      <c r="F1048" s="1223" t="s">
        <v>212</v>
      </c>
      <c r="G1048" s="1224"/>
      <c r="H1048" s="520" t="s">
        <v>70</v>
      </c>
      <c r="I1048" s="1228"/>
      <c r="J1048" s="1229"/>
      <c r="K1048" s="1229"/>
      <c r="L1048" s="1229"/>
      <c r="M1048" s="1229"/>
      <c r="N1048" s="1229"/>
      <c r="O1048" s="1230"/>
    </row>
    <row r="1049" spans="1:16" ht="17.25" customHeight="1">
      <c r="A1049" s="1084"/>
      <c r="B1049" s="49" t="s">
        <v>79</v>
      </c>
      <c r="C1049" s="1212"/>
      <c r="D1049" s="1213"/>
      <c r="E1049" s="1214"/>
      <c r="F1049" s="1223" t="s">
        <v>125</v>
      </c>
      <c r="G1049" s="1224"/>
      <c r="H1049" s="520" t="s">
        <v>72</v>
      </c>
      <c r="I1049" s="1231" t="s">
        <v>96</v>
      </c>
      <c r="J1049" s="1232"/>
      <c r="K1049" s="1232"/>
      <c r="L1049" s="1232"/>
      <c r="M1049" s="1232"/>
      <c r="N1049" s="1232"/>
      <c r="O1049" s="1233"/>
    </row>
    <row r="1050" spans="1:16" ht="17.25" customHeight="1" thickBot="1">
      <c r="A1050" s="1084"/>
      <c r="B1050" s="62" t="s">
        <v>79</v>
      </c>
      <c r="C1050" s="1215"/>
      <c r="D1050" s="1216"/>
      <c r="E1050" s="1217"/>
      <c r="F1050" s="1206" t="s">
        <v>208</v>
      </c>
      <c r="G1050" s="1207"/>
      <c r="H1050" s="521" t="s">
        <v>71</v>
      </c>
      <c r="I1050" s="1234"/>
      <c r="J1050" s="1235"/>
      <c r="K1050" s="1235"/>
      <c r="L1050" s="1235"/>
      <c r="M1050" s="1235"/>
      <c r="N1050" s="1235"/>
      <c r="O1050" s="1236"/>
    </row>
    <row r="1051" spans="1:16" ht="24.75" customHeight="1" thickTop="1" thickBot="1">
      <c r="A1051" s="504">
        <f>A1014+1</f>
        <v>29</v>
      </c>
      <c r="B1051" s="1083" t="s">
        <v>56</v>
      </c>
      <c r="C1051" s="1083"/>
      <c r="D1051" s="1083"/>
      <c r="E1051" s="1083"/>
      <c r="F1051" s="1083"/>
      <c r="G1051" s="1083"/>
      <c r="H1051" s="1083"/>
      <c r="I1051" s="1083"/>
      <c r="J1051" s="1083"/>
      <c r="K1051" s="1083"/>
      <c r="L1051" s="1083"/>
      <c r="M1051" s="1083"/>
      <c r="N1051" s="1083"/>
      <c r="O1051" s="1083"/>
    </row>
    <row r="1052" spans="1:16" ht="42" customHeight="1" thickTop="1">
      <c r="A1052" s="1084"/>
      <c r="B1052" s="1085"/>
      <c r="C1052" s="1086"/>
      <c r="D1052" s="1089" t="str">
        <f>Master!$E$8</f>
        <v>Govt. Sr. Secondary School Raimalwada</v>
      </c>
      <c r="E1052" s="1090"/>
      <c r="F1052" s="1090"/>
      <c r="G1052" s="1090"/>
      <c r="H1052" s="1090"/>
      <c r="I1052" s="1090"/>
      <c r="J1052" s="1090"/>
      <c r="K1052" s="1090"/>
      <c r="L1052" s="1090"/>
      <c r="M1052" s="1090"/>
      <c r="N1052" s="1090"/>
      <c r="O1052" s="1091"/>
    </row>
    <row r="1053" spans="1:16" ht="27.75" customHeight="1" thickBot="1">
      <c r="A1053" s="1084"/>
      <c r="B1053" s="1087"/>
      <c r="C1053" s="1088"/>
      <c r="D1053" s="1092" t="str">
        <f>Master!$E$11</f>
        <v>P.S.-Bapini (Jodhpur)</v>
      </c>
      <c r="E1053" s="1093"/>
      <c r="F1053" s="1093"/>
      <c r="G1053" s="1093"/>
      <c r="H1053" s="1093"/>
      <c r="I1053" s="1093"/>
      <c r="J1053" s="1093"/>
      <c r="K1053" s="1093"/>
      <c r="L1053" s="1093"/>
      <c r="M1053" s="1093"/>
      <c r="N1053" s="1093"/>
      <c r="O1053" s="1094"/>
    </row>
    <row r="1054" spans="1:16" ht="17.25" customHeight="1">
      <c r="A1054" s="1084"/>
      <c r="B1054" s="352"/>
      <c r="C1054" s="1095" t="s">
        <v>188</v>
      </c>
      <c r="D1054" s="1096"/>
      <c r="E1054" s="1096"/>
      <c r="F1054" s="1096"/>
      <c r="G1054" s="1097"/>
      <c r="H1054" s="1104" t="s">
        <v>161</v>
      </c>
      <c r="I1054" s="1104"/>
      <c r="J1054" s="1107">
        <f>VLOOKUP($A1051,'Class-9'!$B$9:$K$108,6)</f>
        <v>0</v>
      </c>
      <c r="K1054" s="1108"/>
      <c r="L1054" s="1113" t="s">
        <v>77</v>
      </c>
      <c r="M1054" s="1114"/>
      <c r="N1054" s="1115" t="str">
        <f>Master!$E$14</f>
        <v>08151106901</v>
      </c>
      <c r="O1054" s="1116"/>
    </row>
    <row r="1055" spans="1:16" ht="17.25" customHeight="1">
      <c r="A1055" s="1084"/>
      <c r="B1055" s="47"/>
      <c r="C1055" s="1098"/>
      <c r="D1055" s="1099"/>
      <c r="E1055" s="1099"/>
      <c r="F1055" s="1099"/>
      <c r="G1055" s="1100"/>
      <c r="H1055" s="1105"/>
      <c r="I1055" s="1105"/>
      <c r="J1055" s="1109"/>
      <c r="K1055" s="1110"/>
      <c r="L1055" s="1071" t="s">
        <v>73</v>
      </c>
      <c r="M1055" s="1072"/>
      <c r="N1055" s="1072"/>
      <c r="O1055" s="1073"/>
      <c r="P1055" s="165" t="s">
        <v>196</v>
      </c>
    </row>
    <row r="1056" spans="1:16" ht="17.25" customHeight="1" thickBot="1">
      <c r="A1056" s="1084"/>
      <c r="B1056" s="47"/>
      <c r="C1056" s="1101"/>
      <c r="D1056" s="1102"/>
      <c r="E1056" s="1102"/>
      <c r="F1056" s="1102"/>
      <c r="G1056" s="1103"/>
      <c r="H1056" s="1106"/>
      <c r="I1056" s="1106"/>
      <c r="J1056" s="1111"/>
      <c r="K1056" s="1112"/>
      <c r="L1056" s="1074" t="s">
        <v>57</v>
      </c>
      <c r="M1056" s="1075"/>
      <c r="N1056" s="1076" t="str">
        <f>Master!$E$6</f>
        <v>2021-22</v>
      </c>
      <c r="O1056" s="1077"/>
    </row>
    <row r="1057" spans="1:15" ht="21.75" customHeight="1">
      <c r="A1057" s="1084"/>
      <c r="B1057" s="49" t="s">
        <v>79</v>
      </c>
      <c r="C1057" s="1078" t="s">
        <v>22</v>
      </c>
      <c r="D1057" s="1079"/>
      <c r="E1057" s="1079"/>
      <c r="F1057" s="1080"/>
      <c r="G1057" s="482" t="s">
        <v>186</v>
      </c>
      <c r="H1057" s="1081">
        <f>VLOOKUP($A1051,'Class-9'!$B$9:$EX$108,4,0)</f>
        <v>0</v>
      </c>
      <c r="I1057" s="1081"/>
      <c r="J1057" s="1081"/>
      <c r="K1057" s="1081"/>
      <c r="L1057" s="1081"/>
      <c r="M1057" s="1081"/>
      <c r="N1057" s="1081"/>
      <c r="O1057" s="1082"/>
    </row>
    <row r="1058" spans="1:15" ht="21.75" customHeight="1">
      <c r="A1058" s="1084"/>
      <c r="B1058" s="49" t="s">
        <v>79</v>
      </c>
      <c r="C1058" s="1065" t="s">
        <v>24</v>
      </c>
      <c r="D1058" s="1066"/>
      <c r="E1058" s="1066"/>
      <c r="F1058" s="1067"/>
      <c r="G1058" s="483" t="s">
        <v>186</v>
      </c>
      <c r="H1058" s="1068">
        <f>VLOOKUP($A1051,'Class-9'!$B$9:$EX$108,7,0)</f>
        <v>0</v>
      </c>
      <c r="I1058" s="1068"/>
      <c r="J1058" s="1068"/>
      <c r="K1058" s="1068"/>
      <c r="L1058" s="1068"/>
      <c r="M1058" s="1068"/>
      <c r="N1058" s="1068"/>
      <c r="O1058" s="1069"/>
    </row>
    <row r="1059" spans="1:15" ht="21.75" customHeight="1">
      <c r="A1059" s="1084"/>
      <c r="B1059" s="49" t="s">
        <v>79</v>
      </c>
      <c r="C1059" s="1065" t="s">
        <v>25</v>
      </c>
      <c r="D1059" s="1066"/>
      <c r="E1059" s="1066"/>
      <c r="F1059" s="1067"/>
      <c r="G1059" s="483" t="s">
        <v>186</v>
      </c>
      <c r="H1059" s="1068">
        <f>VLOOKUP($A1051,'Class-9'!$B$9:$EX$108,8,0)</f>
        <v>0</v>
      </c>
      <c r="I1059" s="1068"/>
      <c r="J1059" s="1068"/>
      <c r="K1059" s="1068"/>
      <c r="L1059" s="1068"/>
      <c r="M1059" s="1068"/>
      <c r="N1059" s="1068"/>
      <c r="O1059" s="1069"/>
    </row>
    <row r="1060" spans="1:15" ht="21.75" customHeight="1">
      <c r="A1060" s="1084"/>
      <c r="B1060" s="49" t="s">
        <v>79</v>
      </c>
      <c r="C1060" s="1065" t="s">
        <v>58</v>
      </c>
      <c r="D1060" s="1066"/>
      <c r="E1060" s="1066"/>
      <c r="F1060" s="1067"/>
      <c r="G1060" s="483" t="s">
        <v>186</v>
      </c>
      <c r="H1060" s="1068">
        <f>VLOOKUP($A1051,'Class-9'!$B$9:$EX$108,9,0)</f>
        <v>0</v>
      </c>
      <c r="I1060" s="1068"/>
      <c r="J1060" s="1068"/>
      <c r="K1060" s="1068"/>
      <c r="L1060" s="1068"/>
      <c r="M1060" s="1068"/>
      <c r="N1060" s="1068"/>
      <c r="O1060" s="1069"/>
    </row>
    <row r="1061" spans="1:15" ht="21.75" customHeight="1">
      <c r="A1061" s="1084"/>
      <c r="B1061" s="49" t="s">
        <v>79</v>
      </c>
      <c r="C1061" s="1065" t="s">
        <v>59</v>
      </c>
      <c r="D1061" s="1066"/>
      <c r="E1061" s="1066"/>
      <c r="F1061" s="1067"/>
      <c r="G1061" s="483" t="s">
        <v>186</v>
      </c>
      <c r="H1061" s="1070" t="str">
        <f>CONCATENATE('Class-9'!$G$4,'Class-9'!$J$4)</f>
        <v>9(A)</v>
      </c>
      <c r="I1061" s="1068"/>
      <c r="J1061" s="1068"/>
      <c r="K1061" s="1068"/>
      <c r="L1061" s="1068"/>
      <c r="M1061" s="1068"/>
      <c r="N1061" s="1068"/>
      <c r="O1061" s="1069"/>
    </row>
    <row r="1062" spans="1:15" ht="21.75" customHeight="1" thickBot="1">
      <c r="A1062" s="1084"/>
      <c r="B1062" s="49" t="s">
        <v>79</v>
      </c>
      <c r="C1062" s="1145" t="s">
        <v>27</v>
      </c>
      <c r="D1062" s="1146"/>
      <c r="E1062" s="1146"/>
      <c r="F1062" s="1147"/>
      <c r="G1062" s="484" t="s">
        <v>186</v>
      </c>
      <c r="H1062" s="1148">
        <f>VLOOKUP($A1051,'Class-9'!$B$9:$EX$108,10,0)</f>
        <v>0</v>
      </c>
      <c r="I1062" s="1148"/>
      <c r="J1062" s="1148"/>
      <c r="K1062" s="1148"/>
      <c r="L1062" s="1148"/>
      <c r="M1062" s="1148"/>
      <c r="N1062" s="1148"/>
      <c r="O1062" s="1149"/>
    </row>
    <row r="1063" spans="1:15" ht="19.5" customHeight="1">
      <c r="A1063" s="1084"/>
      <c r="B1063" s="60" t="s">
        <v>79</v>
      </c>
      <c r="C1063" s="1150" t="s">
        <v>60</v>
      </c>
      <c r="D1063" s="1151"/>
      <c r="E1063" s="1154" t="s">
        <v>83</v>
      </c>
      <c r="F1063" s="1154" t="s">
        <v>84</v>
      </c>
      <c r="G1063" s="1156" t="s">
        <v>33</v>
      </c>
      <c r="H1063" s="1158" t="s">
        <v>61</v>
      </c>
      <c r="I1063" s="1158"/>
      <c r="J1063" s="1159"/>
      <c r="K1063" s="1160" t="s">
        <v>100</v>
      </c>
      <c r="L1063" s="1161"/>
      <c r="M1063" s="1162"/>
      <c r="N1063" s="1154" t="s">
        <v>91</v>
      </c>
      <c r="O1063" s="1163" t="s">
        <v>209</v>
      </c>
    </row>
    <row r="1064" spans="1:15" ht="21.75" customHeight="1">
      <c r="A1064" s="1084"/>
      <c r="B1064" s="60"/>
      <c r="C1064" s="1152"/>
      <c r="D1064" s="1153"/>
      <c r="E1064" s="1155"/>
      <c r="F1064" s="1155"/>
      <c r="G1064" s="1157"/>
      <c r="H1064" s="507" t="s">
        <v>32</v>
      </c>
      <c r="I1064" s="347" t="s">
        <v>199</v>
      </c>
      <c r="J1064" s="508" t="s">
        <v>33</v>
      </c>
      <c r="K1064" s="507" t="s">
        <v>32</v>
      </c>
      <c r="L1064" s="347" t="s">
        <v>199</v>
      </c>
      <c r="M1064" s="508" t="s">
        <v>33</v>
      </c>
      <c r="N1064" s="1155"/>
      <c r="O1064" s="1164"/>
    </row>
    <row r="1065" spans="1:15" ht="21.75" customHeight="1" thickBot="1">
      <c r="A1065" s="1084"/>
      <c r="B1065" s="60" t="s">
        <v>79</v>
      </c>
      <c r="C1065" s="1139" t="s">
        <v>62</v>
      </c>
      <c r="D1065" s="1140"/>
      <c r="E1065" s="509">
        <f>'Class-9'!$L$7</f>
        <v>20</v>
      </c>
      <c r="F1065" s="509">
        <f>'Class-9'!$M$7</f>
        <v>20</v>
      </c>
      <c r="G1065" s="510">
        <f>SUM(E1065:F1065)</f>
        <v>40</v>
      </c>
      <c r="H1065" s="509">
        <f>'Class-9'!$O$7</f>
        <v>48</v>
      </c>
      <c r="I1065" s="509">
        <f>'Class-9'!$P$7</f>
        <v>12</v>
      </c>
      <c r="J1065" s="510">
        <f>SUM(H1065:I1065)</f>
        <v>60</v>
      </c>
      <c r="K1065" s="509">
        <f>'Class-9'!$R$7</f>
        <v>80</v>
      </c>
      <c r="L1065" s="509">
        <f>'Class-9'!$S$7</f>
        <v>20</v>
      </c>
      <c r="M1065" s="510">
        <f>SUM(K1065:L1065)</f>
        <v>100</v>
      </c>
      <c r="N1065" s="509">
        <f>SUM(G1065,J1065,M1065)</f>
        <v>200</v>
      </c>
      <c r="O1065" s="1165"/>
    </row>
    <row r="1066" spans="1:15" ht="17.25" customHeight="1">
      <c r="A1066" s="1084"/>
      <c r="B1066" s="60" t="s">
        <v>79</v>
      </c>
      <c r="C1066" s="1141" t="str">
        <f>'Class-9'!$L$3</f>
        <v>HINDI</v>
      </c>
      <c r="D1066" s="1142"/>
      <c r="E1066" s="511">
        <f>IF($J1054="TC",0,IF($J1054="Nso",0,VLOOKUP($A1051,'Class-9'!$B$9:$EX$108,11,0)))</f>
        <v>0</v>
      </c>
      <c r="F1066" s="511">
        <f>IF($J1054="TC",0,IF($J1054="Nso",0,VLOOKUP($A1051,'Class-9'!$B$9:$EX$108,12,0)))</f>
        <v>0</v>
      </c>
      <c r="G1066" s="512">
        <f>E1066+F1066</f>
        <v>0</v>
      </c>
      <c r="H1066" s="511">
        <f>IF($J1054="TC",0,IF($J1054="Nso",0,VLOOKUP($A1051,'Class-9'!$B$9:$EX$108,14,0)))</f>
        <v>0</v>
      </c>
      <c r="I1066" s="511">
        <f>IF($J1054="TC",0,IF($J1054="Nso",0,VLOOKUP($A1051,'Class-9'!$B$9:$EX$108,15,0)))</f>
        <v>0</v>
      </c>
      <c r="J1066" s="512">
        <f>H1066+I1066</f>
        <v>0</v>
      </c>
      <c r="K1066" s="511">
        <f>IF($J1054="TC",0,IF($J1054="Nso",0,VLOOKUP($A1051,'Class-9'!$B$9:$EX$108,17,0)))</f>
        <v>0</v>
      </c>
      <c r="L1066" s="511">
        <f>IF($J1054="Nso",0,VLOOKUP($A1051,'Class-9'!$B$9:$EX$108,18,0))</f>
        <v>0</v>
      </c>
      <c r="M1066" s="512">
        <f>K1066+L1066</f>
        <v>0</v>
      </c>
      <c r="N1066" s="511">
        <f>G1066+J1066+M1066</f>
        <v>0</v>
      </c>
      <c r="O1066" s="513" t="str">
        <f>IF($J1054="TC",0,IF($J1054="Nso",0,VLOOKUP($A1051,'Class-9'!$B$9:$EX$108,24,0)))</f>
        <v/>
      </c>
    </row>
    <row r="1067" spans="1:15" ht="17.25" customHeight="1">
      <c r="A1067" s="1084"/>
      <c r="B1067" s="60" t="s">
        <v>79</v>
      </c>
      <c r="C1067" s="1143" t="str">
        <f>'Class-9'!$Z$3</f>
        <v>ENGLISH</v>
      </c>
      <c r="D1067" s="1144"/>
      <c r="E1067" s="511">
        <f>IF($J1054="TC",0,IF($J1054="Nso",0,VLOOKUP($A1051,'Class-9'!$B$9:$EX$108,25,0)))</f>
        <v>0</v>
      </c>
      <c r="F1067" s="511">
        <f>IF($J1054="TC",0,IF($J1054="Nso",0,VLOOKUP($A1051,'Class-9'!$B$9:$EX$108,26,0)))</f>
        <v>0</v>
      </c>
      <c r="G1067" s="514">
        <f t="shared" ref="G1067:G1071" si="112">E1067+F1067</f>
        <v>0</v>
      </c>
      <c r="H1067" s="472">
        <f>IF($J1054="TC",0,IF($J1054="Nso",0,VLOOKUP($A1051,'Class-9'!$B$9:$EX$108,28,0)))</f>
        <v>0</v>
      </c>
      <c r="I1067" s="511">
        <f>IF($J1054="TC",0,IF($J1054="Nso",0,VLOOKUP($A1051,'Class-9'!$B$9:$EX$108,29,0)))</f>
        <v>0</v>
      </c>
      <c r="J1067" s="514">
        <f t="shared" ref="J1067:J1071" si="113">H1067+I1067</f>
        <v>0</v>
      </c>
      <c r="K1067" s="511">
        <f>IF($J1054="TC",0,IF($J1054="Nso",0,VLOOKUP($A1051,'Class-9'!$B$9:$EX$108,31,0)))</f>
        <v>0</v>
      </c>
      <c r="L1067" s="511">
        <f>IF($J1054="Nso",0,VLOOKUP($A1051,'Class-9'!$B$9:$EX$108,32,0))</f>
        <v>0</v>
      </c>
      <c r="M1067" s="514">
        <f t="shared" ref="M1067:M1071" si="114">K1067+L1067</f>
        <v>0</v>
      </c>
      <c r="N1067" s="511">
        <f t="shared" ref="N1067:N1071" si="115">G1067+J1067+M1067</f>
        <v>0</v>
      </c>
      <c r="O1067" s="513" t="str">
        <f>IF($J1054="TC",0,IF($J1054="Nso",0,VLOOKUP($A1051,'Class-9'!$B$9:$EX$108,38,0)))</f>
        <v/>
      </c>
    </row>
    <row r="1068" spans="1:15" ht="17.25" customHeight="1">
      <c r="A1068" s="1084"/>
      <c r="B1068" s="60" t="s">
        <v>79</v>
      </c>
      <c r="C1068" s="1143" t="str">
        <f>'Class-9'!$AN$3</f>
        <v>SANSKRIT</v>
      </c>
      <c r="D1068" s="1144"/>
      <c r="E1068" s="511">
        <f>IF($J1054="TC",0,IF($J1054="Nso",0,VLOOKUP($A1051,'Class-9'!$B$9:$EX$108,39,0)))</f>
        <v>0</v>
      </c>
      <c r="F1068" s="511">
        <f>IF($J1054="TC",0,IF($J1054="TC",0,IF($J1054="Nso",0,VLOOKUP($A1051,'Class-9'!$B$9:$EX$108,40,0))))</f>
        <v>0</v>
      </c>
      <c r="G1068" s="514">
        <f t="shared" si="112"/>
        <v>0</v>
      </c>
      <c r="H1068" s="472">
        <f>IF($J1054="TC",0,IF($J1054="Nso",0,VLOOKUP($A1051,'Class-9'!$B$9:$EX$108,42,0)))</f>
        <v>0</v>
      </c>
      <c r="I1068" s="511">
        <f>IF($J1054="TC",0,IF($J1054="Nso",0,VLOOKUP($A1051,'Class-9'!$B$9:$EX$108,43,0)))</f>
        <v>0</v>
      </c>
      <c r="J1068" s="514">
        <f t="shared" si="113"/>
        <v>0</v>
      </c>
      <c r="K1068" s="511">
        <f>IF($J1054="TC",0,IF($J1054="Nso",0,VLOOKUP($A1051,'Class-9'!$B$9:$EX$108,45,0)))</f>
        <v>0</v>
      </c>
      <c r="L1068" s="511">
        <f>IF($J1054="Nso",0,VLOOKUP($A1051,'Class-9'!$B$9:$EX$108,46,0))</f>
        <v>0</v>
      </c>
      <c r="M1068" s="514">
        <f t="shared" si="114"/>
        <v>0</v>
      </c>
      <c r="N1068" s="511">
        <f t="shared" si="115"/>
        <v>0</v>
      </c>
      <c r="O1068" s="513" t="str">
        <f>IF($J1054="TC",0,IF($J1054="Nso",0,VLOOKUP($A1051,'Class-9'!$B$9:$EX$108,52,0)))</f>
        <v/>
      </c>
    </row>
    <row r="1069" spans="1:15" ht="17.25" customHeight="1">
      <c r="A1069" s="1084"/>
      <c r="B1069" s="60" t="s">
        <v>79</v>
      </c>
      <c r="C1069" s="1143" t="str">
        <f>'Class-9'!$BB$3</f>
        <v>SCIENCE</v>
      </c>
      <c r="D1069" s="1144"/>
      <c r="E1069" s="511">
        <f>IF($J1054="TC",0,IF($J1054="Nso",0,VLOOKUP($A1051,'Class-9'!$B$9:$EX$108,53,0)))</f>
        <v>0</v>
      </c>
      <c r="F1069" s="511">
        <f>IF($J1054="TC",0,IF($J1054="Nso",0,VLOOKUP($A1051,'Class-9'!$B$9:$EX$108,54,0)))</f>
        <v>0</v>
      </c>
      <c r="G1069" s="514">
        <f t="shared" si="112"/>
        <v>0</v>
      </c>
      <c r="H1069" s="472">
        <f>IF($J1054="TC",0,IF($J1054="Nso",0,VLOOKUP($A1051,'Class-9'!$B$9:$EX$108,56,0)))</f>
        <v>0</v>
      </c>
      <c r="I1069" s="511">
        <f>IF($J1054="TC",0,IF($J1054="Nso",0,VLOOKUP($A1051,'Class-9'!$B$9:$EX$108,57,0)))</f>
        <v>0</v>
      </c>
      <c r="J1069" s="514">
        <f t="shared" si="113"/>
        <v>0</v>
      </c>
      <c r="K1069" s="511">
        <f>IF($J1054="TC",0,IF($J1054="Nso",0,VLOOKUP($A1051,'Class-9'!$B$9:$EX$108,59,0)))</f>
        <v>0</v>
      </c>
      <c r="L1069" s="511">
        <f>IF($J1054="Nso",0,VLOOKUP($A1051,'Class-9'!$B$9:$EX$108,60,0))</f>
        <v>0</v>
      </c>
      <c r="M1069" s="514">
        <f t="shared" si="114"/>
        <v>0</v>
      </c>
      <c r="N1069" s="511">
        <f t="shared" si="115"/>
        <v>0</v>
      </c>
      <c r="O1069" s="513" t="str">
        <f>IF($J1054="TC",0,IF($J1054="Nso",0,VLOOKUP($A1051,'Class-9'!$B$9:$EX$108,66,0)))</f>
        <v/>
      </c>
    </row>
    <row r="1070" spans="1:15" ht="17.25" customHeight="1">
      <c r="A1070" s="1084"/>
      <c r="B1070" s="60" t="s">
        <v>79</v>
      </c>
      <c r="C1070" s="1143" t="str">
        <f>'Class-9'!$BP$3</f>
        <v>MATHEMATICS</v>
      </c>
      <c r="D1070" s="1144"/>
      <c r="E1070" s="511">
        <f>IF($J1054="TC",0,IF($J1054="Nso",0,VLOOKUP($A1051,'Class-9'!$B$9:$EX$108,67,0)))</f>
        <v>0</v>
      </c>
      <c r="F1070" s="511">
        <f>IF($J1054="TC",0,IF($J1054="Nso",0,VLOOKUP($A1051,'Class-9'!$B$9:$EX$108,68,0)))</f>
        <v>0</v>
      </c>
      <c r="G1070" s="514">
        <f t="shared" si="112"/>
        <v>0</v>
      </c>
      <c r="H1070" s="472">
        <f>IF($J1054="TC",0,IF($J1054="Nso",0,VLOOKUP($A1051,'Class-9'!$B$9:$EX$108,70,0)))</f>
        <v>0</v>
      </c>
      <c r="I1070" s="511">
        <f>IF($J1054="TC",0,IF($J1054="Nso",0,VLOOKUP($A1051,'Class-9'!$B$9:$EX$108,71,0)))</f>
        <v>0</v>
      </c>
      <c r="J1070" s="514">
        <f t="shared" si="113"/>
        <v>0</v>
      </c>
      <c r="K1070" s="511">
        <f>IF($J1054="TC",0,IF($J1054="Nso",0,VLOOKUP($A1051,'Class-9'!$B$9:$EX$108,73,0)))</f>
        <v>0</v>
      </c>
      <c r="L1070" s="511">
        <f>IF($J1054="Nso",0,VLOOKUP($A1051,'Class-9'!$B$9:$EX$108,74,0))</f>
        <v>0</v>
      </c>
      <c r="M1070" s="514">
        <f t="shared" si="114"/>
        <v>0</v>
      </c>
      <c r="N1070" s="511">
        <f t="shared" si="115"/>
        <v>0</v>
      </c>
      <c r="O1070" s="513" t="str">
        <f>IF($J1054="TC",0,IF($J1054="Nso",0,VLOOKUP($A1051,'Class-9'!$B$9:$EX$108,80,0)))</f>
        <v/>
      </c>
    </row>
    <row r="1071" spans="1:15" ht="17.25" customHeight="1" thickBot="1">
      <c r="A1071" s="1084"/>
      <c r="B1071" s="60" t="s">
        <v>79</v>
      </c>
      <c r="C1071" s="1117" t="str">
        <f>'Class-9'!$CD$3</f>
        <v>SOCIAL SCIENCE</v>
      </c>
      <c r="D1071" s="1118"/>
      <c r="E1071" s="511">
        <f>IF($J1054="TC",0,IF($J1054="Nso",0,VLOOKUP($A1051,'Class-9'!$B$9:$EX$108,81,0)))</f>
        <v>0</v>
      </c>
      <c r="F1071" s="511">
        <f>IF($J1054="TC",0,IF($J1054="Nso",0,VLOOKUP($A1051,'Class-9'!$B$9:$EX$108,82,0)))</f>
        <v>0</v>
      </c>
      <c r="G1071" s="515">
        <f t="shared" si="112"/>
        <v>0</v>
      </c>
      <c r="H1071" s="516">
        <f>IF($J1054="TC",0,IF($J1054="Nso",0,VLOOKUP($A1051,'Class-9'!$B$9:$EX$108,84,0)))</f>
        <v>0</v>
      </c>
      <c r="I1071" s="511">
        <f>IF($J1054="TC",0,IF($J1054="Nso",0,VLOOKUP($A1051,'Class-9'!$B$9:$EX$108,85,0)))</f>
        <v>0</v>
      </c>
      <c r="J1071" s="515">
        <f t="shared" si="113"/>
        <v>0</v>
      </c>
      <c r="K1071" s="511">
        <f>IF($J1054="TC",0,IF($J1054="Nso",0,VLOOKUP($A1051,'Class-9'!$B$9:$EX$108,87,0)))</f>
        <v>0</v>
      </c>
      <c r="L1071" s="511">
        <f>IF($J1054="Nso",0,VLOOKUP($A1051,'Class-9'!$B$9:$EX$108,88,0))</f>
        <v>0</v>
      </c>
      <c r="M1071" s="515">
        <f t="shared" si="114"/>
        <v>0</v>
      </c>
      <c r="N1071" s="511">
        <f t="shared" si="115"/>
        <v>0</v>
      </c>
      <c r="O1071" s="513" t="str">
        <f>IF($J1054="TC",0,IF($J1054="Nso",0,VLOOKUP($A1051,'Class-9'!$B$9:$EX$108,94,0)))</f>
        <v/>
      </c>
    </row>
    <row r="1072" spans="1:15" ht="21.75" customHeight="1">
      <c r="A1072" s="1084"/>
      <c r="B1072" s="60" t="s">
        <v>79</v>
      </c>
      <c r="C1072" s="1119" t="s">
        <v>92</v>
      </c>
      <c r="D1072" s="1120"/>
      <c r="E1072" s="1121"/>
      <c r="F1072" s="1125" t="s">
        <v>93</v>
      </c>
      <c r="G1072" s="1126"/>
      <c r="H1072" s="1127" t="s">
        <v>94</v>
      </c>
      <c r="I1072" s="1128"/>
      <c r="J1072" s="1129" t="s">
        <v>47</v>
      </c>
      <c r="K1072" s="1130"/>
      <c r="L1072" s="517" t="s">
        <v>114</v>
      </c>
      <c r="M1072" s="1131" t="s">
        <v>45</v>
      </c>
      <c r="N1072" s="1132"/>
      <c r="O1072" s="518" t="s">
        <v>49</v>
      </c>
    </row>
    <row r="1073" spans="1:15" ht="21.75" customHeight="1" thickBot="1">
      <c r="A1073" s="1084"/>
      <c r="B1073" s="60" t="s">
        <v>79</v>
      </c>
      <c r="C1073" s="1122"/>
      <c r="D1073" s="1123"/>
      <c r="E1073" s="1124"/>
      <c r="F1073" s="1133">
        <f>IF($J1054="TC",0,IF($J1054="Nso",0,VLOOKUP($A1051,'Class-9'!$B$9:$EX$108,146,0)))</f>
        <v>0</v>
      </c>
      <c r="G1073" s="1134"/>
      <c r="H1073" s="1133">
        <f>IF($J1054="TC",0,IF($J1054="Nso",0,VLOOKUP($A1051,'Class-9'!$B$9:$EX$108,147,0)))</f>
        <v>0</v>
      </c>
      <c r="I1073" s="1134"/>
      <c r="J1073" s="1135">
        <f>IF($J1054="TC",0,IF($J1054="Nso",0,VLOOKUP($A1051,'Class-9'!$B$9:$EX$108,148,0)))</f>
        <v>0</v>
      </c>
      <c r="K1073" s="1136"/>
      <c r="L1073" s="349" t="str">
        <f>IF($J1054="TC",0,IF($J1054="Nso",0,VLOOKUP($A1051,'Class-9'!$B$9:$EX$108,149,0)))</f>
        <v/>
      </c>
      <c r="M1073" s="1137" t="str">
        <f>IF($J1054="TC","TC",IF($J1054="Nso","NSO",VLOOKUP($A1051,'Class-9'!$B$9:$EX$108,150,0)))</f>
        <v/>
      </c>
      <c r="N1073" s="1138"/>
      <c r="O1073" s="123" t="str">
        <f>IF($J1054="Nso",0,VLOOKUP($A1051,'Class-9'!$B$9:$EX$108,152,0))</f>
        <v/>
      </c>
    </row>
    <row r="1074" spans="1:15" ht="21.75" customHeight="1">
      <c r="A1074" s="1084"/>
      <c r="B1074" s="60" t="s">
        <v>79</v>
      </c>
      <c r="C1074" s="1186" t="s">
        <v>65</v>
      </c>
      <c r="D1074" s="1187"/>
      <c r="E1074" s="1187"/>
      <c r="F1074" s="1187"/>
      <c r="G1074" s="1187"/>
      <c r="H1074" s="1188"/>
      <c r="I1074" s="1189" t="s">
        <v>66</v>
      </c>
      <c r="J1074" s="1190"/>
      <c r="K1074" s="1190"/>
      <c r="L1074" s="124">
        <f>VLOOKUP($A1051,'Class-9'!$B$9:$EX$108,143,0)</f>
        <v>0</v>
      </c>
      <c r="M1074" s="1191" t="s">
        <v>126</v>
      </c>
      <c r="N1074" s="1192"/>
      <c r="O1074" s="1193"/>
    </row>
    <row r="1075" spans="1:15" ht="21.75" customHeight="1" thickBot="1">
      <c r="A1075" s="1084"/>
      <c r="B1075" s="60" t="s">
        <v>79</v>
      </c>
      <c r="C1075" s="1194" t="s">
        <v>60</v>
      </c>
      <c r="D1075" s="1195"/>
      <c r="E1075" s="1195"/>
      <c r="F1075" s="1196" t="s">
        <v>197</v>
      </c>
      <c r="G1075" s="1196"/>
      <c r="H1075" s="351" t="s">
        <v>53</v>
      </c>
      <c r="I1075" s="1197" t="s">
        <v>67</v>
      </c>
      <c r="J1075" s="1198"/>
      <c r="K1075" s="1198"/>
      <c r="L1075" s="174">
        <f>VLOOKUP($A1051,'Class-9'!$B$9:$EX$108,144,0)</f>
        <v>0</v>
      </c>
      <c r="M1075" s="1199" t="str">
        <f>IF($J1054="TC",0,IF($J1054="Nso",0,VLOOKUP($A1051,'Class-9'!$B$9:$EX$108,145,0)))</f>
        <v/>
      </c>
      <c r="N1075" s="1200"/>
      <c r="O1075" s="1201"/>
    </row>
    <row r="1076" spans="1:15" ht="21.75" customHeight="1">
      <c r="A1076" s="1084"/>
      <c r="B1076" s="60" t="s">
        <v>79</v>
      </c>
      <c r="C1076" s="1194"/>
      <c r="D1076" s="1195"/>
      <c r="E1076" s="1195"/>
      <c r="F1076" s="1196"/>
      <c r="G1076" s="1196"/>
      <c r="H1076" s="490" t="s">
        <v>203</v>
      </c>
      <c r="I1076" s="1202" t="s">
        <v>68</v>
      </c>
      <c r="J1076" s="1203"/>
      <c r="K1076" s="1203"/>
      <c r="L1076" s="1204">
        <f>IF($J1054="TC","Transferred",IF($J1054="Nso","NameSeparated",VLOOKUP($A1051,'Class-9'!$B$9:$EX$108,153,0)))</f>
        <v>0</v>
      </c>
      <c r="M1076" s="1204"/>
      <c r="N1076" s="1204"/>
      <c r="O1076" s="1205"/>
    </row>
    <row r="1077" spans="1:15" s="489" customFormat="1" ht="17.25" customHeight="1">
      <c r="A1077" s="1084"/>
      <c r="B1077" s="488" t="s">
        <v>79</v>
      </c>
      <c r="C1077" s="1166" t="str">
        <f>'Class-9'!$CR$3</f>
        <v>Foundation Of Information Tech.</v>
      </c>
      <c r="D1077" s="1167"/>
      <c r="E1077" s="1168"/>
      <c r="F1077" s="1169" t="str">
        <f>IF($J1054="TC",0,IF($J1054="Nso",0,VLOOKUP($A1051,'Class-9'!$B$9:$GA$108,170,0)))</f>
        <v>0/200</v>
      </c>
      <c r="G1077" s="1169"/>
      <c r="H1077" s="122">
        <f>IF($J1054="TC",0,IF($J1054="Nso",0,VLOOKUP($A1051,'Class-9'!$B$9:$GA$108,106,0)))</f>
        <v>0</v>
      </c>
      <c r="I1077" s="1170" t="s">
        <v>81</v>
      </c>
      <c r="J1077" s="1171"/>
      <c r="K1077" s="1171"/>
      <c r="L1077" s="1172">
        <f>'Class-9'!$T$2</f>
        <v>44676</v>
      </c>
      <c r="M1077" s="1173"/>
      <c r="N1077" s="1173"/>
      <c r="O1077" s="1174"/>
    </row>
    <row r="1078" spans="1:15" s="489" customFormat="1" ht="17.25" customHeight="1">
      <c r="A1078" s="1084"/>
      <c r="B1078" s="488" t="s">
        <v>79</v>
      </c>
      <c r="C1078" s="1175" t="str">
        <f>'Class-9'!$DD$3</f>
        <v>Health &amp; Phy. Edu.</v>
      </c>
      <c r="D1078" s="1169"/>
      <c r="E1078" s="1169"/>
      <c r="F1078" s="1176" t="str">
        <f>IF($J1054="TC",0,IF($J1054="Nso",0,VLOOKUP($A1051,'Class-9'!$B$9:$GA$108,174,0)))</f>
        <v>0/200</v>
      </c>
      <c r="G1078" s="1177"/>
      <c r="H1078" s="122">
        <f>IF($J1054="TC",0,IF($J1054="Nso",0,VLOOKUP($A1051,'Class-9'!$B$9:$GA$108,118,0)))</f>
        <v>0</v>
      </c>
      <c r="I1078" s="1178"/>
      <c r="J1078" s="1179"/>
      <c r="K1078" s="1179"/>
      <c r="L1078" s="1179"/>
      <c r="M1078" s="1179"/>
      <c r="N1078" s="1179"/>
      <c r="O1078" s="1180"/>
    </row>
    <row r="1079" spans="1:15" s="489" customFormat="1" ht="17.25" customHeight="1">
      <c r="A1079" s="1084"/>
      <c r="B1079" s="488" t="s">
        <v>79</v>
      </c>
      <c r="C1079" s="1184" t="str">
        <f>'Class-9'!$DP$3</f>
        <v>S.U.P.W.</v>
      </c>
      <c r="D1079" s="1185"/>
      <c r="E1079" s="1185"/>
      <c r="F1079" s="1176" t="str">
        <f>IF($J1054="TC",0,IF($J1054="Nso",0,VLOOKUP($A1051,'Class-9'!$B$9:$GA$108,178,0)))</f>
        <v>0/100</v>
      </c>
      <c r="G1079" s="1177"/>
      <c r="H1079" s="122">
        <f>IF($J1054="TC",0,IF($J1054="Nso",0,VLOOKUP($A1051,'Class-9'!$B$9:$GA$108,124,0)))</f>
        <v>0</v>
      </c>
      <c r="I1079" s="1181"/>
      <c r="J1079" s="1182"/>
      <c r="K1079" s="1182"/>
      <c r="L1079" s="1182"/>
      <c r="M1079" s="1182"/>
      <c r="N1079" s="1182"/>
      <c r="O1079" s="1183"/>
    </row>
    <row r="1080" spans="1:15" s="489" customFormat="1" ht="17.25" customHeight="1">
      <c r="A1080" s="1084"/>
      <c r="B1080" s="488"/>
      <c r="C1080" s="1184" t="str">
        <f>'Class-9'!$DV$3</f>
        <v>ART EDUCATION</v>
      </c>
      <c r="D1080" s="1185"/>
      <c r="E1080" s="1185"/>
      <c r="F1080" s="1176" t="str">
        <f>IF($J1053="TC",0,IF($J1053="Nso",0,VLOOKUP($A1051,'Class-9'!$B$9:$GA$108,182,0)))</f>
        <v>0/100</v>
      </c>
      <c r="G1080" s="1177"/>
      <c r="H1080" s="122">
        <f>IF($J1053="TC",0,IF($J1053="Nso",0,VLOOKUP($A1051,'Class-9'!$B$9:$GA$108,130,0)))</f>
        <v>0</v>
      </c>
      <c r="I1080" s="1237" t="s">
        <v>95</v>
      </c>
      <c r="J1080" s="1221"/>
      <c r="K1080" s="1221"/>
      <c r="L1080" s="1221"/>
      <c r="M1080" s="1221"/>
      <c r="N1080" s="1221"/>
      <c r="O1080" s="1222"/>
    </row>
    <row r="1081" spans="1:15" s="489" customFormat="1" ht="17.25" customHeight="1" thickBot="1">
      <c r="A1081" s="1084"/>
      <c r="B1081" s="488" t="s">
        <v>79</v>
      </c>
      <c r="C1081" s="1238" t="str">
        <f>'Class-9'!$EB$3</f>
        <v>H &amp; C RAJ</v>
      </c>
      <c r="D1081" s="1239"/>
      <c r="E1081" s="1239"/>
      <c r="F1081" s="1240" t="str">
        <f>IF($J1054="TC",0,IF($J1054="Nso",0,VLOOKUP($A1051,'Class-9'!$B$9:$GZ$108,186,0)))</f>
        <v>0/200</v>
      </c>
      <c r="G1081" s="1241"/>
      <c r="H1081" s="468">
        <f>IF($J1054="TC",0,IF($J1054="Nso",0,VLOOKUP($A1051,'Class-9'!$B$9:$GAZ$108,142,0)))</f>
        <v>0</v>
      </c>
      <c r="I1081" s="1237" t="s">
        <v>74</v>
      </c>
      <c r="J1081" s="1221"/>
      <c r="K1081" s="1221"/>
      <c r="L1081" s="1221"/>
      <c r="M1081" s="1221"/>
      <c r="N1081" s="1221"/>
      <c r="O1081" s="1222"/>
    </row>
    <row r="1082" spans="1:15" ht="17.25" customHeight="1">
      <c r="A1082" s="1084"/>
      <c r="B1082" s="49" t="s">
        <v>79</v>
      </c>
      <c r="C1082" s="1209" t="s">
        <v>205</v>
      </c>
      <c r="D1082" s="1210"/>
      <c r="E1082" s="1211"/>
      <c r="F1082" s="1218" t="s">
        <v>206</v>
      </c>
      <c r="G1082" s="1219"/>
      <c r="H1082" s="519" t="s">
        <v>34</v>
      </c>
      <c r="I1082" s="1220" t="s">
        <v>75</v>
      </c>
      <c r="J1082" s="1221"/>
      <c r="K1082" s="1221"/>
      <c r="L1082" s="1221"/>
      <c r="M1082" s="1221"/>
      <c r="N1082" s="1221"/>
      <c r="O1082" s="1222"/>
    </row>
    <row r="1083" spans="1:15" ht="17.25" customHeight="1">
      <c r="A1083" s="1084"/>
      <c r="B1083" s="49" t="s">
        <v>79</v>
      </c>
      <c r="C1083" s="1212"/>
      <c r="D1083" s="1213"/>
      <c r="E1083" s="1214"/>
      <c r="F1083" s="1223" t="s">
        <v>207</v>
      </c>
      <c r="G1083" s="1224"/>
      <c r="H1083" s="520" t="s">
        <v>204</v>
      </c>
      <c r="I1083" s="1225" t="s">
        <v>76</v>
      </c>
      <c r="J1083" s="1226"/>
      <c r="K1083" s="1226"/>
      <c r="L1083" s="1226"/>
      <c r="M1083" s="1226"/>
      <c r="N1083" s="1226"/>
      <c r="O1083" s="1227"/>
    </row>
    <row r="1084" spans="1:15" ht="17.25" customHeight="1">
      <c r="A1084" s="1084"/>
      <c r="B1084" s="49" t="s">
        <v>79</v>
      </c>
      <c r="C1084" s="1212"/>
      <c r="D1084" s="1213"/>
      <c r="E1084" s="1214"/>
      <c r="F1084" s="1223" t="s">
        <v>211</v>
      </c>
      <c r="G1084" s="1224"/>
      <c r="H1084" s="520" t="s">
        <v>69</v>
      </c>
      <c r="I1084" s="1228"/>
      <c r="J1084" s="1229"/>
      <c r="K1084" s="1229"/>
      <c r="L1084" s="1229"/>
      <c r="M1084" s="1229"/>
      <c r="N1084" s="1229"/>
      <c r="O1084" s="1230"/>
    </row>
    <row r="1085" spans="1:15" ht="17.25" customHeight="1">
      <c r="A1085" s="1084"/>
      <c r="B1085" s="49" t="s">
        <v>79</v>
      </c>
      <c r="C1085" s="1212"/>
      <c r="D1085" s="1213"/>
      <c r="E1085" s="1214"/>
      <c r="F1085" s="1223" t="s">
        <v>212</v>
      </c>
      <c r="G1085" s="1224"/>
      <c r="H1085" s="520" t="s">
        <v>70</v>
      </c>
      <c r="I1085" s="1228"/>
      <c r="J1085" s="1229"/>
      <c r="K1085" s="1229"/>
      <c r="L1085" s="1229"/>
      <c r="M1085" s="1229"/>
      <c r="N1085" s="1229"/>
      <c r="O1085" s="1230"/>
    </row>
    <row r="1086" spans="1:15" ht="17.25" customHeight="1">
      <c r="A1086" s="1084"/>
      <c r="B1086" s="49" t="s">
        <v>79</v>
      </c>
      <c r="C1086" s="1212"/>
      <c r="D1086" s="1213"/>
      <c r="E1086" s="1214"/>
      <c r="F1086" s="1223" t="s">
        <v>125</v>
      </c>
      <c r="G1086" s="1224"/>
      <c r="H1086" s="520" t="s">
        <v>72</v>
      </c>
      <c r="I1086" s="1231" t="s">
        <v>96</v>
      </c>
      <c r="J1086" s="1232"/>
      <c r="K1086" s="1232"/>
      <c r="L1086" s="1232"/>
      <c r="M1086" s="1232"/>
      <c r="N1086" s="1232"/>
      <c r="O1086" s="1233"/>
    </row>
    <row r="1087" spans="1:15" ht="17.25" customHeight="1" thickBot="1">
      <c r="A1087" s="1084"/>
      <c r="B1087" s="62" t="s">
        <v>79</v>
      </c>
      <c r="C1087" s="1215"/>
      <c r="D1087" s="1216"/>
      <c r="E1087" s="1217"/>
      <c r="F1087" s="1206" t="s">
        <v>208</v>
      </c>
      <c r="G1087" s="1207"/>
      <c r="H1087" s="521" t="s">
        <v>71</v>
      </c>
      <c r="I1087" s="1234"/>
      <c r="J1087" s="1235"/>
      <c r="K1087" s="1235"/>
      <c r="L1087" s="1235"/>
      <c r="M1087" s="1235"/>
      <c r="N1087" s="1235"/>
      <c r="O1087" s="1236"/>
    </row>
    <row r="1088" spans="1:15" ht="22.5" customHeight="1" thickTop="1">
      <c r="A1088" s="1208"/>
      <c r="B1088" s="1208"/>
      <c r="C1088" s="1208"/>
      <c r="D1088" s="1208"/>
      <c r="E1088" s="1208"/>
      <c r="F1088" s="1208"/>
      <c r="G1088" s="1208"/>
      <c r="H1088" s="1208"/>
      <c r="I1088" s="1208"/>
      <c r="J1088" s="1208"/>
      <c r="K1088" s="1208"/>
      <c r="L1088" s="1208"/>
      <c r="M1088" s="1208"/>
      <c r="N1088" s="1208"/>
      <c r="O1088" s="1208"/>
    </row>
    <row r="1089" spans="1:16" ht="24.75" customHeight="1" thickBot="1">
      <c r="A1089" s="504">
        <f>A1051+1</f>
        <v>30</v>
      </c>
      <c r="B1089" s="1083" t="s">
        <v>56</v>
      </c>
      <c r="C1089" s="1083"/>
      <c r="D1089" s="1083"/>
      <c r="E1089" s="1083"/>
      <c r="F1089" s="1083"/>
      <c r="G1089" s="1083"/>
      <c r="H1089" s="1083"/>
      <c r="I1089" s="1083"/>
      <c r="J1089" s="1083"/>
      <c r="K1089" s="1083"/>
      <c r="L1089" s="1083"/>
      <c r="M1089" s="1083"/>
      <c r="N1089" s="1083"/>
      <c r="O1089" s="1083"/>
    </row>
    <row r="1090" spans="1:16" ht="42" customHeight="1" thickTop="1">
      <c r="A1090" s="1084"/>
      <c r="B1090" s="1085"/>
      <c r="C1090" s="1086"/>
      <c r="D1090" s="1089" t="str">
        <f>Master!$E$8</f>
        <v>Govt. Sr. Secondary School Raimalwada</v>
      </c>
      <c r="E1090" s="1090"/>
      <c r="F1090" s="1090"/>
      <c r="G1090" s="1090"/>
      <c r="H1090" s="1090"/>
      <c r="I1090" s="1090"/>
      <c r="J1090" s="1090"/>
      <c r="K1090" s="1090"/>
      <c r="L1090" s="1090"/>
      <c r="M1090" s="1090"/>
      <c r="N1090" s="1090"/>
      <c r="O1090" s="1091"/>
    </row>
    <row r="1091" spans="1:16" ht="27.75" customHeight="1" thickBot="1">
      <c r="A1091" s="1084"/>
      <c r="B1091" s="1087"/>
      <c r="C1091" s="1088"/>
      <c r="D1091" s="1092" t="str">
        <f>Master!$E$11</f>
        <v>P.S.-Bapini (Jodhpur)</v>
      </c>
      <c r="E1091" s="1093"/>
      <c r="F1091" s="1093"/>
      <c r="G1091" s="1093"/>
      <c r="H1091" s="1093"/>
      <c r="I1091" s="1093"/>
      <c r="J1091" s="1093"/>
      <c r="K1091" s="1093"/>
      <c r="L1091" s="1093"/>
      <c r="M1091" s="1093"/>
      <c r="N1091" s="1093"/>
      <c r="O1091" s="1094"/>
    </row>
    <row r="1092" spans="1:16" ht="17.25" customHeight="1">
      <c r="A1092" s="1084"/>
      <c r="B1092" s="352"/>
      <c r="C1092" s="1095" t="s">
        <v>188</v>
      </c>
      <c r="D1092" s="1096"/>
      <c r="E1092" s="1096"/>
      <c r="F1092" s="1096"/>
      <c r="G1092" s="1097"/>
      <c r="H1092" s="1104" t="s">
        <v>161</v>
      </c>
      <c r="I1092" s="1104"/>
      <c r="J1092" s="1107">
        <f>VLOOKUP($A1089,'Class-9'!$B$9:$K$108,6)</f>
        <v>0</v>
      </c>
      <c r="K1092" s="1108"/>
      <c r="L1092" s="1113" t="s">
        <v>77</v>
      </c>
      <c r="M1092" s="1114"/>
      <c r="N1092" s="1115" t="str">
        <f>Master!$E$14</f>
        <v>08151106901</v>
      </c>
      <c r="O1092" s="1116"/>
    </row>
    <row r="1093" spans="1:16" ht="17.25" customHeight="1">
      <c r="A1093" s="1084"/>
      <c r="B1093" s="47"/>
      <c r="C1093" s="1098"/>
      <c r="D1093" s="1099"/>
      <c r="E1093" s="1099"/>
      <c r="F1093" s="1099"/>
      <c r="G1093" s="1100"/>
      <c r="H1093" s="1105"/>
      <c r="I1093" s="1105"/>
      <c r="J1093" s="1109"/>
      <c r="K1093" s="1110"/>
      <c r="L1093" s="1071" t="s">
        <v>73</v>
      </c>
      <c r="M1093" s="1072"/>
      <c r="N1093" s="1072"/>
      <c r="O1093" s="1073"/>
      <c r="P1093" s="165" t="s">
        <v>196</v>
      </c>
    </row>
    <row r="1094" spans="1:16" ht="17.25" customHeight="1" thickBot="1">
      <c r="A1094" s="1084"/>
      <c r="B1094" s="47"/>
      <c r="C1094" s="1101"/>
      <c r="D1094" s="1102"/>
      <c r="E1094" s="1102"/>
      <c r="F1094" s="1102"/>
      <c r="G1094" s="1103"/>
      <c r="H1094" s="1106"/>
      <c r="I1094" s="1106"/>
      <c r="J1094" s="1111"/>
      <c r="K1094" s="1112"/>
      <c r="L1094" s="1074" t="s">
        <v>57</v>
      </c>
      <c r="M1094" s="1075"/>
      <c r="N1094" s="1076" t="str">
        <f>Master!$E$6</f>
        <v>2021-22</v>
      </c>
      <c r="O1094" s="1077"/>
    </row>
    <row r="1095" spans="1:16" ht="21.75" customHeight="1">
      <c r="A1095" s="1084"/>
      <c r="B1095" s="49" t="s">
        <v>79</v>
      </c>
      <c r="C1095" s="1078" t="s">
        <v>22</v>
      </c>
      <c r="D1095" s="1079"/>
      <c r="E1095" s="1079"/>
      <c r="F1095" s="1080"/>
      <c r="G1095" s="482" t="s">
        <v>186</v>
      </c>
      <c r="H1095" s="1081">
        <f>VLOOKUP($A1089,'Class-9'!$B$9:$EX$108,4,0)</f>
        <v>0</v>
      </c>
      <c r="I1095" s="1081"/>
      <c r="J1095" s="1081"/>
      <c r="K1095" s="1081"/>
      <c r="L1095" s="1081"/>
      <c r="M1095" s="1081"/>
      <c r="N1095" s="1081"/>
      <c r="O1095" s="1082"/>
    </row>
    <row r="1096" spans="1:16" ht="21.75" customHeight="1">
      <c r="A1096" s="1084"/>
      <c r="B1096" s="49" t="s">
        <v>79</v>
      </c>
      <c r="C1096" s="1065" t="s">
        <v>24</v>
      </c>
      <c r="D1096" s="1066"/>
      <c r="E1096" s="1066"/>
      <c r="F1096" s="1067"/>
      <c r="G1096" s="483" t="s">
        <v>186</v>
      </c>
      <c r="H1096" s="1068">
        <f>VLOOKUP($A1089,'Class-9'!$B$9:$EX$108,7,0)</f>
        <v>0</v>
      </c>
      <c r="I1096" s="1068"/>
      <c r="J1096" s="1068"/>
      <c r="K1096" s="1068"/>
      <c r="L1096" s="1068"/>
      <c r="M1096" s="1068"/>
      <c r="N1096" s="1068"/>
      <c r="O1096" s="1069"/>
    </row>
    <row r="1097" spans="1:16" ht="21.75" customHeight="1">
      <c r="A1097" s="1084"/>
      <c r="B1097" s="49" t="s">
        <v>79</v>
      </c>
      <c r="C1097" s="1065" t="s">
        <v>25</v>
      </c>
      <c r="D1097" s="1066"/>
      <c r="E1097" s="1066"/>
      <c r="F1097" s="1067"/>
      <c r="G1097" s="483" t="s">
        <v>186</v>
      </c>
      <c r="H1097" s="1068">
        <f>VLOOKUP($A1089,'Class-9'!$B$9:$EX$108,8,0)</f>
        <v>0</v>
      </c>
      <c r="I1097" s="1068"/>
      <c r="J1097" s="1068"/>
      <c r="K1097" s="1068"/>
      <c r="L1097" s="1068"/>
      <c r="M1097" s="1068"/>
      <c r="N1097" s="1068"/>
      <c r="O1097" s="1069"/>
    </row>
    <row r="1098" spans="1:16" ht="21.75" customHeight="1">
      <c r="A1098" s="1084"/>
      <c r="B1098" s="49" t="s">
        <v>79</v>
      </c>
      <c r="C1098" s="1065" t="s">
        <v>58</v>
      </c>
      <c r="D1098" s="1066"/>
      <c r="E1098" s="1066"/>
      <c r="F1098" s="1067"/>
      <c r="G1098" s="483" t="s">
        <v>186</v>
      </c>
      <c r="H1098" s="1068">
        <f>VLOOKUP($A1089,'Class-9'!$B$9:$EX$108,9,0)</f>
        <v>0</v>
      </c>
      <c r="I1098" s="1068"/>
      <c r="J1098" s="1068"/>
      <c r="K1098" s="1068"/>
      <c r="L1098" s="1068"/>
      <c r="M1098" s="1068"/>
      <c r="N1098" s="1068"/>
      <c r="O1098" s="1069"/>
    </row>
    <row r="1099" spans="1:16" ht="21.75" customHeight="1">
      <c r="A1099" s="1084"/>
      <c r="B1099" s="49" t="s">
        <v>79</v>
      </c>
      <c r="C1099" s="1065" t="s">
        <v>59</v>
      </c>
      <c r="D1099" s="1066"/>
      <c r="E1099" s="1066"/>
      <c r="F1099" s="1067"/>
      <c r="G1099" s="483" t="s">
        <v>186</v>
      </c>
      <c r="H1099" s="1070" t="str">
        <f>CONCATENATE('Class-9'!$G$4,'Class-9'!$J$4)</f>
        <v>9(A)</v>
      </c>
      <c r="I1099" s="1068"/>
      <c r="J1099" s="1068"/>
      <c r="K1099" s="1068"/>
      <c r="L1099" s="1068"/>
      <c r="M1099" s="1068"/>
      <c r="N1099" s="1068"/>
      <c r="O1099" s="1069"/>
    </row>
    <row r="1100" spans="1:16" ht="21.75" customHeight="1" thickBot="1">
      <c r="A1100" s="1084"/>
      <c r="B1100" s="49" t="s">
        <v>79</v>
      </c>
      <c r="C1100" s="1145" t="s">
        <v>27</v>
      </c>
      <c r="D1100" s="1146"/>
      <c r="E1100" s="1146"/>
      <c r="F1100" s="1147"/>
      <c r="G1100" s="484" t="s">
        <v>186</v>
      </c>
      <c r="H1100" s="1148">
        <f>VLOOKUP($A1089,'Class-9'!$B$9:$EX$108,10,0)</f>
        <v>0</v>
      </c>
      <c r="I1100" s="1148"/>
      <c r="J1100" s="1148"/>
      <c r="K1100" s="1148"/>
      <c r="L1100" s="1148"/>
      <c r="M1100" s="1148"/>
      <c r="N1100" s="1148"/>
      <c r="O1100" s="1149"/>
    </row>
    <row r="1101" spans="1:16" ht="19.5" customHeight="1">
      <c r="A1101" s="1084"/>
      <c r="B1101" s="60" t="s">
        <v>79</v>
      </c>
      <c r="C1101" s="1150" t="s">
        <v>60</v>
      </c>
      <c r="D1101" s="1151"/>
      <c r="E1101" s="1154" t="s">
        <v>83</v>
      </c>
      <c r="F1101" s="1154" t="s">
        <v>84</v>
      </c>
      <c r="G1101" s="1156" t="s">
        <v>33</v>
      </c>
      <c r="H1101" s="1158" t="s">
        <v>61</v>
      </c>
      <c r="I1101" s="1158"/>
      <c r="J1101" s="1159"/>
      <c r="K1101" s="1160" t="s">
        <v>100</v>
      </c>
      <c r="L1101" s="1161"/>
      <c r="M1101" s="1162"/>
      <c r="N1101" s="1154" t="s">
        <v>91</v>
      </c>
      <c r="O1101" s="1163" t="s">
        <v>209</v>
      </c>
    </row>
    <row r="1102" spans="1:16" ht="21.75" customHeight="1">
      <c r="A1102" s="1084"/>
      <c r="B1102" s="60"/>
      <c r="C1102" s="1152"/>
      <c r="D1102" s="1153"/>
      <c r="E1102" s="1155"/>
      <c r="F1102" s="1155"/>
      <c r="G1102" s="1157"/>
      <c r="H1102" s="507" t="s">
        <v>32</v>
      </c>
      <c r="I1102" s="347" t="s">
        <v>199</v>
      </c>
      <c r="J1102" s="508" t="s">
        <v>33</v>
      </c>
      <c r="K1102" s="507" t="s">
        <v>32</v>
      </c>
      <c r="L1102" s="347" t="s">
        <v>199</v>
      </c>
      <c r="M1102" s="508" t="s">
        <v>33</v>
      </c>
      <c r="N1102" s="1155"/>
      <c r="O1102" s="1164"/>
    </row>
    <row r="1103" spans="1:16" ht="21.75" customHeight="1" thickBot="1">
      <c r="A1103" s="1084"/>
      <c r="B1103" s="60" t="s">
        <v>79</v>
      </c>
      <c r="C1103" s="1139" t="s">
        <v>62</v>
      </c>
      <c r="D1103" s="1140"/>
      <c r="E1103" s="509">
        <f>'Class-9'!$L$7</f>
        <v>20</v>
      </c>
      <c r="F1103" s="509">
        <f>'Class-9'!$M$7</f>
        <v>20</v>
      </c>
      <c r="G1103" s="510">
        <f>SUM(E1103:F1103)</f>
        <v>40</v>
      </c>
      <c r="H1103" s="509">
        <f>'Class-9'!$O$7</f>
        <v>48</v>
      </c>
      <c r="I1103" s="509">
        <f>'Class-9'!$P$7</f>
        <v>12</v>
      </c>
      <c r="J1103" s="510">
        <f>SUM(H1103:I1103)</f>
        <v>60</v>
      </c>
      <c r="K1103" s="509">
        <f>'Class-9'!$R$7</f>
        <v>80</v>
      </c>
      <c r="L1103" s="509">
        <f>'Class-9'!$S$7</f>
        <v>20</v>
      </c>
      <c r="M1103" s="510">
        <f>SUM(K1103:L1103)</f>
        <v>100</v>
      </c>
      <c r="N1103" s="509">
        <f>SUM(G1103,J1103,M1103)</f>
        <v>200</v>
      </c>
      <c r="O1103" s="1165"/>
    </row>
    <row r="1104" spans="1:16" ht="17.25" customHeight="1">
      <c r="A1104" s="1084"/>
      <c r="B1104" s="60" t="s">
        <v>79</v>
      </c>
      <c r="C1104" s="1141" t="str">
        <f>'Class-9'!$L$3</f>
        <v>HINDI</v>
      </c>
      <c r="D1104" s="1142"/>
      <c r="E1104" s="511">
        <f>IF($J1092="TC",0,IF($J1092="Nso",0,VLOOKUP($A1089,'Class-9'!$B$9:$EX$108,11,0)))</f>
        <v>0</v>
      </c>
      <c r="F1104" s="511">
        <f>IF($J1092="TC",0,IF($J1092="Nso",0,VLOOKUP($A1089,'Class-9'!$B$9:$EX$108,12,0)))</f>
        <v>0</v>
      </c>
      <c r="G1104" s="512">
        <f>E1104+F1104</f>
        <v>0</v>
      </c>
      <c r="H1104" s="511">
        <f>IF($J1092="TC",0,IF($J1092="Nso",0,VLOOKUP($A1089,'Class-9'!$B$9:$EX$108,14,0)))</f>
        <v>0</v>
      </c>
      <c r="I1104" s="511">
        <f>IF($J1092="TC",0,IF($J1092="Nso",0,VLOOKUP($A1089,'Class-9'!$B$9:$EX$108,15,0)))</f>
        <v>0</v>
      </c>
      <c r="J1104" s="512">
        <f>H1104+I1104</f>
        <v>0</v>
      </c>
      <c r="K1104" s="511">
        <f>IF($J1092="TC",0,IF($J1092="Nso",0,VLOOKUP($A1089,'Class-9'!$B$9:$EX$108,17,0)))</f>
        <v>0</v>
      </c>
      <c r="L1104" s="511">
        <f>IF($J1092="Nso",0,VLOOKUP($A1089,'Class-9'!$B$9:$EX$108,18,0))</f>
        <v>0</v>
      </c>
      <c r="M1104" s="512">
        <f>K1104+L1104</f>
        <v>0</v>
      </c>
      <c r="N1104" s="511">
        <f>G1104+J1104+M1104</f>
        <v>0</v>
      </c>
      <c r="O1104" s="513" t="str">
        <f>IF($J1092="TC",0,IF($J1092="Nso",0,VLOOKUP($A1089,'Class-9'!$B$9:$EX$108,24,0)))</f>
        <v/>
      </c>
    </row>
    <row r="1105" spans="1:15" ht="17.25" customHeight="1">
      <c r="A1105" s="1084"/>
      <c r="B1105" s="60" t="s">
        <v>79</v>
      </c>
      <c r="C1105" s="1143" t="str">
        <f>'Class-9'!$Z$3</f>
        <v>ENGLISH</v>
      </c>
      <c r="D1105" s="1144"/>
      <c r="E1105" s="511">
        <f>IF($J1092="TC",0,IF($J1092="Nso",0,VLOOKUP($A1089,'Class-9'!$B$9:$EX$108,25,0)))</f>
        <v>0</v>
      </c>
      <c r="F1105" s="511">
        <f>IF($J1092="TC",0,IF($J1092="Nso",0,VLOOKUP($A1089,'Class-9'!$B$9:$EX$108,26,0)))</f>
        <v>0</v>
      </c>
      <c r="G1105" s="514">
        <f t="shared" ref="G1105:G1109" si="116">E1105+F1105</f>
        <v>0</v>
      </c>
      <c r="H1105" s="472">
        <f>IF($J1092="TC",0,IF($J1092="Nso",0,VLOOKUP($A1089,'Class-9'!$B$9:$EX$108,28,0)))</f>
        <v>0</v>
      </c>
      <c r="I1105" s="511">
        <f>IF($J1092="TC",0,IF($J1092="Nso",0,VLOOKUP($A1089,'Class-9'!$B$9:$EX$108,29,0)))</f>
        <v>0</v>
      </c>
      <c r="J1105" s="514">
        <f t="shared" ref="J1105:J1109" si="117">H1105+I1105</f>
        <v>0</v>
      </c>
      <c r="K1105" s="511">
        <f>IF($J1092="TC",0,IF($J1092="Nso",0,VLOOKUP($A1089,'Class-9'!$B$9:$EX$108,31,0)))</f>
        <v>0</v>
      </c>
      <c r="L1105" s="511">
        <f>IF($J1092="Nso",0,VLOOKUP($A1089,'Class-9'!$B$9:$EX$108,32,0))</f>
        <v>0</v>
      </c>
      <c r="M1105" s="514">
        <f t="shared" ref="M1105:M1109" si="118">K1105+L1105</f>
        <v>0</v>
      </c>
      <c r="N1105" s="511">
        <f t="shared" ref="N1105:N1109" si="119">G1105+J1105+M1105</f>
        <v>0</v>
      </c>
      <c r="O1105" s="513" t="str">
        <f>IF($J1092="TC",0,IF($J1092="Nso",0,VLOOKUP($A1089,'Class-9'!$B$9:$EX$108,38,0)))</f>
        <v/>
      </c>
    </row>
    <row r="1106" spans="1:15" ht="17.25" customHeight="1">
      <c r="A1106" s="1084"/>
      <c r="B1106" s="60" t="s">
        <v>79</v>
      </c>
      <c r="C1106" s="1143" t="str">
        <f>'Class-9'!$AN$3</f>
        <v>SANSKRIT</v>
      </c>
      <c r="D1106" s="1144"/>
      <c r="E1106" s="511">
        <f>IF($J1092="TC",0,IF($J1092="Nso",0,VLOOKUP($A1089,'Class-9'!$B$9:$EX$108,39,0)))</f>
        <v>0</v>
      </c>
      <c r="F1106" s="511">
        <f>IF($J1092="TC",0,IF($J1092="TC",0,IF($J1092="Nso",0,VLOOKUP($A1089,'Class-9'!$B$9:$EX$108,40,0))))</f>
        <v>0</v>
      </c>
      <c r="G1106" s="514">
        <f t="shared" si="116"/>
        <v>0</v>
      </c>
      <c r="H1106" s="472">
        <f>IF($J1092="TC",0,IF($J1092="Nso",0,VLOOKUP($A1089,'Class-9'!$B$9:$EX$108,42,0)))</f>
        <v>0</v>
      </c>
      <c r="I1106" s="511">
        <f>IF($J1092="TC",0,IF($J1092="Nso",0,VLOOKUP($A1089,'Class-9'!$B$9:$EX$108,43,0)))</f>
        <v>0</v>
      </c>
      <c r="J1106" s="514">
        <f t="shared" si="117"/>
        <v>0</v>
      </c>
      <c r="K1106" s="511">
        <f>IF($J1092="TC",0,IF($J1092="Nso",0,VLOOKUP($A1089,'Class-9'!$B$9:$EX$108,45,0)))</f>
        <v>0</v>
      </c>
      <c r="L1106" s="511">
        <f>IF($J1092="Nso",0,VLOOKUP($A1089,'Class-9'!$B$9:$EX$108,46,0))</f>
        <v>0</v>
      </c>
      <c r="M1106" s="514">
        <f t="shared" si="118"/>
        <v>0</v>
      </c>
      <c r="N1106" s="511">
        <f t="shared" si="119"/>
        <v>0</v>
      </c>
      <c r="O1106" s="513" t="str">
        <f>IF($J1092="TC",0,IF($J1092="Nso",0,VLOOKUP($A1089,'Class-9'!$B$9:$EX$108,52,0)))</f>
        <v/>
      </c>
    </row>
    <row r="1107" spans="1:15" ht="17.25" customHeight="1">
      <c r="A1107" s="1084"/>
      <c r="B1107" s="60" t="s">
        <v>79</v>
      </c>
      <c r="C1107" s="1143" t="str">
        <f>'Class-9'!$BB$3</f>
        <v>SCIENCE</v>
      </c>
      <c r="D1107" s="1144"/>
      <c r="E1107" s="511">
        <f>IF($J1092="TC",0,IF($J1092="Nso",0,VLOOKUP($A1089,'Class-9'!$B$9:$EX$108,53,0)))</f>
        <v>0</v>
      </c>
      <c r="F1107" s="511">
        <f>IF($J1092="TC",0,IF($J1092="Nso",0,VLOOKUP($A1089,'Class-9'!$B$9:$EX$108,54,0)))</f>
        <v>0</v>
      </c>
      <c r="G1107" s="514">
        <f t="shared" si="116"/>
        <v>0</v>
      </c>
      <c r="H1107" s="472">
        <f>IF($J1092="TC",0,IF($J1092="Nso",0,VLOOKUP($A1089,'Class-9'!$B$9:$EX$108,56,0)))</f>
        <v>0</v>
      </c>
      <c r="I1107" s="511">
        <f>IF($J1092="TC",0,IF($J1092="Nso",0,VLOOKUP($A1089,'Class-9'!$B$9:$EX$108,57,0)))</f>
        <v>0</v>
      </c>
      <c r="J1107" s="514">
        <f t="shared" si="117"/>
        <v>0</v>
      </c>
      <c r="K1107" s="511">
        <f>IF($J1092="TC",0,IF($J1092="Nso",0,VLOOKUP($A1089,'Class-9'!$B$9:$EX$108,59,0)))</f>
        <v>0</v>
      </c>
      <c r="L1107" s="511">
        <f>IF($J1092="Nso",0,VLOOKUP($A1089,'Class-9'!$B$9:$EX$108,60,0))</f>
        <v>0</v>
      </c>
      <c r="M1107" s="514">
        <f t="shared" si="118"/>
        <v>0</v>
      </c>
      <c r="N1107" s="511">
        <f t="shared" si="119"/>
        <v>0</v>
      </c>
      <c r="O1107" s="513" t="str">
        <f>IF($J1092="TC",0,IF($J1092="Nso",0,VLOOKUP($A1089,'Class-9'!$B$9:$EX$108,66,0)))</f>
        <v/>
      </c>
    </row>
    <row r="1108" spans="1:15" ht="17.25" customHeight="1">
      <c r="A1108" s="1084"/>
      <c r="B1108" s="60" t="s">
        <v>79</v>
      </c>
      <c r="C1108" s="1143" t="str">
        <f>'Class-9'!$BP$3</f>
        <v>MATHEMATICS</v>
      </c>
      <c r="D1108" s="1144"/>
      <c r="E1108" s="511">
        <f>IF($J1092="TC",0,IF($J1092="Nso",0,VLOOKUP($A1089,'Class-9'!$B$9:$EX$108,67,0)))</f>
        <v>0</v>
      </c>
      <c r="F1108" s="511">
        <f>IF($J1092="TC",0,IF($J1092="Nso",0,VLOOKUP($A1089,'Class-9'!$B$9:$EX$108,68,0)))</f>
        <v>0</v>
      </c>
      <c r="G1108" s="514">
        <f t="shared" si="116"/>
        <v>0</v>
      </c>
      <c r="H1108" s="472">
        <f>IF($J1092="TC",0,IF($J1092="Nso",0,VLOOKUP($A1089,'Class-9'!$B$9:$EX$108,70,0)))</f>
        <v>0</v>
      </c>
      <c r="I1108" s="511">
        <f>IF($J1092="TC",0,IF($J1092="Nso",0,VLOOKUP($A1089,'Class-9'!$B$9:$EX$108,71,0)))</f>
        <v>0</v>
      </c>
      <c r="J1108" s="514">
        <f t="shared" si="117"/>
        <v>0</v>
      </c>
      <c r="K1108" s="511">
        <f>IF($J1092="TC",0,IF($J1092="Nso",0,VLOOKUP($A1089,'Class-9'!$B$9:$EX$108,73,0)))</f>
        <v>0</v>
      </c>
      <c r="L1108" s="511">
        <f>IF($J1092="Nso",0,VLOOKUP($A1089,'Class-9'!$B$9:$EX$108,74,0))</f>
        <v>0</v>
      </c>
      <c r="M1108" s="514">
        <f t="shared" si="118"/>
        <v>0</v>
      </c>
      <c r="N1108" s="511">
        <f t="shared" si="119"/>
        <v>0</v>
      </c>
      <c r="O1108" s="513" t="str">
        <f>IF($J1092="TC",0,IF($J1092="Nso",0,VLOOKUP($A1089,'Class-9'!$B$9:$EX$108,80,0)))</f>
        <v/>
      </c>
    </row>
    <row r="1109" spans="1:15" ht="17.25" customHeight="1" thickBot="1">
      <c r="A1109" s="1084"/>
      <c r="B1109" s="60" t="s">
        <v>79</v>
      </c>
      <c r="C1109" s="1117" t="str">
        <f>'Class-9'!$CD$3</f>
        <v>SOCIAL SCIENCE</v>
      </c>
      <c r="D1109" s="1118"/>
      <c r="E1109" s="511">
        <f>IF($J1092="TC",0,IF($J1092="Nso",0,VLOOKUP($A1089,'Class-9'!$B$9:$EX$108,81,0)))</f>
        <v>0</v>
      </c>
      <c r="F1109" s="511">
        <f>IF($J1092="TC",0,IF($J1092="Nso",0,VLOOKUP($A1089,'Class-9'!$B$9:$EX$108,82,0)))</f>
        <v>0</v>
      </c>
      <c r="G1109" s="515">
        <f t="shared" si="116"/>
        <v>0</v>
      </c>
      <c r="H1109" s="516">
        <f>IF($J1092="TC",0,IF($J1092="Nso",0,VLOOKUP($A1089,'Class-9'!$B$9:$EX$108,84,0)))</f>
        <v>0</v>
      </c>
      <c r="I1109" s="511">
        <f>IF($J1092="TC",0,IF($J1092="Nso",0,VLOOKUP($A1089,'Class-9'!$B$9:$EX$108,85,0)))</f>
        <v>0</v>
      </c>
      <c r="J1109" s="515">
        <f t="shared" si="117"/>
        <v>0</v>
      </c>
      <c r="K1109" s="511">
        <f>IF($J1092="TC",0,IF($J1092="Nso",0,VLOOKUP($A1089,'Class-9'!$B$9:$EX$108,87,0)))</f>
        <v>0</v>
      </c>
      <c r="L1109" s="511">
        <f>IF($J1092="Nso",0,VLOOKUP($A1089,'Class-9'!$B$9:$EX$108,88,0))</f>
        <v>0</v>
      </c>
      <c r="M1109" s="515">
        <f t="shared" si="118"/>
        <v>0</v>
      </c>
      <c r="N1109" s="511">
        <f t="shared" si="119"/>
        <v>0</v>
      </c>
      <c r="O1109" s="513" t="str">
        <f>IF($J1092="TC",0,IF($J1092="Nso",0,VLOOKUP($A1089,'Class-9'!$B$9:$EX$108,94,0)))</f>
        <v/>
      </c>
    </row>
    <row r="1110" spans="1:15" ht="21.75" customHeight="1">
      <c r="A1110" s="1084"/>
      <c r="B1110" s="60" t="s">
        <v>79</v>
      </c>
      <c r="C1110" s="1119" t="s">
        <v>92</v>
      </c>
      <c r="D1110" s="1120"/>
      <c r="E1110" s="1121"/>
      <c r="F1110" s="1125" t="s">
        <v>93</v>
      </c>
      <c r="G1110" s="1126"/>
      <c r="H1110" s="1127" t="s">
        <v>94</v>
      </c>
      <c r="I1110" s="1128"/>
      <c r="J1110" s="1129" t="s">
        <v>47</v>
      </c>
      <c r="K1110" s="1130"/>
      <c r="L1110" s="517" t="s">
        <v>114</v>
      </c>
      <c r="M1110" s="1131" t="s">
        <v>45</v>
      </c>
      <c r="N1110" s="1132"/>
      <c r="O1110" s="518" t="s">
        <v>49</v>
      </c>
    </row>
    <row r="1111" spans="1:15" ht="21.75" customHeight="1" thickBot="1">
      <c r="A1111" s="1084"/>
      <c r="B1111" s="60" t="s">
        <v>79</v>
      </c>
      <c r="C1111" s="1122"/>
      <c r="D1111" s="1123"/>
      <c r="E1111" s="1124"/>
      <c r="F1111" s="1133">
        <f>IF($J1092="TC",0,IF($J1092="Nso",0,VLOOKUP($A1089,'Class-9'!$B$9:$EX$108,146,0)))</f>
        <v>0</v>
      </c>
      <c r="G1111" s="1134"/>
      <c r="H1111" s="1133">
        <f>IF($J1092="TC",0,IF($J1092="Nso",0,VLOOKUP($A1089,'Class-9'!$B$9:$EX$108,147,0)))</f>
        <v>0</v>
      </c>
      <c r="I1111" s="1134"/>
      <c r="J1111" s="1135">
        <f>IF($J1092="TC",0,IF($J1092="Nso",0,VLOOKUP($A1089,'Class-9'!$B$9:$EX$108,148,0)))</f>
        <v>0</v>
      </c>
      <c r="K1111" s="1136"/>
      <c r="L1111" s="349" t="str">
        <f>IF($J1092="TC",0,IF($J1092="Nso",0,VLOOKUP($A1089,'Class-9'!$B$9:$EX$108,149,0)))</f>
        <v/>
      </c>
      <c r="M1111" s="1137" t="str">
        <f>IF($J1092="TC","TC",IF($J1092="Nso","NSO",VLOOKUP($A1089,'Class-9'!$B$9:$EX$108,150,0)))</f>
        <v/>
      </c>
      <c r="N1111" s="1138"/>
      <c r="O1111" s="123" t="str">
        <f>IF($J1092="Nso",0,VLOOKUP($A1089,'Class-9'!$B$9:$EX$108,152,0))</f>
        <v/>
      </c>
    </row>
    <row r="1112" spans="1:15" ht="21.75" customHeight="1">
      <c r="A1112" s="1084"/>
      <c r="B1112" s="60" t="s">
        <v>79</v>
      </c>
      <c r="C1112" s="1186" t="s">
        <v>65</v>
      </c>
      <c r="D1112" s="1187"/>
      <c r="E1112" s="1187"/>
      <c r="F1112" s="1187"/>
      <c r="G1112" s="1187"/>
      <c r="H1112" s="1188"/>
      <c r="I1112" s="1189" t="s">
        <v>66</v>
      </c>
      <c r="J1112" s="1190"/>
      <c r="K1112" s="1190"/>
      <c r="L1112" s="124">
        <f>VLOOKUP($A1089,'Class-9'!$B$9:$EX$108,143,0)</f>
        <v>0</v>
      </c>
      <c r="M1112" s="1191" t="s">
        <v>126</v>
      </c>
      <c r="N1112" s="1192"/>
      <c r="O1112" s="1193"/>
    </row>
    <row r="1113" spans="1:15" ht="21.75" customHeight="1" thickBot="1">
      <c r="A1113" s="1084"/>
      <c r="B1113" s="60" t="s">
        <v>79</v>
      </c>
      <c r="C1113" s="1194" t="s">
        <v>60</v>
      </c>
      <c r="D1113" s="1195"/>
      <c r="E1113" s="1195"/>
      <c r="F1113" s="1196" t="s">
        <v>197</v>
      </c>
      <c r="G1113" s="1196"/>
      <c r="H1113" s="351" t="s">
        <v>53</v>
      </c>
      <c r="I1113" s="1197" t="s">
        <v>67</v>
      </c>
      <c r="J1113" s="1198"/>
      <c r="K1113" s="1198"/>
      <c r="L1113" s="174">
        <f>VLOOKUP($A1089,'Class-9'!$B$9:$EX$108,144,0)</f>
        <v>0</v>
      </c>
      <c r="M1113" s="1199" t="str">
        <f>IF($J1092="TC",0,IF($J1092="Nso",0,VLOOKUP($A1089,'Class-9'!$B$9:$EX$108,145,0)))</f>
        <v/>
      </c>
      <c r="N1113" s="1200"/>
      <c r="O1113" s="1201"/>
    </row>
    <row r="1114" spans="1:15" ht="21.75" customHeight="1">
      <c r="A1114" s="1084"/>
      <c r="B1114" s="60" t="s">
        <v>79</v>
      </c>
      <c r="C1114" s="1194"/>
      <c r="D1114" s="1195"/>
      <c r="E1114" s="1195"/>
      <c r="F1114" s="1196"/>
      <c r="G1114" s="1196"/>
      <c r="H1114" s="490" t="s">
        <v>203</v>
      </c>
      <c r="I1114" s="1202" t="s">
        <v>68</v>
      </c>
      <c r="J1114" s="1203"/>
      <c r="K1114" s="1203"/>
      <c r="L1114" s="1204">
        <f>IF($J1092="TC","Transferred",IF($J1092="Nso","NameSeparated",VLOOKUP($A1089,'Class-9'!$B$9:$EX$108,153,0)))</f>
        <v>0</v>
      </c>
      <c r="M1114" s="1204"/>
      <c r="N1114" s="1204"/>
      <c r="O1114" s="1205"/>
    </row>
    <row r="1115" spans="1:15" s="489" customFormat="1" ht="17.25" customHeight="1">
      <c r="A1115" s="1084"/>
      <c r="B1115" s="488" t="s">
        <v>79</v>
      </c>
      <c r="C1115" s="1166" t="str">
        <f>'Class-9'!$CR$3</f>
        <v>Foundation Of Information Tech.</v>
      </c>
      <c r="D1115" s="1167"/>
      <c r="E1115" s="1168"/>
      <c r="F1115" s="1169" t="str">
        <f>IF($J1092="TC",0,IF($J1092="Nso",0,VLOOKUP($A1089,'Class-9'!$B$9:$GA$108,170,0)))</f>
        <v>0/200</v>
      </c>
      <c r="G1115" s="1169"/>
      <c r="H1115" s="122">
        <f>IF($J1092="TC",0,IF($J1092="Nso",0,VLOOKUP($A1089,'Class-9'!$B$9:$GA$108,106,0)))</f>
        <v>0</v>
      </c>
      <c r="I1115" s="1170" t="s">
        <v>81</v>
      </c>
      <c r="J1115" s="1171"/>
      <c r="K1115" s="1171"/>
      <c r="L1115" s="1172">
        <f>'Class-9'!$T$2</f>
        <v>44676</v>
      </c>
      <c r="M1115" s="1173"/>
      <c r="N1115" s="1173"/>
      <c r="O1115" s="1174"/>
    </row>
    <row r="1116" spans="1:15" s="489" customFormat="1" ht="17.25" customHeight="1">
      <c r="A1116" s="1084"/>
      <c r="B1116" s="488" t="s">
        <v>79</v>
      </c>
      <c r="C1116" s="1175" t="str">
        <f>'Class-9'!$DD$3</f>
        <v>Health &amp; Phy. Edu.</v>
      </c>
      <c r="D1116" s="1169"/>
      <c r="E1116" s="1169"/>
      <c r="F1116" s="1176" t="str">
        <f>IF($J1092="TC",0,IF($J1092="Nso",0,VLOOKUP($A1089,'Class-9'!$B$9:$GA$108,174,0)))</f>
        <v>0/200</v>
      </c>
      <c r="G1116" s="1177"/>
      <c r="H1116" s="122">
        <f>IF($J1092="TC",0,IF($J1092="Nso",0,VLOOKUP($A1089,'Class-9'!$B$9:$GA$108,118,0)))</f>
        <v>0</v>
      </c>
      <c r="I1116" s="1178"/>
      <c r="J1116" s="1179"/>
      <c r="K1116" s="1179"/>
      <c r="L1116" s="1179"/>
      <c r="M1116" s="1179"/>
      <c r="N1116" s="1179"/>
      <c r="O1116" s="1180"/>
    </row>
    <row r="1117" spans="1:15" s="489" customFormat="1" ht="17.25" customHeight="1">
      <c r="A1117" s="1084"/>
      <c r="B1117" s="488" t="s">
        <v>79</v>
      </c>
      <c r="C1117" s="1184" t="str">
        <f>'Class-9'!$DP$3</f>
        <v>S.U.P.W.</v>
      </c>
      <c r="D1117" s="1185"/>
      <c r="E1117" s="1185"/>
      <c r="F1117" s="1176" t="str">
        <f>IF($J1092="TC",0,IF($J1092="Nso",0,VLOOKUP($A1089,'Class-9'!$B$9:$GA$108,178,0)))</f>
        <v>0/100</v>
      </c>
      <c r="G1117" s="1177"/>
      <c r="H1117" s="122">
        <f>IF($J1092="TC",0,IF($J1092="Nso",0,VLOOKUP($A1089,'Class-9'!$B$9:$GA$108,124,0)))</f>
        <v>0</v>
      </c>
      <c r="I1117" s="1181"/>
      <c r="J1117" s="1182"/>
      <c r="K1117" s="1182"/>
      <c r="L1117" s="1182"/>
      <c r="M1117" s="1182"/>
      <c r="N1117" s="1182"/>
      <c r="O1117" s="1183"/>
    </row>
    <row r="1118" spans="1:15" s="489" customFormat="1" ht="17.25" customHeight="1">
      <c r="A1118" s="1084"/>
      <c r="B1118" s="488"/>
      <c r="C1118" s="1184" t="str">
        <f>'Class-9'!$DV$3</f>
        <v>ART EDUCATION</v>
      </c>
      <c r="D1118" s="1185"/>
      <c r="E1118" s="1185"/>
      <c r="F1118" s="1176" t="str">
        <f>IF($J1091="TC",0,IF($J1091="Nso",0,VLOOKUP($A1089,'Class-9'!$B$9:$GA$108,182,0)))</f>
        <v>0/100</v>
      </c>
      <c r="G1118" s="1177"/>
      <c r="H1118" s="122">
        <f>IF($J1091="TC",0,IF($J1091="Nso",0,VLOOKUP($A1089,'Class-9'!$B$9:$GA$108,130,0)))</f>
        <v>0</v>
      </c>
      <c r="I1118" s="1237" t="s">
        <v>95</v>
      </c>
      <c r="J1118" s="1221"/>
      <c r="K1118" s="1221"/>
      <c r="L1118" s="1221"/>
      <c r="M1118" s="1221"/>
      <c r="N1118" s="1221"/>
      <c r="O1118" s="1222"/>
    </row>
    <row r="1119" spans="1:15" s="489" customFormat="1" ht="17.25" customHeight="1" thickBot="1">
      <c r="A1119" s="1084"/>
      <c r="B1119" s="488" t="s">
        <v>79</v>
      </c>
      <c r="C1119" s="1238" t="str">
        <f>'Class-9'!$EB$3</f>
        <v>H &amp; C RAJ</v>
      </c>
      <c r="D1119" s="1239"/>
      <c r="E1119" s="1239"/>
      <c r="F1119" s="1240" t="str">
        <f>IF($J1092="TC",0,IF($J1092="Nso",0,VLOOKUP($A1089,'Class-9'!$B$9:$GZ$108,186,0)))</f>
        <v>0/200</v>
      </c>
      <c r="G1119" s="1241"/>
      <c r="H1119" s="468">
        <f>IF($J1092="TC",0,IF($J1092="Nso",0,VLOOKUP($A1089,'Class-9'!$B$9:$GAZ$108,142,0)))</f>
        <v>0</v>
      </c>
      <c r="I1119" s="1237" t="s">
        <v>74</v>
      </c>
      <c r="J1119" s="1221"/>
      <c r="K1119" s="1221"/>
      <c r="L1119" s="1221"/>
      <c r="M1119" s="1221"/>
      <c r="N1119" s="1221"/>
      <c r="O1119" s="1222"/>
    </row>
    <row r="1120" spans="1:15" ht="17.25" customHeight="1">
      <c r="A1120" s="1084"/>
      <c r="B1120" s="49" t="s">
        <v>79</v>
      </c>
      <c r="C1120" s="1209" t="s">
        <v>205</v>
      </c>
      <c r="D1120" s="1210"/>
      <c r="E1120" s="1211"/>
      <c r="F1120" s="1218" t="s">
        <v>206</v>
      </c>
      <c r="G1120" s="1219"/>
      <c r="H1120" s="519" t="s">
        <v>34</v>
      </c>
      <c r="I1120" s="1220" t="s">
        <v>75</v>
      </c>
      <c r="J1120" s="1221"/>
      <c r="K1120" s="1221"/>
      <c r="L1120" s="1221"/>
      <c r="M1120" s="1221"/>
      <c r="N1120" s="1221"/>
      <c r="O1120" s="1222"/>
    </row>
    <row r="1121" spans="1:16" ht="17.25" customHeight="1">
      <c r="A1121" s="1084"/>
      <c r="B1121" s="49" t="s">
        <v>79</v>
      </c>
      <c r="C1121" s="1212"/>
      <c r="D1121" s="1213"/>
      <c r="E1121" s="1214"/>
      <c r="F1121" s="1223" t="s">
        <v>207</v>
      </c>
      <c r="G1121" s="1224"/>
      <c r="H1121" s="520" t="s">
        <v>204</v>
      </c>
      <c r="I1121" s="1225" t="s">
        <v>76</v>
      </c>
      <c r="J1121" s="1226"/>
      <c r="K1121" s="1226"/>
      <c r="L1121" s="1226"/>
      <c r="M1121" s="1226"/>
      <c r="N1121" s="1226"/>
      <c r="O1121" s="1227"/>
    </row>
    <row r="1122" spans="1:16" ht="17.25" customHeight="1">
      <c r="A1122" s="1084"/>
      <c r="B1122" s="49" t="s">
        <v>79</v>
      </c>
      <c r="C1122" s="1212"/>
      <c r="D1122" s="1213"/>
      <c r="E1122" s="1214"/>
      <c r="F1122" s="1223" t="s">
        <v>211</v>
      </c>
      <c r="G1122" s="1224"/>
      <c r="H1122" s="520" t="s">
        <v>69</v>
      </c>
      <c r="I1122" s="1228"/>
      <c r="J1122" s="1229"/>
      <c r="K1122" s="1229"/>
      <c r="L1122" s="1229"/>
      <c r="M1122" s="1229"/>
      <c r="N1122" s="1229"/>
      <c r="O1122" s="1230"/>
    </row>
    <row r="1123" spans="1:16" ht="17.25" customHeight="1">
      <c r="A1123" s="1084"/>
      <c r="B1123" s="49" t="s">
        <v>79</v>
      </c>
      <c r="C1123" s="1212"/>
      <c r="D1123" s="1213"/>
      <c r="E1123" s="1214"/>
      <c r="F1123" s="1223" t="s">
        <v>212</v>
      </c>
      <c r="G1123" s="1224"/>
      <c r="H1123" s="520" t="s">
        <v>70</v>
      </c>
      <c r="I1123" s="1228"/>
      <c r="J1123" s="1229"/>
      <c r="K1123" s="1229"/>
      <c r="L1123" s="1229"/>
      <c r="M1123" s="1229"/>
      <c r="N1123" s="1229"/>
      <c r="O1123" s="1230"/>
    </row>
    <row r="1124" spans="1:16" ht="17.25" customHeight="1">
      <c r="A1124" s="1084"/>
      <c r="B1124" s="49" t="s">
        <v>79</v>
      </c>
      <c r="C1124" s="1212"/>
      <c r="D1124" s="1213"/>
      <c r="E1124" s="1214"/>
      <c r="F1124" s="1223" t="s">
        <v>125</v>
      </c>
      <c r="G1124" s="1224"/>
      <c r="H1124" s="520" t="s">
        <v>72</v>
      </c>
      <c r="I1124" s="1231" t="s">
        <v>96</v>
      </c>
      <c r="J1124" s="1232"/>
      <c r="K1124" s="1232"/>
      <c r="L1124" s="1232"/>
      <c r="M1124" s="1232"/>
      <c r="N1124" s="1232"/>
      <c r="O1124" s="1233"/>
    </row>
    <row r="1125" spans="1:16" ht="17.25" customHeight="1" thickBot="1">
      <c r="A1125" s="1084"/>
      <c r="B1125" s="62" t="s">
        <v>79</v>
      </c>
      <c r="C1125" s="1215"/>
      <c r="D1125" s="1216"/>
      <c r="E1125" s="1217"/>
      <c r="F1125" s="1206" t="s">
        <v>208</v>
      </c>
      <c r="G1125" s="1207"/>
      <c r="H1125" s="521" t="s">
        <v>71</v>
      </c>
      <c r="I1125" s="1234"/>
      <c r="J1125" s="1235"/>
      <c r="K1125" s="1235"/>
      <c r="L1125" s="1235"/>
      <c r="M1125" s="1235"/>
      <c r="N1125" s="1235"/>
      <c r="O1125" s="1236"/>
    </row>
    <row r="1126" spans="1:16" ht="24.75" customHeight="1" thickTop="1" thickBot="1">
      <c r="A1126" s="504">
        <f>A1089+1</f>
        <v>31</v>
      </c>
      <c r="B1126" s="1083" t="s">
        <v>56</v>
      </c>
      <c r="C1126" s="1083"/>
      <c r="D1126" s="1083"/>
      <c r="E1126" s="1083"/>
      <c r="F1126" s="1083"/>
      <c r="G1126" s="1083"/>
      <c r="H1126" s="1083"/>
      <c r="I1126" s="1083"/>
      <c r="J1126" s="1083"/>
      <c r="K1126" s="1083"/>
      <c r="L1126" s="1083"/>
      <c r="M1126" s="1083"/>
      <c r="N1126" s="1083"/>
      <c r="O1126" s="1083"/>
    </row>
    <row r="1127" spans="1:16" ht="42" customHeight="1" thickTop="1">
      <c r="A1127" s="1084"/>
      <c r="B1127" s="1085"/>
      <c r="C1127" s="1086"/>
      <c r="D1127" s="1089" t="str">
        <f>Master!$E$8</f>
        <v>Govt. Sr. Secondary School Raimalwada</v>
      </c>
      <c r="E1127" s="1090"/>
      <c r="F1127" s="1090"/>
      <c r="G1127" s="1090"/>
      <c r="H1127" s="1090"/>
      <c r="I1127" s="1090"/>
      <c r="J1127" s="1090"/>
      <c r="K1127" s="1090"/>
      <c r="L1127" s="1090"/>
      <c r="M1127" s="1090"/>
      <c r="N1127" s="1090"/>
      <c r="O1127" s="1091"/>
    </row>
    <row r="1128" spans="1:16" ht="27.75" customHeight="1" thickBot="1">
      <c r="A1128" s="1084"/>
      <c r="B1128" s="1087"/>
      <c r="C1128" s="1088"/>
      <c r="D1128" s="1092" t="str">
        <f>Master!$E$11</f>
        <v>P.S.-Bapini (Jodhpur)</v>
      </c>
      <c r="E1128" s="1093"/>
      <c r="F1128" s="1093"/>
      <c r="G1128" s="1093"/>
      <c r="H1128" s="1093"/>
      <c r="I1128" s="1093"/>
      <c r="J1128" s="1093"/>
      <c r="K1128" s="1093"/>
      <c r="L1128" s="1093"/>
      <c r="M1128" s="1093"/>
      <c r="N1128" s="1093"/>
      <c r="O1128" s="1094"/>
    </row>
    <row r="1129" spans="1:16" ht="17.25" customHeight="1">
      <c r="A1129" s="1084"/>
      <c r="B1129" s="352"/>
      <c r="C1129" s="1095" t="s">
        <v>188</v>
      </c>
      <c r="D1129" s="1096"/>
      <c r="E1129" s="1096"/>
      <c r="F1129" s="1096"/>
      <c r="G1129" s="1097"/>
      <c r="H1129" s="1104" t="s">
        <v>161</v>
      </c>
      <c r="I1129" s="1104"/>
      <c r="J1129" s="1107">
        <f>VLOOKUP($A1126,'Class-9'!$B$9:$K$108,6)</f>
        <v>0</v>
      </c>
      <c r="K1129" s="1108"/>
      <c r="L1129" s="1113" t="s">
        <v>77</v>
      </c>
      <c r="M1129" s="1114"/>
      <c r="N1129" s="1115" t="str">
        <f>Master!$E$14</f>
        <v>08151106901</v>
      </c>
      <c r="O1129" s="1116"/>
    </row>
    <row r="1130" spans="1:16" ht="17.25" customHeight="1">
      <c r="A1130" s="1084"/>
      <c r="B1130" s="47"/>
      <c r="C1130" s="1098"/>
      <c r="D1130" s="1099"/>
      <c r="E1130" s="1099"/>
      <c r="F1130" s="1099"/>
      <c r="G1130" s="1100"/>
      <c r="H1130" s="1105"/>
      <c r="I1130" s="1105"/>
      <c r="J1130" s="1109"/>
      <c r="K1130" s="1110"/>
      <c r="L1130" s="1071" t="s">
        <v>73</v>
      </c>
      <c r="M1130" s="1072"/>
      <c r="N1130" s="1072"/>
      <c r="O1130" s="1073"/>
      <c r="P1130" s="165" t="s">
        <v>196</v>
      </c>
    </row>
    <row r="1131" spans="1:16" ht="17.25" customHeight="1" thickBot="1">
      <c r="A1131" s="1084"/>
      <c r="B1131" s="47"/>
      <c r="C1131" s="1101"/>
      <c r="D1131" s="1102"/>
      <c r="E1131" s="1102"/>
      <c r="F1131" s="1102"/>
      <c r="G1131" s="1103"/>
      <c r="H1131" s="1106"/>
      <c r="I1131" s="1106"/>
      <c r="J1131" s="1111"/>
      <c r="K1131" s="1112"/>
      <c r="L1131" s="1074" t="s">
        <v>57</v>
      </c>
      <c r="M1131" s="1075"/>
      <c r="N1131" s="1076" t="str">
        <f>Master!$E$6</f>
        <v>2021-22</v>
      </c>
      <c r="O1131" s="1077"/>
    </row>
    <row r="1132" spans="1:16" ht="21.75" customHeight="1">
      <c r="A1132" s="1084"/>
      <c r="B1132" s="49" t="s">
        <v>79</v>
      </c>
      <c r="C1132" s="1078" t="s">
        <v>22</v>
      </c>
      <c r="D1132" s="1079"/>
      <c r="E1132" s="1079"/>
      <c r="F1132" s="1080"/>
      <c r="G1132" s="482" t="s">
        <v>186</v>
      </c>
      <c r="H1132" s="1081">
        <f>VLOOKUP($A1126,'Class-9'!$B$9:$EX$108,4,0)</f>
        <v>0</v>
      </c>
      <c r="I1132" s="1081"/>
      <c r="J1132" s="1081"/>
      <c r="K1132" s="1081"/>
      <c r="L1132" s="1081"/>
      <c r="M1132" s="1081"/>
      <c r="N1132" s="1081"/>
      <c r="O1132" s="1082"/>
    </row>
    <row r="1133" spans="1:16" ht="21.75" customHeight="1">
      <c r="A1133" s="1084"/>
      <c r="B1133" s="49" t="s">
        <v>79</v>
      </c>
      <c r="C1133" s="1065" t="s">
        <v>24</v>
      </c>
      <c r="D1133" s="1066"/>
      <c r="E1133" s="1066"/>
      <c r="F1133" s="1067"/>
      <c r="G1133" s="483" t="s">
        <v>186</v>
      </c>
      <c r="H1133" s="1068">
        <f>VLOOKUP($A1126,'Class-9'!$B$9:$EX$108,7,0)</f>
        <v>0</v>
      </c>
      <c r="I1133" s="1068"/>
      <c r="J1133" s="1068"/>
      <c r="K1133" s="1068"/>
      <c r="L1133" s="1068"/>
      <c r="M1133" s="1068"/>
      <c r="N1133" s="1068"/>
      <c r="O1133" s="1069"/>
    </row>
    <row r="1134" spans="1:16" ht="21.75" customHeight="1">
      <c r="A1134" s="1084"/>
      <c r="B1134" s="49" t="s">
        <v>79</v>
      </c>
      <c r="C1134" s="1065" t="s">
        <v>25</v>
      </c>
      <c r="D1134" s="1066"/>
      <c r="E1134" s="1066"/>
      <c r="F1134" s="1067"/>
      <c r="G1134" s="483" t="s">
        <v>186</v>
      </c>
      <c r="H1134" s="1068">
        <f>VLOOKUP($A1126,'Class-9'!$B$9:$EX$108,8,0)</f>
        <v>0</v>
      </c>
      <c r="I1134" s="1068"/>
      <c r="J1134" s="1068"/>
      <c r="K1134" s="1068"/>
      <c r="L1134" s="1068"/>
      <c r="M1134" s="1068"/>
      <c r="N1134" s="1068"/>
      <c r="O1134" s="1069"/>
    </row>
    <row r="1135" spans="1:16" ht="21.75" customHeight="1">
      <c r="A1135" s="1084"/>
      <c r="B1135" s="49" t="s">
        <v>79</v>
      </c>
      <c r="C1135" s="1065" t="s">
        <v>58</v>
      </c>
      <c r="D1135" s="1066"/>
      <c r="E1135" s="1066"/>
      <c r="F1135" s="1067"/>
      <c r="G1135" s="483" t="s">
        <v>186</v>
      </c>
      <c r="H1135" s="1068">
        <f>VLOOKUP($A1126,'Class-9'!$B$9:$EX$108,9,0)</f>
        <v>0</v>
      </c>
      <c r="I1135" s="1068"/>
      <c r="J1135" s="1068"/>
      <c r="K1135" s="1068"/>
      <c r="L1135" s="1068"/>
      <c r="M1135" s="1068"/>
      <c r="N1135" s="1068"/>
      <c r="O1135" s="1069"/>
    </row>
    <row r="1136" spans="1:16" ht="21.75" customHeight="1">
      <c r="A1136" s="1084"/>
      <c r="B1136" s="49" t="s">
        <v>79</v>
      </c>
      <c r="C1136" s="1065" t="s">
        <v>59</v>
      </c>
      <c r="D1136" s="1066"/>
      <c r="E1136" s="1066"/>
      <c r="F1136" s="1067"/>
      <c r="G1136" s="483" t="s">
        <v>186</v>
      </c>
      <c r="H1136" s="1070" t="str">
        <f>CONCATENATE('Class-9'!$G$4,'Class-9'!$J$4)</f>
        <v>9(A)</v>
      </c>
      <c r="I1136" s="1068"/>
      <c r="J1136" s="1068"/>
      <c r="K1136" s="1068"/>
      <c r="L1136" s="1068"/>
      <c r="M1136" s="1068"/>
      <c r="N1136" s="1068"/>
      <c r="O1136" s="1069"/>
    </row>
    <row r="1137" spans="1:15" ht="21.75" customHeight="1" thickBot="1">
      <c r="A1137" s="1084"/>
      <c r="B1137" s="49" t="s">
        <v>79</v>
      </c>
      <c r="C1137" s="1145" t="s">
        <v>27</v>
      </c>
      <c r="D1137" s="1146"/>
      <c r="E1137" s="1146"/>
      <c r="F1137" s="1147"/>
      <c r="G1137" s="484" t="s">
        <v>186</v>
      </c>
      <c r="H1137" s="1148">
        <f>VLOOKUP($A1126,'Class-9'!$B$9:$EX$108,10,0)</f>
        <v>0</v>
      </c>
      <c r="I1137" s="1148"/>
      <c r="J1137" s="1148"/>
      <c r="K1137" s="1148"/>
      <c r="L1137" s="1148"/>
      <c r="M1137" s="1148"/>
      <c r="N1137" s="1148"/>
      <c r="O1137" s="1149"/>
    </row>
    <row r="1138" spans="1:15" ht="19.5" customHeight="1">
      <c r="A1138" s="1084"/>
      <c r="B1138" s="60" t="s">
        <v>79</v>
      </c>
      <c r="C1138" s="1150" t="s">
        <v>60</v>
      </c>
      <c r="D1138" s="1151"/>
      <c r="E1138" s="1154" t="s">
        <v>83</v>
      </c>
      <c r="F1138" s="1154" t="s">
        <v>84</v>
      </c>
      <c r="G1138" s="1156" t="s">
        <v>33</v>
      </c>
      <c r="H1138" s="1158" t="s">
        <v>61</v>
      </c>
      <c r="I1138" s="1158"/>
      <c r="J1138" s="1159"/>
      <c r="K1138" s="1160" t="s">
        <v>100</v>
      </c>
      <c r="L1138" s="1161"/>
      <c r="M1138" s="1162"/>
      <c r="N1138" s="1154" t="s">
        <v>91</v>
      </c>
      <c r="O1138" s="1163" t="s">
        <v>209</v>
      </c>
    </row>
    <row r="1139" spans="1:15" ht="21.75" customHeight="1">
      <c r="A1139" s="1084"/>
      <c r="B1139" s="60"/>
      <c r="C1139" s="1152"/>
      <c r="D1139" s="1153"/>
      <c r="E1139" s="1155"/>
      <c r="F1139" s="1155"/>
      <c r="G1139" s="1157"/>
      <c r="H1139" s="507" t="s">
        <v>32</v>
      </c>
      <c r="I1139" s="347" t="s">
        <v>199</v>
      </c>
      <c r="J1139" s="508" t="s">
        <v>33</v>
      </c>
      <c r="K1139" s="507" t="s">
        <v>32</v>
      </c>
      <c r="L1139" s="347" t="s">
        <v>199</v>
      </c>
      <c r="M1139" s="508" t="s">
        <v>33</v>
      </c>
      <c r="N1139" s="1155"/>
      <c r="O1139" s="1164"/>
    </row>
    <row r="1140" spans="1:15" ht="21.75" customHeight="1" thickBot="1">
      <c r="A1140" s="1084"/>
      <c r="B1140" s="60" t="s">
        <v>79</v>
      </c>
      <c r="C1140" s="1139" t="s">
        <v>62</v>
      </c>
      <c r="D1140" s="1140"/>
      <c r="E1140" s="509">
        <f>'Class-9'!$L$7</f>
        <v>20</v>
      </c>
      <c r="F1140" s="509">
        <f>'Class-9'!$M$7</f>
        <v>20</v>
      </c>
      <c r="G1140" s="510">
        <f>SUM(E1140:F1140)</f>
        <v>40</v>
      </c>
      <c r="H1140" s="509">
        <f>'Class-9'!$O$7</f>
        <v>48</v>
      </c>
      <c r="I1140" s="509">
        <f>'Class-9'!$P$7</f>
        <v>12</v>
      </c>
      <c r="J1140" s="510">
        <f>SUM(H1140:I1140)</f>
        <v>60</v>
      </c>
      <c r="K1140" s="509">
        <f>'Class-9'!$R$7</f>
        <v>80</v>
      </c>
      <c r="L1140" s="509">
        <f>'Class-9'!$S$7</f>
        <v>20</v>
      </c>
      <c r="M1140" s="510">
        <f>SUM(K1140:L1140)</f>
        <v>100</v>
      </c>
      <c r="N1140" s="509">
        <f>SUM(G1140,J1140,M1140)</f>
        <v>200</v>
      </c>
      <c r="O1140" s="1165"/>
    </row>
    <row r="1141" spans="1:15" ht="17.25" customHeight="1">
      <c r="A1141" s="1084"/>
      <c r="B1141" s="60" t="s">
        <v>79</v>
      </c>
      <c r="C1141" s="1141" t="str">
        <f>'Class-9'!$L$3</f>
        <v>HINDI</v>
      </c>
      <c r="D1141" s="1142"/>
      <c r="E1141" s="511">
        <f>IF($J1129="TC",0,IF($J1129="Nso",0,VLOOKUP($A1126,'Class-9'!$B$9:$EX$108,11,0)))</f>
        <v>0</v>
      </c>
      <c r="F1141" s="511">
        <f>IF($J1129="TC",0,IF($J1129="Nso",0,VLOOKUP($A1126,'Class-9'!$B$9:$EX$108,12,0)))</f>
        <v>0</v>
      </c>
      <c r="G1141" s="512">
        <f>E1141+F1141</f>
        <v>0</v>
      </c>
      <c r="H1141" s="511">
        <f>IF($J1129="TC",0,IF($J1129="Nso",0,VLOOKUP($A1126,'Class-9'!$B$9:$EX$108,14,0)))</f>
        <v>0</v>
      </c>
      <c r="I1141" s="511">
        <f>IF($J1129="TC",0,IF($J1129="Nso",0,VLOOKUP($A1126,'Class-9'!$B$9:$EX$108,15,0)))</f>
        <v>0</v>
      </c>
      <c r="J1141" s="512">
        <f>H1141+I1141</f>
        <v>0</v>
      </c>
      <c r="K1141" s="511">
        <f>IF($J1129="TC",0,IF($J1129="Nso",0,VLOOKUP($A1126,'Class-9'!$B$9:$EX$108,17,0)))</f>
        <v>0</v>
      </c>
      <c r="L1141" s="511">
        <f>IF($J1129="Nso",0,VLOOKUP($A1126,'Class-9'!$B$9:$EX$108,18,0))</f>
        <v>0</v>
      </c>
      <c r="M1141" s="512">
        <f>K1141+L1141</f>
        <v>0</v>
      </c>
      <c r="N1141" s="511">
        <f>G1141+J1141+M1141</f>
        <v>0</v>
      </c>
      <c r="O1141" s="513" t="str">
        <f>IF($J1129="TC",0,IF($J1129="Nso",0,VLOOKUP($A1126,'Class-9'!$B$9:$EX$108,24,0)))</f>
        <v/>
      </c>
    </row>
    <row r="1142" spans="1:15" ht="17.25" customHeight="1">
      <c r="A1142" s="1084"/>
      <c r="B1142" s="60" t="s">
        <v>79</v>
      </c>
      <c r="C1142" s="1143" t="str">
        <f>'Class-9'!$Z$3</f>
        <v>ENGLISH</v>
      </c>
      <c r="D1142" s="1144"/>
      <c r="E1142" s="511">
        <f>IF($J1129="TC",0,IF($J1129="Nso",0,VLOOKUP($A1126,'Class-9'!$B$9:$EX$108,25,0)))</f>
        <v>0</v>
      </c>
      <c r="F1142" s="511">
        <f>IF($J1129="TC",0,IF($J1129="Nso",0,VLOOKUP($A1126,'Class-9'!$B$9:$EX$108,26,0)))</f>
        <v>0</v>
      </c>
      <c r="G1142" s="514">
        <f t="shared" ref="G1142:G1146" si="120">E1142+F1142</f>
        <v>0</v>
      </c>
      <c r="H1142" s="472">
        <f>IF($J1129="TC",0,IF($J1129="Nso",0,VLOOKUP($A1126,'Class-9'!$B$9:$EX$108,28,0)))</f>
        <v>0</v>
      </c>
      <c r="I1142" s="511">
        <f>IF($J1129="TC",0,IF($J1129="Nso",0,VLOOKUP($A1126,'Class-9'!$B$9:$EX$108,29,0)))</f>
        <v>0</v>
      </c>
      <c r="J1142" s="514">
        <f t="shared" ref="J1142:J1146" si="121">H1142+I1142</f>
        <v>0</v>
      </c>
      <c r="K1142" s="511">
        <f>IF($J1129="TC",0,IF($J1129="Nso",0,VLOOKUP($A1126,'Class-9'!$B$9:$EX$108,31,0)))</f>
        <v>0</v>
      </c>
      <c r="L1142" s="511">
        <f>IF($J1129="Nso",0,VLOOKUP($A1126,'Class-9'!$B$9:$EX$108,32,0))</f>
        <v>0</v>
      </c>
      <c r="M1142" s="514">
        <f t="shared" ref="M1142:M1146" si="122">K1142+L1142</f>
        <v>0</v>
      </c>
      <c r="N1142" s="511">
        <f t="shared" ref="N1142:N1146" si="123">G1142+J1142+M1142</f>
        <v>0</v>
      </c>
      <c r="O1142" s="513" t="str">
        <f>IF($J1129="TC",0,IF($J1129="Nso",0,VLOOKUP($A1126,'Class-9'!$B$9:$EX$108,38,0)))</f>
        <v/>
      </c>
    </row>
    <row r="1143" spans="1:15" ht="17.25" customHeight="1">
      <c r="A1143" s="1084"/>
      <c r="B1143" s="60" t="s">
        <v>79</v>
      </c>
      <c r="C1143" s="1143" t="str">
        <f>'Class-9'!$AN$3</f>
        <v>SANSKRIT</v>
      </c>
      <c r="D1143" s="1144"/>
      <c r="E1143" s="511">
        <f>IF($J1129="TC",0,IF($J1129="Nso",0,VLOOKUP($A1126,'Class-9'!$B$9:$EX$108,39,0)))</f>
        <v>0</v>
      </c>
      <c r="F1143" s="511">
        <f>IF($J1129="TC",0,IF($J1129="TC",0,IF($J1129="Nso",0,VLOOKUP($A1126,'Class-9'!$B$9:$EX$108,40,0))))</f>
        <v>0</v>
      </c>
      <c r="G1143" s="514">
        <f t="shared" si="120"/>
        <v>0</v>
      </c>
      <c r="H1143" s="472">
        <f>IF($J1129="TC",0,IF($J1129="Nso",0,VLOOKUP($A1126,'Class-9'!$B$9:$EX$108,42,0)))</f>
        <v>0</v>
      </c>
      <c r="I1143" s="511">
        <f>IF($J1129="TC",0,IF($J1129="Nso",0,VLOOKUP($A1126,'Class-9'!$B$9:$EX$108,43,0)))</f>
        <v>0</v>
      </c>
      <c r="J1143" s="514">
        <f t="shared" si="121"/>
        <v>0</v>
      </c>
      <c r="K1143" s="511">
        <f>IF($J1129="TC",0,IF($J1129="Nso",0,VLOOKUP($A1126,'Class-9'!$B$9:$EX$108,45,0)))</f>
        <v>0</v>
      </c>
      <c r="L1143" s="511">
        <f>IF($J1129="Nso",0,VLOOKUP($A1126,'Class-9'!$B$9:$EX$108,46,0))</f>
        <v>0</v>
      </c>
      <c r="M1143" s="514">
        <f t="shared" si="122"/>
        <v>0</v>
      </c>
      <c r="N1143" s="511">
        <f t="shared" si="123"/>
        <v>0</v>
      </c>
      <c r="O1143" s="513" t="str">
        <f>IF($J1129="TC",0,IF($J1129="Nso",0,VLOOKUP($A1126,'Class-9'!$B$9:$EX$108,52,0)))</f>
        <v/>
      </c>
    </row>
    <row r="1144" spans="1:15" ht="17.25" customHeight="1">
      <c r="A1144" s="1084"/>
      <c r="B1144" s="60" t="s">
        <v>79</v>
      </c>
      <c r="C1144" s="1143" t="str">
        <f>'Class-9'!$BB$3</f>
        <v>SCIENCE</v>
      </c>
      <c r="D1144" s="1144"/>
      <c r="E1144" s="511">
        <f>IF($J1129="TC",0,IF($J1129="Nso",0,VLOOKUP($A1126,'Class-9'!$B$9:$EX$108,53,0)))</f>
        <v>0</v>
      </c>
      <c r="F1144" s="511">
        <f>IF($J1129="TC",0,IF($J1129="Nso",0,VLOOKUP($A1126,'Class-9'!$B$9:$EX$108,54,0)))</f>
        <v>0</v>
      </c>
      <c r="G1144" s="514">
        <f t="shared" si="120"/>
        <v>0</v>
      </c>
      <c r="H1144" s="472">
        <f>IF($J1129="TC",0,IF($J1129="Nso",0,VLOOKUP($A1126,'Class-9'!$B$9:$EX$108,56,0)))</f>
        <v>0</v>
      </c>
      <c r="I1144" s="511">
        <f>IF($J1129="TC",0,IF($J1129="Nso",0,VLOOKUP($A1126,'Class-9'!$B$9:$EX$108,57,0)))</f>
        <v>0</v>
      </c>
      <c r="J1144" s="514">
        <f t="shared" si="121"/>
        <v>0</v>
      </c>
      <c r="K1144" s="511">
        <f>IF($J1129="TC",0,IF($J1129="Nso",0,VLOOKUP($A1126,'Class-9'!$B$9:$EX$108,59,0)))</f>
        <v>0</v>
      </c>
      <c r="L1144" s="511">
        <f>IF($J1129="Nso",0,VLOOKUP($A1126,'Class-9'!$B$9:$EX$108,60,0))</f>
        <v>0</v>
      </c>
      <c r="M1144" s="514">
        <f t="shared" si="122"/>
        <v>0</v>
      </c>
      <c r="N1144" s="511">
        <f t="shared" si="123"/>
        <v>0</v>
      </c>
      <c r="O1144" s="513" t="str">
        <f>IF($J1129="TC",0,IF($J1129="Nso",0,VLOOKUP($A1126,'Class-9'!$B$9:$EX$108,66,0)))</f>
        <v/>
      </c>
    </row>
    <row r="1145" spans="1:15" ht="17.25" customHeight="1">
      <c r="A1145" s="1084"/>
      <c r="B1145" s="60" t="s">
        <v>79</v>
      </c>
      <c r="C1145" s="1143" t="str">
        <f>'Class-9'!$BP$3</f>
        <v>MATHEMATICS</v>
      </c>
      <c r="D1145" s="1144"/>
      <c r="E1145" s="511">
        <f>IF($J1129="TC",0,IF($J1129="Nso",0,VLOOKUP($A1126,'Class-9'!$B$9:$EX$108,67,0)))</f>
        <v>0</v>
      </c>
      <c r="F1145" s="511">
        <f>IF($J1129="TC",0,IF($J1129="Nso",0,VLOOKUP($A1126,'Class-9'!$B$9:$EX$108,68,0)))</f>
        <v>0</v>
      </c>
      <c r="G1145" s="514">
        <f t="shared" si="120"/>
        <v>0</v>
      </c>
      <c r="H1145" s="472">
        <f>IF($J1129="TC",0,IF($J1129="Nso",0,VLOOKUP($A1126,'Class-9'!$B$9:$EX$108,70,0)))</f>
        <v>0</v>
      </c>
      <c r="I1145" s="511">
        <f>IF($J1129="TC",0,IF($J1129="Nso",0,VLOOKUP($A1126,'Class-9'!$B$9:$EX$108,71,0)))</f>
        <v>0</v>
      </c>
      <c r="J1145" s="514">
        <f t="shared" si="121"/>
        <v>0</v>
      </c>
      <c r="K1145" s="511">
        <f>IF($J1129="TC",0,IF($J1129="Nso",0,VLOOKUP($A1126,'Class-9'!$B$9:$EX$108,73,0)))</f>
        <v>0</v>
      </c>
      <c r="L1145" s="511">
        <f>IF($J1129="Nso",0,VLOOKUP($A1126,'Class-9'!$B$9:$EX$108,74,0))</f>
        <v>0</v>
      </c>
      <c r="M1145" s="514">
        <f t="shared" si="122"/>
        <v>0</v>
      </c>
      <c r="N1145" s="511">
        <f t="shared" si="123"/>
        <v>0</v>
      </c>
      <c r="O1145" s="513" t="str">
        <f>IF($J1129="TC",0,IF($J1129="Nso",0,VLOOKUP($A1126,'Class-9'!$B$9:$EX$108,80,0)))</f>
        <v/>
      </c>
    </row>
    <row r="1146" spans="1:15" ht="17.25" customHeight="1" thickBot="1">
      <c r="A1146" s="1084"/>
      <c r="B1146" s="60" t="s">
        <v>79</v>
      </c>
      <c r="C1146" s="1117" t="str">
        <f>'Class-9'!$CD$3</f>
        <v>SOCIAL SCIENCE</v>
      </c>
      <c r="D1146" s="1118"/>
      <c r="E1146" s="511">
        <f>IF($J1129="TC",0,IF($J1129="Nso",0,VLOOKUP($A1126,'Class-9'!$B$9:$EX$108,81,0)))</f>
        <v>0</v>
      </c>
      <c r="F1146" s="511">
        <f>IF($J1129="TC",0,IF($J1129="Nso",0,VLOOKUP($A1126,'Class-9'!$B$9:$EX$108,82,0)))</f>
        <v>0</v>
      </c>
      <c r="G1146" s="515">
        <f t="shared" si="120"/>
        <v>0</v>
      </c>
      <c r="H1146" s="516">
        <f>IF($J1129="TC",0,IF($J1129="Nso",0,VLOOKUP($A1126,'Class-9'!$B$9:$EX$108,84,0)))</f>
        <v>0</v>
      </c>
      <c r="I1146" s="511">
        <f>IF($J1129="TC",0,IF($J1129="Nso",0,VLOOKUP($A1126,'Class-9'!$B$9:$EX$108,85,0)))</f>
        <v>0</v>
      </c>
      <c r="J1146" s="515">
        <f t="shared" si="121"/>
        <v>0</v>
      </c>
      <c r="K1146" s="511">
        <f>IF($J1129="TC",0,IF($J1129="Nso",0,VLOOKUP($A1126,'Class-9'!$B$9:$EX$108,87,0)))</f>
        <v>0</v>
      </c>
      <c r="L1146" s="511">
        <f>IF($J1129="Nso",0,VLOOKUP($A1126,'Class-9'!$B$9:$EX$108,88,0))</f>
        <v>0</v>
      </c>
      <c r="M1146" s="515">
        <f t="shared" si="122"/>
        <v>0</v>
      </c>
      <c r="N1146" s="511">
        <f t="shared" si="123"/>
        <v>0</v>
      </c>
      <c r="O1146" s="513" t="str">
        <f>IF($J1129="TC",0,IF($J1129="Nso",0,VLOOKUP($A1126,'Class-9'!$B$9:$EX$108,94,0)))</f>
        <v/>
      </c>
    </row>
    <row r="1147" spans="1:15" ht="21.75" customHeight="1">
      <c r="A1147" s="1084"/>
      <c r="B1147" s="60" t="s">
        <v>79</v>
      </c>
      <c r="C1147" s="1119" t="s">
        <v>92</v>
      </c>
      <c r="D1147" s="1120"/>
      <c r="E1147" s="1121"/>
      <c r="F1147" s="1125" t="s">
        <v>93</v>
      </c>
      <c r="G1147" s="1126"/>
      <c r="H1147" s="1127" t="s">
        <v>94</v>
      </c>
      <c r="I1147" s="1128"/>
      <c r="J1147" s="1129" t="s">
        <v>47</v>
      </c>
      <c r="K1147" s="1130"/>
      <c r="L1147" s="517" t="s">
        <v>114</v>
      </c>
      <c r="M1147" s="1131" t="s">
        <v>45</v>
      </c>
      <c r="N1147" s="1132"/>
      <c r="O1147" s="518" t="s">
        <v>49</v>
      </c>
    </row>
    <row r="1148" spans="1:15" ht="21.75" customHeight="1" thickBot="1">
      <c r="A1148" s="1084"/>
      <c r="B1148" s="60" t="s">
        <v>79</v>
      </c>
      <c r="C1148" s="1122"/>
      <c r="D1148" s="1123"/>
      <c r="E1148" s="1124"/>
      <c r="F1148" s="1133">
        <f>IF($J1129="TC",0,IF($J1129="Nso",0,VLOOKUP($A1126,'Class-9'!$B$9:$EX$108,146,0)))</f>
        <v>0</v>
      </c>
      <c r="G1148" s="1134"/>
      <c r="H1148" s="1133">
        <f>IF($J1129="TC",0,IF($J1129="Nso",0,VLOOKUP($A1126,'Class-9'!$B$9:$EX$108,147,0)))</f>
        <v>0</v>
      </c>
      <c r="I1148" s="1134"/>
      <c r="J1148" s="1135">
        <f>IF($J1129="TC",0,IF($J1129="Nso",0,VLOOKUP($A1126,'Class-9'!$B$9:$EX$108,148,0)))</f>
        <v>0</v>
      </c>
      <c r="K1148" s="1136"/>
      <c r="L1148" s="349" t="str">
        <f>IF($J1129="TC",0,IF($J1129="Nso",0,VLOOKUP($A1126,'Class-9'!$B$9:$EX$108,149,0)))</f>
        <v/>
      </c>
      <c r="M1148" s="1137" t="str">
        <f>IF($J1129="TC","TC",IF($J1129="Nso","NSO",VLOOKUP($A1126,'Class-9'!$B$9:$EX$108,150,0)))</f>
        <v/>
      </c>
      <c r="N1148" s="1138"/>
      <c r="O1148" s="123" t="str">
        <f>IF($J1129="Nso",0,VLOOKUP($A1126,'Class-9'!$B$9:$EX$108,152,0))</f>
        <v/>
      </c>
    </row>
    <row r="1149" spans="1:15" ht="21.75" customHeight="1">
      <c r="A1149" s="1084"/>
      <c r="B1149" s="60" t="s">
        <v>79</v>
      </c>
      <c r="C1149" s="1186" t="s">
        <v>65</v>
      </c>
      <c r="D1149" s="1187"/>
      <c r="E1149" s="1187"/>
      <c r="F1149" s="1187"/>
      <c r="G1149" s="1187"/>
      <c r="H1149" s="1188"/>
      <c r="I1149" s="1189" t="s">
        <v>66</v>
      </c>
      <c r="J1149" s="1190"/>
      <c r="K1149" s="1190"/>
      <c r="L1149" s="124">
        <f>VLOOKUP($A1126,'Class-9'!$B$9:$EX$108,143,0)</f>
        <v>0</v>
      </c>
      <c r="M1149" s="1191" t="s">
        <v>126</v>
      </c>
      <c r="N1149" s="1192"/>
      <c r="O1149" s="1193"/>
    </row>
    <row r="1150" spans="1:15" ht="21.75" customHeight="1" thickBot="1">
      <c r="A1150" s="1084"/>
      <c r="B1150" s="60" t="s">
        <v>79</v>
      </c>
      <c r="C1150" s="1194" t="s">
        <v>60</v>
      </c>
      <c r="D1150" s="1195"/>
      <c r="E1150" s="1195"/>
      <c r="F1150" s="1196" t="s">
        <v>197</v>
      </c>
      <c r="G1150" s="1196"/>
      <c r="H1150" s="351" t="s">
        <v>53</v>
      </c>
      <c r="I1150" s="1197" t="s">
        <v>67</v>
      </c>
      <c r="J1150" s="1198"/>
      <c r="K1150" s="1198"/>
      <c r="L1150" s="174">
        <f>VLOOKUP($A1126,'Class-9'!$B$9:$EX$108,144,0)</f>
        <v>0</v>
      </c>
      <c r="M1150" s="1199" t="str">
        <f>IF($J1129="TC",0,IF($J1129="Nso",0,VLOOKUP($A1126,'Class-9'!$B$9:$EX$108,145,0)))</f>
        <v/>
      </c>
      <c r="N1150" s="1200"/>
      <c r="O1150" s="1201"/>
    </row>
    <row r="1151" spans="1:15" ht="21.75" customHeight="1">
      <c r="A1151" s="1084"/>
      <c r="B1151" s="60" t="s">
        <v>79</v>
      </c>
      <c r="C1151" s="1194"/>
      <c r="D1151" s="1195"/>
      <c r="E1151" s="1195"/>
      <c r="F1151" s="1196"/>
      <c r="G1151" s="1196"/>
      <c r="H1151" s="490" t="s">
        <v>203</v>
      </c>
      <c r="I1151" s="1202" t="s">
        <v>68</v>
      </c>
      <c r="J1151" s="1203"/>
      <c r="K1151" s="1203"/>
      <c r="L1151" s="1204">
        <f>IF($J1129="TC","Transferred",IF($J1129="Nso","NameSeparated",VLOOKUP($A1126,'Class-9'!$B$9:$EX$108,153,0)))</f>
        <v>0</v>
      </c>
      <c r="M1151" s="1204"/>
      <c r="N1151" s="1204"/>
      <c r="O1151" s="1205"/>
    </row>
    <row r="1152" spans="1:15" s="489" customFormat="1" ht="17.25" customHeight="1">
      <c r="A1152" s="1084"/>
      <c r="B1152" s="488" t="s">
        <v>79</v>
      </c>
      <c r="C1152" s="1166" t="str">
        <f>'Class-9'!$CR$3</f>
        <v>Foundation Of Information Tech.</v>
      </c>
      <c r="D1152" s="1167"/>
      <c r="E1152" s="1168"/>
      <c r="F1152" s="1169" t="str">
        <f>IF($J1129="TC",0,IF($J1129="Nso",0,VLOOKUP($A1126,'Class-9'!$B$9:$GA$108,170,0)))</f>
        <v>0/200</v>
      </c>
      <c r="G1152" s="1169"/>
      <c r="H1152" s="122">
        <f>IF($J1129="TC",0,IF($J1129="Nso",0,VLOOKUP($A1126,'Class-9'!$B$9:$GA$108,106,0)))</f>
        <v>0</v>
      </c>
      <c r="I1152" s="1170" t="s">
        <v>81</v>
      </c>
      <c r="J1152" s="1171"/>
      <c r="K1152" s="1171"/>
      <c r="L1152" s="1172">
        <f>'Class-9'!$T$2</f>
        <v>44676</v>
      </c>
      <c r="M1152" s="1173"/>
      <c r="N1152" s="1173"/>
      <c r="O1152" s="1174"/>
    </row>
    <row r="1153" spans="1:16" s="489" customFormat="1" ht="17.25" customHeight="1">
      <c r="A1153" s="1084"/>
      <c r="B1153" s="488" t="s">
        <v>79</v>
      </c>
      <c r="C1153" s="1175" t="str">
        <f>'Class-9'!$DD$3</f>
        <v>Health &amp; Phy. Edu.</v>
      </c>
      <c r="D1153" s="1169"/>
      <c r="E1153" s="1169"/>
      <c r="F1153" s="1176" t="str">
        <f>IF($J1129="TC",0,IF($J1129="Nso",0,VLOOKUP($A1126,'Class-9'!$B$9:$GA$108,174,0)))</f>
        <v>0/200</v>
      </c>
      <c r="G1153" s="1177"/>
      <c r="H1153" s="122">
        <f>IF($J1129="TC",0,IF($J1129="Nso",0,VLOOKUP($A1126,'Class-9'!$B$9:$GA$108,118,0)))</f>
        <v>0</v>
      </c>
      <c r="I1153" s="1178"/>
      <c r="J1153" s="1179"/>
      <c r="K1153" s="1179"/>
      <c r="L1153" s="1179"/>
      <c r="M1153" s="1179"/>
      <c r="N1153" s="1179"/>
      <c r="O1153" s="1180"/>
    </row>
    <row r="1154" spans="1:16" s="489" customFormat="1" ht="17.25" customHeight="1">
      <c r="A1154" s="1084"/>
      <c r="B1154" s="488" t="s">
        <v>79</v>
      </c>
      <c r="C1154" s="1184" t="str">
        <f>'Class-9'!$DP$3</f>
        <v>S.U.P.W.</v>
      </c>
      <c r="D1154" s="1185"/>
      <c r="E1154" s="1185"/>
      <c r="F1154" s="1176" t="str">
        <f>IF($J1129="TC",0,IF($J1129="Nso",0,VLOOKUP($A1126,'Class-9'!$B$9:$GA$108,178,0)))</f>
        <v>0/100</v>
      </c>
      <c r="G1154" s="1177"/>
      <c r="H1154" s="122">
        <f>IF($J1129="TC",0,IF($J1129="Nso",0,VLOOKUP($A1126,'Class-9'!$B$9:$GA$108,124,0)))</f>
        <v>0</v>
      </c>
      <c r="I1154" s="1181"/>
      <c r="J1154" s="1182"/>
      <c r="K1154" s="1182"/>
      <c r="L1154" s="1182"/>
      <c r="M1154" s="1182"/>
      <c r="N1154" s="1182"/>
      <c r="O1154" s="1183"/>
    </row>
    <row r="1155" spans="1:16" s="489" customFormat="1" ht="17.25" customHeight="1">
      <c r="A1155" s="1084"/>
      <c r="B1155" s="488"/>
      <c r="C1155" s="1184" t="str">
        <f>'Class-9'!$DV$3</f>
        <v>ART EDUCATION</v>
      </c>
      <c r="D1155" s="1185"/>
      <c r="E1155" s="1185"/>
      <c r="F1155" s="1176" t="str">
        <f>IF($J1128="TC",0,IF($J1128="Nso",0,VLOOKUP($A1126,'Class-9'!$B$9:$GA$108,182,0)))</f>
        <v>0/100</v>
      </c>
      <c r="G1155" s="1177"/>
      <c r="H1155" s="122">
        <f>IF($J1128="TC",0,IF($J1128="Nso",0,VLOOKUP($A1126,'Class-9'!$B$9:$GA$108,130,0)))</f>
        <v>0</v>
      </c>
      <c r="I1155" s="1237" t="s">
        <v>95</v>
      </c>
      <c r="J1155" s="1221"/>
      <c r="K1155" s="1221"/>
      <c r="L1155" s="1221"/>
      <c r="M1155" s="1221"/>
      <c r="N1155" s="1221"/>
      <c r="O1155" s="1222"/>
    </row>
    <row r="1156" spans="1:16" s="489" customFormat="1" ht="17.25" customHeight="1" thickBot="1">
      <c r="A1156" s="1084"/>
      <c r="B1156" s="488" t="s">
        <v>79</v>
      </c>
      <c r="C1156" s="1238" t="str">
        <f>'Class-9'!$EB$3</f>
        <v>H &amp; C RAJ</v>
      </c>
      <c r="D1156" s="1239"/>
      <c r="E1156" s="1239"/>
      <c r="F1156" s="1240" t="str">
        <f>IF($J1129="TC",0,IF($J1129="Nso",0,VLOOKUP($A1126,'Class-9'!$B$9:$GZ$108,186,0)))</f>
        <v>0/200</v>
      </c>
      <c r="G1156" s="1241"/>
      <c r="H1156" s="468">
        <f>IF($J1129="TC",0,IF($J1129="Nso",0,VLOOKUP($A1126,'Class-9'!$B$9:$GAZ$108,142,0)))</f>
        <v>0</v>
      </c>
      <c r="I1156" s="1237" t="s">
        <v>74</v>
      </c>
      <c r="J1156" s="1221"/>
      <c r="K1156" s="1221"/>
      <c r="L1156" s="1221"/>
      <c r="M1156" s="1221"/>
      <c r="N1156" s="1221"/>
      <c r="O1156" s="1222"/>
    </row>
    <row r="1157" spans="1:16" ht="17.25" customHeight="1">
      <c r="A1157" s="1084"/>
      <c r="B1157" s="49" t="s">
        <v>79</v>
      </c>
      <c r="C1157" s="1209" t="s">
        <v>205</v>
      </c>
      <c r="D1157" s="1210"/>
      <c r="E1157" s="1211"/>
      <c r="F1157" s="1218" t="s">
        <v>206</v>
      </c>
      <c r="G1157" s="1219"/>
      <c r="H1157" s="519" t="s">
        <v>34</v>
      </c>
      <c r="I1157" s="1220" t="s">
        <v>75</v>
      </c>
      <c r="J1157" s="1221"/>
      <c r="K1157" s="1221"/>
      <c r="L1157" s="1221"/>
      <c r="M1157" s="1221"/>
      <c r="N1157" s="1221"/>
      <c r="O1157" s="1222"/>
    </row>
    <row r="1158" spans="1:16" ht="17.25" customHeight="1">
      <c r="A1158" s="1084"/>
      <c r="B1158" s="49" t="s">
        <v>79</v>
      </c>
      <c r="C1158" s="1212"/>
      <c r="D1158" s="1213"/>
      <c r="E1158" s="1214"/>
      <c r="F1158" s="1223" t="s">
        <v>207</v>
      </c>
      <c r="G1158" s="1224"/>
      <c r="H1158" s="520" t="s">
        <v>204</v>
      </c>
      <c r="I1158" s="1225" t="s">
        <v>76</v>
      </c>
      <c r="J1158" s="1226"/>
      <c r="K1158" s="1226"/>
      <c r="L1158" s="1226"/>
      <c r="M1158" s="1226"/>
      <c r="N1158" s="1226"/>
      <c r="O1158" s="1227"/>
    </row>
    <row r="1159" spans="1:16" ht="17.25" customHeight="1">
      <c r="A1159" s="1084"/>
      <c r="B1159" s="49" t="s">
        <v>79</v>
      </c>
      <c r="C1159" s="1212"/>
      <c r="D1159" s="1213"/>
      <c r="E1159" s="1214"/>
      <c r="F1159" s="1223" t="s">
        <v>211</v>
      </c>
      <c r="G1159" s="1224"/>
      <c r="H1159" s="520" t="s">
        <v>69</v>
      </c>
      <c r="I1159" s="1228"/>
      <c r="J1159" s="1229"/>
      <c r="K1159" s="1229"/>
      <c r="L1159" s="1229"/>
      <c r="M1159" s="1229"/>
      <c r="N1159" s="1229"/>
      <c r="O1159" s="1230"/>
    </row>
    <row r="1160" spans="1:16" ht="17.25" customHeight="1">
      <c r="A1160" s="1084"/>
      <c r="B1160" s="49" t="s">
        <v>79</v>
      </c>
      <c r="C1160" s="1212"/>
      <c r="D1160" s="1213"/>
      <c r="E1160" s="1214"/>
      <c r="F1160" s="1223" t="s">
        <v>212</v>
      </c>
      <c r="G1160" s="1224"/>
      <c r="H1160" s="520" t="s">
        <v>70</v>
      </c>
      <c r="I1160" s="1228"/>
      <c r="J1160" s="1229"/>
      <c r="K1160" s="1229"/>
      <c r="L1160" s="1229"/>
      <c r="M1160" s="1229"/>
      <c r="N1160" s="1229"/>
      <c r="O1160" s="1230"/>
    </row>
    <row r="1161" spans="1:16" ht="17.25" customHeight="1">
      <c r="A1161" s="1084"/>
      <c r="B1161" s="49" t="s">
        <v>79</v>
      </c>
      <c r="C1161" s="1212"/>
      <c r="D1161" s="1213"/>
      <c r="E1161" s="1214"/>
      <c r="F1161" s="1223" t="s">
        <v>125</v>
      </c>
      <c r="G1161" s="1224"/>
      <c r="H1161" s="520" t="s">
        <v>72</v>
      </c>
      <c r="I1161" s="1231" t="s">
        <v>96</v>
      </c>
      <c r="J1161" s="1232"/>
      <c r="K1161" s="1232"/>
      <c r="L1161" s="1232"/>
      <c r="M1161" s="1232"/>
      <c r="N1161" s="1232"/>
      <c r="O1161" s="1233"/>
    </row>
    <row r="1162" spans="1:16" ht="17.25" customHeight="1" thickBot="1">
      <c r="A1162" s="1084"/>
      <c r="B1162" s="62" t="s">
        <v>79</v>
      </c>
      <c r="C1162" s="1215"/>
      <c r="D1162" s="1216"/>
      <c r="E1162" s="1217"/>
      <c r="F1162" s="1206" t="s">
        <v>208</v>
      </c>
      <c r="G1162" s="1207"/>
      <c r="H1162" s="521" t="s">
        <v>71</v>
      </c>
      <c r="I1162" s="1234"/>
      <c r="J1162" s="1235"/>
      <c r="K1162" s="1235"/>
      <c r="L1162" s="1235"/>
      <c r="M1162" s="1235"/>
      <c r="N1162" s="1235"/>
      <c r="O1162" s="1236"/>
    </row>
    <row r="1163" spans="1:16" ht="22.5" customHeight="1" thickTop="1">
      <c r="A1163" s="1208"/>
      <c r="B1163" s="1208"/>
      <c r="C1163" s="1208"/>
      <c r="D1163" s="1208"/>
      <c r="E1163" s="1208"/>
      <c r="F1163" s="1208"/>
      <c r="G1163" s="1208"/>
      <c r="H1163" s="1208"/>
      <c r="I1163" s="1208"/>
      <c r="J1163" s="1208"/>
      <c r="K1163" s="1208"/>
      <c r="L1163" s="1208"/>
      <c r="M1163" s="1208"/>
      <c r="N1163" s="1208"/>
      <c r="O1163" s="1208"/>
    </row>
    <row r="1164" spans="1:16" ht="24.75" customHeight="1" thickBot="1">
      <c r="A1164" s="504">
        <f>A1126+1</f>
        <v>32</v>
      </c>
      <c r="B1164" s="1083" t="s">
        <v>56</v>
      </c>
      <c r="C1164" s="1083"/>
      <c r="D1164" s="1083"/>
      <c r="E1164" s="1083"/>
      <c r="F1164" s="1083"/>
      <c r="G1164" s="1083"/>
      <c r="H1164" s="1083"/>
      <c r="I1164" s="1083"/>
      <c r="J1164" s="1083"/>
      <c r="K1164" s="1083"/>
      <c r="L1164" s="1083"/>
      <c r="M1164" s="1083"/>
      <c r="N1164" s="1083"/>
      <c r="O1164" s="1083"/>
    </row>
    <row r="1165" spans="1:16" ht="42" customHeight="1" thickTop="1">
      <c r="A1165" s="1084"/>
      <c r="B1165" s="1085"/>
      <c r="C1165" s="1086"/>
      <c r="D1165" s="1089" t="str">
        <f>Master!$E$8</f>
        <v>Govt. Sr. Secondary School Raimalwada</v>
      </c>
      <c r="E1165" s="1090"/>
      <c r="F1165" s="1090"/>
      <c r="G1165" s="1090"/>
      <c r="H1165" s="1090"/>
      <c r="I1165" s="1090"/>
      <c r="J1165" s="1090"/>
      <c r="K1165" s="1090"/>
      <c r="L1165" s="1090"/>
      <c r="M1165" s="1090"/>
      <c r="N1165" s="1090"/>
      <c r="O1165" s="1091"/>
    </row>
    <row r="1166" spans="1:16" ht="27.75" customHeight="1" thickBot="1">
      <c r="A1166" s="1084"/>
      <c r="B1166" s="1087"/>
      <c r="C1166" s="1088"/>
      <c r="D1166" s="1092" t="str">
        <f>Master!$E$11</f>
        <v>P.S.-Bapini (Jodhpur)</v>
      </c>
      <c r="E1166" s="1093"/>
      <c r="F1166" s="1093"/>
      <c r="G1166" s="1093"/>
      <c r="H1166" s="1093"/>
      <c r="I1166" s="1093"/>
      <c r="J1166" s="1093"/>
      <c r="K1166" s="1093"/>
      <c r="L1166" s="1093"/>
      <c r="M1166" s="1093"/>
      <c r="N1166" s="1093"/>
      <c r="O1166" s="1094"/>
    </row>
    <row r="1167" spans="1:16" ht="17.25" customHeight="1">
      <c r="A1167" s="1084"/>
      <c r="B1167" s="352"/>
      <c r="C1167" s="1095" t="s">
        <v>188</v>
      </c>
      <c r="D1167" s="1096"/>
      <c r="E1167" s="1096"/>
      <c r="F1167" s="1096"/>
      <c r="G1167" s="1097"/>
      <c r="H1167" s="1104" t="s">
        <v>161</v>
      </c>
      <c r="I1167" s="1104"/>
      <c r="J1167" s="1107">
        <f>VLOOKUP($A1164,'Class-9'!$B$9:$K$108,6)</f>
        <v>0</v>
      </c>
      <c r="K1167" s="1108"/>
      <c r="L1167" s="1113" t="s">
        <v>77</v>
      </c>
      <c r="M1167" s="1114"/>
      <c r="N1167" s="1115" t="str">
        <f>Master!$E$14</f>
        <v>08151106901</v>
      </c>
      <c r="O1167" s="1116"/>
    </row>
    <row r="1168" spans="1:16" ht="17.25" customHeight="1">
      <c r="A1168" s="1084"/>
      <c r="B1168" s="47"/>
      <c r="C1168" s="1098"/>
      <c r="D1168" s="1099"/>
      <c r="E1168" s="1099"/>
      <c r="F1168" s="1099"/>
      <c r="G1168" s="1100"/>
      <c r="H1168" s="1105"/>
      <c r="I1168" s="1105"/>
      <c r="J1168" s="1109"/>
      <c r="K1168" s="1110"/>
      <c r="L1168" s="1071" t="s">
        <v>73</v>
      </c>
      <c r="M1168" s="1072"/>
      <c r="N1168" s="1072"/>
      <c r="O1168" s="1073"/>
      <c r="P1168" s="165" t="s">
        <v>196</v>
      </c>
    </row>
    <row r="1169" spans="1:15" ht="17.25" customHeight="1" thickBot="1">
      <c r="A1169" s="1084"/>
      <c r="B1169" s="47"/>
      <c r="C1169" s="1101"/>
      <c r="D1169" s="1102"/>
      <c r="E1169" s="1102"/>
      <c r="F1169" s="1102"/>
      <c r="G1169" s="1103"/>
      <c r="H1169" s="1106"/>
      <c r="I1169" s="1106"/>
      <c r="J1169" s="1111"/>
      <c r="K1169" s="1112"/>
      <c r="L1169" s="1074" t="s">
        <v>57</v>
      </c>
      <c r="M1169" s="1075"/>
      <c r="N1169" s="1076" t="str">
        <f>Master!$E$6</f>
        <v>2021-22</v>
      </c>
      <c r="O1169" s="1077"/>
    </row>
    <row r="1170" spans="1:15" ht="21.75" customHeight="1">
      <c r="A1170" s="1084"/>
      <c r="B1170" s="49" t="s">
        <v>79</v>
      </c>
      <c r="C1170" s="1078" t="s">
        <v>22</v>
      </c>
      <c r="D1170" s="1079"/>
      <c r="E1170" s="1079"/>
      <c r="F1170" s="1080"/>
      <c r="G1170" s="482" t="s">
        <v>186</v>
      </c>
      <c r="H1170" s="1081">
        <f>VLOOKUP($A1164,'Class-9'!$B$9:$EX$108,4,0)</f>
        <v>0</v>
      </c>
      <c r="I1170" s="1081"/>
      <c r="J1170" s="1081"/>
      <c r="K1170" s="1081"/>
      <c r="L1170" s="1081"/>
      <c r="M1170" s="1081"/>
      <c r="N1170" s="1081"/>
      <c r="O1170" s="1082"/>
    </row>
    <row r="1171" spans="1:15" ht="21.75" customHeight="1">
      <c r="A1171" s="1084"/>
      <c r="B1171" s="49" t="s">
        <v>79</v>
      </c>
      <c r="C1171" s="1065" t="s">
        <v>24</v>
      </c>
      <c r="D1171" s="1066"/>
      <c r="E1171" s="1066"/>
      <c r="F1171" s="1067"/>
      <c r="G1171" s="483" t="s">
        <v>186</v>
      </c>
      <c r="H1171" s="1068">
        <f>VLOOKUP($A1164,'Class-9'!$B$9:$EX$108,7,0)</f>
        <v>0</v>
      </c>
      <c r="I1171" s="1068"/>
      <c r="J1171" s="1068"/>
      <c r="K1171" s="1068"/>
      <c r="L1171" s="1068"/>
      <c r="M1171" s="1068"/>
      <c r="N1171" s="1068"/>
      <c r="O1171" s="1069"/>
    </row>
    <row r="1172" spans="1:15" ht="21.75" customHeight="1">
      <c r="A1172" s="1084"/>
      <c r="B1172" s="49" t="s">
        <v>79</v>
      </c>
      <c r="C1172" s="1065" t="s">
        <v>25</v>
      </c>
      <c r="D1172" s="1066"/>
      <c r="E1172" s="1066"/>
      <c r="F1172" s="1067"/>
      <c r="G1172" s="483" t="s">
        <v>186</v>
      </c>
      <c r="H1172" s="1068">
        <f>VLOOKUP($A1164,'Class-9'!$B$9:$EX$108,8,0)</f>
        <v>0</v>
      </c>
      <c r="I1172" s="1068"/>
      <c r="J1172" s="1068"/>
      <c r="K1172" s="1068"/>
      <c r="L1172" s="1068"/>
      <c r="M1172" s="1068"/>
      <c r="N1172" s="1068"/>
      <c r="O1172" s="1069"/>
    </row>
    <row r="1173" spans="1:15" ht="21.75" customHeight="1">
      <c r="A1173" s="1084"/>
      <c r="B1173" s="49" t="s">
        <v>79</v>
      </c>
      <c r="C1173" s="1065" t="s">
        <v>58</v>
      </c>
      <c r="D1173" s="1066"/>
      <c r="E1173" s="1066"/>
      <c r="F1173" s="1067"/>
      <c r="G1173" s="483" t="s">
        <v>186</v>
      </c>
      <c r="H1173" s="1068">
        <f>VLOOKUP($A1164,'Class-9'!$B$9:$EX$108,9,0)</f>
        <v>0</v>
      </c>
      <c r="I1173" s="1068"/>
      <c r="J1173" s="1068"/>
      <c r="K1173" s="1068"/>
      <c r="L1173" s="1068"/>
      <c r="M1173" s="1068"/>
      <c r="N1173" s="1068"/>
      <c r="O1173" s="1069"/>
    </row>
    <row r="1174" spans="1:15" ht="21.75" customHeight="1">
      <c r="A1174" s="1084"/>
      <c r="B1174" s="49" t="s">
        <v>79</v>
      </c>
      <c r="C1174" s="1065" t="s">
        <v>59</v>
      </c>
      <c r="D1174" s="1066"/>
      <c r="E1174" s="1066"/>
      <c r="F1174" s="1067"/>
      <c r="G1174" s="483" t="s">
        <v>186</v>
      </c>
      <c r="H1174" s="1070" t="str">
        <f>CONCATENATE('Class-9'!$G$4,'Class-9'!$J$4)</f>
        <v>9(A)</v>
      </c>
      <c r="I1174" s="1068"/>
      <c r="J1174" s="1068"/>
      <c r="K1174" s="1068"/>
      <c r="L1174" s="1068"/>
      <c r="M1174" s="1068"/>
      <c r="N1174" s="1068"/>
      <c r="O1174" s="1069"/>
    </row>
    <row r="1175" spans="1:15" ht="21.75" customHeight="1" thickBot="1">
      <c r="A1175" s="1084"/>
      <c r="B1175" s="49" t="s">
        <v>79</v>
      </c>
      <c r="C1175" s="1145" t="s">
        <v>27</v>
      </c>
      <c r="D1175" s="1146"/>
      <c r="E1175" s="1146"/>
      <c r="F1175" s="1147"/>
      <c r="G1175" s="484" t="s">
        <v>186</v>
      </c>
      <c r="H1175" s="1148">
        <f>VLOOKUP($A1164,'Class-9'!$B$9:$EX$108,10,0)</f>
        <v>0</v>
      </c>
      <c r="I1175" s="1148"/>
      <c r="J1175" s="1148"/>
      <c r="K1175" s="1148"/>
      <c r="L1175" s="1148"/>
      <c r="M1175" s="1148"/>
      <c r="N1175" s="1148"/>
      <c r="O1175" s="1149"/>
    </row>
    <row r="1176" spans="1:15" ht="19.5" customHeight="1">
      <c r="A1176" s="1084"/>
      <c r="B1176" s="60" t="s">
        <v>79</v>
      </c>
      <c r="C1176" s="1150" t="s">
        <v>60</v>
      </c>
      <c r="D1176" s="1151"/>
      <c r="E1176" s="1154" t="s">
        <v>83</v>
      </c>
      <c r="F1176" s="1154" t="s">
        <v>84</v>
      </c>
      <c r="G1176" s="1156" t="s">
        <v>33</v>
      </c>
      <c r="H1176" s="1158" t="s">
        <v>61</v>
      </c>
      <c r="I1176" s="1158"/>
      <c r="J1176" s="1159"/>
      <c r="K1176" s="1160" t="s">
        <v>100</v>
      </c>
      <c r="L1176" s="1161"/>
      <c r="M1176" s="1162"/>
      <c r="N1176" s="1154" t="s">
        <v>91</v>
      </c>
      <c r="O1176" s="1163" t="s">
        <v>209</v>
      </c>
    </row>
    <row r="1177" spans="1:15" ht="21.75" customHeight="1">
      <c r="A1177" s="1084"/>
      <c r="B1177" s="60"/>
      <c r="C1177" s="1152"/>
      <c r="D1177" s="1153"/>
      <c r="E1177" s="1155"/>
      <c r="F1177" s="1155"/>
      <c r="G1177" s="1157"/>
      <c r="H1177" s="507" t="s">
        <v>32</v>
      </c>
      <c r="I1177" s="347" t="s">
        <v>199</v>
      </c>
      <c r="J1177" s="508" t="s">
        <v>33</v>
      </c>
      <c r="K1177" s="507" t="s">
        <v>32</v>
      </c>
      <c r="L1177" s="347" t="s">
        <v>199</v>
      </c>
      <c r="M1177" s="508" t="s">
        <v>33</v>
      </c>
      <c r="N1177" s="1155"/>
      <c r="O1177" s="1164"/>
    </row>
    <row r="1178" spans="1:15" ht="21.75" customHeight="1" thickBot="1">
      <c r="A1178" s="1084"/>
      <c r="B1178" s="60" t="s">
        <v>79</v>
      </c>
      <c r="C1178" s="1139" t="s">
        <v>62</v>
      </c>
      <c r="D1178" s="1140"/>
      <c r="E1178" s="509">
        <f>'Class-9'!$L$7</f>
        <v>20</v>
      </c>
      <c r="F1178" s="509">
        <f>'Class-9'!$M$7</f>
        <v>20</v>
      </c>
      <c r="G1178" s="510">
        <f>SUM(E1178:F1178)</f>
        <v>40</v>
      </c>
      <c r="H1178" s="509">
        <f>'Class-9'!$O$7</f>
        <v>48</v>
      </c>
      <c r="I1178" s="509">
        <f>'Class-9'!$P$7</f>
        <v>12</v>
      </c>
      <c r="J1178" s="510">
        <f>SUM(H1178:I1178)</f>
        <v>60</v>
      </c>
      <c r="K1178" s="509">
        <f>'Class-9'!$R$7</f>
        <v>80</v>
      </c>
      <c r="L1178" s="509">
        <f>'Class-9'!$S$7</f>
        <v>20</v>
      </c>
      <c r="M1178" s="510">
        <f>SUM(K1178:L1178)</f>
        <v>100</v>
      </c>
      <c r="N1178" s="509">
        <f>SUM(G1178,J1178,M1178)</f>
        <v>200</v>
      </c>
      <c r="O1178" s="1165"/>
    </row>
    <row r="1179" spans="1:15" ht="17.25" customHeight="1">
      <c r="A1179" s="1084"/>
      <c r="B1179" s="60" t="s">
        <v>79</v>
      </c>
      <c r="C1179" s="1141" t="str">
        <f>'Class-9'!$L$3</f>
        <v>HINDI</v>
      </c>
      <c r="D1179" s="1142"/>
      <c r="E1179" s="511">
        <f>IF($J1167="TC",0,IF($J1167="Nso",0,VLOOKUP($A1164,'Class-9'!$B$9:$EX$108,11,0)))</f>
        <v>0</v>
      </c>
      <c r="F1179" s="511">
        <f>IF($J1167="TC",0,IF($J1167="Nso",0,VLOOKUP($A1164,'Class-9'!$B$9:$EX$108,12,0)))</f>
        <v>0</v>
      </c>
      <c r="G1179" s="512">
        <f>E1179+F1179</f>
        <v>0</v>
      </c>
      <c r="H1179" s="511">
        <f>IF($J1167="TC",0,IF($J1167="Nso",0,VLOOKUP($A1164,'Class-9'!$B$9:$EX$108,14,0)))</f>
        <v>0</v>
      </c>
      <c r="I1179" s="511">
        <f>IF($J1167="TC",0,IF($J1167="Nso",0,VLOOKUP($A1164,'Class-9'!$B$9:$EX$108,15,0)))</f>
        <v>0</v>
      </c>
      <c r="J1179" s="512">
        <f>H1179+I1179</f>
        <v>0</v>
      </c>
      <c r="K1179" s="511">
        <f>IF($J1167="TC",0,IF($J1167="Nso",0,VLOOKUP($A1164,'Class-9'!$B$9:$EX$108,17,0)))</f>
        <v>0</v>
      </c>
      <c r="L1179" s="511">
        <f>IF($J1167="Nso",0,VLOOKUP($A1164,'Class-9'!$B$9:$EX$108,18,0))</f>
        <v>0</v>
      </c>
      <c r="M1179" s="512">
        <f>K1179+L1179</f>
        <v>0</v>
      </c>
      <c r="N1179" s="511">
        <f>G1179+J1179+M1179</f>
        <v>0</v>
      </c>
      <c r="O1179" s="513" t="str">
        <f>IF($J1167="TC",0,IF($J1167="Nso",0,VLOOKUP($A1164,'Class-9'!$B$9:$EX$108,24,0)))</f>
        <v/>
      </c>
    </row>
    <row r="1180" spans="1:15" ht="17.25" customHeight="1">
      <c r="A1180" s="1084"/>
      <c r="B1180" s="60" t="s">
        <v>79</v>
      </c>
      <c r="C1180" s="1143" t="str">
        <f>'Class-9'!$Z$3</f>
        <v>ENGLISH</v>
      </c>
      <c r="D1180" s="1144"/>
      <c r="E1180" s="511">
        <f>IF($J1167="TC",0,IF($J1167="Nso",0,VLOOKUP($A1164,'Class-9'!$B$9:$EX$108,25,0)))</f>
        <v>0</v>
      </c>
      <c r="F1180" s="511">
        <f>IF($J1167="TC",0,IF($J1167="Nso",0,VLOOKUP($A1164,'Class-9'!$B$9:$EX$108,26,0)))</f>
        <v>0</v>
      </c>
      <c r="G1180" s="514">
        <f t="shared" ref="G1180:G1184" si="124">E1180+F1180</f>
        <v>0</v>
      </c>
      <c r="H1180" s="472">
        <f>IF($J1167="TC",0,IF($J1167="Nso",0,VLOOKUP($A1164,'Class-9'!$B$9:$EX$108,28,0)))</f>
        <v>0</v>
      </c>
      <c r="I1180" s="511">
        <f>IF($J1167="TC",0,IF($J1167="Nso",0,VLOOKUP($A1164,'Class-9'!$B$9:$EX$108,29,0)))</f>
        <v>0</v>
      </c>
      <c r="J1180" s="514">
        <f t="shared" ref="J1180:J1184" si="125">H1180+I1180</f>
        <v>0</v>
      </c>
      <c r="K1180" s="511">
        <f>IF($J1167="TC",0,IF($J1167="Nso",0,VLOOKUP($A1164,'Class-9'!$B$9:$EX$108,31,0)))</f>
        <v>0</v>
      </c>
      <c r="L1180" s="511">
        <f>IF($J1167="Nso",0,VLOOKUP($A1164,'Class-9'!$B$9:$EX$108,32,0))</f>
        <v>0</v>
      </c>
      <c r="M1180" s="514">
        <f t="shared" ref="M1180:M1184" si="126">K1180+L1180</f>
        <v>0</v>
      </c>
      <c r="N1180" s="511">
        <f t="shared" ref="N1180:N1184" si="127">G1180+J1180+M1180</f>
        <v>0</v>
      </c>
      <c r="O1180" s="513" t="str">
        <f>IF($J1167="TC",0,IF($J1167="Nso",0,VLOOKUP($A1164,'Class-9'!$B$9:$EX$108,38,0)))</f>
        <v/>
      </c>
    </row>
    <row r="1181" spans="1:15" ht="17.25" customHeight="1">
      <c r="A1181" s="1084"/>
      <c r="B1181" s="60" t="s">
        <v>79</v>
      </c>
      <c r="C1181" s="1143" t="str">
        <f>'Class-9'!$AN$3</f>
        <v>SANSKRIT</v>
      </c>
      <c r="D1181" s="1144"/>
      <c r="E1181" s="511">
        <f>IF($J1167="TC",0,IF($J1167="Nso",0,VLOOKUP($A1164,'Class-9'!$B$9:$EX$108,39,0)))</f>
        <v>0</v>
      </c>
      <c r="F1181" s="511">
        <f>IF($J1167="TC",0,IF($J1167="TC",0,IF($J1167="Nso",0,VLOOKUP($A1164,'Class-9'!$B$9:$EX$108,40,0))))</f>
        <v>0</v>
      </c>
      <c r="G1181" s="514">
        <f t="shared" si="124"/>
        <v>0</v>
      </c>
      <c r="H1181" s="472">
        <f>IF($J1167="TC",0,IF($J1167="Nso",0,VLOOKUP($A1164,'Class-9'!$B$9:$EX$108,42,0)))</f>
        <v>0</v>
      </c>
      <c r="I1181" s="511">
        <f>IF($J1167="TC",0,IF($J1167="Nso",0,VLOOKUP($A1164,'Class-9'!$B$9:$EX$108,43,0)))</f>
        <v>0</v>
      </c>
      <c r="J1181" s="514">
        <f t="shared" si="125"/>
        <v>0</v>
      </c>
      <c r="K1181" s="511">
        <f>IF($J1167="TC",0,IF($J1167="Nso",0,VLOOKUP($A1164,'Class-9'!$B$9:$EX$108,45,0)))</f>
        <v>0</v>
      </c>
      <c r="L1181" s="511">
        <f>IF($J1167="Nso",0,VLOOKUP($A1164,'Class-9'!$B$9:$EX$108,46,0))</f>
        <v>0</v>
      </c>
      <c r="M1181" s="514">
        <f t="shared" si="126"/>
        <v>0</v>
      </c>
      <c r="N1181" s="511">
        <f t="shared" si="127"/>
        <v>0</v>
      </c>
      <c r="O1181" s="513" t="str">
        <f>IF($J1167="TC",0,IF($J1167="Nso",0,VLOOKUP($A1164,'Class-9'!$B$9:$EX$108,52,0)))</f>
        <v/>
      </c>
    </row>
    <row r="1182" spans="1:15" ht="17.25" customHeight="1">
      <c r="A1182" s="1084"/>
      <c r="B1182" s="60" t="s">
        <v>79</v>
      </c>
      <c r="C1182" s="1143" t="str">
        <f>'Class-9'!$BB$3</f>
        <v>SCIENCE</v>
      </c>
      <c r="D1182" s="1144"/>
      <c r="E1182" s="511">
        <f>IF($J1167="TC",0,IF($J1167="Nso",0,VLOOKUP($A1164,'Class-9'!$B$9:$EX$108,53,0)))</f>
        <v>0</v>
      </c>
      <c r="F1182" s="511">
        <f>IF($J1167="TC",0,IF($J1167="Nso",0,VLOOKUP($A1164,'Class-9'!$B$9:$EX$108,54,0)))</f>
        <v>0</v>
      </c>
      <c r="G1182" s="514">
        <f t="shared" si="124"/>
        <v>0</v>
      </c>
      <c r="H1182" s="472">
        <f>IF($J1167="TC",0,IF($J1167="Nso",0,VLOOKUP($A1164,'Class-9'!$B$9:$EX$108,56,0)))</f>
        <v>0</v>
      </c>
      <c r="I1182" s="511">
        <f>IF($J1167="TC",0,IF($J1167="Nso",0,VLOOKUP($A1164,'Class-9'!$B$9:$EX$108,57,0)))</f>
        <v>0</v>
      </c>
      <c r="J1182" s="514">
        <f t="shared" si="125"/>
        <v>0</v>
      </c>
      <c r="K1182" s="511">
        <f>IF($J1167="TC",0,IF($J1167="Nso",0,VLOOKUP($A1164,'Class-9'!$B$9:$EX$108,59,0)))</f>
        <v>0</v>
      </c>
      <c r="L1182" s="511">
        <f>IF($J1167="Nso",0,VLOOKUP($A1164,'Class-9'!$B$9:$EX$108,60,0))</f>
        <v>0</v>
      </c>
      <c r="M1182" s="514">
        <f t="shared" si="126"/>
        <v>0</v>
      </c>
      <c r="N1182" s="511">
        <f t="shared" si="127"/>
        <v>0</v>
      </c>
      <c r="O1182" s="513" t="str">
        <f>IF($J1167="TC",0,IF($J1167="Nso",0,VLOOKUP($A1164,'Class-9'!$B$9:$EX$108,66,0)))</f>
        <v/>
      </c>
    </row>
    <row r="1183" spans="1:15" ht="17.25" customHeight="1">
      <c r="A1183" s="1084"/>
      <c r="B1183" s="60" t="s">
        <v>79</v>
      </c>
      <c r="C1183" s="1143" t="str">
        <f>'Class-9'!$BP$3</f>
        <v>MATHEMATICS</v>
      </c>
      <c r="D1183" s="1144"/>
      <c r="E1183" s="511">
        <f>IF($J1167="TC",0,IF($J1167="Nso",0,VLOOKUP($A1164,'Class-9'!$B$9:$EX$108,67,0)))</f>
        <v>0</v>
      </c>
      <c r="F1183" s="511">
        <f>IF($J1167="TC",0,IF($J1167="Nso",0,VLOOKUP($A1164,'Class-9'!$B$9:$EX$108,68,0)))</f>
        <v>0</v>
      </c>
      <c r="G1183" s="514">
        <f t="shared" si="124"/>
        <v>0</v>
      </c>
      <c r="H1183" s="472">
        <f>IF($J1167="TC",0,IF($J1167="Nso",0,VLOOKUP($A1164,'Class-9'!$B$9:$EX$108,70,0)))</f>
        <v>0</v>
      </c>
      <c r="I1183" s="511">
        <f>IF($J1167="TC",0,IF($J1167="Nso",0,VLOOKUP($A1164,'Class-9'!$B$9:$EX$108,71,0)))</f>
        <v>0</v>
      </c>
      <c r="J1183" s="514">
        <f t="shared" si="125"/>
        <v>0</v>
      </c>
      <c r="K1183" s="511">
        <f>IF($J1167="TC",0,IF($J1167="Nso",0,VLOOKUP($A1164,'Class-9'!$B$9:$EX$108,73,0)))</f>
        <v>0</v>
      </c>
      <c r="L1183" s="511">
        <f>IF($J1167="Nso",0,VLOOKUP($A1164,'Class-9'!$B$9:$EX$108,74,0))</f>
        <v>0</v>
      </c>
      <c r="M1183" s="514">
        <f t="shared" si="126"/>
        <v>0</v>
      </c>
      <c r="N1183" s="511">
        <f t="shared" si="127"/>
        <v>0</v>
      </c>
      <c r="O1183" s="513" t="str">
        <f>IF($J1167="TC",0,IF($J1167="Nso",0,VLOOKUP($A1164,'Class-9'!$B$9:$EX$108,80,0)))</f>
        <v/>
      </c>
    </row>
    <row r="1184" spans="1:15" ht="17.25" customHeight="1" thickBot="1">
      <c r="A1184" s="1084"/>
      <c r="B1184" s="60" t="s">
        <v>79</v>
      </c>
      <c r="C1184" s="1117" t="str">
        <f>'Class-9'!$CD$3</f>
        <v>SOCIAL SCIENCE</v>
      </c>
      <c r="D1184" s="1118"/>
      <c r="E1184" s="511">
        <f>IF($J1167="TC",0,IF($J1167="Nso",0,VLOOKUP($A1164,'Class-9'!$B$9:$EX$108,81,0)))</f>
        <v>0</v>
      </c>
      <c r="F1184" s="511">
        <f>IF($J1167="TC",0,IF($J1167="Nso",0,VLOOKUP($A1164,'Class-9'!$B$9:$EX$108,82,0)))</f>
        <v>0</v>
      </c>
      <c r="G1184" s="515">
        <f t="shared" si="124"/>
        <v>0</v>
      </c>
      <c r="H1184" s="516">
        <f>IF($J1167="TC",0,IF($J1167="Nso",0,VLOOKUP($A1164,'Class-9'!$B$9:$EX$108,84,0)))</f>
        <v>0</v>
      </c>
      <c r="I1184" s="511">
        <f>IF($J1167="TC",0,IF($J1167="Nso",0,VLOOKUP($A1164,'Class-9'!$B$9:$EX$108,85,0)))</f>
        <v>0</v>
      </c>
      <c r="J1184" s="515">
        <f t="shared" si="125"/>
        <v>0</v>
      </c>
      <c r="K1184" s="511">
        <f>IF($J1167="TC",0,IF($J1167="Nso",0,VLOOKUP($A1164,'Class-9'!$B$9:$EX$108,87,0)))</f>
        <v>0</v>
      </c>
      <c r="L1184" s="511">
        <f>IF($J1167="Nso",0,VLOOKUP($A1164,'Class-9'!$B$9:$EX$108,88,0))</f>
        <v>0</v>
      </c>
      <c r="M1184" s="515">
        <f t="shared" si="126"/>
        <v>0</v>
      </c>
      <c r="N1184" s="511">
        <f t="shared" si="127"/>
        <v>0</v>
      </c>
      <c r="O1184" s="513" t="str">
        <f>IF($J1167="TC",0,IF($J1167="Nso",0,VLOOKUP($A1164,'Class-9'!$B$9:$EX$108,94,0)))</f>
        <v/>
      </c>
    </row>
    <row r="1185" spans="1:15" ht="21.75" customHeight="1">
      <c r="A1185" s="1084"/>
      <c r="B1185" s="60" t="s">
        <v>79</v>
      </c>
      <c r="C1185" s="1119" t="s">
        <v>92</v>
      </c>
      <c r="D1185" s="1120"/>
      <c r="E1185" s="1121"/>
      <c r="F1185" s="1125" t="s">
        <v>93</v>
      </c>
      <c r="G1185" s="1126"/>
      <c r="H1185" s="1127" t="s">
        <v>94</v>
      </c>
      <c r="I1185" s="1128"/>
      <c r="J1185" s="1129" t="s">
        <v>47</v>
      </c>
      <c r="K1185" s="1130"/>
      <c r="L1185" s="517" t="s">
        <v>114</v>
      </c>
      <c r="M1185" s="1131" t="s">
        <v>45</v>
      </c>
      <c r="N1185" s="1132"/>
      <c r="O1185" s="518" t="s">
        <v>49</v>
      </c>
    </row>
    <row r="1186" spans="1:15" ht="21.75" customHeight="1" thickBot="1">
      <c r="A1186" s="1084"/>
      <c r="B1186" s="60" t="s">
        <v>79</v>
      </c>
      <c r="C1186" s="1122"/>
      <c r="D1186" s="1123"/>
      <c r="E1186" s="1124"/>
      <c r="F1186" s="1133">
        <f>IF($J1167="TC",0,IF($J1167="Nso",0,VLOOKUP($A1164,'Class-9'!$B$9:$EX$108,146,0)))</f>
        <v>0</v>
      </c>
      <c r="G1186" s="1134"/>
      <c r="H1186" s="1133">
        <f>IF($J1167="TC",0,IF($J1167="Nso",0,VLOOKUP($A1164,'Class-9'!$B$9:$EX$108,147,0)))</f>
        <v>0</v>
      </c>
      <c r="I1186" s="1134"/>
      <c r="J1186" s="1135">
        <f>IF($J1167="TC",0,IF($J1167="Nso",0,VLOOKUP($A1164,'Class-9'!$B$9:$EX$108,148,0)))</f>
        <v>0</v>
      </c>
      <c r="K1186" s="1136"/>
      <c r="L1186" s="349" t="str">
        <f>IF($J1167="TC",0,IF($J1167="Nso",0,VLOOKUP($A1164,'Class-9'!$B$9:$EX$108,149,0)))</f>
        <v/>
      </c>
      <c r="M1186" s="1137" t="str">
        <f>IF($J1167="TC","TC",IF($J1167="Nso","NSO",VLOOKUP($A1164,'Class-9'!$B$9:$EX$108,150,0)))</f>
        <v/>
      </c>
      <c r="N1186" s="1138"/>
      <c r="O1186" s="123" t="str">
        <f>IF($J1167="Nso",0,VLOOKUP($A1164,'Class-9'!$B$9:$EX$108,152,0))</f>
        <v/>
      </c>
    </row>
    <row r="1187" spans="1:15" ht="21.75" customHeight="1">
      <c r="A1187" s="1084"/>
      <c r="B1187" s="60" t="s">
        <v>79</v>
      </c>
      <c r="C1187" s="1186" t="s">
        <v>65</v>
      </c>
      <c r="D1187" s="1187"/>
      <c r="E1187" s="1187"/>
      <c r="F1187" s="1187"/>
      <c r="G1187" s="1187"/>
      <c r="H1187" s="1188"/>
      <c r="I1187" s="1189" t="s">
        <v>66</v>
      </c>
      <c r="J1187" s="1190"/>
      <c r="K1187" s="1190"/>
      <c r="L1187" s="124">
        <f>VLOOKUP($A1164,'Class-9'!$B$9:$EX$108,143,0)</f>
        <v>0</v>
      </c>
      <c r="M1187" s="1191" t="s">
        <v>126</v>
      </c>
      <c r="N1187" s="1192"/>
      <c r="O1187" s="1193"/>
    </row>
    <row r="1188" spans="1:15" ht="21.75" customHeight="1" thickBot="1">
      <c r="A1188" s="1084"/>
      <c r="B1188" s="60" t="s">
        <v>79</v>
      </c>
      <c r="C1188" s="1194" t="s">
        <v>60</v>
      </c>
      <c r="D1188" s="1195"/>
      <c r="E1188" s="1195"/>
      <c r="F1188" s="1196" t="s">
        <v>197</v>
      </c>
      <c r="G1188" s="1196"/>
      <c r="H1188" s="351" t="s">
        <v>53</v>
      </c>
      <c r="I1188" s="1197" t="s">
        <v>67</v>
      </c>
      <c r="J1188" s="1198"/>
      <c r="K1188" s="1198"/>
      <c r="L1188" s="174">
        <f>VLOOKUP($A1164,'Class-9'!$B$9:$EX$108,144,0)</f>
        <v>0</v>
      </c>
      <c r="M1188" s="1199" t="str">
        <f>IF($J1167="TC",0,IF($J1167="Nso",0,VLOOKUP($A1164,'Class-9'!$B$9:$EX$108,145,0)))</f>
        <v/>
      </c>
      <c r="N1188" s="1200"/>
      <c r="O1188" s="1201"/>
    </row>
    <row r="1189" spans="1:15" ht="21.75" customHeight="1">
      <c r="A1189" s="1084"/>
      <c r="B1189" s="60" t="s">
        <v>79</v>
      </c>
      <c r="C1189" s="1194"/>
      <c r="D1189" s="1195"/>
      <c r="E1189" s="1195"/>
      <c r="F1189" s="1196"/>
      <c r="G1189" s="1196"/>
      <c r="H1189" s="490" t="s">
        <v>203</v>
      </c>
      <c r="I1189" s="1202" t="s">
        <v>68</v>
      </c>
      <c r="J1189" s="1203"/>
      <c r="K1189" s="1203"/>
      <c r="L1189" s="1204">
        <f>IF($J1167="TC","Transferred",IF($J1167="Nso","NameSeparated",VLOOKUP($A1164,'Class-9'!$B$9:$EX$108,153,0)))</f>
        <v>0</v>
      </c>
      <c r="M1189" s="1204"/>
      <c r="N1189" s="1204"/>
      <c r="O1189" s="1205"/>
    </row>
    <row r="1190" spans="1:15" s="489" customFormat="1" ht="17.25" customHeight="1">
      <c r="A1190" s="1084"/>
      <c r="B1190" s="488" t="s">
        <v>79</v>
      </c>
      <c r="C1190" s="1166" t="str">
        <f>'Class-9'!$CR$3</f>
        <v>Foundation Of Information Tech.</v>
      </c>
      <c r="D1190" s="1167"/>
      <c r="E1190" s="1168"/>
      <c r="F1190" s="1169" t="str">
        <f>IF($J1167="TC",0,IF($J1167="Nso",0,VLOOKUP($A1164,'Class-9'!$B$9:$GA$108,170,0)))</f>
        <v>0/200</v>
      </c>
      <c r="G1190" s="1169"/>
      <c r="H1190" s="122">
        <f>IF($J1167="TC",0,IF($J1167="Nso",0,VLOOKUP($A1164,'Class-9'!$B$9:$GA$108,106,0)))</f>
        <v>0</v>
      </c>
      <c r="I1190" s="1170" t="s">
        <v>81</v>
      </c>
      <c r="J1190" s="1171"/>
      <c r="K1190" s="1171"/>
      <c r="L1190" s="1172">
        <f>'Class-9'!$T$2</f>
        <v>44676</v>
      </c>
      <c r="M1190" s="1173"/>
      <c r="N1190" s="1173"/>
      <c r="O1190" s="1174"/>
    </row>
    <row r="1191" spans="1:15" s="489" customFormat="1" ht="17.25" customHeight="1">
      <c r="A1191" s="1084"/>
      <c r="B1191" s="488" t="s">
        <v>79</v>
      </c>
      <c r="C1191" s="1175" t="str">
        <f>'Class-9'!$DD$3</f>
        <v>Health &amp; Phy. Edu.</v>
      </c>
      <c r="D1191" s="1169"/>
      <c r="E1191" s="1169"/>
      <c r="F1191" s="1176" t="str">
        <f>IF($J1167="TC",0,IF($J1167="Nso",0,VLOOKUP($A1164,'Class-9'!$B$9:$GA$108,174,0)))</f>
        <v>0/200</v>
      </c>
      <c r="G1191" s="1177"/>
      <c r="H1191" s="122">
        <f>IF($J1167="TC",0,IF($J1167="Nso",0,VLOOKUP($A1164,'Class-9'!$B$9:$GA$108,118,0)))</f>
        <v>0</v>
      </c>
      <c r="I1191" s="1178"/>
      <c r="J1191" s="1179"/>
      <c r="K1191" s="1179"/>
      <c r="L1191" s="1179"/>
      <c r="M1191" s="1179"/>
      <c r="N1191" s="1179"/>
      <c r="O1191" s="1180"/>
    </row>
    <row r="1192" spans="1:15" s="489" customFormat="1" ht="17.25" customHeight="1">
      <c r="A1192" s="1084"/>
      <c r="B1192" s="488" t="s">
        <v>79</v>
      </c>
      <c r="C1192" s="1184" t="str">
        <f>'Class-9'!$DP$3</f>
        <v>S.U.P.W.</v>
      </c>
      <c r="D1192" s="1185"/>
      <c r="E1192" s="1185"/>
      <c r="F1192" s="1176" t="str">
        <f>IF($J1167="TC",0,IF($J1167="Nso",0,VLOOKUP($A1164,'Class-9'!$B$9:$GA$108,178,0)))</f>
        <v>0/100</v>
      </c>
      <c r="G1192" s="1177"/>
      <c r="H1192" s="122">
        <f>IF($J1167="TC",0,IF($J1167="Nso",0,VLOOKUP($A1164,'Class-9'!$B$9:$GA$108,124,0)))</f>
        <v>0</v>
      </c>
      <c r="I1192" s="1181"/>
      <c r="J1192" s="1182"/>
      <c r="K1192" s="1182"/>
      <c r="L1192" s="1182"/>
      <c r="M1192" s="1182"/>
      <c r="N1192" s="1182"/>
      <c r="O1192" s="1183"/>
    </row>
    <row r="1193" spans="1:15" s="489" customFormat="1" ht="17.25" customHeight="1">
      <c r="A1193" s="1084"/>
      <c r="B1193" s="488"/>
      <c r="C1193" s="1184" t="str">
        <f>'Class-9'!$DV$3</f>
        <v>ART EDUCATION</v>
      </c>
      <c r="D1193" s="1185"/>
      <c r="E1193" s="1185"/>
      <c r="F1193" s="1176" t="str">
        <f>IF($J1166="TC",0,IF($J1166="Nso",0,VLOOKUP($A1164,'Class-9'!$B$9:$GA$108,182,0)))</f>
        <v>0/100</v>
      </c>
      <c r="G1193" s="1177"/>
      <c r="H1193" s="122">
        <f>IF($J1166="TC",0,IF($J1166="Nso",0,VLOOKUP($A1164,'Class-9'!$B$9:$GA$108,130,0)))</f>
        <v>0</v>
      </c>
      <c r="I1193" s="1237" t="s">
        <v>95</v>
      </c>
      <c r="J1193" s="1221"/>
      <c r="K1193" s="1221"/>
      <c r="L1193" s="1221"/>
      <c r="M1193" s="1221"/>
      <c r="N1193" s="1221"/>
      <c r="O1193" s="1222"/>
    </row>
    <row r="1194" spans="1:15" s="489" customFormat="1" ht="17.25" customHeight="1" thickBot="1">
      <c r="A1194" s="1084"/>
      <c r="B1194" s="488" t="s">
        <v>79</v>
      </c>
      <c r="C1194" s="1238" t="str">
        <f>'Class-9'!$EB$3</f>
        <v>H &amp; C RAJ</v>
      </c>
      <c r="D1194" s="1239"/>
      <c r="E1194" s="1239"/>
      <c r="F1194" s="1240" t="str">
        <f>IF($J1167="TC",0,IF($J1167="Nso",0,VLOOKUP($A1164,'Class-9'!$B$9:$GZ$108,186,0)))</f>
        <v>0/200</v>
      </c>
      <c r="G1194" s="1241"/>
      <c r="H1194" s="468">
        <f>IF($J1167="TC",0,IF($J1167="Nso",0,VLOOKUP($A1164,'Class-9'!$B$9:$GAZ$108,142,0)))</f>
        <v>0</v>
      </c>
      <c r="I1194" s="1237" t="s">
        <v>74</v>
      </c>
      <c r="J1194" s="1221"/>
      <c r="K1194" s="1221"/>
      <c r="L1194" s="1221"/>
      <c r="M1194" s="1221"/>
      <c r="N1194" s="1221"/>
      <c r="O1194" s="1222"/>
    </row>
    <row r="1195" spans="1:15" ht="17.25" customHeight="1">
      <c r="A1195" s="1084"/>
      <c r="B1195" s="49" t="s">
        <v>79</v>
      </c>
      <c r="C1195" s="1209" t="s">
        <v>205</v>
      </c>
      <c r="D1195" s="1210"/>
      <c r="E1195" s="1211"/>
      <c r="F1195" s="1218" t="s">
        <v>206</v>
      </c>
      <c r="G1195" s="1219"/>
      <c r="H1195" s="519" t="s">
        <v>34</v>
      </c>
      <c r="I1195" s="1220" t="s">
        <v>75</v>
      </c>
      <c r="J1195" s="1221"/>
      <c r="K1195" s="1221"/>
      <c r="L1195" s="1221"/>
      <c r="M1195" s="1221"/>
      <c r="N1195" s="1221"/>
      <c r="O1195" s="1222"/>
    </row>
    <row r="1196" spans="1:15" ht="17.25" customHeight="1">
      <c r="A1196" s="1084"/>
      <c r="B1196" s="49" t="s">
        <v>79</v>
      </c>
      <c r="C1196" s="1212"/>
      <c r="D1196" s="1213"/>
      <c r="E1196" s="1214"/>
      <c r="F1196" s="1223" t="s">
        <v>207</v>
      </c>
      <c r="G1196" s="1224"/>
      <c r="H1196" s="520" t="s">
        <v>204</v>
      </c>
      <c r="I1196" s="1225" t="s">
        <v>76</v>
      </c>
      <c r="J1196" s="1226"/>
      <c r="K1196" s="1226"/>
      <c r="L1196" s="1226"/>
      <c r="M1196" s="1226"/>
      <c r="N1196" s="1226"/>
      <c r="O1196" s="1227"/>
    </row>
    <row r="1197" spans="1:15" ht="17.25" customHeight="1">
      <c r="A1197" s="1084"/>
      <c r="B1197" s="49" t="s">
        <v>79</v>
      </c>
      <c r="C1197" s="1212"/>
      <c r="D1197" s="1213"/>
      <c r="E1197" s="1214"/>
      <c r="F1197" s="1223" t="s">
        <v>211</v>
      </c>
      <c r="G1197" s="1224"/>
      <c r="H1197" s="520" t="s">
        <v>69</v>
      </c>
      <c r="I1197" s="1228"/>
      <c r="J1197" s="1229"/>
      <c r="K1197" s="1229"/>
      <c r="L1197" s="1229"/>
      <c r="M1197" s="1229"/>
      <c r="N1197" s="1229"/>
      <c r="O1197" s="1230"/>
    </row>
    <row r="1198" spans="1:15" ht="17.25" customHeight="1">
      <c r="A1198" s="1084"/>
      <c r="B1198" s="49" t="s">
        <v>79</v>
      </c>
      <c r="C1198" s="1212"/>
      <c r="D1198" s="1213"/>
      <c r="E1198" s="1214"/>
      <c r="F1198" s="1223" t="s">
        <v>212</v>
      </c>
      <c r="G1198" s="1224"/>
      <c r="H1198" s="520" t="s">
        <v>70</v>
      </c>
      <c r="I1198" s="1228"/>
      <c r="J1198" s="1229"/>
      <c r="K1198" s="1229"/>
      <c r="L1198" s="1229"/>
      <c r="M1198" s="1229"/>
      <c r="N1198" s="1229"/>
      <c r="O1198" s="1230"/>
    </row>
    <row r="1199" spans="1:15" ht="17.25" customHeight="1">
      <c r="A1199" s="1084"/>
      <c r="B1199" s="49" t="s">
        <v>79</v>
      </c>
      <c r="C1199" s="1212"/>
      <c r="D1199" s="1213"/>
      <c r="E1199" s="1214"/>
      <c r="F1199" s="1223" t="s">
        <v>125</v>
      </c>
      <c r="G1199" s="1224"/>
      <c r="H1199" s="520" t="s">
        <v>72</v>
      </c>
      <c r="I1199" s="1231" t="s">
        <v>96</v>
      </c>
      <c r="J1199" s="1232"/>
      <c r="K1199" s="1232"/>
      <c r="L1199" s="1232"/>
      <c r="M1199" s="1232"/>
      <c r="N1199" s="1232"/>
      <c r="O1199" s="1233"/>
    </row>
    <row r="1200" spans="1:15" ht="17.25" customHeight="1" thickBot="1">
      <c r="A1200" s="1084"/>
      <c r="B1200" s="62" t="s">
        <v>79</v>
      </c>
      <c r="C1200" s="1215"/>
      <c r="D1200" s="1216"/>
      <c r="E1200" s="1217"/>
      <c r="F1200" s="1206" t="s">
        <v>208</v>
      </c>
      <c r="G1200" s="1207"/>
      <c r="H1200" s="521" t="s">
        <v>71</v>
      </c>
      <c r="I1200" s="1234"/>
      <c r="J1200" s="1235"/>
      <c r="K1200" s="1235"/>
      <c r="L1200" s="1235"/>
      <c r="M1200" s="1235"/>
      <c r="N1200" s="1235"/>
      <c r="O1200" s="1236"/>
    </row>
    <row r="1201" spans="1:16" ht="24.75" customHeight="1" thickTop="1" thickBot="1">
      <c r="A1201" s="504">
        <f>A1164+1</f>
        <v>33</v>
      </c>
      <c r="B1201" s="1083" t="s">
        <v>56</v>
      </c>
      <c r="C1201" s="1083"/>
      <c r="D1201" s="1083"/>
      <c r="E1201" s="1083"/>
      <c r="F1201" s="1083"/>
      <c r="G1201" s="1083"/>
      <c r="H1201" s="1083"/>
      <c r="I1201" s="1083"/>
      <c r="J1201" s="1083"/>
      <c r="K1201" s="1083"/>
      <c r="L1201" s="1083"/>
      <c r="M1201" s="1083"/>
      <c r="N1201" s="1083"/>
      <c r="O1201" s="1083"/>
    </row>
    <row r="1202" spans="1:16" ht="42" customHeight="1" thickTop="1">
      <c r="A1202" s="1084"/>
      <c r="B1202" s="1085"/>
      <c r="C1202" s="1086"/>
      <c r="D1202" s="1089" t="str">
        <f>Master!$E$8</f>
        <v>Govt. Sr. Secondary School Raimalwada</v>
      </c>
      <c r="E1202" s="1090"/>
      <c r="F1202" s="1090"/>
      <c r="G1202" s="1090"/>
      <c r="H1202" s="1090"/>
      <c r="I1202" s="1090"/>
      <c r="J1202" s="1090"/>
      <c r="K1202" s="1090"/>
      <c r="L1202" s="1090"/>
      <c r="M1202" s="1090"/>
      <c r="N1202" s="1090"/>
      <c r="O1202" s="1091"/>
    </row>
    <row r="1203" spans="1:16" ht="27.75" customHeight="1" thickBot="1">
      <c r="A1203" s="1084"/>
      <c r="B1203" s="1087"/>
      <c r="C1203" s="1088"/>
      <c r="D1203" s="1092" t="str">
        <f>Master!$E$11</f>
        <v>P.S.-Bapini (Jodhpur)</v>
      </c>
      <c r="E1203" s="1093"/>
      <c r="F1203" s="1093"/>
      <c r="G1203" s="1093"/>
      <c r="H1203" s="1093"/>
      <c r="I1203" s="1093"/>
      <c r="J1203" s="1093"/>
      <c r="K1203" s="1093"/>
      <c r="L1203" s="1093"/>
      <c r="M1203" s="1093"/>
      <c r="N1203" s="1093"/>
      <c r="O1203" s="1094"/>
    </row>
    <row r="1204" spans="1:16" ht="17.25" customHeight="1">
      <c r="A1204" s="1084"/>
      <c r="B1204" s="352"/>
      <c r="C1204" s="1095" t="s">
        <v>188</v>
      </c>
      <c r="D1204" s="1096"/>
      <c r="E1204" s="1096"/>
      <c r="F1204" s="1096"/>
      <c r="G1204" s="1097"/>
      <c r="H1204" s="1104" t="s">
        <v>161</v>
      </c>
      <c r="I1204" s="1104"/>
      <c r="J1204" s="1107">
        <f>VLOOKUP($A1201,'Class-9'!$B$9:$K$108,6)</f>
        <v>0</v>
      </c>
      <c r="K1204" s="1108"/>
      <c r="L1204" s="1113" t="s">
        <v>77</v>
      </c>
      <c r="M1204" s="1114"/>
      <c r="N1204" s="1115" t="str">
        <f>Master!$E$14</f>
        <v>08151106901</v>
      </c>
      <c r="O1204" s="1116"/>
    </row>
    <row r="1205" spans="1:16" ht="17.25" customHeight="1">
      <c r="A1205" s="1084"/>
      <c r="B1205" s="47"/>
      <c r="C1205" s="1098"/>
      <c r="D1205" s="1099"/>
      <c r="E1205" s="1099"/>
      <c r="F1205" s="1099"/>
      <c r="G1205" s="1100"/>
      <c r="H1205" s="1105"/>
      <c r="I1205" s="1105"/>
      <c r="J1205" s="1109"/>
      <c r="K1205" s="1110"/>
      <c r="L1205" s="1071" t="s">
        <v>73</v>
      </c>
      <c r="M1205" s="1072"/>
      <c r="N1205" s="1072"/>
      <c r="O1205" s="1073"/>
      <c r="P1205" s="165" t="s">
        <v>196</v>
      </c>
    </row>
    <row r="1206" spans="1:16" ht="17.25" customHeight="1" thickBot="1">
      <c r="A1206" s="1084"/>
      <c r="B1206" s="47"/>
      <c r="C1206" s="1101"/>
      <c r="D1206" s="1102"/>
      <c r="E1206" s="1102"/>
      <c r="F1206" s="1102"/>
      <c r="G1206" s="1103"/>
      <c r="H1206" s="1106"/>
      <c r="I1206" s="1106"/>
      <c r="J1206" s="1111"/>
      <c r="K1206" s="1112"/>
      <c r="L1206" s="1074" t="s">
        <v>57</v>
      </c>
      <c r="M1206" s="1075"/>
      <c r="N1206" s="1076" t="str">
        <f>Master!$E$6</f>
        <v>2021-22</v>
      </c>
      <c r="O1206" s="1077"/>
    </row>
    <row r="1207" spans="1:16" ht="21.75" customHeight="1">
      <c r="A1207" s="1084"/>
      <c r="B1207" s="49" t="s">
        <v>79</v>
      </c>
      <c r="C1207" s="1078" t="s">
        <v>22</v>
      </c>
      <c r="D1207" s="1079"/>
      <c r="E1207" s="1079"/>
      <c r="F1207" s="1080"/>
      <c r="G1207" s="482" t="s">
        <v>186</v>
      </c>
      <c r="H1207" s="1081">
        <f>VLOOKUP($A1201,'Class-9'!$B$9:$EX$108,4,0)</f>
        <v>0</v>
      </c>
      <c r="I1207" s="1081"/>
      <c r="J1207" s="1081"/>
      <c r="K1207" s="1081"/>
      <c r="L1207" s="1081"/>
      <c r="M1207" s="1081"/>
      <c r="N1207" s="1081"/>
      <c r="O1207" s="1082"/>
    </row>
    <row r="1208" spans="1:16" ht="21.75" customHeight="1">
      <c r="A1208" s="1084"/>
      <c r="B1208" s="49" t="s">
        <v>79</v>
      </c>
      <c r="C1208" s="1065" t="s">
        <v>24</v>
      </c>
      <c r="D1208" s="1066"/>
      <c r="E1208" s="1066"/>
      <c r="F1208" s="1067"/>
      <c r="G1208" s="483" t="s">
        <v>186</v>
      </c>
      <c r="H1208" s="1068">
        <f>VLOOKUP($A1201,'Class-9'!$B$9:$EX$108,7,0)</f>
        <v>0</v>
      </c>
      <c r="I1208" s="1068"/>
      <c r="J1208" s="1068"/>
      <c r="K1208" s="1068"/>
      <c r="L1208" s="1068"/>
      <c r="M1208" s="1068"/>
      <c r="N1208" s="1068"/>
      <c r="O1208" s="1069"/>
    </row>
    <row r="1209" spans="1:16" ht="21.75" customHeight="1">
      <c r="A1209" s="1084"/>
      <c r="B1209" s="49" t="s">
        <v>79</v>
      </c>
      <c r="C1209" s="1065" t="s">
        <v>25</v>
      </c>
      <c r="D1209" s="1066"/>
      <c r="E1209" s="1066"/>
      <c r="F1209" s="1067"/>
      <c r="G1209" s="483" t="s">
        <v>186</v>
      </c>
      <c r="H1209" s="1068">
        <f>VLOOKUP($A1201,'Class-9'!$B$9:$EX$108,8,0)</f>
        <v>0</v>
      </c>
      <c r="I1209" s="1068"/>
      <c r="J1209" s="1068"/>
      <c r="K1209" s="1068"/>
      <c r="L1209" s="1068"/>
      <c r="M1209" s="1068"/>
      <c r="N1209" s="1068"/>
      <c r="O1209" s="1069"/>
    </row>
    <row r="1210" spans="1:16" ht="21.75" customHeight="1">
      <c r="A1210" s="1084"/>
      <c r="B1210" s="49" t="s">
        <v>79</v>
      </c>
      <c r="C1210" s="1065" t="s">
        <v>58</v>
      </c>
      <c r="D1210" s="1066"/>
      <c r="E1210" s="1066"/>
      <c r="F1210" s="1067"/>
      <c r="G1210" s="483" t="s">
        <v>186</v>
      </c>
      <c r="H1210" s="1068">
        <f>VLOOKUP($A1201,'Class-9'!$B$9:$EX$108,9,0)</f>
        <v>0</v>
      </c>
      <c r="I1210" s="1068"/>
      <c r="J1210" s="1068"/>
      <c r="K1210" s="1068"/>
      <c r="L1210" s="1068"/>
      <c r="M1210" s="1068"/>
      <c r="N1210" s="1068"/>
      <c r="O1210" s="1069"/>
    </row>
    <row r="1211" spans="1:16" ht="21.75" customHeight="1">
      <c r="A1211" s="1084"/>
      <c r="B1211" s="49" t="s">
        <v>79</v>
      </c>
      <c r="C1211" s="1065" t="s">
        <v>59</v>
      </c>
      <c r="D1211" s="1066"/>
      <c r="E1211" s="1066"/>
      <c r="F1211" s="1067"/>
      <c r="G1211" s="483" t="s">
        <v>186</v>
      </c>
      <c r="H1211" s="1070" t="str">
        <f>CONCATENATE('Class-9'!$G$4,'Class-9'!$J$4)</f>
        <v>9(A)</v>
      </c>
      <c r="I1211" s="1068"/>
      <c r="J1211" s="1068"/>
      <c r="K1211" s="1068"/>
      <c r="L1211" s="1068"/>
      <c r="M1211" s="1068"/>
      <c r="N1211" s="1068"/>
      <c r="O1211" s="1069"/>
    </row>
    <row r="1212" spans="1:16" ht="21.75" customHeight="1" thickBot="1">
      <c r="A1212" s="1084"/>
      <c r="B1212" s="49" t="s">
        <v>79</v>
      </c>
      <c r="C1212" s="1145" t="s">
        <v>27</v>
      </c>
      <c r="D1212" s="1146"/>
      <c r="E1212" s="1146"/>
      <c r="F1212" s="1147"/>
      <c r="G1212" s="484" t="s">
        <v>186</v>
      </c>
      <c r="H1212" s="1148">
        <f>VLOOKUP($A1201,'Class-9'!$B$9:$EX$108,10,0)</f>
        <v>0</v>
      </c>
      <c r="I1212" s="1148"/>
      <c r="J1212" s="1148"/>
      <c r="K1212" s="1148"/>
      <c r="L1212" s="1148"/>
      <c r="M1212" s="1148"/>
      <c r="N1212" s="1148"/>
      <c r="O1212" s="1149"/>
    </row>
    <row r="1213" spans="1:16" ht="19.5" customHeight="1">
      <c r="A1213" s="1084"/>
      <c r="B1213" s="60" t="s">
        <v>79</v>
      </c>
      <c r="C1213" s="1150" t="s">
        <v>60</v>
      </c>
      <c r="D1213" s="1151"/>
      <c r="E1213" s="1154" t="s">
        <v>83</v>
      </c>
      <c r="F1213" s="1154" t="s">
        <v>84</v>
      </c>
      <c r="G1213" s="1156" t="s">
        <v>33</v>
      </c>
      <c r="H1213" s="1158" t="s">
        <v>61</v>
      </c>
      <c r="I1213" s="1158"/>
      <c r="J1213" s="1159"/>
      <c r="K1213" s="1160" t="s">
        <v>100</v>
      </c>
      <c r="L1213" s="1161"/>
      <c r="M1213" s="1162"/>
      <c r="N1213" s="1154" t="s">
        <v>91</v>
      </c>
      <c r="O1213" s="1163" t="s">
        <v>209</v>
      </c>
    </row>
    <row r="1214" spans="1:16" ht="21.75" customHeight="1">
      <c r="A1214" s="1084"/>
      <c r="B1214" s="60"/>
      <c r="C1214" s="1152"/>
      <c r="D1214" s="1153"/>
      <c r="E1214" s="1155"/>
      <c r="F1214" s="1155"/>
      <c r="G1214" s="1157"/>
      <c r="H1214" s="507" t="s">
        <v>32</v>
      </c>
      <c r="I1214" s="347" t="s">
        <v>199</v>
      </c>
      <c r="J1214" s="508" t="s">
        <v>33</v>
      </c>
      <c r="K1214" s="507" t="s">
        <v>32</v>
      </c>
      <c r="L1214" s="347" t="s">
        <v>199</v>
      </c>
      <c r="M1214" s="508" t="s">
        <v>33</v>
      </c>
      <c r="N1214" s="1155"/>
      <c r="O1214" s="1164"/>
    </row>
    <row r="1215" spans="1:16" ht="21.75" customHeight="1" thickBot="1">
      <c r="A1215" s="1084"/>
      <c r="B1215" s="60" t="s">
        <v>79</v>
      </c>
      <c r="C1215" s="1139" t="s">
        <v>62</v>
      </c>
      <c r="D1215" s="1140"/>
      <c r="E1215" s="509">
        <f>'Class-9'!$L$7</f>
        <v>20</v>
      </c>
      <c r="F1215" s="509">
        <f>'Class-9'!$M$7</f>
        <v>20</v>
      </c>
      <c r="G1215" s="510">
        <f>SUM(E1215:F1215)</f>
        <v>40</v>
      </c>
      <c r="H1215" s="509">
        <f>'Class-9'!$O$7</f>
        <v>48</v>
      </c>
      <c r="I1215" s="509">
        <f>'Class-9'!$P$7</f>
        <v>12</v>
      </c>
      <c r="J1215" s="510">
        <f>SUM(H1215:I1215)</f>
        <v>60</v>
      </c>
      <c r="K1215" s="509">
        <f>'Class-9'!$R$7</f>
        <v>80</v>
      </c>
      <c r="L1215" s="509">
        <f>'Class-9'!$S$7</f>
        <v>20</v>
      </c>
      <c r="M1215" s="510">
        <f>SUM(K1215:L1215)</f>
        <v>100</v>
      </c>
      <c r="N1215" s="509">
        <f>SUM(G1215,J1215,M1215)</f>
        <v>200</v>
      </c>
      <c r="O1215" s="1165"/>
    </row>
    <row r="1216" spans="1:16" ht="17.25" customHeight="1">
      <c r="A1216" s="1084"/>
      <c r="B1216" s="60" t="s">
        <v>79</v>
      </c>
      <c r="C1216" s="1141" t="str">
        <f>'Class-9'!$L$3</f>
        <v>HINDI</v>
      </c>
      <c r="D1216" s="1142"/>
      <c r="E1216" s="511">
        <f>IF($J1204="TC",0,IF($J1204="Nso",0,VLOOKUP($A1201,'Class-9'!$B$9:$EX$108,11,0)))</f>
        <v>0</v>
      </c>
      <c r="F1216" s="511">
        <f>IF($J1204="TC",0,IF($J1204="Nso",0,VLOOKUP($A1201,'Class-9'!$B$9:$EX$108,12,0)))</f>
        <v>0</v>
      </c>
      <c r="G1216" s="512">
        <f>E1216+F1216</f>
        <v>0</v>
      </c>
      <c r="H1216" s="511">
        <f>IF($J1204="TC",0,IF($J1204="Nso",0,VLOOKUP($A1201,'Class-9'!$B$9:$EX$108,14,0)))</f>
        <v>0</v>
      </c>
      <c r="I1216" s="511">
        <f>IF($J1204="TC",0,IF($J1204="Nso",0,VLOOKUP($A1201,'Class-9'!$B$9:$EX$108,15,0)))</f>
        <v>0</v>
      </c>
      <c r="J1216" s="512">
        <f>H1216+I1216</f>
        <v>0</v>
      </c>
      <c r="K1216" s="511">
        <f>IF($J1204="TC",0,IF($J1204="Nso",0,VLOOKUP($A1201,'Class-9'!$B$9:$EX$108,17,0)))</f>
        <v>0</v>
      </c>
      <c r="L1216" s="511">
        <f>IF($J1204="Nso",0,VLOOKUP($A1201,'Class-9'!$B$9:$EX$108,18,0))</f>
        <v>0</v>
      </c>
      <c r="M1216" s="512">
        <f>K1216+L1216</f>
        <v>0</v>
      </c>
      <c r="N1216" s="511">
        <f>G1216+J1216+M1216</f>
        <v>0</v>
      </c>
      <c r="O1216" s="513" t="str">
        <f>IF($J1204="TC",0,IF($J1204="Nso",0,VLOOKUP($A1201,'Class-9'!$B$9:$EX$108,24,0)))</f>
        <v/>
      </c>
    </row>
    <row r="1217" spans="1:15" ht="17.25" customHeight="1">
      <c r="A1217" s="1084"/>
      <c r="B1217" s="60" t="s">
        <v>79</v>
      </c>
      <c r="C1217" s="1143" t="str">
        <f>'Class-9'!$Z$3</f>
        <v>ENGLISH</v>
      </c>
      <c r="D1217" s="1144"/>
      <c r="E1217" s="511">
        <f>IF($J1204="TC",0,IF($J1204="Nso",0,VLOOKUP($A1201,'Class-9'!$B$9:$EX$108,25,0)))</f>
        <v>0</v>
      </c>
      <c r="F1217" s="511">
        <f>IF($J1204="TC",0,IF($J1204="Nso",0,VLOOKUP($A1201,'Class-9'!$B$9:$EX$108,26,0)))</f>
        <v>0</v>
      </c>
      <c r="G1217" s="514">
        <f t="shared" ref="G1217:G1221" si="128">E1217+F1217</f>
        <v>0</v>
      </c>
      <c r="H1217" s="472">
        <f>IF($J1204="TC",0,IF($J1204="Nso",0,VLOOKUP($A1201,'Class-9'!$B$9:$EX$108,28,0)))</f>
        <v>0</v>
      </c>
      <c r="I1217" s="511">
        <f>IF($J1204="TC",0,IF($J1204="Nso",0,VLOOKUP($A1201,'Class-9'!$B$9:$EX$108,29,0)))</f>
        <v>0</v>
      </c>
      <c r="J1217" s="514">
        <f t="shared" ref="J1217:J1221" si="129">H1217+I1217</f>
        <v>0</v>
      </c>
      <c r="K1217" s="511">
        <f>IF($J1204="TC",0,IF($J1204="Nso",0,VLOOKUP($A1201,'Class-9'!$B$9:$EX$108,31,0)))</f>
        <v>0</v>
      </c>
      <c r="L1217" s="511">
        <f>IF($J1204="Nso",0,VLOOKUP($A1201,'Class-9'!$B$9:$EX$108,32,0))</f>
        <v>0</v>
      </c>
      <c r="M1217" s="514">
        <f t="shared" ref="M1217:M1221" si="130">K1217+L1217</f>
        <v>0</v>
      </c>
      <c r="N1217" s="511">
        <f t="shared" ref="N1217:N1221" si="131">G1217+J1217+M1217</f>
        <v>0</v>
      </c>
      <c r="O1217" s="513" t="str">
        <f>IF($J1204="TC",0,IF($J1204="Nso",0,VLOOKUP($A1201,'Class-9'!$B$9:$EX$108,38,0)))</f>
        <v/>
      </c>
    </row>
    <row r="1218" spans="1:15" ht="17.25" customHeight="1">
      <c r="A1218" s="1084"/>
      <c r="B1218" s="60" t="s">
        <v>79</v>
      </c>
      <c r="C1218" s="1143" t="str">
        <f>'Class-9'!$AN$3</f>
        <v>SANSKRIT</v>
      </c>
      <c r="D1218" s="1144"/>
      <c r="E1218" s="511">
        <f>IF($J1204="TC",0,IF($J1204="Nso",0,VLOOKUP($A1201,'Class-9'!$B$9:$EX$108,39,0)))</f>
        <v>0</v>
      </c>
      <c r="F1218" s="511">
        <f>IF($J1204="TC",0,IF($J1204="TC",0,IF($J1204="Nso",0,VLOOKUP($A1201,'Class-9'!$B$9:$EX$108,40,0))))</f>
        <v>0</v>
      </c>
      <c r="G1218" s="514">
        <f t="shared" si="128"/>
        <v>0</v>
      </c>
      <c r="H1218" s="472">
        <f>IF($J1204="TC",0,IF($J1204="Nso",0,VLOOKUP($A1201,'Class-9'!$B$9:$EX$108,42,0)))</f>
        <v>0</v>
      </c>
      <c r="I1218" s="511">
        <f>IF($J1204="TC",0,IF($J1204="Nso",0,VLOOKUP($A1201,'Class-9'!$B$9:$EX$108,43,0)))</f>
        <v>0</v>
      </c>
      <c r="J1218" s="514">
        <f t="shared" si="129"/>
        <v>0</v>
      </c>
      <c r="K1218" s="511">
        <f>IF($J1204="TC",0,IF($J1204="Nso",0,VLOOKUP($A1201,'Class-9'!$B$9:$EX$108,45,0)))</f>
        <v>0</v>
      </c>
      <c r="L1218" s="511">
        <f>IF($J1204="Nso",0,VLOOKUP($A1201,'Class-9'!$B$9:$EX$108,46,0))</f>
        <v>0</v>
      </c>
      <c r="M1218" s="514">
        <f t="shared" si="130"/>
        <v>0</v>
      </c>
      <c r="N1218" s="511">
        <f t="shared" si="131"/>
        <v>0</v>
      </c>
      <c r="O1218" s="513" t="str">
        <f>IF($J1204="TC",0,IF($J1204="Nso",0,VLOOKUP($A1201,'Class-9'!$B$9:$EX$108,52,0)))</f>
        <v/>
      </c>
    </row>
    <row r="1219" spans="1:15" ht="17.25" customHeight="1">
      <c r="A1219" s="1084"/>
      <c r="B1219" s="60" t="s">
        <v>79</v>
      </c>
      <c r="C1219" s="1143" t="str">
        <f>'Class-9'!$BB$3</f>
        <v>SCIENCE</v>
      </c>
      <c r="D1219" s="1144"/>
      <c r="E1219" s="511">
        <f>IF($J1204="TC",0,IF($J1204="Nso",0,VLOOKUP($A1201,'Class-9'!$B$9:$EX$108,53,0)))</f>
        <v>0</v>
      </c>
      <c r="F1219" s="511">
        <f>IF($J1204="TC",0,IF($J1204="Nso",0,VLOOKUP($A1201,'Class-9'!$B$9:$EX$108,54,0)))</f>
        <v>0</v>
      </c>
      <c r="G1219" s="514">
        <f t="shared" si="128"/>
        <v>0</v>
      </c>
      <c r="H1219" s="472">
        <f>IF($J1204="TC",0,IF($J1204="Nso",0,VLOOKUP($A1201,'Class-9'!$B$9:$EX$108,56,0)))</f>
        <v>0</v>
      </c>
      <c r="I1219" s="511">
        <f>IF($J1204="TC",0,IF($J1204="Nso",0,VLOOKUP($A1201,'Class-9'!$B$9:$EX$108,57,0)))</f>
        <v>0</v>
      </c>
      <c r="J1219" s="514">
        <f t="shared" si="129"/>
        <v>0</v>
      </c>
      <c r="K1219" s="511">
        <f>IF($J1204="TC",0,IF($J1204="Nso",0,VLOOKUP($A1201,'Class-9'!$B$9:$EX$108,59,0)))</f>
        <v>0</v>
      </c>
      <c r="L1219" s="511">
        <f>IF($J1204="Nso",0,VLOOKUP($A1201,'Class-9'!$B$9:$EX$108,60,0))</f>
        <v>0</v>
      </c>
      <c r="M1219" s="514">
        <f t="shared" si="130"/>
        <v>0</v>
      </c>
      <c r="N1219" s="511">
        <f t="shared" si="131"/>
        <v>0</v>
      </c>
      <c r="O1219" s="513" t="str">
        <f>IF($J1204="TC",0,IF($J1204="Nso",0,VLOOKUP($A1201,'Class-9'!$B$9:$EX$108,66,0)))</f>
        <v/>
      </c>
    </row>
    <row r="1220" spans="1:15" ht="17.25" customHeight="1">
      <c r="A1220" s="1084"/>
      <c r="B1220" s="60" t="s">
        <v>79</v>
      </c>
      <c r="C1220" s="1143" t="str">
        <f>'Class-9'!$BP$3</f>
        <v>MATHEMATICS</v>
      </c>
      <c r="D1220" s="1144"/>
      <c r="E1220" s="511">
        <f>IF($J1204="TC",0,IF($J1204="Nso",0,VLOOKUP($A1201,'Class-9'!$B$9:$EX$108,67,0)))</f>
        <v>0</v>
      </c>
      <c r="F1220" s="511">
        <f>IF($J1204="TC",0,IF($J1204="Nso",0,VLOOKUP($A1201,'Class-9'!$B$9:$EX$108,68,0)))</f>
        <v>0</v>
      </c>
      <c r="G1220" s="514">
        <f t="shared" si="128"/>
        <v>0</v>
      </c>
      <c r="H1220" s="472">
        <f>IF($J1204="TC",0,IF($J1204="Nso",0,VLOOKUP($A1201,'Class-9'!$B$9:$EX$108,70,0)))</f>
        <v>0</v>
      </c>
      <c r="I1220" s="511">
        <f>IF($J1204="TC",0,IF($J1204="Nso",0,VLOOKUP($A1201,'Class-9'!$B$9:$EX$108,71,0)))</f>
        <v>0</v>
      </c>
      <c r="J1220" s="514">
        <f t="shared" si="129"/>
        <v>0</v>
      </c>
      <c r="K1220" s="511">
        <f>IF($J1204="TC",0,IF($J1204="Nso",0,VLOOKUP($A1201,'Class-9'!$B$9:$EX$108,73,0)))</f>
        <v>0</v>
      </c>
      <c r="L1220" s="511">
        <f>IF($J1204="Nso",0,VLOOKUP($A1201,'Class-9'!$B$9:$EX$108,74,0))</f>
        <v>0</v>
      </c>
      <c r="M1220" s="514">
        <f t="shared" si="130"/>
        <v>0</v>
      </c>
      <c r="N1220" s="511">
        <f t="shared" si="131"/>
        <v>0</v>
      </c>
      <c r="O1220" s="513" t="str">
        <f>IF($J1204="TC",0,IF($J1204="Nso",0,VLOOKUP($A1201,'Class-9'!$B$9:$EX$108,80,0)))</f>
        <v/>
      </c>
    </row>
    <row r="1221" spans="1:15" ht="17.25" customHeight="1" thickBot="1">
      <c r="A1221" s="1084"/>
      <c r="B1221" s="60" t="s">
        <v>79</v>
      </c>
      <c r="C1221" s="1117" t="str">
        <f>'Class-9'!$CD$3</f>
        <v>SOCIAL SCIENCE</v>
      </c>
      <c r="D1221" s="1118"/>
      <c r="E1221" s="511">
        <f>IF($J1204="TC",0,IF($J1204="Nso",0,VLOOKUP($A1201,'Class-9'!$B$9:$EX$108,81,0)))</f>
        <v>0</v>
      </c>
      <c r="F1221" s="511">
        <f>IF($J1204="TC",0,IF($J1204="Nso",0,VLOOKUP($A1201,'Class-9'!$B$9:$EX$108,82,0)))</f>
        <v>0</v>
      </c>
      <c r="G1221" s="515">
        <f t="shared" si="128"/>
        <v>0</v>
      </c>
      <c r="H1221" s="516">
        <f>IF($J1204="TC",0,IF($J1204="Nso",0,VLOOKUP($A1201,'Class-9'!$B$9:$EX$108,84,0)))</f>
        <v>0</v>
      </c>
      <c r="I1221" s="511">
        <f>IF($J1204="TC",0,IF($J1204="Nso",0,VLOOKUP($A1201,'Class-9'!$B$9:$EX$108,85,0)))</f>
        <v>0</v>
      </c>
      <c r="J1221" s="515">
        <f t="shared" si="129"/>
        <v>0</v>
      </c>
      <c r="K1221" s="511">
        <f>IF($J1204="TC",0,IF($J1204="Nso",0,VLOOKUP($A1201,'Class-9'!$B$9:$EX$108,87,0)))</f>
        <v>0</v>
      </c>
      <c r="L1221" s="511">
        <f>IF($J1204="Nso",0,VLOOKUP($A1201,'Class-9'!$B$9:$EX$108,88,0))</f>
        <v>0</v>
      </c>
      <c r="M1221" s="515">
        <f t="shared" si="130"/>
        <v>0</v>
      </c>
      <c r="N1221" s="511">
        <f t="shared" si="131"/>
        <v>0</v>
      </c>
      <c r="O1221" s="513" t="str">
        <f>IF($J1204="TC",0,IF($J1204="Nso",0,VLOOKUP($A1201,'Class-9'!$B$9:$EX$108,94,0)))</f>
        <v/>
      </c>
    </row>
    <row r="1222" spans="1:15" ht="21.75" customHeight="1">
      <c r="A1222" s="1084"/>
      <c r="B1222" s="60" t="s">
        <v>79</v>
      </c>
      <c r="C1222" s="1119" t="s">
        <v>92</v>
      </c>
      <c r="D1222" s="1120"/>
      <c r="E1222" s="1121"/>
      <c r="F1222" s="1125" t="s">
        <v>93</v>
      </c>
      <c r="G1222" s="1126"/>
      <c r="H1222" s="1127" t="s">
        <v>94</v>
      </c>
      <c r="I1222" s="1128"/>
      <c r="J1222" s="1129" t="s">
        <v>47</v>
      </c>
      <c r="K1222" s="1130"/>
      <c r="L1222" s="517" t="s">
        <v>114</v>
      </c>
      <c r="M1222" s="1131" t="s">
        <v>45</v>
      </c>
      <c r="N1222" s="1132"/>
      <c r="O1222" s="518" t="s">
        <v>49</v>
      </c>
    </row>
    <row r="1223" spans="1:15" ht="21.75" customHeight="1" thickBot="1">
      <c r="A1223" s="1084"/>
      <c r="B1223" s="60" t="s">
        <v>79</v>
      </c>
      <c r="C1223" s="1122"/>
      <c r="D1223" s="1123"/>
      <c r="E1223" s="1124"/>
      <c r="F1223" s="1133">
        <f>IF($J1204="TC",0,IF($J1204="Nso",0,VLOOKUP($A1201,'Class-9'!$B$9:$EX$108,146,0)))</f>
        <v>0</v>
      </c>
      <c r="G1223" s="1134"/>
      <c r="H1223" s="1133">
        <f>IF($J1204="TC",0,IF($J1204="Nso",0,VLOOKUP($A1201,'Class-9'!$B$9:$EX$108,147,0)))</f>
        <v>0</v>
      </c>
      <c r="I1223" s="1134"/>
      <c r="J1223" s="1135">
        <f>IF($J1204="TC",0,IF($J1204="Nso",0,VLOOKUP($A1201,'Class-9'!$B$9:$EX$108,148,0)))</f>
        <v>0</v>
      </c>
      <c r="K1223" s="1136"/>
      <c r="L1223" s="349" t="str">
        <f>IF($J1204="TC",0,IF($J1204="Nso",0,VLOOKUP($A1201,'Class-9'!$B$9:$EX$108,149,0)))</f>
        <v/>
      </c>
      <c r="M1223" s="1137" t="str">
        <f>IF($J1204="TC","TC",IF($J1204="Nso","NSO",VLOOKUP($A1201,'Class-9'!$B$9:$EX$108,150,0)))</f>
        <v/>
      </c>
      <c r="N1223" s="1138"/>
      <c r="O1223" s="123" t="str">
        <f>IF($J1204="Nso",0,VLOOKUP($A1201,'Class-9'!$B$9:$EX$108,152,0))</f>
        <v/>
      </c>
    </row>
    <row r="1224" spans="1:15" ht="21.75" customHeight="1">
      <c r="A1224" s="1084"/>
      <c r="B1224" s="60" t="s">
        <v>79</v>
      </c>
      <c r="C1224" s="1186" t="s">
        <v>65</v>
      </c>
      <c r="D1224" s="1187"/>
      <c r="E1224" s="1187"/>
      <c r="F1224" s="1187"/>
      <c r="G1224" s="1187"/>
      <c r="H1224" s="1188"/>
      <c r="I1224" s="1189" t="s">
        <v>66</v>
      </c>
      <c r="J1224" s="1190"/>
      <c r="K1224" s="1190"/>
      <c r="L1224" s="124">
        <f>VLOOKUP($A1201,'Class-9'!$B$9:$EX$108,143,0)</f>
        <v>0</v>
      </c>
      <c r="M1224" s="1191" t="s">
        <v>126</v>
      </c>
      <c r="N1224" s="1192"/>
      <c r="O1224" s="1193"/>
    </row>
    <row r="1225" spans="1:15" ht="21.75" customHeight="1" thickBot="1">
      <c r="A1225" s="1084"/>
      <c r="B1225" s="60" t="s">
        <v>79</v>
      </c>
      <c r="C1225" s="1194" t="s">
        <v>60</v>
      </c>
      <c r="D1225" s="1195"/>
      <c r="E1225" s="1195"/>
      <c r="F1225" s="1196" t="s">
        <v>197</v>
      </c>
      <c r="G1225" s="1196"/>
      <c r="H1225" s="351" t="s">
        <v>53</v>
      </c>
      <c r="I1225" s="1197" t="s">
        <v>67</v>
      </c>
      <c r="J1225" s="1198"/>
      <c r="K1225" s="1198"/>
      <c r="L1225" s="174">
        <f>VLOOKUP($A1201,'Class-9'!$B$9:$EX$108,144,0)</f>
        <v>0</v>
      </c>
      <c r="M1225" s="1199" t="str">
        <f>IF($J1204="TC",0,IF($J1204="Nso",0,VLOOKUP($A1201,'Class-9'!$B$9:$EX$108,145,0)))</f>
        <v/>
      </c>
      <c r="N1225" s="1200"/>
      <c r="O1225" s="1201"/>
    </row>
    <row r="1226" spans="1:15" ht="21.75" customHeight="1">
      <c r="A1226" s="1084"/>
      <c r="B1226" s="60" t="s">
        <v>79</v>
      </c>
      <c r="C1226" s="1194"/>
      <c r="D1226" s="1195"/>
      <c r="E1226" s="1195"/>
      <c r="F1226" s="1196"/>
      <c r="G1226" s="1196"/>
      <c r="H1226" s="490" t="s">
        <v>203</v>
      </c>
      <c r="I1226" s="1202" t="s">
        <v>68</v>
      </c>
      <c r="J1226" s="1203"/>
      <c r="K1226" s="1203"/>
      <c r="L1226" s="1204">
        <f>IF($J1204="TC","Transferred",IF($J1204="Nso","NameSeparated",VLOOKUP($A1201,'Class-9'!$B$9:$EX$108,153,0)))</f>
        <v>0</v>
      </c>
      <c r="M1226" s="1204"/>
      <c r="N1226" s="1204"/>
      <c r="O1226" s="1205"/>
    </row>
    <row r="1227" spans="1:15" s="489" customFormat="1" ht="17.25" customHeight="1">
      <c r="A1227" s="1084"/>
      <c r="B1227" s="488" t="s">
        <v>79</v>
      </c>
      <c r="C1227" s="1166" t="str">
        <f>'Class-9'!$CR$3</f>
        <v>Foundation Of Information Tech.</v>
      </c>
      <c r="D1227" s="1167"/>
      <c r="E1227" s="1168"/>
      <c r="F1227" s="1169" t="str">
        <f>IF($J1204="TC",0,IF($J1204="Nso",0,VLOOKUP($A1201,'Class-9'!$B$9:$GA$108,170,0)))</f>
        <v>0/200</v>
      </c>
      <c r="G1227" s="1169"/>
      <c r="H1227" s="122">
        <f>IF($J1204="TC",0,IF($J1204="Nso",0,VLOOKUP($A1201,'Class-9'!$B$9:$GA$108,106,0)))</f>
        <v>0</v>
      </c>
      <c r="I1227" s="1170" t="s">
        <v>81</v>
      </c>
      <c r="J1227" s="1171"/>
      <c r="K1227" s="1171"/>
      <c r="L1227" s="1172">
        <f>'Class-9'!$T$2</f>
        <v>44676</v>
      </c>
      <c r="M1227" s="1173"/>
      <c r="N1227" s="1173"/>
      <c r="O1227" s="1174"/>
    </row>
    <row r="1228" spans="1:15" s="489" customFormat="1" ht="17.25" customHeight="1">
      <c r="A1228" s="1084"/>
      <c r="B1228" s="488" t="s">
        <v>79</v>
      </c>
      <c r="C1228" s="1175" t="str">
        <f>'Class-9'!$DD$3</f>
        <v>Health &amp; Phy. Edu.</v>
      </c>
      <c r="D1228" s="1169"/>
      <c r="E1228" s="1169"/>
      <c r="F1228" s="1176" t="str">
        <f>IF($J1204="TC",0,IF($J1204="Nso",0,VLOOKUP($A1201,'Class-9'!$B$9:$GA$108,174,0)))</f>
        <v>0/200</v>
      </c>
      <c r="G1228" s="1177"/>
      <c r="H1228" s="122">
        <f>IF($J1204="TC",0,IF($J1204="Nso",0,VLOOKUP($A1201,'Class-9'!$B$9:$GA$108,118,0)))</f>
        <v>0</v>
      </c>
      <c r="I1228" s="1178"/>
      <c r="J1228" s="1179"/>
      <c r="K1228" s="1179"/>
      <c r="L1228" s="1179"/>
      <c r="M1228" s="1179"/>
      <c r="N1228" s="1179"/>
      <c r="O1228" s="1180"/>
    </row>
    <row r="1229" spans="1:15" s="489" customFormat="1" ht="17.25" customHeight="1">
      <c r="A1229" s="1084"/>
      <c r="B1229" s="488" t="s">
        <v>79</v>
      </c>
      <c r="C1229" s="1184" t="str">
        <f>'Class-9'!$DP$3</f>
        <v>S.U.P.W.</v>
      </c>
      <c r="D1229" s="1185"/>
      <c r="E1229" s="1185"/>
      <c r="F1229" s="1176" t="str">
        <f>IF($J1204="TC",0,IF($J1204="Nso",0,VLOOKUP($A1201,'Class-9'!$B$9:$GA$108,178,0)))</f>
        <v>0/100</v>
      </c>
      <c r="G1229" s="1177"/>
      <c r="H1229" s="122">
        <f>IF($J1204="TC",0,IF($J1204="Nso",0,VLOOKUP($A1201,'Class-9'!$B$9:$GA$108,124,0)))</f>
        <v>0</v>
      </c>
      <c r="I1229" s="1181"/>
      <c r="J1229" s="1182"/>
      <c r="K1229" s="1182"/>
      <c r="L1229" s="1182"/>
      <c r="M1229" s="1182"/>
      <c r="N1229" s="1182"/>
      <c r="O1229" s="1183"/>
    </row>
    <row r="1230" spans="1:15" s="489" customFormat="1" ht="17.25" customHeight="1">
      <c r="A1230" s="1084"/>
      <c r="B1230" s="488"/>
      <c r="C1230" s="1184" t="str">
        <f>'Class-9'!$DV$3</f>
        <v>ART EDUCATION</v>
      </c>
      <c r="D1230" s="1185"/>
      <c r="E1230" s="1185"/>
      <c r="F1230" s="1176" t="str">
        <f>IF($J1203="TC",0,IF($J1203="Nso",0,VLOOKUP($A1201,'Class-9'!$B$9:$GA$108,182,0)))</f>
        <v>0/100</v>
      </c>
      <c r="G1230" s="1177"/>
      <c r="H1230" s="122">
        <f>IF($J1203="TC",0,IF($J1203="Nso",0,VLOOKUP($A1201,'Class-9'!$B$9:$GA$108,130,0)))</f>
        <v>0</v>
      </c>
      <c r="I1230" s="1237" t="s">
        <v>95</v>
      </c>
      <c r="J1230" s="1221"/>
      <c r="K1230" s="1221"/>
      <c r="L1230" s="1221"/>
      <c r="M1230" s="1221"/>
      <c r="N1230" s="1221"/>
      <c r="O1230" s="1222"/>
    </row>
    <row r="1231" spans="1:15" s="489" customFormat="1" ht="17.25" customHeight="1" thickBot="1">
      <c r="A1231" s="1084"/>
      <c r="B1231" s="488" t="s">
        <v>79</v>
      </c>
      <c r="C1231" s="1238" t="str">
        <f>'Class-9'!$EB$3</f>
        <v>H &amp; C RAJ</v>
      </c>
      <c r="D1231" s="1239"/>
      <c r="E1231" s="1239"/>
      <c r="F1231" s="1240" t="str">
        <f>IF($J1204="TC",0,IF($J1204="Nso",0,VLOOKUP($A1201,'Class-9'!$B$9:$GZ$108,186,0)))</f>
        <v>0/200</v>
      </c>
      <c r="G1231" s="1241"/>
      <c r="H1231" s="468">
        <f>IF($J1204="TC",0,IF($J1204="Nso",0,VLOOKUP($A1201,'Class-9'!$B$9:$GAZ$108,142,0)))</f>
        <v>0</v>
      </c>
      <c r="I1231" s="1237" t="s">
        <v>74</v>
      </c>
      <c r="J1231" s="1221"/>
      <c r="K1231" s="1221"/>
      <c r="L1231" s="1221"/>
      <c r="M1231" s="1221"/>
      <c r="N1231" s="1221"/>
      <c r="O1231" s="1222"/>
    </row>
    <row r="1232" spans="1:15" ht="17.25" customHeight="1">
      <c r="A1232" s="1084"/>
      <c r="B1232" s="49" t="s">
        <v>79</v>
      </c>
      <c r="C1232" s="1209" t="s">
        <v>205</v>
      </c>
      <c r="D1232" s="1210"/>
      <c r="E1232" s="1211"/>
      <c r="F1232" s="1218" t="s">
        <v>206</v>
      </c>
      <c r="G1232" s="1219"/>
      <c r="H1232" s="519" t="s">
        <v>34</v>
      </c>
      <c r="I1232" s="1220" t="s">
        <v>75</v>
      </c>
      <c r="J1232" s="1221"/>
      <c r="K1232" s="1221"/>
      <c r="L1232" s="1221"/>
      <c r="M1232" s="1221"/>
      <c r="N1232" s="1221"/>
      <c r="O1232" s="1222"/>
    </row>
    <row r="1233" spans="1:16" ht="17.25" customHeight="1">
      <c r="A1233" s="1084"/>
      <c r="B1233" s="49" t="s">
        <v>79</v>
      </c>
      <c r="C1233" s="1212"/>
      <c r="D1233" s="1213"/>
      <c r="E1233" s="1214"/>
      <c r="F1233" s="1223" t="s">
        <v>207</v>
      </c>
      <c r="G1233" s="1224"/>
      <c r="H1233" s="520" t="s">
        <v>204</v>
      </c>
      <c r="I1233" s="1225" t="s">
        <v>76</v>
      </c>
      <c r="J1233" s="1226"/>
      <c r="K1233" s="1226"/>
      <c r="L1233" s="1226"/>
      <c r="M1233" s="1226"/>
      <c r="N1233" s="1226"/>
      <c r="O1233" s="1227"/>
    </row>
    <row r="1234" spans="1:16" ht="17.25" customHeight="1">
      <c r="A1234" s="1084"/>
      <c r="B1234" s="49" t="s">
        <v>79</v>
      </c>
      <c r="C1234" s="1212"/>
      <c r="D1234" s="1213"/>
      <c r="E1234" s="1214"/>
      <c r="F1234" s="1223" t="s">
        <v>211</v>
      </c>
      <c r="G1234" s="1224"/>
      <c r="H1234" s="520" t="s">
        <v>69</v>
      </c>
      <c r="I1234" s="1228"/>
      <c r="J1234" s="1229"/>
      <c r="K1234" s="1229"/>
      <c r="L1234" s="1229"/>
      <c r="M1234" s="1229"/>
      <c r="N1234" s="1229"/>
      <c r="O1234" s="1230"/>
    </row>
    <row r="1235" spans="1:16" ht="17.25" customHeight="1">
      <c r="A1235" s="1084"/>
      <c r="B1235" s="49" t="s">
        <v>79</v>
      </c>
      <c r="C1235" s="1212"/>
      <c r="D1235" s="1213"/>
      <c r="E1235" s="1214"/>
      <c r="F1235" s="1223" t="s">
        <v>212</v>
      </c>
      <c r="G1235" s="1224"/>
      <c r="H1235" s="520" t="s">
        <v>70</v>
      </c>
      <c r="I1235" s="1228"/>
      <c r="J1235" s="1229"/>
      <c r="K1235" s="1229"/>
      <c r="L1235" s="1229"/>
      <c r="M1235" s="1229"/>
      <c r="N1235" s="1229"/>
      <c r="O1235" s="1230"/>
    </row>
    <row r="1236" spans="1:16" ht="17.25" customHeight="1">
      <c r="A1236" s="1084"/>
      <c r="B1236" s="49" t="s">
        <v>79</v>
      </c>
      <c r="C1236" s="1212"/>
      <c r="D1236" s="1213"/>
      <c r="E1236" s="1214"/>
      <c r="F1236" s="1223" t="s">
        <v>125</v>
      </c>
      <c r="G1236" s="1224"/>
      <c r="H1236" s="520" t="s">
        <v>72</v>
      </c>
      <c r="I1236" s="1231" t="s">
        <v>96</v>
      </c>
      <c r="J1236" s="1232"/>
      <c r="K1236" s="1232"/>
      <c r="L1236" s="1232"/>
      <c r="M1236" s="1232"/>
      <c r="N1236" s="1232"/>
      <c r="O1236" s="1233"/>
    </row>
    <row r="1237" spans="1:16" ht="17.25" customHeight="1" thickBot="1">
      <c r="A1237" s="1084"/>
      <c r="B1237" s="62" t="s">
        <v>79</v>
      </c>
      <c r="C1237" s="1215"/>
      <c r="D1237" s="1216"/>
      <c r="E1237" s="1217"/>
      <c r="F1237" s="1206" t="s">
        <v>208</v>
      </c>
      <c r="G1237" s="1207"/>
      <c r="H1237" s="521" t="s">
        <v>71</v>
      </c>
      <c r="I1237" s="1234"/>
      <c r="J1237" s="1235"/>
      <c r="K1237" s="1235"/>
      <c r="L1237" s="1235"/>
      <c r="M1237" s="1235"/>
      <c r="N1237" s="1235"/>
      <c r="O1237" s="1236"/>
    </row>
    <row r="1238" spans="1:16" ht="22.5" customHeight="1" thickTop="1">
      <c r="A1238" s="1208"/>
      <c r="B1238" s="1208"/>
      <c r="C1238" s="1208"/>
      <c r="D1238" s="1208"/>
      <c r="E1238" s="1208"/>
      <c r="F1238" s="1208"/>
      <c r="G1238" s="1208"/>
      <c r="H1238" s="1208"/>
      <c r="I1238" s="1208"/>
      <c r="J1238" s="1208"/>
      <c r="K1238" s="1208"/>
      <c r="L1238" s="1208"/>
      <c r="M1238" s="1208"/>
      <c r="N1238" s="1208"/>
      <c r="O1238" s="1208"/>
    </row>
    <row r="1239" spans="1:16" ht="24.75" customHeight="1" thickBot="1">
      <c r="A1239" s="504">
        <f>A1201+1</f>
        <v>34</v>
      </c>
      <c r="B1239" s="1083" t="s">
        <v>56</v>
      </c>
      <c r="C1239" s="1083"/>
      <c r="D1239" s="1083"/>
      <c r="E1239" s="1083"/>
      <c r="F1239" s="1083"/>
      <c r="G1239" s="1083"/>
      <c r="H1239" s="1083"/>
      <c r="I1239" s="1083"/>
      <c r="J1239" s="1083"/>
      <c r="K1239" s="1083"/>
      <c r="L1239" s="1083"/>
      <c r="M1239" s="1083"/>
      <c r="N1239" s="1083"/>
      <c r="O1239" s="1083"/>
    </row>
    <row r="1240" spans="1:16" ht="42" customHeight="1" thickTop="1">
      <c r="A1240" s="1084"/>
      <c r="B1240" s="1085"/>
      <c r="C1240" s="1086"/>
      <c r="D1240" s="1089" t="str">
        <f>Master!$E$8</f>
        <v>Govt. Sr. Secondary School Raimalwada</v>
      </c>
      <c r="E1240" s="1090"/>
      <c r="F1240" s="1090"/>
      <c r="G1240" s="1090"/>
      <c r="H1240" s="1090"/>
      <c r="I1240" s="1090"/>
      <c r="J1240" s="1090"/>
      <c r="K1240" s="1090"/>
      <c r="L1240" s="1090"/>
      <c r="M1240" s="1090"/>
      <c r="N1240" s="1090"/>
      <c r="O1240" s="1091"/>
    </row>
    <row r="1241" spans="1:16" ht="27.75" customHeight="1" thickBot="1">
      <c r="A1241" s="1084"/>
      <c r="B1241" s="1087"/>
      <c r="C1241" s="1088"/>
      <c r="D1241" s="1092" t="str">
        <f>Master!$E$11</f>
        <v>P.S.-Bapini (Jodhpur)</v>
      </c>
      <c r="E1241" s="1093"/>
      <c r="F1241" s="1093"/>
      <c r="G1241" s="1093"/>
      <c r="H1241" s="1093"/>
      <c r="I1241" s="1093"/>
      <c r="J1241" s="1093"/>
      <c r="K1241" s="1093"/>
      <c r="L1241" s="1093"/>
      <c r="M1241" s="1093"/>
      <c r="N1241" s="1093"/>
      <c r="O1241" s="1094"/>
    </row>
    <row r="1242" spans="1:16" ht="17.25" customHeight="1">
      <c r="A1242" s="1084"/>
      <c r="B1242" s="352"/>
      <c r="C1242" s="1095" t="s">
        <v>188</v>
      </c>
      <c r="D1242" s="1096"/>
      <c r="E1242" s="1096"/>
      <c r="F1242" s="1096"/>
      <c r="G1242" s="1097"/>
      <c r="H1242" s="1104" t="s">
        <v>161</v>
      </c>
      <c r="I1242" s="1104"/>
      <c r="J1242" s="1107">
        <f>VLOOKUP($A1239,'Class-9'!$B$9:$K$108,6)</f>
        <v>0</v>
      </c>
      <c r="K1242" s="1108"/>
      <c r="L1242" s="1113" t="s">
        <v>77</v>
      </c>
      <c r="M1242" s="1114"/>
      <c r="N1242" s="1115" t="str">
        <f>Master!$E$14</f>
        <v>08151106901</v>
      </c>
      <c r="O1242" s="1116"/>
    </row>
    <row r="1243" spans="1:16" ht="17.25" customHeight="1">
      <c r="A1243" s="1084"/>
      <c r="B1243" s="47"/>
      <c r="C1243" s="1098"/>
      <c r="D1243" s="1099"/>
      <c r="E1243" s="1099"/>
      <c r="F1243" s="1099"/>
      <c r="G1243" s="1100"/>
      <c r="H1243" s="1105"/>
      <c r="I1243" s="1105"/>
      <c r="J1243" s="1109"/>
      <c r="K1243" s="1110"/>
      <c r="L1243" s="1071" t="s">
        <v>73</v>
      </c>
      <c r="M1243" s="1072"/>
      <c r="N1243" s="1072"/>
      <c r="O1243" s="1073"/>
      <c r="P1243" s="165" t="s">
        <v>196</v>
      </c>
    </row>
    <row r="1244" spans="1:16" ht="17.25" customHeight="1" thickBot="1">
      <c r="A1244" s="1084"/>
      <c r="B1244" s="47"/>
      <c r="C1244" s="1101"/>
      <c r="D1244" s="1102"/>
      <c r="E1244" s="1102"/>
      <c r="F1244" s="1102"/>
      <c r="G1244" s="1103"/>
      <c r="H1244" s="1106"/>
      <c r="I1244" s="1106"/>
      <c r="J1244" s="1111"/>
      <c r="K1244" s="1112"/>
      <c r="L1244" s="1074" t="s">
        <v>57</v>
      </c>
      <c r="M1244" s="1075"/>
      <c r="N1244" s="1076" t="str">
        <f>Master!$E$6</f>
        <v>2021-22</v>
      </c>
      <c r="O1244" s="1077"/>
    </row>
    <row r="1245" spans="1:16" ht="21.75" customHeight="1">
      <c r="A1245" s="1084"/>
      <c r="B1245" s="49" t="s">
        <v>79</v>
      </c>
      <c r="C1245" s="1078" t="s">
        <v>22</v>
      </c>
      <c r="D1245" s="1079"/>
      <c r="E1245" s="1079"/>
      <c r="F1245" s="1080"/>
      <c r="G1245" s="482" t="s">
        <v>186</v>
      </c>
      <c r="H1245" s="1081">
        <f>VLOOKUP($A1239,'Class-9'!$B$9:$EX$108,4,0)</f>
        <v>0</v>
      </c>
      <c r="I1245" s="1081"/>
      <c r="J1245" s="1081"/>
      <c r="K1245" s="1081"/>
      <c r="L1245" s="1081"/>
      <c r="M1245" s="1081"/>
      <c r="N1245" s="1081"/>
      <c r="O1245" s="1082"/>
    </row>
    <row r="1246" spans="1:16" ht="21.75" customHeight="1">
      <c r="A1246" s="1084"/>
      <c r="B1246" s="49" t="s">
        <v>79</v>
      </c>
      <c r="C1246" s="1065" t="s">
        <v>24</v>
      </c>
      <c r="D1246" s="1066"/>
      <c r="E1246" s="1066"/>
      <c r="F1246" s="1067"/>
      <c r="G1246" s="483" t="s">
        <v>186</v>
      </c>
      <c r="H1246" s="1068">
        <f>VLOOKUP($A1239,'Class-9'!$B$9:$EX$108,7,0)</f>
        <v>0</v>
      </c>
      <c r="I1246" s="1068"/>
      <c r="J1246" s="1068"/>
      <c r="K1246" s="1068"/>
      <c r="L1246" s="1068"/>
      <c r="M1246" s="1068"/>
      <c r="N1246" s="1068"/>
      <c r="O1246" s="1069"/>
    </row>
    <row r="1247" spans="1:16" ht="21.75" customHeight="1">
      <c r="A1247" s="1084"/>
      <c r="B1247" s="49" t="s">
        <v>79</v>
      </c>
      <c r="C1247" s="1065" t="s">
        <v>25</v>
      </c>
      <c r="D1247" s="1066"/>
      <c r="E1247" s="1066"/>
      <c r="F1247" s="1067"/>
      <c r="G1247" s="483" t="s">
        <v>186</v>
      </c>
      <c r="H1247" s="1068">
        <f>VLOOKUP($A1239,'Class-9'!$B$9:$EX$108,8,0)</f>
        <v>0</v>
      </c>
      <c r="I1247" s="1068"/>
      <c r="J1247" s="1068"/>
      <c r="K1247" s="1068"/>
      <c r="L1247" s="1068"/>
      <c r="M1247" s="1068"/>
      <c r="N1247" s="1068"/>
      <c r="O1247" s="1069"/>
    </row>
    <row r="1248" spans="1:16" ht="21.75" customHeight="1">
      <c r="A1248" s="1084"/>
      <c r="B1248" s="49" t="s">
        <v>79</v>
      </c>
      <c r="C1248" s="1065" t="s">
        <v>58</v>
      </c>
      <c r="D1248" s="1066"/>
      <c r="E1248" s="1066"/>
      <c r="F1248" s="1067"/>
      <c r="G1248" s="483" t="s">
        <v>186</v>
      </c>
      <c r="H1248" s="1068">
        <f>VLOOKUP($A1239,'Class-9'!$B$9:$EX$108,9,0)</f>
        <v>0</v>
      </c>
      <c r="I1248" s="1068"/>
      <c r="J1248" s="1068"/>
      <c r="K1248" s="1068"/>
      <c r="L1248" s="1068"/>
      <c r="M1248" s="1068"/>
      <c r="N1248" s="1068"/>
      <c r="O1248" s="1069"/>
    </row>
    <row r="1249" spans="1:15" ht="21.75" customHeight="1">
      <c r="A1249" s="1084"/>
      <c r="B1249" s="49" t="s">
        <v>79</v>
      </c>
      <c r="C1249" s="1065" t="s">
        <v>59</v>
      </c>
      <c r="D1249" s="1066"/>
      <c r="E1249" s="1066"/>
      <c r="F1249" s="1067"/>
      <c r="G1249" s="483" t="s">
        <v>186</v>
      </c>
      <c r="H1249" s="1070" t="str">
        <f>CONCATENATE('Class-9'!$G$4,'Class-9'!$J$4)</f>
        <v>9(A)</v>
      </c>
      <c r="I1249" s="1068"/>
      <c r="J1249" s="1068"/>
      <c r="K1249" s="1068"/>
      <c r="L1249" s="1068"/>
      <c r="M1249" s="1068"/>
      <c r="N1249" s="1068"/>
      <c r="O1249" s="1069"/>
    </row>
    <row r="1250" spans="1:15" ht="21.75" customHeight="1" thickBot="1">
      <c r="A1250" s="1084"/>
      <c r="B1250" s="49" t="s">
        <v>79</v>
      </c>
      <c r="C1250" s="1145" t="s">
        <v>27</v>
      </c>
      <c r="D1250" s="1146"/>
      <c r="E1250" s="1146"/>
      <c r="F1250" s="1147"/>
      <c r="G1250" s="484" t="s">
        <v>186</v>
      </c>
      <c r="H1250" s="1148">
        <f>VLOOKUP($A1239,'Class-9'!$B$9:$EX$108,10,0)</f>
        <v>0</v>
      </c>
      <c r="I1250" s="1148"/>
      <c r="J1250" s="1148"/>
      <c r="K1250" s="1148"/>
      <c r="L1250" s="1148"/>
      <c r="M1250" s="1148"/>
      <c r="N1250" s="1148"/>
      <c r="O1250" s="1149"/>
    </row>
    <row r="1251" spans="1:15" ht="19.5" customHeight="1">
      <c r="A1251" s="1084"/>
      <c r="B1251" s="60" t="s">
        <v>79</v>
      </c>
      <c r="C1251" s="1150" t="s">
        <v>60</v>
      </c>
      <c r="D1251" s="1151"/>
      <c r="E1251" s="1154" t="s">
        <v>83</v>
      </c>
      <c r="F1251" s="1154" t="s">
        <v>84</v>
      </c>
      <c r="G1251" s="1156" t="s">
        <v>33</v>
      </c>
      <c r="H1251" s="1158" t="s">
        <v>61</v>
      </c>
      <c r="I1251" s="1158"/>
      <c r="J1251" s="1159"/>
      <c r="K1251" s="1160" t="s">
        <v>100</v>
      </c>
      <c r="L1251" s="1161"/>
      <c r="M1251" s="1162"/>
      <c r="N1251" s="1154" t="s">
        <v>91</v>
      </c>
      <c r="O1251" s="1163" t="s">
        <v>209</v>
      </c>
    </row>
    <row r="1252" spans="1:15" ht="21.75" customHeight="1">
      <c r="A1252" s="1084"/>
      <c r="B1252" s="60"/>
      <c r="C1252" s="1152"/>
      <c r="D1252" s="1153"/>
      <c r="E1252" s="1155"/>
      <c r="F1252" s="1155"/>
      <c r="G1252" s="1157"/>
      <c r="H1252" s="507" t="s">
        <v>32</v>
      </c>
      <c r="I1252" s="347" t="s">
        <v>199</v>
      </c>
      <c r="J1252" s="508" t="s">
        <v>33</v>
      </c>
      <c r="K1252" s="507" t="s">
        <v>32</v>
      </c>
      <c r="L1252" s="347" t="s">
        <v>199</v>
      </c>
      <c r="M1252" s="508" t="s">
        <v>33</v>
      </c>
      <c r="N1252" s="1155"/>
      <c r="O1252" s="1164"/>
    </row>
    <row r="1253" spans="1:15" ht="21.75" customHeight="1" thickBot="1">
      <c r="A1253" s="1084"/>
      <c r="B1253" s="60" t="s">
        <v>79</v>
      </c>
      <c r="C1253" s="1139" t="s">
        <v>62</v>
      </c>
      <c r="D1253" s="1140"/>
      <c r="E1253" s="509">
        <f>'Class-9'!$L$7</f>
        <v>20</v>
      </c>
      <c r="F1253" s="509">
        <f>'Class-9'!$M$7</f>
        <v>20</v>
      </c>
      <c r="G1253" s="510">
        <f>SUM(E1253:F1253)</f>
        <v>40</v>
      </c>
      <c r="H1253" s="509">
        <f>'Class-9'!$O$7</f>
        <v>48</v>
      </c>
      <c r="I1253" s="509">
        <f>'Class-9'!$P$7</f>
        <v>12</v>
      </c>
      <c r="J1253" s="510">
        <f>SUM(H1253:I1253)</f>
        <v>60</v>
      </c>
      <c r="K1253" s="509">
        <f>'Class-9'!$R$7</f>
        <v>80</v>
      </c>
      <c r="L1253" s="509">
        <f>'Class-9'!$S$7</f>
        <v>20</v>
      </c>
      <c r="M1253" s="510">
        <f>SUM(K1253:L1253)</f>
        <v>100</v>
      </c>
      <c r="N1253" s="509">
        <f>SUM(G1253,J1253,M1253)</f>
        <v>200</v>
      </c>
      <c r="O1253" s="1165"/>
    </row>
    <row r="1254" spans="1:15" ht="17.25" customHeight="1">
      <c r="A1254" s="1084"/>
      <c r="B1254" s="60" t="s">
        <v>79</v>
      </c>
      <c r="C1254" s="1141" t="str">
        <f>'Class-9'!$L$3</f>
        <v>HINDI</v>
      </c>
      <c r="D1254" s="1142"/>
      <c r="E1254" s="511">
        <f>IF($J1242="TC",0,IF($J1242="Nso",0,VLOOKUP($A1239,'Class-9'!$B$9:$EX$108,11,0)))</f>
        <v>0</v>
      </c>
      <c r="F1254" s="511">
        <f>IF($J1242="TC",0,IF($J1242="Nso",0,VLOOKUP($A1239,'Class-9'!$B$9:$EX$108,12,0)))</f>
        <v>0</v>
      </c>
      <c r="G1254" s="512">
        <f>E1254+F1254</f>
        <v>0</v>
      </c>
      <c r="H1254" s="511">
        <f>IF($J1242="TC",0,IF($J1242="Nso",0,VLOOKUP($A1239,'Class-9'!$B$9:$EX$108,14,0)))</f>
        <v>0</v>
      </c>
      <c r="I1254" s="511">
        <f>IF($J1242="TC",0,IF($J1242="Nso",0,VLOOKUP($A1239,'Class-9'!$B$9:$EX$108,15,0)))</f>
        <v>0</v>
      </c>
      <c r="J1254" s="512">
        <f>H1254+I1254</f>
        <v>0</v>
      </c>
      <c r="K1254" s="511">
        <f>IF($J1242="TC",0,IF($J1242="Nso",0,VLOOKUP($A1239,'Class-9'!$B$9:$EX$108,17,0)))</f>
        <v>0</v>
      </c>
      <c r="L1254" s="511">
        <f>IF($J1242="Nso",0,VLOOKUP($A1239,'Class-9'!$B$9:$EX$108,18,0))</f>
        <v>0</v>
      </c>
      <c r="M1254" s="512">
        <f>K1254+L1254</f>
        <v>0</v>
      </c>
      <c r="N1254" s="511">
        <f>G1254+J1254+M1254</f>
        <v>0</v>
      </c>
      <c r="O1254" s="513" t="str">
        <f>IF($J1242="TC",0,IF($J1242="Nso",0,VLOOKUP($A1239,'Class-9'!$B$9:$EX$108,24,0)))</f>
        <v/>
      </c>
    </row>
    <row r="1255" spans="1:15" ht="17.25" customHeight="1">
      <c r="A1255" s="1084"/>
      <c r="B1255" s="60" t="s">
        <v>79</v>
      </c>
      <c r="C1255" s="1143" t="str">
        <f>'Class-9'!$Z$3</f>
        <v>ENGLISH</v>
      </c>
      <c r="D1255" s="1144"/>
      <c r="E1255" s="511">
        <f>IF($J1242="TC",0,IF($J1242="Nso",0,VLOOKUP($A1239,'Class-9'!$B$9:$EX$108,25,0)))</f>
        <v>0</v>
      </c>
      <c r="F1255" s="511">
        <f>IF($J1242="TC",0,IF($J1242="Nso",0,VLOOKUP($A1239,'Class-9'!$B$9:$EX$108,26,0)))</f>
        <v>0</v>
      </c>
      <c r="G1255" s="514">
        <f t="shared" ref="G1255:G1259" si="132">E1255+F1255</f>
        <v>0</v>
      </c>
      <c r="H1255" s="472">
        <f>IF($J1242="TC",0,IF($J1242="Nso",0,VLOOKUP($A1239,'Class-9'!$B$9:$EX$108,28,0)))</f>
        <v>0</v>
      </c>
      <c r="I1255" s="511">
        <f>IF($J1242="TC",0,IF($J1242="Nso",0,VLOOKUP($A1239,'Class-9'!$B$9:$EX$108,29,0)))</f>
        <v>0</v>
      </c>
      <c r="J1255" s="514">
        <f t="shared" ref="J1255:J1259" si="133">H1255+I1255</f>
        <v>0</v>
      </c>
      <c r="K1255" s="511">
        <f>IF($J1242="TC",0,IF($J1242="Nso",0,VLOOKUP($A1239,'Class-9'!$B$9:$EX$108,31,0)))</f>
        <v>0</v>
      </c>
      <c r="L1255" s="511">
        <f>IF($J1242="Nso",0,VLOOKUP($A1239,'Class-9'!$B$9:$EX$108,32,0))</f>
        <v>0</v>
      </c>
      <c r="M1255" s="514">
        <f t="shared" ref="M1255:M1259" si="134">K1255+L1255</f>
        <v>0</v>
      </c>
      <c r="N1255" s="511">
        <f t="shared" ref="N1255:N1259" si="135">G1255+J1255+M1255</f>
        <v>0</v>
      </c>
      <c r="O1255" s="513" t="str">
        <f>IF($J1242="TC",0,IF($J1242="Nso",0,VLOOKUP($A1239,'Class-9'!$B$9:$EX$108,38,0)))</f>
        <v/>
      </c>
    </row>
    <row r="1256" spans="1:15" ht="17.25" customHeight="1">
      <c r="A1256" s="1084"/>
      <c r="B1256" s="60" t="s">
        <v>79</v>
      </c>
      <c r="C1256" s="1143" t="str">
        <f>'Class-9'!$AN$3</f>
        <v>SANSKRIT</v>
      </c>
      <c r="D1256" s="1144"/>
      <c r="E1256" s="511">
        <f>IF($J1242="TC",0,IF($J1242="Nso",0,VLOOKUP($A1239,'Class-9'!$B$9:$EX$108,39,0)))</f>
        <v>0</v>
      </c>
      <c r="F1256" s="511">
        <f>IF($J1242="TC",0,IF($J1242="TC",0,IF($J1242="Nso",0,VLOOKUP($A1239,'Class-9'!$B$9:$EX$108,40,0))))</f>
        <v>0</v>
      </c>
      <c r="G1256" s="514">
        <f t="shared" si="132"/>
        <v>0</v>
      </c>
      <c r="H1256" s="472">
        <f>IF($J1242="TC",0,IF($J1242="Nso",0,VLOOKUP($A1239,'Class-9'!$B$9:$EX$108,42,0)))</f>
        <v>0</v>
      </c>
      <c r="I1256" s="511">
        <f>IF($J1242="TC",0,IF($J1242="Nso",0,VLOOKUP($A1239,'Class-9'!$B$9:$EX$108,43,0)))</f>
        <v>0</v>
      </c>
      <c r="J1256" s="514">
        <f t="shared" si="133"/>
        <v>0</v>
      </c>
      <c r="K1256" s="511">
        <f>IF($J1242="TC",0,IF($J1242="Nso",0,VLOOKUP($A1239,'Class-9'!$B$9:$EX$108,45,0)))</f>
        <v>0</v>
      </c>
      <c r="L1256" s="511">
        <f>IF($J1242="Nso",0,VLOOKUP($A1239,'Class-9'!$B$9:$EX$108,46,0))</f>
        <v>0</v>
      </c>
      <c r="M1256" s="514">
        <f t="shared" si="134"/>
        <v>0</v>
      </c>
      <c r="N1256" s="511">
        <f t="shared" si="135"/>
        <v>0</v>
      </c>
      <c r="O1256" s="513" t="str">
        <f>IF($J1242="TC",0,IF($J1242="Nso",0,VLOOKUP($A1239,'Class-9'!$B$9:$EX$108,52,0)))</f>
        <v/>
      </c>
    </row>
    <row r="1257" spans="1:15" ht="17.25" customHeight="1">
      <c r="A1257" s="1084"/>
      <c r="B1257" s="60" t="s">
        <v>79</v>
      </c>
      <c r="C1257" s="1143" t="str">
        <f>'Class-9'!$BB$3</f>
        <v>SCIENCE</v>
      </c>
      <c r="D1257" s="1144"/>
      <c r="E1257" s="511">
        <f>IF($J1242="TC",0,IF($J1242="Nso",0,VLOOKUP($A1239,'Class-9'!$B$9:$EX$108,53,0)))</f>
        <v>0</v>
      </c>
      <c r="F1257" s="511">
        <f>IF($J1242="TC",0,IF($J1242="Nso",0,VLOOKUP($A1239,'Class-9'!$B$9:$EX$108,54,0)))</f>
        <v>0</v>
      </c>
      <c r="G1257" s="514">
        <f t="shared" si="132"/>
        <v>0</v>
      </c>
      <c r="H1257" s="472">
        <f>IF($J1242="TC",0,IF($J1242="Nso",0,VLOOKUP($A1239,'Class-9'!$B$9:$EX$108,56,0)))</f>
        <v>0</v>
      </c>
      <c r="I1257" s="511">
        <f>IF($J1242="TC",0,IF($J1242="Nso",0,VLOOKUP($A1239,'Class-9'!$B$9:$EX$108,57,0)))</f>
        <v>0</v>
      </c>
      <c r="J1257" s="514">
        <f t="shared" si="133"/>
        <v>0</v>
      </c>
      <c r="K1257" s="511">
        <f>IF($J1242="TC",0,IF($J1242="Nso",0,VLOOKUP($A1239,'Class-9'!$B$9:$EX$108,59,0)))</f>
        <v>0</v>
      </c>
      <c r="L1257" s="511">
        <f>IF($J1242="Nso",0,VLOOKUP($A1239,'Class-9'!$B$9:$EX$108,60,0))</f>
        <v>0</v>
      </c>
      <c r="M1257" s="514">
        <f t="shared" si="134"/>
        <v>0</v>
      </c>
      <c r="N1257" s="511">
        <f t="shared" si="135"/>
        <v>0</v>
      </c>
      <c r="O1257" s="513" t="str">
        <f>IF($J1242="TC",0,IF($J1242="Nso",0,VLOOKUP($A1239,'Class-9'!$B$9:$EX$108,66,0)))</f>
        <v/>
      </c>
    </row>
    <row r="1258" spans="1:15" ht="17.25" customHeight="1">
      <c r="A1258" s="1084"/>
      <c r="B1258" s="60" t="s">
        <v>79</v>
      </c>
      <c r="C1258" s="1143" t="str">
        <f>'Class-9'!$BP$3</f>
        <v>MATHEMATICS</v>
      </c>
      <c r="D1258" s="1144"/>
      <c r="E1258" s="511">
        <f>IF($J1242="TC",0,IF($J1242="Nso",0,VLOOKUP($A1239,'Class-9'!$B$9:$EX$108,67,0)))</f>
        <v>0</v>
      </c>
      <c r="F1258" s="511">
        <f>IF($J1242="TC",0,IF($J1242="Nso",0,VLOOKUP($A1239,'Class-9'!$B$9:$EX$108,68,0)))</f>
        <v>0</v>
      </c>
      <c r="G1258" s="514">
        <f t="shared" si="132"/>
        <v>0</v>
      </c>
      <c r="H1258" s="472">
        <f>IF($J1242="TC",0,IF($J1242="Nso",0,VLOOKUP($A1239,'Class-9'!$B$9:$EX$108,70,0)))</f>
        <v>0</v>
      </c>
      <c r="I1258" s="511">
        <f>IF($J1242="TC",0,IF($J1242="Nso",0,VLOOKUP($A1239,'Class-9'!$B$9:$EX$108,71,0)))</f>
        <v>0</v>
      </c>
      <c r="J1258" s="514">
        <f t="shared" si="133"/>
        <v>0</v>
      </c>
      <c r="K1258" s="511">
        <f>IF($J1242="TC",0,IF($J1242="Nso",0,VLOOKUP($A1239,'Class-9'!$B$9:$EX$108,73,0)))</f>
        <v>0</v>
      </c>
      <c r="L1258" s="511">
        <f>IF($J1242="Nso",0,VLOOKUP($A1239,'Class-9'!$B$9:$EX$108,74,0))</f>
        <v>0</v>
      </c>
      <c r="M1258" s="514">
        <f t="shared" si="134"/>
        <v>0</v>
      </c>
      <c r="N1258" s="511">
        <f t="shared" si="135"/>
        <v>0</v>
      </c>
      <c r="O1258" s="513" t="str">
        <f>IF($J1242="TC",0,IF($J1242="Nso",0,VLOOKUP($A1239,'Class-9'!$B$9:$EX$108,80,0)))</f>
        <v/>
      </c>
    </row>
    <row r="1259" spans="1:15" ht="17.25" customHeight="1" thickBot="1">
      <c r="A1259" s="1084"/>
      <c r="B1259" s="60" t="s">
        <v>79</v>
      </c>
      <c r="C1259" s="1117" t="str">
        <f>'Class-9'!$CD$3</f>
        <v>SOCIAL SCIENCE</v>
      </c>
      <c r="D1259" s="1118"/>
      <c r="E1259" s="511">
        <f>IF($J1242="TC",0,IF($J1242="Nso",0,VLOOKUP($A1239,'Class-9'!$B$9:$EX$108,81,0)))</f>
        <v>0</v>
      </c>
      <c r="F1259" s="511">
        <f>IF($J1242="TC",0,IF($J1242="Nso",0,VLOOKUP($A1239,'Class-9'!$B$9:$EX$108,82,0)))</f>
        <v>0</v>
      </c>
      <c r="G1259" s="515">
        <f t="shared" si="132"/>
        <v>0</v>
      </c>
      <c r="H1259" s="516">
        <f>IF($J1242="TC",0,IF($J1242="Nso",0,VLOOKUP($A1239,'Class-9'!$B$9:$EX$108,84,0)))</f>
        <v>0</v>
      </c>
      <c r="I1259" s="511">
        <f>IF($J1242="TC",0,IF($J1242="Nso",0,VLOOKUP($A1239,'Class-9'!$B$9:$EX$108,85,0)))</f>
        <v>0</v>
      </c>
      <c r="J1259" s="515">
        <f t="shared" si="133"/>
        <v>0</v>
      </c>
      <c r="K1259" s="511">
        <f>IF($J1242="TC",0,IF($J1242="Nso",0,VLOOKUP($A1239,'Class-9'!$B$9:$EX$108,87,0)))</f>
        <v>0</v>
      </c>
      <c r="L1259" s="511">
        <f>IF($J1242="Nso",0,VLOOKUP($A1239,'Class-9'!$B$9:$EX$108,88,0))</f>
        <v>0</v>
      </c>
      <c r="M1259" s="515">
        <f t="shared" si="134"/>
        <v>0</v>
      </c>
      <c r="N1259" s="511">
        <f t="shared" si="135"/>
        <v>0</v>
      </c>
      <c r="O1259" s="513" t="str">
        <f>IF($J1242="TC",0,IF($J1242="Nso",0,VLOOKUP($A1239,'Class-9'!$B$9:$EX$108,94,0)))</f>
        <v/>
      </c>
    </row>
    <row r="1260" spans="1:15" ht="21.75" customHeight="1">
      <c r="A1260" s="1084"/>
      <c r="B1260" s="60" t="s">
        <v>79</v>
      </c>
      <c r="C1260" s="1119" t="s">
        <v>92</v>
      </c>
      <c r="D1260" s="1120"/>
      <c r="E1260" s="1121"/>
      <c r="F1260" s="1125" t="s">
        <v>93</v>
      </c>
      <c r="G1260" s="1126"/>
      <c r="H1260" s="1127" t="s">
        <v>94</v>
      </c>
      <c r="I1260" s="1128"/>
      <c r="J1260" s="1129" t="s">
        <v>47</v>
      </c>
      <c r="K1260" s="1130"/>
      <c r="L1260" s="517" t="s">
        <v>114</v>
      </c>
      <c r="M1260" s="1131" t="s">
        <v>45</v>
      </c>
      <c r="N1260" s="1132"/>
      <c r="O1260" s="518" t="s">
        <v>49</v>
      </c>
    </row>
    <row r="1261" spans="1:15" ht="21.75" customHeight="1" thickBot="1">
      <c r="A1261" s="1084"/>
      <c r="B1261" s="60" t="s">
        <v>79</v>
      </c>
      <c r="C1261" s="1122"/>
      <c r="D1261" s="1123"/>
      <c r="E1261" s="1124"/>
      <c r="F1261" s="1133">
        <f>IF($J1242="TC",0,IF($J1242="Nso",0,VLOOKUP($A1239,'Class-9'!$B$9:$EX$108,146,0)))</f>
        <v>0</v>
      </c>
      <c r="G1261" s="1134"/>
      <c r="H1261" s="1133">
        <f>IF($J1242="TC",0,IF($J1242="Nso",0,VLOOKUP($A1239,'Class-9'!$B$9:$EX$108,147,0)))</f>
        <v>0</v>
      </c>
      <c r="I1261" s="1134"/>
      <c r="J1261" s="1135">
        <f>IF($J1242="TC",0,IF($J1242="Nso",0,VLOOKUP($A1239,'Class-9'!$B$9:$EX$108,148,0)))</f>
        <v>0</v>
      </c>
      <c r="K1261" s="1136"/>
      <c r="L1261" s="349" t="str">
        <f>IF($J1242="TC",0,IF($J1242="Nso",0,VLOOKUP($A1239,'Class-9'!$B$9:$EX$108,149,0)))</f>
        <v/>
      </c>
      <c r="M1261" s="1137" t="str">
        <f>IF($J1242="TC","TC",IF($J1242="Nso","NSO",VLOOKUP($A1239,'Class-9'!$B$9:$EX$108,150,0)))</f>
        <v/>
      </c>
      <c r="N1261" s="1138"/>
      <c r="O1261" s="123" t="str">
        <f>IF($J1242="Nso",0,VLOOKUP($A1239,'Class-9'!$B$9:$EX$108,152,0))</f>
        <v/>
      </c>
    </row>
    <row r="1262" spans="1:15" ht="21.75" customHeight="1">
      <c r="A1262" s="1084"/>
      <c r="B1262" s="60" t="s">
        <v>79</v>
      </c>
      <c r="C1262" s="1186" t="s">
        <v>65</v>
      </c>
      <c r="D1262" s="1187"/>
      <c r="E1262" s="1187"/>
      <c r="F1262" s="1187"/>
      <c r="G1262" s="1187"/>
      <c r="H1262" s="1188"/>
      <c r="I1262" s="1189" t="s">
        <v>66</v>
      </c>
      <c r="J1262" s="1190"/>
      <c r="K1262" s="1190"/>
      <c r="L1262" s="124">
        <f>VLOOKUP($A1239,'Class-9'!$B$9:$EX$108,143,0)</f>
        <v>0</v>
      </c>
      <c r="M1262" s="1191" t="s">
        <v>126</v>
      </c>
      <c r="N1262" s="1192"/>
      <c r="O1262" s="1193"/>
    </row>
    <row r="1263" spans="1:15" ht="21.75" customHeight="1" thickBot="1">
      <c r="A1263" s="1084"/>
      <c r="B1263" s="60" t="s">
        <v>79</v>
      </c>
      <c r="C1263" s="1194" t="s">
        <v>60</v>
      </c>
      <c r="D1263" s="1195"/>
      <c r="E1263" s="1195"/>
      <c r="F1263" s="1196" t="s">
        <v>197</v>
      </c>
      <c r="G1263" s="1196"/>
      <c r="H1263" s="351" t="s">
        <v>53</v>
      </c>
      <c r="I1263" s="1197" t="s">
        <v>67</v>
      </c>
      <c r="J1263" s="1198"/>
      <c r="K1263" s="1198"/>
      <c r="L1263" s="174">
        <f>VLOOKUP($A1239,'Class-9'!$B$9:$EX$108,144,0)</f>
        <v>0</v>
      </c>
      <c r="M1263" s="1199" t="str">
        <f>IF($J1242="TC",0,IF($J1242="Nso",0,VLOOKUP($A1239,'Class-9'!$B$9:$EX$108,145,0)))</f>
        <v/>
      </c>
      <c r="N1263" s="1200"/>
      <c r="O1263" s="1201"/>
    </row>
    <row r="1264" spans="1:15" ht="21.75" customHeight="1">
      <c r="A1264" s="1084"/>
      <c r="B1264" s="60" t="s">
        <v>79</v>
      </c>
      <c r="C1264" s="1194"/>
      <c r="D1264" s="1195"/>
      <c r="E1264" s="1195"/>
      <c r="F1264" s="1196"/>
      <c r="G1264" s="1196"/>
      <c r="H1264" s="490" t="s">
        <v>203</v>
      </c>
      <c r="I1264" s="1202" t="s">
        <v>68</v>
      </c>
      <c r="J1264" s="1203"/>
      <c r="K1264" s="1203"/>
      <c r="L1264" s="1204">
        <f>IF($J1242="TC","Transferred",IF($J1242="Nso","NameSeparated",VLOOKUP($A1239,'Class-9'!$B$9:$EX$108,153,0)))</f>
        <v>0</v>
      </c>
      <c r="M1264" s="1204"/>
      <c r="N1264" s="1204"/>
      <c r="O1264" s="1205"/>
    </row>
    <row r="1265" spans="1:16" s="489" customFormat="1" ht="17.25" customHeight="1">
      <c r="A1265" s="1084"/>
      <c r="B1265" s="488" t="s">
        <v>79</v>
      </c>
      <c r="C1265" s="1166" t="str">
        <f>'Class-9'!$CR$3</f>
        <v>Foundation Of Information Tech.</v>
      </c>
      <c r="D1265" s="1167"/>
      <c r="E1265" s="1168"/>
      <c r="F1265" s="1169" t="str">
        <f>IF($J1242="TC",0,IF($J1242="Nso",0,VLOOKUP($A1239,'Class-9'!$B$9:$GA$108,170,0)))</f>
        <v>0/200</v>
      </c>
      <c r="G1265" s="1169"/>
      <c r="H1265" s="122">
        <f>IF($J1242="TC",0,IF($J1242="Nso",0,VLOOKUP($A1239,'Class-9'!$B$9:$GA$108,106,0)))</f>
        <v>0</v>
      </c>
      <c r="I1265" s="1170" t="s">
        <v>81</v>
      </c>
      <c r="J1265" s="1171"/>
      <c r="K1265" s="1171"/>
      <c r="L1265" s="1172">
        <f>'Class-9'!$T$2</f>
        <v>44676</v>
      </c>
      <c r="M1265" s="1173"/>
      <c r="N1265" s="1173"/>
      <c r="O1265" s="1174"/>
    </row>
    <row r="1266" spans="1:16" s="489" customFormat="1" ht="17.25" customHeight="1">
      <c r="A1266" s="1084"/>
      <c r="B1266" s="488" t="s">
        <v>79</v>
      </c>
      <c r="C1266" s="1175" t="str">
        <f>'Class-9'!$DD$3</f>
        <v>Health &amp; Phy. Edu.</v>
      </c>
      <c r="D1266" s="1169"/>
      <c r="E1266" s="1169"/>
      <c r="F1266" s="1176" t="str">
        <f>IF($J1242="TC",0,IF($J1242="Nso",0,VLOOKUP($A1239,'Class-9'!$B$9:$GA$108,174,0)))</f>
        <v>0/200</v>
      </c>
      <c r="G1266" s="1177"/>
      <c r="H1266" s="122">
        <f>IF($J1242="TC",0,IF($J1242="Nso",0,VLOOKUP($A1239,'Class-9'!$B$9:$GA$108,118,0)))</f>
        <v>0</v>
      </c>
      <c r="I1266" s="1178"/>
      <c r="J1266" s="1179"/>
      <c r="K1266" s="1179"/>
      <c r="L1266" s="1179"/>
      <c r="M1266" s="1179"/>
      <c r="N1266" s="1179"/>
      <c r="O1266" s="1180"/>
    </row>
    <row r="1267" spans="1:16" s="489" customFormat="1" ht="17.25" customHeight="1">
      <c r="A1267" s="1084"/>
      <c r="B1267" s="488" t="s">
        <v>79</v>
      </c>
      <c r="C1267" s="1184" t="str">
        <f>'Class-9'!$DP$3</f>
        <v>S.U.P.W.</v>
      </c>
      <c r="D1267" s="1185"/>
      <c r="E1267" s="1185"/>
      <c r="F1267" s="1176" t="str">
        <f>IF($J1242="TC",0,IF($J1242="Nso",0,VLOOKUP($A1239,'Class-9'!$B$9:$GA$108,178,0)))</f>
        <v>0/100</v>
      </c>
      <c r="G1267" s="1177"/>
      <c r="H1267" s="122">
        <f>IF($J1242="TC",0,IF($J1242="Nso",0,VLOOKUP($A1239,'Class-9'!$B$9:$GA$108,124,0)))</f>
        <v>0</v>
      </c>
      <c r="I1267" s="1181"/>
      <c r="J1267" s="1182"/>
      <c r="K1267" s="1182"/>
      <c r="L1267" s="1182"/>
      <c r="M1267" s="1182"/>
      <c r="N1267" s="1182"/>
      <c r="O1267" s="1183"/>
    </row>
    <row r="1268" spans="1:16" s="489" customFormat="1" ht="17.25" customHeight="1">
      <c r="A1268" s="1084"/>
      <c r="B1268" s="488"/>
      <c r="C1268" s="1184" t="str">
        <f>'Class-9'!$DV$3</f>
        <v>ART EDUCATION</v>
      </c>
      <c r="D1268" s="1185"/>
      <c r="E1268" s="1185"/>
      <c r="F1268" s="1176" t="str">
        <f>IF($J1241="TC",0,IF($J1241="Nso",0,VLOOKUP($A1239,'Class-9'!$B$9:$GA$108,182,0)))</f>
        <v>0/100</v>
      </c>
      <c r="G1268" s="1177"/>
      <c r="H1268" s="122">
        <f>IF($J1241="TC",0,IF($J1241="Nso",0,VLOOKUP($A1239,'Class-9'!$B$9:$GA$108,130,0)))</f>
        <v>0</v>
      </c>
      <c r="I1268" s="1237" t="s">
        <v>95</v>
      </c>
      <c r="J1268" s="1221"/>
      <c r="K1268" s="1221"/>
      <c r="L1268" s="1221"/>
      <c r="M1268" s="1221"/>
      <c r="N1268" s="1221"/>
      <c r="O1268" s="1222"/>
    </row>
    <row r="1269" spans="1:16" s="489" customFormat="1" ht="17.25" customHeight="1" thickBot="1">
      <c r="A1269" s="1084"/>
      <c r="B1269" s="488" t="s">
        <v>79</v>
      </c>
      <c r="C1269" s="1238" t="str">
        <f>'Class-9'!$EB$3</f>
        <v>H &amp; C RAJ</v>
      </c>
      <c r="D1269" s="1239"/>
      <c r="E1269" s="1239"/>
      <c r="F1269" s="1240" t="str">
        <f>IF($J1242="TC",0,IF($J1242="Nso",0,VLOOKUP($A1239,'Class-9'!$B$9:$GZ$108,186,0)))</f>
        <v>0/200</v>
      </c>
      <c r="G1269" s="1241"/>
      <c r="H1269" s="468">
        <f>IF($J1242="TC",0,IF($J1242="Nso",0,VLOOKUP($A1239,'Class-9'!$B$9:$GAZ$108,142,0)))</f>
        <v>0</v>
      </c>
      <c r="I1269" s="1237" t="s">
        <v>74</v>
      </c>
      <c r="J1269" s="1221"/>
      <c r="K1269" s="1221"/>
      <c r="L1269" s="1221"/>
      <c r="M1269" s="1221"/>
      <c r="N1269" s="1221"/>
      <c r="O1269" s="1222"/>
    </row>
    <row r="1270" spans="1:16" ht="17.25" customHeight="1">
      <c r="A1270" s="1084"/>
      <c r="B1270" s="49" t="s">
        <v>79</v>
      </c>
      <c r="C1270" s="1209" t="s">
        <v>205</v>
      </c>
      <c r="D1270" s="1210"/>
      <c r="E1270" s="1211"/>
      <c r="F1270" s="1218" t="s">
        <v>206</v>
      </c>
      <c r="G1270" s="1219"/>
      <c r="H1270" s="519" t="s">
        <v>34</v>
      </c>
      <c r="I1270" s="1220" t="s">
        <v>75</v>
      </c>
      <c r="J1270" s="1221"/>
      <c r="K1270" s="1221"/>
      <c r="L1270" s="1221"/>
      <c r="M1270" s="1221"/>
      <c r="N1270" s="1221"/>
      <c r="O1270" s="1222"/>
    </row>
    <row r="1271" spans="1:16" ht="17.25" customHeight="1">
      <c r="A1271" s="1084"/>
      <c r="B1271" s="49" t="s">
        <v>79</v>
      </c>
      <c r="C1271" s="1212"/>
      <c r="D1271" s="1213"/>
      <c r="E1271" s="1214"/>
      <c r="F1271" s="1223" t="s">
        <v>207</v>
      </c>
      <c r="G1271" s="1224"/>
      <c r="H1271" s="520" t="s">
        <v>204</v>
      </c>
      <c r="I1271" s="1225" t="s">
        <v>76</v>
      </c>
      <c r="J1271" s="1226"/>
      <c r="K1271" s="1226"/>
      <c r="L1271" s="1226"/>
      <c r="M1271" s="1226"/>
      <c r="N1271" s="1226"/>
      <c r="O1271" s="1227"/>
    </row>
    <row r="1272" spans="1:16" ht="17.25" customHeight="1">
      <c r="A1272" s="1084"/>
      <c r="B1272" s="49" t="s">
        <v>79</v>
      </c>
      <c r="C1272" s="1212"/>
      <c r="D1272" s="1213"/>
      <c r="E1272" s="1214"/>
      <c r="F1272" s="1223" t="s">
        <v>211</v>
      </c>
      <c r="G1272" s="1224"/>
      <c r="H1272" s="520" t="s">
        <v>69</v>
      </c>
      <c r="I1272" s="1228"/>
      <c r="J1272" s="1229"/>
      <c r="K1272" s="1229"/>
      <c r="L1272" s="1229"/>
      <c r="M1272" s="1229"/>
      <c r="N1272" s="1229"/>
      <c r="O1272" s="1230"/>
    </row>
    <row r="1273" spans="1:16" ht="17.25" customHeight="1">
      <c r="A1273" s="1084"/>
      <c r="B1273" s="49" t="s">
        <v>79</v>
      </c>
      <c r="C1273" s="1212"/>
      <c r="D1273" s="1213"/>
      <c r="E1273" s="1214"/>
      <c r="F1273" s="1223" t="s">
        <v>212</v>
      </c>
      <c r="G1273" s="1224"/>
      <c r="H1273" s="520" t="s">
        <v>70</v>
      </c>
      <c r="I1273" s="1228"/>
      <c r="J1273" s="1229"/>
      <c r="K1273" s="1229"/>
      <c r="L1273" s="1229"/>
      <c r="M1273" s="1229"/>
      <c r="N1273" s="1229"/>
      <c r="O1273" s="1230"/>
    </row>
    <row r="1274" spans="1:16" ht="17.25" customHeight="1">
      <c r="A1274" s="1084"/>
      <c r="B1274" s="49" t="s">
        <v>79</v>
      </c>
      <c r="C1274" s="1212"/>
      <c r="D1274" s="1213"/>
      <c r="E1274" s="1214"/>
      <c r="F1274" s="1223" t="s">
        <v>125</v>
      </c>
      <c r="G1274" s="1224"/>
      <c r="H1274" s="520" t="s">
        <v>72</v>
      </c>
      <c r="I1274" s="1231" t="s">
        <v>96</v>
      </c>
      <c r="J1274" s="1232"/>
      <c r="K1274" s="1232"/>
      <c r="L1274" s="1232"/>
      <c r="M1274" s="1232"/>
      <c r="N1274" s="1232"/>
      <c r="O1274" s="1233"/>
    </row>
    <row r="1275" spans="1:16" ht="17.25" customHeight="1" thickBot="1">
      <c r="A1275" s="1084"/>
      <c r="B1275" s="62" t="s">
        <v>79</v>
      </c>
      <c r="C1275" s="1215"/>
      <c r="D1275" s="1216"/>
      <c r="E1275" s="1217"/>
      <c r="F1275" s="1206" t="s">
        <v>208</v>
      </c>
      <c r="G1275" s="1207"/>
      <c r="H1275" s="521" t="s">
        <v>71</v>
      </c>
      <c r="I1275" s="1234"/>
      <c r="J1275" s="1235"/>
      <c r="K1275" s="1235"/>
      <c r="L1275" s="1235"/>
      <c r="M1275" s="1235"/>
      <c r="N1275" s="1235"/>
      <c r="O1275" s="1236"/>
    </row>
    <row r="1276" spans="1:16" ht="24.75" customHeight="1" thickTop="1" thickBot="1">
      <c r="A1276" s="504">
        <f>A1239+1</f>
        <v>35</v>
      </c>
      <c r="B1276" s="1083" t="s">
        <v>56</v>
      </c>
      <c r="C1276" s="1083"/>
      <c r="D1276" s="1083"/>
      <c r="E1276" s="1083"/>
      <c r="F1276" s="1083"/>
      <c r="G1276" s="1083"/>
      <c r="H1276" s="1083"/>
      <c r="I1276" s="1083"/>
      <c r="J1276" s="1083"/>
      <c r="K1276" s="1083"/>
      <c r="L1276" s="1083"/>
      <c r="M1276" s="1083"/>
      <c r="N1276" s="1083"/>
      <c r="O1276" s="1083"/>
    </row>
    <row r="1277" spans="1:16" ht="42" customHeight="1" thickTop="1">
      <c r="A1277" s="1084"/>
      <c r="B1277" s="1085"/>
      <c r="C1277" s="1086"/>
      <c r="D1277" s="1089" t="str">
        <f>Master!$E$8</f>
        <v>Govt. Sr. Secondary School Raimalwada</v>
      </c>
      <c r="E1277" s="1090"/>
      <c r="F1277" s="1090"/>
      <c r="G1277" s="1090"/>
      <c r="H1277" s="1090"/>
      <c r="I1277" s="1090"/>
      <c r="J1277" s="1090"/>
      <c r="K1277" s="1090"/>
      <c r="L1277" s="1090"/>
      <c r="M1277" s="1090"/>
      <c r="N1277" s="1090"/>
      <c r="O1277" s="1091"/>
    </row>
    <row r="1278" spans="1:16" ht="27.75" customHeight="1" thickBot="1">
      <c r="A1278" s="1084"/>
      <c r="B1278" s="1087"/>
      <c r="C1278" s="1088"/>
      <c r="D1278" s="1092" t="str">
        <f>Master!$E$11</f>
        <v>P.S.-Bapini (Jodhpur)</v>
      </c>
      <c r="E1278" s="1093"/>
      <c r="F1278" s="1093"/>
      <c r="G1278" s="1093"/>
      <c r="H1278" s="1093"/>
      <c r="I1278" s="1093"/>
      <c r="J1278" s="1093"/>
      <c r="K1278" s="1093"/>
      <c r="L1278" s="1093"/>
      <c r="M1278" s="1093"/>
      <c r="N1278" s="1093"/>
      <c r="O1278" s="1094"/>
    </row>
    <row r="1279" spans="1:16" ht="17.25" customHeight="1">
      <c r="A1279" s="1084"/>
      <c r="B1279" s="352"/>
      <c r="C1279" s="1095" t="s">
        <v>188</v>
      </c>
      <c r="D1279" s="1096"/>
      <c r="E1279" s="1096"/>
      <c r="F1279" s="1096"/>
      <c r="G1279" s="1097"/>
      <c r="H1279" s="1104" t="s">
        <v>161</v>
      </c>
      <c r="I1279" s="1104"/>
      <c r="J1279" s="1107">
        <f>VLOOKUP($A1276,'Class-9'!$B$9:$K$108,6)</f>
        <v>0</v>
      </c>
      <c r="K1279" s="1108"/>
      <c r="L1279" s="1113" t="s">
        <v>77</v>
      </c>
      <c r="M1279" s="1114"/>
      <c r="N1279" s="1115" t="str">
        <f>Master!$E$14</f>
        <v>08151106901</v>
      </c>
      <c r="O1279" s="1116"/>
    </row>
    <row r="1280" spans="1:16" ht="17.25" customHeight="1">
      <c r="A1280" s="1084"/>
      <c r="B1280" s="47"/>
      <c r="C1280" s="1098"/>
      <c r="D1280" s="1099"/>
      <c r="E1280" s="1099"/>
      <c r="F1280" s="1099"/>
      <c r="G1280" s="1100"/>
      <c r="H1280" s="1105"/>
      <c r="I1280" s="1105"/>
      <c r="J1280" s="1109"/>
      <c r="K1280" s="1110"/>
      <c r="L1280" s="1071" t="s">
        <v>73</v>
      </c>
      <c r="M1280" s="1072"/>
      <c r="N1280" s="1072"/>
      <c r="O1280" s="1073"/>
      <c r="P1280" s="165" t="s">
        <v>196</v>
      </c>
    </row>
    <row r="1281" spans="1:15" ht="17.25" customHeight="1" thickBot="1">
      <c r="A1281" s="1084"/>
      <c r="B1281" s="47"/>
      <c r="C1281" s="1101"/>
      <c r="D1281" s="1102"/>
      <c r="E1281" s="1102"/>
      <c r="F1281" s="1102"/>
      <c r="G1281" s="1103"/>
      <c r="H1281" s="1106"/>
      <c r="I1281" s="1106"/>
      <c r="J1281" s="1111"/>
      <c r="K1281" s="1112"/>
      <c r="L1281" s="1074" t="s">
        <v>57</v>
      </c>
      <c r="M1281" s="1075"/>
      <c r="N1281" s="1076" t="str">
        <f>Master!$E$6</f>
        <v>2021-22</v>
      </c>
      <c r="O1281" s="1077"/>
    </row>
    <row r="1282" spans="1:15" ht="21.75" customHeight="1">
      <c r="A1282" s="1084"/>
      <c r="B1282" s="49" t="s">
        <v>79</v>
      </c>
      <c r="C1282" s="1078" t="s">
        <v>22</v>
      </c>
      <c r="D1282" s="1079"/>
      <c r="E1282" s="1079"/>
      <c r="F1282" s="1080"/>
      <c r="G1282" s="482" t="s">
        <v>186</v>
      </c>
      <c r="H1282" s="1081">
        <f>VLOOKUP($A1276,'Class-9'!$B$9:$EX$108,4,0)</f>
        <v>0</v>
      </c>
      <c r="I1282" s="1081"/>
      <c r="J1282" s="1081"/>
      <c r="K1282" s="1081"/>
      <c r="L1282" s="1081"/>
      <c r="M1282" s="1081"/>
      <c r="N1282" s="1081"/>
      <c r="O1282" s="1082"/>
    </row>
    <row r="1283" spans="1:15" ht="21.75" customHeight="1">
      <c r="A1283" s="1084"/>
      <c r="B1283" s="49" t="s">
        <v>79</v>
      </c>
      <c r="C1283" s="1065" t="s">
        <v>24</v>
      </c>
      <c r="D1283" s="1066"/>
      <c r="E1283" s="1066"/>
      <c r="F1283" s="1067"/>
      <c r="G1283" s="483" t="s">
        <v>186</v>
      </c>
      <c r="H1283" s="1068">
        <f>VLOOKUP($A1276,'Class-9'!$B$9:$EX$108,7,0)</f>
        <v>0</v>
      </c>
      <c r="I1283" s="1068"/>
      <c r="J1283" s="1068"/>
      <c r="K1283" s="1068"/>
      <c r="L1283" s="1068"/>
      <c r="M1283" s="1068"/>
      <c r="N1283" s="1068"/>
      <c r="O1283" s="1069"/>
    </row>
    <row r="1284" spans="1:15" ht="21.75" customHeight="1">
      <c r="A1284" s="1084"/>
      <c r="B1284" s="49" t="s">
        <v>79</v>
      </c>
      <c r="C1284" s="1065" t="s">
        <v>25</v>
      </c>
      <c r="D1284" s="1066"/>
      <c r="E1284" s="1066"/>
      <c r="F1284" s="1067"/>
      <c r="G1284" s="483" t="s">
        <v>186</v>
      </c>
      <c r="H1284" s="1068">
        <f>VLOOKUP($A1276,'Class-9'!$B$9:$EX$108,8,0)</f>
        <v>0</v>
      </c>
      <c r="I1284" s="1068"/>
      <c r="J1284" s="1068"/>
      <c r="K1284" s="1068"/>
      <c r="L1284" s="1068"/>
      <c r="M1284" s="1068"/>
      <c r="N1284" s="1068"/>
      <c r="O1284" s="1069"/>
    </row>
    <row r="1285" spans="1:15" ht="21.75" customHeight="1">
      <c r="A1285" s="1084"/>
      <c r="B1285" s="49" t="s">
        <v>79</v>
      </c>
      <c r="C1285" s="1065" t="s">
        <v>58</v>
      </c>
      <c r="D1285" s="1066"/>
      <c r="E1285" s="1066"/>
      <c r="F1285" s="1067"/>
      <c r="G1285" s="483" t="s">
        <v>186</v>
      </c>
      <c r="H1285" s="1068">
        <f>VLOOKUP($A1276,'Class-9'!$B$9:$EX$108,9,0)</f>
        <v>0</v>
      </c>
      <c r="I1285" s="1068"/>
      <c r="J1285" s="1068"/>
      <c r="K1285" s="1068"/>
      <c r="L1285" s="1068"/>
      <c r="M1285" s="1068"/>
      <c r="N1285" s="1068"/>
      <c r="O1285" s="1069"/>
    </row>
    <row r="1286" spans="1:15" ht="21.75" customHeight="1">
      <c r="A1286" s="1084"/>
      <c r="B1286" s="49" t="s">
        <v>79</v>
      </c>
      <c r="C1286" s="1065" t="s">
        <v>59</v>
      </c>
      <c r="D1286" s="1066"/>
      <c r="E1286" s="1066"/>
      <c r="F1286" s="1067"/>
      <c r="G1286" s="483" t="s">
        <v>186</v>
      </c>
      <c r="H1286" s="1070" t="str">
        <f>CONCATENATE('Class-9'!$G$4,'Class-9'!$J$4)</f>
        <v>9(A)</v>
      </c>
      <c r="I1286" s="1068"/>
      <c r="J1286" s="1068"/>
      <c r="K1286" s="1068"/>
      <c r="L1286" s="1068"/>
      <c r="M1286" s="1068"/>
      <c r="N1286" s="1068"/>
      <c r="O1286" s="1069"/>
    </row>
    <row r="1287" spans="1:15" ht="21.75" customHeight="1" thickBot="1">
      <c r="A1287" s="1084"/>
      <c r="B1287" s="49" t="s">
        <v>79</v>
      </c>
      <c r="C1287" s="1145" t="s">
        <v>27</v>
      </c>
      <c r="D1287" s="1146"/>
      <c r="E1287" s="1146"/>
      <c r="F1287" s="1147"/>
      <c r="G1287" s="484" t="s">
        <v>186</v>
      </c>
      <c r="H1287" s="1148">
        <f>VLOOKUP($A1276,'Class-9'!$B$9:$EX$108,10,0)</f>
        <v>0</v>
      </c>
      <c r="I1287" s="1148"/>
      <c r="J1287" s="1148"/>
      <c r="K1287" s="1148"/>
      <c r="L1287" s="1148"/>
      <c r="M1287" s="1148"/>
      <c r="N1287" s="1148"/>
      <c r="O1287" s="1149"/>
    </row>
    <row r="1288" spans="1:15" ht="19.5" customHeight="1">
      <c r="A1288" s="1084"/>
      <c r="B1288" s="60" t="s">
        <v>79</v>
      </c>
      <c r="C1288" s="1150" t="s">
        <v>60</v>
      </c>
      <c r="D1288" s="1151"/>
      <c r="E1288" s="1154" t="s">
        <v>83</v>
      </c>
      <c r="F1288" s="1154" t="s">
        <v>84</v>
      </c>
      <c r="G1288" s="1156" t="s">
        <v>33</v>
      </c>
      <c r="H1288" s="1158" t="s">
        <v>61</v>
      </c>
      <c r="I1288" s="1158"/>
      <c r="J1288" s="1159"/>
      <c r="K1288" s="1160" t="s">
        <v>100</v>
      </c>
      <c r="L1288" s="1161"/>
      <c r="M1288" s="1162"/>
      <c r="N1288" s="1154" t="s">
        <v>91</v>
      </c>
      <c r="O1288" s="1163" t="s">
        <v>209</v>
      </c>
    </row>
    <row r="1289" spans="1:15" ht="21.75" customHeight="1">
      <c r="A1289" s="1084"/>
      <c r="B1289" s="60"/>
      <c r="C1289" s="1152"/>
      <c r="D1289" s="1153"/>
      <c r="E1289" s="1155"/>
      <c r="F1289" s="1155"/>
      <c r="G1289" s="1157"/>
      <c r="H1289" s="507" t="s">
        <v>32</v>
      </c>
      <c r="I1289" s="347" t="s">
        <v>199</v>
      </c>
      <c r="J1289" s="508" t="s">
        <v>33</v>
      </c>
      <c r="K1289" s="507" t="s">
        <v>32</v>
      </c>
      <c r="L1289" s="347" t="s">
        <v>199</v>
      </c>
      <c r="M1289" s="508" t="s">
        <v>33</v>
      </c>
      <c r="N1289" s="1155"/>
      <c r="O1289" s="1164"/>
    </row>
    <row r="1290" spans="1:15" ht="21.75" customHeight="1" thickBot="1">
      <c r="A1290" s="1084"/>
      <c r="B1290" s="60" t="s">
        <v>79</v>
      </c>
      <c r="C1290" s="1139" t="s">
        <v>62</v>
      </c>
      <c r="D1290" s="1140"/>
      <c r="E1290" s="509">
        <f>'Class-9'!$L$7</f>
        <v>20</v>
      </c>
      <c r="F1290" s="509">
        <f>'Class-9'!$M$7</f>
        <v>20</v>
      </c>
      <c r="G1290" s="510">
        <f>SUM(E1290:F1290)</f>
        <v>40</v>
      </c>
      <c r="H1290" s="509">
        <f>'Class-9'!$O$7</f>
        <v>48</v>
      </c>
      <c r="I1290" s="509">
        <f>'Class-9'!$P$7</f>
        <v>12</v>
      </c>
      <c r="J1290" s="510">
        <f>SUM(H1290:I1290)</f>
        <v>60</v>
      </c>
      <c r="K1290" s="509">
        <f>'Class-9'!$R$7</f>
        <v>80</v>
      </c>
      <c r="L1290" s="509">
        <f>'Class-9'!$S$7</f>
        <v>20</v>
      </c>
      <c r="M1290" s="510">
        <f>SUM(K1290:L1290)</f>
        <v>100</v>
      </c>
      <c r="N1290" s="509">
        <f>SUM(G1290,J1290,M1290)</f>
        <v>200</v>
      </c>
      <c r="O1290" s="1165"/>
    </row>
    <row r="1291" spans="1:15" ht="17.25" customHeight="1">
      <c r="A1291" s="1084"/>
      <c r="B1291" s="60" t="s">
        <v>79</v>
      </c>
      <c r="C1291" s="1141" t="str">
        <f>'Class-9'!$L$3</f>
        <v>HINDI</v>
      </c>
      <c r="D1291" s="1142"/>
      <c r="E1291" s="511">
        <f>IF($J1279="TC",0,IF($J1279="Nso",0,VLOOKUP($A1276,'Class-9'!$B$9:$EX$108,11,0)))</f>
        <v>0</v>
      </c>
      <c r="F1291" s="511">
        <f>IF($J1279="TC",0,IF($J1279="Nso",0,VLOOKUP($A1276,'Class-9'!$B$9:$EX$108,12,0)))</f>
        <v>0</v>
      </c>
      <c r="G1291" s="512">
        <f>E1291+F1291</f>
        <v>0</v>
      </c>
      <c r="H1291" s="511">
        <f>IF($J1279="TC",0,IF($J1279="Nso",0,VLOOKUP($A1276,'Class-9'!$B$9:$EX$108,14,0)))</f>
        <v>0</v>
      </c>
      <c r="I1291" s="511">
        <f>IF($J1279="TC",0,IF($J1279="Nso",0,VLOOKUP($A1276,'Class-9'!$B$9:$EX$108,15,0)))</f>
        <v>0</v>
      </c>
      <c r="J1291" s="512">
        <f>H1291+I1291</f>
        <v>0</v>
      </c>
      <c r="K1291" s="511">
        <f>IF($J1279="TC",0,IF($J1279="Nso",0,VLOOKUP($A1276,'Class-9'!$B$9:$EX$108,17,0)))</f>
        <v>0</v>
      </c>
      <c r="L1291" s="511">
        <f>IF($J1279="Nso",0,VLOOKUP($A1276,'Class-9'!$B$9:$EX$108,18,0))</f>
        <v>0</v>
      </c>
      <c r="M1291" s="512">
        <f>K1291+L1291</f>
        <v>0</v>
      </c>
      <c r="N1291" s="511">
        <f>G1291+J1291+M1291</f>
        <v>0</v>
      </c>
      <c r="O1291" s="513" t="str">
        <f>IF($J1279="TC",0,IF($J1279="Nso",0,VLOOKUP($A1276,'Class-9'!$B$9:$EX$108,24,0)))</f>
        <v/>
      </c>
    </row>
    <row r="1292" spans="1:15" ht="17.25" customHeight="1">
      <c r="A1292" s="1084"/>
      <c r="B1292" s="60" t="s">
        <v>79</v>
      </c>
      <c r="C1292" s="1143" t="str">
        <f>'Class-9'!$Z$3</f>
        <v>ENGLISH</v>
      </c>
      <c r="D1292" s="1144"/>
      <c r="E1292" s="511">
        <f>IF($J1279="TC",0,IF($J1279="Nso",0,VLOOKUP($A1276,'Class-9'!$B$9:$EX$108,25,0)))</f>
        <v>0</v>
      </c>
      <c r="F1292" s="511">
        <f>IF($J1279="TC",0,IF($J1279="Nso",0,VLOOKUP($A1276,'Class-9'!$B$9:$EX$108,26,0)))</f>
        <v>0</v>
      </c>
      <c r="G1292" s="514">
        <f t="shared" ref="G1292:G1296" si="136">E1292+F1292</f>
        <v>0</v>
      </c>
      <c r="H1292" s="472">
        <f>IF($J1279="TC",0,IF($J1279="Nso",0,VLOOKUP($A1276,'Class-9'!$B$9:$EX$108,28,0)))</f>
        <v>0</v>
      </c>
      <c r="I1292" s="511">
        <f>IF($J1279="TC",0,IF($J1279="Nso",0,VLOOKUP($A1276,'Class-9'!$B$9:$EX$108,29,0)))</f>
        <v>0</v>
      </c>
      <c r="J1292" s="514">
        <f t="shared" ref="J1292:J1296" si="137">H1292+I1292</f>
        <v>0</v>
      </c>
      <c r="K1292" s="511">
        <f>IF($J1279="TC",0,IF($J1279="Nso",0,VLOOKUP($A1276,'Class-9'!$B$9:$EX$108,31,0)))</f>
        <v>0</v>
      </c>
      <c r="L1292" s="511">
        <f>IF($J1279="Nso",0,VLOOKUP($A1276,'Class-9'!$B$9:$EX$108,32,0))</f>
        <v>0</v>
      </c>
      <c r="M1292" s="514">
        <f t="shared" ref="M1292:M1296" si="138">K1292+L1292</f>
        <v>0</v>
      </c>
      <c r="N1292" s="511">
        <f t="shared" ref="N1292:N1296" si="139">G1292+J1292+M1292</f>
        <v>0</v>
      </c>
      <c r="O1292" s="513" t="str">
        <f>IF($J1279="TC",0,IF($J1279="Nso",0,VLOOKUP($A1276,'Class-9'!$B$9:$EX$108,38,0)))</f>
        <v/>
      </c>
    </row>
    <row r="1293" spans="1:15" ht="17.25" customHeight="1">
      <c r="A1293" s="1084"/>
      <c r="B1293" s="60" t="s">
        <v>79</v>
      </c>
      <c r="C1293" s="1143" t="str">
        <f>'Class-9'!$AN$3</f>
        <v>SANSKRIT</v>
      </c>
      <c r="D1293" s="1144"/>
      <c r="E1293" s="511">
        <f>IF($J1279="TC",0,IF($J1279="Nso",0,VLOOKUP($A1276,'Class-9'!$B$9:$EX$108,39,0)))</f>
        <v>0</v>
      </c>
      <c r="F1293" s="511">
        <f>IF($J1279="TC",0,IF($J1279="TC",0,IF($J1279="Nso",0,VLOOKUP($A1276,'Class-9'!$B$9:$EX$108,40,0))))</f>
        <v>0</v>
      </c>
      <c r="G1293" s="514">
        <f t="shared" si="136"/>
        <v>0</v>
      </c>
      <c r="H1293" s="472">
        <f>IF($J1279="TC",0,IF($J1279="Nso",0,VLOOKUP($A1276,'Class-9'!$B$9:$EX$108,42,0)))</f>
        <v>0</v>
      </c>
      <c r="I1293" s="511">
        <f>IF($J1279="TC",0,IF($J1279="Nso",0,VLOOKUP($A1276,'Class-9'!$B$9:$EX$108,43,0)))</f>
        <v>0</v>
      </c>
      <c r="J1293" s="514">
        <f t="shared" si="137"/>
        <v>0</v>
      </c>
      <c r="K1293" s="511">
        <f>IF($J1279="TC",0,IF($J1279="Nso",0,VLOOKUP($A1276,'Class-9'!$B$9:$EX$108,45,0)))</f>
        <v>0</v>
      </c>
      <c r="L1293" s="511">
        <f>IF($J1279="Nso",0,VLOOKUP($A1276,'Class-9'!$B$9:$EX$108,46,0))</f>
        <v>0</v>
      </c>
      <c r="M1293" s="514">
        <f t="shared" si="138"/>
        <v>0</v>
      </c>
      <c r="N1293" s="511">
        <f t="shared" si="139"/>
        <v>0</v>
      </c>
      <c r="O1293" s="513" t="str">
        <f>IF($J1279="TC",0,IF($J1279="Nso",0,VLOOKUP($A1276,'Class-9'!$B$9:$EX$108,52,0)))</f>
        <v/>
      </c>
    </row>
    <row r="1294" spans="1:15" ht="17.25" customHeight="1">
      <c r="A1294" s="1084"/>
      <c r="B1294" s="60" t="s">
        <v>79</v>
      </c>
      <c r="C1294" s="1143" t="str">
        <f>'Class-9'!$BB$3</f>
        <v>SCIENCE</v>
      </c>
      <c r="D1294" s="1144"/>
      <c r="E1294" s="511">
        <f>IF($J1279="TC",0,IF($J1279="Nso",0,VLOOKUP($A1276,'Class-9'!$B$9:$EX$108,53,0)))</f>
        <v>0</v>
      </c>
      <c r="F1294" s="511">
        <f>IF($J1279="TC",0,IF($J1279="Nso",0,VLOOKUP($A1276,'Class-9'!$B$9:$EX$108,54,0)))</f>
        <v>0</v>
      </c>
      <c r="G1294" s="514">
        <f t="shared" si="136"/>
        <v>0</v>
      </c>
      <c r="H1294" s="472">
        <f>IF($J1279="TC",0,IF($J1279="Nso",0,VLOOKUP($A1276,'Class-9'!$B$9:$EX$108,56,0)))</f>
        <v>0</v>
      </c>
      <c r="I1294" s="511">
        <f>IF($J1279="TC",0,IF($J1279="Nso",0,VLOOKUP($A1276,'Class-9'!$B$9:$EX$108,57,0)))</f>
        <v>0</v>
      </c>
      <c r="J1294" s="514">
        <f t="shared" si="137"/>
        <v>0</v>
      </c>
      <c r="K1294" s="511">
        <f>IF($J1279="TC",0,IF($J1279="Nso",0,VLOOKUP($A1276,'Class-9'!$B$9:$EX$108,59,0)))</f>
        <v>0</v>
      </c>
      <c r="L1294" s="511">
        <f>IF($J1279="Nso",0,VLOOKUP($A1276,'Class-9'!$B$9:$EX$108,60,0))</f>
        <v>0</v>
      </c>
      <c r="M1294" s="514">
        <f t="shared" si="138"/>
        <v>0</v>
      </c>
      <c r="N1294" s="511">
        <f t="shared" si="139"/>
        <v>0</v>
      </c>
      <c r="O1294" s="513" t="str">
        <f>IF($J1279="TC",0,IF($J1279="Nso",0,VLOOKUP($A1276,'Class-9'!$B$9:$EX$108,66,0)))</f>
        <v/>
      </c>
    </row>
    <row r="1295" spans="1:15" ht="17.25" customHeight="1">
      <c r="A1295" s="1084"/>
      <c r="B1295" s="60" t="s">
        <v>79</v>
      </c>
      <c r="C1295" s="1143" t="str">
        <f>'Class-9'!$BP$3</f>
        <v>MATHEMATICS</v>
      </c>
      <c r="D1295" s="1144"/>
      <c r="E1295" s="511">
        <f>IF($J1279="TC",0,IF($J1279="Nso",0,VLOOKUP($A1276,'Class-9'!$B$9:$EX$108,67,0)))</f>
        <v>0</v>
      </c>
      <c r="F1295" s="511">
        <f>IF($J1279="TC",0,IF($J1279="Nso",0,VLOOKUP($A1276,'Class-9'!$B$9:$EX$108,68,0)))</f>
        <v>0</v>
      </c>
      <c r="G1295" s="514">
        <f t="shared" si="136"/>
        <v>0</v>
      </c>
      <c r="H1295" s="472">
        <f>IF($J1279="TC",0,IF($J1279="Nso",0,VLOOKUP($A1276,'Class-9'!$B$9:$EX$108,70,0)))</f>
        <v>0</v>
      </c>
      <c r="I1295" s="511">
        <f>IF($J1279="TC",0,IF($J1279="Nso",0,VLOOKUP($A1276,'Class-9'!$B$9:$EX$108,71,0)))</f>
        <v>0</v>
      </c>
      <c r="J1295" s="514">
        <f t="shared" si="137"/>
        <v>0</v>
      </c>
      <c r="K1295" s="511">
        <f>IF($J1279="TC",0,IF($J1279="Nso",0,VLOOKUP($A1276,'Class-9'!$B$9:$EX$108,73,0)))</f>
        <v>0</v>
      </c>
      <c r="L1295" s="511">
        <f>IF($J1279="Nso",0,VLOOKUP($A1276,'Class-9'!$B$9:$EX$108,74,0))</f>
        <v>0</v>
      </c>
      <c r="M1295" s="514">
        <f t="shared" si="138"/>
        <v>0</v>
      </c>
      <c r="N1295" s="511">
        <f t="shared" si="139"/>
        <v>0</v>
      </c>
      <c r="O1295" s="513" t="str">
        <f>IF($J1279="TC",0,IF($J1279="Nso",0,VLOOKUP($A1276,'Class-9'!$B$9:$EX$108,80,0)))</f>
        <v/>
      </c>
    </row>
    <row r="1296" spans="1:15" ht="17.25" customHeight="1" thickBot="1">
      <c r="A1296" s="1084"/>
      <c r="B1296" s="60" t="s">
        <v>79</v>
      </c>
      <c r="C1296" s="1117" t="str">
        <f>'Class-9'!$CD$3</f>
        <v>SOCIAL SCIENCE</v>
      </c>
      <c r="D1296" s="1118"/>
      <c r="E1296" s="511">
        <f>IF($J1279="TC",0,IF($J1279="Nso",0,VLOOKUP($A1276,'Class-9'!$B$9:$EX$108,81,0)))</f>
        <v>0</v>
      </c>
      <c r="F1296" s="511">
        <f>IF($J1279="TC",0,IF($J1279="Nso",0,VLOOKUP($A1276,'Class-9'!$B$9:$EX$108,82,0)))</f>
        <v>0</v>
      </c>
      <c r="G1296" s="515">
        <f t="shared" si="136"/>
        <v>0</v>
      </c>
      <c r="H1296" s="516">
        <f>IF($J1279="TC",0,IF($J1279="Nso",0,VLOOKUP($A1276,'Class-9'!$B$9:$EX$108,84,0)))</f>
        <v>0</v>
      </c>
      <c r="I1296" s="511">
        <f>IF($J1279="TC",0,IF($J1279="Nso",0,VLOOKUP($A1276,'Class-9'!$B$9:$EX$108,85,0)))</f>
        <v>0</v>
      </c>
      <c r="J1296" s="515">
        <f t="shared" si="137"/>
        <v>0</v>
      </c>
      <c r="K1296" s="511">
        <f>IF($J1279="TC",0,IF($J1279="Nso",0,VLOOKUP($A1276,'Class-9'!$B$9:$EX$108,87,0)))</f>
        <v>0</v>
      </c>
      <c r="L1296" s="511">
        <f>IF($J1279="Nso",0,VLOOKUP($A1276,'Class-9'!$B$9:$EX$108,88,0))</f>
        <v>0</v>
      </c>
      <c r="M1296" s="515">
        <f t="shared" si="138"/>
        <v>0</v>
      </c>
      <c r="N1296" s="511">
        <f t="shared" si="139"/>
        <v>0</v>
      </c>
      <c r="O1296" s="513" t="str">
        <f>IF($J1279="TC",0,IF($J1279="Nso",0,VLOOKUP($A1276,'Class-9'!$B$9:$EX$108,94,0)))</f>
        <v/>
      </c>
    </row>
    <row r="1297" spans="1:15" ht="21.75" customHeight="1">
      <c r="A1297" s="1084"/>
      <c r="B1297" s="60" t="s">
        <v>79</v>
      </c>
      <c r="C1297" s="1119" t="s">
        <v>92</v>
      </c>
      <c r="D1297" s="1120"/>
      <c r="E1297" s="1121"/>
      <c r="F1297" s="1125" t="s">
        <v>93</v>
      </c>
      <c r="G1297" s="1126"/>
      <c r="H1297" s="1127" t="s">
        <v>94</v>
      </c>
      <c r="I1297" s="1128"/>
      <c r="J1297" s="1129" t="s">
        <v>47</v>
      </c>
      <c r="K1297" s="1130"/>
      <c r="L1297" s="517" t="s">
        <v>114</v>
      </c>
      <c r="M1297" s="1131" t="s">
        <v>45</v>
      </c>
      <c r="N1297" s="1132"/>
      <c r="O1297" s="518" t="s">
        <v>49</v>
      </c>
    </row>
    <row r="1298" spans="1:15" ht="21.75" customHeight="1" thickBot="1">
      <c r="A1298" s="1084"/>
      <c r="B1298" s="60" t="s">
        <v>79</v>
      </c>
      <c r="C1298" s="1122"/>
      <c r="D1298" s="1123"/>
      <c r="E1298" s="1124"/>
      <c r="F1298" s="1133">
        <f>IF($J1279="TC",0,IF($J1279="Nso",0,VLOOKUP($A1276,'Class-9'!$B$9:$EX$108,146,0)))</f>
        <v>0</v>
      </c>
      <c r="G1298" s="1134"/>
      <c r="H1298" s="1133">
        <f>IF($J1279="TC",0,IF($J1279="Nso",0,VLOOKUP($A1276,'Class-9'!$B$9:$EX$108,147,0)))</f>
        <v>0</v>
      </c>
      <c r="I1298" s="1134"/>
      <c r="J1298" s="1135">
        <f>IF($J1279="TC",0,IF($J1279="Nso",0,VLOOKUP($A1276,'Class-9'!$B$9:$EX$108,148,0)))</f>
        <v>0</v>
      </c>
      <c r="K1298" s="1136"/>
      <c r="L1298" s="349" t="str">
        <f>IF($J1279="TC",0,IF($J1279="Nso",0,VLOOKUP($A1276,'Class-9'!$B$9:$EX$108,149,0)))</f>
        <v/>
      </c>
      <c r="M1298" s="1137" t="str">
        <f>IF($J1279="TC","TC",IF($J1279="Nso","NSO",VLOOKUP($A1276,'Class-9'!$B$9:$EX$108,150,0)))</f>
        <v/>
      </c>
      <c r="N1298" s="1138"/>
      <c r="O1298" s="123" t="str">
        <f>IF($J1279="Nso",0,VLOOKUP($A1276,'Class-9'!$B$9:$EX$108,152,0))</f>
        <v/>
      </c>
    </row>
    <row r="1299" spans="1:15" ht="21.75" customHeight="1">
      <c r="A1299" s="1084"/>
      <c r="B1299" s="60" t="s">
        <v>79</v>
      </c>
      <c r="C1299" s="1186" t="s">
        <v>65</v>
      </c>
      <c r="D1299" s="1187"/>
      <c r="E1299" s="1187"/>
      <c r="F1299" s="1187"/>
      <c r="G1299" s="1187"/>
      <c r="H1299" s="1188"/>
      <c r="I1299" s="1189" t="s">
        <v>66</v>
      </c>
      <c r="J1299" s="1190"/>
      <c r="K1299" s="1190"/>
      <c r="L1299" s="124">
        <f>VLOOKUP($A1276,'Class-9'!$B$9:$EX$108,143,0)</f>
        <v>0</v>
      </c>
      <c r="M1299" s="1191" t="s">
        <v>126</v>
      </c>
      <c r="N1299" s="1192"/>
      <c r="O1299" s="1193"/>
    </row>
    <row r="1300" spans="1:15" ht="21.75" customHeight="1" thickBot="1">
      <c r="A1300" s="1084"/>
      <c r="B1300" s="60" t="s">
        <v>79</v>
      </c>
      <c r="C1300" s="1194" t="s">
        <v>60</v>
      </c>
      <c r="D1300" s="1195"/>
      <c r="E1300" s="1195"/>
      <c r="F1300" s="1196" t="s">
        <v>197</v>
      </c>
      <c r="G1300" s="1196"/>
      <c r="H1300" s="351" t="s">
        <v>53</v>
      </c>
      <c r="I1300" s="1197" t="s">
        <v>67</v>
      </c>
      <c r="J1300" s="1198"/>
      <c r="K1300" s="1198"/>
      <c r="L1300" s="174">
        <f>VLOOKUP($A1276,'Class-9'!$B$9:$EX$108,144,0)</f>
        <v>0</v>
      </c>
      <c r="M1300" s="1199" t="str">
        <f>IF($J1279="TC",0,IF($J1279="Nso",0,VLOOKUP($A1276,'Class-9'!$B$9:$EX$108,145,0)))</f>
        <v/>
      </c>
      <c r="N1300" s="1200"/>
      <c r="O1300" s="1201"/>
    </row>
    <row r="1301" spans="1:15" ht="21.75" customHeight="1">
      <c r="A1301" s="1084"/>
      <c r="B1301" s="60" t="s">
        <v>79</v>
      </c>
      <c r="C1301" s="1194"/>
      <c r="D1301" s="1195"/>
      <c r="E1301" s="1195"/>
      <c r="F1301" s="1196"/>
      <c r="G1301" s="1196"/>
      <c r="H1301" s="490" t="s">
        <v>203</v>
      </c>
      <c r="I1301" s="1202" t="s">
        <v>68</v>
      </c>
      <c r="J1301" s="1203"/>
      <c r="K1301" s="1203"/>
      <c r="L1301" s="1204">
        <f>IF($J1279="TC","Transferred",IF($J1279="Nso","NameSeparated",VLOOKUP($A1276,'Class-9'!$B$9:$EX$108,153,0)))</f>
        <v>0</v>
      </c>
      <c r="M1301" s="1204"/>
      <c r="N1301" s="1204"/>
      <c r="O1301" s="1205"/>
    </row>
    <row r="1302" spans="1:15" s="489" customFormat="1" ht="17.25" customHeight="1">
      <c r="A1302" s="1084"/>
      <c r="B1302" s="488" t="s">
        <v>79</v>
      </c>
      <c r="C1302" s="1166" t="str">
        <f>'Class-9'!$CR$3</f>
        <v>Foundation Of Information Tech.</v>
      </c>
      <c r="D1302" s="1167"/>
      <c r="E1302" s="1168"/>
      <c r="F1302" s="1169" t="str">
        <f>IF($J1279="TC",0,IF($J1279="Nso",0,VLOOKUP($A1276,'Class-9'!$B$9:$GA$108,170,0)))</f>
        <v>0/200</v>
      </c>
      <c r="G1302" s="1169"/>
      <c r="H1302" s="122">
        <f>IF($J1279="TC",0,IF($J1279="Nso",0,VLOOKUP($A1276,'Class-9'!$B$9:$GA$108,106,0)))</f>
        <v>0</v>
      </c>
      <c r="I1302" s="1170" t="s">
        <v>81</v>
      </c>
      <c r="J1302" s="1171"/>
      <c r="K1302" s="1171"/>
      <c r="L1302" s="1172">
        <f>'Class-9'!$T$2</f>
        <v>44676</v>
      </c>
      <c r="M1302" s="1173"/>
      <c r="N1302" s="1173"/>
      <c r="O1302" s="1174"/>
    </row>
    <row r="1303" spans="1:15" s="489" customFormat="1" ht="17.25" customHeight="1">
      <c r="A1303" s="1084"/>
      <c r="B1303" s="488" t="s">
        <v>79</v>
      </c>
      <c r="C1303" s="1175" t="str">
        <f>'Class-9'!$DD$3</f>
        <v>Health &amp; Phy. Edu.</v>
      </c>
      <c r="D1303" s="1169"/>
      <c r="E1303" s="1169"/>
      <c r="F1303" s="1176" t="str">
        <f>IF($J1279="TC",0,IF($J1279="Nso",0,VLOOKUP($A1276,'Class-9'!$B$9:$GA$108,174,0)))</f>
        <v>0/200</v>
      </c>
      <c r="G1303" s="1177"/>
      <c r="H1303" s="122">
        <f>IF($J1279="TC",0,IF($J1279="Nso",0,VLOOKUP($A1276,'Class-9'!$B$9:$GA$108,118,0)))</f>
        <v>0</v>
      </c>
      <c r="I1303" s="1178"/>
      <c r="J1303" s="1179"/>
      <c r="K1303" s="1179"/>
      <c r="L1303" s="1179"/>
      <c r="M1303" s="1179"/>
      <c r="N1303" s="1179"/>
      <c r="O1303" s="1180"/>
    </row>
    <row r="1304" spans="1:15" s="489" customFormat="1" ht="17.25" customHeight="1">
      <c r="A1304" s="1084"/>
      <c r="B1304" s="488" t="s">
        <v>79</v>
      </c>
      <c r="C1304" s="1184" t="str">
        <f>'Class-9'!$DP$3</f>
        <v>S.U.P.W.</v>
      </c>
      <c r="D1304" s="1185"/>
      <c r="E1304" s="1185"/>
      <c r="F1304" s="1176" t="str">
        <f>IF($J1279="TC",0,IF($J1279="Nso",0,VLOOKUP($A1276,'Class-9'!$B$9:$GA$108,178,0)))</f>
        <v>0/100</v>
      </c>
      <c r="G1304" s="1177"/>
      <c r="H1304" s="122">
        <f>IF($J1279="TC",0,IF($J1279="Nso",0,VLOOKUP($A1276,'Class-9'!$B$9:$GA$108,124,0)))</f>
        <v>0</v>
      </c>
      <c r="I1304" s="1181"/>
      <c r="J1304" s="1182"/>
      <c r="K1304" s="1182"/>
      <c r="L1304" s="1182"/>
      <c r="M1304" s="1182"/>
      <c r="N1304" s="1182"/>
      <c r="O1304" s="1183"/>
    </row>
    <row r="1305" spans="1:15" s="489" customFormat="1" ht="17.25" customHeight="1">
      <c r="A1305" s="1084"/>
      <c r="B1305" s="488"/>
      <c r="C1305" s="1184" t="str">
        <f>'Class-9'!$DV$3</f>
        <v>ART EDUCATION</v>
      </c>
      <c r="D1305" s="1185"/>
      <c r="E1305" s="1185"/>
      <c r="F1305" s="1176" t="str">
        <f>IF($J1278="TC",0,IF($J1278="Nso",0,VLOOKUP($A1276,'Class-9'!$B$9:$GA$108,182,0)))</f>
        <v>0/100</v>
      </c>
      <c r="G1305" s="1177"/>
      <c r="H1305" s="122">
        <f>IF($J1278="TC",0,IF($J1278="Nso",0,VLOOKUP($A1276,'Class-9'!$B$9:$GA$108,130,0)))</f>
        <v>0</v>
      </c>
      <c r="I1305" s="1237" t="s">
        <v>95</v>
      </c>
      <c r="J1305" s="1221"/>
      <c r="K1305" s="1221"/>
      <c r="L1305" s="1221"/>
      <c r="M1305" s="1221"/>
      <c r="N1305" s="1221"/>
      <c r="O1305" s="1222"/>
    </row>
    <row r="1306" spans="1:15" s="489" customFormat="1" ht="17.25" customHeight="1" thickBot="1">
      <c r="A1306" s="1084"/>
      <c r="B1306" s="488" t="s">
        <v>79</v>
      </c>
      <c r="C1306" s="1238" t="str">
        <f>'Class-9'!$EB$3</f>
        <v>H &amp; C RAJ</v>
      </c>
      <c r="D1306" s="1239"/>
      <c r="E1306" s="1239"/>
      <c r="F1306" s="1240" t="str">
        <f>IF($J1279="TC",0,IF($J1279="Nso",0,VLOOKUP($A1276,'Class-9'!$B$9:$GZ$108,186,0)))</f>
        <v>0/200</v>
      </c>
      <c r="G1306" s="1241"/>
      <c r="H1306" s="468">
        <f>IF($J1279="TC",0,IF($J1279="Nso",0,VLOOKUP($A1276,'Class-9'!$B$9:$GAZ$108,142,0)))</f>
        <v>0</v>
      </c>
      <c r="I1306" s="1237" t="s">
        <v>74</v>
      </c>
      <c r="J1306" s="1221"/>
      <c r="K1306" s="1221"/>
      <c r="L1306" s="1221"/>
      <c r="M1306" s="1221"/>
      <c r="N1306" s="1221"/>
      <c r="O1306" s="1222"/>
    </row>
    <row r="1307" spans="1:15" ht="17.25" customHeight="1">
      <c r="A1307" s="1084"/>
      <c r="B1307" s="49" t="s">
        <v>79</v>
      </c>
      <c r="C1307" s="1209" t="s">
        <v>205</v>
      </c>
      <c r="D1307" s="1210"/>
      <c r="E1307" s="1211"/>
      <c r="F1307" s="1218" t="s">
        <v>206</v>
      </c>
      <c r="G1307" s="1219"/>
      <c r="H1307" s="519" t="s">
        <v>34</v>
      </c>
      <c r="I1307" s="1220" t="s">
        <v>75</v>
      </c>
      <c r="J1307" s="1221"/>
      <c r="K1307" s="1221"/>
      <c r="L1307" s="1221"/>
      <c r="M1307" s="1221"/>
      <c r="N1307" s="1221"/>
      <c r="O1307" s="1222"/>
    </row>
    <row r="1308" spans="1:15" ht="17.25" customHeight="1">
      <c r="A1308" s="1084"/>
      <c r="B1308" s="49" t="s">
        <v>79</v>
      </c>
      <c r="C1308" s="1212"/>
      <c r="D1308" s="1213"/>
      <c r="E1308" s="1214"/>
      <c r="F1308" s="1223" t="s">
        <v>207</v>
      </c>
      <c r="G1308" s="1224"/>
      <c r="H1308" s="520" t="s">
        <v>204</v>
      </c>
      <c r="I1308" s="1225" t="s">
        <v>76</v>
      </c>
      <c r="J1308" s="1226"/>
      <c r="K1308" s="1226"/>
      <c r="L1308" s="1226"/>
      <c r="M1308" s="1226"/>
      <c r="N1308" s="1226"/>
      <c r="O1308" s="1227"/>
    </row>
    <row r="1309" spans="1:15" ht="17.25" customHeight="1">
      <c r="A1309" s="1084"/>
      <c r="B1309" s="49" t="s">
        <v>79</v>
      </c>
      <c r="C1309" s="1212"/>
      <c r="D1309" s="1213"/>
      <c r="E1309" s="1214"/>
      <c r="F1309" s="1223" t="s">
        <v>211</v>
      </c>
      <c r="G1309" s="1224"/>
      <c r="H1309" s="520" t="s">
        <v>69</v>
      </c>
      <c r="I1309" s="1228"/>
      <c r="J1309" s="1229"/>
      <c r="K1309" s="1229"/>
      <c r="L1309" s="1229"/>
      <c r="M1309" s="1229"/>
      <c r="N1309" s="1229"/>
      <c r="O1309" s="1230"/>
    </row>
    <row r="1310" spans="1:15" ht="17.25" customHeight="1">
      <c r="A1310" s="1084"/>
      <c r="B1310" s="49" t="s">
        <v>79</v>
      </c>
      <c r="C1310" s="1212"/>
      <c r="D1310" s="1213"/>
      <c r="E1310" s="1214"/>
      <c r="F1310" s="1223" t="s">
        <v>212</v>
      </c>
      <c r="G1310" s="1224"/>
      <c r="H1310" s="520" t="s">
        <v>70</v>
      </c>
      <c r="I1310" s="1228"/>
      <c r="J1310" s="1229"/>
      <c r="K1310" s="1229"/>
      <c r="L1310" s="1229"/>
      <c r="M1310" s="1229"/>
      <c r="N1310" s="1229"/>
      <c r="O1310" s="1230"/>
    </row>
    <row r="1311" spans="1:15" ht="17.25" customHeight="1">
      <c r="A1311" s="1084"/>
      <c r="B1311" s="49" t="s">
        <v>79</v>
      </c>
      <c r="C1311" s="1212"/>
      <c r="D1311" s="1213"/>
      <c r="E1311" s="1214"/>
      <c r="F1311" s="1223" t="s">
        <v>125</v>
      </c>
      <c r="G1311" s="1224"/>
      <c r="H1311" s="520" t="s">
        <v>72</v>
      </c>
      <c r="I1311" s="1231" t="s">
        <v>96</v>
      </c>
      <c r="J1311" s="1232"/>
      <c r="K1311" s="1232"/>
      <c r="L1311" s="1232"/>
      <c r="M1311" s="1232"/>
      <c r="N1311" s="1232"/>
      <c r="O1311" s="1233"/>
    </row>
    <row r="1312" spans="1:15" ht="17.25" customHeight="1" thickBot="1">
      <c r="A1312" s="1084"/>
      <c r="B1312" s="62" t="s">
        <v>79</v>
      </c>
      <c r="C1312" s="1215"/>
      <c r="D1312" s="1216"/>
      <c r="E1312" s="1217"/>
      <c r="F1312" s="1206" t="s">
        <v>208</v>
      </c>
      <c r="G1312" s="1207"/>
      <c r="H1312" s="521" t="s">
        <v>71</v>
      </c>
      <c r="I1312" s="1234"/>
      <c r="J1312" s="1235"/>
      <c r="K1312" s="1235"/>
      <c r="L1312" s="1235"/>
      <c r="M1312" s="1235"/>
      <c r="N1312" s="1235"/>
      <c r="O1312" s="1236"/>
    </row>
    <row r="1313" spans="1:16" ht="22.5" customHeight="1" thickTop="1">
      <c r="A1313" s="1208"/>
      <c r="B1313" s="1208"/>
      <c r="C1313" s="1208"/>
      <c r="D1313" s="1208"/>
      <c r="E1313" s="1208"/>
      <c r="F1313" s="1208"/>
      <c r="G1313" s="1208"/>
      <c r="H1313" s="1208"/>
      <c r="I1313" s="1208"/>
      <c r="J1313" s="1208"/>
      <c r="K1313" s="1208"/>
      <c r="L1313" s="1208"/>
      <c r="M1313" s="1208"/>
      <c r="N1313" s="1208"/>
      <c r="O1313" s="1208"/>
    </row>
    <row r="1314" spans="1:16" ht="24.75" customHeight="1" thickBot="1">
      <c r="A1314" s="504">
        <f>A1276+1</f>
        <v>36</v>
      </c>
      <c r="B1314" s="1083" t="s">
        <v>56</v>
      </c>
      <c r="C1314" s="1083"/>
      <c r="D1314" s="1083"/>
      <c r="E1314" s="1083"/>
      <c r="F1314" s="1083"/>
      <c r="G1314" s="1083"/>
      <c r="H1314" s="1083"/>
      <c r="I1314" s="1083"/>
      <c r="J1314" s="1083"/>
      <c r="K1314" s="1083"/>
      <c r="L1314" s="1083"/>
      <c r="M1314" s="1083"/>
      <c r="N1314" s="1083"/>
      <c r="O1314" s="1083"/>
    </row>
    <row r="1315" spans="1:16" ht="42" customHeight="1" thickTop="1">
      <c r="A1315" s="1084"/>
      <c r="B1315" s="1085"/>
      <c r="C1315" s="1086"/>
      <c r="D1315" s="1089" t="str">
        <f>Master!$E$8</f>
        <v>Govt. Sr. Secondary School Raimalwada</v>
      </c>
      <c r="E1315" s="1090"/>
      <c r="F1315" s="1090"/>
      <c r="G1315" s="1090"/>
      <c r="H1315" s="1090"/>
      <c r="I1315" s="1090"/>
      <c r="J1315" s="1090"/>
      <c r="K1315" s="1090"/>
      <c r="L1315" s="1090"/>
      <c r="M1315" s="1090"/>
      <c r="N1315" s="1090"/>
      <c r="O1315" s="1091"/>
    </row>
    <row r="1316" spans="1:16" ht="27.75" customHeight="1" thickBot="1">
      <c r="A1316" s="1084"/>
      <c r="B1316" s="1087"/>
      <c r="C1316" s="1088"/>
      <c r="D1316" s="1092" t="str">
        <f>Master!$E$11</f>
        <v>P.S.-Bapini (Jodhpur)</v>
      </c>
      <c r="E1316" s="1093"/>
      <c r="F1316" s="1093"/>
      <c r="G1316" s="1093"/>
      <c r="H1316" s="1093"/>
      <c r="I1316" s="1093"/>
      <c r="J1316" s="1093"/>
      <c r="K1316" s="1093"/>
      <c r="L1316" s="1093"/>
      <c r="M1316" s="1093"/>
      <c r="N1316" s="1093"/>
      <c r="O1316" s="1094"/>
    </row>
    <row r="1317" spans="1:16" ht="17.25" customHeight="1">
      <c r="A1317" s="1084"/>
      <c r="B1317" s="352"/>
      <c r="C1317" s="1095" t="s">
        <v>188</v>
      </c>
      <c r="D1317" s="1096"/>
      <c r="E1317" s="1096"/>
      <c r="F1317" s="1096"/>
      <c r="G1317" s="1097"/>
      <c r="H1317" s="1104" t="s">
        <v>161</v>
      </c>
      <c r="I1317" s="1104"/>
      <c r="J1317" s="1107">
        <f>VLOOKUP($A1314,'Class-9'!$B$9:$K$108,6)</f>
        <v>0</v>
      </c>
      <c r="K1317" s="1108"/>
      <c r="L1317" s="1113" t="s">
        <v>77</v>
      </c>
      <c r="M1317" s="1114"/>
      <c r="N1317" s="1115" t="str">
        <f>Master!$E$14</f>
        <v>08151106901</v>
      </c>
      <c r="O1317" s="1116"/>
    </row>
    <row r="1318" spans="1:16" ht="17.25" customHeight="1">
      <c r="A1318" s="1084"/>
      <c r="B1318" s="47"/>
      <c r="C1318" s="1098"/>
      <c r="D1318" s="1099"/>
      <c r="E1318" s="1099"/>
      <c r="F1318" s="1099"/>
      <c r="G1318" s="1100"/>
      <c r="H1318" s="1105"/>
      <c r="I1318" s="1105"/>
      <c r="J1318" s="1109"/>
      <c r="K1318" s="1110"/>
      <c r="L1318" s="1071" t="s">
        <v>73</v>
      </c>
      <c r="M1318" s="1072"/>
      <c r="N1318" s="1072"/>
      <c r="O1318" s="1073"/>
      <c r="P1318" s="165" t="s">
        <v>196</v>
      </c>
    </row>
    <row r="1319" spans="1:16" ht="17.25" customHeight="1" thickBot="1">
      <c r="A1319" s="1084"/>
      <c r="B1319" s="47"/>
      <c r="C1319" s="1101"/>
      <c r="D1319" s="1102"/>
      <c r="E1319" s="1102"/>
      <c r="F1319" s="1102"/>
      <c r="G1319" s="1103"/>
      <c r="H1319" s="1106"/>
      <c r="I1319" s="1106"/>
      <c r="J1319" s="1111"/>
      <c r="K1319" s="1112"/>
      <c r="L1319" s="1074" t="s">
        <v>57</v>
      </c>
      <c r="M1319" s="1075"/>
      <c r="N1319" s="1076" t="str">
        <f>Master!$E$6</f>
        <v>2021-22</v>
      </c>
      <c r="O1319" s="1077"/>
    </row>
    <row r="1320" spans="1:16" ht="21.75" customHeight="1">
      <c r="A1320" s="1084"/>
      <c r="B1320" s="49" t="s">
        <v>79</v>
      </c>
      <c r="C1320" s="1078" t="s">
        <v>22</v>
      </c>
      <c r="D1320" s="1079"/>
      <c r="E1320" s="1079"/>
      <c r="F1320" s="1080"/>
      <c r="G1320" s="482" t="s">
        <v>186</v>
      </c>
      <c r="H1320" s="1081">
        <f>VLOOKUP($A1314,'Class-9'!$B$9:$EX$108,4,0)</f>
        <v>0</v>
      </c>
      <c r="I1320" s="1081"/>
      <c r="J1320" s="1081"/>
      <c r="K1320" s="1081"/>
      <c r="L1320" s="1081"/>
      <c r="M1320" s="1081"/>
      <c r="N1320" s="1081"/>
      <c r="O1320" s="1082"/>
    </row>
    <row r="1321" spans="1:16" ht="21.75" customHeight="1">
      <c r="A1321" s="1084"/>
      <c r="B1321" s="49" t="s">
        <v>79</v>
      </c>
      <c r="C1321" s="1065" t="s">
        <v>24</v>
      </c>
      <c r="D1321" s="1066"/>
      <c r="E1321" s="1066"/>
      <c r="F1321" s="1067"/>
      <c r="G1321" s="483" t="s">
        <v>186</v>
      </c>
      <c r="H1321" s="1068">
        <f>VLOOKUP($A1314,'Class-9'!$B$9:$EX$108,7,0)</f>
        <v>0</v>
      </c>
      <c r="I1321" s="1068"/>
      <c r="J1321" s="1068"/>
      <c r="K1321" s="1068"/>
      <c r="L1321" s="1068"/>
      <c r="M1321" s="1068"/>
      <c r="N1321" s="1068"/>
      <c r="O1321" s="1069"/>
    </row>
    <row r="1322" spans="1:16" ht="21.75" customHeight="1">
      <c r="A1322" s="1084"/>
      <c r="B1322" s="49" t="s">
        <v>79</v>
      </c>
      <c r="C1322" s="1065" t="s">
        <v>25</v>
      </c>
      <c r="D1322" s="1066"/>
      <c r="E1322" s="1066"/>
      <c r="F1322" s="1067"/>
      <c r="G1322" s="483" t="s">
        <v>186</v>
      </c>
      <c r="H1322" s="1068">
        <f>VLOOKUP($A1314,'Class-9'!$B$9:$EX$108,8,0)</f>
        <v>0</v>
      </c>
      <c r="I1322" s="1068"/>
      <c r="J1322" s="1068"/>
      <c r="K1322" s="1068"/>
      <c r="L1322" s="1068"/>
      <c r="M1322" s="1068"/>
      <c r="N1322" s="1068"/>
      <c r="O1322" s="1069"/>
    </row>
    <row r="1323" spans="1:16" ht="21.75" customHeight="1">
      <c r="A1323" s="1084"/>
      <c r="B1323" s="49" t="s">
        <v>79</v>
      </c>
      <c r="C1323" s="1065" t="s">
        <v>58</v>
      </c>
      <c r="D1323" s="1066"/>
      <c r="E1323" s="1066"/>
      <c r="F1323" s="1067"/>
      <c r="G1323" s="483" t="s">
        <v>186</v>
      </c>
      <c r="H1323" s="1068">
        <f>VLOOKUP($A1314,'Class-9'!$B$9:$EX$108,9,0)</f>
        <v>0</v>
      </c>
      <c r="I1323" s="1068"/>
      <c r="J1323" s="1068"/>
      <c r="K1323" s="1068"/>
      <c r="L1323" s="1068"/>
      <c r="M1323" s="1068"/>
      <c r="N1323" s="1068"/>
      <c r="O1323" s="1069"/>
    </row>
    <row r="1324" spans="1:16" ht="21.75" customHeight="1">
      <c r="A1324" s="1084"/>
      <c r="B1324" s="49" t="s">
        <v>79</v>
      </c>
      <c r="C1324" s="1065" t="s">
        <v>59</v>
      </c>
      <c r="D1324" s="1066"/>
      <c r="E1324" s="1066"/>
      <c r="F1324" s="1067"/>
      <c r="G1324" s="483" t="s">
        <v>186</v>
      </c>
      <c r="H1324" s="1070" t="str">
        <f>CONCATENATE('Class-9'!$G$4,'Class-9'!$J$4)</f>
        <v>9(A)</v>
      </c>
      <c r="I1324" s="1068"/>
      <c r="J1324" s="1068"/>
      <c r="K1324" s="1068"/>
      <c r="L1324" s="1068"/>
      <c r="M1324" s="1068"/>
      <c r="N1324" s="1068"/>
      <c r="O1324" s="1069"/>
    </row>
    <row r="1325" spans="1:16" ht="21.75" customHeight="1" thickBot="1">
      <c r="A1325" s="1084"/>
      <c r="B1325" s="49" t="s">
        <v>79</v>
      </c>
      <c r="C1325" s="1145" t="s">
        <v>27</v>
      </c>
      <c r="D1325" s="1146"/>
      <c r="E1325" s="1146"/>
      <c r="F1325" s="1147"/>
      <c r="G1325" s="484" t="s">
        <v>186</v>
      </c>
      <c r="H1325" s="1148">
        <f>VLOOKUP($A1314,'Class-9'!$B$9:$EX$108,10,0)</f>
        <v>0</v>
      </c>
      <c r="I1325" s="1148"/>
      <c r="J1325" s="1148"/>
      <c r="K1325" s="1148"/>
      <c r="L1325" s="1148"/>
      <c r="M1325" s="1148"/>
      <c r="N1325" s="1148"/>
      <c r="O1325" s="1149"/>
    </row>
    <row r="1326" spans="1:16" ht="19.5" customHeight="1">
      <c r="A1326" s="1084"/>
      <c r="B1326" s="60" t="s">
        <v>79</v>
      </c>
      <c r="C1326" s="1150" t="s">
        <v>60</v>
      </c>
      <c r="D1326" s="1151"/>
      <c r="E1326" s="1154" t="s">
        <v>83</v>
      </c>
      <c r="F1326" s="1154" t="s">
        <v>84</v>
      </c>
      <c r="G1326" s="1156" t="s">
        <v>33</v>
      </c>
      <c r="H1326" s="1158" t="s">
        <v>61</v>
      </c>
      <c r="I1326" s="1158"/>
      <c r="J1326" s="1159"/>
      <c r="K1326" s="1160" t="s">
        <v>100</v>
      </c>
      <c r="L1326" s="1161"/>
      <c r="M1326" s="1162"/>
      <c r="N1326" s="1154" t="s">
        <v>91</v>
      </c>
      <c r="O1326" s="1163" t="s">
        <v>209</v>
      </c>
    </row>
    <row r="1327" spans="1:16" ht="21.75" customHeight="1">
      <c r="A1327" s="1084"/>
      <c r="B1327" s="60"/>
      <c r="C1327" s="1152"/>
      <c r="D1327" s="1153"/>
      <c r="E1327" s="1155"/>
      <c r="F1327" s="1155"/>
      <c r="G1327" s="1157"/>
      <c r="H1327" s="507" t="s">
        <v>32</v>
      </c>
      <c r="I1327" s="347" t="s">
        <v>199</v>
      </c>
      <c r="J1327" s="508" t="s">
        <v>33</v>
      </c>
      <c r="K1327" s="507" t="s">
        <v>32</v>
      </c>
      <c r="L1327" s="347" t="s">
        <v>199</v>
      </c>
      <c r="M1327" s="508" t="s">
        <v>33</v>
      </c>
      <c r="N1327" s="1155"/>
      <c r="O1327" s="1164"/>
    </row>
    <row r="1328" spans="1:16" ht="21.75" customHeight="1" thickBot="1">
      <c r="A1328" s="1084"/>
      <c r="B1328" s="60" t="s">
        <v>79</v>
      </c>
      <c r="C1328" s="1139" t="s">
        <v>62</v>
      </c>
      <c r="D1328" s="1140"/>
      <c r="E1328" s="509">
        <f>'Class-9'!$L$7</f>
        <v>20</v>
      </c>
      <c r="F1328" s="509">
        <f>'Class-9'!$M$7</f>
        <v>20</v>
      </c>
      <c r="G1328" s="510">
        <f>SUM(E1328:F1328)</f>
        <v>40</v>
      </c>
      <c r="H1328" s="509">
        <f>'Class-9'!$O$7</f>
        <v>48</v>
      </c>
      <c r="I1328" s="509">
        <f>'Class-9'!$P$7</f>
        <v>12</v>
      </c>
      <c r="J1328" s="510">
        <f>SUM(H1328:I1328)</f>
        <v>60</v>
      </c>
      <c r="K1328" s="509">
        <f>'Class-9'!$R$7</f>
        <v>80</v>
      </c>
      <c r="L1328" s="509">
        <f>'Class-9'!$S$7</f>
        <v>20</v>
      </c>
      <c r="M1328" s="510">
        <f>SUM(K1328:L1328)</f>
        <v>100</v>
      </c>
      <c r="N1328" s="509">
        <f>SUM(G1328,J1328,M1328)</f>
        <v>200</v>
      </c>
      <c r="O1328" s="1165"/>
    </row>
    <row r="1329" spans="1:15" ht="17.25" customHeight="1">
      <c r="A1329" s="1084"/>
      <c r="B1329" s="60" t="s">
        <v>79</v>
      </c>
      <c r="C1329" s="1141" t="str">
        <f>'Class-9'!$L$3</f>
        <v>HINDI</v>
      </c>
      <c r="D1329" s="1142"/>
      <c r="E1329" s="511">
        <f>IF($J1317="TC",0,IF($J1317="Nso",0,VLOOKUP($A1314,'Class-9'!$B$9:$EX$108,11,0)))</f>
        <v>0</v>
      </c>
      <c r="F1329" s="511">
        <f>IF($J1317="TC",0,IF($J1317="Nso",0,VLOOKUP($A1314,'Class-9'!$B$9:$EX$108,12,0)))</f>
        <v>0</v>
      </c>
      <c r="G1329" s="512">
        <f>E1329+F1329</f>
        <v>0</v>
      </c>
      <c r="H1329" s="511">
        <f>IF($J1317="TC",0,IF($J1317="Nso",0,VLOOKUP($A1314,'Class-9'!$B$9:$EX$108,14,0)))</f>
        <v>0</v>
      </c>
      <c r="I1329" s="511">
        <f>IF($J1317="TC",0,IF($J1317="Nso",0,VLOOKUP($A1314,'Class-9'!$B$9:$EX$108,15,0)))</f>
        <v>0</v>
      </c>
      <c r="J1329" s="512">
        <f>H1329+I1329</f>
        <v>0</v>
      </c>
      <c r="K1329" s="511">
        <f>IF($J1317="TC",0,IF($J1317="Nso",0,VLOOKUP($A1314,'Class-9'!$B$9:$EX$108,17,0)))</f>
        <v>0</v>
      </c>
      <c r="L1329" s="511">
        <f>IF($J1317="Nso",0,VLOOKUP($A1314,'Class-9'!$B$9:$EX$108,18,0))</f>
        <v>0</v>
      </c>
      <c r="M1329" s="512">
        <f>K1329+L1329</f>
        <v>0</v>
      </c>
      <c r="N1329" s="511">
        <f>G1329+J1329+M1329</f>
        <v>0</v>
      </c>
      <c r="O1329" s="513" t="str">
        <f>IF($J1317="TC",0,IF($J1317="Nso",0,VLOOKUP($A1314,'Class-9'!$B$9:$EX$108,24,0)))</f>
        <v/>
      </c>
    </row>
    <row r="1330" spans="1:15" ht="17.25" customHeight="1">
      <c r="A1330" s="1084"/>
      <c r="B1330" s="60" t="s">
        <v>79</v>
      </c>
      <c r="C1330" s="1143" t="str">
        <f>'Class-9'!$Z$3</f>
        <v>ENGLISH</v>
      </c>
      <c r="D1330" s="1144"/>
      <c r="E1330" s="511">
        <f>IF($J1317="TC",0,IF($J1317="Nso",0,VLOOKUP($A1314,'Class-9'!$B$9:$EX$108,25,0)))</f>
        <v>0</v>
      </c>
      <c r="F1330" s="511">
        <f>IF($J1317="TC",0,IF($J1317="Nso",0,VLOOKUP($A1314,'Class-9'!$B$9:$EX$108,26,0)))</f>
        <v>0</v>
      </c>
      <c r="G1330" s="514">
        <f t="shared" ref="G1330:G1334" si="140">E1330+F1330</f>
        <v>0</v>
      </c>
      <c r="H1330" s="472">
        <f>IF($J1317="TC",0,IF($J1317="Nso",0,VLOOKUP($A1314,'Class-9'!$B$9:$EX$108,28,0)))</f>
        <v>0</v>
      </c>
      <c r="I1330" s="511">
        <f>IF($J1317="TC",0,IF($J1317="Nso",0,VLOOKUP($A1314,'Class-9'!$B$9:$EX$108,29,0)))</f>
        <v>0</v>
      </c>
      <c r="J1330" s="514">
        <f t="shared" ref="J1330:J1334" si="141">H1330+I1330</f>
        <v>0</v>
      </c>
      <c r="K1330" s="511">
        <f>IF($J1317="TC",0,IF($J1317="Nso",0,VLOOKUP($A1314,'Class-9'!$B$9:$EX$108,31,0)))</f>
        <v>0</v>
      </c>
      <c r="L1330" s="511">
        <f>IF($J1317="Nso",0,VLOOKUP($A1314,'Class-9'!$B$9:$EX$108,32,0))</f>
        <v>0</v>
      </c>
      <c r="M1330" s="514">
        <f t="shared" ref="M1330:M1334" si="142">K1330+L1330</f>
        <v>0</v>
      </c>
      <c r="N1330" s="511">
        <f t="shared" ref="N1330:N1334" si="143">G1330+J1330+M1330</f>
        <v>0</v>
      </c>
      <c r="O1330" s="513" t="str">
        <f>IF($J1317="TC",0,IF($J1317="Nso",0,VLOOKUP($A1314,'Class-9'!$B$9:$EX$108,38,0)))</f>
        <v/>
      </c>
    </row>
    <row r="1331" spans="1:15" ht="17.25" customHeight="1">
      <c r="A1331" s="1084"/>
      <c r="B1331" s="60" t="s">
        <v>79</v>
      </c>
      <c r="C1331" s="1143" t="str">
        <f>'Class-9'!$AN$3</f>
        <v>SANSKRIT</v>
      </c>
      <c r="D1331" s="1144"/>
      <c r="E1331" s="511">
        <f>IF($J1317="TC",0,IF($J1317="Nso",0,VLOOKUP($A1314,'Class-9'!$B$9:$EX$108,39,0)))</f>
        <v>0</v>
      </c>
      <c r="F1331" s="511">
        <f>IF($J1317="TC",0,IF($J1317="TC",0,IF($J1317="Nso",0,VLOOKUP($A1314,'Class-9'!$B$9:$EX$108,40,0))))</f>
        <v>0</v>
      </c>
      <c r="G1331" s="514">
        <f t="shared" si="140"/>
        <v>0</v>
      </c>
      <c r="H1331" s="472">
        <f>IF($J1317="TC",0,IF($J1317="Nso",0,VLOOKUP($A1314,'Class-9'!$B$9:$EX$108,42,0)))</f>
        <v>0</v>
      </c>
      <c r="I1331" s="511">
        <f>IF($J1317="TC",0,IF($J1317="Nso",0,VLOOKUP($A1314,'Class-9'!$B$9:$EX$108,43,0)))</f>
        <v>0</v>
      </c>
      <c r="J1331" s="514">
        <f t="shared" si="141"/>
        <v>0</v>
      </c>
      <c r="K1331" s="511">
        <f>IF($J1317="TC",0,IF($J1317="Nso",0,VLOOKUP($A1314,'Class-9'!$B$9:$EX$108,45,0)))</f>
        <v>0</v>
      </c>
      <c r="L1331" s="511">
        <f>IF($J1317="Nso",0,VLOOKUP($A1314,'Class-9'!$B$9:$EX$108,46,0))</f>
        <v>0</v>
      </c>
      <c r="M1331" s="514">
        <f t="shared" si="142"/>
        <v>0</v>
      </c>
      <c r="N1331" s="511">
        <f t="shared" si="143"/>
        <v>0</v>
      </c>
      <c r="O1331" s="513" t="str">
        <f>IF($J1317="TC",0,IF($J1317="Nso",0,VLOOKUP($A1314,'Class-9'!$B$9:$EX$108,52,0)))</f>
        <v/>
      </c>
    </row>
    <row r="1332" spans="1:15" ht="17.25" customHeight="1">
      <c r="A1332" s="1084"/>
      <c r="B1332" s="60" t="s">
        <v>79</v>
      </c>
      <c r="C1332" s="1143" t="str">
        <f>'Class-9'!$BB$3</f>
        <v>SCIENCE</v>
      </c>
      <c r="D1332" s="1144"/>
      <c r="E1332" s="511">
        <f>IF($J1317="TC",0,IF($J1317="Nso",0,VLOOKUP($A1314,'Class-9'!$B$9:$EX$108,53,0)))</f>
        <v>0</v>
      </c>
      <c r="F1332" s="511">
        <f>IF($J1317="TC",0,IF($J1317="Nso",0,VLOOKUP($A1314,'Class-9'!$B$9:$EX$108,54,0)))</f>
        <v>0</v>
      </c>
      <c r="G1332" s="514">
        <f t="shared" si="140"/>
        <v>0</v>
      </c>
      <c r="H1332" s="472">
        <f>IF($J1317="TC",0,IF($J1317="Nso",0,VLOOKUP($A1314,'Class-9'!$B$9:$EX$108,56,0)))</f>
        <v>0</v>
      </c>
      <c r="I1332" s="511">
        <f>IF($J1317="TC",0,IF($J1317="Nso",0,VLOOKUP($A1314,'Class-9'!$B$9:$EX$108,57,0)))</f>
        <v>0</v>
      </c>
      <c r="J1332" s="514">
        <f t="shared" si="141"/>
        <v>0</v>
      </c>
      <c r="K1332" s="511">
        <f>IF($J1317="TC",0,IF($J1317="Nso",0,VLOOKUP($A1314,'Class-9'!$B$9:$EX$108,59,0)))</f>
        <v>0</v>
      </c>
      <c r="L1332" s="511">
        <f>IF($J1317="Nso",0,VLOOKUP($A1314,'Class-9'!$B$9:$EX$108,60,0))</f>
        <v>0</v>
      </c>
      <c r="M1332" s="514">
        <f t="shared" si="142"/>
        <v>0</v>
      </c>
      <c r="N1332" s="511">
        <f t="shared" si="143"/>
        <v>0</v>
      </c>
      <c r="O1332" s="513" t="str">
        <f>IF($J1317="TC",0,IF($J1317="Nso",0,VLOOKUP($A1314,'Class-9'!$B$9:$EX$108,66,0)))</f>
        <v/>
      </c>
    </row>
    <row r="1333" spans="1:15" ht="17.25" customHeight="1">
      <c r="A1333" s="1084"/>
      <c r="B1333" s="60" t="s">
        <v>79</v>
      </c>
      <c r="C1333" s="1143" t="str">
        <f>'Class-9'!$BP$3</f>
        <v>MATHEMATICS</v>
      </c>
      <c r="D1333" s="1144"/>
      <c r="E1333" s="511">
        <f>IF($J1317="TC",0,IF($J1317="Nso",0,VLOOKUP($A1314,'Class-9'!$B$9:$EX$108,67,0)))</f>
        <v>0</v>
      </c>
      <c r="F1333" s="511">
        <f>IF($J1317="TC",0,IF($J1317="Nso",0,VLOOKUP($A1314,'Class-9'!$B$9:$EX$108,68,0)))</f>
        <v>0</v>
      </c>
      <c r="G1333" s="514">
        <f t="shared" si="140"/>
        <v>0</v>
      </c>
      <c r="H1333" s="472">
        <f>IF($J1317="TC",0,IF($J1317="Nso",0,VLOOKUP($A1314,'Class-9'!$B$9:$EX$108,70,0)))</f>
        <v>0</v>
      </c>
      <c r="I1333" s="511">
        <f>IF($J1317="TC",0,IF($J1317="Nso",0,VLOOKUP($A1314,'Class-9'!$B$9:$EX$108,71,0)))</f>
        <v>0</v>
      </c>
      <c r="J1333" s="514">
        <f t="shared" si="141"/>
        <v>0</v>
      </c>
      <c r="K1333" s="511">
        <f>IF($J1317="TC",0,IF($J1317="Nso",0,VLOOKUP($A1314,'Class-9'!$B$9:$EX$108,73,0)))</f>
        <v>0</v>
      </c>
      <c r="L1333" s="511">
        <f>IF($J1317="Nso",0,VLOOKUP($A1314,'Class-9'!$B$9:$EX$108,74,0))</f>
        <v>0</v>
      </c>
      <c r="M1333" s="514">
        <f t="shared" si="142"/>
        <v>0</v>
      </c>
      <c r="N1333" s="511">
        <f t="shared" si="143"/>
        <v>0</v>
      </c>
      <c r="O1333" s="513" t="str">
        <f>IF($J1317="TC",0,IF($J1317="Nso",0,VLOOKUP($A1314,'Class-9'!$B$9:$EX$108,80,0)))</f>
        <v/>
      </c>
    </row>
    <row r="1334" spans="1:15" ht="17.25" customHeight="1" thickBot="1">
      <c r="A1334" s="1084"/>
      <c r="B1334" s="60" t="s">
        <v>79</v>
      </c>
      <c r="C1334" s="1117" t="str">
        <f>'Class-9'!$CD$3</f>
        <v>SOCIAL SCIENCE</v>
      </c>
      <c r="D1334" s="1118"/>
      <c r="E1334" s="511">
        <f>IF($J1317="TC",0,IF($J1317="Nso",0,VLOOKUP($A1314,'Class-9'!$B$9:$EX$108,81,0)))</f>
        <v>0</v>
      </c>
      <c r="F1334" s="511">
        <f>IF($J1317="TC",0,IF($J1317="Nso",0,VLOOKUP($A1314,'Class-9'!$B$9:$EX$108,82,0)))</f>
        <v>0</v>
      </c>
      <c r="G1334" s="515">
        <f t="shared" si="140"/>
        <v>0</v>
      </c>
      <c r="H1334" s="516">
        <f>IF($J1317="TC",0,IF($J1317="Nso",0,VLOOKUP($A1314,'Class-9'!$B$9:$EX$108,84,0)))</f>
        <v>0</v>
      </c>
      <c r="I1334" s="511">
        <f>IF($J1317="TC",0,IF($J1317="Nso",0,VLOOKUP($A1314,'Class-9'!$B$9:$EX$108,85,0)))</f>
        <v>0</v>
      </c>
      <c r="J1334" s="515">
        <f t="shared" si="141"/>
        <v>0</v>
      </c>
      <c r="K1334" s="511">
        <f>IF($J1317="TC",0,IF($J1317="Nso",0,VLOOKUP($A1314,'Class-9'!$B$9:$EX$108,87,0)))</f>
        <v>0</v>
      </c>
      <c r="L1334" s="511">
        <f>IF($J1317="Nso",0,VLOOKUP($A1314,'Class-9'!$B$9:$EX$108,88,0))</f>
        <v>0</v>
      </c>
      <c r="M1334" s="515">
        <f t="shared" si="142"/>
        <v>0</v>
      </c>
      <c r="N1334" s="511">
        <f t="shared" si="143"/>
        <v>0</v>
      </c>
      <c r="O1334" s="513" t="str">
        <f>IF($J1317="TC",0,IF($J1317="Nso",0,VLOOKUP($A1314,'Class-9'!$B$9:$EX$108,94,0)))</f>
        <v/>
      </c>
    </row>
    <row r="1335" spans="1:15" ht="21.75" customHeight="1">
      <c r="A1335" s="1084"/>
      <c r="B1335" s="60" t="s">
        <v>79</v>
      </c>
      <c r="C1335" s="1119" t="s">
        <v>92</v>
      </c>
      <c r="D1335" s="1120"/>
      <c r="E1335" s="1121"/>
      <c r="F1335" s="1125" t="s">
        <v>93</v>
      </c>
      <c r="G1335" s="1126"/>
      <c r="H1335" s="1127" t="s">
        <v>94</v>
      </c>
      <c r="I1335" s="1128"/>
      <c r="J1335" s="1129" t="s">
        <v>47</v>
      </c>
      <c r="K1335" s="1130"/>
      <c r="L1335" s="517" t="s">
        <v>114</v>
      </c>
      <c r="M1335" s="1131" t="s">
        <v>45</v>
      </c>
      <c r="N1335" s="1132"/>
      <c r="O1335" s="518" t="s">
        <v>49</v>
      </c>
    </row>
    <row r="1336" spans="1:15" ht="21.75" customHeight="1" thickBot="1">
      <c r="A1336" s="1084"/>
      <c r="B1336" s="60" t="s">
        <v>79</v>
      </c>
      <c r="C1336" s="1122"/>
      <c r="D1336" s="1123"/>
      <c r="E1336" s="1124"/>
      <c r="F1336" s="1133">
        <f>IF($J1317="TC",0,IF($J1317="Nso",0,VLOOKUP($A1314,'Class-9'!$B$9:$EX$108,146,0)))</f>
        <v>0</v>
      </c>
      <c r="G1336" s="1134"/>
      <c r="H1336" s="1133">
        <f>IF($J1317="TC",0,IF($J1317="Nso",0,VLOOKUP($A1314,'Class-9'!$B$9:$EX$108,147,0)))</f>
        <v>0</v>
      </c>
      <c r="I1336" s="1134"/>
      <c r="J1336" s="1135">
        <f>IF($J1317="TC",0,IF($J1317="Nso",0,VLOOKUP($A1314,'Class-9'!$B$9:$EX$108,148,0)))</f>
        <v>0</v>
      </c>
      <c r="K1336" s="1136"/>
      <c r="L1336" s="349" t="str">
        <f>IF($J1317="TC",0,IF($J1317="Nso",0,VLOOKUP($A1314,'Class-9'!$B$9:$EX$108,149,0)))</f>
        <v/>
      </c>
      <c r="M1336" s="1137" t="str">
        <f>IF($J1317="TC","TC",IF($J1317="Nso","NSO",VLOOKUP($A1314,'Class-9'!$B$9:$EX$108,150,0)))</f>
        <v/>
      </c>
      <c r="N1336" s="1138"/>
      <c r="O1336" s="123" t="str">
        <f>IF($J1317="Nso",0,VLOOKUP($A1314,'Class-9'!$B$9:$EX$108,152,0))</f>
        <v/>
      </c>
    </row>
    <row r="1337" spans="1:15" ht="21.75" customHeight="1">
      <c r="A1337" s="1084"/>
      <c r="B1337" s="60" t="s">
        <v>79</v>
      </c>
      <c r="C1337" s="1186" t="s">
        <v>65</v>
      </c>
      <c r="D1337" s="1187"/>
      <c r="E1337" s="1187"/>
      <c r="F1337" s="1187"/>
      <c r="G1337" s="1187"/>
      <c r="H1337" s="1188"/>
      <c r="I1337" s="1189" t="s">
        <v>66</v>
      </c>
      <c r="J1337" s="1190"/>
      <c r="K1337" s="1190"/>
      <c r="L1337" s="124">
        <f>VLOOKUP($A1314,'Class-9'!$B$9:$EX$108,143,0)</f>
        <v>0</v>
      </c>
      <c r="M1337" s="1191" t="s">
        <v>126</v>
      </c>
      <c r="N1337" s="1192"/>
      <c r="O1337" s="1193"/>
    </row>
    <row r="1338" spans="1:15" ht="21.75" customHeight="1" thickBot="1">
      <c r="A1338" s="1084"/>
      <c r="B1338" s="60" t="s">
        <v>79</v>
      </c>
      <c r="C1338" s="1194" t="s">
        <v>60</v>
      </c>
      <c r="D1338" s="1195"/>
      <c r="E1338" s="1195"/>
      <c r="F1338" s="1196" t="s">
        <v>197</v>
      </c>
      <c r="G1338" s="1196"/>
      <c r="H1338" s="351" t="s">
        <v>53</v>
      </c>
      <c r="I1338" s="1197" t="s">
        <v>67</v>
      </c>
      <c r="J1338" s="1198"/>
      <c r="K1338" s="1198"/>
      <c r="L1338" s="174">
        <f>VLOOKUP($A1314,'Class-9'!$B$9:$EX$108,144,0)</f>
        <v>0</v>
      </c>
      <c r="M1338" s="1199" t="str">
        <f>IF($J1317="TC",0,IF($J1317="Nso",0,VLOOKUP($A1314,'Class-9'!$B$9:$EX$108,145,0)))</f>
        <v/>
      </c>
      <c r="N1338" s="1200"/>
      <c r="O1338" s="1201"/>
    </row>
    <row r="1339" spans="1:15" ht="21.75" customHeight="1">
      <c r="A1339" s="1084"/>
      <c r="B1339" s="60" t="s">
        <v>79</v>
      </c>
      <c r="C1339" s="1194"/>
      <c r="D1339" s="1195"/>
      <c r="E1339" s="1195"/>
      <c r="F1339" s="1196"/>
      <c r="G1339" s="1196"/>
      <c r="H1339" s="490" t="s">
        <v>203</v>
      </c>
      <c r="I1339" s="1202" t="s">
        <v>68</v>
      </c>
      <c r="J1339" s="1203"/>
      <c r="K1339" s="1203"/>
      <c r="L1339" s="1204">
        <f>IF($J1317="TC","Transferred",IF($J1317="Nso","NameSeparated",VLOOKUP($A1314,'Class-9'!$B$9:$EX$108,153,0)))</f>
        <v>0</v>
      </c>
      <c r="M1339" s="1204"/>
      <c r="N1339" s="1204"/>
      <c r="O1339" s="1205"/>
    </row>
    <row r="1340" spans="1:15" s="489" customFormat="1" ht="17.25" customHeight="1">
      <c r="A1340" s="1084"/>
      <c r="B1340" s="488" t="s">
        <v>79</v>
      </c>
      <c r="C1340" s="1166" t="str">
        <f>'Class-9'!$CR$3</f>
        <v>Foundation Of Information Tech.</v>
      </c>
      <c r="D1340" s="1167"/>
      <c r="E1340" s="1168"/>
      <c r="F1340" s="1169" t="str">
        <f>IF($J1317="TC",0,IF($J1317="Nso",0,VLOOKUP($A1314,'Class-9'!$B$9:$GA$108,170,0)))</f>
        <v>0/200</v>
      </c>
      <c r="G1340" s="1169"/>
      <c r="H1340" s="122">
        <f>IF($J1317="TC",0,IF($J1317="Nso",0,VLOOKUP($A1314,'Class-9'!$B$9:$GA$108,106,0)))</f>
        <v>0</v>
      </c>
      <c r="I1340" s="1170" t="s">
        <v>81</v>
      </c>
      <c r="J1340" s="1171"/>
      <c r="K1340" s="1171"/>
      <c r="L1340" s="1172">
        <f>'Class-9'!$T$2</f>
        <v>44676</v>
      </c>
      <c r="M1340" s="1173"/>
      <c r="N1340" s="1173"/>
      <c r="O1340" s="1174"/>
    </row>
    <row r="1341" spans="1:15" s="489" customFormat="1" ht="17.25" customHeight="1">
      <c r="A1341" s="1084"/>
      <c r="B1341" s="488" t="s">
        <v>79</v>
      </c>
      <c r="C1341" s="1175" t="str">
        <f>'Class-9'!$DD$3</f>
        <v>Health &amp; Phy. Edu.</v>
      </c>
      <c r="D1341" s="1169"/>
      <c r="E1341" s="1169"/>
      <c r="F1341" s="1176" t="str">
        <f>IF($J1317="TC",0,IF($J1317="Nso",0,VLOOKUP($A1314,'Class-9'!$B$9:$GA$108,174,0)))</f>
        <v>0/200</v>
      </c>
      <c r="G1341" s="1177"/>
      <c r="H1341" s="122">
        <f>IF($J1317="TC",0,IF($J1317="Nso",0,VLOOKUP($A1314,'Class-9'!$B$9:$GA$108,118,0)))</f>
        <v>0</v>
      </c>
      <c r="I1341" s="1178"/>
      <c r="J1341" s="1179"/>
      <c r="K1341" s="1179"/>
      <c r="L1341" s="1179"/>
      <c r="M1341" s="1179"/>
      <c r="N1341" s="1179"/>
      <c r="O1341" s="1180"/>
    </row>
    <row r="1342" spans="1:15" s="489" customFormat="1" ht="17.25" customHeight="1">
      <c r="A1342" s="1084"/>
      <c r="B1342" s="488" t="s">
        <v>79</v>
      </c>
      <c r="C1342" s="1184" t="str">
        <f>'Class-9'!$DP$3</f>
        <v>S.U.P.W.</v>
      </c>
      <c r="D1342" s="1185"/>
      <c r="E1342" s="1185"/>
      <c r="F1342" s="1176" t="str">
        <f>IF($J1317="TC",0,IF($J1317="Nso",0,VLOOKUP($A1314,'Class-9'!$B$9:$GA$108,178,0)))</f>
        <v>0/100</v>
      </c>
      <c r="G1342" s="1177"/>
      <c r="H1342" s="122">
        <f>IF($J1317="TC",0,IF($J1317="Nso",0,VLOOKUP($A1314,'Class-9'!$B$9:$GA$108,124,0)))</f>
        <v>0</v>
      </c>
      <c r="I1342" s="1181"/>
      <c r="J1342" s="1182"/>
      <c r="K1342" s="1182"/>
      <c r="L1342" s="1182"/>
      <c r="M1342" s="1182"/>
      <c r="N1342" s="1182"/>
      <c r="O1342" s="1183"/>
    </row>
    <row r="1343" spans="1:15" s="489" customFormat="1" ht="17.25" customHeight="1">
      <c r="A1343" s="1084"/>
      <c r="B1343" s="488"/>
      <c r="C1343" s="1184" t="str">
        <f>'Class-9'!$DV$3</f>
        <v>ART EDUCATION</v>
      </c>
      <c r="D1343" s="1185"/>
      <c r="E1343" s="1185"/>
      <c r="F1343" s="1176" t="str">
        <f>IF($J1316="TC",0,IF($J1316="Nso",0,VLOOKUP($A1314,'Class-9'!$B$9:$GA$108,182,0)))</f>
        <v>0/100</v>
      </c>
      <c r="G1343" s="1177"/>
      <c r="H1343" s="122">
        <f>IF($J1316="TC",0,IF($J1316="Nso",0,VLOOKUP($A1314,'Class-9'!$B$9:$GA$108,130,0)))</f>
        <v>0</v>
      </c>
      <c r="I1343" s="1237" t="s">
        <v>95</v>
      </c>
      <c r="J1343" s="1221"/>
      <c r="K1343" s="1221"/>
      <c r="L1343" s="1221"/>
      <c r="M1343" s="1221"/>
      <c r="N1343" s="1221"/>
      <c r="O1343" s="1222"/>
    </row>
    <row r="1344" spans="1:15" s="489" customFormat="1" ht="17.25" customHeight="1" thickBot="1">
      <c r="A1344" s="1084"/>
      <c r="B1344" s="488" t="s">
        <v>79</v>
      </c>
      <c r="C1344" s="1238" t="str">
        <f>'Class-9'!$EB$3</f>
        <v>H &amp; C RAJ</v>
      </c>
      <c r="D1344" s="1239"/>
      <c r="E1344" s="1239"/>
      <c r="F1344" s="1240" t="str">
        <f>IF($J1317="TC",0,IF($J1317="Nso",0,VLOOKUP($A1314,'Class-9'!$B$9:$GZ$108,186,0)))</f>
        <v>0/200</v>
      </c>
      <c r="G1344" s="1241"/>
      <c r="H1344" s="468">
        <f>IF($J1317="TC",0,IF($J1317="Nso",0,VLOOKUP($A1314,'Class-9'!$B$9:$GAZ$108,142,0)))</f>
        <v>0</v>
      </c>
      <c r="I1344" s="1237" t="s">
        <v>74</v>
      </c>
      <c r="J1344" s="1221"/>
      <c r="K1344" s="1221"/>
      <c r="L1344" s="1221"/>
      <c r="M1344" s="1221"/>
      <c r="N1344" s="1221"/>
      <c r="O1344" s="1222"/>
    </row>
    <row r="1345" spans="1:16" ht="17.25" customHeight="1">
      <c r="A1345" s="1084"/>
      <c r="B1345" s="49" t="s">
        <v>79</v>
      </c>
      <c r="C1345" s="1209" t="s">
        <v>205</v>
      </c>
      <c r="D1345" s="1210"/>
      <c r="E1345" s="1211"/>
      <c r="F1345" s="1218" t="s">
        <v>206</v>
      </c>
      <c r="G1345" s="1219"/>
      <c r="H1345" s="519" t="s">
        <v>34</v>
      </c>
      <c r="I1345" s="1220" t="s">
        <v>75</v>
      </c>
      <c r="J1345" s="1221"/>
      <c r="K1345" s="1221"/>
      <c r="L1345" s="1221"/>
      <c r="M1345" s="1221"/>
      <c r="N1345" s="1221"/>
      <c r="O1345" s="1222"/>
    </row>
    <row r="1346" spans="1:16" ht="17.25" customHeight="1">
      <c r="A1346" s="1084"/>
      <c r="B1346" s="49" t="s">
        <v>79</v>
      </c>
      <c r="C1346" s="1212"/>
      <c r="D1346" s="1213"/>
      <c r="E1346" s="1214"/>
      <c r="F1346" s="1223" t="s">
        <v>207</v>
      </c>
      <c r="G1346" s="1224"/>
      <c r="H1346" s="520" t="s">
        <v>204</v>
      </c>
      <c r="I1346" s="1225" t="s">
        <v>76</v>
      </c>
      <c r="J1346" s="1226"/>
      <c r="K1346" s="1226"/>
      <c r="L1346" s="1226"/>
      <c r="M1346" s="1226"/>
      <c r="N1346" s="1226"/>
      <c r="O1346" s="1227"/>
    </row>
    <row r="1347" spans="1:16" ht="17.25" customHeight="1">
      <c r="A1347" s="1084"/>
      <c r="B1347" s="49" t="s">
        <v>79</v>
      </c>
      <c r="C1347" s="1212"/>
      <c r="D1347" s="1213"/>
      <c r="E1347" s="1214"/>
      <c r="F1347" s="1223" t="s">
        <v>211</v>
      </c>
      <c r="G1347" s="1224"/>
      <c r="H1347" s="520" t="s">
        <v>69</v>
      </c>
      <c r="I1347" s="1228"/>
      <c r="J1347" s="1229"/>
      <c r="K1347" s="1229"/>
      <c r="L1347" s="1229"/>
      <c r="M1347" s="1229"/>
      <c r="N1347" s="1229"/>
      <c r="O1347" s="1230"/>
    </row>
    <row r="1348" spans="1:16" ht="17.25" customHeight="1">
      <c r="A1348" s="1084"/>
      <c r="B1348" s="49" t="s">
        <v>79</v>
      </c>
      <c r="C1348" s="1212"/>
      <c r="D1348" s="1213"/>
      <c r="E1348" s="1214"/>
      <c r="F1348" s="1223" t="s">
        <v>212</v>
      </c>
      <c r="G1348" s="1224"/>
      <c r="H1348" s="520" t="s">
        <v>70</v>
      </c>
      <c r="I1348" s="1228"/>
      <c r="J1348" s="1229"/>
      <c r="K1348" s="1229"/>
      <c r="L1348" s="1229"/>
      <c r="M1348" s="1229"/>
      <c r="N1348" s="1229"/>
      <c r="O1348" s="1230"/>
    </row>
    <row r="1349" spans="1:16" ht="17.25" customHeight="1">
      <c r="A1349" s="1084"/>
      <c r="B1349" s="49" t="s">
        <v>79</v>
      </c>
      <c r="C1349" s="1212"/>
      <c r="D1349" s="1213"/>
      <c r="E1349" s="1214"/>
      <c r="F1349" s="1223" t="s">
        <v>125</v>
      </c>
      <c r="G1349" s="1224"/>
      <c r="H1349" s="520" t="s">
        <v>72</v>
      </c>
      <c r="I1349" s="1231" t="s">
        <v>96</v>
      </c>
      <c r="J1349" s="1232"/>
      <c r="K1349" s="1232"/>
      <c r="L1349" s="1232"/>
      <c r="M1349" s="1232"/>
      <c r="N1349" s="1232"/>
      <c r="O1349" s="1233"/>
    </row>
    <row r="1350" spans="1:16" ht="17.25" customHeight="1" thickBot="1">
      <c r="A1350" s="1084"/>
      <c r="B1350" s="62" t="s">
        <v>79</v>
      </c>
      <c r="C1350" s="1215"/>
      <c r="D1350" s="1216"/>
      <c r="E1350" s="1217"/>
      <c r="F1350" s="1206" t="s">
        <v>208</v>
      </c>
      <c r="G1350" s="1207"/>
      <c r="H1350" s="521" t="s">
        <v>71</v>
      </c>
      <c r="I1350" s="1234"/>
      <c r="J1350" s="1235"/>
      <c r="K1350" s="1235"/>
      <c r="L1350" s="1235"/>
      <c r="M1350" s="1235"/>
      <c r="N1350" s="1235"/>
      <c r="O1350" s="1236"/>
    </row>
    <row r="1351" spans="1:16" ht="24.75" customHeight="1" thickTop="1" thickBot="1">
      <c r="A1351" s="504">
        <f>A1314+1</f>
        <v>37</v>
      </c>
      <c r="B1351" s="1083" t="s">
        <v>56</v>
      </c>
      <c r="C1351" s="1083"/>
      <c r="D1351" s="1083"/>
      <c r="E1351" s="1083"/>
      <c r="F1351" s="1083"/>
      <c r="G1351" s="1083"/>
      <c r="H1351" s="1083"/>
      <c r="I1351" s="1083"/>
      <c r="J1351" s="1083"/>
      <c r="K1351" s="1083"/>
      <c r="L1351" s="1083"/>
      <c r="M1351" s="1083"/>
      <c r="N1351" s="1083"/>
      <c r="O1351" s="1083"/>
    </row>
    <row r="1352" spans="1:16" ht="42" customHeight="1" thickTop="1">
      <c r="A1352" s="1084"/>
      <c r="B1352" s="1085"/>
      <c r="C1352" s="1086"/>
      <c r="D1352" s="1089" t="str">
        <f>Master!$E$8</f>
        <v>Govt. Sr. Secondary School Raimalwada</v>
      </c>
      <c r="E1352" s="1090"/>
      <c r="F1352" s="1090"/>
      <c r="G1352" s="1090"/>
      <c r="H1352" s="1090"/>
      <c r="I1352" s="1090"/>
      <c r="J1352" s="1090"/>
      <c r="K1352" s="1090"/>
      <c r="L1352" s="1090"/>
      <c r="M1352" s="1090"/>
      <c r="N1352" s="1090"/>
      <c r="O1352" s="1091"/>
    </row>
    <row r="1353" spans="1:16" ht="27.75" customHeight="1" thickBot="1">
      <c r="A1353" s="1084"/>
      <c r="B1353" s="1087"/>
      <c r="C1353" s="1088"/>
      <c r="D1353" s="1092" t="str">
        <f>Master!$E$11</f>
        <v>P.S.-Bapini (Jodhpur)</v>
      </c>
      <c r="E1353" s="1093"/>
      <c r="F1353" s="1093"/>
      <c r="G1353" s="1093"/>
      <c r="H1353" s="1093"/>
      <c r="I1353" s="1093"/>
      <c r="J1353" s="1093"/>
      <c r="K1353" s="1093"/>
      <c r="L1353" s="1093"/>
      <c r="M1353" s="1093"/>
      <c r="N1353" s="1093"/>
      <c r="O1353" s="1094"/>
    </row>
    <row r="1354" spans="1:16" ht="17.25" customHeight="1">
      <c r="A1354" s="1084"/>
      <c r="B1354" s="352"/>
      <c r="C1354" s="1095" t="s">
        <v>188</v>
      </c>
      <c r="D1354" s="1096"/>
      <c r="E1354" s="1096"/>
      <c r="F1354" s="1096"/>
      <c r="G1354" s="1097"/>
      <c r="H1354" s="1104" t="s">
        <v>161</v>
      </c>
      <c r="I1354" s="1104"/>
      <c r="J1354" s="1107">
        <f>VLOOKUP($A1351,'Class-9'!$B$9:$K$108,6)</f>
        <v>0</v>
      </c>
      <c r="K1354" s="1108"/>
      <c r="L1354" s="1113" t="s">
        <v>77</v>
      </c>
      <c r="M1354" s="1114"/>
      <c r="N1354" s="1115" t="str">
        <f>Master!$E$14</f>
        <v>08151106901</v>
      </c>
      <c r="O1354" s="1116"/>
    </row>
    <row r="1355" spans="1:16" ht="17.25" customHeight="1">
      <c r="A1355" s="1084"/>
      <c r="B1355" s="47"/>
      <c r="C1355" s="1098"/>
      <c r="D1355" s="1099"/>
      <c r="E1355" s="1099"/>
      <c r="F1355" s="1099"/>
      <c r="G1355" s="1100"/>
      <c r="H1355" s="1105"/>
      <c r="I1355" s="1105"/>
      <c r="J1355" s="1109"/>
      <c r="K1355" s="1110"/>
      <c r="L1355" s="1071" t="s">
        <v>73</v>
      </c>
      <c r="M1355" s="1072"/>
      <c r="N1355" s="1072"/>
      <c r="O1355" s="1073"/>
      <c r="P1355" s="165" t="s">
        <v>196</v>
      </c>
    </row>
    <row r="1356" spans="1:16" ht="17.25" customHeight="1" thickBot="1">
      <c r="A1356" s="1084"/>
      <c r="B1356" s="47"/>
      <c r="C1356" s="1101"/>
      <c r="D1356" s="1102"/>
      <c r="E1356" s="1102"/>
      <c r="F1356" s="1102"/>
      <c r="G1356" s="1103"/>
      <c r="H1356" s="1106"/>
      <c r="I1356" s="1106"/>
      <c r="J1356" s="1111"/>
      <c r="K1356" s="1112"/>
      <c r="L1356" s="1074" t="s">
        <v>57</v>
      </c>
      <c r="M1356" s="1075"/>
      <c r="N1356" s="1076" t="str">
        <f>Master!$E$6</f>
        <v>2021-22</v>
      </c>
      <c r="O1356" s="1077"/>
    </row>
    <row r="1357" spans="1:16" ht="21.75" customHeight="1">
      <c r="A1357" s="1084"/>
      <c r="B1357" s="49" t="s">
        <v>79</v>
      </c>
      <c r="C1357" s="1078" t="s">
        <v>22</v>
      </c>
      <c r="D1357" s="1079"/>
      <c r="E1357" s="1079"/>
      <c r="F1357" s="1080"/>
      <c r="G1357" s="482" t="s">
        <v>186</v>
      </c>
      <c r="H1357" s="1081">
        <f>VLOOKUP($A1351,'Class-9'!$B$9:$EX$108,4,0)</f>
        <v>0</v>
      </c>
      <c r="I1357" s="1081"/>
      <c r="J1357" s="1081"/>
      <c r="K1357" s="1081"/>
      <c r="L1357" s="1081"/>
      <c r="M1357" s="1081"/>
      <c r="N1357" s="1081"/>
      <c r="O1357" s="1082"/>
    </row>
    <row r="1358" spans="1:16" ht="21.75" customHeight="1">
      <c r="A1358" s="1084"/>
      <c r="B1358" s="49" t="s">
        <v>79</v>
      </c>
      <c r="C1358" s="1065" t="s">
        <v>24</v>
      </c>
      <c r="D1358" s="1066"/>
      <c r="E1358" s="1066"/>
      <c r="F1358" s="1067"/>
      <c r="G1358" s="483" t="s">
        <v>186</v>
      </c>
      <c r="H1358" s="1068">
        <f>VLOOKUP($A1351,'Class-9'!$B$9:$EX$108,7,0)</f>
        <v>0</v>
      </c>
      <c r="I1358" s="1068"/>
      <c r="J1358" s="1068"/>
      <c r="K1358" s="1068"/>
      <c r="L1358" s="1068"/>
      <c r="M1358" s="1068"/>
      <c r="N1358" s="1068"/>
      <c r="O1358" s="1069"/>
    </row>
    <row r="1359" spans="1:16" ht="21.75" customHeight="1">
      <c r="A1359" s="1084"/>
      <c r="B1359" s="49" t="s">
        <v>79</v>
      </c>
      <c r="C1359" s="1065" t="s">
        <v>25</v>
      </c>
      <c r="D1359" s="1066"/>
      <c r="E1359" s="1066"/>
      <c r="F1359" s="1067"/>
      <c r="G1359" s="483" t="s">
        <v>186</v>
      </c>
      <c r="H1359" s="1068">
        <f>VLOOKUP($A1351,'Class-9'!$B$9:$EX$108,8,0)</f>
        <v>0</v>
      </c>
      <c r="I1359" s="1068"/>
      <c r="J1359" s="1068"/>
      <c r="K1359" s="1068"/>
      <c r="L1359" s="1068"/>
      <c r="M1359" s="1068"/>
      <c r="N1359" s="1068"/>
      <c r="O1359" s="1069"/>
    </row>
    <row r="1360" spans="1:16" ht="21.75" customHeight="1">
      <c r="A1360" s="1084"/>
      <c r="B1360" s="49" t="s">
        <v>79</v>
      </c>
      <c r="C1360" s="1065" t="s">
        <v>58</v>
      </c>
      <c r="D1360" s="1066"/>
      <c r="E1360" s="1066"/>
      <c r="F1360" s="1067"/>
      <c r="G1360" s="483" t="s">
        <v>186</v>
      </c>
      <c r="H1360" s="1068">
        <f>VLOOKUP($A1351,'Class-9'!$B$9:$EX$108,9,0)</f>
        <v>0</v>
      </c>
      <c r="I1360" s="1068"/>
      <c r="J1360" s="1068"/>
      <c r="K1360" s="1068"/>
      <c r="L1360" s="1068"/>
      <c r="M1360" s="1068"/>
      <c r="N1360" s="1068"/>
      <c r="O1360" s="1069"/>
    </row>
    <row r="1361" spans="1:15" ht="21.75" customHeight="1">
      <c r="A1361" s="1084"/>
      <c r="B1361" s="49" t="s">
        <v>79</v>
      </c>
      <c r="C1361" s="1065" t="s">
        <v>59</v>
      </c>
      <c r="D1361" s="1066"/>
      <c r="E1361" s="1066"/>
      <c r="F1361" s="1067"/>
      <c r="G1361" s="483" t="s">
        <v>186</v>
      </c>
      <c r="H1361" s="1070" t="str">
        <f>CONCATENATE('Class-9'!$G$4,'Class-9'!$J$4)</f>
        <v>9(A)</v>
      </c>
      <c r="I1361" s="1068"/>
      <c r="J1361" s="1068"/>
      <c r="K1361" s="1068"/>
      <c r="L1361" s="1068"/>
      <c r="M1361" s="1068"/>
      <c r="N1361" s="1068"/>
      <c r="O1361" s="1069"/>
    </row>
    <row r="1362" spans="1:15" ht="21.75" customHeight="1" thickBot="1">
      <c r="A1362" s="1084"/>
      <c r="B1362" s="49" t="s">
        <v>79</v>
      </c>
      <c r="C1362" s="1145" t="s">
        <v>27</v>
      </c>
      <c r="D1362" s="1146"/>
      <c r="E1362" s="1146"/>
      <c r="F1362" s="1147"/>
      <c r="G1362" s="484" t="s">
        <v>186</v>
      </c>
      <c r="H1362" s="1148">
        <f>VLOOKUP($A1351,'Class-9'!$B$9:$EX$108,10,0)</f>
        <v>0</v>
      </c>
      <c r="I1362" s="1148"/>
      <c r="J1362" s="1148"/>
      <c r="K1362" s="1148"/>
      <c r="L1362" s="1148"/>
      <c r="M1362" s="1148"/>
      <c r="N1362" s="1148"/>
      <c r="O1362" s="1149"/>
    </row>
    <row r="1363" spans="1:15" ht="19.5" customHeight="1">
      <c r="A1363" s="1084"/>
      <c r="B1363" s="60" t="s">
        <v>79</v>
      </c>
      <c r="C1363" s="1150" t="s">
        <v>60</v>
      </c>
      <c r="D1363" s="1151"/>
      <c r="E1363" s="1154" t="s">
        <v>83</v>
      </c>
      <c r="F1363" s="1154" t="s">
        <v>84</v>
      </c>
      <c r="G1363" s="1156" t="s">
        <v>33</v>
      </c>
      <c r="H1363" s="1158" t="s">
        <v>61</v>
      </c>
      <c r="I1363" s="1158"/>
      <c r="J1363" s="1159"/>
      <c r="K1363" s="1160" t="s">
        <v>100</v>
      </c>
      <c r="L1363" s="1161"/>
      <c r="M1363" s="1162"/>
      <c r="N1363" s="1154" t="s">
        <v>91</v>
      </c>
      <c r="O1363" s="1163" t="s">
        <v>209</v>
      </c>
    </row>
    <row r="1364" spans="1:15" ht="21.75" customHeight="1">
      <c r="A1364" s="1084"/>
      <c r="B1364" s="60"/>
      <c r="C1364" s="1152"/>
      <c r="D1364" s="1153"/>
      <c r="E1364" s="1155"/>
      <c r="F1364" s="1155"/>
      <c r="G1364" s="1157"/>
      <c r="H1364" s="507" t="s">
        <v>32</v>
      </c>
      <c r="I1364" s="347" t="s">
        <v>199</v>
      </c>
      <c r="J1364" s="508" t="s">
        <v>33</v>
      </c>
      <c r="K1364" s="507" t="s">
        <v>32</v>
      </c>
      <c r="L1364" s="347" t="s">
        <v>199</v>
      </c>
      <c r="M1364" s="508" t="s">
        <v>33</v>
      </c>
      <c r="N1364" s="1155"/>
      <c r="O1364" s="1164"/>
    </row>
    <row r="1365" spans="1:15" ht="21.75" customHeight="1" thickBot="1">
      <c r="A1365" s="1084"/>
      <c r="B1365" s="60" t="s">
        <v>79</v>
      </c>
      <c r="C1365" s="1139" t="s">
        <v>62</v>
      </c>
      <c r="D1365" s="1140"/>
      <c r="E1365" s="509">
        <f>'Class-9'!$L$7</f>
        <v>20</v>
      </c>
      <c r="F1365" s="509">
        <f>'Class-9'!$M$7</f>
        <v>20</v>
      </c>
      <c r="G1365" s="510">
        <f>SUM(E1365:F1365)</f>
        <v>40</v>
      </c>
      <c r="H1365" s="509">
        <f>'Class-9'!$O$7</f>
        <v>48</v>
      </c>
      <c r="I1365" s="509">
        <f>'Class-9'!$P$7</f>
        <v>12</v>
      </c>
      <c r="J1365" s="510">
        <f>SUM(H1365:I1365)</f>
        <v>60</v>
      </c>
      <c r="K1365" s="509">
        <f>'Class-9'!$R$7</f>
        <v>80</v>
      </c>
      <c r="L1365" s="509">
        <f>'Class-9'!$S$7</f>
        <v>20</v>
      </c>
      <c r="M1365" s="510">
        <f>SUM(K1365:L1365)</f>
        <v>100</v>
      </c>
      <c r="N1365" s="509">
        <f>SUM(G1365,J1365,M1365)</f>
        <v>200</v>
      </c>
      <c r="O1365" s="1165"/>
    </row>
    <row r="1366" spans="1:15" ht="17.25" customHeight="1">
      <c r="A1366" s="1084"/>
      <c r="B1366" s="60" t="s">
        <v>79</v>
      </c>
      <c r="C1366" s="1141" t="str">
        <f>'Class-9'!$L$3</f>
        <v>HINDI</v>
      </c>
      <c r="D1366" s="1142"/>
      <c r="E1366" s="511">
        <f>IF($J1354="TC",0,IF($J1354="Nso",0,VLOOKUP($A1351,'Class-9'!$B$9:$EX$108,11,0)))</f>
        <v>0</v>
      </c>
      <c r="F1366" s="511">
        <f>IF($J1354="TC",0,IF($J1354="Nso",0,VLOOKUP($A1351,'Class-9'!$B$9:$EX$108,12,0)))</f>
        <v>0</v>
      </c>
      <c r="G1366" s="512">
        <f>E1366+F1366</f>
        <v>0</v>
      </c>
      <c r="H1366" s="511">
        <f>IF($J1354="TC",0,IF($J1354="Nso",0,VLOOKUP($A1351,'Class-9'!$B$9:$EX$108,14,0)))</f>
        <v>0</v>
      </c>
      <c r="I1366" s="511">
        <f>IF($J1354="TC",0,IF($J1354="Nso",0,VLOOKUP($A1351,'Class-9'!$B$9:$EX$108,15,0)))</f>
        <v>0</v>
      </c>
      <c r="J1366" s="512">
        <f>H1366+I1366</f>
        <v>0</v>
      </c>
      <c r="K1366" s="511">
        <f>IF($J1354="TC",0,IF($J1354="Nso",0,VLOOKUP($A1351,'Class-9'!$B$9:$EX$108,17,0)))</f>
        <v>0</v>
      </c>
      <c r="L1366" s="511">
        <f>IF($J1354="Nso",0,VLOOKUP($A1351,'Class-9'!$B$9:$EX$108,18,0))</f>
        <v>0</v>
      </c>
      <c r="M1366" s="512">
        <f>K1366+L1366</f>
        <v>0</v>
      </c>
      <c r="N1366" s="511">
        <f>G1366+J1366+M1366</f>
        <v>0</v>
      </c>
      <c r="O1366" s="513" t="str">
        <f>IF($J1354="TC",0,IF($J1354="Nso",0,VLOOKUP($A1351,'Class-9'!$B$9:$EX$108,24,0)))</f>
        <v/>
      </c>
    </row>
    <row r="1367" spans="1:15" ht="17.25" customHeight="1">
      <c r="A1367" s="1084"/>
      <c r="B1367" s="60" t="s">
        <v>79</v>
      </c>
      <c r="C1367" s="1143" t="str">
        <f>'Class-9'!$Z$3</f>
        <v>ENGLISH</v>
      </c>
      <c r="D1367" s="1144"/>
      <c r="E1367" s="511">
        <f>IF($J1354="TC",0,IF($J1354="Nso",0,VLOOKUP($A1351,'Class-9'!$B$9:$EX$108,25,0)))</f>
        <v>0</v>
      </c>
      <c r="F1367" s="511">
        <f>IF($J1354="TC",0,IF($J1354="Nso",0,VLOOKUP($A1351,'Class-9'!$B$9:$EX$108,26,0)))</f>
        <v>0</v>
      </c>
      <c r="G1367" s="514">
        <f t="shared" ref="G1367:G1371" si="144">E1367+F1367</f>
        <v>0</v>
      </c>
      <c r="H1367" s="472">
        <f>IF($J1354="TC",0,IF($J1354="Nso",0,VLOOKUP($A1351,'Class-9'!$B$9:$EX$108,28,0)))</f>
        <v>0</v>
      </c>
      <c r="I1367" s="511">
        <f>IF($J1354="TC",0,IF($J1354="Nso",0,VLOOKUP($A1351,'Class-9'!$B$9:$EX$108,29,0)))</f>
        <v>0</v>
      </c>
      <c r="J1367" s="514">
        <f t="shared" ref="J1367:J1371" si="145">H1367+I1367</f>
        <v>0</v>
      </c>
      <c r="K1367" s="511">
        <f>IF($J1354="TC",0,IF($J1354="Nso",0,VLOOKUP($A1351,'Class-9'!$B$9:$EX$108,31,0)))</f>
        <v>0</v>
      </c>
      <c r="L1367" s="511">
        <f>IF($J1354="Nso",0,VLOOKUP($A1351,'Class-9'!$B$9:$EX$108,32,0))</f>
        <v>0</v>
      </c>
      <c r="M1367" s="514">
        <f t="shared" ref="M1367:M1371" si="146">K1367+L1367</f>
        <v>0</v>
      </c>
      <c r="N1367" s="511">
        <f t="shared" ref="N1367:N1371" si="147">G1367+J1367+M1367</f>
        <v>0</v>
      </c>
      <c r="O1367" s="513" t="str">
        <f>IF($J1354="TC",0,IF($J1354="Nso",0,VLOOKUP($A1351,'Class-9'!$B$9:$EX$108,38,0)))</f>
        <v/>
      </c>
    </row>
    <row r="1368" spans="1:15" ht="17.25" customHeight="1">
      <c r="A1368" s="1084"/>
      <c r="B1368" s="60" t="s">
        <v>79</v>
      </c>
      <c r="C1368" s="1143" t="str">
        <f>'Class-9'!$AN$3</f>
        <v>SANSKRIT</v>
      </c>
      <c r="D1368" s="1144"/>
      <c r="E1368" s="511">
        <f>IF($J1354="TC",0,IF($J1354="Nso",0,VLOOKUP($A1351,'Class-9'!$B$9:$EX$108,39,0)))</f>
        <v>0</v>
      </c>
      <c r="F1368" s="511">
        <f>IF($J1354="TC",0,IF($J1354="TC",0,IF($J1354="Nso",0,VLOOKUP($A1351,'Class-9'!$B$9:$EX$108,40,0))))</f>
        <v>0</v>
      </c>
      <c r="G1368" s="514">
        <f t="shared" si="144"/>
        <v>0</v>
      </c>
      <c r="H1368" s="472">
        <f>IF($J1354="TC",0,IF($J1354="Nso",0,VLOOKUP($A1351,'Class-9'!$B$9:$EX$108,42,0)))</f>
        <v>0</v>
      </c>
      <c r="I1368" s="511">
        <f>IF($J1354="TC",0,IF($J1354="Nso",0,VLOOKUP($A1351,'Class-9'!$B$9:$EX$108,43,0)))</f>
        <v>0</v>
      </c>
      <c r="J1368" s="514">
        <f t="shared" si="145"/>
        <v>0</v>
      </c>
      <c r="K1368" s="511">
        <f>IF($J1354="TC",0,IF($J1354="Nso",0,VLOOKUP($A1351,'Class-9'!$B$9:$EX$108,45,0)))</f>
        <v>0</v>
      </c>
      <c r="L1368" s="511">
        <f>IF($J1354="Nso",0,VLOOKUP($A1351,'Class-9'!$B$9:$EX$108,46,0))</f>
        <v>0</v>
      </c>
      <c r="M1368" s="514">
        <f t="shared" si="146"/>
        <v>0</v>
      </c>
      <c r="N1368" s="511">
        <f t="shared" si="147"/>
        <v>0</v>
      </c>
      <c r="O1368" s="513" t="str">
        <f>IF($J1354="TC",0,IF($J1354="Nso",0,VLOOKUP($A1351,'Class-9'!$B$9:$EX$108,52,0)))</f>
        <v/>
      </c>
    </row>
    <row r="1369" spans="1:15" ht="17.25" customHeight="1">
      <c r="A1369" s="1084"/>
      <c r="B1369" s="60" t="s">
        <v>79</v>
      </c>
      <c r="C1369" s="1143" t="str">
        <f>'Class-9'!$BB$3</f>
        <v>SCIENCE</v>
      </c>
      <c r="D1369" s="1144"/>
      <c r="E1369" s="511">
        <f>IF($J1354="TC",0,IF($J1354="Nso",0,VLOOKUP($A1351,'Class-9'!$B$9:$EX$108,53,0)))</f>
        <v>0</v>
      </c>
      <c r="F1369" s="511">
        <f>IF($J1354="TC",0,IF($J1354="Nso",0,VLOOKUP($A1351,'Class-9'!$B$9:$EX$108,54,0)))</f>
        <v>0</v>
      </c>
      <c r="G1369" s="514">
        <f t="shared" si="144"/>
        <v>0</v>
      </c>
      <c r="H1369" s="472">
        <f>IF($J1354="TC",0,IF($J1354="Nso",0,VLOOKUP($A1351,'Class-9'!$B$9:$EX$108,56,0)))</f>
        <v>0</v>
      </c>
      <c r="I1369" s="511">
        <f>IF($J1354="TC",0,IF($J1354="Nso",0,VLOOKUP($A1351,'Class-9'!$B$9:$EX$108,57,0)))</f>
        <v>0</v>
      </c>
      <c r="J1369" s="514">
        <f t="shared" si="145"/>
        <v>0</v>
      </c>
      <c r="K1369" s="511">
        <f>IF($J1354="TC",0,IF($J1354="Nso",0,VLOOKUP($A1351,'Class-9'!$B$9:$EX$108,59,0)))</f>
        <v>0</v>
      </c>
      <c r="L1369" s="511">
        <f>IF($J1354="Nso",0,VLOOKUP($A1351,'Class-9'!$B$9:$EX$108,60,0))</f>
        <v>0</v>
      </c>
      <c r="M1369" s="514">
        <f t="shared" si="146"/>
        <v>0</v>
      </c>
      <c r="N1369" s="511">
        <f t="shared" si="147"/>
        <v>0</v>
      </c>
      <c r="O1369" s="513" t="str">
        <f>IF($J1354="TC",0,IF($J1354="Nso",0,VLOOKUP($A1351,'Class-9'!$B$9:$EX$108,66,0)))</f>
        <v/>
      </c>
    </row>
    <row r="1370" spans="1:15" ht="17.25" customHeight="1">
      <c r="A1370" s="1084"/>
      <c r="B1370" s="60" t="s">
        <v>79</v>
      </c>
      <c r="C1370" s="1143" t="str">
        <f>'Class-9'!$BP$3</f>
        <v>MATHEMATICS</v>
      </c>
      <c r="D1370" s="1144"/>
      <c r="E1370" s="511">
        <f>IF($J1354="TC",0,IF($J1354="Nso",0,VLOOKUP($A1351,'Class-9'!$B$9:$EX$108,67,0)))</f>
        <v>0</v>
      </c>
      <c r="F1370" s="511">
        <f>IF($J1354="TC",0,IF($J1354="Nso",0,VLOOKUP($A1351,'Class-9'!$B$9:$EX$108,68,0)))</f>
        <v>0</v>
      </c>
      <c r="G1370" s="514">
        <f t="shared" si="144"/>
        <v>0</v>
      </c>
      <c r="H1370" s="472">
        <f>IF($J1354="TC",0,IF($J1354="Nso",0,VLOOKUP($A1351,'Class-9'!$B$9:$EX$108,70,0)))</f>
        <v>0</v>
      </c>
      <c r="I1370" s="511">
        <f>IF($J1354="TC",0,IF($J1354="Nso",0,VLOOKUP($A1351,'Class-9'!$B$9:$EX$108,71,0)))</f>
        <v>0</v>
      </c>
      <c r="J1370" s="514">
        <f t="shared" si="145"/>
        <v>0</v>
      </c>
      <c r="K1370" s="511">
        <f>IF($J1354="TC",0,IF($J1354="Nso",0,VLOOKUP($A1351,'Class-9'!$B$9:$EX$108,73,0)))</f>
        <v>0</v>
      </c>
      <c r="L1370" s="511">
        <f>IF($J1354="Nso",0,VLOOKUP($A1351,'Class-9'!$B$9:$EX$108,74,0))</f>
        <v>0</v>
      </c>
      <c r="M1370" s="514">
        <f t="shared" si="146"/>
        <v>0</v>
      </c>
      <c r="N1370" s="511">
        <f t="shared" si="147"/>
        <v>0</v>
      </c>
      <c r="O1370" s="513" t="str">
        <f>IF($J1354="TC",0,IF($J1354="Nso",0,VLOOKUP($A1351,'Class-9'!$B$9:$EX$108,80,0)))</f>
        <v/>
      </c>
    </row>
    <row r="1371" spans="1:15" ht="17.25" customHeight="1" thickBot="1">
      <c r="A1371" s="1084"/>
      <c r="B1371" s="60" t="s">
        <v>79</v>
      </c>
      <c r="C1371" s="1117" t="str">
        <f>'Class-9'!$CD$3</f>
        <v>SOCIAL SCIENCE</v>
      </c>
      <c r="D1371" s="1118"/>
      <c r="E1371" s="511">
        <f>IF($J1354="TC",0,IF($J1354="Nso",0,VLOOKUP($A1351,'Class-9'!$B$9:$EX$108,81,0)))</f>
        <v>0</v>
      </c>
      <c r="F1371" s="511">
        <f>IF($J1354="TC",0,IF($J1354="Nso",0,VLOOKUP($A1351,'Class-9'!$B$9:$EX$108,82,0)))</f>
        <v>0</v>
      </c>
      <c r="G1371" s="515">
        <f t="shared" si="144"/>
        <v>0</v>
      </c>
      <c r="H1371" s="516">
        <f>IF($J1354="TC",0,IF($J1354="Nso",0,VLOOKUP($A1351,'Class-9'!$B$9:$EX$108,84,0)))</f>
        <v>0</v>
      </c>
      <c r="I1371" s="511">
        <f>IF($J1354="TC",0,IF($J1354="Nso",0,VLOOKUP($A1351,'Class-9'!$B$9:$EX$108,85,0)))</f>
        <v>0</v>
      </c>
      <c r="J1371" s="515">
        <f t="shared" si="145"/>
        <v>0</v>
      </c>
      <c r="K1371" s="511">
        <f>IF($J1354="TC",0,IF($J1354="Nso",0,VLOOKUP($A1351,'Class-9'!$B$9:$EX$108,87,0)))</f>
        <v>0</v>
      </c>
      <c r="L1371" s="511">
        <f>IF($J1354="Nso",0,VLOOKUP($A1351,'Class-9'!$B$9:$EX$108,88,0))</f>
        <v>0</v>
      </c>
      <c r="M1371" s="515">
        <f t="shared" si="146"/>
        <v>0</v>
      </c>
      <c r="N1371" s="511">
        <f t="shared" si="147"/>
        <v>0</v>
      </c>
      <c r="O1371" s="513" t="str">
        <f>IF($J1354="TC",0,IF($J1354="Nso",0,VLOOKUP($A1351,'Class-9'!$B$9:$EX$108,94,0)))</f>
        <v/>
      </c>
    </row>
    <row r="1372" spans="1:15" ht="21.75" customHeight="1">
      <c r="A1372" s="1084"/>
      <c r="B1372" s="60" t="s">
        <v>79</v>
      </c>
      <c r="C1372" s="1119" t="s">
        <v>92</v>
      </c>
      <c r="D1372" s="1120"/>
      <c r="E1372" s="1121"/>
      <c r="F1372" s="1125" t="s">
        <v>93</v>
      </c>
      <c r="G1372" s="1126"/>
      <c r="H1372" s="1127" t="s">
        <v>94</v>
      </c>
      <c r="I1372" s="1128"/>
      <c r="J1372" s="1129" t="s">
        <v>47</v>
      </c>
      <c r="K1372" s="1130"/>
      <c r="L1372" s="517" t="s">
        <v>114</v>
      </c>
      <c r="M1372" s="1131" t="s">
        <v>45</v>
      </c>
      <c r="N1372" s="1132"/>
      <c r="O1372" s="518" t="s">
        <v>49</v>
      </c>
    </row>
    <row r="1373" spans="1:15" ht="21.75" customHeight="1" thickBot="1">
      <c r="A1373" s="1084"/>
      <c r="B1373" s="60" t="s">
        <v>79</v>
      </c>
      <c r="C1373" s="1122"/>
      <c r="D1373" s="1123"/>
      <c r="E1373" s="1124"/>
      <c r="F1373" s="1133">
        <f>IF($J1354="TC",0,IF($J1354="Nso",0,VLOOKUP($A1351,'Class-9'!$B$9:$EX$108,146,0)))</f>
        <v>0</v>
      </c>
      <c r="G1373" s="1134"/>
      <c r="H1373" s="1133">
        <f>IF($J1354="TC",0,IF($J1354="Nso",0,VLOOKUP($A1351,'Class-9'!$B$9:$EX$108,147,0)))</f>
        <v>0</v>
      </c>
      <c r="I1373" s="1134"/>
      <c r="J1373" s="1135">
        <f>IF($J1354="TC",0,IF($J1354="Nso",0,VLOOKUP($A1351,'Class-9'!$B$9:$EX$108,148,0)))</f>
        <v>0</v>
      </c>
      <c r="K1373" s="1136"/>
      <c r="L1373" s="349" t="str">
        <f>IF($J1354="TC",0,IF($J1354="Nso",0,VLOOKUP($A1351,'Class-9'!$B$9:$EX$108,149,0)))</f>
        <v/>
      </c>
      <c r="M1373" s="1137" t="str">
        <f>IF($J1354="TC","TC",IF($J1354="Nso","NSO",VLOOKUP($A1351,'Class-9'!$B$9:$EX$108,150,0)))</f>
        <v/>
      </c>
      <c r="N1373" s="1138"/>
      <c r="O1373" s="123" t="str">
        <f>IF($J1354="Nso",0,VLOOKUP($A1351,'Class-9'!$B$9:$EX$108,152,0))</f>
        <v/>
      </c>
    </row>
    <row r="1374" spans="1:15" ht="21.75" customHeight="1">
      <c r="A1374" s="1084"/>
      <c r="B1374" s="60" t="s">
        <v>79</v>
      </c>
      <c r="C1374" s="1186" t="s">
        <v>65</v>
      </c>
      <c r="D1374" s="1187"/>
      <c r="E1374" s="1187"/>
      <c r="F1374" s="1187"/>
      <c r="G1374" s="1187"/>
      <c r="H1374" s="1188"/>
      <c r="I1374" s="1189" t="s">
        <v>66</v>
      </c>
      <c r="J1374" s="1190"/>
      <c r="K1374" s="1190"/>
      <c r="L1374" s="124">
        <f>VLOOKUP($A1351,'Class-9'!$B$9:$EX$108,143,0)</f>
        <v>0</v>
      </c>
      <c r="M1374" s="1191" t="s">
        <v>126</v>
      </c>
      <c r="N1374" s="1192"/>
      <c r="O1374" s="1193"/>
    </row>
    <row r="1375" spans="1:15" ht="21.75" customHeight="1" thickBot="1">
      <c r="A1375" s="1084"/>
      <c r="B1375" s="60" t="s">
        <v>79</v>
      </c>
      <c r="C1375" s="1194" t="s">
        <v>60</v>
      </c>
      <c r="D1375" s="1195"/>
      <c r="E1375" s="1195"/>
      <c r="F1375" s="1196" t="s">
        <v>197</v>
      </c>
      <c r="G1375" s="1196"/>
      <c r="H1375" s="351" t="s">
        <v>53</v>
      </c>
      <c r="I1375" s="1197" t="s">
        <v>67</v>
      </c>
      <c r="J1375" s="1198"/>
      <c r="K1375" s="1198"/>
      <c r="L1375" s="174">
        <f>VLOOKUP($A1351,'Class-9'!$B$9:$EX$108,144,0)</f>
        <v>0</v>
      </c>
      <c r="M1375" s="1199" t="str">
        <f>IF($J1354="TC",0,IF($J1354="Nso",0,VLOOKUP($A1351,'Class-9'!$B$9:$EX$108,145,0)))</f>
        <v/>
      </c>
      <c r="N1375" s="1200"/>
      <c r="O1375" s="1201"/>
    </row>
    <row r="1376" spans="1:15" ht="21.75" customHeight="1">
      <c r="A1376" s="1084"/>
      <c r="B1376" s="60" t="s">
        <v>79</v>
      </c>
      <c r="C1376" s="1194"/>
      <c r="D1376" s="1195"/>
      <c r="E1376" s="1195"/>
      <c r="F1376" s="1196"/>
      <c r="G1376" s="1196"/>
      <c r="H1376" s="490" t="s">
        <v>203</v>
      </c>
      <c r="I1376" s="1202" t="s">
        <v>68</v>
      </c>
      <c r="J1376" s="1203"/>
      <c r="K1376" s="1203"/>
      <c r="L1376" s="1204">
        <f>IF($J1354="TC","Transferred",IF($J1354="Nso","NameSeparated",VLOOKUP($A1351,'Class-9'!$B$9:$EX$108,153,0)))</f>
        <v>0</v>
      </c>
      <c r="M1376" s="1204"/>
      <c r="N1376" s="1204"/>
      <c r="O1376" s="1205"/>
    </row>
    <row r="1377" spans="1:15" s="489" customFormat="1" ht="17.25" customHeight="1">
      <c r="A1377" s="1084"/>
      <c r="B1377" s="488" t="s">
        <v>79</v>
      </c>
      <c r="C1377" s="1166" t="str">
        <f>'Class-9'!$CR$3</f>
        <v>Foundation Of Information Tech.</v>
      </c>
      <c r="D1377" s="1167"/>
      <c r="E1377" s="1168"/>
      <c r="F1377" s="1169" t="str">
        <f>IF($J1354="TC",0,IF($J1354="Nso",0,VLOOKUP($A1351,'Class-9'!$B$9:$GA$108,170,0)))</f>
        <v>0/200</v>
      </c>
      <c r="G1377" s="1169"/>
      <c r="H1377" s="122">
        <f>IF($J1354="TC",0,IF($J1354="Nso",0,VLOOKUP($A1351,'Class-9'!$B$9:$GA$108,106,0)))</f>
        <v>0</v>
      </c>
      <c r="I1377" s="1170" t="s">
        <v>81</v>
      </c>
      <c r="J1377" s="1171"/>
      <c r="K1377" s="1171"/>
      <c r="L1377" s="1172">
        <f>'Class-9'!$T$2</f>
        <v>44676</v>
      </c>
      <c r="M1377" s="1173"/>
      <c r="N1377" s="1173"/>
      <c r="O1377" s="1174"/>
    </row>
    <row r="1378" spans="1:15" s="489" customFormat="1" ht="17.25" customHeight="1">
      <c r="A1378" s="1084"/>
      <c r="B1378" s="488" t="s">
        <v>79</v>
      </c>
      <c r="C1378" s="1175" t="str">
        <f>'Class-9'!$DD$3</f>
        <v>Health &amp; Phy. Edu.</v>
      </c>
      <c r="D1378" s="1169"/>
      <c r="E1378" s="1169"/>
      <c r="F1378" s="1176" t="str">
        <f>IF($J1354="TC",0,IF($J1354="Nso",0,VLOOKUP($A1351,'Class-9'!$B$9:$GA$108,174,0)))</f>
        <v>0/200</v>
      </c>
      <c r="G1378" s="1177"/>
      <c r="H1378" s="122">
        <f>IF($J1354="TC",0,IF($J1354="Nso",0,VLOOKUP($A1351,'Class-9'!$B$9:$GA$108,118,0)))</f>
        <v>0</v>
      </c>
      <c r="I1378" s="1178"/>
      <c r="J1378" s="1179"/>
      <c r="K1378" s="1179"/>
      <c r="L1378" s="1179"/>
      <c r="M1378" s="1179"/>
      <c r="N1378" s="1179"/>
      <c r="O1378" s="1180"/>
    </row>
    <row r="1379" spans="1:15" s="489" customFormat="1" ht="17.25" customHeight="1">
      <c r="A1379" s="1084"/>
      <c r="B1379" s="488" t="s">
        <v>79</v>
      </c>
      <c r="C1379" s="1184" t="str">
        <f>'Class-9'!$DP$3</f>
        <v>S.U.P.W.</v>
      </c>
      <c r="D1379" s="1185"/>
      <c r="E1379" s="1185"/>
      <c r="F1379" s="1176" t="str">
        <f>IF($J1354="TC",0,IF($J1354="Nso",0,VLOOKUP($A1351,'Class-9'!$B$9:$GA$108,178,0)))</f>
        <v>0/100</v>
      </c>
      <c r="G1379" s="1177"/>
      <c r="H1379" s="122">
        <f>IF($J1354="TC",0,IF($J1354="Nso",0,VLOOKUP($A1351,'Class-9'!$B$9:$GA$108,124,0)))</f>
        <v>0</v>
      </c>
      <c r="I1379" s="1181"/>
      <c r="J1379" s="1182"/>
      <c r="K1379" s="1182"/>
      <c r="L1379" s="1182"/>
      <c r="M1379" s="1182"/>
      <c r="N1379" s="1182"/>
      <c r="O1379" s="1183"/>
    </row>
    <row r="1380" spans="1:15" s="489" customFormat="1" ht="17.25" customHeight="1">
      <c r="A1380" s="1084"/>
      <c r="B1380" s="488"/>
      <c r="C1380" s="1184" t="str">
        <f>'Class-9'!$DV$3</f>
        <v>ART EDUCATION</v>
      </c>
      <c r="D1380" s="1185"/>
      <c r="E1380" s="1185"/>
      <c r="F1380" s="1176" t="str">
        <f>IF($J1353="TC",0,IF($J1353="Nso",0,VLOOKUP($A1351,'Class-9'!$B$9:$GA$108,182,0)))</f>
        <v>0/100</v>
      </c>
      <c r="G1380" s="1177"/>
      <c r="H1380" s="122">
        <f>IF($J1353="TC",0,IF($J1353="Nso",0,VLOOKUP($A1351,'Class-9'!$B$9:$GA$108,130,0)))</f>
        <v>0</v>
      </c>
      <c r="I1380" s="1237" t="s">
        <v>95</v>
      </c>
      <c r="J1380" s="1221"/>
      <c r="K1380" s="1221"/>
      <c r="L1380" s="1221"/>
      <c r="M1380" s="1221"/>
      <c r="N1380" s="1221"/>
      <c r="O1380" s="1222"/>
    </row>
    <row r="1381" spans="1:15" s="489" customFormat="1" ht="17.25" customHeight="1" thickBot="1">
      <c r="A1381" s="1084"/>
      <c r="B1381" s="488" t="s">
        <v>79</v>
      </c>
      <c r="C1381" s="1238" t="str">
        <f>'Class-9'!$EB$3</f>
        <v>H &amp; C RAJ</v>
      </c>
      <c r="D1381" s="1239"/>
      <c r="E1381" s="1239"/>
      <c r="F1381" s="1240" t="str">
        <f>IF($J1354="TC",0,IF($J1354="Nso",0,VLOOKUP($A1351,'Class-9'!$B$9:$GZ$108,186,0)))</f>
        <v>0/200</v>
      </c>
      <c r="G1381" s="1241"/>
      <c r="H1381" s="468">
        <f>IF($J1354="TC",0,IF($J1354="Nso",0,VLOOKUP($A1351,'Class-9'!$B$9:$GAZ$108,142,0)))</f>
        <v>0</v>
      </c>
      <c r="I1381" s="1237" t="s">
        <v>74</v>
      </c>
      <c r="J1381" s="1221"/>
      <c r="K1381" s="1221"/>
      <c r="L1381" s="1221"/>
      <c r="M1381" s="1221"/>
      <c r="N1381" s="1221"/>
      <c r="O1381" s="1222"/>
    </row>
    <row r="1382" spans="1:15" ht="17.25" customHeight="1">
      <c r="A1382" s="1084"/>
      <c r="B1382" s="49" t="s">
        <v>79</v>
      </c>
      <c r="C1382" s="1209" t="s">
        <v>205</v>
      </c>
      <c r="D1382" s="1210"/>
      <c r="E1382" s="1211"/>
      <c r="F1382" s="1218" t="s">
        <v>206</v>
      </c>
      <c r="G1382" s="1219"/>
      <c r="H1382" s="519" t="s">
        <v>34</v>
      </c>
      <c r="I1382" s="1220" t="s">
        <v>75</v>
      </c>
      <c r="J1382" s="1221"/>
      <c r="K1382" s="1221"/>
      <c r="L1382" s="1221"/>
      <c r="M1382" s="1221"/>
      <c r="N1382" s="1221"/>
      <c r="O1382" s="1222"/>
    </row>
    <row r="1383" spans="1:15" ht="17.25" customHeight="1">
      <c r="A1383" s="1084"/>
      <c r="B1383" s="49" t="s">
        <v>79</v>
      </c>
      <c r="C1383" s="1212"/>
      <c r="D1383" s="1213"/>
      <c r="E1383" s="1214"/>
      <c r="F1383" s="1223" t="s">
        <v>207</v>
      </c>
      <c r="G1383" s="1224"/>
      <c r="H1383" s="520" t="s">
        <v>204</v>
      </c>
      <c r="I1383" s="1225" t="s">
        <v>76</v>
      </c>
      <c r="J1383" s="1226"/>
      <c r="K1383" s="1226"/>
      <c r="L1383" s="1226"/>
      <c r="M1383" s="1226"/>
      <c r="N1383" s="1226"/>
      <c r="O1383" s="1227"/>
    </row>
    <row r="1384" spans="1:15" ht="17.25" customHeight="1">
      <c r="A1384" s="1084"/>
      <c r="B1384" s="49" t="s">
        <v>79</v>
      </c>
      <c r="C1384" s="1212"/>
      <c r="D1384" s="1213"/>
      <c r="E1384" s="1214"/>
      <c r="F1384" s="1223" t="s">
        <v>211</v>
      </c>
      <c r="G1384" s="1224"/>
      <c r="H1384" s="520" t="s">
        <v>69</v>
      </c>
      <c r="I1384" s="1228"/>
      <c r="J1384" s="1229"/>
      <c r="K1384" s="1229"/>
      <c r="L1384" s="1229"/>
      <c r="M1384" s="1229"/>
      <c r="N1384" s="1229"/>
      <c r="O1384" s="1230"/>
    </row>
    <row r="1385" spans="1:15" ht="17.25" customHeight="1">
      <c r="A1385" s="1084"/>
      <c r="B1385" s="49" t="s">
        <v>79</v>
      </c>
      <c r="C1385" s="1212"/>
      <c r="D1385" s="1213"/>
      <c r="E1385" s="1214"/>
      <c r="F1385" s="1223" t="s">
        <v>212</v>
      </c>
      <c r="G1385" s="1224"/>
      <c r="H1385" s="520" t="s">
        <v>70</v>
      </c>
      <c r="I1385" s="1228"/>
      <c r="J1385" s="1229"/>
      <c r="K1385" s="1229"/>
      <c r="L1385" s="1229"/>
      <c r="M1385" s="1229"/>
      <c r="N1385" s="1229"/>
      <c r="O1385" s="1230"/>
    </row>
    <row r="1386" spans="1:15" ht="17.25" customHeight="1">
      <c r="A1386" s="1084"/>
      <c r="B1386" s="49" t="s">
        <v>79</v>
      </c>
      <c r="C1386" s="1212"/>
      <c r="D1386" s="1213"/>
      <c r="E1386" s="1214"/>
      <c r="F1386" s="1223" t="s">
        <v>125</v>
      </c>
      <c r="G1386" s="1224"/>
      <c r="H1386" s="520" t="s">
        <v>72</v>
      </c>
      <c r="I1386" s="1231" t="s">
        <v>96</v>
      </c>
      <c r="J1386" s="1232"/>
      <c r="K1386" s="1232"/>
      <c r="L1386" s="1232"/>
      <c r="M1386" s="1232"/>
      <c r="N1386" s="1232"/>
      <c r="O1386" s="1233"/>
    </row>
    <row r="1387" spans="1:15" ht="17.25" customHeight="1" thickBot="1">
      <c r="A1387" s="1084"/>
      <c r="B1387" s="62" t="s">
        <v>79</v>
      </c>
      <c r="C1387" s="1215"/>
      <c r="D1387" s="1216"/>
      <c r="E1387" s="1217"/>
      <c r="F1387" s="1206" t="s">
        <v>208</v>
      </c>
      <c r="G1387" s="1207"/>
      <c r="H1387" s="521" t="s">
        <v>71</v>
      </c>
      <c r="I1387" s="1234"/>
      <c r="J1387" s="1235"/>
      <c r="K1387" s="1235"/>
      <c r="L1387" s="1235"/>
      <c r="M1387" s="1235"/>
      <c r="N1387" s="1235"/>
      <c r="O1387" s="1236"/>
    </row>
    <row r="1388" spans="1:15" ht="22.5" customHeight="1" thickTop="1">
      <c r="A1388" s="1208"/>
      <c r="B1388" s="1208"/>
      <c r="C1388" s="1208"/>
      <c r="D1388" s="1208"/>
      <c r="E1388" s="1208"/>
      <c r="F1388" s="1208"/>
      <c r="G1388" s="1208"/>
      <c r="H1388" s="1208"/>
      <c r="I1388" s="1208"/>
      <c r="J1388" s="1208"/>
      <c r="K1388" s="1208"/>
      <c r="L1388" s="1208"/>
      <c r="M1388" s="1208"/>
      <c r="N1388" s="1208"/>
      <c r="O1388" s="1208"/>
    </row>
    <row r="1389" spans="1:15" ht="24.75" customHeight="1" thickBot="1">
      <c r="A1389" s="504">
        <f>A1351+1</f>
        <v>38</v>
      </c>
      <c r="B1389" s="1083" t="s">
        <v>56</v>
      </c>
      <c r="C1389" s="1083"/>
      <c r="D1389" s="1083"/>
      <c r="E1389" s="1083"/>
      <c r="F1389" s="1083"/>
      <c r="G1389" s="1083"/>
      <c r="H1389" s="1083"/>
      <c r="I1389" s="1083"/>
      <c r="J1389" s="1083"/>
      <c r="K1389" s="1083"/>
      <c r="L1389" s="1083"/>
      <c r="M1389" s="1083"/>
      <c r="N1389" s="1083"/>
      <c r="O1389" s="1083"/>
    </row>
    <row r="1390" spans="1:15" ht="42" customHeight="1" thickTop="1">
      <c r="A1390" s="1084"/>
      <c r="B1390" s="1085"/>
      <c r="C1390" s="1086"/>
      <c r="D1390" s="1089" t="str">
        <f>Master!$E$8</f>
        <v>Govt. Sr. Secondary School Raimalwada</v>
      </c>
      <c r="E1390" s="1090"/>
      <c r="F1390" s="1090"/>
      <c r="G1390" s="1090"/>
      <c r="H1390" s="1090"/>
      <c r="I1390" s="1090"/>
      <c r="J1390" s="1090"/>
      <c r="K1390" s="1090"/>
      <c r="L1390" s="1090"/>
      <c r="M1390" s="1090"/>
      <c r="N1390" s="1090"/>
      <c r="O1390" s="1091"/>
    </row>
    <row r="1391" spans="1:15" ht="27.75" customHeight="1" thickBot="1">
      <c r="A1391" s="1084"/>
      <c r="B1391" s="1087"/>
      <c r="C1391" s="1088"/>
      <c r="D1391" s="1092" t="str">
        <f>Master!$E$11</f>
        <v>P.S.-Bapini (Jodhpur)</v>
      </c>
      <c r="E1391" s="1093"/>
      <c r="F1391" s="1093"/>
      <c r="G1391" s="1093"/>
      <c r="H1391" s="1093"/>
      <c r="I1391" s="1093"/>
      <c r="J1391" s="1093"/>
      <c r="K1391" s="1093"/>
      <c r="L1391" s="1093"/>
      <c r="M1391" s="1093"/>
      <c r="N1391" s="1093"/>
      <c r="O1391" s="1094"/>
    </row>
    <row r="1392" spans="1:15" ht="17.25" customHeight="1">
      <c r="A1392" s="1084"/>
      <c r="B1392" s="352"/>
      <c r="C1392" s="1095" t="s">
        <v>188</v>
      </c>
      <c r="D1392" s="1096"/>
      <c r="E1392" s="1096"/>
      <c r="F1392" s="1096"/>
      <c r="G1392" s="1097"/>
      <c r="H1392" s="1104" t="s">
        <v>161</v>
      </c>
      <c r="I1392" s="1104"/>
      <c r="J1392" s="1107">
        <f>VLOOKUP($A1389,'Class-9'!$B$9:$K$108,6)</f>
        <v>0</v>
      </c>
      <c r="K1392" s="1108"/>
      <c r="L1392" s="1113" t="s">
        <v>77</v>
      </c>
      <c r="M1392" s="1114"/>
      <c r="N1392" s="1115" t="str">
        <f>Master!$E$14</f>
        <v>08151106901</v>
      </c>
      <c r="O1392" s="1116"/>
    </row>
    <row r="1393" spans="1:16" ht="17.25" customHeight="1">
      <c r="A1393" s="1084"/>
      <c r="B1393" s="47"/>
      <c r="C1393" s="1098"/>
      <c r="D1393" s="1099"/>
      <c r="E1393" s="1099"/>
      <c r="F1393" s="1099"/>
      <c r="G1393" s="1100"/>
      <c r="H1393" s="1105"/>
      <c r="I1393" s="1105"/>
      <c r="J1393" s="1109"/>
      <c r="K1393" s="1110"/>
      <c r="L1393" s="1071" t="s">
        <v>73</v>
      </c>
      <c r="M1393" s="1072"/>
      <c r="N1393" s="1072"/>
      <c r="O1393" s="1073"/>
      <c r="P1393" s="165" t="s">
        <v>196</v>
      </c>
    </row>
    <row r="1394" spans="1:16" ht="17.25" customHeight="1" thickBot="1">
      <c r="A1394" s="1084"/>
      <c r="B1394" s="47"/>
      <c r="C1394" s="1101"/>
      <c r="D1394" s="1102"/>
      <c r="E1394" s="1102"/>
      <c r="F1394" s="1102"/>
      <c r="G1394" s="1103"/>
      <c r="H1394" s="1106"/>
      <c r="I1394" s="1106"/>
      <c r="J1394" s="1111"/>
      <c r="K1394" s="1112"/>
      <c r="L1394" s="1074" t="s">
        <v>57</v>
      </c>
      <c r="M1394" s="1075"/>
      <c r="N1394" s="1076" t="str">
        <f>Master!$E$6</f>
        <v>2021-22</v>
      </c>
      <c r="O1394" s="1077"/>
    </row>
    <row r="1395" spans="1:16" ht="21.75" customHeight="1">
      <c r="A1395" s="1084"/>
      <c r="B1395" s="49" t="s">
        <v>79</v>
      </c>
      <c r="C1395" s="1078" t="s">
        <v>22</v>
      </c>
      <c r="D1395" s="1079"/>
      <c r="E1395" s="1079"/>
      <c r="F1395" s="1080"/>
      <c r="G1395" s="482" t="s">
        <v>186</v>
      </c>
      <c r="H1395" s="1081">
        <f>VLOOKUP($A1389,'Class-9'!$B$9:$EX$108,4,0)</f>
        <v>0</v>
      </c>
      <c r="I1395" s="1081"/>
      <c r="J1395" s="1081"/>
      <c r="K1395" s="1081"/>
      <c r="L1395" s="1081"/>
      <c r="M1395" s="1081"/>
      <c r="N1395" s="1081"/>
      <c r="O1395" s="1082"/>
    </row>
    <row r="1396" spans="1:16" ht="21.75" customHeight="1">
      <c r="A1396" s="1084"/>
      <c r="B1396" s="49" t="s">
        <v>79</v>
      </c>
      <c r="C1396" s="1065" t="s">
        <v>24</v>
      </c>
      <c r="D1396" s="1066"/>
      <c r="E1396" s="1066"/>
      <c r="F1396" s="1067"/>
      <c r="G1396" s="483" t="s">
        <v>186</v>
      </c>
      <c r="H1396" s="1068">
        <f>VLOOKUP($A1389,'Class-9'!$B$9:$EX$108,7,0)</f>
        <v>0</v>
      </c>
      <c r="I1396" s="1068"/>
      <c r="J1396" s="1068"/>
      <c r="K1396" s="1068"/>
      <c r="L1396" s="1068"/>
      <c r="M1396" s="1068"/>
      <c r="N1396" s="1068"/>
      <c r="O1396" s="1069"/>
    </row>
    <row r="1397" spans="1:16" ht="21.75" customHeight="1">
      <c r="A1397" s="1084"/>
      <c r="B1397" s="49" t="s">
        <v>79</v>
      </c>
      <c r="C1397" s="1065" t="s">
        <v>25</v>
      </c>
      <c r="D1397" s="1066"/>
      <c r="E1397" s="1066"/>
      <c r="F1397" s="1067"/>
      <c r="G1397" s="483" t="s">
        <v>186</v>
      </c>
      <c r="H1397" s="1068">
        <f>VLOOKUP($A1389,'Class-9'!$B$9:$EX$108,8,0)</f>
        <v>0</v>
      </c>
      <c r="I1397" s="1068"/>
      <c r="J1397" s="1068"/>
      <c r="K1397" s="1068"/>
      <c r="L1397" s="1068"/>
      <c r="M1397" s="1068"/>
      <c r="N1397" s="1068"/>
      <c r="O1397" s="1069"/>
    </row>
    <row r="1398" spans="1:16" ht="21.75" customHeight="1">
      <c r="A1398" s="1084"/>
      <c r="B1398" s="49" t="s">
        <v>79</v>
      </c>
      <c r="C1398" s="1065" t="s">
        <v>58</v>
      </c>
      <c r="D1398" s="1066"/>
      <c r="E1398" s="1066"/>
      <c r="F1398" s="1067"/>
      <c r="G1398" s="483" t="s">
        <v>186</v>
      </c>
      <c r="H1398" s="1068">
        <f>VLOOKUP($A1389,'Class-9'!$B$9:$EX$108,9,0)</f>
        <v>0</v>
      </c>
      <c r="I1398" s="1068"/>
      <c r="J1398" s="1068"/>
      <c r="K1398" s="1068"/>
      <c r="L1398" s="1068"/>
      <c r="M1398" s="1068"/>
      <c r="N1398" s="1068"/>
      <c r="O1398" s="1069"/>
    </row>
    <row r="1399" spans="1:16" ht="21.75" customHeight="1">
      <c r="A1399" s="1084"/>
      <c r="B1399" s="49" t="s">
        <v>79</v>
      </c>
      <c r="C1399" s="1065" t="s">
        <v>59</v>
      </c>
      <c r="D1399" s="1066"/>
      <c r="E1399" s="1066"/>
      <c r="F1399" s="1067"/>
      <c r="G1399" s="483" t="s">
        <v>186</v>
      </c>
      <c r="H1399" s="1070" t="str">
        <f>CONCATENATE('Class-9'!$G$4,'Class-9'!$J$4)</f>
        <v>9(A)</v>
      </c>
      <c r="I1399" s="1068"/>
      <c r="J1399" s="1068"/>
      <c r="K1399" s="1068"/>
      <c r="L1399" s="1068"/>
      <c r="M1399" s="1068"/>
      <c r="N1399" s="1068"/>
      <c r="O1399" s="1069"/>
    </row>
    <row r="1400" spans="1:16" ht="21.75" customHeight="1" thickBot="1">
      <c r="A1400" s="1084"/>
      <c r="B1400" s="49" t="s">
        <v>79</v>
      </c>
      <c r="C1400" s="1145" t="s">
        <v>27</v>
      </c>
      <c r="D1400" s="1146"/>
      <c r="E1400" s="1146"/>
      <c r="F1400" s="1147"/>
      <c r="G1400" s="484" t="s">
        <v>186</v>
      </c>
      <c r="H1400" s="1148">
        <f>VLOOKUP($A1389,'Class-9'!$B$9:$EX$108,10,0)</f>
        <v>0</v>
      </c>
      <c r="I1400" s="1148"/>
      <c r="J1400" s="1148"/>
      <c r="K1400" s="1148"/>
      <c r="L1400" s="1148"/>
      <c r="M1400" s="1148"/>
      <c r="N1400" s="1148"/>
      <c r="O1400" s="1149"/>
    </row>
    <row r="1401" spans="1:16" ht="19.5" customHeight="1">
      <c r="A1401" s="1084"/>
      <c r="B1401" s="60" t="s">
        <v>79</v>
      </c>
      <c r="C1401" s="1150" t="s">
        <v>60</v>
      </c>
      <c r="D1401" s="1151"/>
      <c r="E1401" s="1154" t="s">
        <v>83</v>
      </c>
      <c r="F1401" s="1154" t="s">
        <v>84</v>
      </c>
      <c r="G1401" s="1156" t="s">
        <v>33</v>
      </c>
      <c r="H1401" s="1158" t="s">
        <v>61</v>
      </c>
      <c r="I1401" s="1158"/>
      <c r="J1401" s="1159"/>
      <c r="K1401" s="1160" t="s">
        <v>100</v>
      </c>
      <c r="L1401" s="1161"/>
      <c r="M1401" s="1162"/>
      <c r="N1401" s="1154" t="s">
        <v>91</v>
      </c>
      <c r="O1401" s="1163" t="s">
        <v>209</v>
      </c>
    </row>
    <row r="1402" spans="1:16" ht="21.75" customHeight="1">
      <c r="A1402" s="1084"/>
      <c r="B1402" s="60"/>
      <c r="C1402" s="1152"/>
      <c r="D1402" s="1153"/>
      <c r="E1402" s="1155"/>
      <c r="F1402" s="1155"/>
      <c r="G1402" s="1157"/>
      <c r="H1402" s="507" t="s">
        <v>32</v>
      </c>
      <c r="I1402" s="347" t="s">
        <v>199</v>
      </c>
      <c r="J1402" s="508" t="s">
        <v>33</v>
      </c>
      <c r="K1402" s="507" t="s">
        <v>32</v>
      </c>
      <c r="L1402" s="347" t="s">
        <v>199</v>
      </c>
      <c r="M1402" s="508" t="s">
        <v>33</v>
      </c>
      <c r="N1402" s="1155"/>
      <c r="O1402" s="1164"/>
    </row>
    <row r="1403" spans="1:16" ht="21.75" customHeight="1" thickBot="1">
      <c r="A1403" s="1084"/>
      <c r="B1403" s="60" t="s">
        <v>79</v>
      </c>
      <c r="C1403" s="1139" t="s">
        <v>62</v>
      </c>
      <c r="D1403" s="1140"/>
      <c r="E1403" s="509">
        <f>'Class-9'!$L$7</f>
        <v>20</v>
      </c>
      <c r="F1403" s="509">
        <f>'Class-9'!$M$7</f>
        <v>20</v>
      </c>
      <c r="G1403" s="510">
        <f>SUM(E1403:F1403)</f>
        <v>40</v>
      </c>
      <c r="H1403" s="509">
        <f>'Class-9'!$O$7</f>
        <v>48</v>
      </c>
      <c r="I1403" s="509">
        <f>'Class-9'!$P$7</f>
        <v>12</v>
      </c>
      <c r="J1403" s="510">
        <f>SUM(H1403:I1403)</f>
        <v>60</v>
      </c>
      <c r="K1403" s="509">
        <f>'Class-9'!$R$7</f>
        <v>80</v>
      </c>
      <c r="L1403" s="509">
        <f>'Class-9'!$S$7</f>
        <v>20</v>
      </c>
      <c r="M1403" s="510">
        <f>SUM(K1403:L1403)</f>
        <v>100</v>
      </c>
      <c r="N1403" s="509">
        <f>SUM(G1403,J1403,M1403)</f>
        <v>200</v>
      </c>
      <c r="O1403" s="1165"/>
    </row>
    <row r="1404" spans="1:16" ht="17.25" customHeight="1">
      <c r="A1404" s="1084"/>
      <c r="B1404" s="60" t="s">
        <v>79</v>
      </c>
      <c r="C1404" s="1141" t="str">
        <f>'Class-9'!$L$3</f>
        <v>HINDI</v>
      </c>
      <c r="D1404" s="1142"/>
      <c r="E1404" s="511">
        <f>IF($J1392="TC",0,IF($J1392="Nso",0,VLOOKUP($A1389,'Class-9'!$B$9:$EX$108,11,0)))</f>
        <v>0</v>
      </c>
      <c r="F1404" s="511">
        <f>IF($J1392="TC",0,IF($J1392="Nso",0,VLOOKUP($A1389,'Class-9'!$B$9:$EX$108,12,0)))</f>
        <v>0</v>
      </c>
      <c r="G1404" s="512">
        <f>E1404+F1404</f>
        <v>0</v>
      </c>
      <c r="H1404" s="511">
        <f>IF($J1392="TC",0,IF($J1392="Nso",0,VLOOKUP($A1389,'Class-9'!$B$9:$EX$108,14,0)))</f>
        <v>0</v>
      </c>
      <c r="I1404" s="511">
        <f>IF($J1392="TC",0,IF($J1392="Nso",0,VLOOKUP($A1389,'Class-9'!$B$9:$EX$108,15,0)))</f>
        <v>0</v>
      </c>
      <c r="J1404" s="512">
        <f>H1404+I1404</f>
        <v>0</v>
      </c>
      <c r="K1404" s="511">
        <f>IF($J1392="TC",0,IF($J1392="Nso",0,VLOOKUP($A1389,'Class-9'!$B$9:$EX$108,17,0)))</f>
        <v>0</v>
      </c>
      <c r="L1404" s="511">
        <f>IF($J1392="Nso",0,VLOOKUP($A1389,'Class-9'!$B$9:$EX$108,18,0))</f>
        <v>0</v>
      </c>
      <c r="M1404" s="512">
        <f>K1404+L1404</f>
        <v>0</v>
      </c>
      <c r="N1404" s="511">
        <f>G1404+J1404+M1404</f>
        <v>0</v>
      </c>
      <c r="O1404" s="513" t="str">
        <f>IF($J1392="TC",0,IF($J1392="Nso",0,VLOOKUP($A1389,'Class-9'!$B$9:$EX$108,24,0)))</f>
        <v/>
      </c>
    </row>
    <row r="1405" spans="1:16" ht="17.25" customHeight="1">
      <c r="A1405" s="1084"/>
      <c r="B1405" s="60" t="s">
        <v>79</v>
      </c>
      <c r="C1405" s="1143" t="str">
        <f>'Class-9'!$Z$3</f>
        <v>ENGLISH</v>
      </c>
      <c r="D1405" s="1144"/>
      <c r="E1405" s="511">
        <f>IF($J1392="TC",0,IF($J1392="Nso",0,VLOOKUP($A1389,'Class-9'!$B$9:$EX$108,25,0)))</f>
        <v>0</v>
      </c>
      <c r="F1405" s="511">
        <f>IF($J1392="TC",0,IF($J1392="Nso",0,VLOOKUP($A1389,'Class-9'!$B$9:$EX$108,26,0)))</f>
        <v>0</v>
      </c>
      <c r="G1405" s="514">
        <f t="shared" ref="G1405:G1409" si="148">E1405+F1405</f>
        <v>0</v>
      </c>
      <c r="H1405" s="472">
        <f>IF($J1392="TC",0,IF($J1392="Nso",0,VLOOKUP($A1389,'Class-9'!$B$9:$EX$108,28,0)))</f>
        <v>0</v>
      </c>
      <c r="I1405" s="511">
        <f>IF($J1392="TC",0,IF($J1392="Nso",0,VLOOKUP($A1389,'Class-9'!$B$9:$EX$108,29,0)))</f>
        <v>0</v>
      </c>
      <c r="J1405" s="514">
        <f t="shared" ref="J1405:J1409" si="149">H1405+I1405</f>
        <v>0</v>
      </c>
      <c r="K1405" s="511">
        <f>IF($J1392="TC",0,IF($J1392="Nso",0,VLOOKUP($A1389,'Class-9'!$B$9:$EX$108,31,0)))</f>
        <v>0</v>
      </c>
      <c r="L1405" s="511">
        <f>IF($J1392="Nso",0,VLOOKUP($A1389,'Class-9'!$B$9:$EX$108,32,0))</f>
        <v>0</v>
      </c>
      <c r="M1405" s="514">
        <f t="shared" ref="M1405:M1409" si="150">K1405+L1405</f>
        <v>0</v>
      </c>
      <c r="N1405" s="511">
        <f t="shared" ref="N1405:N1409" si="151">G1405+J1405+M1405</f>
        <v>0</v>
      </c>
      <c r="O1405" s="513" t="str">
        <f>IF($J1392="TC",0,IF($J1392="Nso",0,VLOOKUP($A1389,'Class-9'!$B$9:$EX$108,38,0)))</f>
        <v/>
      </c>
    </row>
    <row r="1406" spans="1:16" ht="17.25" customHeight="1">
      <c r="A1406" s="1084"/>
      <c r="B1406" s="60" t="s">
        <v>79</v>
      </c>
      <c r="C1406" s="1143" t="str">
        <f>'Class-9'!$AN$3</f>
        <v>SANSKRIT</v>
      </c>
      <c r="D1406" s="1144"/>
      <c r="E1406" s="511">
        <f>IF($J1392="TC",0,IF($J1392="Nso",0,VLOOKUP($A1389,'Class-9'!$B$9:$EX$108,39,0)))</f>
        <v>0</v>
      </c>
      <c r="F1406" s="511">
        <f>IF($J1392="TC",0,IF($J1392="TC",0,IF($J1392="Nso",0,VLOOKUP($A1389,'Class-9'!$B$9:$EX$108,40,0))))</f>
        <v>0</v>
      </c>
      <c r="G1406" s="514">
        <f t="shared" si="148"/>
        <v>0</v>
      </c>
      <c r="H1406" s="472">
        <f>IF($J1392="TC",0,IF($J1392="Nso",0,VLOOKUP($A1389,'Class-9'!$B$9:$EX$108,42,0)))</f>
        <v>0</v>
      </c>
      <c r="I1406" s="511">
        <f>IF($J1392="TC",0,IF($J1392="Nso",0,VLOOKUP($A1389,'Class-9'!$B$9:$EX$108,43,0)))</f>
        <v>0</v>
      </c>
      <c r="J1406" s="514">
        <f t="shared" si="149"/>
        <v>0</v>
      </c>
      <c r="K1406" s="511">
        <f>IF($J1392="TC",0,IF($J1392="Nso",0,VLOOKUP($A1389,'Class-9'!$B$9:$EX$108,45,0)))</f>
        <v>0</v>
      </c>
      <c r="L1406" s="511">
        <f>IF($J1392="Nso",0,VLOOKUP($A1389,'Class-9'!$B$9:$EX$108,46,0))</f>
        <v>0</v>
      </c>
      <c r="M1406" s="514">
        <f t="shared" si="150"/>
        <v>0</v>
      </c>
      <c r="N1406" s="511">
        <f t="shared" si="151"/>
        <v>0</v>
      </c>
      <c r="O1406" s="513" t="str">
        <f>IF($J1392="TC",0,IF($J1392="Nso",0,VLOOKUP($A1389,'Class-9'!$B$9:$EX$108,52,0)))</f>
        <v/>
      </c>
    </row>
    <row r="1407" spans="1:16" ht="17.25" customHeight="1">
      <c r="A1407" s="1084"/>
      <c r="B1407" s="60" t="s">
        <v>79</v>
      </c>
      <c r="C1407" s="1143" t="str">
        <f>'Class-9'!$BB$3</f>
        <v>SCIENCE</v>
      </c>
      <c r="D1407" s="1144"/>
      <c r="E1407" s="511">
        <f>IF($J1392="TC",0,IF($J1392="Nso",0,VLOOKUP($A1389,'Class-9'!$B$9:$EX$108,53,0)))</f>
        <v>0</v>
      </c>
      <c r="F1407" s="511">
        <f>IF($J1392="TC",0,IF($J1392="Nso",0,VLOOKUP($A1389,'Class-9'!$B$9:$EX$108,54,0)))</f>
        <v>0</v>
      </c>
      <c r="G1407" s="514">
        <f t="shared" si="148"/>
        <v>0</v>
      </c>
      <c r="H1407" s="472">
        <f>IF($J1392="TC",0,IF($J1392="Nso",0,VLOOKUP($A1389,'Class-9'!$B$9:$EX$108,56,0)))</f>
        <v>0</v>
      </c>
      <c r="I1407" s="511">
        <f>IF($J1392="TC",0,IF($J1392="Nso",0,VLOOKUP($A1389,'Class-9'!$B$9:$EX$108,57,0)))</f>
        <v>0</v>
      </c>
      <c r="J1407" s="514">
        <f t="shared" si="149"/>
        <v>0</v>
      </c>
      <c r="K1407" s="511">
        <f>IF($J1392="TC",0,IF($J1392="Nso",0,VLOOKUP($A1389,'Class-9'!$B$9:$EX$108,59,0)))</f>
        <v>0</v>
      </c>
      <c r="L1407" s="511">
        <f>IF($J1392="Nso",0,VLOOKUP($A1389,'Class-9'!$B$9:$EX$108,60,0))</f>
        <v>0</v>
      </c>
      <c r="M1407" s="514">
        <f t="shared" si="150"/>
        <v>0</v>
      </c>
      <c r="N1407" s="511">
        <f t="shared" si="151"/>
        <v>0</v>
      </c>
      <c r="O1407" s="513" t="str">
        <f>IF($J1392="TC",0,IF($J1392="Nso",0,VLOOKUP($A1389,'Class-9'!$B$9:$EX$108,66,0)))</f>
        <v/>
      </c>
    </row>
    <row r="1408" spans="1:16" ht="17.25" customHeight="1">
      <c r="A1408" s="1084"/>
      <c r="B1408" s="60" t="s">
        <v>79</v>
      </c>
      <c r="C1408" s="1143" t="str">
        <f>'Class-9'!$BP$3</f>
        <v>MATHEMATICS</v>
      </c>
      <c r="D1408" s="1144"/>
      <c r="E1408" s="511">
        <f>IF($J1392="TC",0,IF($J1392="Nso",0,VLOOKUP($A1389,'Class-9'!$B$9:$EX$108,67,0)))</f>
        <v>0</v>
      </c>
      <c r="F1408" s="511">
        <f>IF($J1392="TC",0,IF($J1392="Nso",0,VLOOKUP($A1389,'Class-9'!$B$9:$EX$108,68,0)))</f>
        <v>0</v>
      </c>
      <c r="G1408" s="514">
        <f t="shared" si="148"/>
        <v>0</v>
      </c>
      <c r="H1408" s="472">
        <f>IF($J1392="TC",0,IF($J1392="Nso",0,VLOOKUP($A1389,'Class-9'!$B$9:$EX$108,70,0)))</f>
        <v>0</v>
      </c>
      <c r="I1408" s="511">
        <f>IF($J1392="TC",0,IF($J1392="Nso",0,VLOOKUP($A1389,'Class-9'!$B$9:$EX$108,71,0)))</f>
        <v>0</v>
      </c>
      <c r="J1408" s="514">
        <f t="shared" si="149"/>
        <v>0</v>
      </c>
      <c r="K1408" s="511">
        <f>IF($J1392="TC",0,IF($J1392="Nso",0,VLOOKUP($A1389,'Class-9'!$B$9:$EX$108,73,0)))</f>
        <v>0</v>
      </c>
      <c r="L1408" s="511">
        <f>IF($J1392="Nso",0,VLOOKUP($A1389,'Class-9'!$B$9:$EX$108,74,0))</f>
        <v>0</v>
      </c>
      <c r="M1408" s="514">
        <f t="shared" si="150"/>
        <v>0</v>
      </c>
      <c r="N1408" s="511">
        <f t="shared" si="151"/>
        <v>0</v>
      </c>
      <c r="O1408" s="513" t="str">
        <f>IF($J1392="TC",0,IF($J1392="Nso",0,VLOOKUP($A1389,'Class-9'!$B$9:$EX$108,80,0)))</f>
        <v/>
      </c>
    </row>
    <row r="1409" spans="1:15" ht="17.25" customHeight="1" thickBot="1">
      <c r="A1409" s="1084"/>
      <c r="B1409" s="60" t="s">
        <v>79</v>
      </c>
      <c r="C1409" s="1117" t="str">
        <f>'Class-9'!$CD$3</f>
        <v>SOCIAL SCIENCE</v>
      </c>
      <c r="D1409" s="1118"/>
      <c r="E1409" s="511">
        <f>IF($J1392="TC",0,IF($J1392="Nso",0,VLOOKUP($A1389,'Class-9'!$B$9:$EX$108,81,0)))</f>
        <v>0</v>
      </c>
      <c r="F1409" s="511">
        <f>IF($J1392="TC",0,IF($J1392="Nso",0,VLOOKUP($A1389,'Class-9'!$B$9:$EX$108,82,0)))</f>
        <v>0</v>
      </c>
      <c r="G1409" s="515">
        <f t="shared" si="148"/>
        <v>0</v>
      </c>
      <c r="H1409" s="516">
        <f>IF($J1392="TC",0,IF($J1392="Nso",0,VLOOKUP($A1389,'Class-9'!$B$9:$EX$108,84,0)))</f>
        <v>0</v>
      </c>
      <c r="I1409" s="511">
        <f>IF($J1392="TC",0,IF($J1392="Nso",0,VLOOKUP($A1389,'Class-9'!$B$9:$EX$108,85,0)))</f>
        <v>0</v>
      </c>
      <c r="J1409" s="515">
        <f t="shared" si="149"/>
        <v>0</v>
      </c>
      <c r="K1409" s="511">
        <f>IF($J1392="TC",0,IF($J1392="Nso",0,VLOOKUP($A1389,'Class-9'!$B$9:$EX$108,87,0)))</f>
        <v>0</v>
      </c>
      <c r="L1409" s="511">
        <f>IF($J1392="Nso",0,VLOOKUP($A1389,'Class-9'!$B$9:$EX$108,88,0))</f>
        <v>0</v>
      </c>
      <c r="M1409" s="515">
        <f t="shared" si="150"/>
        <v>0</v>
      </c>
      <c r="N1409" s="511">
        <f t="shared" si="151"/>
        <v>0</v>
      </c>
      <c r="O1409" s="513" t="str">
        <f>IF($J1392="TC",0,IF($J1392="Nso",0,VLOOKUP($A1389,'Class-9'!$B$9:$EX$108,94,0)))</f>
        <v/>
      </c>
    </row>
    <row r="1410" spans="1:15" ht="21.75" customHeight="1">
      <c r="A1410" s="1084"/>
      <c r="B1410" s="60" t="s">
        <v>79</v>
      </c>
      <c r="C1410" s="1119" t="s">
        <v>92</v>
      </c>
      <c r="D1410" s="1120"/>
      <c r="E1410" s="1121"/>
      <c r="F1410" s="1125" t="s">
        <v>93</v>
      </c>
      <c r="G1410" s="1126"/>
      <c r="H1410" s="1127" t="s">
        <v>94</v>
      </c>
      <c r="I1410" s="1128"/>
      <c r="J1410" s="1129" t="s">
        <v>47</v>
      </c>
      <c r="K1410" s="1130"/>
      <c r="L1410" s="517" t="s">
        <v>114</v>
      </c>
      <c r="M1410" s="1131" t="s">
        <v>45</v>
      </c>
      <c r="N1410" s="1132"/>
      <c r="O1410" s="518" t="s">
        <v>49</v>
      </c>
    </row>
    <row r="1411" spans="1:15" ht="21.75" customHeight="1" thickBot="1">
      <c r="A1411" s="1084"/>
      <c r="B1411" s="60" t="s">
        <v>79</v>
      </c>
      <c r="C1411" s="1122"/>
      <c r="D1411" s="1123"/>
      <c r="E1411" s="1124"/>
      <c r="F1411" s="1133">
        <f>IF($J1392="TC",0,IF($J1392="Nso",0,VLOOKUP($A1389,'Class-9'!$B$9:$EX$108,146,0)))</f>
        <v>0</v>
      </c>
      <c r="G1411" s="1134"/>
      <c r="H1411" s="1133">
        <f>IF($J1392="TC",0,IF($J1392="Nso",0,VLOOKUP($A1389,'Class-9'!$B$9:$EX$108,147,0)))</f>
        <v>0</v>
      </c>
      <c r="I1411" s="1134"/>
      <c r="J1411" s="1135">
        <f>IF($J1392="TC",0,IF($J1392="Nso",0,VLOOKUP($A1389,'Class-9'!$B$9:$EX$108,148,0)))</f>
        <v>0</v>
      </c>
      <c r="K1411" s="1136"/>
      <c r="L1411" s="349" t="str">
        <f>IF($J1392="TC",0,IF($J1392="Nso",0,VLOOKUP($A1389,'Class-9'!$B$9:$EX$108,149,0)))</f>
        <v/>
      </c>
      <c r="M1411" s="1137" t="str">
        <f>IF($J1392="TC","TC",IF($J1392="Nso","NSO",VLOOKUP($A1389,'Class-9'!$B$9:$EX$108,150,0)))</f>
        <v/>
      </c>
      <c r="N1411" s="1138"/>
      <c r="O1411" s="123" t="str">
        <f>IF($J1392="Nso",0,VLOOKUP($A1389,'Class-9'!$B$9:$EX$108,152,0))</f>
        <v/>
      </c>
    </row>
    <row r="1412" spans="1:15" ht="21.75" customHeight="1">
      <c r="A1412" s="1084"/>
      <c r="B1412" s="60" t="s">
        <v>79</v>
      </c>
      <c r="C1412" s="1186" t="s">
        <v>65</v>
      </c>
      <c r="D1412" s="1187"/>
      <c r="E1412" s="1187"/>
      <c r="F1412" s="1187"/>
      <c r="G1412" s="1187"/>
      <c r="H1412" s="1188"/>
      <c r="I1412" s="1189" t="s">
        <v>66</v>
      </c>
      <c r="J1412" s="1190"/>
      <c r="K1412" s="1190"/>
      <c r="L1412" s="124">
        <f>VLOOKUP($A1389,'Class-9'!$B$9:$EX$108,143,0)</f>
        <v>0</v>
      </c>
      <c r="M1412" s="1191" t="s">
        <v>126</v>
      </c>
      <c r="N1412" s="1192"/>
      <c r="O1412" s="1193"/>
    </row>
    <row r="1413" spans="1:15" ht="21.75" customHeight="1" thickBot="1">
      <c r="A1413" s="1084"/>
      <c r="B1413" s="60" t="s">
        <v>79</v>
      </c>
      <c r="C1413" s="1194" t="s">
        <v>60</v>
      </c>
      <c r="D1413" s="1195"/>
      <c r="E1413" s="1195"/>
      <c r="F1413" s="1196" t="s">
        <v>197</v>
      </c>
      <c r="G1413" s="1196"/>
      <c r="H1413" s="351" t="s">
        <v>53</v>
      </c>
      <c r="I1413" s="1197" t="s">
        <v>67</v>
      </c>
      <c r="J1413" s="1198"/>
      <c r="K1413" s="1198"/>
      <c r="L1413" s="174">
        <f>VLOOKUP($A1389,'Class-9'!$B$9:$EX$108,144,0)</f>
        <v>0</v>
      </c>
      <c r="M1413" s="1199" t="str">
        <f>IF($J1392="TC",0,IF($J1392="Nso",0,VLOOKUP($A1389,'Class-9'!$B$9:$EX$108,145,0)))</f>
        <v/>
      </c>
      <c r="N1413" s="1200"/>
      <c r="O1413" s="1201"/>
    </row>
    <row r="1414" spans="1:15" ht="21.75" customHeight="1">
      <c r="A1414" s="1084"/>
      <c r="B1414" s="60" t="s">
        <v>79</v>
      </c>
      <c r="C1414" s="1194"/>
      <c r="D1414" s="1195"/>
      <c r="E1414" s="1195"/>
      <c r="F1414" s="1196"/>
      <c r="G1414" s="1196"/>
      <c r="H1414" s="490" t="s">
        <v>203</v>
      </c>
      <c r="I1414" s="1202" t="s">
        <v>68</v>
      </c>
      <c r="J1414" s="1203"/>
      <c r="K1414" s="1203"/>
      <c r="L1414" s="1204">
        <f>IF($J1392="TC","Transferred",IF($J1392="Nso","NameSeparated",VLOOKUP($A1389,'Class-9'!$B$9:$EX$108,153,0)))</f>
        <v>0</v>
      </c>
      <c r="M1414" s="1204"/>
      <c r="N1414" s="1204"/>
      <c r="O1414" s="1205"/>
    </row>
    <row r="1415" spans="1:15" s="489" customFormat="1" ht="17.25" customHeight="1">
      <c r="A1415" s="1084"/>
      <c r="B1415" s="488" t="s">
        <v>79</v>
      </c>
      <c r="C1415" s="1166" t="str">
        <f>'Class-9'!$CR$3</f>
        <v>Foundation Of Information Tech.</v>
      </c>
      <c r="D1415" s="1167"/>
      <c r="E1415" s="1168"/>
      <c r="F1415" s="1169" t="str">
        <f>IF($J1392="TC",0,IF($J1392="Nso",0,VLOOKUP($A1389,'Class-9'!$B$9:$GA$108,170,0)))</f>
        <v>0/200</v>
      </c>
      <c r="G1415" s="1169"/>
      <c r="H1415" s="122">
        <f>IF($J1392="TC",0,IF($J1392="Nso",0,VLOOKUP($A1389,'Class-9'!$B$9:$GA$108,106,0)))</f>
        <v>0</v>
      </c>
      <c r="I1415" s="1170" t="s">
        <v>81</v>
      </c>
      <c r="J1415" s="1171"/>
      <c r="K1415" s="1171"/>
      <c r="L1415" s="1172">
        <f>'Class-9'!$T$2</f>
        <v>44676</v>
      </c>
      <c r="M1415" s="1173"/>
      <c r="N1415" s="1173"/>
      <c r="O1415" s="1174"/>
    </row>
    <row r="1416" spans="1:15" s="489" customFormat="1" ht="17.25" customHeight="1">
      <c r="A1416" s="1084"/>
      <c r="B1416" s="488" t="s">
        <v>79</v>
      </c>
      <c r="C1416" s="1175" t="str">
        <f>'Class-9'!$DD$3</f>
        <v>Health &amp; Phy. Edu.</v>
      </c>
      <c r="D1416" s="1169"/>
      <c r="E1416" s="1169"/>
      <c r="F1416" s="1176" t="str">
        <f>IF($J1392="TC",0,IF($J1392="Nso",0,VLOOKUP($A1389,'Class-9'!$B$9:$GA$108,174,0)))</f>
        <v>0/200</v>
      </c>
      <c r="G1416" s="1177"/>
      <c r="H1416" s="122">
        <f>IF($J1392="TC",0,IF($J1392="Nso",0,VLOOKUP($A1389,'Class-9'!$B$9:$GA$108,118,0)))</f>
        <v>0</v>
      </c>
      <c r="I1416" s="1178"/>
      <c r="J1416" s="1179"/>
      <c r="K1416" s="1179"/>
      <c r="L1416" s="1179"/>
      <c r="M1416" s="1179"/>
      <c r="N1416" s="1179"/>
      <c r="O1416" s="1180"/>
    </row>
    <row r="1417" spans="1:15" s="489" customFormat="1" ht="17.25" customHeight="1">
      <c r="A1417" s="1084"/>
      <c r="B1417" s="488" t="s">
        <v>79</v>
      </c>
      <c r="C1417" s="1184" t="str">
        <f>'Class-9'!$DP$3</f>
        <v>S.U.P.W.</v>
      </c>
      <c r="D1417" s="1185"/>
      <c r="E1417" s="1185"/>
      <c r="F1417" s="1176" t="str">
        <f>IF($J1392="TC",0,IF($J1392="Nso",0,VLOOKUP($A1389,'Class-9'!$B$9:$GA$108,178,0)))</f>
        <v>0/100</v>
      </c>
      <c r="G1417" s="1177"/>
      <c r="H1417" s="122">
        <f>IF($J1392="TC",0,IF($J1392="Nso",0,VLOOKUP($A1389,'Class-9'!$B$9:$GA$108,124,0)))</f>
        <v>0</v>
      </c>
      <c r="I1417" s="1181"/>
      <c r="J1417" s="1182"/>
      <c r="K1417" s="1182"/>
      <c r="L1417" s="1182"/>
      <c r="M1417" s="1182"/>
      <c r="N1417" s="1182"/>
      <c r="O1417" s="1183"/>
    </row>
    <row r="1418" spans="1:15" s="489" customFormat="1" ht="17.25" customHeight="1">
      <c r="A1418" s="1084"/>
      <c r="B1418" s="488"/>
      <c r="C1418" s="1184" t="str">
        <f>'Class-9'!$DV$3</f>
        <v>ART EDUCATION</v>
      </c>
      <c r="D1418" s="1185"/>
      <c r="E1418" s="1185"/>
      <c r="F1418" s="1176" t="str">
        <f>IF($J1391="TC",0,IF($J1391="Nso",0,VLOOKUP($A1389,'Class-9'!$B$9:$GA$108,182,0)))</f>
        <v>0/100</v>
      </c>
      <c r="G1418" s="1177"/>
      <c r="H1418" s="122">
        <f>IF($J1391="TC",0,IF($J1391="Nso",0,VLOOKUP($A1389,'Class-9'!$B$9:$GA$108,130,0)))</f>
        <v>0</v>
      </c>
      <c r="I1418" s="1237" t="s">
        <v>95</v>
      </c>
      <c r="J1418" s="1221"/>
      <c r="K1418" s="1221"/>
      <c r="L1418" s="1221"/>
      <c r="M1418" s="1221"/>
      <c r="N1418" s="1221"/>
      <c r="O1418" s="1222"/>
    </row>
    <row r="1419" spans="1:15" s="489" customFormat="1" ht="17.25" customHeight="1" thickBot="1">
      <c r="A1419" s="1084"/>
      <c r="B1419" s="488" t="s">
        <v>79</v>
      </c>
      <c r="C1419" s="1238" t="str">
        <f>'Class-9'!$EB$3</f>
        <v>H &amp; C RAJ</v>
      </c>
      <c r="D1419" s="1239"/>
      <c r="E1419" s="1239"/>
      <c r="F1419" s="1240" t="str">
        <f>IF($J1392="TC",0,IF($J1392="Nso",0,VLOOKUP($A1389,'Class-9'!$B$9:$GZ$108,186,0)))</f>
        <v>0/200</v>
      </c>
      <c r="G1419" s="1241"/>
      <c r="H1419" s="468">
        <f>IF($J1392="TC",0,IF($J1392="Nso",0,VLOOKUP($A1389,'Class-9'!$B$9:$GAZ$108,142,0)))</f>
        <v>0</v>
      </c>
      <c r="I1419" s="1237" t="s">
        <v>74</v>
      </c>
      <c r="J1419" s="1221"/>
      <c r="K1419" s="1221"/>
      <c r="L1419" s="1221"/>
      <c r="M1419" s="1221"/>
      <c r="N1419" s="1221"/>
      <c r="O1419" s="1222"/>
    </row>
    <row r="1420" spans="1:15" ht="17.25" customHeight="1">
      <c r="A1420" s="1084"/>
      <c r="B1420" s="49" t="s">
        <v>79</v>
      </c>
      <c r="C1420" s="1209" t="s">
        <v>205</v>
      </c>
      <c r="D1420" s="1210"/>
      <c r="E1420" s="1211"/>
      <c r="F1420" s="1218" t="s">
        <v>206</v>
      </c>
      <c r="G1420" s="1219"/>
      <c r="H1420" s="519" t="s">
        <v>34</v>
      </c>
      <c r="I1420" s="1220" t="s">
        <v>75</v>
      </c>
      <c r="J1420" s="1221"/>
      <c r="K1420" s="1221"/>
      <c r="L1420" s="1221"/>
      <c r="M1420" s="1221"/>
      <c r="N1420" s="1221"/>
      <c r="O1420" s="1222"/>
    </row>
    <row r="1421" spans="1:15" ht="17.25" customHeight="1">
      <c r="A1421" s="1084"/>
      <c r="B1421" s="49" t="s">
        <v>79</v>
      </c>
      <c r="C1421" s="1212"/>
      <c r="D1421" s="1213"/>
      <c r="E1421" s="1214"/>
      <c r="F1421" s="1223" t="s">
        <v>207</v>
      </c>
      <c r="G1421" s="1224"/>
      <c r="H1421" s="520" t="s">
        <v>204</v>
      </c>
      <c r="I1421" s="1225" t="s">
        <v>76</v>
      </c>
      <c r="J1421" s="1226"/>
      <c r="K1421" s="1226"/>
      <c r="L1421" s="1226"/>
      <c r="M1421" s="1226"/>
      <c r="N1421" s="1226"/>
      <c r="O1421" s="1227"/>
    </row>
    <row r="1422" spans="1:15" ht="17.25" customHeight="1">
      <c r="A1422" s="1084"/>
      <c r="B1422" s="49" t="s">
        <v>79</v>
      </c>
      <c r="C1422" s="1212"/>
      <c r="D1422" s="1213"/>
      <c r="E1422" s="1214"/>
      <c r="F1422" s="1223" t="s">
        <v>211</v>
      </c>
      <c r="G1422" s="1224"/>
      <c r="H1422" s="520" t="s">
        <v>69</v>
      </c>
      <c r="I1422" s="1228"/>
      <c r="J1422" s="1229"/>
      <c r="K1422" s="1229"/>
      <c r="L1422" s="1229"/>
      <c r="M1422" s="1229"/>
      <c r="N1422" s="1229"/>
      <c r="O1422" s="1230"/>
    </row>
    <row r="1423" spans="1:15" ht="17.25" customHeight="1">
      <c r="A1423" s="1084"/>
      <c r="B1423" s="49" t="s">
        <v>79</v>
      </c>
      <c r="C1423" s="1212"/>
      <c r="D1423" s="1213"/>
      <c r="E1423" s="1214"/>
      <c r="F1423" s="1223" t="s">
        <v>212</v>
      </c>
      <c r="G1423" s="1224"/>
      <c r="H1423" s="520" t="s">
        <v>70</v>
      </c>
      <c r="I1423" s="1228"/>
      <c r="J1423" s="1229"/>
      <c r="K1423" s="1229"/>
      <c r="L1423" s="1229"/>
      <c r="M1423" s="1229"/>
      <c r="N1423" s="1229"/>
      <c r="O1423" s="1230"/>
    </row>
    <row r="1424" spans="1:15" ht="17.25" customHeight="1">
      <c r="A1424" s="1084"/>
      <c r="B1424" s="49" t="s">
        <v>79</v>
      </c>
      <c r="C1424" s="1212"/>
      <c r="D1424" s="1213"/>
      <c r="E1424" s="1214"/>
      <c r="F1424" s="1223" t="s">
        <v>125</v>
      </c>
      <c r="G1424" s="1224"/>
      <c r="H1424" s="520" t="s">
        <v>72</v>
      </c>
      <c r="I1424" s="1231" t="s">
        <v>96</v>
      </c>
      <c r="J1424" s="1232"/>
      <c r="K1424" s="1232"/>
      <c r="L1424" s="1232"/>
      <c r="M1424" s="1232"/>
      <c r="N1424" s="1232"/>
      <c r="O1424" s="1233"/>
    </row>
    <row r="1425" spans="1:16" ht="17.25" customHeight="1" thickBot="1">
      <c r="A1425" s="1084"/>
      <c r="B1425" s="62" t="s">
        <v>79</v>
      </c>
      <c r="C1425" s="1215"/>
      <c r="D1425" s="1216"/>
      <c r="E1425" s="1217"/>
      <c r="F1425" s="1206" t="s">
        <v>208</v>
      </c>
      <c r="G1425" s="1207"/>
      <c r="H1425" s="521" t="s">
        <v>71</v>
      </c>
      <c r="I1425" s="1234"/>
      <c r="J1425" s="1235"/>
      <c r="K1425" s="1235"/>
      <c r="L1425" s="1235"/>
      <c r="M1425" s="1235"/>
      <c r="N1425" s="1235"/>
      <c r="O1425" s="1236"/>
    </row>
    <row r="1426" spans="1:16" ht="24.75" customHeight="1" thickTop="1" thickBot="1">
      <c r="A1426" s="504">
        <f>A1389+1</f>
        <v>39</v>
      </c>
      <c r="B1426" s="1083" t="s">
        <v>56</v>
      </c>
      <c r="C1426" s="1083"/>
      <c r="D1426" s="1083"/>
      <c r="E1426" s="1083"/>
      <c r="F1426" s="1083"/>
      <c r="G1426" s="1083"/>
      <c r="H1426" s="1083"/>
      <c r="I1426" s="1083"/>
      <c r="J1426" s="1083"/>
      <c r="K1426" s="1083"/>
      <c r="L1426" s="1083"/>
      <c r="M1426" s="1083"/>
      <c r="N1426" s="1083"/>
      <c r="O1426" s="1083"/>
    </row>
    <row r="1427" spans="1:16" ht="42" customHeight="1" thickTop="1">
      <c r="A1427" s="1084"/>
      <c r="B1427" s="1085"/>
      <c r="C1427" s="1086"/>
      <c r="D1427" s="1089" t="str">
        <f>Master!$E$8</f>
        <v>Govt. Sr. Secondary School Raimalwada</v>
      </c>
      <c r="E1427" s="1090"/>
      <c r="F1427" s="1090"/>
      <c r="G1427" s="1090"/>
      <c r="H1427" s="1090"/>
      <c r="I1427" s="1090"/>
      <c r="J1427" s="1090"/>
      <c r="K1427" s="1090"/>
      <c r="L1427" s="1090"/>
      <c r="M1427" s="1090"/>
      <c r="N1427" s="1090"/>
      <c r="O1427" s="1091"/>
    </row>
    <row r="1428" spans="1:16" ht="27.75" customHeight="1" thickBot="1">
      <c r="A1428" s="1084"/>
      <c r="B1428" s="1087"/>
      <c r="C1428" s="1088"/>
      <c r="D1428" s="1092" t="str">
        <f>Master!$E$11</f>
        <v>P.S.-Bapini (Jodhpur)</v>
      </c>
      <c r="E1428" s="1093"/>
      <c r="F1428" s="1093"/>
      <c r="G1428" s="1093"/>
      <c r="H1428" s="1093"/>
      <c r="I1428" s="1093"/>
      <c r="J1428" s="1093"/>
      <c r="K1428" s="1093"/>
      <c r="L1428" s="1093"/>
      <c r="M1428" s="1093"/>
      <c r="N1428" s="1093"/>
      <c r="O1428" s="1094"/>
    </row>
    <row r="1429" spans="1:16" ht="17.25" customHeight="1">
      <c r="A1429" s="1084"/>
      <c r="B1429" s="352"/>
      <c r="C1429" s="1095" t="s">
        <v>188</v>
      </c>
      <c r="D1429" s="1096"/>
      <c r="E1429" s="1096"/>
      <c r="F1429" s="1096"/>
      <c r="G1429" s="1097"/>
      <c r="H1429" s="1104" t="s">
        <v>161</v>
      </c>
      <c r="I1429" s="1104"/>
      <c r="J1429" s="1107">
        <f>VLOOKUP($A1426,'Class-9'!$B$9:$K$108,6)</f>
        <v>0</v>
      </c>
      <c r="K1429" s="1108"/>
      <c r="L1429" s="1113" t="s">
        <v>77</v>
      </c>
      <c r="M1429" s="1114"/>
      <c r="N1429" s="1115" t="str">
        <f>Master!$E$14</f>
        <v>08151106901</v>
      </c>
      <c r="O1429" s="1116"/>
    </row>
    <row r="1430" spans="1:16" ht="17.25" customHeight="1">
      <c r="A1430" s="1084"/>
      <c r="B1430" s="47"/>
      <c r="C1430" s="1098"/>
      <c r="D1430" s="1099"/>
      <c r="E1430" s="1099"/>
      <c r="F1430" s="1099"/>
      <c r="G1430" s="1100"/>
      <c r="H1430" s="1105"/>
      <c r="I1430" s="1105"/>
      <c r="J1430" s="1109"/>
      <c r="K1430" s="1110"/>
      <c r="L1430" s="1071" t="s">
        <v>73</v>
      </c>
      <c r="M1430" s="1072"/>
      <c r="N1430" s="1072"/>
      <c r="O1430" s="1073"/>
      <c r="P1430" s="165" t="s">
        <v>196</v>
      </c>
    </row>
    <row r="1431" spans="1:16" ht="17.25" customHeight="1" thickBot="1">
      <c r="A1431" s="1084"/>
      <c r="B1431" s="47"/>
      <c r="C1431" s="1101"/>
      <c r="D1431" s="1102"/>
      <c r="E1431" s="1102"/>
      <c r="F1431" s="1102"/>
      <c r="G1431" s="1103"/>
      <c r="H1431" s="1106"/>
      <c r="I1431" s="1106"/>
      <c r="J1431" s="1111"/>
      <c r="K1431" s="1112"/>
      <c r="L1431" s="1074" t="s">
        <v>57</v>
      </c>
      <c r="M1431" s="1075"/>
      <c r="N1431" s="1076" t="str">
        <f>Master!$E$6</f>
        <v>2021-22</v>
      </c>
      <c r="O1431" s="1077"/>
    </row>
    <row r="1432" spans="1:16" ht="21.75" customHeight="1">
      <c r="A1432" s="1084"/>
      <c r="B1432" s="49" t="s">
        <v>79</v>
      </c>
      <c r="C1432" s="1078" t="s">
        <v>22</v>
      </c>
      <c r="D1432" s="1079"/>
      <c r="E1432" s="1079"/>
      <c r="F1432" s="1080"/>
      <c r="G1432" s="482" t="s">
        <v>186</v>
      </c>
      <c r="H1432" s="1081">
        <f>VLOOKUP($A1426,'Class-9'!$B$9:$EX$108,4,0)</f>
        <v>0</v>
      </c>
      <c r="I1432" s="1081"/>
      <c r="J1432" s="1081"/>
      <c r="K1432" s="1081"/>
      <c r="L1432" s="1081"/>
      <c r="M1432" s="1081"/>
      <c r="N1432" s="1081"/>
      <c r="O1432" s="1082"/>
    </row>
    <row r="1433" spans="1:16" ht="21.75" customHeight="1">
      <c r="A1433" s="1084"/>
      <c r="B1433" s="49" t="s">
        <v>79</v>
      </c>
      <c r="C1433" s="1065" t="s">
        <v>24</v>
      </c>
      <c r="D1433" s="1066"/>
      <c r="E1433" s="1066"/>
      <c r="F1433" s="1067"/>
      <c r="G1433" s="483" t="s">
        <v>186</v>
      </c>
      <c r="H1433" s="1068">
        <f>VLOOKUP($A1426,'Class-9'!$B$9:$EX$108,7,0)</f>
        <v>0</v>
      </c>
      <c r="I1433" s="1068"/>
      <c r="J1433" s="1068"/>
      <c r="K1433" s="1068"/>
      <c r="L1433" s="1068"/>
      <c r="M1433" s="1068"/>
      <c r="N1433" s="1068"/>
      <c r="O1433" s="1069"/>
    </row>
    <row r="1434" spans="1:16" ht="21.75" customHeight="1">
      <c r="A1434" s="1084"/>
      <c r="B1434" s="49" t="s">
        <v>79</v>
      </c>
      <c r="C1434" s="1065" t="s">
        <v>25</v>
      </c>
      <c r="D1434" s="1066"/>
      <c r="E1434" s="1066"/>
      <c r="F1434" s="1067"/>
      <c r="G1434" s="483" t="s">
        <v>186</v>
      </c>
      <c r="H1434" s="1068">
        <f>VLOOKUP($A1426,'Class-9'!$B$9:$EX$108,8,0)</f>
        <v>0</v>
      </c>
      <c r="I1434" s="1068"/>
      <c r="J1434" s="1068"/>
      <c r="K1434" s="1068"/>
      <c r="L1434" s="1068"/>
      <c r="M1434" s="1068"/>
      <c r="N1434" s="1068"/>
      <c r="O1434" s="1069"/>
    </row>
    <row r="1435" spans="1:16" ht="21.75" customHeight="1">
      <c r="A1435" s="1084"/>
      <c r="B1435" s="49" t="s">
        <v>79</v>
      </c>
      <c r="C1435" s="1065" t="s">
        <v>58</v>
      </c>
      <c r="D1435" s="1066"/>
      <c r="E1435" s="1066"/>
      <c r="F1435" s="1067"/>
      <c r="G1435" s="483" t="s">
        <v>186</v>
      </c>
      <c r="H1435" s="1068">
        <f>VLOOKUP($A1426,'Class-9'!$B$9:$EX$108,9,0)</f>
        <v>0</v>
      </c>
      <c r="I1435" s="1068"/>
      <c r="J1435" s="1068"/>
      <c r="K1435" s="1068"/>
      <c r="L1435" s="1068"/>
      <c r="M1435" s="1068"/>
      <c r="N1435" s="1068"/>
      <c r="O1435" s="1069"/>
    </row>
    <row r="1436" spans="1:16" ht="21.75" customHeight="1">
      <c r="A1436" s="1084"/>
      <c r="B1436" s="49" t="s">
        <v>79</v>
      </c>
      <c r="C1436" s="1065" t="s">
        <v>59</v>
      </c>
      <c r="D1436" s="1066"/>
      <c r="E1436" s="1066"/>
      <c r="F1436" s="1067"/>
      <c r="G1436" s="483" t="s">
        <v>186</v>
      </c>
      <c r="H1436" s="1070" t="str">
        <f>CONCATENATE('Class-9'!$G$4,'Class-9'!$J$4)</f>
        <v>9(A)</v>
      </c>
      <c r="I1436" s="1068"/>
      <c r="J1436" s="1068"/>
      <c r="K1436" s="1068"/>
      <c r="L1436" s="1068"/>
      <c r="M1436" s="1068"/>
      <c r="N1436" s="1068"/>
      <c r="O1436" s="1069"/>
    </row>
    <row r="1437" spans="1:16" ht="21.75" customHeight="1" thickBot="1">
      <c r="A1437" s="1084"/>
      <c r="B1437" s="49" t="s">
        <v>79</v>
      </c>
      <c r="C1437" s="1145" t="s">
        <v>27</v>
      </c>
      <c r="D1437" s="1146"/>
      <c r="E1437" s="1146"/>
      <c r="F1437" s="1147"/>
      <c r="G1437" s="484" t="s">
        <v>186</v>
      </c>
      <c r="H1437" s="1148">
        <f>VLOOKUP($A1426,'Class-9'!$B$9:$EX$108,10,0)</f>
        <v>0</v>
      </c>
      <c r="I1437" s="1148"/>
      <c r="J1437" s="1148"/>
      <c r="K1437" s="1148"/>
      <c r="L1437" s="1148"/>
      <c r="M1437" s="1148"/>
      <c r="N1437" s="1148"/>
      <c r="O1437" s="1149"/>
    </row>
    <row r="1438" spans="1:16" ht="19.5" customHeight="1">
      <c r="A1438" s="1084"/>
      <c r="B1438" s="60" t="s">
        <v>79</v>
      </c>
      <c r="C1438" s="1150" t="s">
        <v>60</v>
      </c>
      <c r="D1438" s="1151"/>
      <c r="E1438" s="1154" t="s">
        <v>83</v>
      </c>
      <c r="F1438" s="1154" t="s">
        <v>84</v>
      </c>
      <c r="G1438" s="1156" t="s">
        <v>33</v>
      </c>
      <c r="H1438" s="1158" t="s">
        <v>61</v>
      </c>
      <c r="I1438" s="1158"/>
      <c r="J1438" s="1159"/>
      <c r="K1438" s="1160" t="s">
        <v>100</v>
      </c>
      <c r="L1438" s="1161"/>
      <c r="M1438" s="1162"/>
      <c r="N1438" s="1154" t="s">
        <v>91</v>
      </c>
      <c r="O1438" s="1163" t="s">
        <v>209</v>
      </c>
    </row>
    <row r="1439" spans="1:16" ht="21.75" customHeight="1">
      <c r="A1439" s="1084"/>
      <c r="B1439" s="60"/>
      <c r="C1439" s="1152"/>
      <c r="D1439" s="1153"/>
      <c r="E1439" s="1155"/>
      <c r="F1439" s="1155"/>
      <c r="G1439" s="1157"/>
      <c r="H1439" s="507" t="s">
        <v>32</v>
      </c>
      <c r="I1439" s="347" t="s">
        <v>199</v>
      </c>
      <c r="J1439" s="508" t="s">
        <v>33</v>
      </c>
      <c r="K1439" s="507" t="s">
        <v>32</v>
      </c>
      <c r="L1439" s="347" t="s">
        <v>199</v>
      </c>
      <c r="M1439" s="508" t="s">
        <v>33</v>
      </c>
      <c r="N1439" s="1155"/>
      <c r="O1439" s="1164"/>
    </row>
    <row r="1440" spans="1:16" ht="21.75" customHeight="1" thickBot="1">
      <c r="A1440" s="1084"/>
      <c r="B1440" s="60" t="s">
        <v>79</v>
      </c>
      <c r="C1440" s="1139" t="s">
        <v>62</v>
      </c>
      <c r="D1440" s="1140"/>
      <c r="E1440" s="509">
        <f>'Class-9'!$L$7</f>
        <v>20</v>
      </c>
      <c r="F1440" s="509">
        <f>'Class-9'!$M$7</f>
        <v>20</v>
      </c>
      <c r="G1440" s="510">
        <f>SUM(E1440:F1440)</f>
        <v>40</v>
      </c>
      <c r="H1440" s="509">
        <f>'Class-9'!$O$7</f>
        <v>48</v>
      </c>
      <c r="I1440" s="509">
        <f>'Class-9'!$P$7</f>
        <v>12</v>
      </c>
      <c r="J1440" s="510">
        <f>SUM(H1440:I1440)</f>
        <v>60</v>
      </c>
      <c r="K1440" s="509">
        <f>'Class-9'!$R$7</f>
        <v>80</v>
      </c>
      <c r="L1440" s="509">
        <f>'Class-9'!$S$7</f>
        <v>20</v>
      </c>
      <c r="M1440" s="510">
        <f>SUM(K1440:L1440)</f>
        <v>100</v>
      </c>
      <c r="N1440" s="509">
        <f>SUM(G1440,J1440,M1440)</f>
        <v>200</v>
      </c>
      <c r="O1440" s="1165"/>
    </row>
    <row r="1441" spans="1:15" ht="17.25" customHeight="1">
      <c r="A1441" s="1084"/>
      <c r="B1441" s="60" t="s">
        <v>79</v>
      </c>
      <c r="C1441" s="1141" t="str">
        <f>'Class-9'!$L$3</f>
        <v>HINDI</v>
      </c>
      <c r="D1441" s="1142"/>
      <c r="E1441" s="511">
        <f>IF($J1429="TC",0,IF($J1429="Nso",0,VLOOKUP($A1426,'Class-9'!$B$9:$EX$108,11,0)))</f>
        <v>0</v>
      </c>
      <c r="F1441" s="511">
        <f>IF($J1429="TC",0,IF($J1429="Nso",0,VLOOKUP($A1426,'Class-9'!$B$9:$EX$108,12,0)))</f>
        <v>0</v>
      </c>
      <c r="G1441" s="512">
        <f>E1441+F1441</f>
        <v>0</v>
      </c>
      <c r="H1441" s="511">
        <f>IF($J1429="TC",0,IF($J1429="Nso",0,VLOOKUP($A1426,'Class-9'!$B$9:$EX$108,14,0)))</f>
        <v>0</v>
      </c>
      <c r="I1441" s="511">
        <f>IF($J1429="TC",0,IF($J1429="Nso",0,VLOOKUP($A1426,'Class-9'!$B$9:$EX$108,15,0)))</f>
        <v>0</v>
      </c>
      <c r="J1441" s="512">
        <f>H1441+I1441</f>
        <v>0</v>
      </c>
      <c r="K1441" s="511">
        <f>IF($J1429="TC",0,IF($J1429="Nso",0,VLOOKUP($A1426,'Class-9'!$B$9:$EX$108,17,0)))</f>
        <v>0</v>
      </c>
      <c r="L1441" s="511">
        <f>IF($J1429="Nso",0,VLOOKUP($A1426,'Class-9'!$B$9:$EX$108,18,0))</f>
        <v>0</v>
      </c>
      <c r="M1441" s="512">
        <f>K1441+L1441</f>
        <v>0</v>
      </c>
      <c r="N1441" s="511">
        <f>G1441+J1441+M1441</f>
        <v>0</v>
      </c>
      <c r="O1441" s="513" t="str">
        <f>IF($J1429="TC",0,IF($J1429="Nso",0,VLOOKUP($A1426,'Class-9'!$B$9:$EX$108,24,0)))</f>
        <v/>
      </c>
    </row>
    <row r="1442" spans="1:15" ht="17.25" customHeight="1">
      <c r="A1442" s="1084"/>
      <c r="B1442" s="60" t="s">
        <v>79</v>
      </c>
      <c r="C1442" s="1143" t="str">
        <f>'Class-9'!$Z$3</f>
        <v>ENGLISH</v>
      </c>
      <c r="D1442" s="1144"/>
      <c r="E1442" s="511">
        <f>IF($J1429="TC",0,IF($J1429="Nso",0,VLOOKUP($A1426,'Class-9'!$B$9:$EX$108,25,0)))</f>
        <v>0</v>
      </c>
      <c r="F1442" s="511">
        <f>IF($J1429="TC",0,IF($J1429="Nso",0,VLOOKUP($A1426,'Class-9'!$B$9:$EX$108,26,0)))</f>
        <v>0</v>
      </c>
      <c r="G1442" s="514">
        <f t="shared" ref="G1442:G1446" si="152">E1442+F1442</f>
        <v>0</v>
      </c>
      <c r="H1442" s="472">
        <f>IF($J1429="TC",0,IF($J1429="Nso",0,VLOOKUP($A1426,'Class-9'!$B$9:$EX$108,28,0)))</f>
        <v>0</v>
      </c>
      <c r="I1442" s="511">
        <f>IF($J1429="TC",0,IF($J1429="Nso",0,VLOOKUP($A1426,'Class-9'!$B$9:$EX$108,29,0)))</f>
        <v>0</v>
      </c>
      <c r="J1442" s="514">
        <f t="shared" ref="J1442:J1446" si="153">H1442+I1442</f>
        <v>0</v>
      </c>
      <c r="K1442" s="511">
        <f>IF($J1429="TC",0,IF($J1429="Nso",0,VLOOKUP($A1426,'Class-9'!$B$9:$EX$108,31,0)))</f>
        <v>0</v>
      </c>
      <c r="L1442" s="511">
        <f>IF($J1429="Nso",0,VLOOKUP($A1426,'Class-9'!$B$9:$EX$108,32,0))</f>
        <v>0</v>
      </c>
      <c r="M1442" s="514">
        <f t="shared" ref="M1442:M1446" si="154">K1442+L1442</f>
        <v>0</v>
      </c>
      <c r="N1442" s="511">
        <f t="shared" ref="N1442:N1446" si="155">G1442+J1442+M1442</f>
        <v>0</v>
      </c>
      <c r="O1442" s="513" t="str">
        <f>IF($J1429="TC",0,IF($J1429="Nso",0,VLOOKUP($A1426,'Class-9'!$B$9:$EX$108,38,0)))</f>
        <v/>
      </c>
    </row>
    <row r="1443" spans="1:15" ht="17.25" customHeight="1">
      <c r="A1443" s="1084"/>
      <c r="B1443" s="60" t="s">
        <v>79</v>
      </c>
      <c r="C1443" s="1143" t="str">
        <f>'Class-9'!$AN$3</f>
        <v>SANSKRIT</v>
      </c>
      <c r="D1443" s="1144"/>
      <c r="E1443" s="511">
        <f>IF($J1429="TC",0,IF($J1429="Nso",0,VLOOKUP($A1426,'Class-9'!$B$9:$EX$108,39,0)))</f>
        <v>0</v>
      </c>
      <c r="F1443" s="511">
        <f>IF($J1429="TC",0,IF($J1429="TC",0,IF($J1429="Nso",0,VLOOKUP($A1426,'Class-9'!$B$9:$EX$108,40,0))))</f>
        <v>0</v>
      </c>
      <c r="G1443" s="514">
        <f t="shared" si="152"/>
        <v>0</v>
      </c>
      <c r="H1443" s="472">
        <f>IF($J1429="TC",0,IF($J1429="Nso",0,VLOOKUP($A1426,'Class-9'!$B$9:$EX$108,42,0)))</f>
        <v>0</v>
      </c>
      <c r="I1443" s="511">
        <f>IF($J1429="TC",0,IF($J1429="Nso",0,VLOOKUP($A1426,'Class-9'!$B$9:$EX$108,43,0)))</f>
        <v>0</v>
      </c>
      <c r="J1443" s="514">
        <f t="shared" si="153"/>
        <v>0</v>
      </c>
      <c r="K1443" s="511">
        <f>IF($J1429="TC",0,IF($J1429="Nso",0,VLOOKUP($A1426,'Class-9'!$B$9:$EX$108,45,0)))</f>
        <v>0</v>
      </c>
      <c r="L1443" s="511">
        <f>IF($J1429="Nso",0,VLOOKUP($A1426,'Class-9'!$B$9:$EX$108,46,0))</f>
        <v>0</v>
      </c>
      <c r="M1443" s="514">
        <f t="shared" si="154"/>
        <v>0</v>
      </c>
      <c r="N1443" s="511">
        <f t="shared" si="155"/>
        <v>0</v>
      </c>
      <c r="O1443" s="513" t="str">
        <f>IF($J1429="TC",0,IF($J1429="Nso",0,VLOOKUP($A1426,'Class-9'!$B$9:$EX$108,52,0)))</f>
        <v/>
      </c>
    </row>
    <row r="1444" spans="1:15" ht="17.25" customHeight="1">
      <c r="A1444" s="1084"/>
      <c r="B1444" s="60" t="s">
        <v>79</v>
      </c>
      <c r="C1444" s="1143" t="str">
        <f>'Class-9'!$BB$3</f>
        <v>SCIENCE</v>
      </c>
      <c r="D1444" s="1144"/>
      <c r="E1444" s="511">
        <f>IF($J1429="TC",0,IF($J1429="Nso",0,VLOOKUP($A1426,'Class-9'!$B$9:$EX$108,53,0)))</f>
        <v>0</v>
      </c>
      <c r="F1444" s="511">
        <f>IF($J1429="TC",0,IF($J1429="Nso",0,VLOOKUP($A1426,'Class-9'!$B$9:$EX$108,54,0)))</f>
        <v>0</v>
      </c>
      <c r="G1444" s="514">
        <f t="shared" si="152"/>
        <v>0</v>
      </c>
      <c r="H1444" s="472">
        <f>IF($J1429="TC",0,IF($J1429="Nso",0,VLOOKUP($A1426,'Class-9'!$B$9:$EX$108,56,0)))</f>
        <v>0</v>
      </c>
      <c r="I1444" s="511">
        <f>IF($J1429="TC",0,IF($J1429="Nso",0,VLOOKUP($A1426,'Class-9'!$B$9:$EX$108,57,0)))</f>
        <v>0</v>
      </c>
      <c r="J1444" s="514">
        <f t="shared" si="153"/>
        <v>0</v>
      </c>
      <c r="K1444" s="511">
        <f>IF($J1429="TC",0,IF($J1429="Nso",0,VLOOKUP($A1426,'Class-9'!$B$9:$EX$108,59,0)))</f>
        <v>0</v>
      </c>
      <c r="L1444" s="511">
        <f>IF($J1429="Nso",0,VLOOKUP($A1426,'Class-9'!$B$9:$EX$108,60,0))</f>
        <v>0</v>
      </c>
      <c r="M1444" s="514">
        <f t="shared" si="154"/>
        <v>0</v>
      </c>
      <c r="N1444" s="511">
        <f t="shared" si="155"/>
        <v>0</v>
      </c>
      <c r="O1444" s="513" t="str">
        <f>IF($J1429="TC",0,IF($J1429="Nso",0,VLOOKUP($A1426,'Class-9'!$B$9:$EX$108,66,0)))</f>
        <v/>
      </c>
    </row>
    <row r="1445" spans="1:15" ht="17.25" customHeight="1">
      <c r="A1445" s="1084"/>
      <c r="B1445" s="60" t="s">
        <v>79</v>
      </c>
      <c r="C1445" s="1143" t="str">
        <f>'Class-9'!$BP$3</f>
        <v>MATHEMATICS</v>
      </c>
      <c r="D1445" s="1144"/>
      <c r="E1445" s="511">
        <f>IF($J1429="TC",0,IF($J1429="Nso",0,VLOOKUP($A1426,'Class-9'!$B$9:$EX$108,67,0)))</f>
        <v>0</v>
      </c>
      <c r="F1445" s="511">
        <f>IF($J1429="TC",0,IF($J1429="Nso",0,VLOOKUP($A1426,'Class-9'!$B$9:$EX$108,68,0)))</f>
        <v>0</v>
      </c>
      <c r="G1445" s="514">
        <f t="shared" si="152"/>
        <v>0</v>
      </c>
      <c r="H1445" s="472">
        <f>IF($J1429="TC",0,IF($J1429="Nso",0,VLOOKUP($A1426,'Class-9'!$B$9:$EX$108,70,0)))</f>
        <v>0</v>
      </c>
      <c r="I1445" s="511">
        <f>IF($J1429="TC",0,IF($J1429="Nso",0,VLOOKUP($A1426,'Class-9'!$B$9:$EX$108,71,0)))</f>
        <v>0</v>
      </c>
      <c r="J1445" s="514">
        <f t="shared" si="153"/>
        <v>0</v>
      </c>
      <c r="K1445" s="511">
        <f>IF($J1429="TC",0,IF($J1429="Nso",0,VLOOKUP($A1426,'Class-9'!$B$9:$EX$108,73,0)))</f>
        <v>0</v>
      </c>
      <c r="L1445" s="511">
        <f>IF($J1429="Nso",0,VLOOKUP($A1426,'Class-9'!$B$9:$EX$108,74,0))</f>
        <v>0</v>
      </c>
      <c r="M1445" s="514">
        <f t="shared" si="154"/>
        <v>0</v>
      </c>
      <c r="N1445" s="511">
        <f t="shared" si="155"/>
        <v>0</v>
      </c>
      <c r="O1445" s="513" t="str">
        <f>IF($J1429="TC",0,IF($J1429="Nso",0,VLOOKUP($A1426,'Class-9'!$B$9:$EX$108,80,0)))</f>
        <v/>
      </c>
    </row>
    <row r="1446" spans="1:15" ht="17.25" customHeight="1" thickBot="1">
      <c r="A1446" s="1084"/>
      <c r="B1446" s="60" t="s">
        <v>79</v>
      </c>
      <c r="C1446" s="1117" t="str">
        <f>'Class-9'!$CD$3</f>
        <v>SOCIAL SCIENCE</v>
      </c>
      <c r="D1446" s="1118"/>
      <c r="E1446" s="511">
        <f>IF($J1429="TC",0,IF($J1429="Nso",0,VLOOKUP($A1426,'Class-9'!$B$9:$EX$108,81,0)))</f>
        <v>0</v>
      </c>
      <c r="F1446" s="511">
        <f>IF($J1429="TC",0,IF($J1429="Nso",0,VLOOKUP($A1426,'Class-9'!$B$9:$EX$108,82,0)))</f>
        <v>0</v>
      </c>
      <c r="G1446" s="515">
        <f t="shared" si="152"/>
        <v>0</v>
      </c>
      <c r="H1446" s="516">
        <f>IF($J1429="TC",0,IF($J1429="Nso",0,VLOOKUP($A1426,'Class-9'!$B$9:$EX$108,84,0)))</f>
        <v>0</v>
      </c>
      <c r="I1446" s="511">
        <f>IF($J1429="TC",0,IF($J1429="Nso",0,VLOOKUP($A1426,'Class-9'!$B$9:$EX$108,85,0)))</f>
        <v>0</v>
      </c>
      <c r="J1446" s="515">
        <f t="shared" si="153"/>
        <v>0</v>
      </c>
      <c r="K1446" s="511">
        <f>IF($J1429="TC",0,IF($J1429="Nso",0,VLOOKUP($A1426,'Class-9'!$B$9:$EX$108,87,0)))</f>
        <v>0</v>
      </c>
      <c r="L1446" s="511">
        <f>IF($J1429="Nso",0,VLOOKUP($A1426,'Class-9'!$B$9:$EX$108,88,0))</f>
        <v>0</v>
      </c>
      <c r="M1446" s="515">
        <f t="shared" si="154"/>
        <v>0</v>
      </c>
      <c r="N1446" s="511">
        <f t="shared" si="155"/>
        <v>0</v>
      </c>
      <c r="O1446" s="513" t="str">
        <f>IF($J1429="TC",0,IF($J1429="Nso",0,VLOOKUP($A1426,'Class-9'!$B$9:$EX$108,94,0)))</f>
        <v/>
      </c>
    </row>
    <row r="1447" spans="1:15" ht="21.75" customHeight="1">
      <c r="A1447" s="1084"/>
      <c r="B1447" s="60" t="s">
        <v>79</v>
      </c>
      <c r="C1447" s="1119" t="s">
        <v>92</v>
      </c>
      <c r="D1447" s="1120"/>
      <c r="E1447" s="1121"/>
      <c r="F1447" s="1125" t="s">
        <v>93</v>
      </c>
      <c r="G1447" s="1126"/>
      <c r="H1447" s="1127" t="s">
        <v>94</v>
      </c>
      <c r="I1447" s="1128"/>
      <c r="J1447" s="1129" t="s">
        <v>47</v>
      </c>
      <c r="K1447" s="1130"/>
      <c r="L1447" s="517" t="s">
        <v>114</v>
      </c>
      <c r="M1447" s="1131" t="s">
        <v>45</v>
      </c>
      <c r="N1447" s="1132"/>
      <c r="O1447" s="518" t="s">
        <v>49</v>
      </c>
    </row>
    <row r="1448" spans="1:15" ht="21.75" customHeight="1" thickBot="1">
      <c r="A1448" s="1084"/>
      <c r="B1448" s="60" t="s">
        <v>79</v>
      </c>
      <c r="C1448" s="1122"/>
      <c r="D1448" s="1123"/>
      <c r="E1448" s="1124"/>
      <c r="F1448" s="1133">
        <f>IF($J1429="TC",0,IF($J1429="Nso",0,VLOOKUP($A1426,'Class-9'!$B$9:$EX$108,146,0)))</f>
        <v>0</v>
      </c>
      <c r="G1448" s="1134"/>
      <c r="H1448" s="1133">
        <f>IF($J1429="TC",0,IF($J1429="Nso",0,VLOOKUP($A1426,'Class-9'!$B$9:$EX$108,147,0)))</f>
        <v>0</v>
      </c>
      <c r="I1448" s="1134"/>
      <c r="J1448" s="1135">
        <f>IF($J1429="TC",0,IF($J1429="Nso",0,VLOOKUP($A1426,'Class-9'!$B$9:$EX$108,148,0)))</f>
        <v>0</v>
      </c>
      <c r="K1448" s="1136"/>
      <c r="L1448" s="349" t="str">
        <f>IF($J1429="TC",0,IF($J1429="Nso",0,VLOOKUP($A1426,'Class-9'!$B$9:$EX$108,149,0)))</f>
        <v/>
      </c>
      <c r="M1448" s="1137" t="str">
        <f>IF($J1429="TC","TC",IF($J1429="Nso","NSO",VLOOKUP($A1426,'Class-9'!$B$9:$EX$108,150,0)))</f>
        <v/>
      </c>
      <c r="N1448" s="1138"/>
      <c r="O1448" s="123" t="str">
        <f>IF($J1429="Nso",0,VLOOKUP($A1426,'Class-9'!$B$9:$EX$108,152,0))</f>
        <v/>
      </c>
    </row>
    <row r="1449" spans="1:15" ht="21.75" customHeight="1">
      <c r="A1449" s="1084"/>
      <c r="B1449" s="60" t="s">
        <v>79</v>
      </c>
      <c r="C1449" s="1186" t="s">
        <v>65</v>
      </c>
      <c r="D1449" s="1187"/>
      <c r="E1449" s="1187"/>
      <c r="F1449" s="1187"/>
      <c r="G1449" s="1187"/>
      <c r="H1449" s="1188"/>
      <c r="I1449" s="1189" t="s">
        <v>66</v>
      </c>
      <c r="J1449" s="1190"/>
      <c r="K1449" s="1190"/>
      <c r="L1449" s="124">
        <f>VLOOKUP($A1426,'Class-9'!$B$9:$EX$108,143,0)</f>
        <v>0</v>
      </c>
      <c r="M1449" s="1191" t="s">
        <v>126</v>
      </c>
      <c r="N1449" s="1192"/>
      <c r="O1449" s="1193"/>
    </row>
    <row r="1450" spans="1:15" ht="21.75" customHeight="1" thickBot="1">
      <c r="A1450" s="1084"/>
      <c r="B1450" s="60" t="s">
        <v>79</v>
      </c>
      <c r="C1450" s="1194" t="s">
        <v>60</v>
      </c>
      <c r="D1450" s="1195"/>
      <c r="E1450" s="1195"/>
      <c r="F1450" s="1196" t="s">
        <v>197</v>
      </c>
      <c r="G1450" s="1196"/>
      <c r="H1450" s="351" t="s">
        <v>53</v>
      </c>
      <c r="I1450" s="1197" t="s">
        <v>67</v>
      </c>
      <c r="J1450" s="1198"/>
      <c r="K1450" s="1198"/>
      <c r="L1450" s="174">
        <f>VLOOKUP($A1426,'Class-9'!$B$9:$EX$108,144,0)</f>
        <v>0</v>
      </c>
      <c r="M1450" s="1199" t="str">
        <f>IF($J1429="TC",0,IF($J1429="Nso",0,VLOOKUP($A1426,'Class-9'!$B$9:$EX$108,145,0)))</f>
        <v/>
      </c>
      <c r="N1450" s="1200"/>
      <c r="O1450" s="1201"/>
    </row>
    <row r="1451" spans="1:15" ht="21.75" customHeight="1">
      <c r="A1451" s="1084"/>
      <c r="B1451" s="60" t="s">
        <v>79</v>
      </c>
      <c r="C1451" s="1194"/>
      <c r="D1451" s="1195"/>
      <c r="E1451" s="1195"/>
      <c r="F1451" s="1196"/>
      <c r="G1451" s="1196"/>
      <c r="H1451" s="490" t="s">
        <v>203</v>
      </c>
      <c r="I1451" s="1202" t="s">
        <v>68</v>
      </c>
      <c r="J1451" s="1203"/>
      <c r="K1451" s="1203"/>
      <c r="L1451" s="1204">
        <f>IF($J1429="TC","Transferred",IF($J1429="Nso","NameSeparated",VLOOKUP($A1426,'Class-9'!$B$9:$EX$108,153,0)))</f>
        <v>0</v>
      </c>
      <c r="M1451" s="1204"/>
      <c r="N1451" s="1204"/>
      <c r="O1451" s="1205"/>
    </row>
    <row r="1452" spans="1:15" s="489" customFormat="1" ht="17.25" customHeight="1">
      <c r="A1452" s="1084"/>
      <c r="B1452" s="488" t="s">
        <v>79</v>
      </c>
      <c r="C1452" s="1166" t="str">
        <f>'Class-9'!$CR$3</f>
        <v>Foundation Of Information Tech.</v>
      </c>
      <c r="D1452" s="1167"/>
      <c r="E1452" s="1168"/>
      <c r="F1452" s="1169" t="str">
        <f>IF($J1429="TC",0,IF($J1429="Nso",0,VLOOKUP($A1426,'Class-9'!$B$9:$GA$108,170,0)))</f>
        <v>0/200</v>
      </c>
      <c r="G1452" s="1169"/>
      <c r="H1452" s="122">
        <f>IF($J1429="TC",0,IF($J1429="Nso",0,VLOOKUP($A1426,'Class-9'!$B$9:$GA$108,106,0)))</f>
        <v>0</v>
      </c>
      <c r="I1452" s="1170" t="s">
        <v>81</v>
      </c>
      <c r="J1452" s="1171"/>
      <c r="K1452" s="1171"/>
      <c r="L1452" s="1172">
        <f>'Class-9'!$T$2</f>
        <v>44676</v>
      </c>
      <c r="M1452" s="1173"/>
      <c r="N1452" s="1173"/>
      <c r="O1452" s="1174"/>
    </row>
    <row r="1453" spans="1:15" s="489" customFormat="1" ht="17.25" customHeight="1">
      <c r="A1453" s="1084"/>
      <c r="B1453" s="488" t="s">
        <v>79</v>
      </c>
      <c r="C1453" s="1175" t="str">
        <f>'Class-9'!$DD$3</f>
        <v>Health &amp; Phy. Edu.</v>
      </c>
      <c r="D1453" s="1169"/>
      <c r="E1453" s="1169"/>
      <c r="F1453" s="1176" t="str">
        <f>IF($J1429="TC",0,IF($J1429="Nso",0,VLOOKUP($A1426,'Class-9'!$B$9:$GA$108,174,0)))</f>
        <v>0/200</v>
      </c>
      <c r="G1453" s="1177"/>
      <c r="H1453" s="122">
        <f>IF($J1429="TC",0,IF($J1429="Nso",0,VLOOKUP($A1426,'Class-9'!$B$9:$GA$108,118,0)))</f>
        <v>0</v>
      </c>
      <c r="I1453" s="1178"/>
      <c r="J1453" s="1179"/>
      <c r="K1453" s="1179"/>
      <c r="L1453" s="1179"/>
      <c r="M1453" s="1179"/>
      <c r="N1453" s="1179"/>
      <c r="O1453" s="1180"/>
    </row>
    <row r="1454" spans="1:15" s="489" customFormat="1" ht="17.25" customHeight="1">
      <c r="A1454" s="1084"/>
      <c r="B1454" s="488" t="s">
        <v>79</v>
      </c>
      <c r="C1454" s="1184" t="str">
        <f>'Class-9'!$DP$3</f>
        <v>S.U.P.W.</v>
      </c>
      <c r="D1454" s="1185"/>
      <c r="E1454" s="1185"/>
      <c r="F1454" s="1176" t="str">
        <f>IF($J1429="TC",0,IF($J1429="Nso",0,VLOOKUP($A1426,'Class-9'!$B$9:$GA$108,178,0)))</f>
        <v>0/100</v>
      </c>
      <c r="G1454" s="1177"/>
      <c r="H1454" s="122">
        <f>IF($J1429="TC",0,IF($J1429="Nso",0,VLOOKUP($A1426,'Class-9'!$B$9:$GA$108,124,0)))</f>
        <v>0</v>
      </c>
      <c r="I1454" s="1181"/>
      <c r="J1454" s="1182"/>
      <c r="K1454" s="1182"/>
      <c r="L1454" s="1182"/>
      <c r="M1454" s="1182"/>
      <c r="N1454" s="1182"/>
      <c r="O1454" s="1183"/>
    </row>
    <row r="1455" spans="1:15" s="489" customFormat="1" ht="17.25" customHeight="1">
      <c r="A1455" s="1084"/>
      <c r="B1455" s="488"/>
      <c r="C1455" s="1184" t="str">
        <f>'Class-9'!$DV$3</f>
        <v>ART EDUCATION</v>
      </c>
      <c r="D1455" s="1185"/>
      <c r="E1455" s="1185"/>
      <c r="F1455" s="1176" t="str">
        <f>IF($J1428="TC",0,IF($J1428="Nso",0,VLOOKUP($A1426,'Class-9'!$B$9:$GA$108,182,0)))</f>
        <v>0/100</v>
      </c>
      <c r="G1455" s="1177"/>
      <c r="H1455" s="122">
        <f>IF($J1428="TC",0,IF($J1428="Nso",0,VLOOKUP($A1426,'Class-9'!$B$9:$GA$108,130,0)))</f>
        <v>0</v>
      </c>
      <c r="I1455" s="1237" t="s">
        <v>95</v>
      </c>
      <c r="J1455" s="1221"/>
      <c r="K1455" s="1221"/>
      <c r="L1455" s="1221"/>
      <c r="M1455" s="1221"/>
      <c r="N1455" s="1221"/>
      <c r="O1455" s="1222"/>
    </row>
    <row r="1456" spans="1:15" s="489" customFormat="1" ht="17.25" customHeight="1" thickBot="1">
      <c r="A1456" s="1084"/>
      <c r="B1456" s="488" t="s">
        <v>79</v>
      </c>
      <c r="C1456" s="1238" t="str">
        <f>'Class-9'!$EB$3</f>
        <v>H &amp; C RAJ</v>
      </c>
      <c r="D1456" s="1239"/>
      <c r="E1456" s="1239"/>
      <c r="F1456" s="1240" t="str">
        <f>IF($J1429="TC",0,IF($J1429="Nso",0,VLOOKUP($A1426,'Class-9'!$B$9:$GZ$108,186,0)))</f>
        <v>0/200</v>
      </c>
      <c r="G1456" s="1241"/>
      <c r="H1456" s="468">
        <f>IF($J1429="TC",0,IF($J1429="Nso",0,VLOOKUP($A1426,'Class-9'!$B$9:$GAZ$108,142,0)))</f>
        <v>0</v>
      </c>
      <c r="I1456" s="1237" t="s">
        <v>74</v>
      </c>
      <c r="J1456" s="1221"/>
      <c r="K1456" s="1221"/>
      <c r="L1456" s="1221"/>
      <c r="M1456" s="1221"/>
      <c r="N1456" s="1221"/>
      <c r="O1456" s="1222"/>
    </row>
    <row r="1457" spans="1:16" ht="17.25" customHeight="1">
      <c r="A1457" s="1084"/>
      <c r="B1457" s="49" t="s">
        <v>79</v>
      </c>
      <c r="C1457" s="1209" t="s">
        <v>205</v>
      </c>
      <c r="D1457" s="1210"/>
      <c r="E1457" s="1211"/>
      <c r="F1457" s="1218" t="s">
        <v>206</v>
      </c>
      <c r="G1457" s="1219"/>
      <c r="H1457" s="519" t="s">
        <v>34</v>
      </c>
      <c r="I1457" s="1220" t="s">
        <v>75</v>
      </c>
      <c r="J1457" s="1221"/>
      <c r="K1457" s="1221"/>
      <c r="L1457" s="1221"/>
      <c r="M1457" s="1221"/>
      <c r="N1457" s="1221"/>
      <c r="O1457" s="1222"/>
    </row>
    <row r="1458" spans="1:16" ht="17.25" customHeight="1">
      <c r="A1458" s="1084"/>
      <c r="B1458" s="49" t="s">
        <v>79</v>
      </c>
      <c r="C1458" s="1212"/>
      <c r="D1458" s="1213"/>
      <c r="E1458" s="1214"/>
      <c r="F1458" s="1223" t="s">
        <v>207</v>
      </c>
      <c r="G1458" s="1224"/>
      <c r="H1458" s="520" t="s">
        <v>204</v>
      </c>
      <c r="I1458" s="1225" t="s">
        <v>76</v>
      </c>
      <c r="J1458" s="1226"/>
      <c r="K1458" s="1226"/>
      <c r="L1458" s="1226"/>
      <c r="M1458" s="1226"/>
      <c r="N1458" s="1226"/>
      <c r="O1458" s="1227"/>
    </row>
    <row r="1459" spans="1:16" ht="17.25" customHeight="1">
      <c r="A1459" s="1084"/>
      <c r="B1459" s="49" t="s">
        <v>79</v>
      </c>
      <c r="C1459" s="1212"/>
      <c r="D1459" s="1213"/>
      <c r="E1459" s="1214"/>
      <c r="F1459" s="1223" t="s">
        <v>211</v>
      </c>
      <c r="G1459" s="1224"/>
      <c r="H1459" s="520" t="s">
        <v>69</v>
      </c>
      <c r="I1459" s="1228"/>
      <c r="J1459" s="1229"/>
      <c r="K1459" s="1229"/>
      <c r="L1459" s="1229"/>
      <c r="M1459" s="1229"/>
      <c r="N1459" s="1229"/>
      <c r="O1459" s="1230"/>
    </row>
    <row r="1460" spans="1:16" ht="17.25" customHeight="1">
      <c r="A1460" s="1084"/>
      <c r="B1460" s="49" t="s">
        <v>79</v>
      </c>
      <c r="C1460" s="1212"/>
      <c r="D1460" s="1213"/>
      <c r="E1460" s="1214"/>
      <c r="F1460" s="1223" t="s">
        <v>212</v>
      </c>
      <c r="G1460" s="1224"/>
      <c r="H1460" s="520" t="s">
        <v>70</v>
      </c>
      <c r="I1460" s="1228"/>
      <c r="J1460" s="1229"/>
      <c r="K1460" s="1229"/>
      <c r="L1460" s="1229"/>
      <c r="M1460" s="1229"/>
      <c r="N1460" s="1229"/>
      <c r="O1460" s="1230"/>
    </row>
    <row r="1461" spans="1:16" ht="17.25" customHeight="1">
      <c r="A1461" s="1084"/>
      <c r="B1461" s="49" t="s">
        <v>79</v>
      </c>
      <c r="C1461" s="1212"/>
      <c r="D1461" s="1213"/>
      <c r="E1461" s="1214"/>
      <c r="F1461" s="1223" t="s">
        <v>125</v>
      </c>
      <c r="G1461" s="1224"/>
      <c r="H1461" s="520" t="s">
        <v>72</v>
      </c>
      <c r="I1461" s="1231" t="s">
        <v>96</v>
      </c>
      <c r="J1461" s="1232"/>
      <c r="K1461" s="1232"/>
      <c r="L1461" s="1232"/>
      <c r="M1461" s="1232"/>
      <c r="N1461" s="1232"/>
      <c r="O1461" s="1233"/>
    </row>
    <row r="1462" spans="1:16" ht="17.25" customHeight="1" thickBot="1">
      <c r="A1462" s="1084"/>
      <c r="B1462" s="62" t="s">
        <v>79</v>
      </c>
      <c r="C1462" s="1215"/>
      <c r="D1462" s="1216"/>
      <c r="E1462" s="1217"/>
      <c r="F1462" s="1206" t="s">
        <v>208</v>
      </c>
      <c r="G1462" s="1207"/>
      <c r="H1462" s="521" t="s">
        <v>71</v>
      </c>
      <c r="I1462" s="1234"/>
      <c r="J1462" s="1235"/>
      <c r="K1462" s="1235"/>
      <c r="L1462" s="1235"/>
      <c r="M1462" s="1235"/>
      <c r="N1462" s="1235"/>
      <c r="O1462" s="1236"/>
    </row>
    <row r="1463" spans="1:16" ht="22.5" customHeight="1" thickTop="1">
      <c r="A1463" s="1208"/>
      <c r="B1463" s="1208"/>
      <c r="C1463" s="1208"/>
      <c r="D1463" s="1208"/>
      <c r="E1463" s="1208"/>
      <c r="F1463" s="1208"/>
      <c r="G1463" s="1208"/>
      <c r="H1463" s="1208"/>
      <c r="I1463" s="1208"/>
      <c r="J1463" s="1208"/>
      <c r="K1463" s="1208"/>
      <c r="L1463" s="1208"/>
      <c r="M1463" s="1208"/>
      <c r="N1463" s="1208"/>
      <c r="O1463" s="1208"/>
    </row>
    <row r="1464" spans="1:16" ht="24.75" customHeight="1" thickBot="1">
      <c r="A1464" s="504">
        <f>A1426+1</f>
        <v>40</v>
      </c>
      <c r="B1464" s="1083" t="s">
        <v>56</v>
      </c>
      <c r="C1464" s="1083"/>
      <c r="D1464" s="1083"/>
      <c r="E1464" s="1083"/>
      <c r="F1464" s="1083"/>
      <c r="G1464" s="1083"/>
      <c r="H1464" s="1083"/>
      <c r="I1464" s="1083"/>
      <c r="J1464" s="1083"/>
      <c r="K1464" s="1083"/>
      <c r="L1464" s="1083"/>
      <c r="M1464" s="1083"/>
      <c r="N1464" s="1083"/>
      <c r="O1464" s="1083"/>
    </row>
    <row r="1465" spans="1:16" ht="42" customHeight="1" thickTop="1">
      <c r="A1465" s="1084"/>
      <c r="B1465" s="1085"/>
      <c r="C1465" s="1086"/>
      <c r="D1465" s="1089" t="str">
        <f>Master!$E$8</f>
        <v>Govt. Sr. Secondary School Raimalwada</v>
      </c>
      <c r="E1465" s="1090"/>
      <c r="F1465" s="1090"/>
      <c r="G1465" s="1090"/>
      <c r="H1465" s="1090"/>
      <c r="I1465" s="1090"/>
      <c r="J1465" s="1090"/>
      <c r="K1465" s="1090"/>
      <c r="L1465" s="1090"/>
      <c r="M1465" s="1090"/>
      <c r="N1465" s="1090"/>
      <c r="O1465" s="1091"/>
    </row>
    <row r="1466" spans="1:16" ht="27.75" customHeight="1" thickBot="1">
      <c r="A1466" s="1084"/>
      <c r="B1466" s="1087"/>
      <c r="C1466" s="1088"/>
      <c r="D1466" s="1092" t="str">
        <f>Master!$E$11</f>
        <v>P.S.-Bapini (Jodhpur)</v>
      </c>
      <c r="E1466" s="1093"/>
      <c r="F1466" s="1093"/>
      <c r="G1466" s="1093"/>
      <c r="H1466" s="1093"/>
      <c r="I1466" s="1093"/>
      <c r="J1466" s="1093"/>
      <c r="K1466" s="1093"/>
      <c r="L1466" s="1093"/>
      <c r="M1466" s="1093"/>
      <c r="N1466" s="1093"/>
      <c r="O1466" s="1094"/>
    </row>
    <row r="1467" spans="1:16" ht="17.25" customHeight="1">
      <c r="A1467" s="1084"/>
      <c r="B1467" s="352"/>
      <c r="C1467" s="1095" t="s">
        <v>188</v>
      </c>
      <c r="D1467" s="1096"/>
      <c r="E1467" s="1096"/>
      <c r="F1467" s="1096"/>
      <c r="G1467" s="1097"/>
      <c r="H1467" s="1104" t="s">
        <v>161</v>
      </c>
      <c r="I1467" s="1104"/>
      <c r="J1467" s="1107">
        <f>VLOOKUP($A1464,'Class-9'!$B$9:$K$108,6)</f>
        <v>0</v>
      </c>
      <c r="K1467" s="1108"/>
      <c r="L1467" s="1113" t="s">
        <v>77</v>
      </c>
      <c r="M1467" s="1114"/>
      <c r="N1467" s="1115" t="str">
        <f>Master!$E$14</f>
        <v>08151106901</v>
      </c>
      <c r="O1467" s="1116"/>
    </row>
    <row r="1468" spans="1:16" ht="17.25" customHeight="1">
      <c r="A1468" s="1084"/>
      <c r="B1468" s="47"/>
      <c r="C1468" s="1098"/>
      <c r="D1468" s="1099"/>
      <c r="E1468" s="1099"/>
      <c r="F1468" s="1099"/>
      <c r="G1468" s="1100"/>
      <c r="H1468" s="1105"/>
      <c r="I1468" s="1105"/>
      <c r="J1468" s="1109"/>
      <c r="K1468" s="1110"/>
      <c r="L1468" s="1071" t="s">
        <v>73</v>
      </c>
      <c r="M1468" s="1072"/>
      <c r="N1468" s="1072"/>
      <c r="O1468" s="1073"/>
      <c r="P1468" s="165" t="s">
        <v>196</v>
      </c>
    </row>
    <row r="1469" spans="1:16" ht="17.25" customHeight="1" thickBot="1">
      <c r="A1469" s="1084"/>
      <c r="B1469" s="47"/>
      <c r="C1469" s="1101"/>
      <c r="D1469" s="1102"/>
      <c r="E1469" s="1102"/>
      <c r="F1469" s="1102"/>
      <c r="G1469" s="1103"/>
      <c r="H1469" s="1106"/>
      <c r="I1469" s="1106"/>
      <c r="J1469" s="1111"/>
      <c r="K1469" s="1112"/>
      <c r="L1469" s="1074" t="s">
        <v>57</v>
      </c>
      <c r="M1469" s="1075"/>
      <c r="N1469" s="1076" t="str">
        <f>Master!$E$6</f>
        <v>2021-22</v>
      </c>
      <c r="O1469" s="1077"/>
    </row>
    <row r="1470" spans="1:16" ht="21.75" customHeight="1">
      <c r="A1470" s="1084"/>
      <c r="B1470" s="49" t="s">
        <v>79</v>
      </c>
      <c r="C1470" s="1078" t="s">
        <v>22</v>
      </c>
      <c r="D1470" s="1079"/>
      <c r="E1470" s="1079"/>
      <c r="F1470" s="1080"/>
      <c r="G1470" s="482" t="s">
        <v>186</v>
      </c>
      <c r="H1470" s="1081">
        <f>VLOOKUP($A1464,'Class-9'!$B$9:$EX$108,4,0)</f>
        <v>0</v>
      </c>
      <c r="I1470" s="1081"/>
      <c r="J1470" s="1081"/>
      <c r="K1470" s="1081"/>
      <c r="L1470" s="1081"/>
      <c r="M1470" s="1081"/>
      <c r="N1470" s="1081"/>
      <c r="O1470" s="1082"/>
    </row>
    <row r="1471" spans="1:16" ht="21.75" customHeight="1">
      <c r="A1471" s="1084"/>
      <c r="B1471" s="49" t="s">
        <v>79</v>
      </c>
      <c r="C1471" s="1065" t="s">
        <v>24</v>
      </c>
      <c r="D1471" s="1066"/>
      <c r="E1471" s="1066"/>
      <c r="F1471" s="1067"/>
      <c r="G1471" s="483" t="s">
        <v>186</v>
      </c>
      <c r="H1471" s="1068">
        <f>VLOOKUP($A1464,'Class-9'!$B$9:$EX$108,7,0)</f>
        <v>0</v>
      </c>
      <c r="I1471" s="1068"/>
      <c r="J1471" s="1068"/>
      <c r="K1471" s="1068"/>
      <c r="L1471" s="1068"/>
      <c r="M1471" s="1068"/>
      <c r="N1471" s="1068"/>
      <c r="O1471" s="1069"/>
    </row>
    <row r="1472" spans="1:16" ht="21.75" customHeight="1">
      <c r="A1472" s="1084"/>
      <c r="B1472" s="49" t="s">
        <v>79</v>
      </c>
      <c r="C1472" s="1065" t="s">
        <v>25</v>
      </c>
      <c r="D1472" s="1066"/>
      <c r="E1472" s="1066"/>
      <c r="F1472" s="1067"/>
      <c r="G1472" s="483" t="s">
        <v>186</v>
      </c>
      <c r="H1472" s="1068">
        <f>VLOOKUP($A1464,'Class-9'!$B$9:$EX$108,8,0)</f>
        <v>0</v>
      </c>
      <c r="I1472" s="1068"/>
      <c r="J1472" s="1068"/>
      <c r="K1472" s="1068"/>
      <c r="L1472" s="1068"/>
      <c r="M1472" s="1068"/>
      <c r="N1472" s="1068"/>
      <c r="O1472" s="1069"/>
    </row>
    <row r="1473" spans="1:15" ht="21.75" customHeight="1">
      <c r="A1473" s="1084"/>
      <c r="B1473" s="49" t="s">
        <v>79</v>
      </c>
      <c r="C1473" s="1065" t="s">
        <v>58</v>
      </c>
      <c r="D1473" s="1066"/>
      <c r="E1473" s="1066"/>
      <c r="F1473" s="1067"/>
      <c r="G1473" s="483" t="s">
        <v>186</v>
      </c>
      <c r="H1473" s="1068">
        <f>VLOOKUP($A1464,'Class-9'!$B$9:$EX$108,9,0)</f>
        <v>0</v>
      </c>
      <c r="I1473" s="1068"/>
      <c r="J1473" s="1068"/>
      <c r="K1473" s="1068"/>
      <c r="L1473" s="1068"/>
      <c r="M1473" s="1068"/>
      <c r="N1473" s="1068"/>
      <c r="O1473" s="1069"/>
    </row>
    <row r="1474" spans="1:15" ht="21.75" customHeight="1">
      <c r="A1474" s="1084"/>
      <c r="B1474" s="49" t="s">
        <v>79</v>
      </c>
      <c r="C1474" s="1065" t="s">
        <v>59</v>
      </c>
      <c r="D1474" s="1066"/>
      <c r="E1474" s="1066"/>
      <c r="F1474" s="1067"/>
      <c r="G1474" s="483" t="s">
        <v>186</v>
      </c>
      <c r="H1474" s="1070" t="str">
        <f>CONCATENATE('Class-9'!$G$4,'Class-9'!$J$4)</f>
        <v>9(A)</v>
      </c>
      <c r="I1474" s="1068"/>
      <c r="J1474" s="1068"/>
      <c r="K1474" s="1068"/>
      <c r="L1474" s="1068"/>
      <c r="M1474" s="1068"/>
      <c r="N1474" s="1068"/>
      <c r="O1474" s="1069"/>
    </row>
    <row r="1475" spans="1:15" ht="21.75" customHeight="1" thickBot="1">
      <c r="A1475" s="1084"/>
      <c r="B1475" s="49" t="s">
        <v>79</v>
      </c>
      <c r="C1475" s="1145" t="s">
        <v>27</v>
      </c>
      <c r="D1475" s="1146"/>
      <c r="E1475" s="1146"/>
      <c r="F1475" s="1147"/>
      <c r="G1475" s="484" t="s">
        <v>186</v>
      </c>
      <c r="H1475" s="1148">
        <f>VLOOKUP($A1464,'Class-9'!$B$9:$EX$108,10,0)</f>
        <v>0</v>
      </c>
      <c r="I1475" s="1148"/>
      <c r="J1475" s="1148"/>
      <c r="K1475" s="1148"/>
      <c r="L1475" s="1148"/>
      <c r="M1475" s="1148"/>
      <c r="N1475" s="1148"/>
      <c r="O1475" s="1149"/>
    </row>
    <row r="1476" spans="1:15" ht="19.5" customHeight="1">
      <c r="A1476" s="1084"/>
      <c r="B1476" s="60" t="s">
        <v>79</v>
      </c>
      <c r="C1476" s="1150" t="s">
        <v>60</v>
      </c>
      <c r="D1476" s="1151"/>
      <c r="E1476" s="1154" t="s">
        <v>83</v>
      </c>
      <c r="F1476" s="1154" t="s">
        <v>84</v>
      </c>
      <c r="G1476" s="1156" t="s">
        <v>33</v>
      </c>
      <c r="H1476" s="1158" t="s">
        <v>61</v>
      </c>
      <c r="I1476" s="1158"/>
      <c r="J1476" s="1159"/>
      <c r="K1476" s="1160" t="s">
        <v>100</v>
      </c>
      <c r="L1476" s="1161"/>
      <c r="M1476" s="1162"/>
      <c r="N1476" s="1154" t="s">
        <v>91</v>
      </c>
      <c r="O1476" s="1163" t="s">
        <v>209</v>
      </c>
    </row>
    <row r="1477" spans="1:15" ht="21.75" customHeight="1">
      <c r="A1477" s="1084"/>
      <c r="B1477" s="60"/>
      <c r="C1477" s="1152"/>
      <c r="D1477" s="1153"/>
      <c r="E1477" s="1155"/>
      <c r="F1477" s="1155"/>
      <c r="G1477" s="1157"/>
      <c r="H1477" s="507" t="s">
        <v>32</v>
      </c>
      <c r="I1477" s="347" t="s">
        <v>199</v>
      </c>
      <c r="J1477" s="508" t="s">
        <v>33</v>
      </c>
      <c r="K1477" s="507" t="s">
        <v>32</v>
      </c>
      <c r="L1477" s="347" t="s">
        <v>199</v>
      </c>
      <c r="M1477" s="508" t="s">
        <v>33</v>
      </c>
      <c r="N1477" s="1155"/>
      <c r="O1477" s="1164"/>
    </row>
    <row r="1478" spans="1:15" ht="21.75" customHeight="1" thickBot="1">
      <c r="A1478" s="1084"/>
      <c r="B1478" s="60" t="s">
        <v>79</v>
      </c>
      <c r="C1478" s="1139" t="s">
        <v>62</v>
      </c>
      <c r="D1478" s="1140"/>
      <c r="E1478" s="509">
        <f>'Class-9'!$L$7</f>
        <v>20</v>
      </c>
      <c r="F1478" s="509">
        <f>'Class-9'!$M$7</f>
        <v>20</v>
      </c>
      <c r="G1478" s="510">
        <f>SUM(E1478:F1478)</f>
        <v>40</v>
      </c>
      <c r="H1478" s="509">
        <f>'Class-9'!$O$7</f>
        <v>48</v>
      </c>
      <c r="I1478" s="509">
        <f>'Class-9'!$P$7</f>
        <v>12</v>
      </c>
      <c r="J1478" s="510">
        <f>SUM(H1478:I1478)</f>
        <v>60</v>
      </c>
      <c r="K1478" s="509">
        <f>'Class-9'!$R$7</f>
        <v>80</v>
      </c>
      <c r="L1478" s="509">
        <f>'Class-9'!$S$7</f>
        <v>20</v>
      </c>
      <c r="M1478" s="510">
        <f>SUM(K1478:L1478)</f>
        <v>100</v>
      </c>
      <c r="N1478" s="509">
        <f>SUM(G1478,J1478,M1478)</f>
        <v>200</v>
      </c>
      <c r="O1478" s="1165"/>
    </row>
    <row r="1479" spans="1:15" ht="17.25" customHeight="1">
      <c r="A1479" s="1084"/>
      <c r="B1479" s="60" t="s">
        <v>79</v>
      </c>
      <c r="C1479" s="1141" t="str">
        <f>'Class-9'!$L$3</f>
        <v>HINDI</v>
      </c>
      <c r="D1479" s="1142"/>
      <c r="E1479" s="511">
        <f>IF($J1467="TC",0,IF($J1467="Nso",0,VLOOKUP($A1464,'Class-9'!$B$9:$EX$108,11,0)))</f>
        <v>0</v>
      </c>
      <c r="F1479" s="511">
        <f>IF($J1467="TC",0,IF($J1467="Nso",0,VLOOKUP($A1464,'Class-9'!$B$9:$EX$108,12,0)))</f>
        <v>0</v>
      </c>
      <c r="G1479" s="512">
        <f>E1479+F1479</f>
        <v>0</v>
      </c>
      <c r="H1479" s="511">
        <f>IF($J1467="TC",0,IF($J1467="Nso",0,VLOOKUP($A1464,'Class-9'!$B$9:$EX$108,14,0)))</f>
        <v>0</v>
      </c>
      <c r="I1479" s="511">
        <f>IF($J1467="TC",0,IF($J1467="Nso",0,VLOOKUP($A1464,'Class-9'!$B$9:$EX$108,15,0)))</f>
        <v>0</v>
      </c>
      <c r="J1479" s="512">
        <f>H1479+I1479</f>
        <v>0</v>
      </c>
      <c r="K1479" s="511">
        <f>IF($J1467="TC",0,IF($J1467="Nso",0,VLOOKUP($A1464,'Class-9'!$B$9:$EX$108,17,0)))</f>
        <v>0</v>
      </c>
      <c r="L1479" s="511">
        <f>IF($J1467="Nso",0,VLOOKUP($A1464,'Class-9'!$B$9:$EX$108,18,0))</f>
        <v>0</v>
      </c>
      <c r="M1479" s="512">
        <f>K1479+L1479</f>
        <v>0</v>
      </c>
      <c r="N1479" s="511">
        <f>G1479+J1479+M1479</f>
        <v>0</v>
      </c>
      <c r="O1479" s="513" t="str">
        <f>IF($J1467="TC",0,IF($J1467="Nso",0,VLOOKUP($A1464,'Class-9'!$B$9:$EX$108,24,0)))</f>
        <v/>
      </c>
    </row>
    <row r="1480" spans="1:15" ht="17.25" customHeight="1">
      <c r="A1480" s="1084"/>
      <c r="B1480" s="60" t="s">
        <v>79</v>
      </c>
      <c r="C1480" s="1143" t="str">
        <f>'Class-9'!$Z$3</f>
        <v>ENGLISH</v>
      </c>
      <c r="D1480" s="1144"/>
      <c r="E1480" s="511">
        <f>IF($J1467="TC",0,IF($J1467="Nso",0,VLOOKUP($A1464,'Class-9'!$B$9:$EX$108,25,0)))</f>
        <v>0</v>
      </c>
      <c r="F1480" s="511">
        <f>IF($J1467="TC",0,IF($J1467="Nso",0,VLOOKUP($A1464,'Class-9'!$B$9:$EX$108,26,0)))</f>
        <v>0</v>
      </c>
      <c r="G1480" s="514">
        <f t="shared" ref="G1480:G1484" si="156">E1480+F1480</f>
        <v>0</v>
      </c>
      <c r="H1480" s="472">
        <f>IF($J1467="TC",0,IF($J1467="Nso",0,VLOOKUP($A1464,'Class-9'!$B$9:$EX$108,28,0)))</f>
        <v>0</v>
      </c>
      <c r="I1480" s="511">
        <f>IF($J1467="TC",0,IF($J1467="Nso",0,VLOOKUP($A1464,'Class-9'!$B$9:$EX$108,29,0)))</f>
        <v>0</v>
      </c>
      <c r="J1480" s="514">
        <f t="shared" ref="J1480:J1484" si="157">H1480+I1480</f>
        <v>0</v>
      </c>
      <c r="K1480" s="511">
        <f>IF($J1467="TC",0,IF($J1467="Nso",0,VLOOKUP($A1464,'Class-9'!$B$9:$EX$108,31,0)))</f>
        <v>0</v>
      </c>
      <c r="L1480" s="511">
        <f>IF($J1467="Nso",0,VLOOKUP($A1464,'Class-9'!$B$9:$EX$108,32,0))</f>
        <v>0</v>
      </c>
      <c r="M1480" s="514">
        <f t="shared" ref="M1480:M1484" si="158">K1480+L1480</f>
        <v>0</v>
      </c>
      <c r="N1480" s="511">
        <f t="shared" ref="N1480:N1484" si="159">G1480+J1480+M1480</f>
        <v>0</v>
      </c>
      <c r="O1480" s="513" t="str">
        <f>IF($J1467="TC",0,IF($J1467="Nso",0,VLOOKUP($A1464,'Class-9'!$B$9:$EX$108,38,0)))</f>
        <v/>
      </c>
    </row>
    <row r="1481" spans="1:15" ht="17.25" customHeight="1">
      <c r="A1481" s="1084"/>
      <c r="B1481" s="60" t="s">
        <v>79</v>
      </c>
      <c r="C1481" s="1143" t="str">
        <f>'Class-9'!$AN$3</f>
        <v>SANSKRIT</v>
      </c>
      <c r="D1481" s="1144"/>
      <c r="E1481" s="511">
        <f>IF($J1467="TC",0,IF($J1467="Nso",0,VLOOKUP($A1464,'Class-9'!$B$9:$EX$108,39,0)))</f>
        <v>0</v>
      </c>
      <c r="F1481" s="511">
        <f>IF($J1467="TC",0,IF($J1467="TC",0,IF($J1467="Nso",0,VLOOKUP($A1464,'Class-9'!$B$9:$EX$108,40,0))))</f>
        <v>0</v>
      </c>
      <c r="G1481" s="514">
        <f t="shared" si="156"/>
        <v>0</v>
      </c>
      <c r="H1481" s="472">
        <f>IF($J1467="TC",0,IF($J1467="Nso",0,VLOOKUP($A1464,'Class-9'!$B$9:$EX$108,42,0)))</f>
        <v>0</v>
      </c>
      <c r="I1481" s="511">
        <f>IF($J1467="TC",0,IF($J1467="Nso",0,VLOOKUP($A1464,'Class-9'!$B$9:$EX$108,43,0)))</f>
        <v>0</v>
      </c>
      <c r="J1481" s="514">
        <f t="shared" si="157"/>
        <v>0</v>
      </c>
      <c r="K1481" s="511">
        <f>IF($J1467="TC",0,IF($J1467="Nso",0,VLOOKUP($A1464,'Class-9'!$B$9:$EX$108,45,0)))</f>
        <v>0</v>
      </c>
      <c r="L1481" s="511">
        <f>IF($J1467="Nso",0,VLOOKUP($A1464,'Class-9'!$B$9:$EX$108,46,0))</f>
        <v>0</v>
      </c>
      <c r="M1481" s="514">
        <f t="shared" si="158"/>
        <v>0</v>
      </c>
      <c r="N1481" s="511">
        <f t="shared" si="159"/>
        <v>0</v>
      </c>
      <c r="O1481" s="513" t="str">
        <f>IF($J1467="TC",0,IF($J1467="Nso",0,VLOOKUP($A1464,'Class-9'!$B$9:$EX$108,52,0)))</f>
        <v/>
      </c>
    </row>
    <row r="1482" spans="1:15" ht="17.25" customHeight="1">
      <c r="A1482" s="1084"/>
      <c r="B1482" s="60" t="s">
        <v>79</v>
      </c>
      <c r="C1482" s="1143" t="str">
        <f>'Class-9'!$BB$3</f>
        <v>SCIENCE</v>
      </c>
      <c r="D1482" s="1144"/>
      <c r="E1482" s="511">
        <f>IF($J1467="TC",0,IF($J1467="Nso",0,VLOOKUP($A1464,'Class-9'!$B$9:$EX$108,53,0)))</f>
        <v>0</v>
      </c>
      <c r="F1482" s="511">
        <f>IF($J1467="TC",0,IF($J1467="Nso",0,VLOOKUP($A1464,'Class-9'!$B$9:$EX$108,54,0)))</f>
        <v>0</v>
      </c>
      <c r="G1482" s="514">
        <f t="shared" si="156"/>
        <v>0</v>
      </c>
      <c r="H1482" s="472">
        <f>IF($J1467="TC",0,IF($J1467="Nso",0,VLOOKUP($A1464,'Class-9'!$B$9:$EX$108,56,0)))</f>
        <v>0</v>
      </c>
      <c r="I1482" s="511">
        <f>IF($J1467="TC",0,IF($J1467="Nso",0,VLOOKUP($A1464,'Class-9'!$B$9:$EX$108,57,0)))</f>
        <v>0</v>
      </c>
      <c r="J1482" s="514">
        <f t="shared" si="157"/>
        <v>0</v>
      </c>
      <c r="K1482" s="511">
        <f>IF($J1467="TC",0,IF($J1467="Nso",0,VLOOKUP($A1464,'Class-9'!$B$9:$EX$108,59,0)))</f>
        <v>0</v>
      </c>
      <c r="L1482" s="511">
        <f>IF($J1467="Nso",0,VLOOKUP($A1464,'Class-9'!$B$9:$EX$108,60,0))</f>
        <v>0</v>
      </c>
      <c r="M1482" s="514">
        <f t="shared" si="158"/>
        <v>0</v>
      </c>
      <c r="N1482" s="511">
        <f t="shared" si="159"/>
        <v>0</v>
      </c>
      <c r="O1482" s="513" t="str">
        <f>IF($J1467="TC",0,IF($J1467="Nso",0,VLOOKUP($A1464,'Class-9'!$B$9:$EX$108,66,0)))</f>
        <v/>
      </c>
    </row>
    <row r="1483" spans="1:15" ht="17.25" customHeight="1">
      <c r="A1483" s="1084"/>
      <c r="B1483" s="60" t="s">
        <v>79</v>
      </c>
      <c r="C1483" s="1143" t="str">
        <f>'Class-9'!$BP$3</f>
        <v>MATHEMATICS</v>
      </c>
      <c r="D1483" s="1144"/>
      <c r="E1483" s="511">
        <f>IF($J1467="TC",0,IF($J1467="Nso",0,VLOOKUP($A1464,'Class-9'!$B$9:$EX$108,67,0)))</f>
        <v>0</v>
      </c>
      <c r="F1483" s="511">
        <f>IF($J1467="TC",0,IF($J1467="Nso",0,VLOOKUP($A1464,'Class-9'!$B$9:$EX$108,68,0)))</f>
        <v>0</v>
      </c>
      <c r="G1483" s="514">
        <f t="shared" si="156"/>
        <v>0</v>
      </c>
      <c r="H1483" s="472">
        <f>IF($J1467="TC",0,IF($J1467="Nso",0,VLOOKUP($A1464,'Class-9'!$B$9:$EX$108,70,0)))</f>
        <v>0</v>
      </c>
      <c r="I1483" s="511">
        <f>IF($J1467="TC",0,IF($J1467="Nso",0,VLOOKUP($A1464,'Class-9'!$B$9:$EX$108,71,0)))</f>
        <v>0</v>
      </c>
      <c r="J1483" s="514">
        <f t="shared" si="157"/>
        <v>0</v>
      </c>
      <c r="K1483" s="511">
        <f>IF($J1467="TC",0,IF($J1467="Nso",0,VLOOKUP($A1464,'Class-9'!$B$9:$EX$108,73,0)))</f>
        <v>0</v>
      </c>
      <c r="L1483" s="511">
        <f>IF($J1467="Nso",0,VLOOKUP($A1464,'Class-9'!$B$9:$EX$108,74,0))</f>
        <v>0</v>
      </c>
      <c r="M1483" s="514">
        <f t="shared" si="158"/>
        <v>0</v>
      </c>
      <c r="N1483" s="511">
        <f t="shared" si="159"/>
        <v>0</v>
      </c>
      <c r="O1483" s="513" t="str">
        <f>IF($J1467="TC",0,IF($J1467="Nso",0,VLOOKUP($A1464,'Class-9'!$B$9:$EX$108,80,0)))</f>
        <v/>
      </c>
    </row>
    <row r="1484" spans="1:15" ht="17.25" customHeight="1" thickBot="1">
      <c r="A1484" s="1084"/>
      <c r="B1484" s="60" t="s">
        <v>79</v>
      </c>
      <c r="C1484" s="1117" t="str">
        <f>'Class-9'!$CD$3</f>
        <v>SOCIAL SCIENCE</v>
      </c>
      <c r="D1484" s="1118"/>
      <c r="E1484" s="511">
        <f>IF($J1467="TC",0,IF($J1467="Nso",0,VLOOKUP($A1464,'Class-9'!$B$9:$EX$108,81,0)))</f>
        <v>0</v>
      </c>
      <c r="F1484" s="511">
        <f>IF($J1467="TC",0,IF($J1467="Nso",0,VLOOKUP($A1464,'Class-9'!$B$9:$EX$108,82,0)))</f>
        <v>0</v>
      </c>
      <c r="G1484" s="515">
        <f t="shared" si="156"/>
        <v>0</v>
      </c>
      <c r="H1484" s="516">
        <f>IF($J1467="TC",0,IF($J1467="Nso",0,VLOOKUP($A1464,'Class-9'!$B$9:$EX$108,84,0)))</f>
        <v>0</v>
      </c>
      <c r="I1484" s="511">
        <f>IF($J1467="TC",0,IF($J1467="Nso",0,VLOOKUP($A1464,'Class-9'!$B$9:$EX$108,85,0)))</f>
        <v>0</v>
      </c>
      <c r="J1484" s="515">
        <f t="shared" si="157"/>
        <v>0</v>
      </c>
      <c r="K1484" s="511">
        <f>IF($J1467="TC",0,IF($J1467="Nso",0,VLOOKUP($A1464,'Class-9'!$B$9:$EX$108,87,0)))</f>
        <v>0</v>
      </c>
      <c r="L1484" s="511">
        <f>IF($J1467="Nso",0,VLOOKUP($A1464,'Class-9'!$B$9:$EX$108,88,0))</f>
        <v>0</v>
      </c>
      <c r="M1484" s="515">
        <f t="shared" si="158"/>
        <v>0</v>
      </c>
      <c r="N1484" s="511">
        <f t="shared" si="159"/>
        <v>0</v>
      </c>
      <c r="O1484" s="513" t="str">
        <f>IF($J1467="TC",0,IF($J1467="Nso",0,VLOOKUP($A1464,'Class-9'!$B$9:$EX$108,94,0)))</f>
        <v/>
      </c>
    </row>
    <row r="1485" spans="1:15" ht="21.75" customHeight="1">
      <c r="A1485" s="1084"/>
      <c r="B1485" s="60" t="s">
        <v>79</v>
      </c>
      <c r="C1485" s="1119" t="s">
        <v>92</v>
      </c>
      <c r="D1485" s="1120"/>
      <c r="E1485" s="1121"/>
      <c r="F1485" s="1125" t="s">
        <v>93</v>
      </c>
      <c r="G1485" s="1126"/>
      <c r="H1485" s="1127" t="s">
        <v>94</v>
      </c>
      <c r="I1485" s="1128"/>
      <c r="J1485" s="1129" t="s">
        <v>47</v>
      </c>
      <c r="K1485" s="1130"/>
      <c r="L1485" s="517" t="s">
        <v>114</v>
      </c>
      <c r="M1485" s="1131" t="s">
        <v>45</v>
      </c>
      <c r="N1485" s="1132"/>
      <c r="O1485" s="518" t="s">
        <v>49</v>
      </c>
    </row>
    <row r="1486" spans="1:15" ht="21.75" customHeight="1" thickBot="1">
      <c r="A1486" s="1084"/>
      <c r="B1486" s="60" t="s">
        <v>79</v>
      </c>
      <c r="C1486" s="1122"/>
      <c r="D1486" s="1123"/>
      <c r="E1486" s="1124"/>
      <c r="F1486" s="1133">
        <f>IF($J1467="TC",0,IF($J1467="Nso",0,VLOOKUP($A1464,'Class-9'!$B$9:$EX$108,146,0)))</f>
        <v>0</v>
      </c>
      <c r="G1486" s="1134"/>
      <c r="H1486" s="1133">
        <f>IF($J1467="TC",0,IF($J1467="Nso",0,VLOOKUP($A1464,'Class-9'!$B$9:$EX$108,147,0)))</f>
        <v>0</v>
      </c>
      <c r="I1486" s="1134"/>
      <c r="J1486" s="1135">
        <f>IF($J1467="TC",0,IF($J1467="Nso",0,VLOOKUP($A1464,'Class-9'!$B$9:$EX$108,148,0)))</f>
        <v>0</v>
      </c>
      <c r="K1486" s="1136"/>
      <c r="L1486" s="349" t="str">
        <f>IF($J1467="TC",0,IF($J1467="Nso",0,VLOOKUP($A1464,'Class-9'!$B$9:$EX$108,149,0)))</f>
        <v/>
      </c>
      <c r="M1486" s="1137" t="str">
        <f>IF($J1467="TC","TC",IF($J1467="Nso","NSO",VLOOKUP($A1464,'Class-9'!$B$9:$EX$108,150,0)))</f>
        <v/>
      </c>
      <c r="N1486" s="1138"/>
      <c r="O1486" s="123" t="str">
        <f>IF($J1467="Nso",0,VLOOKUP($A1464,'Class-9'!$B$9:$EX$108,152,0))</f>
        <v/>
      </c>
    </row>
    <row r="1487" spans="1:15" ht="21.75" customHeight="1">
      <c r="A1487" s="1084"/>
      <c r="B1487" s="60" t="s">
        <v>79</v>
      </c>
      <c r="C1487" s="1186" t="s">
        <v>65</v>
      </c>
      <c r="D1487" s="1187"/>
      <c r="E1487" s="1187"/>
      <c r="F1487" s="1187"/>
      <c r="G1487" s="1187"/>
      <c r="H1487" s="1188"/>
      <c r="I1487" s="1189" t="s">
        <v>66</v>
      </c>
      <c r="J1487" s="1190"/>
      <c r="K1487" s="1190"/>
      <c r="L1487" s="124">
        <f>VLOOKUP($A1464,'Class-9'!$B$9:$EX$108,143,0)</f>
        <v>0</v>
      </c>
      <c r="M1487" s="1191" t="s">
        <v>126</v>
      </c>
      <c r="N1487" s="1192"/>
      <c r="O1487" s="1193"/>
    </row>
    <row r="1488" spans="1:15" ht="21.75" customHeight="1" thickBot="1">
      <c r="A1488" s="1084"/>
      <c r="B1488" s="60" t="s">
        <v>79</v>
      </c>
      <c r="C1488" s="1194" t="s">
        <v>60</v>
      </c>
      <c r="D1488" s="1195"/>
      <c r="E1488" s="1195"/>
      <c r="F1488" s="1196" t="s">
        <v>197</v>
      </c>
      <c r="G1488" s="1196"/>
      <c r="H1488" s="351" t="s">
        <v>53</v>
      </c>
      <c r="I1488" s="1197" t="s">
        <v>67</v>
      </c>
      <c r="J1488" s="1198"/>
      <c r="K1488" s="1198"/>
      <c r="L1488" s="174">
        <f>VLOOKUP($A1464,'Class-9'!$B$9:$EX$108,144,0)</f>
        <v>0</v>
      </c>
      <c r="M1488" s="1199" t="str">
        <f>IF($J1467="TC",0,IF($J1467="Nso",0,VLOOKUP($A1464,'Class-9'!$B$9:$EX$108,145,0)))</f>
        <v/>
      </c>
      <c r="N1488" s="1200"/>
      <c r="O1488" s="1201"/>
    </row>
    <row r="1489" spans="1:15" ht="21.75" customHeight="1">
      <c r="A1489" s="1084"/>
      <c r="B1489" s="60" t="s">
        <v>79</v>
      </c>
      <c r="C1489" s="1194"/>
      <c r="D1489" s="1195"/>
      <c r="E1489" s="1195"/>
      <c r="F1489" s="1196"/>
      <c r="G1489" s="1196"/>
      <c r="H1489" s="490" t="s">
        <v>203</v>
      </c>
      <c r="I1489" s="1202" t="s">
        <v>68</v>
      </c>
      <c r="J1489" s="1203"/>
      <c r="K1489" s="1203"/>
      <c r="L1489" s="1204">
        <f>IF($J1467="TC","Transferred",IF($J1467="Nso","NameSeparated",VLOOKUP($A1464,'Class-9'!$B$9:$EX$108,153,0)))</f>
        <v>0</v>
      </c>
      <c r="M1489" s="1204"/>
      <c r="N1489" s="1204"/>
      <c r="O1489" s="1205"/>
    </row>
    <row r="1490" spans="1:15" s="489" customFormat="1" ht="17.25" customHeight="1">
      <c r="A1490" s="1084"/>
      <c r="B1490" s="488" t="s">
        <v>79</v>
      </c>
      <c r="C1490" s="1166" t="str">
        <f>'Class-9'!$CR$3</f>
        <v>Foundation Of Information Tech.</v>
      </c>
      <c r="D1490" s="1167"/>
      <c r="E1490" s="1168"/>
      <c r="F1490" s="1169" t="str">
        <f>IF($J1467="TC",0,IF($J1467="Nso",0,VLOOKUP($A1464,'Class-9'!$B$9:$GA$108,170,0)))</f>
        <v>0/200</v>
      </c>
      <c r="G1490" s="1169"/>
      <c r="H1490" s="122">
        <f>IF($J1467="TC",0,IF($J1467="Nso",0,VLOOKUP($A1464,'Class-9'!$B$9:$GA$108,106,0)))</f>
        <v>0</v>
      </c>
      <c r="I1490" s="1170" t="s">
        <v>81</v>
      </c>
      <c r="J1490" s="1171"/>
      <c r="K1490" s="1171"/>
      <c r="L1490" s="1172">
        <f>'Class-9'!$T$2</f>
        <v>44676</v>
      </c>
      <c r="M1490" s="1173"/>
      <c r="N1490" s="1173"/>
      <c r="O1490" s="1174"/>
    </row>
    <row r="1491" spans="1:15" s="489" customFormat="1" ht="17.25" customHeight="1">
      <c r="A1491" s="1084"/>
      <c r="B1491" s="488" t="s">
        <v>79</v>
      </c>
      <c r="C1491" s="1175" t="str">
        <f>'Class-9'!$DD$3</f>
        <v>Health &amp; Phy. Edu.</v>
      </c>
      <c r="D1491" s="1169"/>
      <c r="E1491" s="1169"/>
      <c r="F1491" s="1176" t="str">
        <f>IF($J1467="TC",0,IF($J1467="Nso",0,VLOOKUP($A1464,'Class-9'!$B$9:$GA$108,174,0)))</f>
        <v>0/200</v>
      </c>
      <c r="G1491" s="1177"/>
      <c r="H1491" s="122">
        <f>IF($J1467="TC",0,IF($J1467="Nso",0,VLOOKUP($A1464,'Class-9'!$B$9:$GA$108,118,0)))</f>
        <v>0</v>
      </c>
      <c r="I1491" s="1178"/>
      <c r="J1491" s="1179"/>
      <c r="K1491" s="1179"/>
      <c r="L1491" s="1179"/>
      <c r="M1491" s="1179"/>
      <c r="N1491" s="1179"/>
      <c r="O1491" s="1180"/>
    </row>
    <row r="1492" spans="1:15" s="489" customFormat="1" ht="17.25" customHeight="1">
      <c r="A1492" s="1084"/>
      <c r="B1492" s="488" t="s">
        <v>79</v>
      </c>
      <c r="C1492" s="1184" t="str">
        <f>'Class-9'!$DP$3</f>
        <v>S.U.P.W.</v>
      </c>
      <c r="D1492" s="1185"/>
      <c r="E1492" s="1185"/>
      <c r="F1492" s="1176" t="str">
        <f>IF($J1467="TC",0,IF($J1467="Nso",0,VLOOKUP($A1464,'Class-9'!$B$9:$GA$108,178,0)))</f>
        <v>0/100</v>
      </c>
      <c r="G1492" s="1177"/>
      <c r="H1492" s="122">
        <f>IF($J1467="TC",0,IF($J1467="Nso",0,VLOOKUP($A1464,'Class-9'!$B$9:$GA$108,124,0)))</f>
        <v>0</v>
      </c>
      <c r="I1492" s="1181"/>
      <c r="J1492" s="1182"/>
      <c r="K1492" s="1182"/>
      <c r="L1492" s="1182"/>
      <c r="M1492" s="1182"/>
      <c r="N1492" s="1182"/>
      <c r="O1492" s="1183"/>
    </row>
    <row r="1493" spans="1:15" s="489" customFormat="1" ht="17.25" customHeight="1">
      <c r="A1493" s="1084"/>
      <c r="B1493" s="488"/>
      <c r="C1493" s="1184" t="str">
        <f>'Class-9'!$DV$3</f>
        <v>ART EDUCATION</v>
      </c>
      <c r="D1493" s="1185"/>
      <c r="E1493" s="1185"/>
      <c r="F1493" s="1176" t="str">
        <f>IF($J1466="TC",0,IF($J1466="Nso",0,VLOOKUP($A1464,'Class-9'!$B$9:$GA$108,182,0)))</f>
        <v>0/100</v>
      </c>
      <c r="G1493" s="1177"/>
      <c r="H1493" s="122">
        <f>IF($J1466="TC",0,IF($J1466="Nso",0,VLOOKUP($A1464,'Class-9'!$B$9:$GA$108,130,0)))</f>
        <v>0</v>
      </c>
      <c r="I1493" s="1237" t="s">
        <v>95</v>
      </c>
      <c r="J1493" s="1221"/>
      <c r="K1493" s="1221"/>
      <c r="L1493" s="1221"/>
      <c r="M1493" s="1221"/>
      <c r="N1493" s="1221"/>
      <c r="O1493" s="1222"/>
    </row>
    <row r="1494" spans="1:15" s="489" customFormat="1" ht="17.25" customHeight="1" thickBot="1">
      <c r="A1494" s="1084"/>
      <c r="B1494" s="488" t="s">
        <v>79</v>
      </c>
      <c r="C1494" s="1238" t="str">
        <f>'Class-9'!$EB$3</f>
        <v>H &amp; C RAJ</v>
      </c>
      <c r="D1494" s="1239"/>
      <c r="E1494" s="1239"/>
      <c r="F1494" s="1240" t="str">
        <f>IF($J1467="TC",0,IF($J1467="Nso",0,VLOOKUP($A1464,'Class-9'!$B$9:$GZ$108,186,0)))</f>
        <v>0/200</v>
      </c>
      <c r="G1494" s="1241"/>
      <c r="H1494" s="468">
        <f>IF($J1467="TC",0,IF($J1467="Nso",0,VLOOKUP($A1464,'Class-9'!$B$9:$GAZ$108,142,0)))</f>
        <v>0</v>
      </c>
      <c r="I1494" s="1237" t="s">
        <v>74</v>
      </c>
      <c r="J1494" s="1221"/>
      <c r="K1494" s="1221"/>
      <c r="L1494" s="1221"/>
      <c r="M1494" s="1221"/>
      <c r="N1494" s="1221"/>
      <c r="O1494" s="1222"/>
    </row>
    <row r="1495" spans="1:15" ht="17.25" customHeight="1">
      <c r="A1495" s="1084"/>
      <c r="B1495" s="49" t="s">
        <v>79</v>
      </c>
      <c r="C1495" s="1209" t="s">
        <v>205</v>
      </c>
      <c r="D1495" s="1210"/>
      <c r="E1495" s="1211"/>
      <c r="F1495" s="1218" t="s">
        <v>206</v>
      </c>
      <c r="G1495" s="1219"/>
      <c r="H1495" s="519" t="s">
        <v>34</v>
      </c>
      <c r="I1495" s="1220" t="s">
        <v>75</v>
      </c>
      <c r="J1495" s="1221"/>
      <c r="K1495" s="1221"/>
      <c r="L1495" s="1221"/>
      <c r="M1495" s="1221"/>
      <c r="N1495" s="1221"/>
      <c r="O1495" s="1222"/>
    </row>
    <row r="1496" spans="1:15" ht="17.25" customHeight="1">
      <c r="A1496" s="1084"/>
      <c r="B1496" s="49" t="s">
        <v>79</v>
      </c>
      <c r="C1496" s="1212"/>
      <c r="D1496" s="1213"/>
      <c r="E1496" s="1214"/>
      <c r="F1496" s="1223" t="s">
        <v>207</v>
      </c>
      <c r="G1496" s="1224"/>
      <c r="H1496" s="520" t="s">
        <v>204</v>
      </c>
      <c r="I1496" s="1225" t="s">
        <v>76</v>
      </c>
      <c r="J1496" s="1226"/>
      <c r="K1496" s="1226"/>
      <c r="L1496" s="1226"/>
      <c r="M1496" s="1226"/>
      <c r="N1496" s="1226"/>
      <c r="O1496" s="1227"/>
    </row>
    <row r="1497" spans="1:15" ht="17.25" customHeight="1">
      <c r="A1497" s="1084"/>
      <c r="B1497" s="49" t="s">
        <v>79</v>
      </c>
      <c r="C1497" s="1212"/>
      <c r="D1497" s="1213"/>
      <c r="E1497" s="1214"/>
      <c r="F1497" s="1223" t="s">
        <v>211</v>
      </c>
      <c r="G1497" s="1224"/>
      <c r="H1497" s="520" t="s">
        <v>69</v>
      </c>
      <c r="I1497" s="1228"/>
      <c r="J1497" s="1229"/>
      <c r="K1497" s="1229"/>
      <c r="L1497" s="1229"/>
      <c r="M1497" s="1229"/>
      <c r="N1497" s="1229"/>
      <c r="O1497" s="1230"/>
    </row>
    <row r="1498" spans="1:15" ht="17.25" customHeight="1">
      <c r="A1498" s="1084"/>
      <c r="B1498" s="49" t="s">
        <v>79</v>
      </c>
      <c r="C1498" s="1212"/>
      <c r="D1498" s="1213"/>
      <c r="E1498" s="1214"/>
      <c r="F1498" s="1223" t="s">
        <v>212</v>
      </c>
      <c r="G1498" s="1224"/>
      <c r="H1498" s="520" t="s">
        <v>70</v>
      </c>
      <c r="I1498" s="1228"/>
      <c r="J1498" s="1229"/>
      <c r="K1498" s="1229"/>
      <c r="L1498" s="1229"/>
      <c r="M1498" s="1229"/>
      <c r="N1498" s="1229"/>
      <c r="O1498" s="1230"/>
    </row>
    <row r="1499" spans="1:15" ht="17.25" customHeight="1">
      <c r="A1499" s="1084"/>
      <c r="B1499" s="49" t="s">
        <v>79</v>
      </c>
      <c r="C1499" s="1212"/>
      <c r="D1499" s="1213"/>
      <c r="E1499" s="1214"/>
      <c r="F1499" s="1223" t="s">
        <v>125</v>
      </c>
      <c r="G1499" s="1224"/>
      <c r="H1499" s="520" t="s">
        <v>72</v>
      </c>
      <c r="I1499" s="1231" t="s">
        <v>96</v>
      </c>
      <c r="J1499" s="1232"/>
      <c r="K1499" s="1232"/>
      <c r="L1499" s="1232"/>
      <c r="M1499" s="1232"/>
      <c r="N1499" s="1232"/>
      <c r="O1499" s="1233"/>
    </row>
    <row r="1500" spans="1:15" ht="17.25" customHeight="1" thickBot="1">
      <c r="A1500" s="1084"/>
      <c r="B1500" s="62" t="s">
        <v>79</v>
      </c>
      <c r="C1500" s="1215"/>
      <c r="D1500" s="1216"/>
      <c r="E1500" s="1217"/>
      <c r="F1500" s="1206" t="s">
        <v>208</v>
      </c>
      <c r="G1500" s="1207"/>
      <c r="H1500" s="521" t="s">
        <v>71</v>
      </c>
      <c r="I1500" s="1234"/>
      <c r="J1500" s="1235"/>
      <c r="K1500" s="1235"/>
      <c r="L1500" s="1235"/>
      <c r="M1500" s="1235"/>
      <c r="N1500" s="1235"/>
      <c r="O1500" s="1236"/>
    </row>
    <row r="1501" spans="1:15" ht="24.75" customHeight="1" thickTop="1" thickBot="1">
      <c r="A1501" s="504">
        <f>A1464+1</f>
        <v>41</v>
      </c>
      <c r="B1501" s="1083" t="s">
        <v>56</v>
      </c>
      <c r="C1501" s="1083"/>
      <c r="D1501" s="1083"/>
      <c r="E1501" s="1083"/>
      <c r="F1501" s="1083"/>
      <c r="G1501" s="1083"/>
      <c r="H1501" s="1083"/>
      <c r="I1501" s="1083"/>
      <c r="J1501" s="1083"/>
      <c r="K1501" s="1083"/>
      <c r="L1501" s="1083"/>
      <c r="M1501" s="1083"/>
      <c r="N1501" s="1083"/>
      <c r="O1501" s="1083"/>
    </row>
    <row r="1502" spans="1:15" ht="42" customHeight="1" thickTop="1">
      <c r="A1502" s="1084"/>
      <c r="B1502" s="1085"/>
      <c r="C1502" s="1086"/>
      <c r="D1502" s="1089" t="str">
        <f>Master!$E$8</f>
        <v>Govt. Sr. Secondary School Raimalwada</v>
      </c>
      <c r="E1502" s="1090"/>
      <c r="F1502" s="1090"/>
      <c r="G1502" s="1090"/>
      <c r="H1502" s="1090"/>
      <c r="I1502" s="1090"/>
      <c r="J1502" s="1090"/>
      <c r="K1502" s="1090"/>
      <c r="L1502" s="1090"/>
      <c r="M1502" s="1090"/>
      <c r="N1502" s="1090"/>
      <c r="O1502" s="1091"/>
    </row>
    <row r="1503" spans="1:15" ht="27.75" customHeight="1" thickBot="1">
      <c r="A1503" s="1084"/>
      <c r="B1503" s="1087"/>
      <c r="C1503" s="1088"/>
      <c r="D1503" s="1092" t="str">
        <f>Master!$E$11</f>
        <v>P.S.-Bapini (Jodhpur)</v>
      </c>
      <c r="E1503" s="1093"/>
      <c r="F1503" s="1093"/>
      <c r="G1503" s="1093"/>
      <c r="H1503" s="1093"/>
      <c r="I1503" s="1093"/>
      <c r="J1503" s="1093"/>
      <c r="K1503" s="1093"/>
      <c r="L1503" s="1093"/>
      <c r="M1503" s="1093"/>
      <c r="N1503" s="1093"/>
      <c r="O1503" s="1094"/>
    </row>
    <row r="1504" spans="1:15" ht="17.25" customHeight="1">
      <c r="A1504" s="1084"/>
      <c r="B1504" s="352"/>
      <c r="C1504" s="1095" t="s">
        <v>188</v>
      </c>
      <c r="D1504" s="1096"/>
      <c r="E1504" s="1096"/>
      <c r="F1504" s="1096"/>
      <c r="G1504" s="1097"/>
      <c r="H1504" s="1104" t="s">
        <v>161</v>
      </c>
      <c r="I1504" s="1104"/>
      <c r="J1504" s="1107">
        <f>VLOOKUP($A1501,'Class-9'!$B$9:$K$108,6)</f>
        <v>0</v>
      </c>
      <c r="K1504" s="1108"/>
      <c r="L1504" s="1113" t="s">
        <v>77</v>
      </c>
      <c r="M1504" s="1114"/>
      <c r="N1504" s="1115" t="str">
        <f>Master!$E$14</f>
        <v>08151106901</v>
      </c>
      <c r="O1504" s="1116"/>
    </row>
    <row r="1505" spans="1:16" ht="17.25" customHeight="1">
      <c r="A1505" s="1084"/>
      <c r="B1505" s="47"/>
      <c r="C1505" s="1098"/>
      <c r="D1505" s="1099"/>
      <c r="E1505" s="1099"/>
      <c r="F1505" s="1099"/>
      <c r="G1505" s="1100"/>
      <c r="H1505" s="1105"/>
      <c r="I1505" s="1105"/>
      <c r="J1505" s="1109"/>
      <c r="K1505" s="1110"/>
      <c r="L1505" s="1071" t="s">
        <v>73</v>
      </c>
      <c r="M1505" s="1072"/>
      <c r="N1505" s="1072"/>
      <c r="O1505" s="1073"/>
      <c r="P1505" s="165" t="s">
        <v>196</v>
      </c>
    </row>
    <row r="1506" spans="1:16" ht="17.25" customHeight="1" thickBot="1">
      <c r="A1506" s="1084"/>
      <c r="B1506" s="47"/>
      <c r="C1506" s="1101"/>
      <c r="D1506" s="1102"/>
      <c r="E1506" s="1102"/>
      <c r="F1506" s="1102"/>
      <c r="G1506" s="1103"/>
      <c r="H1506" s="1106"/>
      <c r="I1506" s="1106"/>
      <c r="J1506" s="1111"/>
      <c r="K1506" s="1112"/>
      <c r="L1506" s="1074" t="s">
        <v>57</v>
      </c>
      <c r="M1506" s="1075"/>
      <c r="N1506" s="1076" t="str">
        <f>Master!$E$6</f>
        <v>2021-22</v>
      </c>
      <c r="O1506" s="1077"/>
    </row>
    <row r="1507" spans="1:16" ht="21.75" customHeight="1">
      <c r="A1507" s="1084"/>
      <c r="B1507" s="49" t="s">
        <v>79</v>
      </c>
      <c r="C1507" s="1078" t="s">
        <v>22</v>
      </c>
      <c r="D1507" s="1079"/>
      <c r="E1507" s="1079"/>
      <c r="F1507" s="1080"/>
      <c r="G1507" s="482" t="s">
        <v>186</v>
      </c>
      <c r="H1507" s="1081">
        <f>VLOOKUP($A1501,'Class-9'!$B$9:$EX$108,4,0)</f>
        <v>0</v>
      </c>
      <c r="I1507" s="1081"/>
      <c r="J1507" s="1081"/>
      <c r="K1507" s="1081"/>
      <c r="L1507" s="1081"/>
      <c r="M1507" s="1081"/>
      <c r="N1507" s="1081"/>
      <c r="O1507" s="1082"/>
    </row>
    <row r="1508" spans="1:16" ht="21.75" customHeight="1">
      <c r="A1508" s="1084"/>
      <c r="B1508" s="49" t="s">
        <v>79</v>
      </c>
      <c r="C1508" s="1065" t="s">
        <v>24</v>
      </c>
      <c r="D1508" s="1066"/>
      <c r="E1508" s="1066"/>
      <c r="F1508" s="1067"/>
      <c r="G1508" s="483" t="s">
        <v>186</v>
      </c>
      <c r="H1508" s="1068">
        <f>VLOOKUP($A1501,'Class-9'!$B$9:$EX$108,7,0)</f>
        <v>0</v>
      </c>
      <c r="I1508" s="1068"/>
      <c r="J1508" s="1068"/>
      <c r="K1508" s="1068"/>
      <c r="L1508" s="1068"/>
      <c r="M1508" s="1068"/>
      <c r="N1508" s="1068"/>
      <c r="O1508" s="1069"/>
    </row>
    <row r="1509" spans="1:16" ht="21.75" customHeight="1">
      <c r="A1509" s="1084"/>
      <c r="B1509" s="49" t="s">
        <v>79</v>
      </c>
      <c r="C1509" s="1065" t="s">
        <v>25</v>
      </c>
      <c r="D1509" s="1066"/>
      <c r="E1509" s="1066"/>
      <c r="F1509" s="1067"/>
      <c r="G1509" s="483" t="s">
        <v>186</v>
      </c>
      <c r="H1509" s="1068">
        <f>VLOOKUP($A1501,'Class-9'!$B$9:$EX$108,8,0)</f>
        <v>0</v>
      </c>
      <c r="I1509" s="1068"/>
      <c r="J1509" s="1068"/>
      <c r="K1509" s="1068"/>
      <c r="L1509" s="1068"/>
      <c r="M1509" s="1068"/>
      <c r="N1509" s="1068"/>
      <c r="O1509" s="1069"/>
    </row>
    <row r="1510" spans="1:16" ht="21.75" customHeight="1">
      <c r="A1510" s="1084"/>
      <c r="B1510" s="49" t="s">
        <v>79</v>
      </c>
      <c r="C1510" s="1065" t="s">
        <v>58</v>
      </c>
      <c r="D1510" s="1066"/>
      <c r="E1510" s="1066"/>
      <c r="F1510" s="1067"/>
      <c r="G1510" s="483" t="s">
        <v>186</v>
      </c>
      <c r="H1510" s="1068">
        <f>VLOOKUP($A1501,'Class-9'!$B$9:$EX$108,9,0)</f>
        <v>0</v>
      </c>
      <c r="I1510" s="1068"/>
      <c r="J1510" s="1068"/>
      <c r="K1510" s="1068"/>
      <c r="L1510" s="1068"/>
      <c r="M1510" s="1068"/>
      <c r="N1510" s="1068"/>
      <c r="O1510" s="1069"/>
    </row>
    <row r="1511" spans="1:16" ht="21.75" customHeight="1">
      <c r="A1511" s="1084"/>
      <c r="B1511" s="49" t="s">
        <v>79</v>
      </c>
      <c r="C1511" s="1065" t="s">
        <v>59</v>
      </c>
      <c r="D1511" s="1066"/>
      <c r="E1511" s="1066"/>
      <c r="F1511" s="1067"/>
      <c r="G1511" s="483" t="s">
        <v>186</v>
      </c>
      <c r="H1511" s="1070" t="str">
        <f>CONCATENATE('Class-9'!$G$4,'Class-9'!$J$4)</f>
        <v>9(A)</v>
      </c>
      <c r="I1511" s="1068"/>
      <c r="J1511" s="1068"/>
      <c r="K1511" s="1068"/>
      <c r="L1511" s="1068"/>
      <c r="M1511" s="1068"/>
      <c r="N1511" s="1068"/>
      <c r="O1511" s="1069"/>
    </row>
    <row r="1512" spans="1:16" ht="21.75" customHeight="1" thickBot="1">
      <c r="A1512" s="1084"/>
      <c r="B1512" s="49" t="s">
        <v>79</v>
      </c>
      <c r="C1512" s="1145" t="s">
        <v>27</v>
      </c>
      <c r="D1512" s="1146"/>
      <c r="E1512" s="1146"/>
      <c r="F1512" s="1147"/>
      <c r="G1512" s="484" t="s">
        <v>186</v>
      </c>
      <c r="H1512" s="1148">
        <f>VLOOKUP($A1501,'Class-9'!$B$9:$EX$108,10,0)</f>
        <v>0</v>
      </c>
      <c r="I1512" s="1148"/>
      <c r="J1512" s="1148"/>
      <c r="K1512" s="1148"/>
      <c r="L1512" s="1148"/>
      <c r="M1512" s="1148"/>
      <c r="N1512" s="1148"/>
      <c r="O1512" s="1149"/>
    </row>
    <row r="1513" spans="1:16" ht="19.5" customHeight="1">
      <c r="A1513" s="1084"/>
      <c r="B1513" s="60" t="s">
        <v>79</v>
      </c>
      <c r="C1513" s="1150" t="s">
        <v>60</v>
      </c>
      <c r="D1513" s="1151"/>
      <c r="E1513" s="1154" t="s">
        <v>83</v>
      </c>
      <c r="F1513" s="1154" t="s">
        <v>84</v>
      </c>
      <c r="G1513" s="1156" t="s">
        <v>33</v>
      </c>
      <c r="H1513" s="1158" t="s">
        <v>61</v>
      </c>
      <c r="I1513" s="1158"/>
      <c r="J1513" s="1159"/>
      <c r="K1513" s="1160" t="s">
        <v>100</v>
      </c>
      <c r="L1513" s="1161"/>
      <c r="M1513" s="1162"/>
      <c r="N1513" s="1154" t="s">
        <v>91</v>
      </c>
      <c r="O1513" s="1163" t="s">
        <v>209</v>
      </c>
    </row>
    <row r="1514" spans="1:16" ht="21.75" customHeight="1">
      <c r="A1514" s="1084"/>
      <c r="B1514" s="60"/>
      <c r="C1514" s="1152"/>
      <c r="D1514" s="1153"/>
      <c r="E1514" s="1155"/>
      <c r="F1514" s="1155"/>
      <c r="G1514" s="1157"/>
      <c r="H1514" s="507" t="s">
        <v>32</v>
      </c>
      <c r="I1514" s="347" t="s">
        <v>199</v>
      </c>
      <c r="J1514" s="508" t="s">
        <v>33</v>
      </c>
      <c r="K1514" s="507" t="s">
        <v>32</v>
      </c>
      <c r="L1514" s="347" t="s">
        <v>199</v>
      </c>
      <c r="M1514" s="508" t="s">
        <v>33</v>
      </c>
      <c r="N1514" s="1155"/>
      <c r="O1514" s="1164"/>
    </row>
    <row r="1515" spans="1:16" ht="21.75" customHeight="1" thickBot="1">
      <c r="A1515" s="1084"/>
      <c r="B1515" s="60" t="s">
        <v>79</v>
      </c>
      <c r="C1515" s="1139" t="s">
        <v>62</v>
      </c>
      <c r="D1515" s="1140"/>
      <c r="E1515" s="509">
        <f>'Class-9'!$L$7</f>
        <v>20</v>
      </c>
      <c r="F1515" s="509">
        <f>'Class-9'!$M$7</f>
        <v>20</v>
      </c>
      <c r="G1515" s="510">
        <f>SUM(E1515:F1515)</f>
        <v>40</v>
      </c>
      <c r="H1515" s="509">
        <f>'Class-9'!$O$7</f>
        <v>48</v>
      </c>
      <c r="I1515" s="509">
        <f>'Class-9'!$P$7</f>
        <v>12</v>
      </c>
      <c r="J1515" s="510">
        <f>SUM(H1515:I1515)</f>
        <v>60</v>
      </c>
      <c r="K1515" s="509">
        <f>'Class-9'!$R$7</f>
        <v>80</v>
      </c>
      <c r="L1515" s="509">
        <f>'Class-9'!$S$7</f>
        <v>20</v>
      </c>
      <c r="M1515" s="510">
        <f>SUM(K1515:L1515)</f>
        <v>100</v>
      </c>
      <c r="N1515" s="509">
        <f>SUM(G1515,J1515,M1515)</f>
        <v>200</v>
      </c>
      <c r="O1515" s="1165"/>
    </row>
    <row r="1516" spans="1:16" ht="17.25" customHeight="1">
      <c r="A1516" s="1084"/>
      <c r="B1516" s="60" t="s">
        <v>79</v>
      </c>
      <c r="C1516" s="1141" t="str">
        <f>'Class-9'!$L$3</f>
        <v>HINDI</v>
      </c>
      <c r="D1516" s="1142"/>
      <c r="E1516" s="511">
        <f>IF($J1504="TC",0,IF($J1504="Nso",0,VLOOKUP($A1501,'Class-9'!$B$9:$EX$108,11,0)))</f>
        <v>0</v>
      </c>
      <c r="F1516" s="511">
        <f>IF($J1504="TC",0,IF($J1504="Nso",0,VLOOKUP($A1501,'Class-9'!$B$9:$EX$108,12,0)))</f>
        <v>0</v>
      </c>
      <c r="G1516" s="512">
        <f>E1516+F1516</f>
        <v>0</v>
      </c>
      <c r="H1516" s="511">
        <f>IF($J1504="TC",0,IF($J1504="Nso",0,VLOOKUP($A1501,'Class-9'!$B$9:$EX$108,14,0)))</f>
        <v>0</v>
      </c>
      <c r="I1516" s="511">
        <f>IF($J1504="TC",0,IF($J1504="Nso",0,VLOOKUP($A1501,'Class-9'!$B$9:$EX$108,15,0)))</f>
        <v>0</v>
      </c>
      <c r="J1516" s="512">
        <f>H1516+I1516</f>
        <v>0</v>
      </c>
      <c r="K1516" s="511">
        <f>IF($J1504="TC",0,IF($J1504="Nso",0,VLOOKUP($A1501,'Class-9'!$B$9:$EX$108,17,0)))</f>
        <v>0</v>
      </c>
      <c r="L1516" s="511">
        <f>IF($J1504="Nso",0,VLOOKUP($A1501,'Class-9'!$B$9:$EX$108,18,0))</f>
        <v>0</v>
      </c>
      <c r="M1516" s="512">
        <f>K1516+L1516</f>
        <v>0</v>
      </c>
      <c r="N1516" s="511">
        <f>G1516+J1516+M1516</f>
        <v>0</v>
      </c>
      <c r="O1516" s="513" t="str">
        <f>IF($J1504="TC",0,IF($J1504="Nso",0,VLOOKUP($A1501,'Class-9'!$B$9:$EX$108,24,0)))</f>
        <v/>
      </c>
    </row>
    <row r="1517" spans="1:16" ht="17.25" customHeight="1">
      <c r="A1517" s="1084"/>
      <c r="B1517" s="60" t="s">
        <v>79</v>
      </c>
      <c r="C1517" s="1143" t="str">
        <f>'Class-9'!$Z$3</f>
        <v>ENGLISH</v>
      </c>
      <c r="D1517" s="1144"/>
      <c r="E1517" s="511">
        <f>IF($J1504="TC",0,IF($J1504="Nso",0,VLOOKUP($A1501,'Class-9'!$B$9:$EX$108,25,0)))</f>
        <v>0</v>
      </c>
      <c r="F1517" s="511">
        <f>IF($J1504="TC",0,IF($J1504="Nso",0,VLOOKUP($A1501,'Class-9'!$B$9:$EX$108,26,0)))</f>
        <v>0</v>
      </c>
      <c r="G1517" s="514">
        <f t="shared" ref="G1517:G1521" si="160">E1517+F1517</f>
        <v>0</v>
      </c>
      <c r="H1517" s="472">
        <f>IF($J1504="TC",0,IF($J1504="Nso",0,VLOOKUP($A1501,'Class-9'!$B$9:$EX$108,28,0)))</f>
        <v>0</v>
      </c>
      <c r="I1517" s="511">
        <f>IF($J1504="TC",0,IF($J1504="Nso",0,VLOOKUP($A1501,'Class-9'!$B$9:$EX$108,29,0)))</f>
        <v>0</v>
      </c>
      <c r="J1517" s="514">
        <f t="shared" ref="J1517:J1521" si="161">H1517+I1517</f>
        <v>0</v>
      </c>
      <c r="K1517" s="511">
        <f>IF($J1504="TC",0,IF($J1504="Nso",0,VLOOKUP($A1501,'Class-9'!$B$9:$EX$108,31,0)))</f>
        <v>0</v>
      </c>
      <c r="L1517" s="511">
        <f>IF($J1504="Nso",0,VLOOKUP($A1501,'Class-9'!$B$9:$EX$108,32,0))</f>
        <v>0</v>
      </c>
      <c r="M1517" s="514">
        <f t="shared" ref="M1517:M1521" si="162">K1517+L1517</f>
        <v>0</v>
      </c>
      <c r="N1517" s="511">
        <f t="shared" ref="N1517:N1521" si="163">G1517+J1517+M1517</f>
        <v>0</v>
      </c>
      <c r="O1517" s="513" t="str">
        <f>IF($J1504="TC",0,IF($J1504="Nso",0,VLOOKUP($A1501,'Class-9'!$B$9:$EX$108,38,0)))</f>
        <v/>
      </c>
    </row>
    <row r="1518" spans="1:16" ht="17.25" customHeight="1">
      <c r="A1518" s="1084"/>
      <c r="B1518" s="60" t="s">
        <v>79</v>
      </c>
      <c r="C1518" s="1143" t="str">
        <f>'Class-9'!$AN$3</f>
        <v>SANSKRIT</v>
      </c>
      <c r="D1518" s="1144"/>
      <c r="E1518" s="511">
        <f>IF($J1504="TC",0,IF($J1504="Nso",0,VLOOKUP($A1501,'Class-9'!$B$9:$EX$108,39,0)))</f>
        <v>0</v>
      </c>
      <c r="F1518" s="511">
        <f>IF($J1504="TC",0,IF($J1504="TC",0,IF($J1504="Nso",0,VLOOKUP($A1501,'Class-9'!$B$9:$EX$108,40,0))))</f>
        <v>0</v>
      </c>
      <c r="G1518" s="514">
        <f t="shared" si="160"/>
        <v>0</v>
      </c>
      <c r="H1518" s="472">
        <f>IF($J1504="TC",0,IF($J1504="Nso",0,VLOOKUP($A1501,'Class-9'!$B$9:$EX$108,42,0)))</f>
        <v>0</v>
      </c>
      <c r="I1518" s="511">
        <f>IF($J1504="TC",0,IF($J1504="Nso",0,VLOOKUP($A1501,'Class-9'!$B$9:$EX$108,43,0)))</f>
        <v>0</v>
      </c>
      <c r="J1518" s="514">
        <f t="shared" si="161"/>
        <v>0</v>
      </c>
      <c r="K1518" s="511">
        <f>IF($J1504="TC",0,IF($J1504="Nso",0,VLOOKUP($A1501,'Class-9'!$B$9:$EX$108,45,0)))</f>
        <v>0</v>
      </c>
      <c r="L1518" s="511">
        <f>IF($J1504="Nso",0,VLOOKUP($A1501,'Class-9'!$B$9:$EX$108,46,0))</f>
        <v>0</v>
      </c>
      <c r="M1518" s="514">
        <f t="shared" si="162"/>
        <v>0</v>
      </c>
      <c r="N1518" s="511">
        <f t="shared" si="163"/>
        <v>0</v>
      </c>
      <c r="O1518" s="513" t="str">
        <f>IF($J1504="TC",0,IF($J1504="Nso",0,VLOOKUP($A1501,'Class-9'!$B$9:$EX$108,52,0)))</f>
        <v/>
      </c>
    </row>
    <row r="1519" spans="1:16" ht="17.25" customHeight="1">
      <c r="A1519" s="1084"/>
      <c r="B1519" s="60" t="s">
        <v>79</v>
      </c>
      <c r="C1519" s="1143" t="str">
        <f>'Class-9'!$BB$3</f>
        <v>SCIENCE</v>
      </c>
      <c r="D1519" s="1144"/>
      <c r="E1519" s="511">
        <f>IF($J1504="TC",0,IF($J1504="Nso",0,VLOOKUP($A1501,'Class-9'!$B$9:$EX$108,53,0)))</f>
        <v>0</v>
      </c>
      <c r="F1519" s="511">
        <f>IF($J1504="TC",0,IF($J1504="Nso",0,VLOOKUP($A1501,'Class-9'!$B$9:$EX$108,54,0)))</f>
        <v>0</v>
      </c>
      <c r="G1519" s="514">
        <f t="shared" si="160"/>
        <v>0</v>
      </c>
      <c r="H1519" s="472">
        <f>IF($J1504="TC",0,IF($J1504="Nso",0,VLOOKUP($A1501,'Class-9'!$B$9:$EX$108,56,0)))</f>
        <v>0</v>
      </c>
      <c r="I1519" s="511">
        <f>IF($J1504="TC",0,IF($J1504="Nso",0,VLOOKUP($A1501,'Class-9'!$B$9:$EX$108,57,0)))</f>
        <v>0</v>
      </c>
      <c r="J1519" s="514">
        <f t="shared" si="161"/>
        <v>0</v>
      </c>
      <c r="K1519" s="511">
        <f>IF($J1504="TC",0,IF($J1504="Nso",0,VLOOKUP($A1501,'Class-9'!$B$9:$EX$108,59,0)))</f>
        <v>0</v>
      </c>
      <c r="L1519" s="511">
        <f>IF($J1504="Nso",0,VLOOKUP($A1501,'Class-9'!$B$9:$EX$108,60,0))</f>
        <v>0</v>
      </c>
      <c r="M1519" s="514">
        <f t="shared" si="162"/>
        <v>0</v>
      </c>
      <c r="N1519" s="511">
        <f t="shared" si="163"/>
        <v>0</v>
      </c>
      <c r="O1519" s="513" t="str">
        <f>IF($J1504="TC",0,IF($J1504="Nso",0,VLOOKUP($A1501,'Class-9'!$B$9:$EX$108,66,0)))</f>
        <v/>
      </c>
    </row>
    <row r="1520" spans="1:16" ht="17.25" customHeight="1">
      <c r="A1520" s="1084"/>
      <c r="B1520" s="60" t="s">
        <v>79</v>
      </c>
      <c r="C1520" s="1143" t="str">
        <f>'Class-9'!$BP$3</f>
        <v>MATHEMATICS</v>
      </c>
      <c r="D1520" s="1144"/>
      <c r="E1520" s="511">
        <f>IF($J1504="TC",0,IF($J1504="Nso",0,VLOOKUP($A1501,'Class-9'!$B$9:$EX$108,67,0)))</f>
        <v>0</v>
      </c>
      <c r="F1520" s="511">
        <f>IF($J1504="TC",0,IF($J1504="Nso",0,VLOOKUP($A1501,'Class-9'!$B$9:$EX$108,68,0)))</f>
        <v>0</v>
      </c>
      <c r="G1520" s="514">
        <f t="shared" si="160"/>
        <v>0</v>
      </c>
      <c r="H1520" s="472">
        <f>IF($J1504="TC",0,IF($J1504="Nso",0,VLOOKUP($A1501,'Class-9'!$B$9:$EX$108,70,0)))</f>
        <v>0</v>
      </c>
      <c r="I1520" s="511">
        <f>IF($J1504="TC",0,IF($J1504="Nso",0,VLOOKUP($A1501,'Class-9'!$B$9:$EX$108,71,0)))</f>
        <v>0</v>
      </c>
      <c r="J1520" s="514">
        <f t="shared" si="161"/>
        <v>0</v>
      </c>
      <c r="K1520" s="511">
        <f>IF($J1504="TC",0,IF($J1504="Nso",0,VLOOKUP($A1501,'Class-9'!$B$9:$EX$108,73,0)))</f>
        <v>0</v>
      </c>
      <c r="L1520" s="511">
        <f>IF($J1504="Nso",0,VLOOKUP($A1501,'Class-9'!$B$9:$EX$108,74,0))</f>
        <v>0</v>
      </c>
      <c r="M1520" s="514">
        <f t="shared" si="162"/>
        <v>0</v>
      </c>
      <c r="N1520" s="511">
        <f t="shared" si="163"/>
        <v>0</v>
      </c>
      <c r="O1520" s="513" t="str">
        <f>IF($J1504="TC",0,IF($J1504="Nso",0,VLOOKUP($A1501,'Class-9'!$B$9:$EX$108,80,0)))</f>
        <v/>
      </c>
    </row>
    <row r="1521" spans="1:15" ht="17.25" customHeight="1" thickBot="1">
      <c r="A1521" s="1084"/>
      <c r="B1521" s="60" t="s">
        <v>79</v>
      </c>
      <c r="C1521" s="1117" t="str">
        <f>'Class-9'!$CD$3</f>
        <v>SOCIAL SCIENCE</v>
      </c>
      <c r="D1521" s="1118"/>
      <c r="E1521" s="511">
        <f>IF($J1504="TC",0,IF($J1504="Nso",0,VLOOKUP($A1501,'Class-9'!$B$9:$EX$108,81,0)))</f>
        <v>0</v>
      </c>
      <c r="F1521" s="511">
        <f>IF($J1504="TC",0,IF($J1504="Nso",0,VLOOKUP($A1501,'Class-9'!$B$9:$EX$108,82,0)))</f>
        <v>0</v>
      </c>
      <c r="G1521" s="515">
        <f t="shared" si="160"/>
        <v>0</v>
      </c>
      <c r="H1521" s="516">
        <f>IF($J1504="TC",0,IF($J1504="Nso",0,VLOOKUP($A1501,'Class-9'!$B$9:$EX$108,84,0)))</f>
        <v>0</v>
      </c>
      <c r="I1521" s="511">
        <f>IF($J1504="TC",0,IF($J1504="Nso",0,VLOOKUP($A1501,'Class-9'!$B$9:$EX$108,85,0)))</f>
        <v>0</v>
      </c>
      <c r="J1521" s="515">
        <f t="shared" si="161"/>
        <v>0</v>
      </c>
      <c r="K1521" s="511">
        <f>IF($J1504="TC",0,IF($J1504="Nso",0,VLOOKUP($A1501,'Class-9'!$B$9:$EX$108,87,0)))</f>
        <v>0</v>
      </c>
      <c r="L1521" s="511">
        <f>IF($J1504="Nso",0,VLOOKUP($A1501,'Class-9'!$B$9:$EX$108,88,0))</f>
        <v>0</v>
      </c>
      <c r="M1521" s="515">
        <f t="shared" si="162"/>
        <v>0</v>
      </c>
      <c r="N1521" s="511">
        <f t="shared" si="163"/>
        <v>0</v>
      </c>
      <c r="O1521" s="513" t="str">
        <f>IF($J1504="TC",0,IF($J1504="Nso",0,VLOOKUP($A1501,'Class-9'!$B$9:$EX$108,94,0)))</f>
        <v/>
      </c>
    </row>
    <row r="1522" spans="1:15" ht="21.75" customHeight="1">
      <c r="A1522" s="1084"/>
      <c r="B1522" s="60" t="s">
        <v>79</v>
      </c>
      <c r="C1522" s="1119" t="s">
        <v>92</v>
      </c>
      <c r="D1522" s="1120"/>
      <c r="E1522" s="1121"/>
      <c r="F1522" s="1125" t="s">
        <v>93</v>
      </c>
      <c r="G1522" s="1126"/>
      <c r="H1522" s="1127" t="s">
        <v>94</v>
      </c>
      <c r="I1522" s="1128"/>
      <c r="J1522" s="1129" t="s">
        <v>47</v>
      </c>
      <c r="K1522" s="1130"/>
      <c r="L1522" s="517" t="s">
        <v>114</v>
      </c>
      <c r="M1522" s="1131" t="s">
        <v>45</v>
      </c>
      <c r="N1522" s="1132"/>
      <c r="O1522" s="518" t="s">
        <v>49</v>
      </c>
    </row>
    <row r="1523" spans="1:15" ht="21.75" customHeight="1" thickBot="1">
      <c r="A1523" s="1084"/>
      <c r="B1523" s="60" t="s">
        <v>79</v>
      </c>
      <c r="C1523" s="1122"/>
      <c r="D1523" s="1123"/>
      <c r="E1523" s="1124"/>
      <c r="F1523" s="1133">
        <f>IF($J1504="TC",0,IF($J1504="Nso",0,VLOOKUP($A1501,'Class-9'!$B$9:$EX$108,146,0)))</f>
        <v>0</v>
      </c>
      <c r="G1523" s="1134"/>
      <c r="H1523" s="1133">
        <f>IF($J1504="TC",0,IF($J1504="Nso",0,VLOOKUP($A1501,'Class-9'!$B$9:$EX$108,147,0)))</f>
        <v>0</v>
      </c>
      <c r="I1523" s="1134"/>
      <c r="J1523" s="1135">
        <f>IF($J1504="TC",0,IF($J1504="Nso",0,VLOOKUP($A1501,'Class-9'!$B$9:$EX$108,148,0)))</f>
        <v>0</v>
      </c>
      <c r="K1523" s="1136"/>
      <c r="L1523" s="349" t="str">
        <f>IF($J1504="TC",0,IF($J1504="Nso",0,VLOOKUP($A1501,'Class-9'!$B$9:$EX$108,149,0)))</f>
        <v/>
      </c>
      <c r="M1523" s="1137" t="str">
        <f>IF($J1504="TC","TC",IF($J1504="Nso","NSO",VLOOKUP($A1501,'Class-9'!$B$9:$EX$108,150,0)))</f>
        <v/>
      </c>
      <c r="N1523" s="1138"/>
      <c r="O1523" s="123" t="str">
        <f>IF($J1504="Nso",0,VLOOKUP($A1501,'Class-9'!$B$9:$EX$108,152,0))</f>
        <v/>
      </c>
    </row>
    <row r="1524" spans="1:15" ht="21.75" customHeight="1">
      <c r="A1524" s="1084"/>
      <c r="B1524" s="60" t="s">
        <v>79</v>
      </c>
      <c r="C1524" s="1186" t="s">
        <v>65</v>
      </c>
      <c r="D1524" s="1187"/>
      <c r="E1524" s="1187"/>
      <c r="F1524" s="1187"/>
      <c r="G1524" s="1187"/>
      <c r="H1524" s="1188"/>
      <c r="I1524" s="1189" t="s">
        <v>66</v>
      </c>
      <c r="J1524" s="1190"/>
      <c r="K1524" s="1190"/>
      <c r="L1524" s="124">
        <f>VLOOKUP($A1501,'Class-9'!$B$9:$EX$108,143,0)</f>
        <v>0</v>
      </c>
      <c r="M1524" s="1191" t="s">
        <v>126</v>
      </c>
      <c r="N1524" s="1192"/>
      <c r="O1524" s="1193"/>
    </row>
    <row r="1525" spans="1:15" ht="21.75" customHeight="1" thickBot="1">
      <c r="A1525" s="1084"/>
      <c r="B1525" s="60" t="s">
        <v>79</v>
      </c>
      <c r="C1525" s="1194" t="s">
        <v>60</v>
      </c>
      <c r="D1525" s="1195"/>
      <c r="E1525" s="1195"/>
      <c r="F1525" s="1196" t="s">
        <v>197</v>
      </c>
      <c r="G1525" s="1196"/>
      <c r="H1525" s="351" t="s">
        <v>53</v>
      </c>
      <c r="I1525" s="1197" t="s">
        <v>67</v>
      </c>
      <c r="J1525" s="1198"/>
      <c r="K1525" s="1198"/>
      <c r="L1525" s="174">
        <f>VLOOKUP($A1501,'Class-9'!$B$9:$EX$108,144,0)</f>
        <v>0</v>
      </c>
      <c r="M1525" s="1199" t="str">
        <f>IF($J1504="TC",0,IF($J1504="Nso",0,VLOOKUP($A1501,'Class-9'!$B$9:$EX$108,145,0)))</f>
        <v/>
      </c>
      <c r="N1525" s="1200"/>
      <c r="O1525" s="1201"/>
    </row>
    <row r="1526" spans="1:15" ht="21.75" customHeight="1">
      <c r="A1526" s="1084"/>
      <c r="B1526" s="60" t="s">
        <v>79</v>
      </c>
      <c r="C1526" s="1194"/>
      <c r="D1526" s="1195"/>
      <c r="E1526" s="1195"/>
      <c r="F1526" s="1196"/>
      <c r="G1526" s="1196"/>
      <c r="H1526" s="490" t="s">
        <v>203</v>
      </c>
      <c r="I1526" s="1202" t="s">
        <v>68</v>
      </c>
      <c r="J1526" s="1203"/>
      <c r="K1526" s="1203"/>
      <c r="L1526" s="1204">
        <f>IF($J1504="TC","Transferred",IF($J1504="Nso","NameSeparated",VLOOKUP($A1501,'Class-9'!$B$9:$EX$108,153,0)))</f>
        <v>0</v>
      </c>
      <c r="M1526" s="1204"/>
      <c r="N1526" s="1204"/>
      <c r="O1526" s="1205"/>
    </row>
    <row r="1527" spans="1:15" s="489" customFormat="1" ht="17.25" customHeight="1">
      <c r="A1527" s="1084"/>
      <c r="B1527" s="488" t="s">
        <v>79</v>
      </c>
      <c r="C1527" s="1166" t="str">
        <f>'Class-9'!$CR$3</f>
        <v>Foundation Of Information Tech.</v>
      </c>
      <c r="D1527" s="1167"/>
      <c r="E1527" s="1168"/>
      <c r="F1527" s="1169" t="str">
        <f>IF($J1504="TC",0,IF($J1504="Nso",0,VLOOKUP($A1501,'Class-9'!$B$9:$GA$108,170,0)))</f>
        <v>0/200</v>
      </c>
      <c r="G1527" s="1169"/>
      <c r="H1527" s="122">
        <f>IF($J1504="TC",0,IF($J1504="Nso",0,VLOOKUP($A1501,'Class-9'!$B$9:$GA$108,106,0)))</f>
        <v>0</v>
      </c>
      <c r="I1527" s="1170" t="s">
        <v>81</v>
      </c>
      <c r="J1527" s="1171"/>
      <c r="K1527" s="1171"/>
      <c r="L1527" s="1172">
        <f>'Class-9'!$T$2</f>
        <v>44676</v>
      </c>
      <c r="M1527" s="1173"/>
      <c r="N1527" s="1173"/>
      <c r="O1527" s="1174"/>
    </row>
    <row r="1528" spans="1:15" s="489" customFormat="1" ht="17.25" customHeight="1">
      <c r="A1528" s="1084"/>
      <c r="B1528" s="488" t="s">
        <v>79</v>
      </c>
      <c r="C1528" s="1175" t="str">
        <f>'Class-9'!$DD$3</f>
        <v>Health &amp; Phy. Edu.</v>
      </c>
      <c r="D1528" s="1169"/>
      <c r="E1528" s="1169"/>
      <c r="F1528" s="1176" t="str">
        <f>IF($J1504="TC",0,IF($J1504="Nso",0,VLOOKUP($A1501,'Class-9'!$B$9:$GA$108,174,0)))</f>
        <v>0/200</v>
      </c>
      <c r="G1528" s="1177"/>
      <c r="H1528" s="122">
        <f>IF($J1504="TC",0,IF($J1504="Nso",0,VLOOKUP($A1501,'Class-9'!$B$9:$GA$108,118,0)))</f>
        <v>0</v>
      </c>
      <c r="I1528" s="1178"/>
      <c r="J1528" s="1179"/>
      <c r="K1528" s="1179"/>
      <c r="L1528" s="1179"/>
      <c r="M1528" s="1179"/>
      <c r="N1528" s="1179"/>
      <c r="O1528" s="1180"/>
    </row>
    <row r="1529" spans="1:15" s="489" customFormat="1" ht="17.25" customHeight="1">
      <c r="A1529" s="1084"/>
      <c r="B1529" s="488" t="s">
        <v>79</v>
      </c>
      <c r="C1529" s="1184" t="str">
        <f>'Class-9'!$DP$3</f>
        <v>S.U.P.W.</v>
      </c>
      <c r="D1529" s="1185"/>
      <c r="E1529" s="1185"/>
      <c r="F1529" s="1176" t="str">
        <f>IF($J1504="TC",0,IF($J1504="Nso",0,VLOOKUP($A1501,'Class-9'!$B$9:$GA$108,178,0)))</f>
        <v>0/100</v>
      </c>
      <c r="G1529" s="1177"/>
      <c r="H1529" s="122">
        <f>IF($J1504="TC",0,IF($J1504="Nso",0,VLOOKUP($A1501,'Class-9'!$B$9:$GA$108,124,0)))</f>
        <v>0</v>
      </c>
      <c r="I1529" s="1181"/>
      <c r="J1529" s="1182"/>
      <c r="K1529" s="1182"/>
      <c r="L1529" s="1182"/>
      <c r="M1529" s="1182"/>
      <c r="N1529" s="1182"/>
      <c r="O1529" s="1183"/>
    </row>
    <row r="1530" spans="1:15" s="489" customFormat="1" ht="17.25" customHeight="1">
      <c r="A1530" s="1084"/>
      <c r="B1530" s="488"/>
      <c r="C1530" s="1184" t="str">
        <f>'Class-9'!$DV$3</f>
        <v>ART EDUCATION</v>
      </c>
      <c r="D1530" s="1185"/>
      <c r="E1530" s="1185"/>
      <c r="F1530" s="1176" t="str">
        <f>IF($J1503="TC",0,IF($J1503="Nso",0,VLOOKUP($A1501,'Class-9'!$B$9:$GA$108,182,0)))</f>
        <v>0/100</v>
      </c>
      <c r="G1530" s="1177"/>
      <c r="H1530" s="122">
        <f>IF($J1503="TC",0,IF($J1503="Nso",0,VLOOKUP($A1501,'Class-9'!$B$9:$GA$108,130,0)))</f>
        <v>0</v>
      </c>
      <c r="I1530" s="1237" t="s">
        <v>95</v>
      </c>
      <c r="J1530" s="1221"/>
      <c r="K1530" s="1221"/>
      <c r="L1530" s="1221"/>
      <c r="M1530" s="1221"/>
      <c r="N1530" s="1221"/>
      <c r="O1530" s="1222"/>
    </row>
    <row r="1531" spans="1:15" s="489" customFormat="1" ht="17.25" customHeight="1" thickBot="1">
      <c r="A1531" s="1084"/>
      <c r="B1531" s="488" t="s">
        <v>79</v>
      </c>
      <c r="C1531" s="1238" t="str">
        <f>'Class-9'!$EB$3</f>
        <v>H &amp; C RAJ</v>
      </c>
      <c r="D1531" s="1239"/>
      <c r="E1531" s="1239"/>
      <c r="F1531" s="1240" t="str">
        <f>IF($J1504="TC",0,IF($J1504="Nso",0,VLOOKUP($A1501,'Class-9'!$B$9:$GZ$108,186,0)))</f>
        <v>0/200</v>
      </c>
      <c r="G1531" s="1241"/>
      <c r="H1531" s="468">
        <f>IF($J1504="TC",0,IF($J1504="Nso",0,VLOOKUP($A1501,'Class-9'!$B$9:$GAZ$108,142,0)))</f>
        <v>0</v>
      </c>
      <c r="I1531" s="1237" t="s">
        <v>74</v>
      </c>
      <c r="J1531" s="1221"/>
      <c r="K1531" s="1221"/>
      <c r="L1531" s="1221"/>
      <c r="M1531" s="1221"/>
      <c r="N1531" s="1221"/>
      <c r="O1531" s="1222"/>
    </row>
    <row r="1532" spans="1:15" ht="17.25" customHeight="1">
      <c r="A1532" s="1084"/>
      <c r="B1532" s="49" t="s">
        <v>79</v>
      </c>
      <c r="C1532" s="1209" t="s">
        <v>205</v>
      </c>
      <c r="D1532" s="1210"/>
      <c r="E1532" s="1211"/>
      <c r="F1532" s="1218" t="s">
        <v>206</v>
      </c>
      <c r="G1532" s="1219"/>
      <c r="H1532" s="519" t="s">
        <v>34</v>
      </c>
      <c r="I1532" s="1220" t="s">
        <v>75</v>
      </c>
      <c r="J1532" s="1221"/>
      <c r="K1532" s="1221"/>
      <c r="L1532" s="1221"/>
      <c r="M1532" s="1221"/>
      <c r="N1532" s="1221"/>
      <c r="O1532" s="1222"/>
    </row>
    <row r="1533" spans="1:15" ht="17.25" customHeight="1">
      <c r="A1533" s="1084"/>
      <c r="B1533" s="49" t="s">
        <v>79</v>
      </c>
      <c r="C1533" s="1212"/>
      <c r="D1533" s="1213"/>
      <c r="E1533" s="1214"/>
      <c r="F1533" s="1223" t="s">
        <v>207</v>
      </c>
      <c r="G1533" s="1224"/>
      <c r="H1533" s="520" t="s">
        <v>204</v>
      </c>
      <c r="I1533" s="1225" t="s">
        <v>76</v>
      </c>
      <c r="J1533" s="1226"/>
      <c r="K1533" s="1226"/>
      <c r="L1533" s="1226"/>
      <c r="M1533" s="1226"/>
      <c r="N1533" s="1226"/>
      <c r="O1533" s="1227"/>
    </row>
    <row r="1534" spans="1:15" ht="17.25" customHeight="1">
      <c r="A1534" s="1084"/>
      <c r="B1534" s="49" t="s">
        <v>79</v>
      </c>
      <c r="C1534" s="1212"/>
      <c r="D1534" s="1213"/>
      <c r="E1534" s="1214"/>
      <c r="F1534" s="1223" t="s">
        <v>211</v>
      </c>
      <c r="G1534" s="1224"/>
      <c r="H1534" s="520" t="s">
        <v>69</v>
      </c>
      <c r="I1534" s="1228"/>
      <c r="J1534" s="1229"/>
      <c r="K1534" s="1229"/>
      <c r="L1534" s="1229"/>
      <c r="M1534" s="1229"/>
      <c r="N1534" s="1229"/>
      <c r="O1534" s="1230"/>
    </row>
    <row r="1535" spans="1:15" ht="17.25" customHeight="1">
      <c r="A1535" s="1084"/>
      <c r="B1535" s="49" t="s">
        <v>79</v>
      </c>
      <c r="C1535" s="1212"/>
      <c r="D1535" s="1213"/>
      <c r="E1535" s="1214"/>
      <c r="F1535" s="1223" t="s">
        <v>212</v>
      </c>
      <c r="G1535" s="1224"/>
      <c r="H1535" s="520" t="s">
        <v>70</v>
      </c>
      <c r="I1535" s="1228"/>
      <c r="J1535" s="1229"/>
      <c r="K1535" s="1229"/>
      <c r="L1535" s="1229"/>
      <c r="M1535" s="1229"/>
      <c r="N1535" s="1229"/>
      <c r="O1535" s="1230"/>
    </row>
    <row r="1536" spans="1:15" ht="17.25" customHeight="1">
      <c r="A1536" s="1084"/>
      <c r="B1536" s="49" t="s">
        <v>79</v>
      </c>
      <c r="C1536" s="1212"/>
      <c r="D1536" s="1213"/>
      <c r="E1536" s="1214"/>
      <c r="F1536" s="1223" t="s">
        <v>125</v>
      </c>
      <c r="G1536" s="1224"/>
      <c r="H1536" s="520" t="s">
        <v>72</v>
      </c>
      <c r="I1536" s="1231" t="s">
        <v>96</v>
      </c>
      <c r="J1536" s="1232"/>
      <c r="K1536" s="1232"/>
      <c r="L1536" s="1232"/>
      <c r="M1536" s="1232"/>
      <c r="N1536" s="1232"/>
      <c r="O1536" s="1233"/>
    </row>
    <row r="1537" spans="1:16" ht="17.25" customHeight="1" thickBot="1">
      <c r="A1537" s="1084"/>
      <c r="B1537" s="62" t="s">
        <v>79</v>
      </c>
      <c r="C1537" s="1215"/>
      <c r="D1537" s="1216"/>
      <c r="E1537" s="1217"/>
      <c r="F1537" s="1206" t="s">
        <v>208</v>
      </c>
      <c r="G1537" s="1207"/>
      <c r="H1537" s="521" t="s">
        <v>71</v>
      </c>
      <c r="I1537" s="1234"/>
      <c r="J1537" s="1235"/>
      <c r="K1537" s="1235"/>
      <c r="L1537" s="1235"/>
      <c r="M1537" s="1235"/>
      <c r="N1537" s="1235"/>
      <c r="O1537" s="1236"/>
    </row>
    <row r="1538" spans="1:16" ht="22.5" customHeight="1" thickTop="1">
      <c r="A1538" s="1208"/>
      <c r="B1538" s="1208"/>
      <c r="C1538" s="1208"/>
      <c r="D1538" s="1208"/>
      <c r="E1538" s="1208"/>
      <c r="F1538" s="1208"/>
      <c r="G1538" s="1208"/>
      <c r="H1538" s="1208"/>
      <c r="I1538" s="1208"/>
      <c r="J1538" s="1208"/>
      <c r="K1538" s="1208"/>
      <c r="L1538" s="1208"/>
      <c r="M1538" s="1208"/>
      <c r="N1538" s="1208"/>
      <c r="O1538" s="1208"/>
    </row>
    <row r="1539" spans="1:16" ht="24.75" customHeight="1" thickBot="1">
      <c r="A1539" s="504">
        <f>A1501+1</f>
        <v>42</v>
      </c>
      <c r="B1539" s="1083" t="s">
        <v>56</v>
      </c>
      <c r="C1539" s="1083"/>
      <c r="D1539" s="1083"/>
      <c r="E1539" s="1083"/>
      <c r="F1539" s="1083"/>
      <c r="G1539" s="1083"/>
      <c r="H1539" s="1083"/>
      <c r="I1539" s="1083"/>
      <c r="J1539" s="1083"/>
      <c r="K1539" s="1083"/>
      <c r="L1539" s="1083"/>
      <c r="M1539" s="1083"/>
      <c r="N1539" s="1083"/>
      <c r="O1539" s="1083"/>
    </row>
    <row r="1540" spans="1:16" ht="42" customHeight="1" thickTop="1">
      <c r="A1540" s="1084"/>
      <c r="B1540" s="1085"/>
      <c r="C1540" s="1086"/>
      <c r="D1540" s="1089" t="str">
        <f>Master!$E$8</f>
        <v>Govt. Sr. Secondary School Raimalwada</v>
      </c>
      <c r="E1540" s="1090"/>
      <c r="F1540" s="1090"/>
      <c r="G1540" s="1090"/>
      <c r="H1540" s="1090"/>
      <c r="I1540" s="1090"/>
      <c r="J1540" s="1090"/>
      <c r="K1540" s="1090"/>
      <c r="L1540" s="1090"/>
      <c r="M1540" s="1090"/>
      <c r="N1540" s="1090"/>
      <c r="O1540" s="1091"/>
    </row>
    <row r="1541" spans="1:16" ht="27.75" customHeight="1" thickBot="1">
      <c r="A1541" s="1084"/>
      <c r="B1541" s="1087"/>
      <c r="C1541" s="1088"/>
      <c r="D1541" s="1092" t="str">
        <f>Master!$E$11</f>
        <v>P.S.-Bapini (Jodhpur)</v>
      </c>
      <c r="E1541" s="1093"/>
      <c r="F1541" s="1093"/>
      <c r="G1541" s="1093"/>
      <c r="H1541" s="1093"/>
      <c r="I1541" s="1093"/>
      <c r="J1541" s="1093"/>
      <c r="K1541" s="1093"/>
      <c r="L1541" s="1093"/>
      <c r="M1541" s="1093"/>
      <c r="N1541" s="1093"/>
      <c r="O1541" s="1094"/>
    </row>
    <row r="1542" spans="1:16" ht="17.25" customHeight="1">
      <c r="A1542" s="1084"/>
      <c r="B1542" s="352"/>
      <c r="C1542" s="1095" t="s">
        <v>188</v>
      </c>
      <c r="D1542" s="1096"/>
      <c r="E1542" s="1096"/>
      <c r="F1542" s="1096"/>
      <c r="G1542" s="1097"/>
      <c r="H1542" s="1104" t="s">
        <v>161</v>
      </c>
      <c r="I1542" s="1104"/>
      <c r="J1542" s="1107">
        <f>VLOOKUP($A1539,'Class-9'!$B$9:$K$108,6)</f>
        <v>0</v>
      </c>
      <c r="K1542" s="1108"/>
      <c r="L1542" s="1113" t="s">
        <v>77</v>
      </c>
      <c r="M1542" s="1114"/>
      <c r="N1542" s="1115" t="str">
        <f>Master!$E$14</f>
        <v>08151106901</v>
      </c>
      <c r="O1542" s="1116"/>
    </row>
    <row r="1543" spans="1:16" ht="17.25" customHeight="1">
      <c r="A1543" s="1084"/>
      <c r="B1543" s="47"/>
      <c r="C1543" s="1098"/>
      <c r="D1543" s="1099"/>
      <c r="E1543" s="1099"/>
      <c r="F1543" s="1099"/>
      <c r="G1543" s="1100"/>
      <c r="H1543" s="1105"/>
      <c r="I1543" s="1105"/>
      <c r="J1543" s="1109"/>
      <c r="K1543" s="1110"/>
      <c r="L1543" s="1071" t="s">
        <v>73</v>
      </c>
      <c r="M1543" s="1072"/>
      <c r="N1543" s="1072"/>
      <c r="O1543" s="1073"/>
      <c r="P1543" s="165" t="s">
        <v>196</v>
      </c>
    </row>
    <row r="1544" spans="1:16" ht="17.25" customHeight="1" thickBot="1">
      <c r="A1544" s="1084"/>
      <c r="B1544" s="47"/>
      <c r="C1544" s="1101"/>
      <c r="D1544" s="1102"/>
      <c r="E1544" s="1102"/>
      <c r="F1544" s="1102"/>
      <c r="G1544" s="1103"/>
      <c r="H1544" s="1106"/>
      <c r="I1544" s="1106"/>
      <c r="J1544" s="1111"/>
      <c r="K1544" s="1112"/>
      <c r="L1544" s="1074" t="s">
        <v>57</v>
      </c>
      <c r="M1544" s="1075"/>
      <c r="N1544" s="1076" t="str">
        <f>Master!$E$6</f>
        <v>2021-22</v>
      </c>
      <c r="O1544" s="1077"/>
    </row>
    <row r="1545" spans="1:16" ht="21.75" customHeight="1">
      <c r="A1545" s="1084"/>
      <c r="B1545" s="49" t="s">
        <v>79</v>
      </c>
      <c r="C1545" s="1078" t="s">
        <v>22</v>
      </c>
      <c r="D1545" s="1079"/>
      <c r="E1545" s="1079"/>
      <c r="F1545" s="1080"/>
      <c r="G1545" s="482" t="s">
        <v>186</v>
      </c>
      <c r="H1545" s="1081">
        <f>VLOOKUP($A1539,'Class-9'!$B$9:$EX$108,4,0)</f>
        <v>0</v>
      </c>
      <c r="I1545" s="1081"/>
      <c r="J1545" s="1081"/>
      <c r="K1545" s="1081"/>
      <c r="L1545" s="1081"/>
      <c r="M1545" s="1081"/>
      <c r="N1545" s="1081"/>
      <c r="O1545" s="1082"/>
    </row>
    <row r="1546" spans="1:16" ht="21.75" customHeight="1">
      <c r="A1546" s="1084"/>
      <c r="B1546" s="49" t="s">
        <v>79</v>
      </c>
      <c r="C1546" s="1065" t="s">
        <v>24</v>
      </c>
      <c r="D1546" s="1066"/>
      <c r="E1546" s="1066"/>
      <c r="F1546" s="1067"/>
      <c r="G1546" s="483" t="s">
        <v>186</v>
      </c>
      <c r="H1546" s="1068">
        <f>VLOOKUP($A1539,'Class-9'!$B$9:$EX$108,7,0)</f>
        <v>0</v>
      </c>
      <c r="I1546" s="1068"/>
      <c r="J1546" s="1068"/>
      <c r="K1546" s="1068"/>
      <c r="L1546" s="1068"/>
      <c r="M1546" s="1068"/>
      <c r="N1546" s="1068"/>
      <c r="O1546" s="1069"/>
    </row>
    <row r="1547" spans="1:16" ht="21.75" customHeight="1">
      <c r="A1547" s="1084"/>
      <c r="B1547" s="49" t="s">
        <v>79</v>
      </c>
      <c r="C1547" s="1065" t="s">
        <v>25</v>
      </c>
      <c r="D1547" s="1066"/>
      <c r="E1547" s="1066"/>
      <c r="F1547" s="1067"/>
      <c r="G1547" s="483" t="s">
        <v>186</v>
      </c>
      <c r="H1547" s="1068">
        <f>VLOOKUP($A1539,'Class-9'!$B$9:$EX$108,8,0)</f>
        <v>0</v>
      </c>
      <c r="I1547" s="1068"/>
      <c r="J1547" s="1068"/>
      <c r="K1547" s="1068"/>
      <c r="L1547" s="1068"/>
      <c r="M1547" s="1068"/>
      <c r="N1547" s="1068"/>
      <c r="O1547" s="1069"/>
    </row>
    <row r="1548" spans="1:16" ht="21.75" customHeight="1">
      <c r="A1548" s="1084"/>
      <c r="B1548" s="49" t="s">
        <v>79</v>
      </c>
      <c r="C1548" s="1065" t="s">
        <v>58</v>
      </c>
      <c r="D1548" s="1066"/>
      <c r="E1548" s="1066"/>
      <c r="F1548" s="1067"/>
      <c r="G1548" s="483" t="s">
        <v>186</v>
      </c>
      <c r="H1548" s="1068">
        <f>VLOOKUP($A1539,'Class-9'!$B$9:$EX$108,9,0)</f>
        <v>0</v>
      </c>
      <c r="I1548" s="1068"/>
      <c r="J1548" s="1068"/>
      <c r="K1548" s="1068"/>
      <c r="L1548" s="1068"/>
      <c r="M1548" s="1068"/>
      <c r="N1548" s="1068"/>
      <c r="O1548" s="1069"/>
    </row>
    <row r="1549" spans="1:16" ht="21.75" customHeight="1">
      <c r="A1549" s="1084"/>
      <c r="B1549" s="49" t="s">
        <v>79</v>
      </c>
      <c r="C1549" s="1065" t="s">
        <v>59</v>
      </c>
      <c r="D1549" s="1066"/>
      <c r="E1549" s="1066"/>
      <c r="F1549" s="1067"/>
      <c r="G1549" s="483" t="s">
        <v>186</v>
      </c>
      <c r="H1549" s="1070" t="str">
        <f>CONCATENATE('Class-9'!$G$4,'Class-9'!$J$4)</f>
        <v>9(A)</v>
      </c>
      <c r="I1549" s="1068"/>
      <c r="J1549" s="1068"/>
      <c r="K1549" s="1068"/>
      <c r="L1549" s="1068"/>
      <c r="M1549" s="1068"/>
      <c r="N1549" s="1068"/>
      <c r="O1549" s="1069"/>
    </row>
    <row r="1550" spans="1:16" ht="21.75" customHeight="1" thickBot="1">
      <c r="A1550" s="1084"/>
      <c r="B1550" s="49" t="s">
        <v>79</v>
      </c>
      <c r="C1550" s="1145" t="s">
        <v>27</v>
      </c>
      <c r="D1550" s="1146"/>
      <c r="E1550" s="1146"/>
      <c r="F1550" s="1147"/>
      <c r="G1550" s="484" t="s">
        <v>186</v>
      </c>
      <c r="H1550" s="1148">
        <f>VLOOKUP($A1539,'Class-9'!$B$9:$EX$108,10,0)</f>
        <v>0</v>
      </c>
      <c r="I1550" s="1148"/>
      <c r="J1550" s="1148"/>
      <c r="K1550" s="1148"/>
      <c r="L1550" s="1148"/>
      <c r="M1550" s="1148"/>
      <c r="N1550" s="1148"/>
      <c r="O1550" s="1149"/>
    </row>
    <row r="1551" spans="1:16" ht="19.5" customHeight="1">
      <c r="A1551" s="1084"/>
      <c r="B1551" s="60" t="s">
        <v>79</v>
      </c>
      <c r="C1551" s="1150" t="s">
        <v>60</v>
      </c>
      <c r="D1551" s="1151"/>
      <c r="E1551" s="1154" t="s">
        <v>83</v>
      </c>
      <c r="F1551" s="1154" t="s">
        <v>84</v>
      </c>
      <c r="G1551" s="1156" t="s">
        <v>33</v>
      </c>
      <c r="H1551" s="1158" t="s">
        <v>61</v>
      </c>
      <c r="I1551" s="1158"/>
      <c r="J1551" s="1159"/>
      <c r="K1551" s="1160" t="s">
        <v>100</v>
      </c>
      <c r="L1551" s="1161"/>
      <c r="M1551" s="1162"/>
      <c r="N1551" s="1154" t="s">
        <v>91</v>
      </c>
      <c r="O1551" s="1163" t="s">
        <v>209</v>
      </c>
    </row>
    <row r="1552" spans="1:16" ht="21.75" customHeight="1">
      <c r="A1552" s="1084"/>
      <c r="B1552" s="60"/>
      <c r="C1552" s="1152"/>
      <c r="D1552" s="1153"/>
      <c r="E1552" s="1155"/>
      <c r="F1552" s="1155"/>
      <c r="G1552" s="1157"/>
      <c r="H1552" s="507" t="s">
        <v>32</v>
      </c>
      <c r="I1552" s="347" t="s">
        <v>199</v>
      </c>
      <c r="J1552" s="508" t="s">
        <v>33</v>
      </c>
      <c r="K1552" s="507" t="s">
        <v>32</v>
      </c>
      <c r="L1552" s="347" t="s">
        <v>199</v>
      </c>
      <c r="M1552" s="508" t="s">
        <v>33</v>
      </c>
      <c r="N1552" s="1155"/>
      <c r="O1552" s="1164"/>
    </row>
    <row r="1553" spans="1:15" ht="21.75" customHeight="1" thickBot="1">
      <c r="A1553" s="1084"/>
      <c r="B1553" s="60" t="s">
        <v>79</v>
      </c>
      <c r="C1553" s="1139" t="s">
        <v>62</v>
      </c>
      <c r="D1553" s="1140"/>
      <c r="E1553" s="509">
        <f>'Class-9'!$L$7</f>
        <v>20</v>
      </c>
      <c r="F1553" s="509">
        <f>'Class-9'!$M$7</f>
        <v>20</v>
      </c>
      <c r="G1553" s="510">
        <f>SUM(E1553:F1553)</f>
        <v>40</v>
      </c>
      <c r="H1553" s="509">
        <f>'Class-9'!$O$7</f>
        <v>48</v>
      </c>
      <c r="I1553" s="509">
        <f>'Class-9'!$P$7</f>
        <v>12</v>
      </c>
      <c r="J1553" s="510">
        <f>SUM(H1553:I1553)</f>
        <v>60</v>
      </c>
      <c r="K1553" s="509">
        <f>'Class-9'!$R$7</f>
        <v>80</v>
      </c>
      <c r="L1553" s="509">
        <f>'Class-9'!$S$7</f>
        <v>20</v>
      </c>
      <c r="M1553" s="510">
        <f>SUM(K1553:L1553)</f>
        <v>100</v>
      </c>
      <c r="N1553" s="509">
        <f>SUM(G1553,J1553,M1553)</f>
        <v>200</v>
      </c>
      <c r="O1553" s="1165"/>
    </row>
    <row r="1554" spans="1:15" ht="17.25" customHeight="1">
      <c r="A1554" s="1084"/>
      <c r="B1554" s="60" t="s">
        <v>79</v>
      </c>
      <c r="C1554" s="1141" t="str">
        <f>'Class-9'!$L$3</f>
        <v>HINDI</v>
      </c>
      <c r="D1554" s="1142"/>
      <c r="E1554" s="511">
        <f>IF($J1542="TC",0,IF($J1542="Nso",0,VLOOKUP($A1539,'Class-9'!$B$9:$EX$108,11,0)))</f>
        <v>0</v>
      </c>
      <c r="F1554" s="511">
        <f>IF($J1542="TC",0,IF($J1542="Nso",0,VLOOKUP($A1539,'Class-9'!$B$9:$EX$108,12,0)))</f>
        <v>0</v>
      </c>
      <c r="G1554" s="512">
        <f>E1554+F1554</f>
        <v>0</v>
      </c>
      <c r="H1554" s="511">
        <f>IF($J1542="TC",0,IF($J1542="Nso",0,VLOOKUP($A1539,'Class-9'!$B$9:$EX$108,14,0)))</f>
        <v>0</v>
      </c>
      <c r="I1554" s="511">
        <f>IF($J1542="TC",0,IF($J1542="Nso",0,VLOOKUP($A1539,'Class-9'!$B$9:$EX$108,15,0)))</f>
        <v>0</v>
      </c>
      <c r="J1554" s="512">
        <f>H1554+I1554</f>
        <v>0</v>
      </c>
      <c r="K1554" s="511">
        <f>IF($J1542="TC",0,IF($J1542="Nso",0,VLOOKUP($A1539,'Class-9'!$B$9:$EX$108,17,0)))</f>
        <v>0</v>
      </c>
      <c r="L1554" s="511">
        <f>IF($J1542="Nso",0,VLOOKUP($A1539,'Class-9'!$B$9:$EX$108,18,0))</f>
        <v>0</v>
      </c>
      <c r="M1554" s="512">
        <f>K1554+L1554</f>
        <v>0</v>
      </c>
      <c r="N1554" s="511">
        <f>G1554+J1554+M1554</f>
        <v>0</v>
      </c>
      <c r="O1554" s="513" t="str">
        <f>IF($J1542="TC",0,IF($J1542="Nso",0,VLOOKUP($A1539,'Class-9'!$B$9:$EX$108,24,0)))</f>
        <v/>
      </c>
    </row>
    <row r="1555" spans="1:15" ht="17.25" customHeight="1">
      <c r="A1555" s="1084"/>
      <c r="B1555" s="60" t="s">
        <v>79</v>
      </c>
      <c r="C1555" s="1143" t="str">
        <f>'Class-9'!$Z$3</f>
        <v>ENGLISH</v>
      </c>
      <c r="D1555" s="1144"/>
      <c r="E1555" s="511">
        <f>IF($J1542="TC",0,IF($J1542="Nso",0,VLOOKUP($A1539,'Class-9'!$B$9:$EX$108,25,0)))</f>
        <v>0</v>
      </c>
      <c r="F1555" s="511">
        <f>IF($J1542="TC",0,IF($J1542="Nso",0,VLOOKUP($A1539,'Class-9'!$B$9:$EX$108,26,0)))</f>
        <v>0</v>
      </c>
      <c r="G1555" s="514">
        <f t="shared" ref="G1555:G1559" si="164">E1555+F1555</f>
        <v>0</v>
      </c>
      <c r="H1555" s="472">
        <f>IF($J1542="TC",0,IF($J1542="Nso",0,VLOOKUP($A1539,'Class-9'!$B$9:$EX$108,28,0)))</f>
        <v>0</v>
      </c>
      <c r="I1555" s="511">
        <f>IF($J1542="TC",0,IF($J1542="Nso",0,VLOOKUP($A1539,'Class-9'!$B$9:$EX$108,29,0)))</f>
        <v>0</v>
      </c>
      <c r="J1555" s="514">
        <f t="shared" ref="J1555:J1559" si="165">H1555+I1555</f>
        <v>0</v>
      </c>
      <c r="K1555" s="511">
        <f>IF($J1542="TC",0,IF($J1542="Nso",0,VLOOKUP($A1539,'Class-9'!$B$9:$EX$108,31,0)))</f>
        <v>0</v>
      </c>
      <c r="L1555" s="511">
        <f>IF($J1542="Nso",0,VLOOKUP($A1539,'Class-9'!$B$9:$EX$108,32,0))</f>
        <v>0</v>
      </c>
      <c r="M1555" s="514">
        <f t="shared" ref="M1555:M1559" si="166">K1555+L1555</f>
        <v>0</v>
      </c>
      <c r="N1555" s="511">
        <f t="shared" ref="N1555:N1559" si="167">G1555+J1555+M1555</f>
        <v>0</v>
      </c>
      <c r="O1555" s="513" t="str">
        <f>IF($J1542="TC",0,IF($J1542="Nso",0,VLOOKUP($A1539,'Class-9'!$B$9:$EX$108,38,0)))</f>
        <v/>
      </c>
    </row>
    <row r="1556" spans="1:15" ht="17.25" customHeight="1">
      <c r="A1556" s="1084"/>
      <c r="B1556" s="60" t="s">
        <v>79</v>
      </c>
      <c r="C1556" s="1143" t="str">
        <f>'Class-9'!$AN$3</f>
        <v>SANSKRIT</v>
      </c>
      <c r="D1556" s="1144"/>
      <c r="E1556" s="511">
        <f>IF($J1542="TC",0,IF($J1542="Nso",0,VLOOKUP($A1539,'Class-9'!$B$9:$EX$108,39,0)))</f>
        <v>0</v>
      </c>
      <c r="F1556" s="511">
        <f>IF($J1542="TC",0,IF($J1542="TC",0,IF($J1542="Nso",0,VLOOKUP($A1539,'Class-9'!$B$9:$EX$108,40,0))))</f>
        <v>0</v>
      </c>
      <c r="G1556" s="514">
        <f t="shared" si="164"/>
        <v>0</v>
      </c>
      <c r="H1556" s="472">
        <f>IF($J1542="TC",0,IF($J1542="Nso",0,VLOOKUP($A1539,'Class-9'!$B$9:$EX$108,42,0)))</f>
        <v>0</v>
      </c>
      <c r="I1556" s="511">
        <f>IF($J1542="TC",0,IF($J1542="Nso",0,VLOOKUP($A1539,'Class-9'!$B$9:$EX$108,43,0)))</f>
        <v>0</v>
      </c>
      <c r="J1556" s="514">
        <f t="shared" si="165"/>
        <v>0</v>
      </c>
      <c r="K1556" s="511">
        <f>IF($J1542="TC",0,IF($J1542="Nso",0,VLOOKUP($A1539,'Class-9'!$B$9:$EX$108,45,0)))</f>
        <v>0</v>
      </c>
      <c r="L1556" s="511">
        <f>IF($J1542="Nso",0,VLOOKUP($A1539,'Class-9'!$B$9:$EX$108,46,0))</f>
        <v>0</v>
      </c>
      <c r="M1556" s="514">
        <f t="shared" si="166"/>
        <v>0</v>
      </c>
      <c r="N1556" s="511">
        <f t="shared" si="167"/>
        <v>0</v>
      </c>
      <c r="O1556" s="513" t="str">
        <f>IF($J1542="TC",0,IF($J1542="Nso",0,VLOOKUP($A1539,'Class-9'!$B$9:$EX$108,52,0)))</f>
        <v/>
      </c>
    </row>
    <row r="1557" spans="1:15" ht="17.25" customHeight="1">
      <c r="A1557" s="1084"/>
      <c r="B1557" s="60" t="s">
        <v>79</v>
      </c>
      <c r="C1557" s="1143" t="str">
        <f>'Class-9'!$BB$3</f>
        <v>SCIENCE</v>
      </c>
      <c r="D1557" s="1144"/>
      <c r="E1557" s="511">
        <f>IF($J1542="TC",0,IF($J1542="Nso",0,VLOOKUP($A1539,'Class-9'!$B$9:$EX$108,53,0)))</f>
        <v>0</v>
      </c>
      <c r="F1557" s="511">
        <f>IF($J1542="TC",0,IF($J1542="Nso",0,VLOOKUP($A1539,'Class-9'!$B$9:$EX$108,54,0)))</f>
        <v>0</v>
      </c>
      <c r="G1557" s="514">
        <f t="shared" si="164"/>
        <v>0</v>
      </c>
      <c r="H1557" s="472">
        <f>IF($J1542="TC",0,IF($J1542="Nso",0,VLOOKUP($A1539,'Class-9'!$B$9:$EX$108,56,0)))</f>
        <v>0</v>
      </c>
      <c r="I1557" s="511">
        <f>IF($J1542="TC",0,IF($J1542="Nso",0,VLOOKUP($A1539,'Class-9'!$B$9:$EX$108,57,0)))</f>
        <v>0</v>
      </c>
      <c r="J1557" s="514">
        <f t="shared" si="165"/>
        <v>0</v>
      </c>
      <c r="K1557" s="511">
        <f>IF($J1542="TC",0,IF($J1542="Nso",0,VLOOKUP($A1539,'Class-9'!$B$9:$EX$108,59,0)))</f>
        <v>0</v>
      </c>
      <c r="L1557" s="511">
        <f>IF($J1542="Nso",0,VLOOKUP($A1539,'Class-9'!$B$9:$EX$108,60,0))</f>
        <v>0</v>
      </c>
      <c r="M1557" s="514">
        <f t="shared" si="166"/>
        <v>0</v>
      </c>
      <c r="N1557" s="511">
        <f t="shared" si="167"/>
        <v>0</v>
      </c>
      <c r="O1557" s="513" t="str">
        <f>IF($J1542="TC",0,IF($J1542="Nso",0,VLOOKUP($A1539,'Class-9'!$B$9:$EX$108,66,0)))</f>
        <v/>
      </c>
    </row>
    <row r="1558" spans="1:15" ht="17.25" customHeight="1">
      <c r="A1558" s="1084"/>
      <c r="B1558" s="60" t="s">
        <v>79</v>
      </c>
      <c r="C1558" s="1143" t="str">
        <f>'Class-9'!$BP$3</f>
        <v>MATHEMATICS</v>
      </c>
      <c r="D1558" s="1144"/>
      <c r="E1558" s="511">
        <f>IF($J1542="TC",0,IF($J1542="Nso",0,VLOOKUP($A1539,'Class-9'!$B$9:$EX$108,67,0)))</f>
        <v>0</v>
      </c>
      <c r="F1558" s="511">
        <f>IF($J1542="TC",0,IF($J1542="Nso",0,VLOOKUP($A1539,'Class-9'!$B$9:$EX$108,68,0)))</f>
        <v>0</v>
      </c>
      <c r="G1558" s="514">
        <f t="shared" si="164"/>
        <v>0</v>
      </c>
      <c r="H1558" s="472">
        <f>IF($J1542="TC",0,IF($J1542="Nso",0,VLOOKUP($A1539,'Class-9'!$B$9:$EX$108,70,0)))</f>
        <v>0</v>
      </c>
      <c r="I1558" s="511">
        <f>IF($J1542="TC",0,IF($J1542="Nso",0,VLOOKUP($A1539,'Class-9'!$B$9:$EX$108,71,0)))</f>
        <v>0</v>
      </c>
      <c r="J1558" s="514">
        <f t="shared" si="165"/>
        <v>0</v>
      </c>
      <c r="K1558" s="511">
        <f>IF($J1542="TC",0,IF($J1542="Nso",0,VLOOKUP($A1539,'Class-9'!$B$9:$EX$108,73,0)))</f>
        <v>0</v>
      </c>
      <c r="L1558" s="511">
        <f>IF($J1542="Nso",0,VLOOKUP($A1539,'Class-9'!$B$9:$EX$108,74,0))</f>
        <v>0</v>
      </c>
      <c r="M1558" s="514">
        <f t="shared" si="166"/>
        <v>0</v>
      </c>
      <c r="N1558" s="511">
        <f t="shared" si="167"/>
        <v>0</v>
      </c>
      <c r="O1558" s="513" t="str">
        <f>IF($J1542="TC",0,IF($J1542="Nso",0,VLOOKUP($A1539,'Class-9'!$B$9:$EX$108,80,0)))</f>
        <v/>
      </c>
    </row>
    <row r="1559" spans="1:15" ht="17.25" customHeight="1" thickBot="1">
      <c r="A1559" s="1084"/>
      <c r="B1559" s="60" t="s">
        <v>79</v>
      </c>
      <c r="C1559" s="1117" t="str">
        <f>'Class-9'!$CD$3</f>
        <v>SOCIAL SCIENCE</v>
      </c>
      <c r="D1559" s="1118"/>
      <c r="E1559" s="511">
        <f>IF($J1542="TC",0,IF($J1542="Nso",0,VLOOKUP($A1539,'Class-9'!$B$9:$EX$108,81,0)))</f>
        <v>0</v>
      </c>
      <c r="F1559" s="511">
        <f>IF($J1542="TC",0,IF($J1542="Nso",0,VLOOKUP($A1539,'Class-9'!$B$9:$EX$108,82,0)))</f>
        <v>0</v>
      </c>
      <c r="G1559" s="515">
        <f t="shared" si="164"/>
        <v>0</v>
      </c>
      <c r="H1559" s="516">
        <f>IF($J1542="TC",0,IF($J1542="Nso",0,VLOOKUP($A1539,'Class-9'!$B$9:$EX$108,84,0)))</f>
        <v>0</v>
      </c>
      <c r="I1559" s="511">
        <f>IF($J1542="TC",0,IF($J1542="Nso",0,VLOOKUP($A1539,'Class-9'!$B$9:$EX$108,85,0)))</f>
        <v>0</v>
      </c>
      <c r="J1559" s="515">
        <f t="shared" si="165"/>
        <v>0</v>
      </c>
      <c r="K1559" s="511">
        <f>IF($J1542="TC",0,IF($J1542="Nso",0,VLOOKUP($A1539,'Class-9'!$B$9:$EX$108,87,0)))</f>
        <v>0</v>
      </c>
      <c r="L1559" s="511">
        <f>IF($J1542="Nso",0,VLOOKUP($A1539,'Class-9'!$B$9:$EX$108,88,0))</f>
        <v>0</v>
      </c>
      <c r="M1559" s="515">
        <f t="shared" si="166"/>
        <v>0</v>
      </c>
      <c r="N1559" s="511">
        <f t="shared" si="167"/>
        <v>0</v>
      </c>
      <c r="O1559" s="513" t="str">
        <f>IF($J1542="TC",0,IF($J1542="Nso",0,VLOOKUP($A1539,'Class-9'!$B$9:$EX$108,94,0)))</f>
        <v/>
      </c>
    </row>
    <row r="1560" spans="1:15" ht="21.75" customHeight="1">
      <c r="A1560" s="1084"/>
      <c r="B1560" s="60" t="s">
        <v>79</v>
      </c>
      <c r="C1560" s="1119" t="s">
        <v>92</v>
      </c>
      <c r="D1560" s="1120"/>
      <c r="E1560" s="1121"/>
      <c r="F1560" s="1125" t="s">
        <v>93</v>
      </c>
      <c r="G1560" s="1126"/>
      <c r="H1560" s="1127" t="s">
        <v>94</v>
      </c>
      <c r="I1560" s="1128"/>
      <c r="J1560" s="1129" t="s">
        <v>47</v>
      </c>
      <c r="K1560" s="1130"/>
      <c r="L1560" s="517" t="s">
        <v>114</v>
      </c>
      <c r="M1560" s="1131" t="s">
        <v>45</v>
      </c>
      <c r="N1560" s="1132"/>
      <c r="O1560" s="518" t="s">
        <v>49</v>
      </c>
    </row>
    <row r="1561" spans="1:15" ht="21.75" customHeight="1" thickBot="1">
      <c r="A1561" s="1084"/>
      <c r="B1561" s="60" t="s">
        <v>79</v>
      </c>
      <c r="C1561" s="1122"/>
      <c r="D1561" s="1123"/>
      <c r="E1561" s="1124"/>
      <c r="F1561" s="1133">
        <f>IF($J1542="TC",0,IF($J1542="Nso",0,VLOOKUP($A1539,'Class-9'!$B$9:$EX$108,146,0)))</f>
        <v>0</v>
      </c>
      <c r="G1561" s="1134"/>
      <c r="H1561" s="1133">
        <f>IF($J1542="TC",0,IF($J1542="Nso",0,VLOOKUP($A1539,'Class-9'!$B$9:$EX$108,147,0)))</f>
        <v>0</v>
      </c>
      <c r="I1561" s="1134"/>
      <c r="J1561" s="1135">
        <f>IF($J1542="TC",0,IF($J1542="Nso",0,VLOOKUP($A1539,'Class-9'!$B$9:$EX$108,148,0)))</f>
        <v>0</v>
      </c>
      <c r="K1561" s="1136"/>
      <c r="L1561" s="349" t="str">
        <f>IF($J1542="TC",0,IF($J1542="Nso",0,VLOOKUP($A1539,'Class-9'!$B$9:$EX$108,149,0)))</f>
        <v/>
      </c>
      <c r="M1561" s="1137" t="str">
        <f>IF($J1542="TC","TC",IF($J1542="Nso","NSO",VLOOKUP($A1539,'Class-9'!$B$9:$EX$108,150,0)))</f>
        <v/>
      </c>
      <c r="N1561" s="1138"/>
      <c r="O1561" s="123" t="str">
        <f>IF($J1542="Nso",0,VLOOKUP($A1539,'Class-9'!$B$9:$EX$108,152,0))</f>
        <v/>
      </c>
    </row>
    <row r="1562" spans="1:15" ht="21.75" customHeight="1">
      <c r="A1562" s="1084"/>
      <c r="B1562" s="60" t="s">
        <v>79</v>
      </c>
      <c r="C1562" s="1186" t="s">
        <v>65</v>
      </c>
      <c r="D1562" s="1187"/>
      <c r="E1562" s="1187"/>
      <c r="F1562" s="1187"/>
      <c r="G1562" s="1187"/>
      <c r="H1562" s="1188"/>
      <c r="I1562" s="1189" t="s">
        <v>66</v>
      </c>
      <c r="J1562" s="1190"/>
      <c r="K1562" s="1190"/>
      <c r="L1562" s="124">
        <f>VLOOKUP($A1539,'Class-9'!$B$9:$EX$108,143,0)</f>
        <v>0</v>
      </c>
      <c r="M1562" s="1191" t="s">
        <v>126</v>
      </c>
      <c r="N1562" s="1192"/>
      <c r="O1562" s="1193"/>
    </row>
    <row r="1563" spans="1:15" ht="21.75" customHeight="1" thickBot="1">
      <c r="A1563" s="1084"/>
      <c r="B1563" s="60" t="s">
        <v>79</v>
      </c>
      <c r="C1563" s="1194" t="s">
        <v>60</v>
      </c>
      <c r="D1563" s="1195"/>
      <c r="E1563" s="1195"/>
      <c r="F1563" s="1196" t="s">
        <v>197</v>
      </c>
      <c r="G1563" s="1196"/>
      <c r="H1563" s="351" t="s">
        <v>53</v>
      </c>
      <c r="I1563" s="1197" t="s">
        <v>67</v>
      </c>
      <c r="J1563" s="1198"/>
      <c r="K1563" s="1198"/>
      <c r="L1563" s="174">
        <f>VLOOKUP($A1539,'Class-9'!$B$9:$EX$108,144,0)</f>
        <v>0</v>
      </c>
      <c r="M1563" s="1199" t="str">
        <f>IF($J1542="TC",0,IF($J1542="Nso",0,VLOOKUP($A1539,'Class-9'!$B$9:$EX$108,145,0)))</f>
        <v/>
      </c>
      <c r="N1563" s="1200"/>
      <c r="O1563" s="1201"/>
    </row>
    <row r="1564" spans="1:15" ht="21.75" customHeight="1">
      <c r="A1564" s="1084"/>
      <c r="B1564" s="60" t="s">
        <v>79</v>
      </c>
      <c r="C1564" s="1194"/>
      <c r="D1564" s="1195"/>
      <c r="E1564" s="1195"/>
      <c r="F1564" s="1196"/>
      <c r="G1564" s="1196"/>
      <c r="H1564" s="490" t="s">
        <v>203</v>
      </c>
      <c r="I1564" s="1202" t="s">
        <v>68</v>
      </c>
      <c r="J1564" s="1203"/>
      <c r="K1564" s="1203"/>
      <c r="L1564" s="1204">
        <f>IF($J1542="TC","Transferred",IF($J1542="Nso","NameSeparated",VLOOKUP($A1539,'Class-9'!$B$9:$EX$108,153,0)))</f>
        <v>0</v>
      </c>
      <c r="M1564" s="1204"/>
      <c r="N1564" s="1204"/>
      <c r="O1564" s="1205"/>
    </row>
    <row r="1565" spans="1:15" s="489" customFormat="1" ht="17.25" customHeight="1">
      <c r="A1565" s="1084"/>
      <c r="B1565" s="488" t="s">
        <v>79</v>
      </c>
      <c r="C1565" s="1166" t="str">
        <f>'Class-9'!$CR$3</f>
        <v>Foundation Of Information Tech.</v>
      </c>
      <c r="D1565" s="1167"/>
      <c r="E1565" s="1168"/>
      <c r="F1565" s="1169" t="str">
        <f>IF($J1542="TC",0,IF($J1542="Nso",0,VLOOKUP($A1539,'Class-9'!$B$9:$GA$108,170,0)))</f>
        <v>0/200</v>
      </c>
      <c r="G1565" s="1169"/>
      <c r="H1565" s="122">
        <f>IF($J1542="TC",0,IF($J1542="Nso",0,VLOOKUP($A1539,'Class-9'!$B$9:$GA$108,106,0)))</f>
        <v>0</v>
      </c>
      <c r="I1565" s="1170" t="s">
        <v>81</v>
      </c>
      <c r="J1565" s="1171"/>
      <c r="K1565" s="1171"/>
      <c r="L1565" s="1172">
        <f>'Class-9'!$T$2</f>
        <v>44676</v>
      </c>
      <c r="M1565" s="1173"/>
      <c r="N1565" s="1173"/>
      <c r="O1565" s="1174"/>
    </row>
    <row r="1566" spans="1:15" s="489" customFormat="1" ht="17.25" customHeight="1">
      <c r="A1566" s="1084"/>
      <c r="B1566" s="488" t="s">
        <v>79</v>
      </c>
      <c r="C1566" s="1175" t="str">
        <f>'Class-9'!$DD$3</f>
        <v>Health &amp; Phy. Edu.</v>
      </c>
      <c r="D1566" s="1169"/>
      <c r="E1566" s="1169"/>
      <c r="F1566" s="1176" t="str">
        <f>IF($J1542="TC",0,IF($J1542="Nso",0,VLOOKUP($A1539,'Class-9'!$B$9:$GA$108,174,0)))</f>
        <v>0/200</v>
      </c>
      <c r="G1566" s="1177"/>
      <c r="H1566" s="122">
        <f>IF($J1542="TC",0,IF($J1542="Nso",0,VLOOKUP($A1539,'Class-9'!$B$9:$GA$108,118,0)))</f>
        <v>0</v>
      </c>
      <c r="I1566" s="1178"/>
      <c r="J1566" s="1179"/>
      <c r="K1566" s="1179"/>
      <c r="L1566" s="1179"/>
      <c r="M1566" s="1179"/>
      <c r="N1566" s="1179"/>
      <c r="O1566" s="1180"/>
    </row>
    <row r="1567" spans="1:15" s="489" customFormat="1" ht="17.25" customHeight="1">
      <c r="A1567" s="1084"/>
      <c r="B1567" s="488" t="s">
        <v>79</v>
      </c>
      <c r="C1567" s="1184" t="str">
        <f>'Class-9'!$DP$3</f>
        <v>S.U.P.W.</v>
      </c>
      <c r="D1567" s="1185"/>
      <c r="E1567" s="1185"/>
      <c r="F1567" s="1176" t="str">
        <f>IF($J1542="TC",0,IF($J1542="Nso",0,VLOOKUP($A1539,'Class-9'!$B$9:$GA$108,178,0)))</f>
        <v>0/100</v>
      </c>
      <c r="G1567" s="1177"/>
      <c r="H1567" s="122">
        <f>IF($J1542="TC",0,IF($J1542="Nso",0,VLOOKUP($A1539,'Class-9'!$B$9:$GA$108,124,0)))</f>
        <v>0</v>
      </c>
      <c r="I1567" s="1181"/>
      <c r="J1567" s="1182"/>
      <c r="K1567" s="1182"/>
      <c r="L1567" s="1182"/>
      <c r="M1567" s="1182"/>
      <c r="N1567" s="1182"/>
      <c r="O1567" s="1183"/>
    </row>
    <row r="1568" spans="1:15" s="489" customFormat="1" ht="17.25" customHeight="1">
      <c r="A1568" s="1084"/>
      <c r="B1568" s="488"/>
      <c r="C1568" s="1184" t="str">
        <f>'Class-9'!$DV$3</f>
        <v>ART EDUCATION</v>
      </c>
      <c r="D1568" s="1185"/>
      <c r="E1568" s="1185"/>
      <c r="F1568" s="1176" t="str">
        <f>IF($J1541="TC",0,IF($J1541="Nso",0,VLOOKUP($A1539,'Class-9'!$B$9:$GA$108,182,0)))</f>
        <v>0/100</v>
      </c>
      <c r="G1568" s="1177"/>
      <c r="H1568" s="122">
        <f>IF($J1541="TC",0,IF($J1541="Nso",0,VLOOKUP($A1539,'Class-9'!$B$9:$GA$108,130,0)))</f>
        <v>0</v>
      </c>
      <c r="I1568" s="1237" t="s">
        <v>95</v>
      </c>
      <c r="J1568" s="1221"/>
      <c r="K1568" s="1221"/>
      <c r="L1568" s="1221"/>
      <c r="M1568" s="1221"/>
      <c r="N1568" s="1221"/>
      <c r="O1568" s="1222"/>
    </row>
    <row r="1569" spans="1:16" s="489" customFormat="1" ht="17.25" customHeight="1" thickBot="1">
      <c r="A1569" s="1084"/>
      <c r="B1569" s="488" t="s">
        <v>79</v>
      </c>
      <c r="C1569" s="1238" t="str">
        <f>'Class-9'!$EB$3</f>
        <v>H &amp; C RAJ</v>
      </c>
      <c r="D1569" s="1239"/>
      <c r="E1569" s="1239"/>
      <c r="F1569" s="1240" t="str">
        <f>IF($J1542="TC",0,IF($J1542="Nso",0,VLOOKUP($A1539,'Class-9'!$B$9:$GZ$108,186,0)))</f>
        <v>0/200</v>
      </c>
      <c r="G1569" s="1241"/>
      <c r="H1569" s="468">
        <f>IF($J1542="TC",0,IF($J1542="Nso",0,VLOOKUP($A1539,'Class-9'!$B$9:$GAZ$108,142,0)))</f>
        <v>0</v>
      </c>
      <c r="I1569" s="1237" t="s">
        <v>74</v>
      </c>
      <c r="J1569" s="1221"/>
      <c r="K1569" s="1221"/>
      <c r="L1569" s="1221"/>
      <c r="M1569" s="1221"/>
      <c r="N1569" s="1221"/>
      <c r="O1569" s="1222"/>
    </row>
    <row r="1570" spans="1:16" ht="17.25" customHeight="1">
      <c r="A1570" s="1084"/>
      <c r="B1570" s="49" t="s">
        <v>79</v>
      </c>
      <c r="C1570" s="1209" t="s">
        <v>205</v>
      </c>
      <c r="D1570" s="1210"/>
      <c r="E1570" s="1211"/>
      <c r="F1570" s="1218" t="s">
        <v>206</v>
      </c>
      <c r="G1570" s="1219"/>
      <c r="H1570" s="519" t="s">
        <v>34</v>
      </c>
      <c r="I1570" s="1220" t="s">
        <v>75</v>
      </c>
      <c r="J1570" s="1221"/>
      <c r="K1570" s="1221"/>
      <c r="L1570" s="1221"/>
      <c r="M1570" s="1221"/>
      <c r="N1570" s="1221"/>
      <c r="O1570" s="1222"/>
    </row>
    <row r="1571" spans="1:16" ht="17.25" customHeight="1">
      <c r="A1571" s="1084"/>
      <c r="B1571" s="49" t="s">
        <v>79</v>
      </c>
      <c r="C1571" s="1212"/>
      <c r="D1571" s="1213"/>
      <c r="E1571" s="1214"/>
      <c r="F1571" s="1223" t="s">
        <v>207</v>
      </c>
      <c r="G1571" s="1224"/>
      <c r="H1571" s="520" t="s">
        <v>204</v>
      </c>
      <c r="I1571" s="1225" t="s">
        <v>76</v>
      </c>
      <c r="J1571" s="1226"/>
      <c r="K1571" s="1226"/>
      <c r="L1571" s="1226"/>
      <c r="M1571" s="1226"/>
      <c r="N1571" s="1226"/>
      <c r="O1571" s="1227"/>
    </row>
    <row r="1572" spans="1:16" ht="17.25" customHeight="1">
      <c r="A1572" s="1084"/>
      <c r="B1572" s="49" t="s">
        <v>79</v>
      </c>
      <c r="C1572" s="1212"/>
      <c r="D1572" s="1213"/>
      <c r="E1572" s="1214"/>
      <c r="F1572" s="1223" t="s">
        <v>211</v>
      </c>
      <c r="G1572" s="1224"/>
      <c r="H1572" s="520" t="s">
        <v>69</v>
      </c>
      <c r="I1572" s="1228"/>
      <c r="J1572" s="1229"/>
      <c r="K1572" s="1229"/>
      <c r="L1572" s="1229"/>
      <c r="M1572" s="1229"/>
      <c r="N1572" s="1229"/>
      <c r="O1572" s="1230"/>
    </row>
    <row r="1573" spans="1:16" ht="17.25" customHeight="1">
      <c r="A1573" s="1084"/>
      <c r="B1573" s="49" t="s">
        <v>79</v>
      </c>
      <c r="C1573" s="1212"/>
      <c r="D1573" s="1213"/>
      <c r="E1573" s="1214"/>
      <c r="F1573" s="1223" t="s">
        <v>212</v>
      </c>
      <c r="G1573" s="1224"/>
      <c r="H1573" s="520" t="s">
        <v>70</v>
      </c>
      <c r="I1573" s="1228"/>
      <c r="J1573" s="1229"/>
      <c r="K1573" s="1229"/>
      <c r="L1573" s="1229"/>
      <c r="M1573" s="1229"/>
      <c r="N1573" s="1229"/>
      <c r="O1573" s="1230"/>
    </row>
    <row r="1574" spans="1:16" ht="17.25" customHeight="1">
      <c r="A1574" s="1084"/>
      <c r="B1574" s="49" t="s">
        <v>79</v>
      </c>
      <c r="C1574" s="1212"/>
      <c r="D1574" s="1213"/>
      <c r="E1574" s="1214"/>
      <c r="F1574" s="1223" t="s">
        <v>125</v>
      </c>
      <c r="G1574" s="1224"/>
      <c r="H1574" s="520" t="s">
        <v>72</v>
      </c>
      <c r="I1574" s="1231" t="s">
        <v>96</v>
      </c>
      <c r="J1574" s="1232"/>
      <c r="K1574" s="1232"/>
      <c r="L1574" s="1232"/>
      <c r="M1574" s="1232"/>
      <c r="N1574" s="1232"/>
      <c r="O1574" s="1233"/>
    </row>
    <row r="1575" spans="1:16" ht="17.25" customHeight="1" thickBot="1">
      <c r="A1575" s="1084"/>
      <c r="B1575" s="62" t="s">
        <v>79</v>
      </c>
      <c r="C1575" s="1215"/>
      <c r="D1575" s="1216"/>
      <c r="E1575" s="1217"/>
      <c r="F1575" s="1206" t="s">
        <v>208</v>
      </c>
      <c r="G1575" s="1207"/>
      <c r="H1575" s="521" t="s">
        <v>71</v>
      </c>
      <c r="I1575" s="1234"/>
      <c r="J1575" s="1235"/>
      <c r="K1575" s="1235"/>
      <c r="L1575" s="1235"/>
      <c r="M1575" s="1235"/>
      <c r="N1575" s="1235"/>
      <c r="O1575" s="1236"/>
    </row>
    <row r="1576" spans="1:16" ht="24.75" customHeight="1" thickTop="1" thickBot="1">
      <c r="A1576" s="504">
        <f>A1539+1</f>
        <v>43</v>
      </c>
      <c r="B1576" s="1083" t="s">
        <v>56</v>
      </c>
      <c r="C1576" s="1083"/>
      <c r="D1576" s="1083"/>
      <c r="E1576" s="1083"/>
      <c r="F1576" s="1083"/>
      <c r="G1576" s="1083"/>
      <c r="H1576" s="1083"/>
      <c r="I1576" s="1083"/>
      <c r="J1576" s="1083"/>
      <c r="K1576" s="1083"/>
      <c r="L1576" s="1083"/>
      <c r="M1576" s="1083"/>
      <c r="N1576" s="1083"/>
      <c r="O1576" s="1083"/>
    </row>
    <row r="1577" spans="1:16" ht="42" customHeight="1" thickTop="1">
      <c r="A1577" s="1084"/>
      <c r="B1577" s="1085"/>
      <c r="C1577" s="1086"/>
      <c r="D1577" s="1089" t="str">
        <f>Master!$E$8</f>
        <v>Govt. Sr. Secondary School Raimalwada</v>
      </c>
      <c r="E1577" s="1090"/>
      <c r="F1577" s="1090"/>
      <c r="G1577" s="1090"/>
      <c r="H1577" s="1090"/>
      <c r="I1577" s="1090"/>
      <c r="J1577" s="1090"/>
      <c r="K1577" s="1090"/>
      <c r="L1577" s="1090"/>
      <c r="M1577" s="1090"/>
      <c r="N1577" s="1090"/>
      <c r="O1577" s="1091"/>
    </row>
    <row r="1578" spans="1:16" ht="27.75" customHeight="1" thickBot="1">
      <c r="A1578" s="1084"/>
      <c r="B1578" s="1087"/>
      <c r="C1578" s="1088"/>
      <c r="D1578" s="1092" t="str">
        <f>Master!$E$11</f>
        <v>P.S.-Bapini (Jodhpur)</v>
      </c>
      <c r="E1578" s="1093"/>
      <c r="F1578" s="1093"/>
      <c r="G1578" s="1093"/>
      <c r="H1578" s="1093"/>
      <c r="I1578" s="1093"/>
      <c r="J1578" s="1093"/>
      <c r="K1578" s="1093"/>
      <c r="L1578" s="1093"/>
      <c r="M1578" s="1093"/>
      <c r="N1578" s="1093"/>
      <c r="O1578" s="1094"/>
    </row>
    <row r="1579" spans="1:16" ht="17.25" customHeight="1">
      <c r="A1579" s="1084"/>
      <c r="B1579" s="352"/>
      <c r="C1579" s="1095" t="s">
        <v>188</v>
      </c>
      <c r="D1579" s="1096"/>
      <c r="E1579" s="1096"/>
      <c r="F1579" s="1096"/>
      <c r="G1579" s="1097"/>
      <c r="H1579" s="1104" t="s">
        <v>161</v>
      </c>
      <c r="I1579" s="1104"/>
      <c r="J1579" s="1107">
        <f>VLOOKUP($A1576,'Class-9'!$B$9:$K$108,6)</f>
        <v>0</v>
      </c>
      <c r="K1579" s="1108"/>
      <c r="L1579" s="1113" t="s">
        <v>77</v>
      </c>
      <c r="M1579" s="1114"/>
      <c r="N1579" s="1115" t="str">
        <f>Master!$E$14</f>
        <v>08151106901</v>
      </c>
      <c r="O1579" s="1116"/>
    </row>
    <row r="1580" spans="1:16" ht="17.25" customHeight="1">
      <c r="A1580" s="1084"/>
      <c r="B1580" s="47"/>
      <c r="C1580" s="1098"/>
      <c r="D1580" s="1099"/>
      <c r="E1580" s="1099"/>
      <c r="F1580" s="1099"/>
      <c r="G1580" s="1100"/>
      <c r="H1580" s="1105"/>
      <c r="I1580" s="1105"/>
      <c r="J1580" s="1109"/>
      <c r="K1580" s="1110"/>
      <c r="L1580" s="1071" t="s">
        <v>73</v>
      </c>
      <c r="M1580" s="1072"/>
      <c r="N1580" s="1072"/>
      <c r="O1580" s="1073"/>
      <c r="P1580" s="165" t="s">
        <v>196</v>
      </c>
    </row>
    <row r="1581" spans="1:16" ht="17.25" customHeight="1" thickBot="1">
      <c r="A1581" s="1084"/>
      <c r="B1581" s="47"/>
      <c r="C1581" s="1101"/>
      <c r="D1581" s="1102"/>
      <c r="E1581" s="1102"/>
      <c r="F1581" s="1102"/>
      <c r="G1581" s="1103"/>
      <c r="H1581" s="1106"/>
      <c r="I1581" s="1106"/>
      <c r="J1581" s="1111"/>
      <c r="K1581" s="1112"/>
      <c r="L1581" s="1074" t="s">
        <v>57</v>
      </c>
      <c r="M1581" s="1075"/>
      <c r="N1581" s="1076" t="str">
        <f>Master!$E$6</f>
        <v>2021-22</v>
      </c>
      <c r="O1581" s="1077"/>
    </row>
    <row r="1582" spans="1:16" ht="21.75" customHeight="1">
      <c r="A1582" s="1084"/>
      <c r="B1582" s="49" t="s">
        <v>79</v>
      </c>
      <c r="C1582" s="1078" t="s">
        <v>22</v>
      </c>
      <c r="D1582" s="1079"/>
      <c r="E1582" s="1079"/>
      <c r="F1582" s="1080"/>
      <c r="G1582" s="482" t="s">
        <v>186</v>
      </c>
      <c r="H1582" s="1081">
        <f>VLOOKUP($A1576,'Class-9'!$B$9:$EX$108,4,0)</f>
        <v>0</v>
      </c>
      <c r="I1582" s="1081"/>
      <c r="J1582" s="1081"/>
      <c r="K1582" s="1081"/>
      <c r="L1582" s="1081"/>
      <c r="M1582" s="1081"/>
      <c r="N1582" s="1081"/>
      <c r="O1582" s="1082"/>
    </row>
    <row r="1583" spans="1:16" ht="21.75" customHeight="1">
      <c r="A1583" s="1084"/>
      <c r="B1583" s="49" t="s">
        <v>79</v>
      </c>
      <c r="C1583" s="1065" t="s">
        <v>24</v>
      </c>
      <c r="D1583" s="1066"/>
      <c r="E1583" s="1066"/>
      <c r="F1583" s="1067"/>
      <c r="G1583" s="483" t="s">
        <v>186</v>
      </c>
      <c r="H1583" s="1068">
        <f>VLOOKUP($A1576,'Class-9'!$B$9:$EX$108,7,0)</f>
        <v>0</v>
      </c>
      <c r="I1583" s="1068"/>
      <c r="J1583" s="1068"/>
      <c r="K1583" s="1068"/>
      <c r="L1583" s="1068"/>
      <c r="M1583" s="1068"/>
      <c r="N1583" s="1068"/>
      <c r="O1583" s="1069"/>
    </row>
    <row r="1584" spans="1:16" ht="21.75" customHeight="1">
      <c r="A1584" s="1084"/>
      <c r="B1584" s="49" t="s">
        <v>79</v>
      </c>
      <c r="C1584" s="1065" t="s">
        <v>25</v>
      </c>
      <c r="D1584" s="1066"/>
      <c r="E1584" s="1066"/>
      <c r="F1584" s="1067"/>
      <c r="G1584" s="483" t="s">
        <v>186</v>
      </c>
      <c r="H1584" s="1068">
        <f>VLOOKUP($A1576,'Class-9'!$B$9:$EX$108,8,0)</f>
        <v>0</v>
      </c>
      <c r="I1584" s="1068"/>
      <c r="J1584" s="1068"/>
      <c r="K1584" s="1068"/>
      <c r="L1584" s="1068"/>
      <c r="M1584" s="1068"/>
      <c r="N1584" s="1068"/>
      <c r="O1584" s="1069"/>
    </row>
    <row r="1585" spans="1:15" ht="21.75" customHeight="1">
      <c r="A1585" s="1084"/>
      <c r="B1585" s="49" t="s">
        <v>79</v>
      </c>
      <c r="C1585" s="1065" t="s">
        <v>58</v>
      </c>
      <c r="D1585" s="1066"/>
      <c r="E1585" s="1066"/>
      <c r="F1585" s="1067"/>
      <c r="G1585" s="483" t="s">
        <v>186</v>
      </c>
      <c r="H1585" s="1068">
        <f>VLOOKUP($A1576,'Class-9'!$B$9:$EX$108,9,0)</f>
        <v>0</v>
      </c>
      <c r="I1585" s="1068"/>
      <c r="J1585" s="1068"/>
      <c r="K1585" s="1068"/>
      <c r="L1585" s="1068"/>
      <c r="M1585" s="1068"/>
      <c r="N1585" s="1068"/>
      <c r="O1585" s="1069"/>
    </row>
    <row r="1586" spans="1:15" ht="21.75" customHeight="1">
      <c r="A1586" s="1084"/>
      <c r="B1586" s="49" t="s">
        <v>79</v>
      </c>
      <c r="C1586" s="1065" t="s">
        <v>59</v>
      </c>
      <c r="D1586" s="1066"/>
      <c r="E1586" s="1066"/>
      <c r="F1586" s="1067"/>
      <c r="G1586" s="483" t="s">
        <v>186</v>
      </c>
      <c r="H1586" s="1070" t="str">
        <f>CONCATENATE('Class-9'!$G$4,'Class-9'!$J$4)</f>
        <v>9(A)</v>
      </c>
      <c r="I1586" s="1068"/>
      <c r="J1586" s="1068"/>
      <c r="K1586" s="1068"/>
      <c r="L1586" s="1068"/>
      <c r="M1586" s="1068"/>
      <c r="N1586" s="1068"/>
      <c r="O1586" s="1069"/>
    </row>
    <row r="1587" spans="1:15" ht="21.75" customHeight="1" thickBot="1">
      <c r="A1587" s="1084"/>
      <c r="B1587" s="49" t="s">
        <v>79</v>
      </c>
      <c r="C1587" s="1145" t="s">
        <v>27</v>
      </c>
      <c r="D1587" s="1146"/>
      <c r="E1587" s="1146"/>
      <c r="F1587" s="1147"/>
      <c r="G1587" s="484" t="s">
        <v>186</v>
      </c>
      <c r="H1587" s="1148">
        <f>VLOOKUP($A1576,'Class-9'!$B$9:$EX$108,10,0)</f>
        <v>0</v>
      </c>
      <c r="I1587" s="1148"/>
      <c r="J1587" s="1148"/>
      <c r="K1587" s="1148"/>
      <c r="L1587" s="1148"/>
      <c r="M1587" s="1148"/>
      <c r="N1587" s="1148"/>
      <c r="O1587" s="1149"/>
    </row>
    <row r="1588" spans="1:15" ht="19.5" customHeight="1">
      <c r="A1588" s="1084"/>
      <c r="B1588" s="60" t="s">
        <v>79</v>
      </c>
      <c r="C1588" s="1150" t="s">
        <v>60</v>
      </c>
      <c r="D1588" s="1151"/>
      <c r="E1588" s="1154" t="s">
        <v>83</v>
      </c>
      <c r="F1588" s="1154" t="s">
        <v>84</v>
      </c>
      <c r="G1588" s="1156" t="s">
        <v>33</v>
      </c>
      <c r="H1588" s="1158" t="s">
        <v>61</v>
      </c>
      <c r="I1588" s="1158"/>
      <c r="J1588" s="1159"/>
      <c r="K1588" s="1160" t="s">
        <v>100</v>
      </c>
      <c r="L1588" s="1161"/>
      <c r="M1588" s="1162"/>
      <c r="N1588" s="1154" t="s">
        <v>91</v>
      </c>
      <c r="O1588" s="1163" t="s">
        <v>209</v>
      </c>
    </row>
    <row r="1589" spans="1:15" ht="21.75" customHeight="1">
      <c r="A1589" s="1084"/>
      <c r="B1589" s="60"/>
      <c r="C1589" s="1152"/>
      <c r="D1589" s="1153"/>
      <c r="E1589" s="1155"/>
      <c r="F1589" s="1155"/>
      <c r="G1589" s="1157"/>
      <c r="H1589" s="507" t="s">
        <v>32</v>
      </c>
      <c r="I1589" s="347" t="s">
        <v>199</v>
      </c>
      <c r="J1589" s="508" t="s">
        <v>33</v>
      </c>
      <c r="K1589" s="507" t="s">
        <v>32</v>
      </c>
      <c r="L1589" s="347" t="s">
        <v>199</v>
      </c>
      <c r="M1589" s="508" t="s">
        <v>33</v>
      </c>
      <c r="N1589" s="1155"/>
      <c r="O1589" s="1164"/>
    </row>
    <row r="1590" spans="1:15" ht="21.75" customHeight="1" thickBot="1">
      <c r="A1590" s="1084"/>
      <c r="B1590" s="60" t="s">
        <v>79</v>
      </c>
      <c r="C1590" s="1139" t="s">
        <v>62</v>
      </c>
      <c r="D1590" s="1140"/>
      <c r="E1590" s="509">
        <f>'Class-9'!$L$7</f>
        <v>20</v>
      </c>
      <c r="F1590" s="509">
        <f>'Class-9'!$M$7</f>
        <v>20</v>
      </c>
      <c r="G1590" s="510">
        <f>SUM(E1590:F1590)</f>
        <v>40</v>
      </c>
      <c r="H1590" s="509">
        <f>'Class-9'!$O$7</f>
        <v>48</v>
      </c>
      <c r="I1590" s="509">
        <f>'Class-9'!$P$7</f>
        <v>12</v>
      </c>
      <c r="J1590" s="510">
        <f>SUM(H1590:I1590)</f>
        <v>60</v>
      </c>
      <c r="K1590" s="509">
        <f>'Class-9'!$R$7</f>
        <v>80</v>
      </c>
      <c r="L1590" s="509">
        <f>'Class-9'!$S$7</f>
        <v>20</v>
      </c>
      <c r="M1590" s="510">
        <f>SUM(K1590:L1590)</f>
        <v>100</v>
      </c>
      <c r="N1590" s="509">
        <f>SUM(G1590,J1590,M1590)</f>
        <v>200</v>
      </c>
      <c r="O1590" s="1165"/>
    </row>
    <row r="1591" spans="1:15" ht="17.25" customHeight="1">
      <c r="A1591" s="1084"/>
      <c r="B1591" s="60" t="s">
        <v>79</v>
      </c>
      <c r="C1591" s="1141" t="str">
        <f>'Class-9'!$L$3</f>
        <v>HINDI</v>
      </c>
      <c r="D1591" s="1142"/>
      <c r="E1591" s="511">
        <f>IF($J1579="TC",0,IF($J1579="Nso",0,VLOOKUP($A1576,'Class-9'!$B$9:$EX$108,11,0)))</f>
        <v>0</v>
      </c>
      <c r="F1591" s="511">
        <f>IF($J1579="TC",0,IF($J1579="Nso",0,VLOOKUP($A1576,'Class-9'!$B$9:$EX$108,12,0)))</f>
        <v>0</v>
      </c>
      <c r="G1591" s="512">
        <f>E1591+F1591</f>
        <v>0</v>
      </c>
      <c r="H1591" s="511">
        <f>IF($J1579="TC",0,IF($J1579="Nso",0,VLOOKUP($A1576,'Class-9'!$B$9:$EX$108,14,0)))</f>
        <v>0</v>
      </c>
      <c r="I1591" s="511">
        <f>IF($J1579="TC",0,IF($J1579="Nso",0,VLOOKUP($A1576,'Class-9'!$B$9:$EX$108,15,0)))</f>
        <v>0</v>
      </c>
      <c r="J1591" s="512">
        <f>H1591+I1591</f>
        <v>0</v>
      </c>
      <c r="K1591" s="511">
        <f>IF($J1579="TC",0,IF($J1579="Nso",0,VLOOKUP($A1576,'Class-9'!$B$9:$EX$108,17,0)))</f>
        <v>0</v>
      </c>
      <c r="L1591" s="511">
        <f>IF($J1579="Nso",0,VLOOKUP($A1576,'Class-9'!$B$9:$EX$108,18,0))</f>
        <v>0</v>
      </c>
      <c r="M1591" s="512">
        <f>K1591+L1591</f>
        <v>0</v>
      </c>
      <c r="N1591" s="511">
        <f>G1591+J1591+M1591</f>
        <v>0</v>
      </c>
      <c r="O1591" s="513" t="str">
        <f>IF($J1579="TC",0,IF($J1579="Nso",0,VLOOKUP($A1576,'Class-9'!$B$9:$EX$108,24,0)))</f>
        <v/>
      </c>
    </row>
    <row r="1592" spans="1:15" ht="17.25" customHeight="1">
      <c r="A1592" s="1084"/>
      <c r="B1592" s="60" t="s">
        <v>79</v>
      </c>
      <c r="C1592" s="1143" t="str">
        <f>'Class-9'!$Z$3</f>
        <v>ENGLISH</v>
      </c>
      <c r="D1592" s="1144"/>
      <c r="E1592" s="511">
        <f>IF($J1579="TC",0,IF($J1579="Nso",0,VLOOKUP($A1576,'Class-9'!$B$9:$EX$108,25,0)))</f>
        <v>0</v>
      </c>
      <c r="F1592" s="511">
        <f>IF($J1579="TC",0,IF($J1579="Nso",0,VLOOKUP($A1576,'Class-9'!$B$9:$EX$108,26,0)))</f>
        <v>0</v>
      </c>
      <c r="G1592" s="514">
        <f t="shared" ref="G1592:G1596" si="168">E1592+F1592</f>
        <v>0</v>
      </c>
      <c r="H1592" s="472">
        <f>IF($J1579="TC",0,IF($J1579="Nso",0,VLOOKUP($A1576,'Class-9'!$B$9:$EX$108,28,0)))</f>
        <v>0</v>
      </c>
      <c r="I1592" s="511">
        <f>IF($J1579="TC",0,IF($J1579="Nso",0,VLOOKUP($A1576,'Class-9'!$B$9:$EX$108,29,0)))</f>
        <v>0</v>
      </c>
      <c r="J1592" s="514">
        <f t="shared" ref="J1592:J1596" si="169">H1592+I1592</f>
        <v>0</v>
      </c>
      <c r="K1592" s="511">
        <f>IF($J1579="TC",0,IF($J1579="Nso",0,VLOOKUP($A1576,'Class-9'!$B$9:$EX$108,31,0)))</f>
        <v>0</v>
      </c>
      <c r="L1592" s="511">
        <f>IF($J1579="Nso",0,VLOOKUP($A1576,'Class-9'!$B$9:$EX$108,32,0))</f>
        <v>0</v>
      </c>
      <c r="M1592" s="514">
        <f t="shared" ref="M1592:M1596" si="170">K1592+L1592</f>
        <v>0</v>
      </c>
      <c r="N1592" s="511">
        <f t="shared" ref="N1592:N1596" si="171">G1592+J1592+M1592</f>
        <v>0</v>
      </c>
      <c r="O1592" s="513" t="str">
        <f>IF($J1579="TC",0,IF($J1579="Nso",0,VLOOKUP($A1576,'Class-9'!$B$9:$EX$108,38,0)))</f>
        <v/>
      </c>
    </row>
    <row r="1593" spans="1:15" ht="17.25" customHeight="1">
      <c r="A1593" s="1084"/>
      <c r="B1593" s="60" t="s">
        <v>79</v>
      </c>
      <c r="C1593" s="1143" t="str">
        <f>'Class-9'!$AN$3</f>
        <v>SANSKRIT</v>
      </c>
      <c r="D1593" s="1144"/>
      <c r="E1593" s="511">
        <f>IF($J1579="TC",0,IF($J1579="Nso",0,VLOOKUP($A1576,'Class-9'!$B$9:$EX$108,39,0)))</f>
        <v>0</v>
      </c>
      <c r="F1593" s="511">
        <f>IF($J1579="TC",0,IF($J1579="TC",0,IF($J1579="Nso",0,VLOOKUP($A1576,'Class-9'!$B$9:$EX$108,40,0))))</f>
        <v>0</v>
      </c>
      <c r="G1593" s="514">
        <f t="shared" si="168"/>
        <v>0</v>
      </c>
      <c r="H1593" s="472">
        <f>IF($J1579="TC",0,IF($J1579="Nso",0,VLOOKUP($A1576,'Class-9'!$B$9:$EX$108,42,0)))</f>
        <v>0</v>
      </c>
      <c r="I1593" s="511">
        <f>IF($J1579="TC",0,IF($J1579="Nso",0,VLOOKUP($A1576,'Class-9'!$B$9:$EX$108,43,0)))</f>
        <v>0</v>
      </c>
      <c r="J1593" s="514">
        <f t="shared" si="169"/>
        <v>0</v>
      </c>
      <c r="K1593" s="511">
        <f>IF($J1579="TC",0,IF($J1579="Nso",0,VLOOKUP($A1576,'Class-9'!$B$9:$EX$108,45,0)))</f>
        <v>0</v>
      </c>
      <c r="L1593" s="511">
        <f>IF($J1579="Nso",0,VLOOKUP($A1576,'Class-9'!$B$9:$EX$108,46,0))</f>
        <v>0</v>
      </c>
      <c r="M1593" s="514">
        <f t="shared" si="170"/>
        <v>0</v>
      </c>
      <c r="N1593" s="511">
        <f t="shared" si="171"/>
        <v>0</v>
      </c>
      <c r="O1593" s="513" t="str">
        <f>IF($J1579="TC",0,IF($J1579="Nso",0,VLOOKUP($A1576,'Class-9'!$B$9:$EX$108,52,0)))</f>
        <v/>
      </c>
    </row>
    <row r="1594" spans="1:15" ht="17.25" customHeight="1">
      <c r="A1594" s="1084"/>
      <c r="B1594" s="60" t="s">
        <v>79</v>
      </c>
      <c r="C1594" s="1143" t="str">
        <f>'Class-9'!$BB$3</f>
        <v>SCIENCE</v>
      </c>
      <c r="D1594" s="1144"/>
      <c r="E1594" s="511">
        <f>IF($J1579="TC",0,IF($J1579="Nso",0,VLOOKUP($A1576,'Class-9'!$B$9:$EX$108,53,0)))</f>
        <v>0</v>
      </c>
      <c r="F1594" s="511">
        <f>IF($J1579="TC",0,IF($J1579="Nso",0,VLOOKUP($A1576,'Class-9'!$B$9:$EX$108,54,0)))</f>
        <v>0</v>
      </c>
      <c r="G1594" s="514">
        <f t="shared" si="168"/>
        <v>0</v>
      </c>
      <c r="H1594" s="472">
        <f>IF($J1579="TC",0,IF($J1579="Nso",0,VLOOKUP($A1576,'Class-9'!$B$9:$EX$108,56,0)))</f>
        <v>0</v>
      </c>
      <c r="I1594" s="511">
        <f>IF($J1579="TC",0,IF($J1579="Nso",0,VLOOKUP($A1576,'Class-9'!$B$9:$EX$108,57,0)))</f>
        <v>0</v>
      </c>
      <c r="J1594" s="514">
        <f t="shared" si="169"/>
        <v>0</v>
      </c>
      <c r="K1594" s="511">
        <f>IF($J1579="TC",0,IF($J1579="Nso",0,VLOOKUP($A1576,'Class-9'!$B$9:$EX$108,59,0)))</f>
        <v>0</v>
      </c>
      <c r="L1594" s="511">
        <f>IF($J1579="Nso",0,VLOOKUP($A1576,'Class-9'!$B$9:$EX$108,60,0))</f>
        <v>0</v>
      </c>
      <c r="M1594" s="514">
        <f t="shared" si="170"/>
        <v>0</v>
      </c>
      <c r="N1594" s="511">
        <f t="shared" si="171"/>
        <v>0</v>
      </c>
      <c r="O1594" s="513" t="str">
        <f>IF($J1579="TC",0,IF($J1579="Nso",0,VLOOKUP($A1576,'Class-9'!$B$9:$EX$108,66,0)))</f>
        <v/>
      </c>
    </row>
    <row r="1595" spans="1:15" ht="17.25" customHeight="1">
      <c r="A1595" s="1084"/>
      <c r="B1595" s="60" t="s">
        <v>79</v>
      </c>
      <c r="C1595" s="1143" t="str">
        <f>'Class-9'!$BP$3</f>
        <v>MATHEMATICS</v>
      </c>
      <c r="D1595" s="1144"/>
      <c r="E1595" s="511">
        <f>IF($J1579="TC",0,IF($J1579="Nso",0,VLOOKUP($A1576,'Class-9'!$B$9:$EX$108,67,0)))</f>
        <v>0</v>
      </c>
      <c r="F1595" s="511">
        <f>IF($J1579="TC",0,IF($J1579="Nso",0,VLOOKUP($A1576,'Class-9'!$B$9:$EX$108,68,0)))</f>
        <v>0</v>
      </c>
      <c r="G1595" s="514">
        <f t="shared" si="168"/>
        <v>0</v>
      </c>
      <c r="H1595" s="472">
        <f>IF($J1579="TC",0,IF($J1579="Nso",0,VLOOKUP($A1576,'Class-9'!$B$9:$EX$108,70,0)))</f>
        <v>0</v>
      </c>
      <c r="I1595" s="511">
        <f>IF($J1579="TC",0,IF($J1579="Nso",0,VLOOKUP($A1576,'Class-9'!$B$9:$EX$108,71,0)))</f>
        <v>0</v>
      </c>
      <c r="J1595" s="514">
        <f t="shared" si="169"/>
        <v>0</v>
      </c>
      <c r="K1595" s="511">
        <f>IF($J1579="TC",0,IF($J1579="Nso",0,VLOOKUP($A1576,'Class-9'!$B$9:$EX$108,73,0)))</f>
        <v>0</v>
      </c>
      <c r="L1595" s="511">
        <f>IF($J1579="Nso",0,VLOOKUP($A1576,'Class-9'!$B$9:$EX$108,74,0))</f>
        <v>0</v>
      </c>
      <c r="M1595" s="514">
        <f t="shared" si="170"/>
        <v>0</v>
      </c>
      <c r="N1595" s="511">
        <f t="shared" si="171"/>
        <v>0</v>
      </c>
      <c r="O1595" s="513" t="str">
        <f>IF($J1579="TC",0,IF($J1579="Nso",0,VLOOKUP($A1576,'Class-9'!$B$9:$EX$108,80,0)))</f>
        <v/>
      </c>
    </row>
    <row r="1596" spans="1:15" ht="17.25" customHeight="1" thickBot="1">
      <c r="A1596" s="1084"/>
      <c r="B1596" s="60" t="s">
        <v>79</v>
      </c>
      <c r="C1596" s="1117" t="str">
        <f>'Class-9'!$CD$3</f>
        <v>SOCIAL SCIENCE</v>
      </c>
      <c r="D1596" s="1118"/>
      <c r="E1596" s="511">
        <f>IF($J1579="TC",0,IF($J1579="Nso",0,VLOOKUP($A1576,'Class-9'!$B$9:$EX$108,81,0)))</f>
        <v>0</v>
      </c>
      <c r="F1596" s="511">
        <f>IF($J1579="TC",0,IF($J1579="Nso",0,VLOOKUP($A1576,'Class-9'!$B$9:$EX$108,82,0)))</f>
        <v>0</v>
      </c>
      <c r="G1596" s="515">
        <f t="shared" si="168"/>
        <v>0</v>
      </c>
      <c r="H1596" s="516">
        <f>IF($J1579="TC",0,IF($J1579="Nso",0,VLOOKUP($A1576,'Class-9'!$B$9:$EX$108,84,0)))</f>
        <v>0</v>
      </c>
      <c r="I1596" s="511">
        <f>IF($J1579="TC",0,IF($J1579="Nso",0,VLOOKUP($A1576,'Class-9'!$B$9:$EX$108,85,0)))</f>
        <v>0</v>
      </c>
      <c r="J1596" s="515">
        <f t="shared" si="169"/>
        <v>0</v>
      </c>
      <c r="K1596" s="511">
        <f>IF($J1579="TC",0,IF($J1579="Nso",0,VLOOKUP($A1576,'Class-9'!$B$9:$EX$108,87,0)))</f>
        <v>0</v>
      </c>
      <c r="L1596" s="511">
        <f>IF($J1579="Nso",0,VLOOKUP($A1576,'Class-9'!$B$9:$EX$108,88,0))</f>
        <v>0</v>
      </c>
      <c r="M1596" s="515">
        <f t="shared" si="170"/>
        <v>0</v>
      </c>
      <c r="N1596" s="511">
        <f t="shared" si="171"/>
        <v>0</v>
      </c>
      <c r="O1596" s="513" t="str">
        <f>IF($J1579="TC",0,IF($J1579="Nso",0,VLOOKUP($A1576,'Class-9'!$B$9:$EX$108,94,0)))</f>
        <v/>
      </c>
    </row>
    <row r="1597" spans="1:15" ht="21.75" customHeight="1">
      <c r="A1597" s="1084"/>
      <c r="B1597" s="60" t="s">
        <v>79</v>
      </c>
      <c r="C1597" s="1119" t="s">
        <v>92</v>
      </c>
      <c r="D1597" s="1120"/>
      <c r="E1597" s="1121"/>
      <c r="F1597" s="1125" t="s">
        <v>93</v>
      </c>
      <c r="G1597" s="1126"/>
      <c r="H1597" s="1127" t="s">
        <v>94</v>
      </c>
      <c r="I1597" s="1128"/>
      <c r="J1597" s="1129" t="s">
        <v>47</v>
      </c>
      <c r="K1597" s="1130"/>
      <c r="L1597" s="517" t="s">
        <v>114</v>
      </c>
      <c r="M1597" s="1131" t="s">
        <v>45</v>
      </c>
      <c r="N1597" s="1132"/>
      <c r="O1597" s="518" t="s">
        <v>49</v>
      </c>
    </row>
    <row r="1598" spans="1:15" ht="21.75" customHeight="1" thickBot="1">
      <c r="A1598" s="1084"/>
      <c r="B1598" s="60" t="s">
        <v>79</v>
      </c>
      <c r="C1598" s="1122"/>
      <c r="D1598" s="1123"/>
      <c r="E1598" s="1124"/>
      <c r="F1598" s="1133">
        <f>IF($J1579="TC",0,IF($J1579="Nso",0,VLOOKUP($A1576,'Class-9'!$B$9:$EX$108,146,0)))</f>
        <v>0</v>
      </c>
      <c r="G1598" s="1134"/>
      <c r="H1598" s="1133">
        <f>IF($J1579="TC",0,IF($J1579="Nso",0,VLOOKUP($A1576,'Class-9'!$B$9:$EX$108,147,0)))</f>
        <v>0</v>
      </c>
      <c r="I1598" s="1134"/>
      <c r="J1598" s="1135">
        <f>IF($J1579="TC",0,IF($J1579="Nso",0,VLOOKUP($A1576,'Class-9'!$B$9:$EX$108,148,0)))</f>
        <v>0</v>
      </c>
      <c r="K1598" s="1136"/>
      <c r="L1598" s="349" t="str">
        <f>IF($J1579="TC",0,IF($J1579="Nso",0,VLOOKUP($A1576,'Class-9'!$B$9:$EX$108,149,0)))</f>
        <v/>
      </c>
      <c r="M1598" s="1137" t="str">
        <f>IF($J1579="TC","TC",IF($J1579="Nso","NSO",VLOOKUP($A1576,'Class-9'!$B$9:$EX$108,150,0)))</f>
        <v/>
      </c>
      <c r="N1598" s="1138"/>
      <c r="O1598" s="123" t="str">
        <f>IF($J1579="Nso",0,VLOOKUP($A1576,'Class-9'!$B$9:$EX$108,152,0))</f>
        <v/>
      </c>
    </row>
    <row r="1599" spans="1:15" ht="21.75" customHeight="1">
      <c r="A1599" s="1084"/>
      <c r="B1599" s="60" t="s">
        <v>79</v>
      </c>
      <c r="C1599" s="1186" t="s">
        <v>65</v>
      </c>
      <c r="D1599" s="1187"/>
      <c r="E1599" s="1187"/>
      <c r="F1599" s="1187"/>
      <c r="G1599" s="1187"/>
      <c r="H1599" s="1188"/>
      <c r="I1599" s="1189" t="s">
        <v>66</v>
      </c>
      <c r="J1599" s="1190"/>
      <c r="K1599" s="1190"/>
      <c r="L1599" s="124">
        <f>VLOOKUP($A1576,'Class-9'!$B$9:$EX$108,143,0)</f>
        <v>0</v>
      </c>
      <c r="M1599" s="1191" t="s">
        <v>126</v>
      </c>
      <c r="N1599" s="1192"/>
      <c r="O1599" s="1193"/>
    </row>
    <row r="1600" spans="1:15" ht="21.75" customHeight="1" thickBot="1">
      <c r="A1600" s="1084"/>
      <c r="B1600" s="60" t="s">
        <v>79</v>
      </c>
      <c r="C1600" s="1194" t="s">
        <v>60</v>
      </c>
      <c r="D1600" s="1195"/>
      <c r="E1600" s="1195"/>
      <c r="F1600" s="1196" t="s">
        <v>197</v>
      </c>
      <c r="G1600" s="1196"/>
      <c r="H1600" s="351" t="s">
        <v>53</v>
      </c>
      <c r="I1600" s="1197" t="s">
        <v>67</v>
      </c>
      <c r="J1600" s="1198"/>
      <c r="K1600" s="1198"/>
      <c r="L1600" s="174">
        <f>VLOOKUP($A1576,'Class-9'!$B$9:$EX$108,144,0)</f>
        <v>0</v>
      </c>
      <c r="M1600" s="1199" t="str">
        <f>IF($J1579="TC",0,IF($J1579="Nso",0,VLOOKUP($A1576,'Class-9'!$B$9:$EX$108,145,0)))</f>
        <v/>
      </c>
      <c r="N1600" s="1200"/>
      <c r="O1600" s="1201"/>
    </row>
    <row r="1601" spans="1:15" ht="21.75" customHeight="1">
      <c r="A1601" s="1084"/>
      <c r="B1601" s="60" t="s">
        <v>79</v>
      </c>
      <c r="C1601" s="1194"/>
      <c r="D1601" s="1195"/>
      <c r="E1601" s="1195"/>
      <c r="F1601" s="1196"/>
      <c r="G1601" s="1196"/>
      <c r="H1601" s="490" t="s">
        <v>203</v>
      </c>
      <c r="I1601" s="1202" t="s">
        <v>68</v>
      </c>
      <c r="J1601" s="1203"/>
      <c r="K1601" s="1203"/>
      <c r="L1601" s="1204">
        <f>IF($J1579="TC","Transferred",IF($J1579="Nso","NameSeparated",VLOOKUP($A1576,'Class-9'!$B$9:$EX$108,153,0)))</f>
        <v>0</v>
      </c>
      <c r="M1601" s="1204"/>
      <c r="N1601" s="1204"/>
      <c r="O1601" s="1205"/>
    </row>
    <row r="1602" spans="1:15" s="489" customFormat="1" ht="17.25" customHeight="1">
      <c r="A1602" s="1084"/>
      <c r="B1602" s="488" t="s">
        <v>79</v>
      </c>
      <c r="C1602" s="1166" t="str">
        <f>'Class-9'!$CR$3</f>
        <v>Foundation Of Information Tech.</v>
      </c>
      <c r="D1602" s="1167"/>
      <c r="E1602" s="1168"/>
      <c r="F1602" s="1169" t="str">
        <f>IF($J1579="TC",0,IF($J1579="Nso",0,VLOOKUP($A1576,'Class-9'!$B$9:$GA$108,170,0)))</f>
        <v>0/200</v>
      </c>
      <c r="G1602" s="1169"/>
      <c r="H1602" s="122">
        <f>IF($J1579="TC",0,IF($J1579="Nso",0,VLOOKUP($A1576,'Class-9'!$B$9:$GA$108,106,0)))</f>
        <v>0</v>
      </c>
      <c r="I1602" s="1170" t="s">
        <v>81</v>
      </c>
      <c r="J1602" s="1171"/>
      <c r="K1602" s="1171"/>
      <c r="L1602" s="1172">
        <f>'Class-9'!$T$2</f>
        <v>44676</v>
      </c>
      <c r="M1602" s="1173"/>
      <c r="N1602" s="1173"/>
      <c r="O1602" s="1174"/>
    </row>
    <row r="1603" spans="1:15" s="489" customFormat="1" ht="17.25" customHeight="1">
      <c r="A1603" s="1084"/>
      <c r="B1603" s="488" t="s">
        <v>79</v>
      </c>
      <c r="C1603" s="1175" t="str">
        <f>'Class-9'!$DD$3</f>
        <v>Health &amp; Phy. Edu.</v>
      </c>
      <c r="D1603" s="1169"/>
      <c r="E1603" s="1169"/>
      <c r="F1603" s="1176" t="str">
        <f>IF($J1579="TC",0,IF($J1579="Nso",0,VLOOKUP($A1576,'Class-9'!$B$9:$GA$108,174,0)))</f>
        <v>0/200</v>
      </c>
      <c r="G1603" s="1177"/>
      <c r="H1603" s="122">
        <f>IF($J1579="TC",0,IF($J1579="Nso",0,VLOOKUP($A1576,'Class-9'!$B$9:$GA$108,118,0)))</f>
        <v>0</v>
      </c>
      <c r="I1603" s="1178"/>
      <c r="J1603" s="1179"/>
      <c r="K1603" s="1179"/>
      <c r="L1603" s="1179"/>
      <c r="M1603" s="1179"/>
      <c r="N1603" s="1179"/>
      <c r="O1603" s="1180"/>
    </row>
    <row r="1604" spans="1:15" s="489" customFormat="1" ht="17.25" customHeight="1">
      <c r="A1604" s="1084"/>
      <c r="B1604" s="488" t="s">
        <v>79</v>
      </c>
      <c r="C1604" s="1184" t="str">
        <f>'Class-9'!$DP$3</f>
        <v>S.U.P.W.</v>
      </c>
      <c r="D1604" s="1185"/>
      <c r="E1604" s="1185"/>
      <c r="F1604" s="1176" t="str">
        <f>IF($J1579="TC",0,IF($J1579="Nso",0,VLOOKUP($A1576,'Class-9'!$B$9:$GA$108,178,0)))</f>
        <v>0/100</v>
      </c>
      <c r="G1604" s="1177"/>
      <c r="H1604" s="122">
        <f>IF($J1579="TC",0,IF($J1579="Nso",0,VLOOKUP($A1576,'Class-9'!$B$9:$GA$108,124,0)))</f>
        <v>0</v>
      </c>
      <c r="I1604" s="1181"/>
      <c r="J1604" s="1182"/>
      <c r="K1604" s="1182"/>
      <c r="L1604" s="1182"/>
      <c r="M1604" s="1182"/>
      <c r="N1604" s="1182"/>
      <c r="O1604" s="1183"/>
    </row>
    <row r="1605" spans="1:15" s="489" customFormat="1" ht="17.25" customHeight="1">
      <c r="A1605" s="1084"/>
      <c r="B1605" s="488"/>
      <c r="C1605" s="1184" t="str">
        <f>'Class-9'!$DV$3</f>
        <v>ART EDUCATION</v>
      </c>
      <c r="D1605" s="1185"/>
      <c r="E1605" s="1185"/>
      <c r="F1605" s="1176" t="str">
        <f>IF($J1578="TC",0,IF($J1578="Nso",0,VLOOKUP($A1576,'Class-9'!$B$9:$GA$108,182,0)))</f>
        <v>0/100</v>
      </c>
      <c r="G1605" s="1177"/>
      <c r="H1605" s="122">
        <f>IF($J1578="TC",0,IF($J1578="Nso",0,VLOOKUP($A1576,'Class-9'!$B$9:$GA$108,130,0)))</f>
        <v>0</v>
      </c>
      <c r="I1605" s="1237" t="s">
        <v>95</v>
      </c>
      <c r="J1605" s="1221"/>
      <c r="K1605" s="1221"/>
      <c r="L1605" s="1221"/>
      <c r="M1605" s="1221"/>
      <c r="N1605" s="1221"/>
      <c r="O1605" s="1222"/>
    </row>
    <row r="1606" spans="1:15" s="489" customFormat="1" ht="17.25" customHeight="1" thickBot="1">
      <c r="A1606" s="1084"/>
      <c r="B1606" s="488" t="s">
        <v>79</v>
      </c>
      <c r="C1606" s="1238" t="str">
        <f>'Class-9'!$EB$3</f>
        <v>H &amp; C RAJ</v>
      </c>
      <c r="D1606" s="1239"/>
      <c r="E1606" s="1239"/>
      <c r="F1606" s="1240" t="str">
        <f>IF($J1579="TC",0,IF($J1579="Nso",0,VLOOKUP($A1576,'Class-9'!$B$9:$GZ$108,186,0)))</f>
        <v>0/200</v>
      </c>
      <c r="G1606" s="1241"/>
      <c r="H1606" s="468">
        <f>IF($J1579="TC",0,IF($J1579="Nso",0,VLOOKUP($A1576,'Class-9'!$B$9:$GAZ$108,142,0)))</f>
        <v>0</v>
      </c>
      <c r="I1606" s="1237" t="s">
        <v>74</v>
      </c>
      <c r="J1606" s="1221"/>
      <c r="K1606" s="1221"/>
      <c r="L1606" s="1221"/>
      <c r="M1606" s="1221"/>
      <c r="N1606" s="1221"/>
      <c r="O1606" s="1222"/>
    </row>
    <row r="1607" spans="1:15" ht="17.25" customHeight="1">
      <c r="A1607" s="1084"/>
      <c r="B1607" s="49" t="s">
        <v>79</v>
      </c>
      <c r="C1607" s="1209" t="s">
        <v>205</v>
      </c>
      <c r="D1607" s="1210"/>
      <c r="E1607" s="1211"/>
      <c r="F1607" s="1218" t="s">
        <v>206</v>
      </c>
      <c r="G1607" s="1219"/>
      <c r="H1607" s="519" t="s">
        <v>34</v>
      </c>
      <c r="I1607" s="1220" t="s">
        <v>75</v>
      </c>
      <c r="J1607" s="1221"/>
      <c r="K1607" s="1221"/>
      <c r="L1607" s="1221"/>
      <c r="M1607" s="1221"/>
      <c r="N1607" s="1221"/>
      <c r="O1607" s="1222"/>
    </row>
    <row r="1608" spans="1:15" ht="17.25" customHeight="1">
      <c r="A1608" s="1084"/>
      <c r="B1608" s="49" t="s">
        <v>79</v>
      </c>
      <c r="C1608" s="1212"/>
      <c r="D1608" s="1213"/>
      <c r="E1608" s="1214"/>
      <c r="F1608" s="1223" t="s">
        <v>207</v>
      </c>
      <c r="G1608" s="1224"/>
      <c r="H1608" s="520" t="s">
        <v>204</v>
      </c>
      <c r="I1608" s="1225" t="s">
        <v>76</v>
      </c>
      <c r="J1608" s="1226"/>
      <c r="K1608" s="1226"/>
      <c r="L1608" s="1226"/>
      <c r="M1608" s="1226"/>
      <c r="N1608" s="1226"/>
      <c r="O1608" s="1227"/>
    </row>
    <row r="1609" spans="1:15" ht="17.25" customHeight="1">
      <c r="A1609" s="1084"/>
      <c r="B1609" s="49" t="s">
        <v>79</v>
      </c>
      <c r="C1609" s="1212"/>
      <c r="D1609" s="1213"/>
      <c r="E1609" s="1214"/>
      <c r="F1609" s="1223" t="s">
        <v>211</v>
      </c>
      <c r="G1609" s="1224"/>
      <c r="H1609" s="520" t="s">
        <v>69</v>
      </c>
      <c r="I1609" s="1228"/>
      <c r="J1609" s="1229"/>
      <c r="K1609" s="1229"/>
      <c r="L1609" s="1229"/>
      <c r="M1609" s="1229"/>
      <c r="N1609" s="1229"/>
      <c r="O1609" s="1230"/>
    </row>
    <row r="1610" spans="1:15" ht="17.25" customHeight="1">
      <c r="A1610" s="1084"/>
      <c r="B1610" s="49" t="s">
        <v>79</v>
      </c>
      <c r="C1610" s="1212"/>
      <c r="D1610" s="1213"/>
      <c r="E1610" s="1214"/>
      <c r="F1610" s="1223" t="s">
        <v>212</v>
      </c>
      <c r="G1610" s="1224"/>
      <c r="H1610" s="520" t="s">
        <v>70</v>
      </c>
      <c r="I1610" s="1228"/>
      <c r="J1610" s="1229"/>
      <c r="K1610" s="1229"/>
      <c r="L1610" s="1229"/>
      <c r="M1610" s="1229"/>
      <c r="N1610" s="1229"/>
      <c r="O1610" s="1230"/>
    </row>
    <row r="1611" spans="1:15" ht="17.25" customHeight="1">
      <c r="A1611" s="1084"/>
      <c r="B1611" s="49" t="s">
        <v>79</v>
      </c>
      <c r="C1611" s="1212"/>
      <c r="D1611" s="1213"/>
      <c r="E1611" s="1214"/>
      <c r="F1611" s="1223" t="s">
        <v>125</v>
      </c>
      <c r="G1611" s="1224"/>
      <c r="H1611" s="520" t="s">
        <v>72</v>
      </c>
      <c r="I1611" s="1231" t="s">
        <v>96</v>
      </c>
      <c r="J1611" s="1232"/>
      <c r="K1611" s="1232"/>
      <c r="L1611" s="1232"/>
      <c r="M1611" s="1232"/>
      <c r="N1611" s="1232"/>
      <c r="O1611" s="1233"/>
    </row>
    <row r="1612" spans="1:15" ht="17.25" customHeight="1" thickBot="1">
      <c r="A1612" s="1084"/>
      <c r="B1612" s="62" t="s">
        <v>79</v>
      </c>
      <c r="C1612" s="1215"/>
      <c r="D1612" s="1216"/>
      <c r="E1612" s="1217"/>
      <c r="F1612" s="1206" t="s">
        <v>208</v>
      </c>
      <c r="G1612" s="1207"/>
      <c r="H1612" s="521" t="s">
        <v>71</v>
      </c>
      <c r="I1612" s="1234"/>
      <c r="J1612" s="1235"/>
      <c r="K1612" s="1235"/>
      <c r="L1612" s="1235"/>
      <c r="M1612" s="1235"/>
      <c r="N1612" s="1235"/>
      <c r="O1612" s="1236"/>
    </row>
    <row r="1613" spans="1:15" ht="22.5" customHeight="1" thickTop="1">
      <c r="A1613" s="1208"/>
      <c r="B1613" s="1208"/>
      <c r="C1613" s="1208"/>
      <c r="D1613" s="1208"/>
      <c r="E1613" s="1208"/>
      <c r="F1613" s="1208"/>
      <c r="G1613" s="1208"/>
      <c r="H1613" s="1208"/>
      <c r="I1613" s="1208"/>
      <c r="J1613" s="1208"/>
      <c r="K1613" s="1208"/>
      <c r="L1613" s="1208"/>
      <c r="M1613" s="1208"/>
      <c r="N1613" s="1208"/>
      <c r="O1613" s="1208"/>
    </row>
    <row r="1614" spans="1:15" ht="24.75" customHeight="1" thickBot="1">
      <c r="A1614" s="504">
        <f>A1576+1</f>
        <v>44</v>
      </c>
      <c r="B1614" s="1083" t="s">
        <v>56</v>
      </c>
      <c r="C1614" s="1083"/>
      <c r="D1614" s="1083"/>
      <c r="E1614" s="1083"/>
      <c r="F1614" s="1083"/>
      <c r="G1614" s="1083"/>
      <c r="H1614" s="1083"/>
      <c r="I1614" s="1083"/>
      <c r="J1614" s="1083"/>
      <c r="K1614" s="1083"/>
      <c r="L1614" s="1083"/>
      <c r="M1614" s="1083"/>
      <c r="N1614" s="1083"/>
      <c r="O1614" s="1083"/>
    </row>
    <row r="1615" spans="1:15" ht="42" customHeight="1" thickTop="1">
      <c r="A1615" s="1084"/>
      <c r="B1615" s="1085"/>
      <c r="C1615" s="1086"/>
      <c r="D1615" s="1089" t="str">
        <f>Master!$E$8</f>
        <v>Govt. Sr. Secondary School Raimalwada</v>
      </c>
      <c r="E1615" s="1090"/>
      <c r="F1615" s="1090"/>
      <c r="G1615" s="1090"/>
      <c r="H1615" s="1090"/>
      <c r="I1615" s="1090"/>
      <c r="J1615" s="1090"/>
      <c r="K1615" s="1090"/>
      <c r="L1615" s="1090"/>
      <c r="M1615" s="1090"/>
      <c r="N1615" s="1090"/>
      <c r="O1615" s="1091"/>
    </row>
    <row r="1616" spans="1:15" ht="27.75" customHeight="1" thickBot="1">
      <c r="A1616" s="1084"/>
      <c r="B1616" s="1087"/>
      <c r="C1616" s="1088"/>
      <c r="D1616" s="1092" t="str">
        <f>Master!$E$11</f>
        <v>P.S.-Bapini (Jodhpur)</v>
      </c>
      <c r="E1616" s="1093"/>
      <c r="F1616" s="1093"/>
      <c r="G1616" s="1093"/>
      <c r="H1616" s="1093"/>
      <c r="I1616" s="1093"/>
      <c r="J1616" s="1093"/>
      <c r="K1616" s="1093"/>
      <c r="L1616" s="1093"/>
      <c r="M1616" s="1093"/>
      <c r="N1616" s="1093"/>
      <c r="O1616" s="1094"/>
    </row>
    <row r="1617" spans="1:16" ht="17.25" customHeight="1">
      <c r="A1617" s="1084"/>
      <c r="B1617" s="352"/>
      <c r="C1617" s="1095" t="s">
        <v>188</v>
      </c>
      <c r="D1617" s="1096"/>
      <c r="E1617" s="1096"/>
      <c r="F1617" s="1096"/>
      <c r="G1617" s="1097"/>
      <c r="H1617" s="1104" t="s">
        <v>161</v>
      </c>
      <c r="I1617" s="1104"/>
      <c r="J1617" s="1107">
        <f>VLOOKUP($A1614,'Class-9'!$B$9:$K$108,6)</f>
        <v>0</v>
      </c>
      <c r="K1617" s="1108"/>
      <c r="L1617" s="1113" t="s">
        <v>77</v>
      </c>
      <c r="M1617" s="1114"/>
      <c r="N1617" s="1115" t="str">
        <f>Master!$E$14</f>
        <v>08151106901</v>
      </c>
      <c r="O1617" s="1116"/>
    </row>
    <row r="1618" spans="1:16" ht="17.25" customHeight="1">
      <c r="A1618" s="1084"/>
      <c r="B1618" s="47"/>
      <c r="C1618" s="1098"/>
      <c r="D1618" s="1099"/>
      <c r="E1618" s="1099"/>
      <c r="F1618" s="1099"/>
      <c r="G1618" s="1100"/>
      <c r="H1618" s="1105"/>
      <c r="I1618" s="1105"/>
      <c r="J1618" s="1109"/>
      <c r="K1618" s="1110"/>
      <c r="L1618" s="1071" t="s">
        <v>73</v>
      </c>
      <c r="M1618" s="1072"/>
      <c r="N1618" s="1072"/>
      <c r="O1618" s="1073"/>
      <c r="P1618" s="165" t="s">
        <v>196</v>
      </c>
    </row>
    <row r="1619" spans="1:16" ht="17.25" customHeight="1" thickBot="1">
      <c r="A1619" s="1084"/>
      <c r="B1619" s="47"/>
      <c r="C1619" s="1101"/>
      <c r="D1619" s="1102"/>
      <c r="E1619" s="1102"/>
      <c r="F1619" s="1102"/>
      <c r="G1619" s="1103"/>
      <c r="H1619" s="1106"/>
      <c r="I1619" s="1106"/>
      <c r="J1619" s="1111"/>
      <c r="K1619" s="1112"/>
      <c r="L1619" s="1074" t="s">
        <v>57</v>
      </c>
      <c r="M1619" s="1075"/>
      <c r="N1619" s="1076" t="str">
        <f>Master!$E$6</f>
        <v>2021-22</v>
      </c>
      <c r="O1619" s="1077"/>
    </row>
    <row r="1620" spans="1:16" ht="21.75" customHeight="1">
      <c r="A1620" s="1084"/>
      <c r="B1620" s="49" t="s">
        <v>79</v>
      </c>
      <c r="C1620" s="1078" t="s">
        <v>22</v>
      </c>
      <c r="D1620" s="1079"/>
      <c r="E1620" s="1079"/>
      <c r="F1620" s="1080"/>
      <c r="G1620" s="482" t="s">
        <v>186</v>
      </c>
      <c r="H1620" s="1081">
        <f>VLOOKUP($A1614,'Class-9'!$B$9:$EX$108,4,0)</f>
        <v>0</v>
      </c>
      <c r="I1620" s="1081"/>
      <c r="J1620" s="1081"/>
      <c r="K1620" s="1081"/>
      <c r="L1620" s="1081"/>
      <c r="M1620" s="1081"/>
      <c r="N1620" s="1081"/>
      <c r="O1620" s="1082"/>
    </row>
    <row r="1621" spans="1:16" ht="21.75" customHeight="1">
      <c r="A1621" s="1084"/>
      <c r="B1621" s="49" t="s">
        <v>79</v>
      </c>
      <c r="C1621" s="1065" t="s">
        <v>24</v>
      </c>
      <c r="D1621" s="1066"/>
      <c r="E1621" s="1066"/>
      <c r="F1621" s="1067"/>
      <c r="G1621" s="483" t="s">
        <v>186</v>
      </c>
      <c r="H1621" s="1068">
        <f>VLOOKUP($A1614,'Class-9'!$B$9:$EX$108,7,0)</f>
        <v>0</v>
      </c>
      <c r="I1621" s="1068"/>
      <c r="J1621" s="1068"/>
      <c r="K1621" s="1068"/>
      <c r="L1621" s="1068"/>
      <c r="M1621" s="1068"/>
      <c r="N1621" s="1068"/>
      <c r="O1621" s="1069"/>
    </row>
    <row r="1622" spans="1:16" ht="21.75" customHeight="1">
      <c r="A1622" s="1084"/>
      <c r="B1622" s="49" t="s">
        <v>79</v>
      </c>
      <c r="C1622" s="1065" t="s">
        <v>25</v>
      </c>
      <c r="D1622" s="1066"/>
      <c r="E1622" s="1066"/>
      <c r="F1622" s="1067"/>
      <c r="G1622" s="483" t="s">
        <v>186</v>
      </c>
      <c r="H1622" s="1068">
        <f>VLOOKUP($A1614,'Class-9'!$B$9:$EX$108,8,0)</f>
        <v>0</v>
      </c>
      <c r="I1622" s="1068"/>
      <c r="J1622" s="1068"/>
      <c r="K1622" s="1068"/>
      <c r="L1622" s="1068"/>
      <c r="M1622" s="1068"/>
      <c r="N1622" s="1068"/>
      <c r="O1622" s="1069"/>
    </row>
    <row r="1623" spans="1:16" ht="21.75" customHeight="1">
      <c r="A1623" s="1084"/>
      <c r="B1623" s="49" t="s">
        <v>79</v>
      </c>
      <c r="C1623" s="1065" t="s">
        <v>58</v>
      </c>
      <c r="D1623" s="1066"/>
      <c r="E1623" s="1066"/>
      <c r="F1623" s="1067"/>
      <c r="G1623" s="483" t="s">
        <v>186</v>
      </c>
      <c r="H1623" s="1068">
        <f>VLOOKUP($A1614,'Class-9'!$B$9:$EX$108,9,0)</f>
        <v>0</v>
      </c>
      <c r="I1623" s="1068"/>
      <c r="J1623" s="1068"/>
      <c r="K1623" s="1068"/>
      <c r="L1623" s="1068"/>
      <c r="M1623" s="1068"/>
      <c r="N1623" s="1068"/>
      <c r="O1623" s="1069"/>
    </row>
    <row r="1624" spans="1:16" ht="21.75" customHeight="1">
      <c r="A1624" s="1084"/>
      <c r="B1624" s="49" t="s">
        <v>79</v>
      </c>
      <c r="C1624" s="1065" t="s">
        <v>59</v>
      </c>
      <c r="D1624" s="1066"/>
      <c r="E1624" s="1066"/>
      <c r="F1624" s="1067"/>
      <c r="G1624" s="483" t="s">
        <v>186</v>
      </c>
      <c r="H1624" s="1070" t="str">
        <f>CONCATENATE('Class-9'!$G$4,'Class-9'!$J$4)</f>
        <v>9(A)</v>
      </c>
      <c r="I1624" s="1068"/>
      <c r="J1624" s="1068"/>
      <c r="K1624" s="1068"/>
      <c r="L1624" s="1068"/>
      <c r="M1624" s="1068"/>
      <c r="N1624" s="1068"/>
      <c r="O1624" s="1069"/>
    </row>
    <row r="1625" spans="1:16" ht="21.75" customHeight="1" thickBot="1">
      <c r="A1625" s="1084"/>
      <c r="B1625" s="49" t="s">
        <v>79</v>
      </c>
      <c r="C1625" s="1145" t="s">
        <v>27</v>
      </c>
      <c r="D1625" s="1146"/>
      <c r="E1625" s="1146"/>
      <c r="F1625" s="1147"/>
      <c r="G1625" s="484" t="s">
        <v>186</v>
      </c>
      <c r="H1625" s="1148">
        <f>VLOOKUP($A1614,'Class-9'!$B$9:$EX$108,10,0)</f>
        <v>0</v>
      </c>
      <c r="I1625" s="1148"/>
      <c r="J1625" s="1148"/>
      <c r="K1625" s="1148"/>
      <c r="L1625" s="1148"/>
      <c r="M1625" s="1148"/>
      <c r="N1625" s="1148"/>
      <c r="O1625" s="1149"/>
    </row>
    <row r="1626" spans="1:16" ht="19.5" customHeight="1">
      <c r="A1626" s="1084"/>
      <c r="B1626" s="60" t="s">
        <v>79</v>
      </c>
      <c r="C1626" s="1150" t="s">
        <v>60</v>
      </c>
      <c r="D1626" s="1151"/>
      <c r="E1626" s="1154" t="s">
        <v>83</v>
      </c>
      <c r="F1626" s="1154" t="s">
        <v>84</v>
      </c>
      <c r="G1626" s="1156" t="s">
        <v>33</v>
      </c>
      <c r="H1626" s="1158" t="s">
        <v>61</v>
      </c>
      <c r="I1626" s="1158"/>
      <c r="J1626" s="1159"/>
      <c r="K1626" s="1160" t="s">
        <v>100</v>
      </c>
      <c r="L1626" s="1161"/>
      <c r="M1626" s="1162"/>
      <c r="N1626" s="1154" t="s">
        <v>91</v>
      </c>
      <c r="O1626" s="1163" t="s">
        <v>209</v>
      </c>
    </row>
    <row r="1627" spans="1:16" ht="21.75" customHeight="1">
      <c r="A1627" s="1084"/>
      <c r="B1627" s="60"/>
      <c r="C1627" s="1152"/>
      <c r="D1627" s="1153"/>
      <c r="E1627" s="1155"/>
      <c r="F1627" s="1155"/>
      <c r="G1627" s="1157"/>
      <c r="H1627" s="507" t="s">
        <v>32</v>
      </c>
      <c r="I1627" s="347" t="s">
        <v>199</v>
      </c>
      <c r="J1627" s="508" t="s">
        <v>33</v>
      </c>
      <c r="K1627" s="507" t="s">
        <v>32</v>
      </c>
      <c r="L1627" s="347" t="s">
        <v>199</v>
      </c>
      <c r="M1627" s="508" t="s">
        <v>33</v>
      </c>
      <c r="N1627" s="1155"/>
      <c r="O1627" s="1164"/>
    </row>
    <row r="1628" spans="1:16" ht="21.75" customHeight="1" thickBot="1">
      <c r="A1628" s="1084"/>
      <c r="B1628" s="60" t="s">
        <v>79</v>
      </c>
      <c r="C1628" s="1139" t="s">
        <v>62</v>
      </c>
      <c r="D1628" s="1140"/>
      <c r="E1628" s="509">
        <f>'Class-9'!$L$7</f>
        <v>20</v>
      </c>
      <c r="F1628" s="509">
        <f>'Class-9'!$M$7</f>
        <v>20</v>
      </c>
      <c r="G1628" s="510">
        <f>SUM(E1628:F1628)</f>
        <v>40</v>
      </c>
      <c r="H1628" s="509">
        <f>'Class-9'!$O$7</f>
        <v>48</v>
      </c>
      <c r="I1628" s="509">
        <f>'Class-9'!$P$7</f>
        <v>12</v>
      </c>
      <c r="J1628" s="510">
        <f>SUM(H1628:I1628)</f>
        <v>60</v>
      </c>
      <c r="K1628" s="509">
        <f>'Class-9'!$R$7</f>
        <v>80</v>
      </c>
      <c r="L1628" s="509">
        <f>'Class-9'!$S$7</f>
        <v>20</v>
      </c>
      <c r="M1628" s="510">
        <f>SUM(K1628:L1628)</f>
        <v>100</v>
      </c>
      <c r="N1628" s="509">
        <f>SUM(G1628,J1628,M1628)</f>
        <v>200</v>
      </c>
      <c r="O1628" s="1165"/>
    </row>
    <row r="1629" spans="1:16" ht="17.25" customHeight="1">
      <c r="A1629" s="1084"/>
      <c r="B1629" s="60" t="s">
        <v>79</v>
      </c>
      <c r="C1629" s="1141" t="str">
        <f>'Class-9'!$L$3</f>
        <v>HINDI</v>
      </c>
      <c r="D1629" s="1142"/>
      <c r="E1629" s="511">
        <f>IF($J1617="TC",0,IF($J1617="Nso",0,VLOOKUP($A1614,'Class-9'!$B$9:$EX$108,11,0)))</f>
        <v>0</v>
      </c>
      <c r="F1629" s="511">
        <f>IF($J1617="TC",0,IF($J1617="Nso",0,VLOOKUP($A1614,'Class-9'!$B$9:$EX$108,12,0)))</f>
        <v>0</v>
      </c>
      <c r="G1629" s="512">
        <f>E1629+F1629</f>
        <v>0</v>
      </c>
      <c r="H1629" s="511">
        <f>IF($J1617="TC",0,IF($J1617="Nso",0,VLOOKUP($A1614,'Class-9'!$B$9:$EX$108,14,0)))</f>
        <v>0</v>
      </c>
      <c r="I1629" s="511">
        <f>IF($J1617="TC",0,IF($J1617="Nso",0,VLOOKUP($A1614,'Class-9'!$B$9:$EX$108,15,0)))</f>
        <v>0</v>
      </c>
      <c r="J1629" s="512">
        <f>H1629+I1629</f>
        <v>0</v>
      </c>
      <c r="K1629" s="511">
        <f>IF($J1617="TC",0,IF($J1617="Nso",0,VLOOKUP($A1614,'Class-9'!$B$9:$EX$108,17,0)))</f>
        <v>0</v>
      </c>
      <c r="L1629" s="511">
        <f>IF($J1617="Nso",0,VLOOKUP($A1614,'Class-9'!$B$9:$EX$108,18,0))</f>
        <v>0</v>
      </c>
      <c r="M1629" s="512">
        <f>K1629+L1629</f>
        <v>0</v>
      </c>
      <c r="N1629" s="511">
        <f>G1629+J1629+M1629</f>
        <v>0</v>
      </c>
      <c r="O1629" s="513" t="str">
        <f>IF($J1617="TC",0,IF($J1617="Nso",0,VLOOKUP($A1614,'Class-9'!$B$9:$EX$108,24,0)))</f>
        <v/>
      </c>
    </row>
    <row r="1630" spans="1:16" ht="17.25" customHeight="1">
      <c r="A1630" s="1084"/>
      <c r="B1630" s="60" t="s">
        <v>79</v>
      </c>
      <c r="C1630" s="1143" t="str">
        <f>'Class-9'!$Z$3</f>
        <v>ENGLISH</v>
      </c>
      <c r="D1630" s="1144"/>
      <c r="E1630" s="511">
        <f>IF($J1617="TC",0,IF($J1617="Nso",0,VLOOKUP($A1614,'Class-9'!$B$9:$EX$108,25,0)))</f>
        <v>0</v>
      </c>
      <c r="F1630" s="511">
        <f>IF($J1617="TC",0,IF($J1617="Nso",0,VLOOKUP($A1614,'Class-9'!$B$9:$EX$108,26,0)))</f>
        <v>0</v>
      </c>
      <c r="G1630" s="514">
        <f t="shared" ref="G1630:G1634" si="172">E1630+F1630</f>
        <v>0</v>
      </c>
      <c r="H1630" s="472">
        <f>IF($J1617="TC",0,IF($J1617="Nso",0,VLOOKUP($A1614,'Class-9'!$B$9:$EX$108,28,0)))</f>
        <v>0</v>
      </c>
      <c r="I1630" s="511">
        <f>IF($J1617="TC",0,IF($J1617="Nso",0,VLOOKUP($A1614,'Class-9'!$B$9:$EX$108,29,0)))</f>
        <v>0</v>
      </c>
      <c r="J1630" s="514">
        <f t="shared" ref="J1630:J1634" si="173">H1630+I1630</f>
        <v>0</v>
      </c>
      <c r="K1630" s="511">
        <f>IF($J1617="TC",0,IF($J1617="Nso",0,VLOOKUP($A1614,'Class-9'!$B$9:$EX$108,31,0)))</f>
        <v>0</v>
      </c>
      <c r="L1630" s="511">
        <f>IF($J1617="Nso",0,VLOOKUP($A1614,'Class-9'!$B$9:$EX$108,32,0))</f>
        <v>0</v>
      </c>
      <c r="M1630" s="514">
        <f t="shared" ref="M1630:M1634" si="174">K1630+L1630</f>
        <v>0</v>
      </c>
      <c r="N1630" s="511">
        <f t="shared" ref="N1630:N1634" si="175">G1630+J1630+M1630</f>
        <v>0</v>
      </c>
      <c r="O1630" s="513" t="str">
        <f>IF($J1617="TC",0,IF($J1617="Nso",0,VLOOKUP($A1614,'Class-9'!$B$9:$EX$108,38,0)))</f>
        <v/>
      </c>
    </row>
    <row r="1631" spans="1:16" ht="17.25" customHeight="1">
      <c r="A1631" s="1084"/>
      <c r="B1631" s="60" t="s">
        <v>79</v>
      </c>
      <c r="C1631" s="1143" t="str">
        <f>'Class-9'!$AN$3</f>
        <v>SANSKRIT</v>
      </c>
      <c r="D1631" s="1144"/>
      <c r="E1631" s="511">
        <f>IF($J1617="TC",0,IF($J1617="Nso",0,VLOOKUP($A1614,'Class-9'!$B$9:$EX$108,39,0)))</f>
        <v>0</v>
      </c>
      <c r="F1631" s="511">
        <f>IF($J1617="TC",0,IF($J1617="TC",0,IF($J1617="Nso",0,VLOOKUP($A1614,'Class-9'!$B$9:$EX$108,40,0))))</f>
        <v>0</v>
      </c>
      <c r="G1631" s="514">
        <f t="shared" si="172"/>
        <v>0</v>
      </c>
      <c r="H1631" s="472">
        <f>IF($J1617="TC",0,IF($J1617="Nso",0,VLOOKUP($A1614,'Class-9'!$B$9:$EX$108,42,0)))</f>
        <v>0</v>
      </c>
      <c r="I1631" s="511">
        <f>IF($J1617="TC",0,IF($J1617="Nso",0,VLOOKUP($A1614,'Class-9'!$B$9:$EX$108,43,0)))</f>
        <v>0</v>
      </c>
      <c r="J1631" s="514">
        <f t="shared" si="173"/>
        <v>0</v>
      </c>
      <c r="K1631" s="511">
        <f>IF($J1617="TC",0,IF($J1617="Nso",0,VLOOKUP($A1614,'Class-9'!$B$9:$EX$108,45,0)))</f>
        <v>0</v>
      </c>
      <c r="L1631" s="511">
        <f>IF($J1617="Nso",0,VLOOKUP($A1614,'Class-9'!$B$9:$EX$108,46,0))</f>
        <v>0</v>
      </c>
      <c r="M1631" s="514">
        <f t="shared" si="174"/>
        <v>0</v>
      </c>
      <c r="N1631" s="511">
        <f t="shared" si="175"/>
        <v>0</v>
      </c>
      <c r="O1631" s="513" t="str">
        <f>IF($J1617="TC",0,IF($J1617="Nso",0,VLOOKUP($A1614,'Class-9'!$B$9:$EX$108,52,0)))</f>
        <v/>
      </c>
    </row>
    <row r="1632" spans="1:16" ht="17.25" customHeight="1">
      <c r="A1632" s="1084"/>
      <c r="B1632" s="60" t="s">
        <v>79</v>
      </c>
      <c r="C1632" s="1143" t="str">
        <f>'Class-9'!$BB$3</f>
        <v>SCIENCE</v>
      </c>
      <c r="D1632" s="1144"/>
      <c r="E1632" s="511">
        <f>IF($J1617="TC",0,IF($J1617="Nso",0,VLOOKUP($A1614,'Class-9'!$B$9:$EX$108,53,0)))</f>
        <v>0</v>
      </c>
      <c r="F1632" s="511">
        <f>IF($J1617="TC",0,IF($J1617="Nso",0,VLOOKUP($A1614,'Class-9'!$B$9:$EX$108,54,0)))</f>
        <v>0</v>
      </c>
      <c r="G1632" s="514">
        <f t="shared" si="172"/>
        <v>0</v>
      </c>
      <c r="H1632" s="472">
        <f>IF($J1617="TC",0,IF($J1617="Nso",0,VLOOKUP($A1614,'Class-9'!$B$9:$EX$108,56,0)))</f>
        <v>0</v>
      </c>
      <c r="I1632" s="511">
        <f>IF($J1617="TC",0,IF($J1617="Nso",0,VLOOKUP($A1614,'Class-9'!$B$9:$EX$108,57,0)))</f>
        <v>0</v>
      </c>
      <c r="J1632" s="514">
        <f t="shared" si="173"/>
        <v>0</v>
      </c>
      <c r="K1632" s="511">
        <f>IF($J1617="TC",0,IF($J1617="Nso",0,VLOOKUP($A1614,'Class-9'!$B$9:$EX$108,59,0)))</f>
        <v>0</v>
      </c>
      <c r="L1632" s="511">
        <f>IF($J1617="Nso",0,VLOOKUP($A1614,'Class-9'!$B$9:$EX$108,60,0))</f>
        <v>0</v>
      </c>
      <c r="M1632" s="514">
        <f t="shared" si="174"/>
        <v>0</v>
      </c>
      <c r="N1632" s="511">
        <f t="shared" si="175"/>
        <v>0</v>
      </c>
      <c r="O1632" s="513" t="str">
        <f>IF($J1617="TC",0,IF($J1617="Nso",0,VLOOKUP($A1614,'Class-9'!$B$9:$EX$108,66,0)))</f>
        <v/>
      </c>
    </row>
    <row r="1633" spans="1:15" ht="17.25" customHeight="1">
      <c r="A1633" s="1084"/>
      <c r="B1633" s="60" t="s">
        <v>79</v>
      </c>
      <c r="C1633" s="1143" t="str">
        <f>'Class-9'!$BP$3</f>
        <v>MATHEMATICS</v>
      </c>
      <c r="D1633" s="1144"/>
      <c r="E1633" s="511">
        <f>IF($J1617="TC",0,IF($J1617="Nso",0,VLOOKUP($A1614,'Class-9'!$B$9:$EX$108,67,0)))</f>
        <v>0</v>
      </c>
      <c r="F1633" s="511">
        <f>IF($J1617="TC",0,IF($J1617="Nso",0,VLOOKUP($A1614,'Class-9'!$B$9:$EX$108,68,0)))</f>
        <v>0</v>
      </c>
      <c r="G1633" s="514">
        <f t="shared" si="172"/>
        <v>0</v>
      </c>
      <c r="H1633" s="472">
        <f>IF($J1617="TC",0,IF($J1617="Nso",0,VLOOKUP($A1614,'Class-9'!$B$9:$EX$108,70,0)))</f>
        <v>0</v>
      </c>
      <c r="I1633" s="511">
        <f>IF($J1617="TC",0,IF($J1617="Nso",0,VLOOKUP($A1614,'Class-9'!$B$9:$EX$108,71,0)))</f>
        <v>0</v>
      </c>
      <c r="J1633" s="514">
        <f t="shared" si="173"/>
        <v>0</v>
      </c>
      <c r="K1633" s="511">
        <f>IF($J1617="TC",0,IF($J1617="Nso",0,VLOOKUP($A1614,'Class-9'!$B$9:$EX$108,73,0)))</f>
        <v>0</v>
      </c>
      <c r="L1633" s="511">
        <f>IF($J1617="Nso",0,VLOOKUP($A1614,'Class-9'!$B$9:$EX$108,74,0))</f>
        <v>0</v>
      </c>
      <c r="M1633" s="514">
        <f t="shared" si="174"/>
        <v>0</v>
      </c>
      <c r="N1633" s="511">
        <f t="shared" si="175"/>
        <v>0</v>
      </c>
      <c r="O1633" s="513" t="str">
        <f>IF($J1617="TC",0,IF($J1617="Nso",0,VLOOKUP($A1614,'Class-9'!$B$9:$EX$108,80,0)))</f>
        <v/>
      </c>
    </row>
    <row r="1634" spans="1:15" ht="17.25" customHeight="1" thickBot="1">
      <c r="A1634" s="1084"/>
      <c r="B1634" s="60" t="s">
        <v>79</v>
      </c>
      <c r="C1634" s="1117" t="str">
        <f>'Class-9'!$CD$3</f>
        <v>SOCIAL SCIENCE</v>
      </c>
      <c r="D1634" s="1118"/>
      <c r="E1634" s="511">
        <f>IF($J1617="TC",0,IF($J1617="Nso",0,VLOOKUP($A1614,'Class-9'!$B$9:$EX$108,81,0)))</f>
        <v>0</v>
      </c>
      <c r="F1634" s="511">
        <f>IF($J1617="TC",0,IF($J1617="Nso",0,VLOOKUP($A1614,'Class-9'!$B$9:$EX$108,82,0)))</f>
        <v>0</v>
      </c>
      <c r="G1634" s="515">
        <f t="shared" si="172"/>
        <v>0</v>
      </c>
      <c r="H1634" s="516">
        <f>IF($J1617="TC",0,IF($J1617="Nso",0,VLOOKUP($A1614,'Class-9'!$B$9:$EX$108,84,0)))</f>
        <v>0</v>
      </c>
      <c r="I1634" s="511">
        <f>IF($J1617="TC",0,IF($J1617="Nso",0,VLOOKUP($A1614,'Class-9'!$B$9:$EX$108,85,0)))</f>
        <v>0</v>
      </c>
      <c r="J1634" s="515">
        <f t="shared" si="173"/>
        <v>0</v>
      </c>
      <c r="K1634" s="511">
        <f>IF($J1617="TC",0,IF($J1617="Nso",0,VLOOKUP($A1614,'Class-9'!$B$9:$EX$108,87,0)))</f>
        <v>0</v>
      </c>
      <c r="L1634" s="511">
        <f>IF($J1617="Nso",0,VLOOKUP($A1614,'Class-9'!$B$9:$EX$108,88,0))</f>
        <v>0</v>
      </c>
      <c r="M1634" s="515">
        <f t="shared" si="174"/>
        <v>0</v>
      </c>
      <c r="N1634" s="511">
        <f t="shared" si="175"/>
        <v>0</v>
      </c>
      <c r="O1634" s="513" t="str">
        <f>IF($J1617="TC",0,IF($J1617="Nso",0,VLOOKUP($A1614,'Class-9'!$B$9:$EX$108,94,0)))</f>
        <v/>
      </c>
    </row>
    <row r="1635" spans="1:15" ht="21.75" customHeight="1">
      <c r="A1635" s="1084"/>
      <c r="B1635" s="60" t="s">
        <v>79</v>
      </c>
      <c r="C1635" s="1119" t="s">
        <v>92</v>
      </c>
      <c r="D1635" s="1120"/>
      <c r="E1635" s="1121"/>
      <c r="F1635" s="1125" t="s">
        <v>93</v>
      </c>
      <c r="G1635" s="1126"/>
      <c r="H1635" s="1127" t="s">
        <v>94</v>
      </c>
      <c r="I1635" s="1128"/>
      <c r="J1635" s="1129" t="s">
        <v>47</v>
      </c>
      <c r="K1635" s="1130"/>
      <c r="L1635" s="517" t="s">
        <v>114</v>
      </c>
      <c r="M1635" s="1131" t="s">
        <v>45</v>
      </c>
      <c r="N1635" s="1132"/>
      <c r="O1635" s="518" t="s">
        <v>49</v>
      </c>
    </row>
    <row r="1636" spans="1:15" ht="21.75" customHeight="1" thickBot="1">
      <c r="A1636" s="1084"/>
      <c r="B1636" s="60" t="s">
        <v>79</v>
      </c>
      <c r="C1636" s="1122"/>
      <c r="D1636" s="1123"/>
      <c r="E1636" s="1124"/>
      <c r="F1636" s="1133">
        <f>IF($J1617="TC",0,IF($J1617="Nso",0,VLOOKUP($A1614,'Class-9'!$B$9:$EX$108,146,0)))</f>
        <v>0</v>
      </c>
      <c r="G1636" s="1134"/>
      <c r="H1636" s="1133">
        <f>IF($J1617="TC",0,IF($J1617="Nso",0,VLOOKUP($A1614,'Class-9'!$B$9:$EX$108,147,0)))</f>
        <v>0</v>
      </c>
      <c r="I1636" s="1134"/>
      <c r="J1636" s="1135">
        <f>IF($J1617="TC",0,IF($J1617="Nso",0,VLOOKUP($A1614,'Class-9'!$B$9:$EX$108,148,0)))</f>
        <v>0</v>
      </c>
      <c r="K1636" s="1136"/>
      <c r="L1636" s="349" t="str">
        <f>IF($J1617="TC",0,IF($J1617="Nso",0,VLOOKUP($A1614,'Class-9'!$B$9:$EX$108,149,0)))</f>
        <v/>
      </c>
      <c r="M1636" s="1137" t="str">
        <f>IF($J1617="TC","TC",IF($J1617="Nso","NSO",VLOOKUP($A1614,'Class-9'!$B$9:$EX$108,150,0)))</f>
        <v/>
      </c>
      <c r="N1636" s="1138"/>
      <c r="O1636" s="123" t="str">
        <f>IF($J1617="Nso",0,VLOOKUP($A1614,'Class-9'!$B$9:$EX$108,152,0))</f>
        <v/>
      </c>
    </row>
    <row r="1637" spans="1:15" ht="21.75" customHeight="1">
      <c r="A1637" s="1084"/>
      <c r="B1637" s="60" t="s">
        <v>79</v>
      </c>
      <c r="C1637" s="1186" t="s">
        <v>65</v>
      </c>
      <c r="D1637" s="1187"/>
      <c r="E1637" s="1187"/>
      <c r="F1637" s="1187"/>
      <c r="G1637" s="1187"/>
      <c r="H1637" s="1188"/>
      <c r="I1637" s="1189" t="s">
        <v>66</v>
      </c>
      <c r="J1637" s="1190"/>
      <c r="K1637" s="1190"/>
      <c r="L1637" s="124">
        <f>VLOOKUP($A1614,'Class-9'!$B$9:$EX$108,143,0)</f>
        <v>0</v>
      </c>
      <c r="M1637" s="1191" t="s">
        <v>126</v>
      </c>
      <c r="N1637" s="1192"/>
      <c r="O1637" s="1193"/>
    </row>
    <row r="1638" spans="1:15" ht="21.75" customHeight="1" thickBot="1">
      <c r="A1638" s="1084"/>
      <c r="B1638" s="60" t="s">
        <v>79</v>
      </c>
      <c r="C1638" s="1194" t="s">
        <v>60</v>
      </c>
      <c r="D1638" s="1195"/>
      <c r="E1638" s="1195"/>
      <c r="F1638" s="1196" t="s">
        <v>197</v>
      </c>
      <c r="G1638" s="1196"/>
      <c r="H1638" s="351" t="s">
        <v>53</v>
      </c>
      <c r="I1638" s="1197" t="s">
        <v>67</v>
      </c>
      <c r="J1638" s="1198"/>
      <c r="K1638" s="1198"/>
      <c r="L1638" s="174">
        <f>VLOOKUP($A1614,'Class-9'!$B$9:$EX$108,144,0)</f>
        <v>0</v>
      </c>
      <c r="M1638" s="1199" t="str">
        <f>IF($J1617="TC",0,IF($J1617="Nso",0,VLOOKUP($A1614,'Class-9'!$B$9:$EX$108,145,0)))</f>
        <v/>
      </c>
      <c r="N1638" s="1200"/>
      <c r="O1638" s="1201"/>
    </row>
    <row r="1639" spans="1:15" ht="21.75" customHeight="1">
      <c r="A1639" s="1084"/>
      <c r="B1639" s="60" t="s">
        <v>79</v>
      </c>
      <c r="C1639" s="1194"/>
      <c r="D1639" s="1195"/>
      <c r="E1639" s="1195"/>
      <c r="F1639" s="1196"/>
      <c r="G1639" s="1196"/>
      <c r="H1639" s="490" t="s">
        <v>203</v>
      </c>
      <c r="I1639" s="1202" t="s">
        <v>68</v>
      </c>
      <c r="J1639" s="1203"/>
      <c r="K1639" s="1203"/>
      <c r="L1639" s="1204">
        <f>IF($J1617="TC","Transferred",IF($J1617="Nso","NameSeparated",VLOOKUP($A1614,'Class-9'!$B$9:$EX$108,153,0)))</f>
        <v>0</v>
      </c>
      <c r="M1639" s="1204"/>
      <c r="N1639" s="1204"/>
      <c r="O1639" s="1205"/>
    </row>
    <row r="1640" spans="1:15" s="489" customFormat="1" ht="17.25" customHeight="1">
      <c r="A1640" s="1084"/>
      <c r="B1640" s="488" t="s">
        <v>79</v>
      </c>
      <c r="C1640" s="1166" t="str">
        <f>'Class-9'!$CR$3</f>
        <v>Foundation Of Information Tech.</v>
      </c>
      <c r="D1640" s="1167"/>
      <c r="E1640" s="1168"/>
      <c r="F1640" s="1169" t="str">
        <f>IF($J1617="TC",0,IF($J1617="Nso",0,VLOOKUP($A1614,'Class-9'!$B$9:$GA$108,170,0)))</f>
        <v>0/200</v>
      </c>
      <c r="G1640" s="1169"/>
      <c r="H1640" s="122">
        <f>IF($J1617="TC",0,IF($J1617="Nso",0,VLOOKUP($A1614,'Class-9'!$B$9:$GA$108,106,0)))</f>
        <v>0</v>
      </c>
      <c r="I1640" s="1170" t="s">
        <v>81</v>
      </c>
      <c r="J1640" s="1171"/>
      <c r="K1640" s="1171"/>
      <c r="L1640" s="1172">
        <f>'Class-9'!$T$2</f>
        <v>44676</v>
      </c>
      <c r="M1640" s="1173"/>
      <c r="N1640" s="1173"/>
      <c r="O1640" s="1174"/>
    </row>
    <row r="1641" spans="1:15" s="489" customFormat="1" ht="17.25" customHeight="1">
      <c r="A1641" s="1084"/>
      <c r="B1641" s="488" t="s">
        <v>79</v>
      </c>
      <c r="C1641" s="1175" t="str">
        <f>'Class-9'!$DD$3</f>
        <v>Health &amp; Phy. Edu.</v>
      </c>
      <c r="D1641" s="1169"/>
      <c r="E1641" s="1169"/>
      <c r="F1641" s="1176" t="str">
        <f>IF($J1617="TC",0,IF($J1617="Nso",0,VLOOKUP($A1614,'Class-9'!$B$9:$GA$108,174,0)))</f>
        <v>0/200</v>
      </c>
      <c r="G1641" s="1177"/>
      <c r="H1641" s="122">
        <f>IF($J1617="TC",0,IF($J1617="Nso",0,VLOOKUP($A1614,'Class-9'!$B$9:$GA$108,118,0)))</f>
        <v>0</v>
      </c>
      <c r="I1641" s="1178"/>
      <c r="J1641" s="1179"/>
      <c r="K1641" s="1179"/>
      <c r="L1641" s="1179"/>
      <c r="M1641" s="1179"/>
      <c r="N1641" s="1179"/>
      <c r="O1641" s="1180"/>
    </row>
    <row r="1642" spans="1:15" s="489" customFormat="1" ht="17.25" customHeight="1">
      <c r="A1642" s="1084"/>
      <c r="B1642" s="488" t="s">
        <v>79</v>
      </c>
      <c r="C1642" s="1184" t="str">
        <f>'Class-9'!$DP$3</f>
        <v>S.U.P.W.</v>
      </c>
      <c r="D1642" s="1185"/>
      <c r="E1642" s="1185"/>
      <c r="F1642" s="1176" t="str">
        <f>IF($J1617="TC",0,IF($J1617="Nso",0,VLOOKUP($A1614,'Class-9'!$B$9:$GA$108,178,0)))</f>
        <v>0/100</v>
      </c>
      <c r="G1642" s="1177"/>
      <c r="H1642" s="122">
        <f>IF($J1617="TC",0,IF($J1617="Nso",0,VLOOKUP($A1614,'Class-9'!$B$9:$GA$108,124,0)))</f>
        <v>0</v>
      </c>
      <c r="I1642" s="1181"/>
      <c r="J1642" s="1182"/>
      <c r="K1642" s="1182"/>
      <c r="L1642" s="1182"/>
      <c r="M1642" s="1182"/>
      <c r="N1642" s="1182"/>
      <c r="O1642" s="1183"/>
    </row>
    <row r="1643" spans="1:15" s="489" customFormat="1" ht="17.25" customHeight="1">
      <c r="A1643" s="1084"/>
      <c r="B1643" s="488"/>
      <c r="C1643" s="1184" t="str">
        <f>'Class-9'!$DV$3</f>
        <v>ART EDUCATION</v>
      </c>
      <c r="D1643" s="1185"/>
      <c r="E1643" s="1185"/>
      <c r="F1643" s="1176" t="str">
        <f>IF($J1616="TC",0,IF($J1616="Nso",0,VLOOKUP($A1614,'Class-9'!$B$9:$GA$108,182,0)))</f>
        <v>0/100</v>
      </c>
      <c r="G1643" s="1177"/>
      <c r="H1643" s="122">
        <f>IF($J1616="TC",0,IF($J1616="Nso",0,VLOOKUP($A1614,'Class-9'!$B$9:$GA$108,130,0)))</f>
        <v>0</v>
      </c>
      <c r="I1643" s="1237" t="s">
        <v>95</v>
      </c>
      <c r="J1643" s="1221"/>
      <c r="K1643" s="1221"/>
      <c r="L1643" s="1221"/>
      <c r="M1643" s="1221"/>
      <c r="N1643" s="1221"/>
      <c r="O1643" s="1222"/>
    </row>
    <row r="1644" spans="1:15" s="489" customFormat="1" ht="17.25" customHeight="1" thickBot="1">
      <c r="A1644" s="1084"/>
      <c r="B1644" s="488" t="s">
        <v>79</v>
      </c>
      <c r="C1644" s="1238" t="str">
        <f>'Class-9'!$EB$3</f>
        <v>H &amp; C RAJ</v>
      </c>
      <c r="D1644" s="1239"/>
      <c r="E1644" s="1239"/>
      <c r="F1644" s="1240" t="str">
        <f>IF($J1617="TC",0,IF($J1617="Nso",0,VLOOKUP($A1614,'Class-9'!$B$9:$GZ$108,186,0)))</f>
        <v>0/200</v>
      </c>
      <c r="G1644" s="1241"/>
      <c r="H1644" s="468">
        <f>IF($J1617="TC",0,IF($J1617="Nso",0,VLOOKUP($A1614,'Class-9'!$B$9:$GAZ$108,142,0)))</f>
        <v>0</v>
      </c>
      <c r="I1644" s="1237" t="s">
        <v>74</v>
      </c>
      <c r="J1644" s="1221"/>
      <c r="K1644" s="1221"/>
      <c r="L1644" s="1221"/>
      <c r="M1644" s="1221"/>
      <c r="N1644" s="1221"/>
      <c r="O1644" s="1222"/>
    </row>
    <row r="1645" spans="1:15" ht="17.25" customHeight="1">
      <c r="A1645" s="1084"/>
      <c r="B1645" s="49" t="s">
        <v>79</v>
      </c>
      <c r="C1645" s="1209" t="s">
        <v>205</v>
      </c>
      <c r="D1645" s="1210"/>
      <c r="E1645" s="1211"/>
      <c r="F1645" s="1218" t="s">
        <v>206</v>
      </c>
      <c r="G1645" s="1219"/>
      <c r="H1645" s="519" t="s">
        <v>34</v>
      </c>
      <c r="I1645" s="1220" t="s">
        <v>75</v>
      </c>
      <c r="J1645" s="1221"/>
      <c r="K1645" s="1221"/>
      <c r="L1645" s="1221"/>
      <c r="M1645" s="1221"/>
      <c r="N1645" s="1221"/>
      <c r="O1645" s="1222"/>
    </row>
    <row r="1646" spans="1:15" ht="17.25" customHeight="1">
      <c r="A1646" s="1084"/>
      <c r="B1646" s="49" t="s">
        <v>79</v>
      </c>
      <c r="C1646" s="1212"/>
      <c r="D1646" s="1213"/>
      <c r="E1646" s="1214"/>
      <c r="F1646" s="1223" t="s">
        <v>207</v>
      </c>
      <c r="G1646" s="1224"/>
      <c r="H1646" s="520" t="s">
        <v>204</v>
      </c>
      <c r="I1646" s="1225" t="s">
        <v>76</v>
      </c>
      <c r="J1646" s="1226"/>
      <c r="K1646" s="1226"/>
      <c r="L1646" s="1226"/>
      <c r="M1646" s="1226"/>
      <c r="N1646" s="1226"/>
      <c r="O1646" s="1227"/>
    </row>
    <row r="1647" spans="1:15" ht="17.25" customHeight="1">
      <c r="A1647" s="1084"/>
      <c r="B1647" s="49" t="s">
        <v>79</v>
      </c>
      <c r="C1647" s="1212"/>
      <c r="D1647" s="1213"/>
      <c r="E1647" s="1214"/>
      <c r="F1647" s="1223" t="s">
        <v>211</v>
      </c>
      <c r="G1647" s="1224"/>
      <c r="H1647" s="520" t="s">
        <v>69</v>
      </c>
      <c r="I1647" s="1228"/>
      <c r="J1647" s="1229"/>
      <c r="K1647" s="1229"/>
      <c r="L1647" s="1229"/>
      <c r="M1647" s="1229"/>
      <c r="N1647" s="1229"/>
      <c r="O1647" s="1230"/>
    </row>
    <row r="1648" spans="1:15" ht="17.25" customHeight="1">
      <c r="A1648" s="1084"/>
      <c r="B1648" s="49" t="s">
        <v>79</v>
      </c>
      <c r="C1648" s="1212"/>
      <c r="D1648" s="1213"/>
      <c r="E1648" s="1214"/>
      <c r="F1648" s="1223" t="s">
        <v>212</v>
      </c>
      <c r="G1648" s="1224"/>
      <c r="H1648" s="520" t="s">
        <v>70</v>
      </c>
      <c r="I1648" s="1228"/>
      <c r="J1648" s="1229"/>
      <c r="K1648" s="1229"/>
      <c r="L1648" s="1229"/>
      <c r="M1648" s="1229"/>
      <c r="N1648" s="1229"/>
      <c r="O1648" s="1230"/>
    </row>
    <row r="1649" spans="1:16" ht="17.25" customHeight="1">
      <c r="A1649" s="1084"/>
      <c r="B1649" s="49" t="s">
        <v>79</v>
      </c>
      <c r="C1649" s="1212"/>
      <c r="D1649" s="1213"/>
      <c r="E1649" s="1214"/>
      <c r="F1649" s="1223" t="s">
        <v>125</v>
      </c>
      <c r="G1649" s="1224"/>
      <c r="H1649" s="520" t="s">
        <v>72</v>
      </c>
      <c r="I1649" s="1231" t="s">
        <v>96</v>
      </c>
      <c r="J1649" s="1232"/>
      <c r="K1649" s="1232"/>
      <c r="L1649" s="1232"/>
      <c r="M1649" s="1232"/>
      <c r="N1649" s="1232"/>
      <c r="O1649" s="1233"/>
    </row>
    <row r="1650" spans="1:16" ht="17.25" customHeight="1" thickBot="1">
      <c r="A1650" s="1084"/>
      <c r="B1650" s="62" t="s">
        <v>79</v>
      </c>
      <c r="C1650" s="1215"/>
      <c r="D1650" s="1216"/>
      <c r="E1650" s="1217"/>
      <c r="F1650" s="1206" t="s">
        <v>208</v>
      </c>
      <c r="G1650" s="1207"/>
      <c r="H1650" s="521" t="s">
        <v>71</v>
      </c>
      <c r="I1650" s="1234"/>
      <c r="J1650" s="1235"/>
      <c r="K1650" s="1235"/>
      <c r="L1650" s="1235"/>
      <c r="M1650" s="1235"/>
      <c r="N1650" s="1235"/>
      <c r="O1650" s="1236"/>
    </row>
    <row r="1651" spans="1:16" ht="24.75" customHeight="1" thickTop="1" thickBot="1">
      <c r="A1651" s="504">
        <f>A1614+1</f>
        <v>45</v>
      </c>
      <c r="B1651" s="1083" t="s">
        <v>56</v>
      </c>
      <c r="C1651" s="1083"/>
      <c r="D1651" s="1083"/>
      <c r="E1651" s="1083"/>
      <c r="F1651" s="1083"/>
      <c r="G1651" s="1083"/>
      <c r="H1651" s="1083"/>
      <c r="I1651" s="1083"/>
      <c r="J1651" s="1083"/>
      <c r="K1651" s="1083"/>
      <c r="L1651" s="1083"/>
      <c r="M1651" s="1083"/>
      <c r="N1651" s="1083"/>
      <c r="O1651" s="1083"/>
    </row>
    <row r="1652" spans="1:16" ht="42" customHeight="1" thickTop="1">
      <c r="A1652" s="1084"/>
      <c r="B1652" s="1085"/>
      <c r="C1652" s="1086"/>
      <c r="D1652" s="1089" t="str">
        <f>Master!$E$8</f>
        <v>Govt. Sr. Secondary School Raimalwada</v>
      </c>
      <c r="E1652" s="1090"/>
      <c r="F1652" s="1090"/>
      <c r="G1652" s="1090"/>
      <c r="H1652" s="1090"/>
      <c r="I1652" s="1090"/>
      <c r="J1652" s="1090"/>
      <c r="K1652" s="1090"/>
      <c r="L1652" s="1090"/>
      <c r="M1652" s="1090"/>
      <c r="N1652" s="1090"/>
      <c r="O1652" s="1091"/>
    </row>
    <row r="1653" spans="1:16" ht="27.75" customHeight="1" thickBot="1">
      <c r="A1653" s="1084"/>
      <c r="B1653" s="1087"/>
      <c r="C1653" s="1088"/>
      <c r="D1653" s="1092" t="str">
        <f>Master!$E$11</f>
        <v>P.S.-Bapini (Jodhpur)</v>
      </c>
      <c r="E1653" s="1093"/>
      <c r="F1653" s="1093"/>
      <c r="G1653" s="1093"/>
      <c r="H1653" s="1093"/>
      <c r="I1653" s="1093"/>
      <c r="J1653" s="1093"/>
      <c r="K1653" s="1093"/>
      <c r="L1653" s="1093"/>
      <c r="M1653" s="1093"/>
      <c r="N1653" s="1093"/>
      <c r="O1653" s="1094"/>
    </row>
    <row r="1654" spans="1:16" ht="17.25" customHeight="1">
      <c r="A1654" s="1084"/>
      <c r="B1654" s="352"/>
      <c r="C1654" s="1095" t="s">
        <v>188</v>
      </c>
      <c r="D1654" s="1096"/>
      <c r="E1654" s="1096"/>
      <c r="F1654" s="1096"/>
      <c r="G1654" s="1097"/>
      <c r="H1654" s="1104" t="s">
        <v>161</v>
      </c>
      <c r="I1654" s="1104"/>
      <c r="J1654" s="1107">
        <f>VLOOKUP($A1651,'Class-9'!$B$9:$K$108,6)</f>
        <v>0</v>
      </c>
      <c r="K1654" s="1108"/>
      <c r="L1654" s="1113" t="s">
        <v>77</v>
      </c>
      <c r="M1654" s="1114"/>
      <c r="N1654" s="1115" t="str">
        <f>Master!$E$14</f>
        <v>08151106901</v>
      </c>
      <c r="O1654" s="1116"/>
    </row>
    <row r="1655" spans="1:16" ht="17.25" customHeight="1">
      <c r="A1655" s="1084"/>
      <c r="B1655" s="47"/>
      <c r="C1655" s="1098"/>
      <c r="D1655" s="1099"/>
      <c r="E1655" s="1099"/>
      <c r="F1655" s="1099"/>
      <c r="G1655" s="1100"/>
      <c r="H1655" s="1105"/>
      <c r="I1655" s="1105"/>
      <c r="J1655" s="1109"/>
      <c r="K1655" s="1110"/>
      <c r="L1655" s="1071" t="s">
        <v>73</v>
      </c>
      <c r="M1655" s="1072"/>
      <c r="N1655" s="1072"/>
      <c r="O1655" s="1073"/>
      <c r="P1655" s="165" t="s">
        <v>196</v>
      </c>
    </row>
    <row r="1656" spans="1:16" ht="17.25" customHeight="1" thickBot="1">
      <c r="A1656" s="1084"/>
      <c r="B1656" s="47"/>
      <c r="C1656" s="1101"/>
      <c r="D1656" s="1102"/>
      <c r="E1656" s="1102"/>
      <c r="F1656" s="1102"/>
      <c r="G1656" s="1103"/>
      <c r="H1656" s="1106"/>
      <c r="I1656" s="1106"/>
      <c r="J1656" s="1111"/>
      <c r="K1656" s="1112"/>
      <c r="L1656" s="1074" t="s">
        <v>57</v>
      </c>
      <c r="M1656" s="1075"/>
      <c r="N1656" s="1076" t="str">
        <f>Master!$E$6</f>
        <v>2021-22</v>
      </c>
      <c r="O1656" s="1077"/>
    </row>
    <row r="1657" spans="1:16" ht="21.75" customHeight="1">
      <c r="A1657" s="1084"/>
      <c r="B1657" s="49" t="s">
        <v>79</v>
      </c>
      <c r="C1657" s="1078" t="s">
        <v>22</v>
      </c>
      <c r="D1657" s="1079"/>
      <c r="E1657" s="1079"/>
      <c r="F1657" s="1080"/>
      <c r="G1657" s="482" t="s">
        <v>186</v>
      </c>
      <c r="H1657" s="1081">
        <f>VLOOKUP($A1651,'Class-9'!$B$9:$EX$108,4,0)</f>
        <v>0</v>
      </c>
      <c r="I1657" s="1081"/>
      <c r="J1657" s="1081"/>
      <c r="K1657" s="1081"/>
      <c r="L1657" s="1081"/>
      <c r="M1657" s="1081"/>
      <c r="N1657" s="1081"/>
      <c r="O1657" s="1082"/>
    </row>
    <row r="1658" spans="1:16" ht="21.75" customHeight="1">
      <c r="A1658" s="1084"/>
      <c r="B1658" s="49" t="s">
        <v>79</v>
      </c>
      <c r="C1658" s="1065" t="s">
        <v>24</v>
      </c>
      <c r="D1658" s="1066"/>
      <c r="E1658" s="1066"/>
      <c r="F1658" s="1067"/>
      <c r="G1658" s="483" t="s">
        <v>186</v>
      </c>
      <c r="H1658" s="1068">
        <f>VLOOKUP($A1651,'Class-9'!$B$9:$EX$108,7,0)</f>
        <v>0</v>
      </c>
      <c r="I1658" s="1068"/>
      <c r="J1658" s="1068"/>
      <c r="K1658" s="1068"/>
      <c r="L1658" s="1068"/>
      <c r="M1658" s="1068"/>
      <c r="N1658" s="1068"/>
      <c r="O1658" s="1069"/>
    </row>
    <row r="1659" spans="1:16" ht="21.75" customHeight="1">
      <c r="A1659" s="1084"/>
      <c r="B1659" s="49" t="s">
        <v>79</v>
      </c>
      <c r="C1659" s="1065" t="s">
        <v>25</v>
      </c>
      <c r="D1659" s="1066"/>
      <c r="E1659" s="1066"/>
      <c r="F1659" s="1067"/>
      <c r="G1659" s="483" t="s">
        <v>186</v>
      </c>
      <c r="H1659" s="1068">
        <f>VLOOKUP($A1651,'Class-9'!$B$9:$EX$108,8,0)</f>
        <v>0</v>
      </c>
      <c r="I1659" s="1068"/>
      <c r="J1659" s="1068"/>
      <c r="K1659" s="1068"/>
      <c r="L1659" s="1068"/>
      <c r="M1659" s="1068"/>
      <c r="N1659" s="1068"/>
      <c r="O1659" s="1069"/>
    </row>
    <row r="1660" spans="1:16" ht="21.75" customHeight="1">
      <c r="A1660" s="1084"/>
      <c r="B1660" s="49" t="s">
        <v>79</v>
      </c>
      <c r="C1660" s="1065" t="s">
        <v>58</v>
      </c>
      <c r="D1660" s="1066"/>
      <c r="E1660" s="1066"/>
      <c r="F1660" s="1067"/>
      <c r="G1660" s="483" t="s">
        <v>186</v>
      </c>
      <c r="H1660" s="1068">
        <f>VLOOKUP($A1651,'Class-9'!$B$9:$EX$108,9,0)</f>
        <v>0</v>
      </c>
      <c r="I1660" s="1068"/>
      <c r="J1660" s="1068"/>
      <c r="K1660" s="1068"/>
      <c r="L1660" s="1068"/>
      <c r="M1660" s="1068"/>
      <c r="N1660" s="1068"/>
      <c r="O1660" s="1069"/>
    </row>
    <row r="1661" spans="1:16" ht="21.75" customHeight="1">
      <c r="A1661" s="1084"/>
      <c r="B1661" s="49" t="s">
        <v>79</v>
      </c>
      <c r="C1661" s="1065" t="s">
        <v>59</v>
      </c>
      <c r="D1661" s="1066"/>
      <c r="E1661" s="1066"/>
      <c r="F1661" s="1067"/>
      <c r="G1661" s="483" t="s">
        <v>186</v>
      </c>
      <c r="H1661" s="1070" t="str">
        <f>CONCATENATE('Class-9'!$G$4,'Class-9'!$J$4)</f>
        <v>9(A)</v>
      </c>
      <c r="I1661" s="1068"/>
      <c r="J1661" s="1068"/>
      <c r="K1661" s="1068"/>
      <c r="L1661" s="1068"/>
      <c r="M1661" s="1068"/>
      <c r="N1661" s="1068"/>
      <c r="O1661" s="1069"/>
    </row>
    <row r="1662" spans="1:16" ht="21.75" customHeight="1" thickBot="1">
      <c r="A1662" s="1084"/>
      <c r="B1662" s="49" t="s">
        <v>79</v>
      </c>
      <c r="C1662" s="1145" t="s">
        <v>27</v>
      </c>
      <c r="D1662" s="1146"/>
      <c r="E1662" s="1146"/>
      <c r="F1662" s="1147"/>
      <c r="G1662" s="484" t="s">
        <v>186</v>
      </c>
      <c r="H1662" s="1148">
        <f>VLOOKUP($A1651,'Class-9'!$B$9:$EX$108,10,0)</f>
        <v>0</v>
      </c>
      <c r="I1662" s="1148"/>
      <c r="J1662" s="1148"/>
      <c r="K1662" s="1148"/>
      <c r="L1662" s="1148"/>
      <c r="M1662" s="1148"/>
      <c r="N1662" s="1148"/>
      <c r="O1662" s="1149"/>
    </row>
    <row r="1663" spans="1:16" ht="19.5" customHeight="1">
      <c r="A1663" s="1084"/>
      <c r="B1663" s="60" t="s">
        <v>79</v>
      </c>
      <c r="C1663" s="1150" t="s">
        <v>60</v>
      </c>
      <c r="D1663" s="1151"/>
      <c r="E1663" s="1154" t="s">
        <v>83</v>
      </c>
      <c r="F1663" s="1154" t="s">
        <v>84</v>
      </c>
      <c r="G1663" s="1156" t="s">
        <v>33</v>
      </c>
      <c r="H1663" s="1158" t="s">
        <v>61</v>
      </c>
      <c r="I1663" s="1158"/>
      <c r="J1663" s="1159"/>
      <c r="K1663" s="1160" t="s">
        <v>100</v>
      </c>
      <c r="L1663" s="1161"/>
      <c r="M1663" s="1162"/>
      <c r="N1663" s="1154" t="s">
        <v>91</v>
      </c>
      <c r="O1663" s="1163" t="s">
        <v>209</v>
      </c>
    </row>
    <row r="1664" spans="1:16" ht="21.75" customHeight="1">
      <c r="A1664" s="1084"/>
      <c r="B1664" s="60"/>
      <c r="C1664" s="1152"/>
      <c r="D1664" s="1153"/>
      <c r="E1664" s="1155"/>
      <c r="F1664" s="1155"/>
      <c r="G1664" s="1157"/>
      <c r="H1664" s="507" t="s">
        <v>32</v>
      </c>
      <c r="I1664" s="347" t="s">
        <v>199</v>
      </c>
      <c r="J1664" s="508" t="s">
        <v>33</v>
      </c>
      <c r="K1664" s="507" t="s">
        <v>32</v>
      </c>
      <c r="L1664" s="347" t="s">
        <v>199</v>
      </c>
      <c r="M1664" s="508" t="s">
        <v>33</v>
      </c>
      <c r="N1664" s="1155"/>
      <c r="O1664" s="1164"/>
    </row>
    <row r="1665" spans="1:15" ht="21.75" customHeight="1" thickBot="1">
      <c r="A1665" s="1084"/>
      <c r="B1665" s="60" t="s">
        <v>79</v>
      </c>
      <c r="C1665" s="1139" t="s">
        <v>62</v>
      </c>
      <c r="D1665" s="1140"/>
      <c r="E1665" s="509">
        <f>'Class-9'!$L$7</f>
        <v>20</v>
      </c>
      <c r="F1665" s="509">
        <f>'Class-9'!$M$7</f>
        <v>20</v>
      </c>
      <c r="G1665" s="510">
        <f>SUM(E1665:F1665)</f>
        <v>40</v>
      </c>
      <c r="H1665" s="509">
        <f>'Class-9'!$O$7</f>
        <v>48</v>
      </c>
      <c r="I1665" s="509">
        <f>'Class-9'!$P$7</f>
        <v>12</v>
      </c>
      <c r="J1665" s="510">
        <f>SUM(H1665:I1665)</f>
        <v>60</v>
      </c>
      <c r="K1665" s="509">
        <f>'Class-9'!$R$7</f>
        <v>80</v>
      </c>
      <c r="L1665" s="509">
        <f>'Class-9'!$S$7</f>
        <v>20</v>
      </c>
      <c r="M1665" s="510">
        <f>SUM(K1665:L1665)</f>
        <v>100</v>
      </c>
      <c r="N1665" s="509">
        <f>SUM(G1665,J1665,M1665)</f>
        <v>200</v>
      </c>
      <c r="O1665" s="1165"/>
    </row>
    <row r="1666" spans="1:15" ht="17.25" customHeight="1">
      <c r="A1666" s="1084"/>
      <c r="B1666" s="60" t="s">
        <v>79</v>
      </c>
      <c r="C1666" s="1141" t="str">
        <f>'Class-9'!$L$3</f>
        <v>HINDI</v>
      </c>
      <c r="D1666" s="1142"/>
      <c r="E1666" s="511">
        <f>IF($J1654="TC",0,IF($J1654="Nso",0,VLOOKUP($A1651,'Class-9'!$B$9:$EX$108,11,0)))</f>
        <v>0</v>
      </c>
      <c r="F1666" s="511">
        <f>IF($J1654="TC",0,IF($J1654="Nso",0,VLOOKUP($A1651,'Class-9'!$B$9:$EX$108,12,0)))</f>
        <v>0</v>
      </c>
      <c r="G1666" s="512">
        <f>E1666+F1666</f>
        <v>0</v>
      </c>
      <c r="H1666" s="511">
        <f>IF($J1654="TC",0,IF($J1654="Nso",0,VLOOKUP($A1651,'Class-9'!$B$9:$EX$108,14,0)))</f>
        <v>0</v>
      </c>
      <c r="I1666" s="511">
        <f>IF($J1654="TC",0,IF($J1654="Nso",0,VLOOKUP($A1651,'Class-9'!$B$9:$EX$108,15,0)))</f>
        <v>0</v>
      </c>
      <c r="J1666" s="512">
        <f>H1666+I1666</f>
        <v>0</v>
      </c>
      <c r="K1666" s="511">
        <f>IF($J1654="TC",0,IF($J1654="Nso",0,VLOOKUP($A1651,'Class-9'!$B$9:$EX$108,17,0)))</f>
        <v>0</v>
      </c>
      <c r="L1666" s="511">
        <f>IF($J1654="Nso",0,VLOOKUP($A1651,'Class-9'!$B$9:$EX$108,18,0))</f>
        <v>0</v>
      </c>
      <c r="M1666" s="512">
        <f>K1666+L1666</f>
        <v>0</v>
      </c>
      <c r="N1666" s="511">
        <f>G1666+J1666+M1666</f>
        <v>0</v>
      </c>
      <c r="O1666" s="513" t="str">
        <f>IF($J1654="TC",0,IF($J1654="Nso",0,VLOOKUP($A1651,'Class-9'!$B$9:$EX$108,24,0)))</f>
        <v/>
      </c>
    </row>
    <row r="1667" spans="1:15" ht="17.25" customHeight="1">
      <c r="A1667" s="1084"/>
      <c r="B1667" s="60" t="s">
        <v>79</v>
      </c>
      <c r="C1667" s="1143" t="str">
        <f>'Class-9'!$Z$3</f>
        <v>ENGLISH</v>
      </c>
      <c r="D1667" s="1144"/>
      <c r="E1667" s="511">
        <f>IF($J1654="TC",0,IF($J1654="Nso",0,VLOOKUP($A1651,'Class-9'!$B$9:$EX$108,25,0)))</f>
        <v>0</v>
      </c>
      <c r="F1667" s="511">
        <f>IF($J1654="TC",0,IF($J1654="Nso",0,VLOOKUP($A1651,'Class-9'!$B$9:$EX$108,26,0)))</f>
        <v>0</v>
      </c>
      <c r="G1667" s="514">
        <f t="shared" ref="G1667:G1671" si="176">E1667+F1667</f>
        <v>0</v>
      </c>
      <c r="H1667" s="472">
        <f>IF($J1654="TC",0,IF($J1654="Nso",0,VLOOKUP($A1651,'Class-9'!$B$9:$EX$108,28,0)))</f>
        <v>0</v>
      </c>
      <c r="I1667" s="511">
        <f>IF($J1654="TC",0,IF($J1654="Nso",0,VLOOKUP($A1651,'Class-9'!$B$9:$EX$108,29,0)))</f>
        <v>0</v>
      </c>
      <c r="J1667" s="514">
        <f t="shared" ref="J1667:J1671" si="177">H1667+I1667</f>
        <v>0</v>
      </c>
      <c r="K1667" s="511">
        <f>IF($J1654="TC",0,IF($J1654="Nso",0,VLOOKUP($A1651,'Class-9'!$B$9:$EX$108,31,0)))</f>
        <v>0</v>
      </c>
      <c r="L1667" s="511">
        <f>IF($J1654="Nso",0,VLOOKUP($A1651,'Class-9'!$B$9:$EX$108,32,0))</f>
        <v>0</v>
      </c>
      <c r="M1667" s="514">
        <f t="shared" ref="M1667:M1671" si="178">K1667+L1667</f>
        <v>0</v>
      </c>
      <c r="N1667" s="511">
        <f t="shared" ref="N1667:N1671" si="179">G1667+J1667+M1667</f>
        <v>0</v>
      </c>
      <c r="O1667" s="513" t="str">
        <f>IF($J1654="TC",0,IF($J1654="Nso",0,VLOOKUP($A1651,'Class-9'!$B$9:$EX$108,38,0)))</f>
        <v/>
      </c>
    </row>
    <row r="1668" spans="1:15" ht="17.25" customHeight="1">
      <c r="A1668" s="1084"/>
      <c r="B1668" s="60" t="s">
        <v>79</v>
      </c>
      <c r="C1668" s="1143" t="str">
        <f>'Class-9'!$AN$3</f>
        <v>SANSKRIT</v>
      </c>
      <c r="D1668" s="1144"/>
      <c r="E1668" s="511">
        <f>IF($J1654="TC",0,IF($J1654="Nso",0,VLOOKUP($A1651,'Class-9'!$B$9:$EX$108,39,0)))</f>
        <v>0</v>
      </c>
      <c r="F1668" s="511">
        <f>IF($J1654="TC",0,IF($J1654="TC",0,IF($J1654="Nso",0,VLOOKUP($A1651,'Class-9'!$B$9:$EX$108,40,0))))</f>
        <v>0</v>
      </c>
      <c r="G1668" s="514">
        <f t="shared" si="176"/>
        <v>0</v>
      </c>
      <c r="H1668" s="472">
        <f>IF($J1654="TC",0,IF($J1654="Nso",0,VLOOKUP($A1651,'Class-9'!$B$9:$EX$108,42,0)))</f>
        <v>0</v>
      </c>
      <c r="I1668" s="511">
        <f>IF($J1654="TC",0,IF($J1654="Nso",0,VLOOKUP($A1651,'Class-9'!$B$9:$EX$108,43,0)))</f>
        <v>0</v>
      </c>
      <c r="J1668" s="514">
        <f t="shared" si="177"/>
        <v>0</v>
      </c>
      <c r="K1668" s="511">
        <f>IF($J1654="TC",0,IF($J1654="Nso",0,VLOOKUP($A1651,'Class-9'!$B$9:$EX$108,45,0)))</f>
        <v>0</v>
      </c>
      <c r="L1668" s="511">
        <f>IF($J1654="Nso",0,VLOOKUP($A1651,'Class-9'!$B$9:$EX$108,46,0))</f>
        <v>0</v>
      </c>
      <c r="M1668" s="514">
        <f t="shared" si="178"/>
        <v>0</v>
      </c>
      <c r="N1668" s="511">
        <f t="shared" si="179"/>
        <v>0</v>
      </c>
      <c r="O1668" s="513" t="str">
        <f>IF($J1654="TC",0,IF($J1654="Nso",0,VLOOKUP($A1651,'Class-9'!$B$9:$EX$108,52,0)))</f>
        <v/>
      </c>
    </row>
    <row r="1669" spans="1:15" ht="17.25" customHeight="1">
      <c r="A1669" s="1084"/>
      <c r="B1669" s="60" t="s">
        <v>79</v>
      </c>
      <c r="C1669" s="1143" t="str">
        <f>'Class-9'!$BB$3</f>
        <v>SCIENCE</v>
      </c>
      <c r="D1669" s="1144"/>
      <c r="E1669" s="511">
        <f>IF($J1654="TC",0,IF($J1654="Nso",0,VLOOKUP($A1651,'Class-9'!$B$9:$EX$108,53,0)))</f>
        <v>0</v>
      </c>
      <c r="F1669" s="511">
        <f>IF($J1654="TC",0,IF($J1654="Nso",0,VLOOKUP($A1651,'Class-9'!$B$9:$EX$108,54,0)))</f>
        <v>0</v>
      </c>
      <c r="G1669" s="514">
        <f t="shared" si="176"/>
        <v>0</v>
      </c>
      <c r="H1669" s="472">
        <f>IF($J1654="TC",0,IF($J1654="Nso",0,VLOOKUP($A1651,'Class-9'!$B$9:$EX$108,56,0)))</f>
        <v>0</v>
      </c>
      <c r="I1669" s="511">
        <f>IF($J1654="TC",0,IF($J1654="Nso",0,VLOOKUP($A1651,'Class-9'!$B$9:$EX$108,57,0)))</f>
        <v>0</v>
      </c>
      <c r="J1669" s="514">
        <f t="shared" si="177"/>
        <v>0</v>
      </c>
      <c r="K1669" s="511">
        <f>IF($J1654="TC",0,IF($J1654="Nso",0,VLOOKUP($A1651,'Class-9'!$B$9:$EX$108,59,0)))</f>
        <v>0</v>
      </c>
      <c r="L1669" s="511">
        <f>IF($J1654="Nso",0,VLOOKUP($A1651,'Class-9'!$B$9:$EX$108,60,0))</f>
        <v>0</v>
      </c>
      <c r="M1669" s="514">
        <f t="shared" si="178"/>
        <v>0</v>
      </c>
      <c r="N1669" s="511">
        <f t="shared" si="179"/>
        <v>0</v>
      </c>
      <c r="O1669" s="513" t="str">
        <f>IF($J1654="TC",0,IF($J1654="Nso",0,VLOOKUP($A1651,'Class-9'!$B$9:$EX$108,66,0)))</f>
        <v/>
      </c>
    </row>
    <row r="1670" spans="1:15" ht="17.25" customHeight="1">
      <c r="A1670" s="1084"/>
      <c r="B1670" s="60" t="s">
        <v>79</v>
      </c>
      <c r="C1670" s="1143" t="str">
        <f>'Class-9'!$BP$3</f>
        <v>MATHEMATICS</v>
      </c>
      <c r="D1670" s="1144"/>
      <c r="E1670" s="511">
        <f>IF($J1654="TC",0,IF($J1654="Nso",0,VLOOKUP($A1651,'Class-9'!$B$9:$EX$108,67,0)))</f>
        <v>0</v>
      </c>
      <c r="F1670" s="511">
        <f>IF($J1654="TC",0,IF($J1654="Nso",0,VLOOKUP($A1651,'Class-9'!$B$9:$EX$108,68,0)))</f>
        <v>0</v>
      </c>
      <c r="G1670" s="514">
        <f t="shared" si="176"/>
        <v>0</v>
      </c>
      <c r="H1670" s="472">
        <f>IF($J1654="TC",0,IF($J1654="Nso",0,VLOOKUP($A1651,'Class-9'!$B$9:$EX$108,70,0)))</f>
        <v>0</v>
      </c>
      <c r="I1670" s="511">
        <f>IF($J1654="TC",0,IF($J1654="Nso",0,VLOOKUP($A1651,'Class-9'!$B$9:$EX$108,71,0)))</f>
        <v>0</v>
      </c>
      <c r="J1670" s="514">
        <f t="shared" si="177"/>
        <v>0</v>
      </c>
      <c r="K1670" s="511">
        <f>IF($J1654="TC",0,IF($J1654="Nso",0,VLOOKUP($A1651,'Class-9'!$B$9:$EX$108,73,0)))</f>
        <v>0</v>
      </c>
      <c r="L1670" s="511">
        <f>IF($J1654="Nso",0,VLOOKUP($A1651,'Class-9'!$B$9:$EX$108,74,0))</f>
        <v>0</v>
      </c>
      <c r="M1670" s="514">
        <f t="shared" si="178"/>
        <v>0</v>
      </c>
      <c r="N1670" s="511">
        <f t="shared" si="179"/>
        <v>0</v>
      </c>
      <c r="O1670" s="513" t="str">
        <f>IF($J1654="TC",0,IF($J1654="Nso",0,VLOOKUP($A1651,'Class-9'!$B$9:$EX$108,80,0)))</f>
        <v/>
      </c>
    </row>
    <row r="1671" spans="1:15" ht="17.25" customHeight="1" thickBot="1">
      <c r="A1671" s="1084"/>
      <c r="B1671" s="60" t="s">
        <v>79</v>
      </c>
      <c r="C1671" s="1117" t="str">
        <f>'Class-9'!$CD$3</f>
        <v>SOCIAL SCIENCE</v>
      </c>
      <c r="D1671" s="1118"/>
      <c r="E1671" s="511">
        <f>IF($J1654="TC",0,IF($J1654="Nso",0,VLOOKUP($A1651,'Class-9'!$B$9:$EX$108,81,0)))</f>
        <v>0</v>
      </c>
      <c r="F1671" s="511">
        <f>IF($J1654="TC",0,IF($J1654="Nso",0,VLOOKUP($A1651,'Class-9'!$B$9:$EX$108,82,0)))</f>
        <v>0</v>
      </c>
      <c r="G1671" s="515">
        <f t="shared" si="176"/>
        <v>0</v>
      </c>
      <c r="H1671" s="516">
        <f>IF($J1654="TC",0,IF($J1654="Nso",0,VLOOKUP($A1651,'Class-9'!$B$9:$EX$108,84,0)))</f>
        <v>0</v>
      </c>
      <c r="I1671" s="511">
        <f>IF($J1654="TC",0,IF($J1654="Nso",0,VLOOKUP($A1651,'Class-9'!$B$9:$EX$108,85,0)))</f>
        <v>0</v>
      </c>
      <c r="J1671" s="515">
        <f t="shared" si="177"/>
        <v>0</v>
      </c>
      <c r="K1671" s="511">
        <f>IF($J1654="TC",0,IF($J1654="Nso",0,VLOOKUP($A1651,'Class-9'!$B$9:$EX$108,87,0)))</f>
        <v>0</v>
      </c>
      <c r="L1671" s="511">
        <f>IF($J1654="Nso",0,VLOOKUP($A1651,'Class-9'!$B$9:$EX$108,88,0))</f>
        <v>0</v>
      </c>
      <c r="M1671" s="515">
        <f t="shared" si="178"/>
        <v>0</v>
      </c>
      <c r="N1671" s="511">
        <f t="shared" si="179"/>
        <v>0</v>
      </c>
      <c r="O1671" s="513" t="str">
        <f>IF($J1654="TC",0,IF($J1654="Nso",0,VLOOKUP($A1651,'Class-9'!$B$9:$EX$108,94,0)))</f>
        <v/>
      </c>
    </row>
    <row r="1672" spans="1:15" ht="21.75" customHeight="1">
      <c r="A1672" s="1084"/>
      <c r="B1672" s="60" t="s">
        <v>79</v>
      </c>
      <c r="C1672" s="1119" t="s">
        <v>92</v>
      </c>
      <c r="D1672" s="1120"/>
      <c r="E1672" s="1121"/>
      <c r="F1672" s="1125" t="s">
        <v>93</v>
      </c>
      <c r="G1672" s="1126"/>
      <c r="H1672" s="1127" t="s">
        <v>94</v>
      </c>
      <c r="I1672" s="1128"/>
      <c r="J1672" s="1129" t="s">
        <v>47</v>
      </c>
      <c r="K1672" s="1130"/>
      <c r="L1672" s="517" t="s">
        <v>114</v>
      </c>
      <c r="M1672" s="1131" t="s">
        <v>45</v>
      </c>
      <c r="N1672" s="1132"/>
      <c r="O1672" s="518" t="s">
        <v>49</v>
      </c>
    </row>
    <row r="1673" spans="1:15" ht="21.75" customHeight="1" thickBot="1">
      <c r="A1673" s="1084"/>
      <c r="B1673" s="60" t="s">
        <v>79</v>
      </c>
      <c r="C1673" s="1122"/>
      <c r="D1673" s="1123"/>
      <c r="E1673" s="1124"/>
      <c r="F1673" s="1133">
        <f>IF($J1654="TC",0,IF($J1654="Nso",0,VLOOKUP($A1651,'Class-9'!$B$9:$EX$108,146,0)))</f>
        <v>0</v>
      </c>
      <c r="G1673" s="1134"/>
      <c r="H1673" s="1133">
        <f>IF($J1654="TC",0,IF($J1654="Nso",0,VLOOKUP($A1651,'Class-9'!$B$9:$EX$108,147,0)))</f>
        <v>0</v>
      </c>
      <c r="I1673" s="1134"/>
      <c r="J1673" s="1135">
        <f>IF($J1654="TC",0,IF($J1654="Nso",0,VLOOKUP($A1651,'Class-9'!$B$9:$EX$108,148,0)))</f>
        <v>0</v>
      </c>
      <c r="K1673" s="1136"/>
      <c r="L1673" s="349" t="str">
        <f>IF($J1654="TC",0,IF($J1654="Nso",0,VLOOKUP($A1651,'Class-9'!$B$9:$EX$108,149,0)))</f>
        <v/>
      </c>
      <c r="M1673" s="1137" t="str">
        <f>IF($J1654="TC","TC",IF($J1654="Nso","NSO",VLOOKUP($A1651,'Class-9'!$B$9:$EX$108,150,0)))</f>
        <v/>
      </c>
      <c r="N1673" s="1138"/>
      <c r="O1673" s="123" t="str">
        <f>IF($J1654="Nso",0,VLOOKUP($A1651,'Class-9'!$B$9:$EX$108,152,0))</f>
        <v/>
      </c>
    </row>
    <row r="1674" spans="1:15" ht="21.75" customHeight="1">
      <c r="A1674" s="1084"/>
      <c r="B1674" s="60" t="s">
        <v>79</v>
      </c>
      <c r="C1674" s="1186" t="s">
        <v>65</v>
      </c>
      <c r="D1674" s="1187"/>
      <c r="E1674" s="1187"/>
      <c r="F1674" s="1187"/>
      <c r="G1674" s="1187"/>
      <c r="H1674" s="1188"/>
      <c r="I1674" s="1189" t="s">
        <v>66</v>
      </c>
      <c r="J1674" s="1190"/>
      <c r="K1674" s="1190"/>
      <c r="L1674" s="124">
        <f>VLOOKUP($A1651,'Class-9'!$B$9:$EX$108,143,0)</f>
        <v>0</v>
      </c>
      <c r="M1674" s="1191" t="s">
        <v>126</v>
      </c>
      <c r="N1674" s="1192"/>
      <c r="O1674" s="1193"/>
    </row>
    <row r="1675" spans="1:15" ht="21.75" customHeight="1" thickBot="1">
      <c r="A1675" s="1084"/>
      <c r="B1675" s="60" t="s">
        <v>79</v>
      </c>
      <c r="C1675" s="1194" t="s">
        <v>60</v>
      </c>
      <c r="D1675" s="1195"/>
      <c r="E1675" s="1195"/>
      <c r="F1675" s="1196" t="s">
        <v>197</v>
      </c>
      <c r="G1675" s="1196"/>
      <c r="H1675" s="351" t="s">
        <v>53</v>
      </c>
      <c r="I1675" s="1197" t="s">
        <v>67</v>
      </c>
      <c r="J1675" s="1198"/>
      <c r="K1675" s="1198"/>
      <c r="L1675" s="174">
        <f>VLOOKUP($A1651,'Class-9'!$B$9:$EX$108,144,0)</f>
        <v>0</v>
      </c>
      <c r="M1675" s="1199" t="str">
        <f>IF($J1654="TC",0,IF($J1654="Nso",0,VLOOKUP($A1651,'Class-9'!$B$9:$EX$108,145,0)))</f>
        <v/>
      </c>
      <c r="N1675" s="1200"/>
      <c r="O1675" s="1201"/>
    </row>
    <row r="1676" spans="1:15" ht="21.75" customHeight="1">
      <c r="A1676" s="1084"/>
      <c r="B1676" s="60" t="s">
        <v>79</v>
      </c>
      <c r="C1676" s="1194"/>
      <c r="D1676" s="1195"/>
      <c r="E1676" s="1195"/>
      <c r="F1676" s="1196"/>
      <c r="G1676" s="1196"/>
      <c r="H1676" s="490" t="s">
        <v>203</v>
      </c>
      <c r="I1676" s="1202" t="s">
        <v>68</v>
      </c>
      <c r="J1676" s="1203"/>
      <c r="K1676" s="1203"/>
      <c r="L1676" s="1204">
        <f>IF($J1654="TC","Transferred",IF($J1654="Nso","NameSeparated",VLOOKUP($A1651,'Class-9'!$B$9:$EX$108,153,0)))</f>
        <v>0</v>
      </c>
      <c r="M1676" s="1204"/>
      <c r="N1676" s="1204"/>
      <c r="O1676" s="1205"/>
    </row>
    <row r="1677" spans="1:15" s="489" customFormat="1" ht="17.25" customHeight="1">
      <c r="A1677" s="1084"/>
      <c r="B1677" s="488" t="s">
        <v>79</v>
      </c>
      <c r="C1677" s="1166" t="str">
        <f>'Class-9'!$CR$3</f>
        <v>Foundation Of Information Tech.</v>
      </c>
      <c r="D1677" s="1167"/>
      <c r="E1677" s="1168"/>
      <c r="F1677" s="1169" t="str">
        <f>IF($J1654="TC",0,IF($J1654="Nso",0,VLOOKUP($A1651,'Class-9'!$B$9:$GA$108,170,0)))</f>
        <v>0/200</v>
      </c>
      <c r="G1677" s="1169"/>
      <c r="H1677" s="122">
        <f>IF($J1654="TC",0,IF($J1654="Nso",0,VLOOKUP($A1651,'Class-9'!$B$9:$GA$108,106,0)))</f>
        <v>0</v>
      </c>
      <c r="I1677" s="1170" t="s">
        <v>81</v>
      </c>
      <c r="J1677" s="1171"/>
      <c r="K1677" s="1171"/>
      <c r="L1677" s="1172">
        <f>'Class-9'!$T$2</f>
        <v>44676</v>
      </c>
      <c r="M1677" s="1173"/>
      <c r="N1677" s="1173"/>
      <c r="O1677" s="1174"/>
    </row>
    <row r="1678" spans="1:15" s="489" customFormat="1" ht="17.25" customHeight="1">
      <c r="A1678" s="1084"/>
      <c r="B1678" s="488" t="s">
        <v>79</v>
      </c>
      <c r="C1678" s="1175" t="str">
        <f>'Class-9'!$DD$3</f>
        <v>Health &amp; Phy. Edu.</v>
      </c>
      <c r="D1678" s="1169"/>
      <c r="E1678" s="1169"/>
      <c r="F1678" s="1176" t="str">
        <f>IF($J1654="TC",0,IF($J1654="Nso",0,VLOOKUP($A1651,'Class-9'!$B$9:$GA$108,174,0)))</f>
        <v>0/200</v>
      </c>
      <c r="G1678" s="1177"/>
      <c r="H1678" s="122">
        <f>IF($J1654="TC",0,IF($J1654="Nso",0,VLOOKUP($A1651,'Class-9'!$B$9:$GA$108,118,0)))</f>
        <v>0</v>
      </c>
      <c r="I1678" s="1178"/>
      <c r="J1678" s="1179"/>
      <c r="K1678" s="1179"/>
      <c r="L1678" s="1179"/>
      <c r="M1678" s="1179"/>
      <c r="N1678" s="1179"/>
      <c r="O1678" s="1180"/>
    </row>
    <row r="1679" spans="1:15" s="489" customFormat="1" ht="17.25" customHeight="1">
      <c r="A1679" s="1084"/>
      <c r="B1679" s="488" t="s">
        <v>79</v>
      </c>
      <c r="C1679" s="1184" t="str">
        <f>'Class-9'!$DP$3</f>
        <v>S.U.P.W.</v>
      </c>
      <c r="D1679" s="1185"/>
      <c r="E1679" s="1185"/>
      <c r="F1679" s="1176" t="str">
        <f>IF($J1654="TC",0,IF($J1654="Nso",0,VLOOKUP($A1651,'Class-9'!$B$9:$GA$108,178,0)))</f>
        <v>0/100</v>
      </c>
      <c r="G1679" s="1177"/>
      <c r="H1679" s="122">
        <f>IF($J1654="TC",0,IF($J1654="Nso",0,VLOOKUP($A1651,'Class-9'!$B$9:$GA$108,124,0)))</f>
        <v>0</v>
      </c>
      <c r="I1679" s="1181"/>
      <c r="J1679" s="1182"/>
      <c r="K1679" s="1182"/>
      <c r="L1679" s="1182"/>
      <c r="M1679" s="1182"/>
      <c r="N1679" s="1182"/>
      <c r="O1679" s="1183"/>
    </row>
    <row r="1680" spans="1:15" s="489" customFormat="1" ht="17.25" customHeight="1">
      <c r="A1680" s="1084"/>
      <c r="B1680" s="488"/>
      <c r="C1680" s="1184" t="str">
        <f>'Class-9'!$DV$3</f>
        <v>ART EDUCATION</v>
      </c>
      <c r="D1680" s="1185"/>
      <c r="E1680" s="1185"/>
      <c r="F1680" s="1176" t="str">
        <f>IF($J1653="TC",0,IF($J1653="Nso",0,VLOOKUP($A1651,'Class-9'!$B$9:$GA$108,182,0)))</f>
        <v>0/100</v>
      </c>
      <c r="G1680" s="1177"/>
      <c r="H1680" s="122">
        <f>IF($J1653="TC",0,IF($J1653="Nso",0,VLOOKUP($A1651,'Class-9'!$B$9:$GA$108,130,0)))</f>
        <v>0</v>
      </c>
      <c r="I1680" s="1237" t="s">
        <v>95</v>
      </c>
      <c r="J1680" s="1221"/>
      <c r="K1680" s="1221"/>
      <c r="L1680" s="1221"/>
      <c r="M1680" s="1221"/>
      <c r="N1680" s="1221"/>
      <c r="O1680" s="1222"/>
    </row>
    <row r="1681" spans="1:16" s="489" customFormat="1" ht="17.25" customHeight="1" thickBot="1">
      <c r="A1681" s="1084"/>
      <c r="B1681" s="488" t="s">
        <v>79</v>
      </c>
      <c r="C1681" s="1238" t="str">
        <f>'Class-9'!$EB$3</f>
        <v>H &amp; C RAJ</v>
      </c>
      <c r="D1681" s="1239"/>
      <c r="E1681" s="1239"/>
      <c r="F1681" s="1240" t="str">
        <f>IF($J1654="TC",0,IF($J1654="Nso",0,VLOOKUP($A1651,'Class-9'!$B$9:$GZ$108,186,0)))</f>
        <v>0/200</v>
      </c>
      <c r="G1681" s="1241"/>
      <c r="H1681" s="468">
        <f>IF($J1654="TC",0,IF($J1654="Nso",0,VLOOKUP($A1651,'Class-9'!$B$9:$GAZ$108,142,0)))</f>
        <v>0</v>
      </c>
      <c r="I1681" s="1237" t="s">
        <v>74</v>
      </c>
      <c r="J1681" s="1221"/>
      <c r="K1681" s="1221"/>
      <c r="L1681" s="1221"/>
      <c r="M1681" s="1221"/>
      <c r="N1681" s="1221"/>
      <c r="O1681" s="1222"/>
    </row>
    <row r="1682" spans="1:16" ht="17.25" customHeight="1">
      <c r="A1682" s="1084"/>
      <c r="B1682" s="49" t="s">
        <v>79</v>
      </c>
      <c r="C1682" s="1209" t="s">
        <v>205</v>
      </c>
      <c r="D1682" s="1210"/>
      <c r="E1682" s="1211"/>
      <c r="F1682" s="1218" t="s">
        <v>206</v>
      </c>
      <c r="G1682" s="1219"/>
      <c r="H1682" s="519" t="s">
        <v>34</v>
      </c>
      <c r="I1682" s="1220" t="s">
        <v>75</v>
      </c>
      <c r="J1682" s="1221"/>
      <c r="K1682" s="1221"/>
      <c r="L1682" s="1221"/>
      <c r="M1682" s="1221"/>
      <c r="N1682" s="1221"/>
      <c r="O1682" s="1222"/>
    </row>
    <row r="1683" spans="1:16" ht="17.25" customHeight="1">
      <c r="A1683" s="1084"/>
      <c r="B1683" s="49" t="s">
        <v>79</v>
      </c>
      <c r="C1683" s="1212"/>
      <c r="D1683" s="1213"/>
      <c r="E1683" s="1214"/>
      <c r="F1683" s="1223" t="s">
        <v>207</v>
      </c>
      <c r="G1683" s="1224"/>
      <c r="H1683" s="520" t="s">
        <v>204</v>
      </c>
      <c r="I1683" s="1225" t="s">
        <v>76</v>
      </c>
      <c r="J1683" s="1226"/>
      <c r="K1683" s="1226"/>
      <c r="L1683" s="1226"/>
      <c r="M1683" s="1226"/>
      <c r="N1683" s="1226"/>
      <c r="O1683" s="1227"/>
    </row>
    <row r="1684" spans="1:16" ht="17.25" customHeight="1">
      <c r="A1684" s="1084"/>
      <c r="B1684" s="49" t="s">
        <v>79</v>
      </c>
      <c r="C1684" s="1212"/>
      <c r="D1684" s="1213"/>
      <c r="E1684" s="1214"/>
      <c r="F1684" s="1223" t="s">
        <v>211</v>
      </c>
      <c r="G1684" s="1224"/>
      <c r="H1684" s="520" t="s">
        <v>69</v>
      </c>
      <c r="I1684" s="1228"/>
      <c r="J1684" s="1229"/>
      <c r="K1684" s="1229"/>
      <c r="L1684" s="1229"/>
      <c r="M1684" s="1229"/>
      <c r="N1684" s="1229"/>
      <c r="O1684" s="1230"/>
    </row>
    <row r="1685" spans="1:16" ht="17.25" customHeight="1">
      <c r="A1685" s="1084"/>
      <c r="B1685" s="49" t="s">
        <v>79</v>
      </c>
      <c r="C1685" s="1212"/>
      <c r="D1685" s="1213"/>
      <c r="E1685" s="1214"/>
      <c r="F1685" s="1223" t="s">
        <v>212</v>
      </c>
      <c r="G1685" s="1224"/>
      <c r="H1685" s="520" t="s">
        <v>70</v>
      </c>
      <c r="I1685" s="1228"/>
      <c r="J1685" s="1229"/>
      <c r="K1685" s="1229"/>
      <c r="L1685" s="1229"/>
      <c r="M1685" s="1229"/>
      <c r="N1685" s="1229"/>
      <c r="O1685" s="1230"/>
    </row>
    <row r="1686" spans="1:16" ht="17.25" customHeight="1">
      <c r="A1686" s="1084"/>
      <c r="B1686" s="49" t="s">
        <v>79</v>
      </c>
      <c r="C1686" s="1212"/>
      <c r="D1686" s="1213"/>
      <c r="E1686" s="1214"/>
      <c r="F1686" s="1223" t="s">
        <v>125</v>
      </c>
      <c r="G1686" s="1224"/>
      <c r="H1686" s="520" t="s">
        <v>72</v>
      </c>
      <c r="I1686" s="1231" t="s">
        <v>96</v>
      </c>
      <c r="J1686" s="1232"/>
      <c r="K1686" s="1232"/>
      <c r="L1686" s="1232"/>
      <c r="M1686" s="1232"/>
      <c r="N1686" s="1232"/>
      <c r="O1686" s="1233"/>
    </row>
    <row r="1687" spans="1:16" ht="17.25" customHeight="1" thickBot="1">
      <c r="A1687" s="1084"/>
      <c r="B1687" s="62" t="s">
        <v>79</v>
      </c>
      <c r="C1687" s="1215"/>
      <c r="D1687" s="1216"/>
      <c r="E1687" s="1217"/>
      <c r="F1687" s="1206" t="s">
        <v>208</v>
      </c>
      <c r="G1687" s="1207"/>
      <c r="H1687" s="521" t="s">
        <v>71</v>
      </c>
      <c r="I1687" s="1234"/>
      <c r="J1687" s="1235"/>
      <c r="K1687" s="1235"/>
      <c r="L1687" s="1235"/>
      <c r="M1687" s="1235"/>
      <c r="N1687" s="1235"/>
      <c r="O1687" s="1236"/>
    </row>
    <row r="1688" spans="1:16" ht="22.5" customHeight="1" thickTop="1">
      <c r="A1688" s="1208"/>
      <c r="B1688" s="1208"/>
      <c r="C1688" s="1208"/>
      <c r="D1688" s="1208"/>
      <c r="E1688" s="1208"/>
      <c r="F1688" s="1208"/>
      <c r="G1688" s="1208"/>
      <c r="H1688" s="1208"/>
      <c r="I1688" s="1208"/>
      <c r="J1688" s="1208"/>
      <c r="K1688" s="1208"/>
      <c r="L1688" s="1208"/>
      <c r="M1688" s="1208"/>
      <c r="N1688" s="1208"/>
      <c r="O1688" s="1208"/>
    </row>
    <row r="1689" spans="1:16" ht="24.75" customHeight="1" thickBot="1">
      <c r="A1689" s="504">
        <f>A1651+1</f>
        <v>46</v>
      </c>
      <c r="B1689" s="1083" t="s">
        <v>56</v>
      </c>
      <c r="C1689" s="1083"/>
      <c r="D1689" s="1083"/>
      <c r="E1689" s="1083"/>
      <c r="F1689" s="1083"/>
      <c r="G1689" s="1083"/>
      <c r="H1689" s="1083"/>
      <c r="I1689" s="1083"/>
      <c r="J1689" s="1083"/>
      <c r="K1689" s="1083"/>
      <c r="L1689" s="1083"/>
      <c r="M1689" s="1083"/>
      <c r="N1689" s="1083"/>
      <c r="O1689" s="1083"/>
    </row>
    <row r="1690" spans="1:16" ht="42" customHeight="1" thickTop="1">
      <c r="A1690" s="1084"/>
      <c r="B1690" s="1085"/>
      <c r="C1690" s="1086"/>
      <c r="D1690" s="1089" t="str">
        <f>Master!$E$8</f>
        <v>Govt. Sr. Secondary School Raimalwada</v>
      </c>
      <c r="E1690" s="1090"/>
      <c r="F1690" s="1090"/>
      <c r="G1690" s="1090"/>
      <c r="H1690" s="1090"/>
      <c r="I1690" s="1090"/>
      <c r="J1690" s="1090"/>
      <c r="K1690" s="1090"/>
      <c r="L1690" s="1090"/>
      <c r="M1690" s="1090"/>
      <c r="N1690" s="1090"/>
      <c r="O1690" s="1091"/>
    </row>
    <row r="1691" spans="1:16" ht="27.75" customHeight="1" thickBot="1">
      <c r="A1691" s="1084"/>
      <c r="B1691" s="1087"/>
      <c r="C1691" s="1088"/>
      <c r="D1691" s="1092" t="str">
        <f>Master!$E$11</f>
        <v>P.S.-Bapini (Jodhpur)</v>
      </c>
      <c r="E1691" s="1093"/>
      <c r="F1691" s="1093"/>
      <c r="G1691" s="1093"/>
      <c r="H1691" s="1093"/>
      <c r="I1691" s="1093"/>
      <c r="J1691" s="1093"/>
      <c r="K1691" s="1093"/>
      <c r="L1691" s="1093"/>
      <c r="M1691" s="1093"/>
      <c r="N1691" s="1093"/>
      <c r="O1691" s="1094"/>
    </row>
    <row r="1692" spans="1:16" ht="17.25" customHeight="1">
      <c r="A1692" s="1084"/>
      <c r="B1692" s="352"/>
      <c r="C1692" s="1095" t="s">
        <v>188</v>
      </c>
      <c r="D1692" s="1096"/>
      <c r="E1692" s="1096"/>
      <c r="F1692" s="1096"/>
      <c r="G1692" s="1097"/>
      <c r="H1692" s="1104" t="s">
        <v>161</v>
      </c>
      <c r="I1692" s="1104"/>
      <c r="J1692" s="1107">
        <f>VLOOKUP($A1689,'Class-9'!$B$9:$K$108,6)</f>
        <v>0</v>
      </c>
      <c r="K1692" s="1108"/>
      <c r="L1692" s="1113" t="s">
        <v>77</v>
      </c>
      <c r="M1692" s="1114"/>
      <c r="N1692" s="1115" t="str">
        <f>Master!$E$14</f>
        <v>08151106901</v>
      </c>
      <c r="O1692" s="1116"/>
    </row>
    <row r="1693" spans="1:16" ht="17.25" customHeight="1">
      <c r="A1693" s="1084"/>
      <c r="B1693" s="47"/>
      <c r="C1693" s="1098"/>
      <c r="D1693" s="1099"/>
      <c r="E1693" s="1099"/>
      <c r="F1693" s="1099"/>
      <c r="G1693" s="1100"/>
      <c r="H1693" s="1105"/>
      <c r="I1693" s="1105"/>
      <c r="J1693" s="1109"/>
      <c r="K1693" s="1110"/>
      <c r="L1693" s="1071" t="s">
        <v>73</v>
      </c>
      <c r="M1693" s="1072"/>
      <c r="N1693" s="1072"/>
      <c r="O1693" s="1073"/>
      <c r="P1693" s="165" t="s">
        <v>196</v>
      </c>
    </row>
    <row r="1694" spans="1:16" ht="17.25" customHeight="1" thickBot="1">
      <c r="A1694" s="1084"/>
      <c r="B1694" s="47"/>
      <c r="C1694" s="1101"/>
      <c r="D1694" s="1102"/>
      <c r="E1694" s="1102"/>
      <c r="F1694" s="1102"/>
      <c r="G1694" s="1103"/>
      <c r="H1694" s="1106"/>
      <c r="I1694" s="1106"/>
      <c r="J1694" s="1111"/>
      <c r="K1694" s="1112"/>
      <c r="L1694" s="1074" t="s">
        <v>57</v>
      </c>
      <c r="M1694" s="1075"/>
      <c r="N1694" s="1076" t="str">
        <f>Master!$E$6</f>
        <v>2021-22</v>
      </c>
      <c r="O1694" s="1077"/>
    </row>
    <row r="1695" spans="1:16" ht="21.75" customHeight="1">
      <c r="A1695" s="1084"/>
      <c r="B1695" s="49" t="s">
        <v>79</v>
      </c>
      <c r="C1695" s="1078" t="s">
        <v>22</v>
      </c>
      <c r="D1695" s="1079"/>
      <c r="E1695" s="1079"/>
      <c r="F1695" s="1080"/>
      <c r="G1695" s="482" t="s">
        <v>186</v>
      </c>
      <c r="H1695" s="1081">
        <f>VLOOKUP($A1689,'Class-9'!$B$9:$EX$108,4,0)</f>
        <v>0</v>
      </c>
      <c r="I1695" s="1081"/>
      <c r="J1695" s="1081"/>
      <c r="K1695" s="1081"/>
      <c r="L1695" s="1081"/>
      <c r="M1695" s="1081"/>
      <c r="N1695" s="1081"/>
      <c r="O1695" s="1082"/>
    </row>
    <row r="1696" spans="1:16" ht="21.75" customHeight="1">
      <c r="A1696" s="1084"/>
      <c r="B1696" s="49" t="s">
        <v>79</v>
      </c>
      <c r="C1696" s="1065" t="s">
        <v>24</v>
      </c>
      <c r="D1696" s="1066"/>
      <c r="E1696" s="1066"/>
      <c r="F1696" s="1067"/>
      <c r="G1696" s="483" t="s">
        <v>186</v>
      </c>
      <c r="H1696" s="1068">
        <f>VLOOKUP($A1689,'Class-9'!$B$9:$EX$108,7,0)</f>
        <v>0</v>
      </c>
      <c r="I1696" s="1068"/>
      <c r="J1696" s="1068"/>
      <c r="K1696" s="1068"/>
      <c r="L1696" s="1068"/>
      <c r="M1696" s="1068"/>
      <c r="N1696" s="1068"/>
      <c r="O1696" s="1069"/>
    </row>
    <row r="1697" spans="1:15" ht="21.75" customHeight="1">
      <c r="A1697" s="1084"/>
      <c r="B1697" s="49" t="s">
        <v>79</v>
      </c>
      <c r="C1697" s="1065" t="s">
        <v>25</v>
      </c>
      <c r="D1697" s="1066"/>
      <c r="E1697" s="1066"/>
      <c r="F1697" s="1067"/>
      <c r="G1697" s="483" t="s">
        <v>186</v>
      </c>
      <c r="H1697" s="1068">
        <f>VLOOKUP($A1689,'Class-9'!$B$9:$EX$108,8,0)</f>
        <v>0</v>
      </c>
      <c r="I1697" s="1068"/>
      <c r="J1697" s="1068"/>
      <c r="K1697" s="1068"/>
      <c r="L1697" s="1068"/>
      <c r="M1697" s="1068"/>
      <c r="N1697" s="1068"/>
      <c r="O1697" s="1069"/>
    </row>
    <row r="1698" spans="1:15" ht="21.75" customHeight="1">
      <c r="A1698" s="1084"/>
      <c r="B1698" s="49" t="s">
        <v>79</v>
      </c>
      <c r="C1698" s="1065" t="s">
        <v>58</v>
      </c>
      <c r="D1698" s="1066"/>
      <c r="E1698" s="1066"/>
      <c r="F1698" s="1067"/>
      <c r="G1698" s="483" t="s">
        <v>186</v>
      </c>
      <c r="H1698" s="1068">
        <f>VLOOKUP($A1689,'Class-9'!$B$9:$EX$108,9,0)</f>
        <v>0</v>
      </c>
      <c r="I1698" s="1068"/>
      <c r="J1698" s="1068"/>
      <c r="K1698" s="1068"/>
      <c r="L1698" s="1068"/>
      <c r="M1698" s="1068"/>
      <c r="N1698" s="1068"/>
      <c r="O1698" s="1069"/>
    </row>
    <row r="1699" spans="1:15" ht="21.75" customHeight="1">
      <c r="A1699" s="1084"/>
      <c r="B1699" s="49" t="s">
        <v>79</v>
      </c>
      <c r="C1699" s="1065" t="s">
        <v>59</v>
      </c>
      <c r="D1699" s="1066"/>
      <c r="E1699" s="1066"/>
      <c r="F1699" s="1067"/>
      <c r="G1699" s="483" t="s">
        <v>186</v>
      </c>
      <c r="H1699" s="1070" t="str">
        <f>CONCATENATE('Class-9'!$G$4,'Class-9'!$J$4)</f>
        <v>9(A)</v>
      </c>
      <c r="I1699" s="1068"/>
      <c r="J1699" s="1068"/>
      <c r="K1699" s="1068"/>
      <c r="L1699" s="1068"/>
      <c r="M1699" s="1068"/>
      <c r="N1699" s="1068"/>
      <c r="O1699" s="1069"/>
    </row>
    <row r="1700" spans="1:15" ht="21.75" customHeight="1" thickBot="1">
      <c r="A1700" s="1084"/>
      <c r="B1700" s="49" t="s">
        <v>79</v>
      </c>
      <c r="C1700" s="1145" t="s">
        <v>27</v>
      </c>
      <c r="D1700" s="1146"/>
      <c r="E1700" s="1146"/>
      <c r="F1700" s="1147"/>
      <c r="G1700" s="484" t="s">
        <v>186</v>
      </c>
      <c r="H1700" s="1148">
        <f>VLOOKUP($A1689,'Class-9'!$B$9:$EX$108,10,0)</f>
        <v>0</v>
      </c>
      <c r="I1700" s="1148"/>
      <c r="J1700" s="1148"/>
      <c r="K1700" s="1148"/>
      <c r="L1700" s="1148"/>
      <c r="M1700" s="1148"/>
      <c r="N1700" s="1148"/>
      <c r="O1700" s="1149"/>
    </row>
    <row r="1701" spans="1:15" ht="19.5" customHeight="1">
      <c r="A1701" s="1084"/>
      <c r="B1701" s="60" t="s">
        <v>79</v>
      </c>
      <c r="C1701" s="1150" t="s">
        <v>60</v>
      </c>
      <c r="D1701" s="1151"/>
      <c r="E1701" s="1154" t="s">
        <v>83</v>
      </c>
      <c r="F1701" s="1154" t="s">
        <v>84</v>
      </c>
      <c r="G1701" s="1156" t="s">
        <v>33</v>
      </c>
      <c r="H1701" s="1158" t="s">
        <v>61</v>
      </c>
      <c r="I1701" s="1158"/>
      <c r="J1701" s="1159"/>
      <c r="K1701" s="1160" t="s">
        <v>100</v>
      </c>
      <c r="L1701" s="1161"/>
      <c r="M1701" s="1162"/>
      <c r="N1701" s="1154" t="s">
        <v>91</v>
      </c>
      <c r="O1701" s="1163" t="s">
        <v>209</v>
      </c>
    </row>
    <row r="1702" spans="1:15" ht="21.75" customHeight="1">
      <c r="A1702" s="1084"/>
      <c r="B1702" s="60"/>
      <c r="C1702" s="1152"/>
      <c r="D1702" s="1153"/>
      <c r="E1702" s="1155"/>
      <c r="F1702" s="1155"/>
      <c r="G1702" s="1157"/>
      <c r="H1702" s="507" t="s">
        <v>32</v>
      </c>
      <c r="I1702" s="347" t="s">
        <v>199</v>
      </c>
      <c r="J1702" s="508" t="s">
        <v>33</v>
      </c>
      <c r="K1702" s="507" t="s">
        <v>32</v>
      </c>
      <c r="L1702" s="347" t="s">
        <v>199</v>
      </c>
      <c r="M1702" s="508" t="s">
        <v>33</v>
      </c>
      <c r="N1702" s="1155"/>
      <c r="O1702" s="1164"/>
    </row>
    <row r="1703" spans="1:15" ht="21.75" customHeight="1" thickBot="1">
      <c r="A1703" s="1084"/>
      <c r="B1703" s="60" t="s">
        <v>79</v>
      </c>
      <c r="C1703" s="1139" t="s">
        <v>62</v>
      </c>
      <c r="D1703" s="1140"/>
      <c r="E1703" s="509">
        <f>'Class-9'!$L$7</f>
        <v>20</v>
      </c>
      <c r="F1703" s="509">
        <f>'Class-9'!$M$7</f>
        <v>20</v>
      </c>
      <c r="G1703" s="510">
        <f>SUM(E1703:F1703)</f>
        <v>40</v>
      </c>
      <c r="H1703" s="509">
        <f>'Class-9'!$O$7</f>
        <v>48</v>
      </c>
      <c r="I1703" s="509">
        <f>'Class-9'!$P$7</f>
        <v>12</v>
      </c>
      <c r="J1703" s="510">
        <f>SUM(H1703:I1703)</f>
        <v>60</v>
      </c>
      <c r="K1703" s="509">
        <f>'Class-9'!$R$7</f>
        <v>80</v>
      </c>
      <c r="L1703" s="509">
        <f>'Class-9'!$S$7</f>
        <v>20</v>
      </c>
      <c r="M1703" s="510">
        <f>SUM(K1703:L1703)</f>
        <v>100</v>
      </c>
      <c r="N1703" s="509">
        <f>SUM(G1703,J1703,M1703)</f>
        <v>200</v>
      </c>
      <c r="O1703" s="1165"/>
    </row>
    <row r="1704" spans="1:15" ht="17.25" customHeight="1">
      <c r="A1704" s="1084"/>
      <c r="B1704" s="60" t="s">
        <v>79</v>
      </c>
      <c r="C1704" s="1141" t="str">
        <f>'Class-9'!$L$3</f>
        <v>HINDI</v>
      </c>
      <c r="D1704" s="1142"/>
      <c r="E1704" s="511">
        <f>IF($J1692="TC",0,IF($J1692="Nso",0,VLOOKUP($A1689,'Class-9'!$B$9:$EX$108,11,0)))</f>
        <v>0</v>
      </c>
      <c r="F1704" s="511">
        <f>IF($J1692="TC",0,IF($J1692="Nso",0,VLOOKUP($A1689,'Class-9'!$B$9:$EX$108,12,0)))</f>
        <v>0</v>
      </c>
      <c r="G1704" s="512">
        <f>E1704+F1704</f>
        <v>0</v>
      </c>
      <c r="H1704" s="511">
        <f>IF($J1692="TC",0,IF($J1692="Nso",0,VLOOKUP($A1689,'Class-9'!$B$9:$EX$108,14,0)))</f>
        <v>0</v>
      </c>
      <c r="I1704" s="511">
        <f>IF($J1692="TC",0,IF($J1692="Nso",0,VLOOKUP($A1689,'Class-9'!$B$9:$EX$108,15,0)))</f>
        <v>0</v>
      </c>
      <c r="J1704" s="512">
        <f>H1704+I1704</f>
        <v>0</v>
      </c>
      <c r="K1704" s="511">
        <f>IF($J1692="TC",0,IF($J1692="Nso",0,VLOOKUP($A1689,'Class-9'!$B$9:$EX$108,17,0)))</f>
        <v>0</v>
      </c>
      <c r="L1704" s="511">
        <f>IF($J1692="Nso",0,VLOOKUP($A1689,'Class-9'!$B$9:$EX$108,18,0))</f>
        <v>0</v>
      </c>
      <c r="M1704" s="512">
        <f>K1704+L1704</f>
        <v>0</v>
      </c>
      <c r="N1704" s="511">
        <f>G1704+J1704+M1704</f>
        <v>0</v>
      </c>
      <c r="O1704" s="513" t="str">
        <f>IF($J1692="TC",0,IF($J1692="Nso",0,VLOOKUP($A1689,'Class-9'!$B$9:$EX$108,24,0)))</f>
        <v/>
      </c>
    </row>
    <row r="1705" spans="1:15" ht="17.25" customHeight="1">
      <c r="A1705" s="1084"/>
      <c r="B1705" s="60" t="s">
        <v>79</v>
      </c>
      <c r="C1705" s="1143" t="str">
        <f>'Class-9'!$Z$3</f>
        <v>ENGLISH</v>
      </c>
      <c r="D1705" s="1144"/>
      <c r="E1705" s="511">
        <f>IF($J1692="TC",0,IF($J1692="Nso",0,VLOOKUP($A1689,'Class-9'!$B$9:$EX$108,25,0)))</f>
        <v>0</v>
      </c>
      <c r="F1705" s="511">
        <f>IF($J1692="TC",0,IF($J1692="Nso",0,VLOOKUP($A1689,'Class-9'!$B$9:$EX$108,26,0)))</f>
        <v>0</v>
      </c>
      <c r="G1705" s="514">
        <f t="shared" ref="G1705:G1709" si="180">E1705+F1705</f>
        <v>0</v>
      </c>
      <c r="H1705" s="472">
        <f>IF($J1692="TC",0,IF($J1692="Nso",0,VLOOKUP($A1689,'Class-9'!$B$9:$EX$108,28,0)))</f>
        <v>0</v>
      </c>
      <c r="I1705" s="511">
        <f>IF($J1692="TC",0,IF($J1692="Nso",0,VLOOKUP($A1689,'Class-9'!$B$9:$EX$108,29,0)))</f>
        <v>0</v>
      </c>
      <c r="J1705" s="514">
        <f t="shared" ref="J1705:J1709" si="181">H1705+I1705</f>
        <v>0</v>
      </c>
      <c r="K1705" s="511">
        <f>IF($J1692="TC",0,IF($J1692="Nso",0,VLOOKUP($A1689,'Class-9'!$B$9:$EX$108,31,0)))</f>
        <v>0</v>
      </c>
      <c r="L1705" s="511">
        <f>IF($J1692="Nso",0,VLOOKUP($A1689,'Class-9'!$B$9:$EX$108,32,0))</f>
        <v>0</v>
      </c>
      <c r="M1705" s="514">
        <f t="shared" ref="M1705:M1709" si="182">K1705+L1705</f>
        <v>0</v>
      </c>
      <c r="N1705" s="511">
        <f t="shared" ref="N1705:N1709" si="183">G1705+J1705+M1705</f>
        <v>0</v>
      </c>
      <c r="O1705" s="513" t="str">
        <f>IF($J1692="TC",0,IF($J1692="Nso",0,VLOOKUP($A1689,'Class-9'!$B$9:$EX$108,38,0)))</f>
        <v/>
      </c>
    </row>
    <row r="1706" spans="1:15" ht="17.25" customHeight="1">
      <c r="A1706" s="1084"/>
      <c r="B1706" s="60" t="s">
        <v>79</v>
      </c>
      <c r="C1706" s="1143" t="str">
        <f>'Class-9'!$AN$3</f>
        <v>SANSKRIT</v>
      </c>
      <c r="D1706" s="1144"/>
      <c r="E1706" s="511">
        <f>IF($J1692="TC",0,IF($J1692="Nso",0,VLOOKUP($A1689,'Class-9'!$B$9:$EX$108,39,0)))</f>
        <v>0</v>
      </c>
      <c r="F1706" s="511">
        <f>IF($J1692="TC",0,IF($J1692="TC",0,IF($J1692="Nso",0,VLOOKUP($A1689,'Class-9'!$B$9:$EX$108,40,0))))</f>
        <v>0</v>
      </c>
      <c r="G1706" s="514">
        <f t="shared" si="180"/>
        <v>0</v>
      </c>
      <c r="H1706" s="472">
        <f>IF($J1692="TC",0,IF($J1692="Nso",0,VLOOKUP($A1689,'Class-9'!$B$9:$EX$108,42,0)))</f>
        <v>0</v>
      </c>
      <c r="I1706" s="511">
        <f>IF($J1692="TC",0,IF($J1692="Nso",0,VLOOKUP($A1689,'Class-9'!$B$9:$EX$108,43,0)))</f>
        <v>0</v>
      </c>
      <c r="J1706" s="514">
        <f t="shared" si="181"/>
        <v>0</v>
      </c>
      <c r="K1706" s="511">
        <f>IF($J1692="TC",0,IF($J1692="Nso",0,VLOOKUP($A1689,'Class-9'!$B$9:$EX$108,45,0)))</f>
        <v>0</v>
      </c>
      <c r="L1706" s="511">
        <f>IF($J1692="Nso",0,VLOOKUP($A1689,'Class-9'!$B$9:$EX$108,46,0))</f>
        <v>0</v>
      </c>
      <c r="M1706" s="514">
        <f t="shared" si="182"/>
        <v>0</v>
      </c>
      <c r="N1706" s="511">
        <f t="shared" si="183"/>
        <v>0</v>
      </c>
      <c r="O1706" s="513" t="str">
        <f>IF($J1692="TC",0,IF($J1692="Nso",0,VLOOKUP($A1689,'Class-9'!$B$9:$EX$108,52,0)))</f>
        <v/>
      </c>
    </row>
    <row r="1707" spans="1:15" ht="17.25" customHeight="1">
      <c r="A1707" s="1084"/>
      <c r="B1707" s="60" t="s">
        <v>79</v>
      </c>
      <c r="C1707" s="1143" t="str">
        <f>'Class-9'!$BB$3</f>
        <v>SCIENCE</v>
      </c>
      <c r="D1707" s="1144"/>
      <c r="E1707" s="511">
        <f>IF($J1692="TC",0,IF($J1692="Nso",0,VLOOKUP($A1689,'Class-9'!$B$9:$EX$108,53,0)))</f>
        <v>0</v>
      </c>
      <c r="F1707" s="511">
        <f>IF($J1692="TC",0,IF($J1692="Nso",0,VLOOKUP($A1689,'Class-9'!$B$9:$EX$108,54,0)))</f>
        <v>0</v>
      </c>
      <c r="G1707" s="514">
        <f t="shared" si="180"/>
        <v>0</v>
      </c>
      <c r="H1707" s="472">
        <f>IF($J1692="TC",0,IF($J1692="Nso",0,VLOOKUP($A1689,'Class-9'!$B$9:$EX$108,56,0)))</f>
        <v>0</v>
      </c>
      <c r="I1707" s="511">
        <f>IF($J1692="TC",0,IF($J1692="Nso",0,VLOOKUP($A1689,'Class-9'!$B$9:$EX$108,57,0)))</f>
        <v>0</v>
      </c>
      <c r="J1707" s="514">
        <f t="shared" si="181"/>
        <v>0</v>
      </c>
      <c r="K1707" s="511">
        <f>IF($J1692="TC",0,IF($J1692="Nso",0,VLOOKUP($A1689,'Class-9'!$B$9:$EX$108,59,0)))</f>
        <v>0</v>
      </c>
      <c r="L1707" s="511">
        <f>IF($J1692="Nso",0,VLOOKUP($A1689,'Class-9'!$B$9:$EX$108,60,0))</f>
        <v>0</v>
      </c>
      <c r="M1707" s="514">
        <f t="shared" si="182"/>
        <v>0</v>
      </c>
      <c r="N1707" s="511">
        <f t="shared" si="183"/>
        <v>0</v>
      </c>
      <c r="O1707" s="513" t="str">
        <f>IF($J1692="TC",0,IF($J1692="Nso",0,VLOOKUP($A1689,'Class-9'!$B$9:$EX$108,66,0)))</f>
        <v/>
      </c>
    </row>
    <row r="1708" spans="1:15" ht="17.25" customHeight="1">
      <c r="A1708" s="1084"/>
      <c r="B1708" s="60" t="s">
        <v>79</v>
      </c>
      <c r="C1708" s="1143" t="str">
        <f>'Class-9'!$BP$3</f>
        <v>MATHEMATICS</v>
      </c>
      <c r="D1708" s="1144"/>
      <c r="E1708" s="511">
        <f>IF($J1692="TC",0,IF($J1692="Nso",0,VLOOKUP($A1689,'Class-9'!$B$9:$EX$108,67,0)))</f>
        <v>0</v>
      </c>
      <c r="F1708" s="511">
        <f>IF($J1692="TC",0,IF($J1692="Nso",0,VLOOKUP($A1689,'Class-9'!$B$9:$EX$108,68,0)))</f>
        <v>0</v>
      </c>
      <c r="G1708" s="514">
        <f t="shared" si="180"/>
        <v>0</v>
      </c>
      <c r="H1708" s="472">
        <f>IF($J1692="TC",0,IF($J1692="Nso",0,VLOOKUP($A1689,'Class-9'!$B$9:$EX$108,70,0)))</f>
        <v>0</v>
      </c>
      <c r="I1708" s="511">
        <f>IF($J1692="TC",0,IF($J1692="Nso",0,VLOOKUP($A1689,'Class-9'!$B$9:$EX$108,71,0)))</f>
        <v>0</v>
      </c>
      <c r="J1708" s="514">
        <f t="shared" si="181"/>
        <v>0</v>
      </c>
      <c r="K1708" s="511">
        <f>IF($J1692="TC",0,IF($J1692="Nso",0,VLOOKUP($A1689,'Class-9'!$B$9:$EX$108,73,0)))</f>
        <v>0</v>
      </c>
      <c r="L1708" s="511">
        <f>IF($J1692="Nso",0,VLOOKUP($A1689,'Class-9'!$B$9:$EX$108,74,0))</f>
        <v>0</v>
      </c>
      <c r="M1708" s="514">
        <f t="shared" si="182"/>
        <v>0</v>
      </c>
      <c r="N1708" s="511">
        <f t="shared" si="183"/>
        <v>0</v>
      </c>
      <c r="O1708" s="513" t="str">
        <f>IF($J1692="TC",0,IF($J1692="Nso",0,VLOOKUP($A1689,'Class-9'!$B$9:$EX$108,80,0)))</f>
        <v/>
      </c>
    </row>
    <row r="1709" spans="1:15" ht="17.25" customHeight="1" thickBot="1">
      <c r="A1709" s="1084"/>
      <c r="B1709" s="60" t="s">
        <v>79</v>
      </c>
      <c r="C1709" s="1117" t="str">
        <f>'Class-9'!$CD$3</f>
        <v>SOCIAL SCIENCE</v>
      </c>
      <c r="D1709" s="1118"/>
      <c r="E1709" s="511">
        <f>IF($J1692="TC",0,IF($J1692="Nso",0,VLOOKUP($A1689,'Class-9'!$B$9:$EX$108,81,0)))</f>
        <v>0</v>
      </c>
      <c r="F1709" s="511">
        <f>IF($J1692="TC",0,IF($J1692="Nso",0,VLOOKUP($A1689,'Class-9'!$B$9:$EX$108,82,0)))</f>
        <v>0</v>
      </c>
      <c r="G1709" s="515">
        <f t="shared" si="180"/>
        <v>0</v>
      </c>
      <c r="H1709" s="516">
        <f>IF($J1692="TC",0,IF($J1692="Nso",0,VLOOKUP($A1689,'Class-9'!$B$9:$EX$108,84,0)))</f>
        <v>0</v>
      </c>
      <c r="I1709" s="511">
        <f>IF($J1692="TC",0,IF($J1692="Nso",0,VLOOKUP($A1689,'Class-9'!$B$9:$EX$108,85,0)))</f>
        <v>0</v>
      </c>
      <c r="J1709" s="515">
        <f t="shared" si="181"/>
        <v>0</v>
      </c>
      <c r="K1709" s="511">
        <f>IF($J1692="TC",0,IF($J1692="Nso",0,VLOOKUP($A1689,'Class-9'!$B$9:$EX$108,87,0)))</f>
        <v>0</v>
      </c>
      <c r="L1709" s="511">
        <f>IF($J1692="Nso",0,VLOOKUP($A1689,'Class-9'!$B$9:$EX$108,88,0))</f>
        <v>0</v>
      </c>
      <c r="M1709" s="515">
        <f t="shared" si="182"/>
        <v>0</v>
      </c>
      <c r="N1709" s="511">
        <f t="shared" si="183"/>
        <v>0</v>
      </c>
      <c r="O1709" s="513" t="str">
        <f>IF($J1692="TC",0,IF($J1692="Nso",0,VLOOKUP($A1689,'Class-9'!$B$9:$EX$108,94,0)))</f>
        <v/>
      </c>
    </row>
    <row r="1710" spans="1:15" ht="21.75" customHeight="1">
      <c r="A1710" s="1084"/>
      <c r="B1710" s="60" t="s">
        <v>79</v>
      </c>
      <c r="C1710" s="1119" t="s">
        <v>92</v>
      </c>
      <c r="D1710" s="1120"/>
      <c r="E1710" s="1121"/>
      <c r="F1710" s="1125" t="s">
        <v>93</v>
      </c>
      <c r="G1710" s="1126"/>
      <c r="H1710" s="1127" t="s">
        <v>94</v>
      </c>
      <c r="I1710" s="1128"/>
      <c r="J1710" s="1129" t="s">
        <v>47</v>
      </c>
      <c r="K1710" s="1130"/>
      <c r="L1710" s="517" t="s">
        <v>114</v>
      </c>
      <c r="M1710" s="1131" t="s">
        <v>45</v>
      </c>
      <c r="N1710" s="1132"/>
      <c r="O1710" s="518" t="s">
        <v>49</v>
      </c>
    </row>
    <row r="1711" spans="1:15" ht="21.75" customHeight="1" thickBot="1">
      <c r="A1711" s="1084"/>
      <c r="B1711" s="60" t="s">
        <v>79</v>
      </c>
      <c r="C1711" s="1122"/>
      <c r="D1711" s="1123"/>
      <c r="E1711" s="1124"/>
      <c r="F1711" s="1133">
        <f>IF($J1692="TC",0,IF($J1692="Nso",0,VLOOKUP($A1689,'Class-9'!$B$9:$EX$108,146,0)))</f>
        <v>0</v>
      </c>
      <c r="G1711" s="1134"/>
      <c r="H1711" s="1133">
        <f>IF($J1692="TC",0,IF($J1692="Nso",0,VLOOKUP($A1689,'Class-9'!$B$9:$EX$108,147,0)))</f>
        <v>0</v>
      </c>
      <c r="I1711" s="1134"/>
      <c r="J1711" s="1135">
        <f>IF($J1692="TC",0,IF($J1692="Nso",0,VLOOKUP($A1689,'Class-9'!$B$9:$EX$108,148,0)))</f>
        <v>0</v>
      </c>
      <c r="K1711" s="1136"/>
      <c r="L1711" s="349" t="str">
        <f>IF($J1692="TC",0,IF($J1692="Nso",0,VLOOKUP($A1689,'Class-9'!$B$9:$EX$108,149,0)))</f>
        <v/>
      </c>
      <c r="M1711" s="1137" t="str">
        <f>IF($J1692="TC","TC",IF($J1692="Nso","NSO",VLOOKUP($A1689,'Class-9'!$B$9:$EX$108,150,0)))</f>
        <v/>
      </c>
      <c r="N1711" s="1138"/>
      <c r="O1711" s="123" t="str">
        <f>IF($J1692="Nso",0,VLOOKUP($A1689,'Class-9'!$B$9:$EX$108,152,0))</f>
        <v/>
      </c>
    </row>
    <row r="1712" spans="1:15" ht="21.75" customHeight="1">
      <c r="A1712" s="1084"/>
      <c r="B1712" s="60" t="s">
        <v>79</v>
      </c>
      <c r="C1712" s="1186" t="s">
        <v>65</v>
      </c>
      <c r="D1712" s="1187"/>
      <c r="E1712" s="1187"/>
      <c r="F1712" s="1187"/>
      <c r="G1712" s="1187"/>
      <c r="H1712" s="1188"/>
      <c r="I1712" s="1189" t="s">
        <v>66</v>
      </c>
      <c r="J1712" s="1190"/>
      <c r="K1712" s="1190"/>
      <c r="L1712" s="124">
        <f>VLOOKUP($A1689,'Class-9'!$B$9:$EX$108,143,0)</f>
        <v>0</v>
      </c>
      <c r="M1712" s="1191" t="s">
        <v>126</v>
      </c>
      <c r="N1712" s="1192"/>
      <c r="O1712" s="1193"/>
    </row>
    <row r="1713" spans="1:15" ht="21.75" customHeight="1" thickBot="1">
      <c r="A1713" s="1084"/>
      <c r="B1713" s="60" t="s">
        <v>79</v>
      </c>
      <c r="C1713" s="1194" t="s">
        <v>60</v>
      </c>
      <c r="D1713" s="1195"/>
      <c r="E1713" s="1195"/>
      <c r="F1713" s="1196" t="s">
        <v>197</v>
      </c>
      <c r="G1713" s="1196"/>
      <c r="H1713" s="351" t="s">
        <v>53</v>
      </c>
      <c r="I1713" s="1197" t="s">
        <v>67</v>
      </c>
      <c r="J1713" s="1198"/>
      <c r="K1713" s="1198"/>
      <c r="L1713" s="174">
        <f>VLOOKUP($A1689,'Class-9'!$B$9:$EX$108,144,0)</f>
        <v>0</v>
      </c>
      <c r="M1713" s="1199" t="str">
        <f>IF($J1692="TC",0,IF($J1692="Nso",0,VLOOKUP($A1689,'Class-9'!$B$9:$EX$108,145,0)))</f>
        <v/>
      </c>
      <c r="N1713" s="1200"/>
      <c r="O1713" s="1201"/>
    </row>
    <row r="1714" spans="1:15" ht="21.75" customHeight="1">
      <c r="A1714" s="1084"/>
      <c r="B1714" s="60" t="s">
        <v>79</v>
      </c>
      <c r="C1714" s="1194"/>
      <c r="D1714" s="1195"/>
      <c r="E1714" s="1195"/>
      <c r="F1714" s="1196"/>
      <c r="G1714" s="1196"/>
      <c r="H1714" s="490" t="s">
        <v>203</v>
      </c>
      <c r="I1714" s="1202" t="s">
        <v>68</v>
      </c>
      <c r="J1714" s="1203"/>
      <c r="K1714" s="1203"/>
      <c r="L1714" s="1204">
        <f>IF($J1692="TC","Transferred",IF($J1692="Nso","NameSeparated",VLOOKUP($A1689,'Class-9'!$B$9:$EX$108,153,0)))</f>
        <v>0</v>
      </c>
      <c r="M1714" s="1204"/>
      <c r="N1714" s="1204"/>
      <c r="O1714" s="1205"/>
    </row>
    <row r="1715" spans="1:15" s="489" customFormat="1" ht="17.25" customHeight="1">
      <c r="A1715" s="1084"/>
      <c r="B1715" s="488" t="s">
        <v>79</v>
      </c>
      <c r="C1715" s="1166" t="str">
        <f>'Class-9'!$CR$3</f>
        <v>Foundation Of Information Tech.</v>
      </c>
      <c r="D1715" s="1167"/>
      <c r="E1715" s="1168"/>
      <c r="F1715" s="1169" t="str">
        <f>IF($J1692="TC",0,IF($J1692="Nso",0,VLOOKUP($A1689,'Class-9'!$B$9:$GA$108,170,0)))</f>
        <v>0/200</v>
      </c>
      <c r="G1715" s="1169"/>
      <c r="H1715" s="122">
        <f>IF($J1692="TC",0,IF($J1692="Nso",0,VLOOKUP($A1689,'Class-9'!$B$9:$GA$108,106,0)))</f>
        <v>0</v>
      </c>
      <c r="I1715" s="1170" t="s">
        <v>81</v>
      </c>
      <c r="J1715" s="1171"/>
      <c r="K1715" s="1171"/>
      <c r="L1715" s="1172">
        <f>'Class-9'!$T$2</f>
        <v>44676</v>
      </c>
      <c r="M1715" s="1173"/>
      <c r="N1715" s="1173"/>
      <c r="O1715" s="1174"/>
    </row>
    <row r="1716" spans="1:15" s="489" customFormat="1" ht="17.25" customHeight="1">
      <c r="A1716" s="1084"/>
      <c r="B1716" s="488" t="s">
        <v>79</v>
      </c>
      <c r="C1716" s="1175" t="str">
        <f>'Class-9'!$DD$3</f>
        <v>Health &amp; Phy. Edu.</v>
      </c>
      <c r="D1716" s="1169"/>
      <c r="E1716" s="1169"/>
      <c r="F1716" s="1176" t="str">
        <f>IF($J1692="TC",0,IF($J1692="Nso",0,VLOOKUP($A1689,'Class-9'!$B$9:$GA$108,174,0)))</f>
        <v>0/200</v>
      </c>
      <c r="G1716" s="1177"/>
      <c r="H1716" s="122">
        <f>IF($J1692="TC",0,IF($J1692="Nso",0,VLOOKUP($A1689,'Class-9'!$B$9:$GA$108,118,0)))</f>
        <v>0</v>
      </c>
      <c r="I1716" s="1178"/>
      <c r="J1716" s="1179"/>
      <c r="K1716" s="1179"/>
      <c r="L1716" s="1179"/>
      <c r="M1716" s="1179"/>
      <c r="N1716" s="1179"/>
      <c r="O1716" s="1180"/>
    </row>
    <row r="1717" spans="1:15" s="489" customFormat="1" ht="17.25" customHeight="1">
      <c r="A1717" s="1084"/>
      <c r="B1717" s="488" t="s">
        <v>79</v>
      </c>
      <c r="C1717" s="1184" t="str">
        <f>'Class-9'!$DP$3</f>
        <v>S.U.P.W.</v>
      </c>
      <c r="D1717" s="1185"/>
      <c r="E1717" s="1185"/>
      <c r="F1717" s="1176" t="str">
        <f>IF($J1692="TC",0,IF($J1692="Nso",0,VLOOKUP($A1689,'Class-9'!$B$9:$GA$108,178,0)))</f>
        <v>0/100</v>
      </c>
      <c r="G1717" s="1177"/>
      <c r="H1717" s="122">
        <f>IF($J1692="TC",0,IF($J1692="Nso",0,VLOOKUP($A1689,'Class-9'!$B$9:$GA$108,124,0)))</f>
        <v>0</v>
      </c>
      <c r="I1717" s="1181"/>
      <c r="J1717" s="1182"/>
      <c r="K1717" s="1182"/>
      <c r="L1717" s="1182"/>
      <c r="M1717" s="1182"/>
      <c r="N1717" s="1182"/>
      <c r="O1717" s="1183"/>
    </row>
    <row r="1718" spans="1:15" s="489" customFormat="1" ht="17.25" customHeight="1">
      <c r="A1718" s="1084"/>
      <c r="B1718" s="488"/>
      <c r="C1718" s="1184" t="str">
        <f>'Class-9'!$DV$3</f>
        <v>ART EDUCATION</v>
      </c>
      <c r="D1718" s="1185"/>
      <c r="E1718" s="1185"/>
      <c r="F1718" s="1176" t="str">
        <f>IF($J1691="TC",0,IF($J1691="Nso",0,VLOOKUP($A1689,'Class-9'!$B$9:$GA$108,182,0)))</f>
        <v>0/100</v>
      </c>
      <c r="G1718" s="1177"/>
      <c r="H1718" s="122">
        <f>IF($J1691="TC",0,IF($J1691="Nso",0,VLOOKUP($A1689,'Class-9'!$B$9:$GA$108,130,0)))</f>
        <v>0</v>
      </c>
      <c r="I1718" s="1237" t="s">
        <v>95</v>
      </c>
      <c r="J1718" s="1221"/>
      <c r="K1718" s="1221"/>
      <c r="L1718" s="1221"/>
      <c r="M1718" s="1221"/>
      <c r="N1718" s="1221"/>
      <c r="O1718" s="1222"/>
    </row>
    <row r="1719" spans="1:15" s="489" customFormat="1" ht="17.25" customHeight="1" thickBot="1">
      <c r="A1719" s="1084"/>
      <c r="B1719" s="488" t="s">
        <v>79</v>
      </c>
      <c r="C1719" s="1238" t="str">
        <f>'Class-9'!$EB$3</f>
        <v>H &amp; C RAJ</v>
      </c>
      <c r="D1719" s="1239"/>
      <c r="E1719" s="1239"/>
      <c r="F1719" s="1240" t="str">
        <f>IF($J1692="TC",0,IF($J1692="Nso",0,VLOOKUP($A1689,'Class-9'!$B$9:$GZ$108,186,0)))</f>
        <v>0/200</v>
      </c>
      <c r="G1719" s="1241"/>
      <c r="H1719" s="468">
        <f>IF($J1692="TC",0,IF($J1692="Nso",0,VLOOKUP($A1689,'Class-9'!$B$9:$GAZ$108,142,0)))</f>
        <v>0</v>
      </c>
      <c r="I1719" s="1237" t="s">
        <v>74</v>
      </c>
      <c r="J1719" s="1221"/>
      <c r="K1719" s="1221"/>
      <c r="L1719" s="1221"/>
      <c r="M1719" s="1221"/>
      <c r="N1719" s="1221"/>
      <c r="O1719" s="1222"/>
    </row>
    <row r="1720" spans="1:15" ht="17.25" customHeight="1">
      <c r="A1720" s="1084"/>
      <c r="B1720" s="49" t="s">
        <v>79</v>
      </c>
      <c r="C1720" s="1209" t="s">
        <v>205</v>
      </c>
      <c r="D1720" s="1210"/>
      <c r="E1720" s="1211"/>
      <c r="F1720" s="1218" t="s">
        <v>206</v>
      </c>
      <c r="G1720" s="1219"/>
      <c r="H1720" s="519" t="s">
        <v>34</v>
      </c>
      <c r="I1720" s="1220" t="s">
        <v>75</v>
      </c>
      <c r="J1720" s="1221"/>
      <c r="K1720" s="1221"/>
      <c r="L1720" s="1221"/>
      <c r="M1720" s="1221"/>
      <c r="N1720" s="1221"/>
      <c r="O1720" s="1222"/>
    </row>
    <row r="1721" spans="1:15" ht="17.25" customHeight="1">
      <c r="A1721" s="1084"/>
      <c r="B1721" s="49" t="s">
        <v>79</v>
      </c>
      <c r="C1721" s="1212"/>
      <c r="D1721" s="1213"/>
      <c r="E1721" s="1214"/>
      <c r="F1721" s="1223" t="s">
        <v>207</v>
      </c>
      <c r="G1721" s="1224"/>
      <c r="H1721" s="520" t="s">
        <v>204</v>
      </c>
      <c r="I1721" s="1225" t="s">
        <v>76</v>
      </c>
      <c r="J1721" s="1226"/>
      <c r="K1721" s="1226"/>
      <c r="L1721" s="1226"/>
      <c r="M1721" s="1226"/>
      <c r="N1721" s="1226"/>
      <c r="O1721" s="1227"/>
    </row>
    <row r="1722" spans="1:15" ht="17.25" customHeight="1">
      <c r="A1722" s="1084"/>
      <c r="B1722" s="49" t="s">
        <v>79</v>
      </c>
      <c r="C1722" s="1212"/>
      <c r="D1722" s="1213"/>
      <c r="E1722" s="1214"/>
      <c r="F1722" s="1223" t="s">
        <v>211</v>
      </c>
      <c r="G1722" s="1224"/>
      <c r="H1722" s="520" t="s">
        <v>69</v>
      </c>
      <c r="I1722" s="1228"/>
      <c r="J1722" s="1229"/>
      <c r="K1722" s="1229"/>
      <c r="L1722" s="1229"/>
      <c r="M1722" s="1229"/>
      <c r="N1722" s="1229"/>
      <c r="O1722" s="1230"/>
    </row>
    <row r="1723" spans="1:15" ht="17.25" customHeight="1">
      <c r="A1723" s="1084"/>
      <c r="B1723" s="49" t="s">
        <v>79</v>
      </c>
      <c r="C1723" s="1212"/>
      <c r="D1723" s="1213"/>
      <c r="E1723" s="1214"/>
      <c r="F1723" s="1223" t="s">
        <v>212</v>
      </c>
      <c r="G1723" s="1224"/>
      <c r="H1723" s="520" t="s">
        <v>70</v>
      </c>
      <c r="I1723" s="1228"/>
      <c r="J1723" s="1229"/>
      <c r="K1723" s="1229"/>
      <c r="L1723" s="1229"/>
      <c r="M1723" s="1229"/>
      <c r="N1723" s="1229"/>
      <c r="O1723" s="1230"/>
    </row>
    <row r="1724" spans="1:15" ht="17.25" customHeight="1">
      <c r="A1724" s="1084"/>
      <c r="B1724" s="49" t="s">
        <v>79</v>
      </c>
      <c r="C1724" s="1212"/>
      <c r="D1724" s="1213"/>
      <c r="E1724" s="1214"/>
      <c r="F1724" s="1223" t="s">
        <v>125</v>
      </c>
      <c r="G1724" s="1224"/>
      <c r="H1724" s="520" t="s">
        <v>72</v>
      </c>
      <c r="I1724" s="1231" t="s">
        <v>96</v>
      </c>
      <c r="J1724" s="1232"/>
      <c r="K1724" s="1232"/>
      <c r="L1724" s="1232"/>
      <c r="M1724" s="1232"/>
      <c r="N1724" s="1232"/>
      <c r="O1724" s="1233"/>
    </row>
    <row r="1725" spans="1:15" ht="17.25" customHeight="1" thickBot="1">
      <c r="A1725" s="1084"/>
      <c r="B1725" s="62" t="s">
        <v>79</v>
      </c>
      <c r="C1725" s="1215"/>
      <c r="D1725" s="1216"/>
      <c r="E1725" s="1217"/>
      <c r="F1725" s="1206" t="s">
        <v>208</v>
      </c>
      <c r="G1725" s="1207"/>
      <c r="H1725" s="521" t="s">
        <v>71</v>
      </c>
      <c r="I1725" s="1234"/>
      <c r="J1725" s="1235"/>
      <c r="K1725" s="1235"/>
      <c r="L1725" s="1235"/>
      <c r="M1725" s="1235"/>
      <c r="N1725" s="1235"/>
      <c r="O1725" s="1236"/>
    </row>
    <row r="1726" spans="1:15" ht="24.75" customHeight="1" thickTop="1" thickBot="1">
      <c r="A1726" s="504">
        <f>A1689+1</f>
        <v>47</v>
      </c>
      <c r="B1726" s="1083" t="s">
        <v>56</v>
      </c>
      <c r="C1726" s="1083"/>
      <c r="D1726" s="1083"/>
      <c r="E1726" s="1083"/>
      <c r="F1726" s="1083"/>
      <c r="G1726" s="1083"/>
      <c r="H1726" s="1083"/>
      <c r="I1726" s="1083"/>
      <c r="J1726" s="1083"/>
      <c r="K1726" s="1083"/>
      <c r="L1726" s="1083"/>
      <c r="M1726" s="1083"/>
      <c r="N1726" s="1083"/>
      <c r="O1726" s="1083"/>
    </row>
    <row r="1727" spans="1:15" ht="42" customHeight="1" thickTop="1">
      <c r="A1727" s="1084"/>
      <c r="B1727" s="1085"/>
      <c r="C1727" s="1086"/>
      <c r="D1727" s="1089" t="str">
        <f>Master!$E$8</f>
        <v>Govt. Sr. Secondary School Raimalwada</v>
      </c>
      <c r="E1727" s="1090"/>
      <c r="F1727" s="1090"/>
      <c r="G1727" s="1090"/>
      <c r="H1727" s="1090"/>
      <c r="I1727" s="1090"/>
      <c r="J1727" s="1090"/>
      <c r="K1727" s="1090"/>
      <c r="L1727" s="1090"/>
      <c r="M1727" s="1090"/>
      <c r="N1727" s="1090"/>
      <c r="O1727" s="1091"/>
    </row>
    <row r="1728" spans="1:15" ht="27.75" customHeight="1" thickBot="1">
      <c r="A1728" s="1084"/>
      <c r="B1728" s="1087"/>
      <c r="C1728" s="1088"/>
      <c r="D1728" s="1092" t="str">
        <f>Master!$E$11</f>
        <v>P.S.-Bapini (Jodhpur)</v>
      </c>
      <c r="E1728" s="1093"/>
      <c r="F1728" s="1093"/>
      <c r="G1728" s="1093"/>
      <c r="H1728" s="1093"/>
      <c r="I1728" s="1093"/>
      <c r="J1728" s="1093"/>
      <c r="K1728" s="1093"/>
      <c r="L1728" s="1093"/>
      <c r="M1728" s="1093"/>
      <c r="N1728" s="1093"/>
      <c r="O1728" s="1094"/>
    </row>
    <row r="1729" spans="1:16" ht="17.25" customHeight="1">
      <c r="A1729" s="1084"/>
      <c r="B1729" s="352"/>
      <c r="C1729" s="1095" t="s">
        <v>188</v>
      </c>
      <c r="D1729" s="1096"/>
      <c r="E1729" s="1096"/>
      <c r="F1729" s="1096"/>
      <c r="G1729" s="1097"/>
      <c r="H1729" s="1104" t="s">
        <v>161</v>
      </c>
      <c r="I1729" s="1104"/>
      <c r="J1729" s="1107">
        <f>VLOOKUP($A1726,'Class-9'!$B$9:$K$108,6)</f>
        <v>0</v>
      </c>
      <c r="K1729" s="1108"/>
      <c r="L1729" s="1113" t="s">
        <v>77</v>
      </c>
      <c r="M1729" s="1114"/>
      <c r="N1729" s="1115" t="str">
        <f>Master!$E$14</f>
        <v>08151106901</v>
      </c>
      <c r="O1729" s="1116"/>
    </row>
    <row r="1730" spans="1:16" ht="17.25" customHeight="1">
      <c r="A1730" s="1084"/>
      <c r="B1730" s="47"/>
      <c r="C1730" s="1098"/>
      <c r="D1730" s="1099"/>
      <c r="E1730" s="1099"/>
      <c r="F1730" s="1099"/>
      <c r="G1730" s="1100"/>
      <c r="H1730" s="1105"/>
      <c r="I1730" s="1105"/>
      <c r="J1730" s="1109"/>
      <c r="K1730" s="1110"/>
      <c r="L1730" s="1071" t="s">
        <v>73</v>
      </c>
      <c r="M1730" s="1072"/>
      <c r="N1730" s="1072"/>
      <c r="O1730" s="1073"/>
      <c r="P1730" s="165" t="s">
        <v>196</v>
      </c>
    </row>
    <row r="1731" spans="1:16" ht="17.25" customHeight="1" thickBot="1">
      <c r="A1731" s="1084"/>
      <c r="B1731" s="47"/>
      <c r="C1731" s="1101"/>
      <c r="D1731" s="1102"/>
      <c r="E1731" s="1102"/>
      <c r="F1731" s="1102"/>
      <c r="G1731" s="1103"/>
      <c r="H1731" s="1106"/>
      <c r="I1731" s="1106"/>
      <c r="J1731" s="1111"/>
      <c r="K1731" s="1112"/>
      <c r="L1731" s="1074" t="s">
        <v>57</v>
      </c>
      <c r="M1731" s="1075"/>
      <c r="N1731" s="1076" t="str">
        <f>Master!$E$6</f>
        <v>2021-22</v>
      </c>
      <c r="O1731" s="1077"/>
    </row>
    <row r="1732" spans="1:16" ht="21.75" customHeight="1">
      <c r="A1732" s="1084"/>
      <c r="B1732" s="49" t="s">
        <v>79</v>
      </c>
      <c r="C1732" s="1078" t="s">
        <v>22</v>
      </c>
      <c r="D1732" s="1079"/>
      <c r="E1732" s="1079"/>
      <c r="F1732" s="1080"/>
      <c r="G1732" s="482" t="s">
        <v>186</v>
      </c>
      <c r="H1732" s="1081">
        <f>VLOOKUP($A1726,'Class-9'!$B$9:$EX$108,4,0)</f>
        <v>0</v>
      </c>
      <c r="I1732" s="1081"/>
      <c r="J1732" s="1081"/>
      <c r="K1732" s="1081"/>
      <c r="L1732" s="1081"/>
      <c r="M1732" s="1081"/>
      <c r="N1732" s="1081"/>
      <c r="O1732" s="1082"/>
    </row>
    <row r="1733" spans="1:16" ht="21.75" customHeight="1">
      <c r="A1733" s="1084"/>
      <c r="B1733" s="49" t="s">
        <v>79</v>
      </c>
      <c r="C1733" s="1065" t="s">
        <v>24</v>
      </c>
      <c r="D1733" s="1066"/>
      <c r="E1733" s="1066"/>
      <c r="F1733" s="1067"/>
      <c r="G1733" s="483" t="s">
        <v>186</v>
      </c>
      <c r="H1733" s="1068">
        <f>VLOOKUP($A1726,'Class-9'!$B$9:$EX$108,7,0)</f>
        <v>0</v>
      </c>
      <c r="I1733" s="1068"/>
      <c r="J1733" s="1068"/>
      <c r="K1733" s="1068"/>
      <c r="L1733" s="1068"/>
      <c r="M1733" s="1068"/>
      <c r="N1733" s="1068"/>
      <c r="O1733" s="1069"/>
    </row>
    <row r="1734" spans="1:16" ht="21.75" customHeight="1">
      <c r="A1734" s="1084"/>
      <c r="B1734" s="49" t="s">
        <v>79</v>
      </c>
      <c r="C1734" s="1065" t="s">
        <v>25</v>
      </c>
      <c r="D1734" s="1066"/>
      <c r="E1734" s="1066"/>
      <c r="F1734" s="1067"/>
      <c r="G1734" s="483" t="s">
        <v>186</v>
      </c>
      <c r="H1734" s="1068">
        <f>VLOOKUP($A1726,'Class-9'!$B$9:$EX$108,8,0)</f>
        <v>0</v>
      </c>
      <c r="I1734" s="1068"/>
      <c r="J1734" s="1068"/>
      <c r="K1734" s="1068"/>
      <c r="L1734" s="1068"/>
      <c r="M1734" s="1068"/>
      <c r="N1734" s="1068"/>
      <c r="O1734" s="1069"/>
    </row>
    <row r="1735" spans="1:16" ht="21.75" customHeight="1">
      <c r="A1735" s="1084"/>
      <c r="B1735" s="49" t="s">
        <v>79</v>
      </c>
      <c r="C1735" s="1065" t="s">
        <v>58</v>
      </c>
      <c r="D1735" s="1066"/>
      <c r="E1735" s="1066"/>
      <c r="F1735" s="1067"/>
      <c r="G1735" s="483" t="s">
        <v>186</v>
      </c>
      <c r="H1735" s="1068">
        <f>VLOOKUP($A1726,'Class-9'!$B$9:$EX$108,9,0)</f>
        <v>0</v>
      </c>
      <c r="I1735" s="1068"/>
      <c r="J1735" s="1068"/>
      <c r="K1735" s="1068"/>
      <c r="L1735" s="1068"/>
      <c r="M1735" s="1068"/>
      <c r="N1735" s="1068"/>
      <c r="O1735" s="1069"/>
    </row>
    <row r="1736" spans="1:16" ht="21.75" customHeight="1">
      <c r="A1736" s="1084"/>
      <c r="B1736" s="49" t="s">
        <v>79</v>
      </c>
      <c r="C1736" s="1065" t="s">
        <v>59</v>
      </c>
      <c r="D1736" s="1066"/>
      <c r="E1736" s="1066"/>
      <c r="F1736" s="1067"/>
      <c r="G1736" s="483" t="s">
        <v>186</v>
      </c>
      <c r="H1736" s="1070" t="str">
        <f>CONCATENATE('Class-9'!$G$4,'Class-9'!$J$4)</f>
        <v>9(A)</v>
      </c>
      <c r="I1736" s="1068"/>
      <c r="J1736" s="1068"/>
      <c r="K1736" s="1068"/>
      <c r="L1736" s="1068"/>
      <c r="M1736" s="1068"/>
      <c r="N1736" s="1068"/>
      <c r="O1736" s="1069"/>
    </row>
    <row r="1737" spans="1:16" ht="21.75" customHeight="1" thickBot="1">
      <c r="A1737" s="1084"/>
      <c r="B1737" s="49" t="s">
        <v>79</v>
      </c>
      <c r="C1737" s="1145" t="s">
        <v>27</v>
      </c>
      <c r="D1737" s="1146"/>
      <c r="E1737" s="1146"/>
      <c r="F1737" s="1147"/>
      <c r="G1737" s="484" t="s">
        <v>186</v>
      </c>
      <c r="H1737" s="1148">
        <f>VLOOKUP($A1726,'Class-9'!$B$9:$EX$108,10,0)</f>
        <v>0</v>
      </c>
      <c r="I1737" s="1148"/>
      <c r="J1737" s="1148"/>
      <c r="K1737" s="1148"/>
      <c r="L1737" s="1148"/>
      <c r="M1737" s="1148"/>
      <c r="N1737" s="1148"/>
      <c r="O1737" s="1149"/>
    </row>
    <row r="1738" spans="1:16" ht="19.5" customHeight="1">
      <c r="A1738" s="1084"/>
      <c r="B1738" s="60" t="s">
        <v>79</v>
      </c>
      <c r="C1738" s="1150" t="s">
        <v>60</v>
      </c>
      <c r="D1738" s="1151"/>
      <c r="E1738" s="1154" t="s">
        <v>83</v>
      </c>
      <c r="F1738" s="1154" t="s">
        <v>84</v>
      </c>
      <c r="G1738" s="1156" t="s">
        <v>33</v>
      </c>
      <c r="H1738" s="1158" t="s">
        <v>61</v>
      </c>
      <c r="I1738" s="1158"/>
      <c r="J1738" s="1159"/>
      <c r="K1738" s="1160" t="s">
        <v>100</v>
      </c>
      <c r="L1738" s="1161"/>
      <c r="M1738" s="1162"/>
      <c r="N1738" s="1154" t="s">
        <v>91</v>
      </c>
      <c r="O1738" s="1163" t="s">
        <v>209</v>
      </c>
    </row>
    <row r="1739" spans="1:16" ht="21.75" customHeight="1">
      <c r="A1739" s="1084"/>
      <c r="B1739" s="60"/>
      <c r="C1739" s="1152"/>
      <c r="D1739" s="1153"/>
      <c r="E1739" s="1155"/>
      <c r="F1739" s="1155"/>
      <c r="G1739" s="1157"/>
      <c r="H1739" s="507" t="s">
        <v>32</v>
      </c>
      <c r="I1739" s="347" t="s">
        <v>199</v>
      </c>
      <c r="J1739" s="508" t="s">
        <v>33</v>
      </c>
      <c r="K1739" s="507" t="s">
        <v>32</v>
      </c>
      <c r="L1739" s="347" t="s">
        <v>199</v>
      </c>
      <c r="M1739" s="508" t="s">
        <v>33</v>
      </c>
      <c r="N1739" s="1155"/>
      <c r="O1739" s="1164"/>
    </row>
    <row r="1740" spans="1:16" ht="21.75" customHeight="1" thickBot="1">
      <c r="A1740" s="1084"/>
      <c r="B1740" s="60" t="s">
        <v>79</v>
      </c>
      <c r="C1740" s="1139" t="s">
        <v>62</v>
      </c>
      <c r="D1740" s="1140"/>
      <c r="E1740" s="509">
        <f>'Class-9'!$L$7</f>
        <v>20</v>
      </c>
      <c r="F1740" s="509">
        <f>'Class-9'!$M$7</f>
        <v>20</v>
      </c>
      <c r="G1740" s="510">
        <f>SUM(E1740:F1740)</f>
        <v>40</v>
      </c>
      <c r="H1740" s="509">
        <f>'Class-9'!$O$7</f>
        <v>48</v>
      </c>
      <c r="I1740" s="509">
        <f>'Class-9'!$P$7</f>
        <v>12</v>
      </c>
      <c r="J1740" s="510">
        <f>SUM(H1740:I1740)</f>
        <v>60</v>
      </c>
      <c r="K1740" s="509">
        <f>'Class-9'!$R$7</f>
        <v>80</v>
      </c>
      <c r="L1740" s="509">
        <f>'Class-9'!$S$7</f>
        <v>20</v>
      </c>
      <c r="M1740" s="510">
        <f>SUM(K1740:L1740)</f>
        <v>100</v>
      </c>
      <c r="N1740" s="509">
        <f>SUM(G1740,J1740,M1740)</f>
        <v>200</v>
      </c>
      <c r="O1740" s="1165"/>
    </row>
    <row r="1741" spans="1:16" ht="17.25" customHeight="1">
      <c r="A1741" s="1084"/>
      <c r="B1741" s="60" t="s">
        <v>79</v>
      </c>
      <c r="C1741" s="1141" t="str">
        <f>'Class-9'!$L$3</f>
        <v>HINDI</v>
      </c>
      <c r="D1741" s="1142"/>
      <c r="E1741" s="511">
        <f>IF($J1729="TC",0,IF($J1729="Nso",0,VLOOKUP($A1726,'Class-9'!$B$9:$EX$108,11,0)))</f>
        <v>0</v>
      </c>
      <c r="F1741" s="511">
        <f>IF($J1729="TC",0,IF($J1729="Nso",0,VLOOKUP($A1726,'Class-9'!$B$9:$EX$108,12,0)))</f>
        <v>0</v>
      </c>
      <c r="G1741" s="512">
        <f>E1741+F1741</f>
        <v>0</v>
      </c>
      <c r="H1741" s="511">
        <f>IF($J1729="TC",0,IF($J1729="Nso",0,VLOOKUP($A1726,'Class-9'!$B$9:$EX$108,14,0)))</f>
        <v>0</v>
      </c>
      <c r="I1741" s="511">
        <f>IF($J1729="TC",0,IF($J1729="Nso",0,VLOOKUP($A1726,'Class-9'!$B$9:$EX$108,15,0)))</f>
        <v>0</v>
      </c>
      <c r="J1741" s="512">
        <f>H1741+I1741</f>
        <v>0</v>
      </c>
      <c r="K1741" s="511">
        <f>IF($J1729="TC",0,IF($J1729="Nso",0,VLOOKUP($A1726,'Class-9'!$B$9:$EX$108,17,0)))</f>
        <v>0</v>
      </c>
      <c r="L1741" s="511">
        <f>IF($J1729="Nso",0,VLOOKUP($A1726,'Class-9'!$B$9:$EX$108,18,0))</f>
        <v>0</v>
      </c>
      <c r="M1741" s="512">
        <f>K1741+L1741</f>
        <v>0</v>
      </c>
      <c r="N1741" s="511">
        <f>G1741+J1741+M1741</f>
        <v>0</v>
      </c>
      <c r="O1741" s="513" t="str">
        <f>IF($J1729="TC",0,IF($J1729="Nso",0,VLOOKUP($A1726,'Class-9'!$B$9:$EX$108,24,0)))</f>
        <v/>
      </c>
    </row>
    <row r="1742" spans="1:16" ht="17.25" customHeight="1">
      <c r="A1742" s="1084"/>
      <c r="B1742" s="60" t="s">
        <v>79</v>
      </c>
      <c r="C1742" s="1143" t="str">
        <f>'Class-9'!$Z$3</f>
        <v>ENGLISH</v>
      </c>
      <c r="D1742" s="1144"/>
      <c r="E1742" s="511">
        <f>IF($J1729="TC",0,IF($J1729="Nso",0,VLOOKUP($A1726,'Class-9'!$B$9:$EX$108,25,0)))</f>
        <v>0</v>
      </c>
      <c r="F1742" s="511">
        <f>IF($J1729="TC",0,IF($J1729="Nso",0,VLOOKUP($A1726,'Class-9'!$B$9:$EX$108,26,0)))</f>
        <v>0</v>
      </c>
      <c r="G1742" s="514">
        <f t="shared" ref="G1742:G1746" si="184">E1742+F1742</f>
        <v>0</v>
      </c>
      <c r="H1742" s="472">
        <f>IF($J1729="TC",0,IF($J1729="Nso",0,VLOOKUP($A1726,'Class-9'!$B$9:$EX$108,28,0)))</f>
        <v>0</v>
      </c>
      <c r="I1742" s="511">
        <f>IF($J1729="TC",0,IF($J1729="Nso",0,VLOOKUP($A1726,'Class-9'!$B$9:$EX$108,29,0)))</f>
        <v>0</v>
      </c>
      <c r="J1742" s="514">
        <f t="shared" ref="J1742:J1746" si="185">H1742+I1742</f>
        <v>0</v>
      </c>
      <c r="K1742" s="511">
        <f>IF($J1729="TC",0,IF($J1729="Nso",0,VLOOKUP($A1726,'Class-9'!$B$9:$EX$108,31,0)))</f>
        <v>0</v>
      </c>
      <c r="L1742" s="511">
        <f>IF($J1729="Nso",0,VLOOKUP($A1726,'Class-9'!$B$9:$EX$108,32,0))</f>
        <v>0</v>
      </c>
      <c r="M1742" s="514">
        <f t="shared" ref="M1742:M1746" si="186">K1742+L1742</f>
        <v>0</v>
      </c>
      <c r="N1742" s="511">
        <f t="shared" ref="N1742:N1746" si="187">G1742+J1742+M1742</f>
        <v>0</v>
      </c>
      <c r="O1742" s="513" t="str">
        <f>IF($J1729="TC",0,IF($J1729="Nso",0,VLOOKUP($A1726,'Class-9'!$B$9:$EX$108,38,0)))</f>
        <v/>
      </c>
    </row>
    <row r="1743" spans="1:16" ht="17.25" customHeight="1">
      <c r="A1743" s="1084"/>
      <c r="B1743" s="60" t="s">
        <v>79</v>
      </c>
      <c r="C1743" s="1143" t="str">
        <f>'Class-9'!$AN$3</f>
        <v>SANSKRIT</v>
      </c>
      <c r="D1743" s="1144"/>
      <c r="E1743" s="511">
        <f>IF($J1729="TC",0,IF($J1729="Nso",0,VLOOKUP($A1726,'Class-9'!$B$9:$EX$108,39,0)))</f>
        <v>0</v>
      </c>
      <c r="F1743" s="511">
        <f>IF($J1729="TC",0,IF($J1729="TC",0,IF($J1729="Nso",0,VLOOKUP($A1726,'Class-9'!$B$9:$EX$108,40,0))))</f>
        <v>0</v>
      </c>
      <c r="G1743" s="514">
        <f t="shared" si="184"/>
        <v>0</v>
      </c>
      <c r="H1743" s="472">
        <f>IF($J1729="TC",0,IF($J1729="Nso",0,VLOOKUP($A1726,'Class-9'!$B$9:$EX$108,42,0)))</f>
        <v>0</v>
      </c>
      <c r="I1743" s="511">
        <f>IF($J1729="TC",0,IF($J1729="Nso",0,VLOOKUP($A1726,'Class-9'!$B$9:$EX$108,43,0)))</f>
        <v>0</v>
      </c>
      <c r="J1743" s="514">
        <f t="shared" si="185"/>
        <v>0</v>
      </c>
      <c r="K1743" s="511">
        <f>IF($J1729="TC",0,IF($J1729="Nso",0,VLOOKUP($A1726,'Class-9'!$B$9:$EX$108,45,0)))</f>
        <v>0</v>
      </c>
      <c r="L1743" s="511">
        <f>IF($J1729="Nso",0,VLOOKUP($A1726,'Class-9'!$B$9:$EX$108,46,0))</f>
        <v>0</v>
      </c>
      <c r="M1743" s="514">
        <f t="shared" si="186"/>
        <v>0</v>
      </c>
      <c r="N1743" s="511">
        <f t="shared" si="187"/>
        <v>0</v>
      </c>
      <c r="O1743" s="513" t="str">
        <f>IF($J1729="TC",0,IF($J1729="Nso",0,VLOOKUP($A1726,'Class-9'!$B$9:$EX$108,52,0)))</f>
        <v/>
      </c>
    </row>
    <row r="1744" spans="1:16" ht="17.25" customHeight="1">
      <c r="A1744" s="1084"/>
      <c r="B1744" s="60" t="s">
        <v>79</v>
      </c>
      <c r="C1744" s="1143" t="str">
        <f>'Class-9'!$BB$3</f>
        <v>SCIENCE</v>
      </c>
      <c r="D1744" s="1144"/>
      <c r="E1744" s="511">
        <f>IF($J1729="TC",0,IF($J1729="Nso",0,VLOOKUP($A1726,'Class-9'!$B$9:$EX$108,53,0)))</f>
        <v>0</v>
      </c>
      <c r="F1744" s="511">
        <f>IF($J1729="TC",0,IF($J1729="Nso",0,VLOOKUP($A1726,'Class-9'!$B$9:$EX$108,54,0)))</f>
        <v>0</v>
      </c>
      <c r="G1744" s="514">
        <f t="shared" si="184"/>
        <v>0</v>
      </c>
      <c r="H1744" s="472">
        <f>IF($J1729="TC",0,IF($J1729="Nso",0,VLOOKUP($A1726,'Class-9'!$B$9:$EX$108,56,0)))</f>
        <v>0</v>
      </c>
      <c r="I1744" s="511">
        <f>IF($J1729="TC",0,IF($J1729="Nso",0,VLOOKUP($A1726,'Class-9'!$B$9:$EX$108,57,0)))</f>
        <v>0</v>
      </c>
      <c r="J1744" s="514">
        <f t="shared" si="185"/>
        <v>0</v>
      </c>
      <c r="K1744" s="511">
        <f>IF($J1729="TC",0,IF($J1729="Nso",0,VLOOKUP($A1726,'Class-9'!$B$9:$EX$108,59,0)))</f>
        <v>0</v>
      </c>
      <c r="L1744" s="511">
        <f>IF($J1729="Nso",0,VLOOKUP($A1726,'Class-9'!$B$9:$EX$108,60,0))</f>
        <v>0</v>
      </c>
      <c r="M1744" s="514">
        <f t="shared" si="186"/>
        <v>0</v>
      </c>
      <c r="N1744" s="511">
        <f t="shared" si="187"/>
        <v>0</v>
      </c>
      <c r="O1744" s="513" t="str">
        <f>IF($J1729="TC",0,IF($J1729="Nso",0,VLOOKUP($A1726,'Class-9'!$B$9:$EX$108,66,0)))</f>
        <v/>
      </c>
    </row>
    <row r="1745" spans="1:15" ht="17.25" customHeight="1">
      <c r="A1745" s="1084"/>
      <c r="B1745" s="60" t="s">
        <v>79</v>
      </c>
      <c r="C1745" s="1143" t="str">
        <f>'Class-9'!$BP$3</f>
        <v>MATHEMATICS</v>
      </c>
      <c r="D1745" s="1144"/>
      <c r="E1745" s="511">
        <f>IF($J1729="TC",0,IF($J1729="Nso",0,VLOOKUP($A1726,'Class-9'!$B$9:$EX$108,67,0)))</f>
        <v>0</v>
      </c>
      <c r="F1745" s="511">
        <f>IF($J1729="TC",0,IF($J1729="Nso",0,VLOOKUP($A1726,'Class-9'!$B$9:$EX$108,68,0)))</f>
        <v>0</v>
      </c>
      <c r="G1745" s="514">
        <f t="shared" si="184"/>
        <v>0</v>
      </c>
      <c r="H1745" s="472">
        <f>IF($J1729="TC",0,IF($J1729="Nso",0,VLOOKUP($A1726,'Class-9'!$B$9:$EX$108,70,0)))</f>
        <v>0</v>
      </c>
      <c r="I1745" s="511">
        <f>IF($J1729="TC",0,IF($J1729="Nso",0,VLOOKUP($A1726,'Class-9'!$B$9:$EX$108,71,0)))</f>
        <v>0</v>
      </c>
      <c r="J1745" s="514">
        <f t="shared" si="185"/>
        <v>0</v>
      </c>
      <c r="K1745" s="511">
        <f>IF($J1729="TC",0,IF($J1729="Nso",0,VLOOKUP($A1726,'Class-9'!$B$9:$EX$108,73,0)))</f>
        <v>0</v>
      </c>
      <c r="L1745" s="511">
        <f>IF($J1729="Nso",0,VLOOKUP($A1726,'Class-9'!$B$9:$EX$108,74,0))</f>
        <v>0</v>
      </c>
      <c r="M1745" s="514">
        <f t="shared" si="186"/>
        <v>0</v>
      </c>
      <c r="N1745" s="511">
        <f t="shared" si="187"/>
        <v>0</v>
      </c>
      <c r="O1745" s="513" t="str">
        <f>IF($J1729="TC",0,IF($J1729="Nso",0,VLOOKUP($A1726,'Class-9'!$B$9:$EX$108,80,0)))</f>
        <v/>
      </c>
    </row>
    <row r="1746" spans="1:15" ht="17.25" customHeight="1" thickBot="1">
      <c r="A1746" s="1084"/>
      <c r="B1746" s="60" t="s">
        <v>79</v>
      </c>
      <c r="C1746" s="1117" t="str">
        <f>'Class-9'!$CD$3</f>
        <v>SOCIAL SCIENCE</v>
      </c>
      <c r="D1746" s="1118"/>
      <c r="E1746" s="511">
        <f>IF($J1729="TC",0,IF($J1729="Nso",0,VLOOKUP($A1726,'Class-9'!$B$9:$EX$108,81,0)))</f>
        <v>0</v>
      </c>
      <c r="F1746" s="511">
        <f>IF($J1729="TC",0,IF($J1729="Nso",0,VLOOKUP($A1726,'Class-9'!$B$9:$EX$108,82,0)))</f>
        <v>0</v>
      </c>
      <c r="G1746" s="515">
        <f t="shared" si="184"/>
        <v>0</v>
      </c>
      <c r="H1746" s="516">
        <f>IF($J1729="TC",0,IF($J1729="Nso",0,VLOOKUP($A1726,'Class-9'!$B$9:$EX$108,84,0)))</f>
        <v>0</v>
      </c>
      <c r="I1746" s="511">
        <f>IF($J1729="TC",0,IF($J1729="Nso",0,VLOOKUP($A1726,'Class-9'!$B$9:$EX$108,85,0)))</f>
        <v>0</v>
      </c>
      <c r="J1746" s="515">
        <f t="shared" si="185"/>
        <v>0</v>
      </c>
      <c r="K1746" s="511">
        <f>IF($J1729="TC",0,IF($J1729="Nso",0,VLOOKUP($A1726,'Class-9'!$B$9:$EX$108,87,0)))</f>
        <v>0</v>
      </c>
      <c r="L1746" s="511">
        <f>IF($J1729="Nso",0,VLOOKUP($A1726,'Class-9'!$B$9:$EX$108,88,0))</f>
        <v>0</v>
      </c>
      <c r="M1746" s="515">
        <f t="shared" si="186"/>
        <v>0</v>
      </c>
      <c r="N1746" s="511">
        <f t="shared" si="187"/>
        <v>0</v>
      </c>
      <c r="O1746" s="513" t="str">
        <f>IF($J1729="TC",0,IF($J1729="Nso",0,VLOOKUP($A1726,'Class-9'!$B$9:$EX$108,94,0)))</f>
        <v/>
      </c>
    </row>
    <row r="1747" spans="1:15" ht="21.75" customHeight="1">
      <c r="A1747" s="1084"/>
      <c r="B1747" s="60" t="s">
        <v>79</v>
      </c>
      <c r="C1747" s="1119" t="s">
        <v>92</v>
      </c>
      <c r="D1747" s="1120"/>
      <c r="E1747" s="1121"/>
      <c r="F1747" s="1125" t="s">
        <v>93</v>
      </c>
      <c r="G1747" s="1126"/>
      <c r="H1747" s="1127" t="s">
        <v>94</v>
      </c>
      <c r="I1747" s="1128"/>
      <c r="J1747" s="1129" t="s">
        <v>47</v>
      </c>
      <c r="K1747" s="1130"/>
      <c r="L1747" s="517" t="s">
        <v>114</v>
      </c>
      <c r="M1747" s="1131" t="s">
        <v>45</v>
      </c>
      <c r="N1747" s="1132"/>
      <c r="O1747" s="518" t="s">
        <v>49</v>
      </c>
    </row>
    <row r="1748" spans="1:15" ht="21.75" customHeight="1" thickBot="1">
      <c r="A1748" s="1084"/>
      <c r="B1748" s="60" t="s">
        <v>79</v>
      </c>
      <c r="C1748" s="1122"/>
      <c r="D1748" s="1123"/>
      <c r="E1748" s="1124"/>
      <c r="F1748" s="1133">
        <f>IF($J1729="TC",0,IF($J1729="Nso",0,VLOOKUP($A1726,'Class-9'!$B$9:$EX$108,146,0)))</f>
        <v>0</v>
      </c>
      <c r="G1748" s="1134"/>
      <c r="H1748" s="1133">
        <f>IF($J1729="TC",0,IF($J1729="Nso",0,VLOOKUP($A1726,'Class-9'!$B$9:$EX$108,147,0)))</f>
        <v>0</v>
      </c>
      <c r="I1748" s="1134"/>
      <c r="J1748" s="1135">
        <f>IF($J1729="TC",0,IF($J1729="Nso",0,VLOOKUP($A1726,'Class-9'!$B$9:$EX$108,148,0)))</f>
        <v>0</v>
      </c>
      <c r="K1748" s="1136"/>
      <c r="L1748" s="349" t="str">
        <f>IF($J1729="TC",0,IF($J1729="Nso",0,VLOOKUP($A1726,'Class-9'!$B$9:$EX$108,149,0)))</f>
        <v/>
      </c>
      <c r="M1748" s="1137" t="str">
        <f>IF($J1729="TC","TC",IF($J1729="Nso","NSO",VLOOKUP($A1726,'Class-9'!$B$9:$EX$108,150,0)))</f>
        <v/>
      </c>
      <c r="N1748" s="1138"/>
      <c r="O1748" s="123" t="str">
        <f>IF($J1729="Nso",0,VLOOKUP($A1726,'Class-9'!$B$9:$EX$108,152,0))</f>
        <v/>
      </c>
    </row>
    <row r="1749" spans="1:15" ht="21.75" customHeight="1">
      <c r="A1749" s="1084"/>
      <c r="B1749" s="60" t="s">
        <v>79</v>
      </c>
      <c r="C1749" s="1186" t="s">
        <v>65</v>
      </c>
      <c r="D1749" s="1187"/>
      <c r="E1749" s="1187"/>
      <c r="F1749" s="1187"/>
      <c r="G1749" s="1187"/>
      <c r="H1749" s="1188"/>
      <c r="I1749" s="1189" t="s">
        <v>66</v>
      </c>
      <c r="J1749" s="1190"/>
      <c r="K1749" s="1190"/>
      <c r="L1749" s="124">
        <f>VLOOKUP($A1726,'Class-9'!$B$9:$EX$108,143,0)</f>
        <v>0</v>
      </c>
      <c r="M1749" s="1191" t="s">
        <v>126</v>
      </c>
      <c r="N1749" s="1192"/>
      <c r="O1749" s="1193"/>
    </row>
    <row r="1750" spans="1:15" ht="21.75" customHeight="1" thickBot="1">
      <c r="A1750" s="1084"/>
      <c r="B1750" s="60" t="s">
        <v>79</v>
      </c>
      <c r="C1750" s="1194" t="s">
        <v>60</v>
      </c>
      <c r="D1750" s="1195"/>
      <c r="E1750" s="1195"/>
      <c r="F1750" s="1196" t="s">
        <v>197</v>
      </c>
      <c r="G1750" s="1196"/>
      <c r="H1750" s="351" t="s">
        <v>53</v>
      </c>
      <c r="I1750" s="1197" t="s">
        <v>67</v>
      </c>
      <c r="J1750" s="1198"/>
      <c r="K1750" s="1198"/>
      <c r="L1750" s="174">
        <f>VLOOKUP($A1726,'Class-9'!$B$9:$EX$108,144,0)</f>
        <v>0</v>
      </c>
      <c r="M1750" s="1199" t="str">
        <f>IF($J1729="TC",0,IF($J1729="Nso",0,VLOOKUP($A1726,'Class-9'!$B$9:$EX$108,145,0)))</f>
        <v/>
      </c>
      <c r="N1750" s="1200"/>
      <c r="O1750" s="1201"/>
    </row>
    <row r="1751" spans="1:15" ht="21.75" customHeight="1">
      <c r="A1751" s="1084"/>
      <c r="B1751" s="60" t="s">
        <v>79</v>
      </c>
      <c r="C1751" s="1194"/>
      <c r="D1751" s="1195"/>
      <c r="E1751" s="1195"/>
      <c r="F1751" s="1196"/>
      <c r="G1751" s="1196"/>
      <c r="H1751" s="490" t="s">
        <v>203</v>
      </c>
      <c r="I1751" s="1202" t="s">
        <v>68</v>
      </c>
      <c r="J1751" s="1203"/>
      <c r="K1751" s="1203"/>
      <c r="L1751" s="1204">
        <f>IF($J1729="TC","Transferred",IF($J1729="Nso","NameSeparated",VLOOKUP($A1726,'Class-9'!$B$9:$EX$108,153,0)))</f>
        <v>0</v>
      </c>
      <c r="M1751" s="1204"/>
      <c r="N1751" s="1204"/>
      <c r="O1751" s="1205"/>
    </row>
    <row r="1752" spans="1:15" s="489" customFormat="1" ht="17.25" customHeight="1">
      <c r="A1752" s="1084"/>
      <c r="B1752" s="488" t="s">
        <v>79</v>
      </c>
      <c r="C1752" s="1166" t="str">
        <f>'Class-9'!$CR$3</f>
        <v>Foundation Of Information Tech.</v>
      </c>
      <c r="D1752" s="1167"/>
      <c r="E1752" s="1168"/>
      <c r="F1752" s="1169" t="str">
        <f>IF($J1729="TC",0,IF($J1729="Nso",0,VLOOKUP($A1726,'Class-9'!$B$9:$GA$108,170,0)))</f>
        <v>0/200</v>
      </c>
      <c r="G1752" s="1169"/>
      <c r="H1752" s="122">
        <f>IF($J1729="TC",0,IF($J1729="Nso",0,VLOOKUP($A1726,'Class-9'!$B$9:$GA$108,106,0)))</f>
        <v>0</v>
      </c>
      <c r="I1752" s="1170" t="s">
        <v>81</v>
      </c>
      <c r="J1752" s="1171"/>
      <c r="K1752" s="1171"/>
      <c r="L1752" s="1172">
        <f>'Class-9'!$T$2</f>
        <v>44676</v>
      </c>
      <c r="M1752" s="1173"/>
      <c r="N1752" s="1173"/>
      <c r="O1752" s="1174"/>
    </row>
    <row r="1753" spans="1:15" s="489" customFormat="1" ht="17.25" customHeight="1">
      <c r="A1753" s="1084"/>
      <c r="B1753" s="488" t="s">
        <v>79</v>
      </c>
      <c r="C1753" s="1175" t="str">
        <f>'Class-9'!$DD$3</f>
        <v>Health &amp; Phy. Edu.</v>
      </c>
      <c r="D1753" s="1169"/>
      <c r="E1753" s="1169"/>
      <c r="F1753" s="1176" t="str">
        <f>IF($J1729="TC",0,IF($J1729="Nso",0,VLOOKUP($A1726,'Class-9'!$B$9:$GA$108,174,0)))</f>
        <v>0/200</v>
      </c>
      <c r="G1753" s="1177"/>
      <c r="H1753" s="122">
        <f>IF($J1729="TC",0,IF($J1729="Nso",0,VLOOKUP($A1726,'Class-9'!$B$9:$GA$108,118,0)))</f>
        <v>0</v>
      </c>
      <c r="I1753" s="1178"/>
      <c r="J1753" s="1179"/>
      <c r="K1753" s="1179"/>
      <c r="L1753" s="1179"/>
      <c r="M1753" s="1179"/>
      <c r="N1753" s="1179"/>
      <c r="O1753" s="1180"/>
    </row>
    <row r="1754" spans="1:15" s="489" customFormat="1" ht="17.25" customHeight="1">
      <c r="A1754" s="1084"/>
      <c r="B1754" s="488" t="s">
        <v>79</v>
      </c>
      <c r="C1754" s="1184" t="str">
        <f>'Class-9'!$DP$3</f>
        <v>S.U.P.W.</v>
      </c>
      <c r="D1754" s="1185"/>
      <c r="E1754" s="1185"/>
      <c r="F1754" s="1176" t="str">
        <f>IF($J1729="TC",0,IF($J1729="Nso",0,VLOOKUP($A1726,'Class-9'!$B$9:$GA$108,178,0)))</f>
        <v>0/100</v>
      </c>
      <c r="G1754" s="1177"/>
      <c r="H1754" s="122">
        <f>IF($J1729="TC",0,IF($J1729="Nso",0,VLOOKUP($A1726,'Class-9'!$B$9:$GA$108,124,0)))</f>
        <v>0</v>
      </c>
      <c r="I1754" s="1181"/>
      <c r="J1754" s="1182"/>
      <c r="K1754" s="1182"/>
      <c r="L1754" s="1182"/>
      <c r="M1754" s="1182"/>
      <c r="N1754" s="1182"/>
      <c r="O1754" s="1183"/>
    </row>
    <row r="1755" spans="1:15" s="489" customFormat="1" ht="17.25" customHeight="1">
      <c r="A1755" s="1084"/>
      <c r="B1755" s="488"/>
      <c r="C1755" s="1184" t="str">
        <f>'Class-9'!$DV$3</f>
        <v>ART EDUCATION</v>
      </c>
      <c r="D1755" s="1185"/>
      <c r="E1755" s="1185"/>
      <c r="F1755" s="1176" t="str">
        <f>IF($J1728="TC",0,IF($J1728="Nso",0,VLOOKUP($A1726,'Class-9'!$B$9:$GA$108,182,0)))</f>
        <v>0/100</v>
      </c>
      <c r="G1755" s="1177"/>
      <c r="H1755" s="122">
        <f>IF($J1728="TC",0,IF($J1728="Nso",0,VLOOKUP($A1726,'Class-9'!$B$9:$GA$108,130,0)))</f>
        <v>0</v>
      </c>
      <c r="I1755" s="1237" t="s">
        <v>95</v>
      </c>
      <c r="J1755" s="1221"/>
      <c r="K1755" s="1221"/>
      <c r="L1755" s="1221"/>
      <c r="M1755" s="1221"/>
      <c r="N1755" s="1221"/>
      <c r="O1755" s="1222"/>
    </row>
    <row r="1756" spans="1:15" s="489" customFormat="1" ht="17.25" customHeight="1" thickBot="1">
      <c r="A1756" s="1084"/>
      <c r="B1756" s="488" t="s">
        <v>79</v>
      </c>
      <c r="C1756" s="1238" t="str">
        <f>'Class-9'!$EB$3</f>
        <v>H &amp; C RAJ</v>
      </c>
      <c r="D1756" s="1239"/>
      <c r="E1756" s="1239"/>
      <c r="F1756" s="1240" t="str">
        <f>IF($J1729="TC",0,IF($J1729="Nso",0,VLOOKUP($A1726,'Class-9'!$B$9:$GZ$108,186,0)))</f>
        <v>0/200</v>
      </c>
      <c r="G1756" s="1241"/>
      <c r="H1756" s="468">
        <f>IF($J1729="TC",0,IF($J1729="Nso",0,VLOOKUP($A1726,'Class-9'!$B$9:$GAZ$108,142,0)))</f>
        <v>0</v>
      </c>
      <c r="I1756" s="1237" t="s">
        <v>74</v>
      </c>
      <c r="J1756" s="1221"/>
      <c r="K1756" s="1221"/>
      <c r="L1756" s="1221"/>
      <c r="M1756" s="1221"/>
      <c r="N1756" s="1221"/>
      <c r="O1756" s="1222"/>
    </row>
    <row r="1757" spans="1:15" ht="17.25" customHeight="1">
      <c r="A1757" s="1084"/>
      <c r="B1757" s="49" t="s">
        <v>79</v>
      </c>
      <c r="C1757" s="1209" t="s">
        <v>205</v>
      </c>
      <c r="D1757" s="1210"/>
      <c r="E1757" s="1211"/>
      <c r="F1757" s="1218" t="s">
        <v>206</v>
      </c>
      <c r="G1757" s="1219"/>
      <c r="H1757" s="519" t="s">
        <v>34</v>
      </c>
      <c r="I1757" s="1220" t="s">
        <v>75</v>
      </c>
      <c r="J1757" s="1221"/>
      <c r="K1757" s="1221"/>
      <c r="L1757" s="1221"/>
      <c r="M1757" s="1221"/>
      <c r="N1757" s="1221"/>
      <c r="O1757" s="1222"/>
    </row>
    <row r="1758" spans="1:15" ht="17.25" customHeight="1">
      <c r="A1758" s="1084"/>
      <c r="B1758" s="49" t="s">
        <v>79</v>
      </c>
      <c r="C1758" s="1212"/>
      <c r="D1758" s="1213"/>
      <c r="E1758" s="1214"/>
      <c r="F1758" s="1223" t="s">
        <v>207</v>
      </c>
      <c r="G1758" s="1224"/>
      <c r="H1758" s="520" t="s">
        <v>204</v>
      </c>
      <c r="I1758" s="1225" t="s">
        <v>76</v>
      </c>
      <c r="J1758" s="1226"/>
      <c r="K1758" s="1226"/>
      <c r="L1758" s="1226"/>
      <c r="M1758" s="1226"/>
      <c r="N1758" s="1226"/>
      <c r="O1758" s="1227"/>
    </row>
    <row r="1759" spans="1:15" ht="17.25" customHeight="1">
      <c r="A1759" s="1084"/>
      <c r="B1759" s="49" t="s">
        <v>79</v>
      </c>
      <c r="C1759" s="1212"/>
      <c r="D1759" s="1213"/>
      <c r="E1759" s="1214"/>
      <c r="F1759" s="1223" t="s">
        <v>211</v>
      </c>
      <c r="G1759" s="1224"/>
      <c r="H1759" s="520" t="s">
        <v>69</v>
      </c>
      <c r="I1759" s="1228"/>
      <c r="J1759" s="1229"/>
      <c r="K1759" s="1229"/>
      <c r="L1759" s="1229"/>
      <c r="M1759" s="1229"/>
      <c r="N1759" s="1229"/>
      <c r="O1759" s="1230"/>
    </row>
    <row r="1760" spans="1:15" ht="17.25" customHeight="1">
      <c r="A1760" s="1084"/>
      <c r="B1760" s="49" t="s">
        <v>79</v>
      </c>
      <c r="C1760" s="1212"/>
      <c r="D1760" s="1213"/>
      <c r="E1760" s="1214"/>
      <c r="F1760" s="1223" t="s">
        <v>212</v>
      </c>
      <c r="G1760" s="1224"/>
      <c r="H1760" s="520" t="s">
        <v>70</v>
      </c>
      <c r="I1760" s="1228"/>
      <c r="J1760" s="1229"/>
      <c r="K1760" s="1229"/>
      <c r="L1760" s="1229"/>
      <c r="M1760" s="1229"/>
      <c r="N1760" s="1229"/>
      <c r="O1760" s="1230"/>
    </row>
    <row r="1761" spans="1:16" ht="17.25" customHeight="1">
      <c r="A1761" s="1084"/>
      <c r="B1761" s="49" t="s">
        <v>79</v>
      </c>
      <c r="C1761" s="1212"/>
      <c r="D1761" s="1213"/>
      <c r="E1761" s="1214"/>
      <c r="F1761" s="1223" t="s">
        <v>125</v>
      </c>
      <c r="G1761" s="1224"/>
      <c r="H1761" s="520" t="s">
        <v>72</v>
      </c>
      <c r="I1761" s="1231" t="s">
        <v>96</v>
      </c>
      <c r="J1761" s="1232"/>
      <c r="K1761" s="1232"/>
      <c r="L1761" s="1232"/>
      <c r="M1761" s="1232"/>
      <c r="N1761" s="1232"/>
      <c r="O1761" s="1233"/>
    </row>
    <row r="1762" spans="1:16" ht="17.25" customHeight="1" thickBot="1">
      <c r="A1762" s="1084"/>
      <c r="B1762" s="62" t="s">
        <v>79</v>
      </c>
      <c r="C1762" s="1215"/>
      <c r="D1762" s="1216"/>
      <c r="E1762" s="1217"/>
      <c r="F1762" s="1206" t="s">
        <v>208</v>
      </c>
      <c r="G1762" s="1207"/>
      <c r="H1762" s="521" t="s">
        <v>71</v>
      </c>
      <c r="I1762" s="1234"/>
      <c r="J1762" s="1235"/>
      <c r="K1762" s="1235"/>
      <c r="L1762" s="1235"/>
      <c r="M1762" s="1235"/>
      <c r="N1762" s="1235"/>
      <c r="O1762" s="1236"/>
    </row>
    <row r="1763" spans="1:16" ht="22.5" customHeight="1" thickTop="1">
      <c r="A1763" s="1208"/>
      <c r="B1763" s="1208"/>
      <c r="C1763" s="1208"/>
      <c r="D1763" s="1208"/>
      <c r="E1763" s="1208"/>
      <c r="F1763" s="1208"/>
      <c r="G1763" s="1208"/>
      <c r="H1763" s="1208"/>
      <c r="I1763" s="1208"/>
      <c r="J1763" s="1208"/>
      <c r="K1763" s="1208"/>
      <c r="L1763" s="1208"/>
      <c r="M1763" s="1208"/>
      <c r="N1763" s="1208"/>
      <c r="O1763" s="1208"/>
    </row>
    <row r="1764" spans="1:16" ht="24.75" customHeight="1" thickBot="1">
      <c r="A1764" s="504">
        <f>A1726+1</f>
        <v>48</v>
      </c>
      <c r="B1764" s="1083" t="s">
        <v>56</v>
      </c>
      <c r="C1764" s="1083"/>
      <c r="D1764" s="1083"/>
      <c r="E1764" s="1083"/>
      <c r="F1764" s="1083"/>
      <c r="G1764" s="1083"/>
      <c r="H1764" s="1083"/>
      <c r="I1764" s="1083"/>
      <c r="J1764" s="1083"/>
      <c r="K1764" s="1083"/>
      <c r="L1764" s="1083"/>
      <c r="M1764" s="1083"/>
      <c r="N1764" s="1083"/>
      <c r="O1764" s="1083"/>
    </row>
    <row r="1765" spans="1:16" ht="42" customHeight="1" thickTop="1">
      <c r="A1765" s="1084"/>
      <c r="B1765" s="1085"/>
      <c r="C1765" s="1086"/>
      <c r="D1765" s="1089" t="str">
        <f>Master!$E$8</f>
        <v>Govt. Sr. Secondary School Raimalwada</v>
      </c>
      <c r="E1765" s="1090"/>
      <c r="F1765" s="1090"/>
      <c r="G1765" s="1090"/>
      <c r="H1765" s="1090"/>
      <c r="I1765" s="1090"/>
      <c r="J1765" s="1090"/>
      <c r="K1765" s="1090"/>
      <c r="L1765" s="1090"/>
      <c r="M1765" s="1090"/>
      <c r="N1765" s="1090"/>
      <c r="O1765" s="1091"/>
    </row>
    <row r="1766" spans="1:16" ht="27.75" customHeight="1" thickBot="1">
      <c r="A1766" s="1084"/>
      <c r="B1766" s="1087"/>
      <c r="C1766" s="1088"/>
      <c r="D1766" s="1092" t="str">
        <f>Master!$E$11</f>
        <v>P.S.-Bapini (Jodhpur)</v>
      </c>
      <c r="E1766" s="1093"/>
      <c r="F1766" s="1093"/>
      <c r="G1766" s="1093"/>
      <c r="H1766" s="1093"/>
      <c r="I1766" s="1093"/>
      <c r="J1766" s="1093"/>
      <c r="K1766" s="1093"/>
      <c r="L1766" s="1093"/>
      <c r="M1766" s="1093"/>
      <c r="N1766" s="1093"/>
      <c r="O1766" s="1094"/>
    </row>
    <row r="1767" spans="1:16" ht="17.25" customHeight="1">
      <c r="A1767" s="1084"/>
      <c r="B1767" s="352"/>
      <c r="C1767" s="1095" t="s">
        <v>188</v>
      </c>
      <c r="D1767" s="1096"/>
      <c r="E1767" s="1096"/>
      <c r="F1767" s="1096"/>
      <c r="G1767" s="1097"/>
      <c r="H1767" s="1104" t="s">
        <v>161</v>
      </c>
      <c r="I1767" s="1104"/>
      <c r="J1767" s="1107">
        <f>VLOOKUP($A1764,'Class-9'!$B$9:$K$108,6)</f>
        <v>0</v>
      </c>
      <c r="K1767" s="1108"/>
      <c r="L1767" s="1113" t="s">
        <v>77</v>
      </c>
      <c r="M1767" s="1114"/>
      <c r="N1767" s="1115" t="str">
        <f>Master!$E$14</f>
        <v>08151106901</v>
      </c>
      <c r="O1767" s="1116"/>
    </row>
    <row r="1768" spans="1:16" ht="17.25" customHeight="1">
      <c r="A1768" s="1084"/>
      <c r="B1768" s="47"/>
      <c r="C1768" s="1098"/>
      <c r="D1768" s="1099"/>
      <c r="E1768" s="1099"/>
      <c r="F1768" s="1099"/>
      <c r="G1768" s="1100"/>
      <c r="H1768" s="1105"/>
      <c r="I1768" s="1105"/>
      <c r="J1768" s="1109"/>
      <c r="K1768" s="1110"/>
      <c r="L1768" s="1071" t="s">
        <v>73</v>
      </c>
      <c r="M1768" s="1072"/>
      <c r="N1768" s="1072"/>
      <c r="O1768" s="1073"/>
      <c r="P1768" s="165" t="s">
        <v>196</v>
      </c>
    </row>
    <row r="1769" spans="1:16" ht="17.25" customHeight="1" thickBot="1">
      <c r="A1769" s="1084"/>
      <c r="B1769" s="47"/>
      <c r="C1769" s="1101"/>
      <c r="D1769" s="1102"/>
      <c r="E1769" s="1102"/>
      <c r="F1769" s="1102"/>
      <c r="G1769" s="1103"/>
      <c r="H1769" s="1106"/>
      <c r="I1769" s="1106"/>
      <c r="J1769" s="1111"/>
      <c r="K1769" s="1112"/>
      <c r="L1769" s="1074" t="s">
        <v>57</v>
      </c>
      <c r="M1769" s="1075"/>
      <c r="N1769" s="1076" t="str">
        <f>Master!$E$6</f>
        <v>2021-22</v>
      </c>
      <c r="O1769" s="1077"/>
    </row>
    <row r="1770" spans="1:16" ht="21.75" customHeight="1">
      <c r="A1770" s="1084"/>
      <c r="B1770" s="49" t="s">
        <v>79</v>
      </c>
      <c r="C1770" s="1078" t="s">
        <v>22</v>
      </c>
      <c r="D1770" s="1079"/>
      <c r="E1770" s="1079"/>
      <c r="F1770" s="1080"/>
      <c r="G1770" s="482" t="s">
        <v>186</v>
      </c>
      <c r="H1770" s="1081">
        <f>VLOOKUP($A1764,'Class-9'!$B$9:$EX$108,4,0)</f>
        <v>0</v>
      </c>
      <c r="I1770" s="1081"/>
      <c r="J1770" s="1081"/>
      <c r="K1770" s="1081"/>
      <c r="L1770" s="1081"/>
      <c r="M1770" s="1081"/>
      <c r="N1770" s="1081"/>
      <c r="O1770" s="1082"/>
    </row>
    <row r="1771" spans="1:16" ht="21.75" customHeight="1">
      <c r="A1771" s="1084"/>
      <c r="B1771" s="49" t="s">
        <v>79</v>
      </c>
      <c r="C1771" s="1065" t="s">
        <v>24</v>
      </c>
      <c r="D1771" s="1066"/>
      <c r="E1771" s="1066"/>
      <c r="F1771" s="1067"/>
      <c r="G1771" s="483" t="s">
        <v>186</v>
      </c>
      <c r="H1771" s="1068">
        <f>VLOOKUP($A1764,'Class-9'!$B$9:$EX$108,7,0)</f>
        <v>0</v>
      </c>
      <c r="I1771" s="1068"/>
      <c r="J1771" s="1068"/>
      <c r="K1771" s="1068"/>
      <c r="L1771" s="1068"/>
      <c r="M1771" s="1068"/>
      <c r="N1771" s="1068"/>
      <c r="O1771" s="1069"/>
    </row>
    <row r="1772" spans="1:16" ht="21.75" customHeight="1">
      <c r="A1772" s="1084"/>
      <c r="B1772" s="49" t="s">
        <v>79</v>
      </c>
      <c r="C1772" s="1065" t="s">
        <v>25</v>
      </c>
      <c r="D1772" s="1066"/>
      <c r="E1772" s="1066"/>
      <c r="F1772" s="1067"/>
      <c r="G1772" s="483" t="s">
        <v>186</v>
      </c>
      <c r="H1772" s="1068">
        <f>VLOOKUP($A1764,'Class-9'!$B$9:$EX$108,8,0)</f>
        <v>0</v>
      </c>
      <c r="I1772" s="1068"/>
      <c r="J1772" s="1068"/>
      <c r="K1772" s="1068"/>
      <c r="L1772" s="1068"/>
      <c r="M1772" s="1068"/>
      <c r="N1772" s="1068"/>
      <c r="O1772" s="1069"/>
    </row>
    <row r="1773" spans="1:16" ht="21.75" customHeight="1">
      <c r="A1773" s="1084"/>
      <c r="B1773" s="49" t="s">
        <v>79</v>
      </c>
      <c r="C1773" s="1065" t="s">
        <v>58</v>
      </c>
      <c r="D1773" s="1066"/>
      <c r="E1773" s="1066"/>
      <c r="F1773" s="1067"/>
      <c r="G1773" s="483" t="s">
        <v>186</v>
      </c>
      <c r="H1773" s="1068">
        <f>VLOOKUP($A1764,'Class-9'!$B$9:$EX$108,9,0)</f>
        <v>0</v>
      </c>
      <c r="I1773" s="1068"/>
      <c r="J1773" s="1068"/>
      <c r="K1773" s="1068"/>
      <c r="L1773" s="1068"/>
      <c r="M1773" s="1068"/>
      <c r="N1773" s="1068"/>
      <c r="O1773" s="1069"/>
    </row>
    <row r="1774" spans="1:16" ht="21.75" customHeight="1">
      <c r="A1774" s="1084"/>
      <c r="B1774" s="49" t="s">
        <v>79</v>
      </c>
      <c r="C1774" s="1065" t="s">
        <v>59</v>
      </c>
      <c r="D1774" s="1066"/>
      <c r="E1774" s="1066"/>
      <c r="F1774" s="1067"/>
      <c r="G1774" s="483" t="s">
        <v>186</v>
      </c>
      <c r="H1774" s="1070" t="str">
        <f>CONCATENATE('Class-9'!$G$4,'Class-9'!$J$4)</f>
        <v>9(A)</v>
      </c>
      <c r="I1774" s="1068"/>
      <c r="J1774" s="1068"/>
      <c r="K1774" s="1068"/>
      <c r="L1774" s="1068"/>
      <c r="M1774" s="1068"/>
      <c r="N1774" s="1068"/>
      <c r="O1774" s="1069"/>
    </row>
    <row r="1775" spans="1:16" ht="21.75" customHeight="1" thickBot="1">
      <c r="A1775" s="1084"/>
      <c r="B1775" s="49" t="s">
        <v>79</v>
      </c>
      <c r="C1775" s="1145" t="s">
        <v>27</v>
      </c>
      <c r="D1775" s="1146"/>
      <c r="E1775" s="1146"/>
      <c r="F1775" s="1147"/>
      <c r="G1775" s="484" t="s">
        <v>186</v>
      </c>
      <c r="H1775" s="1148">
        <f>VLOOKUP($A1764,'Class-9'!$B$9:$EX$108,10,0)</f>
        <v>0</v>
      </c>
      <c r="I1775" s="1148"/>
      <c r="J1775" s="1148"/>
      <c r="K1775" s="1148"/>
      <c r="L1775" s="1148"/>
      <c r="M1775" s="1148"/>
      <c r="N1775" s="1148"/>
      <c r="O1775" s="1149"/>
    </row>
    <row r="1776" spans="1:16" ht="19.5" customHeight="1">
      <c r="A1776" s="1084"/>
      <c r="B1776" s="60" t="s">
        <v>79</v>
      </c>
      <c r="C1776" s="1150" t="s">
        <v>60</v>
      </c>
      <c r="D1776" s="1151"/>
      <c r="E1776" s="1154" t="s">
        <v>83</v>
      </c>
      <c r="F1776" s="1154" t="s">
        <v>84</v>
      </c>
      <c r="G1776" s="1156" t="s">
        <v>33</v>
      </c>
      <c r="H1776" s="1158" t="s">
        <v>61</v>
      </c>
      <c r="I1776" s="1158"/>
      <c r="J1776" s="1159"/>
      <c r="K1776" s="1160" t="s">
        <v>100</v>
      </c>
      <c r="L1776" s="1161"/>
      <c r="M1776" s="1162"/>
      <c r="N1776" s="1154" t="s">
        <v>91</v>
      </c>
      <c r="O1776" s="1163" t="s">
        <v>209</v>
      </c>
    </row>
    <row r="1777" spans="1:15" ht="21.75" customHeight="1">
      <c r="A1777" s="1084"/>
      <c r="B1777" s="60"/>
      <c r="C1777" s="1152"/>
      <c r="D1777" s="1153"/>
      <c r="E1777" s="1155"/>
      <c r="F1777" s="1155"/>
      <c r="G1777" s="1157"/>
      <c r="H1777" s="507" t="s">
        <v>32</v>
      </c>
      <c r="I1777" s="347" t="s">
        <v>199</v>
      </c>
      <c r="J1777" s="508" t="s">
        <v>33</v>
      </c>
      <c r="K1777" s="507" t="s">
        <v>32</v>
      </c>
      <c r="L1777" s="347" t="s">
        <v>199</v>
      </c>
      <c r="M1777" s="508" t="s">
        <v>33</v>
      </c>
      <c r="N1777" s="1155"/>
      <c r="O1777" s="1164"/>
    </row>
    <row r="1778" spans="1:15" ht="21.75" customHeight="1" thickBot="1">
      <c r="A1778" s="1084"/>
      <c r="B1778" s="60" t="s">
        <v>79</v>
      </c>
      <c r="C1778" s="1139" t="s">
        <v>62</v>
      </c>
      <c r="D1778" s="1140"/>
      <c r="E1778" s="509">
        <f>'Class-9'!$L$7</f>
        <v>20</v>
      </c>
      <c r="F1778" s="509">
        <f>'Class-9'!$M$7</f>
        <v>20</v>
      </c>
      <c r="G1778" s="510">
        <f>SUM(E1778:F1778)</f>
        <v>40</v>
      </c>
      <c r="H1778" s="509">
        <f>'Class-9'!$O$7</f>
        <v>48</v>
      </c>
      <c r="I1778" s="509">
        <f>'Class-9'!$P$7</f>
        <v>12</v>
      </c>
      <c r="J1778" s="510">
        <f>SUM(H1778:I1778)</f>
        <v>60</v>
      </c>
      <c r="K1778" s="509">
        <f>'Class-9'!$R$7</f>
        <v>80</v>
      </c>
      <c r="L1778" s="509">
        <f>'Class-9'!$S$7</f>
        <v>20</v>
      </c>
      <c r="M1778" s="510">
        <f>SUM(K1778:L1778)</f>
        <v>100</v>
      </c>
      <c r="N1778" s="509">
        <f>SUM(G1778,J1778,M1778)</f>
        <v>200</v>
      </c>
      <c r="O1778" s="1165"/>
    </row>
    <row r="1779" spans="1:15" ht="17.25" customHeight="1">
      <c r="A1779" s="1084"/>
      <c r="B1779" s="60" t="s">
        <v>79</v>
      </c>
      <c r="C1779" s="1141" t="str">
        <f>'Class-9'!$L$3</f>
        <v>HINDI</v>
      </c>
      <c r="D1779" s="1142"/>
      <c r="E1779" s="511">
        <f>IF($J1767="TC",0,IF($J1767="Nso",0,VLOOKUP($A1764,'Class-9'!$B$9:$EX$108,11,0)))</f>
        <v>0</v>
      </c>
      <c r="F1779" s="511">
        <f>IF($J1767="TC",0,IF($J1767="Nso",0,VLOOKUP($A1764,'Class-9'!$B$9:$EX$108,12,0)))</f>
        <v>0</v>
      </c>
      <c r="G1779" s="512">
        <f>E1779+F1779</f>
        <v>0</v>
      </c>
      <c r="H1779" s="511">
        <f>IF($J1767="TC",0,IF($J1767="Nso",0,VLOOKUP($A1764,'Class-9'!$B$9:$EX$108,14,0)))</f>
        <v>0</v>
      </c>
      <c r="I1779" s="511">
        <f>IF($J1767="TC",0,IF($J1767="Nso",0,VLOOKUP($A1764,'Class-9'!$B$9:$EX$108,15,0)))</f>
        <v>0</v>
      </c>
      <c r="J1779" s="512">
        <f>H1779+I1779</f>
        <v>0</v>
      </c>
      <c r="K1779" s="511">
        <f>IF($J1767="TC",0,IF($J1767="Nso",0,VLOOKUP($A1764,'Class-9'!$B$9:$EX$108,17,0)))</f>
        <v>0</v>
      </c>
      <c r="L1779" s="511">
        <f>IF($J1767="Nso",0,VLOOKUP($A1764,'Class-9'!$B$9:$EX$108,18,0))</f>
        <v>0</v>
      </c>
      <c r="M1779" s="512">
        <f>K1779+L1779</f>
        <v>0</v>
      </c>
      <c r="N1779" s="511">
        <f>G1779+J1779+M1779</f>
        <v>0</v>
      </c>
      <c r="O1779" s="513" t="str">
        <f>IF($J1767="TC",0,IF($J1767="Nso",0,VLOOKUP($A1764,'Class-9'!$B$9:$EX$108,24,0)))</f>
        <v/>
      </c>
    </row>
    <row r="1780" spans="1:15" ht="17.25" customHeight="1">
      <c r="A1780" s="1084"/>
      <c r="B1780" s="60" t="s">
        <v>79</v>
      </c>
      <c r="C1780" s="1143" t="str">
        <f>'Class-9'!$Z$3</f>
        <v>ENGLISH</v>
      </c>
      <c r="D1780" s="1144"/>
      <c r="E1780" s="511">
        <f>IF($J1767="TC",0,IF($J1767="Nso",0,VLOOKUP($A1764,'Class-9'!$B$9:$EX$108,25,0)))</f>
        <v>0</v>
      </c>
      <c r="F1780" s="511">
        <f>IF($J1767="TC",0,IF($J1767="Nso",0,VLOOKUP($A1764,'Class-9'!$B$9:$EX$108,26,0)))</f>
        <v>0</v>
      </c>
      <c r="G1780" s="514">
        <f t="shared" ref="G1780:G1784" si="188">E1780+F1780</f>
        <v>0</v>
      </c>
      <c r="H1780" s="472">
        <f>IF($J1767="TC",0,IF($J1767="Nso",0,VLOOKUP($A1764,'Class-9'!$B$9:$EX$108,28,0)))</f>
        <v>0</v>
      </c>
      <c r="I1780" s="511">
        <f>IF($J1767="TC",0,IF($J1767="Nso",0,VLOOKUP($A1764,'Class-9'!$B$9:$EX$108,29,0)))</f>
        <v>0</v>
      </c>
      <c r="J1780" s="514">
        <f t="shared" ref="J1780:J1784" si="189">H1780+I1780</f>
        <v>0</v>
      </c>
      <c r="K1780" s="511">
        <f>IF($J1767="TC",0,IF($J1767="Nso",0,VLOOKUP($A1764,'Class-9'!$B$9:$EX$108,31,0)))</f>
        <v>0</v>
      </c>
      <c r="L1780" s="511">
        <f>IF($J1767="Nso",0,VLOOKUP($A1764,'Class-9'!$B$9:$EX$108,32,0))</f>
        <v>0</v>
      </c>
      <c r="M1780" s="514">
        <f t="shared" ref="M1780:M1784" si="190">K1780+L1780</f>
        <v>0</v>
      </c>
      <c r="N1780" s="511">
        <f t="shared" ref="N1780:N1784" si="191">G1780+J1780+M1780</f>
        <v>0</v>
      </c>
      <c r="O1780" s="513" t="str">
        <f>IF($J1767="TC",0,IF($J1767="Nso",0,VLOOKUP($A1764,'Class-9'!$B$9:$EX$108,38,0)))</f>
        <v/>
      </c>
    </row>
    <row r="1781" spans="1:15" ht="17.25" customHeight="1">
      <c r="A1781" s="1084"/>
      <c r="B1781" s="60" t="s">
        <v>79</v>
      </c>
      <c r="C1781" s="1143" t="str">
        <f>'Class-9'!$AN$3</f>
        <v>SANSKRIT</v>
      </c>
      <c r="D1781" s="1144"/>
      <c r="E1781" s="511">
        <f>IF($J1767="TC",0,IF($J1767="Nso",0,VLOOKUP($A1764,'Class-9'!$B$9:$EX$108,39,0)))</f>
        <v>0</v>
      </c>
      <c r="F1781" s="511">
        <f>IF($J1767="TC",0,IF($J1767="TC",0,IF($J1767="Nso",0,VLOOKUP($A1764,'Class-9'!$B$9:$EX$108,40,0))))</f>
        <v>0</v>
      </c>
      <c r="G1781" s="514">
        <f t="shared" si="188"/>
        <v>0</v>
      </c>
      <c r="H1781" s="472">
        <f>IF($J1767="TC",0,IF($J1767="Nso",0,VLOOKUP($A1764,'Class-9'!$B$9:$EX$108,42,0)))</f>
        <v>0</v>
      </c>
      <c r="I1781" s="511">
        <f>IF($J1767="TC",0,IF($J1767="Nso",0,VLOOKUP($A1764,'Class-9'!$B$9:$EX$108,43,0)))</f>
        <v>0</v>
      </c>
      <c r="J1781" s="514">
        <f t="shared" si="189"/>
        <v>0</v>
      </c>
      <c r="K1781" s="511">
        <f>IF($J1767="TC",0,IF($J1767="Nso",0,VLOOKUP($A1764,'Class-9'!$B$9:$EX$108,45,0)))</f>
        <v>0</v>
      </c>
      <c r="L1781" s="511">
        <f>IF($J1767="Nso",0,VLOOKUP($A1764,'Class-9'!$B$9:$EX$108,46,0))</f>
        <v>0</v>
      </c>
      <c r="M1781" s="514">
        <f t="shared" si="190"/>
        <v>0</v>
      </c>
      <c r="N1781" s="511">
        <f t="shared" si="191"/>
        <v>0</v>
      </c>
      <c r="O1781" s="513" t="str">
        <f>IF($J1767="TC",0,IF($J1767="Nso",0,VLOOKUP($A1764,'Class-9'!$B$9:$EX$108,52,0)))</f>
        <v/>
      </c>
    </row>
    <row r="1782" spans="1:15" ht="17.25" customHeight="1">
      <c r="A1782" s="1084"/>
      <c r="B1782" s="60" t="s">
        <v>79</v>
      </c>
      <c r="C1782" s="1143" t="str">
        <f>'Class-9'!$BB$3</f>
        <v>SCIENCE</v>
      </c>
      <c r="D1782" s="1144"/>
      <c r="E1782" s="511">
        <f>IF($J1767="TC",0,IF($J1767="Nso",0,VLOOKUP($A1764,'Class-9'!$B$9:$EX$108,53,0)))</f>
        <v>0</v>
      </c>
      <c r="F1782" s="511">
        <f>IF($J1767="TC",0,IF($J1767="Nso",0,VLOOKUP($A1764,'Class-9'!$B$9:$EX$108,54,0)))</f>
        <v>0</v>
      </c>
      <c r="G1782" s="514">
        <f t="shared" si="188"/>
        <v>0</v>
      </c>
      <c r="H1782" s="472">
        <f>IF($J1767="TC",0,IF($J1767="Nso",0,VLOOKUP($A1764,'Class-9'!$B$9:$EX$108,56,0)))</f>
        <v>0</v>
      </c>
      <c r="I1782" s="511">
        <f>IF($J1767="TC",0,IF($J1767="Nso",0,VLOOKUP($A1764,'Class-9'!$B$9:$EX$108,57,0)))</f>
        <v>0</v>
      </c>
      <c r="J1782" s="514">
        <f t="shared" si="189"/>
        <v>0</v>
      </c>
      <c r="K1782" s="511">
        <f>IF($J1767="TC",0,IF($J1767="Nso",0,VLOOKUP($A1764,'Class-9'!$B$9:$EX$108,59,0)))</f>
        <v>0</v>
      </c>
      <c r="L1782" s="511">
        <f>IF($J1767="Nso",0,VLOOKUP($A1764,'Class-9'!$B$9:$EX$108,60,0))</f>
        <v>0</v>
      </c>
      <c r="M1782" s="514">
        <f t="shared" si="190"/>
        <v>0</v>
      </c>
      <c r="N1782" s="511">
        <f t="shared" si="191"/>
        <v>0</v>
      </c>
      <c r="O1782" s="513" t="str">
        <f>IF($J1767="TC",0,IF($J1767="Nso",0,VLOOKUP($A1764,'Class-9'!$B$9:$EX$108,66,0)))</f>
        <v/>
      </c>
    </row>
    <row r="1783" spans="1:15" ht="17.25" customHeight="1">
      <c r="A1783" s="1084"/>
      <c r="B1783" s="60" t="s">
        <v>79</v>
      </c>
      <c r="C1783" s="1143" t="str">
        <f>'Class-9'!$BP$3</f>
        <v>MATHEMATICS</v>
      </c>
      <c r="D1783" s="1144"/>
      <c r="E1783" s="511">
        <f>IF($J1767="TC",0,IF($J1767="Nso",0,VLOOKUP($A1764,'Class-9'!$B$9:$EX$108,67,0)))</f>
        <v>0</v>
      </c>
      <c r="F1783" s="511">
        <f>IF($J1767="TC",0,IF($J1767="Nso",0,VLOOKUP($A1764,'Class-9'!$B$9:$EX$108,68,0)))</f>
        <v>0</v>
      </c>
      <c r="G1783" s="514">
        <f t="shared" si="188"/>
        <v>0</v>
      </c>
      <c r="H1783" s="472">
        <f>IF($J1767="TC",0,IF($J1767="Nso",0,VLOOKUP($A1764,'Class-9'!$B$9:$EX$108,70,0)))</f>
        <v>0</v>
      </c>
      <c r="I1783" s="511">
        <f>IF($J1767="TC",0,IF($J1767="Nso",0,VLOOKUP($A1764,'Class-9'!$B$9:$EX$108,71,0)))</f>
        <v>0</v>
      </c>
      <c r="J1783" s="514">
        <f t="shared" si="189"/>
        <v>0</v>
      </c>
      <c r="K1783" s="511">
        <f>IF($J1767="TC",0,IF($J1767="Nso",0,VLOOKUP($A1764,'Class-9'!$B$9:$EX$108,73,0)))</f>
        <v>0</v>
      </c>
      <c r="L1783" s="511">
        <f>IF($J1767="Nso",0,VLOOKUP($A1764,'Class-9'!$B$9:$EX$108,74,0))</f>
        <v>0</v>
      </c>
      <c r="M1783" s="514">
        <f t="shared" si="190"/>
        <v>0</v>
      </c>
      <c r="N1783" s="511">
        <f t="shared" si="191"/>
        <v>0</v>
      </c>
      <c r="O1783" s="513" t="str">
        <f>IF($J1767="TC",0,IF($J1767="Nso",0,VLOOKUP($A1764,'Class-9'!$B$9:$EX$108,80,0)))</f>
        <v/>
      </c>
    </row>
    <row r="1784" spans="1:15" ht="17.25" customHeight="1" thickBot="1">
      <c r="A1784" s="1084"/>
      <c r="B1784" s="60" t="s">
        <v>79</v>
      </c>
      <c r="C1784" s="1117" t="str">
        <f>'Class-9'!$CD$3</f>
        <v>SOCIAL SCIENCE</v>
      </c>
      <c r="D1784" s="1118"/>
      <c r="E1784" s="511">
        <f>IF($J1767="TC",0,IF($J1767="Nso",0,VLOOKUP($A1764,'Class-9'!$B$9:$EX$108,81,0)))</f>
        <v>0</v>
      </c>
      <c r="F1784" s="511">
        <f>IF($J1767="TC",0,IF($J1767="Nso",0,VLOOKUP($A1764,'Class-9'!$B$9:$EX$108,82,0)))</f>
        <v>0</v>
      </c>
      <c r="G1784" s="515">
        <f t="shared" si="188"/>
        <v>0</v>
      </c>
      <c r="H1784" s="516">
        <f>IF($J1767="TC",0,IF($J1767="Nso",0,VLOOKUP($A1764,'Class-9'!$B$9:$EX$108,84,0)))</f>
        <v>0</v>
      </c>
      <c r="I1784" s="511">
        <f>IF($J1767="TC",0,IF($J1767="Nso",0,VLOOKUP($A1764,'Class-9'!$B$9:$EX$108,85,0)))</f>
        <v>0</v>
      </c>
      <c r="J1784" s="515">
        <f t="shared" si="189"/>
        <v>0</v>
      </c>
      <c r="K1784" s="511">
        <f>IF($J1767="TC",0,IF($J1767="Nso",0,VLOOKUP($A1764,'Class-9'!$B$9:$EX$108,87,0)))</f>
        <v>0</v>
      </c>
      <c r="L1784" s="511">
        <f>IF($J1767="Nso",0,VLOOKUP($A1764,'Class-9'!$B$9:$EX$108,88,0))</f>
        <v>0</v>
      </c>
      <c r="M1784" s="515">
        <f t="shared" si="190"/>
        <v>0</v>
      </c>
      <c r="N1784" s="511">
        <f t="shared" si="191"/>
        <v>0</v>
      </c>
      <c r="O1784" s="513" t="str">
        <f>IF($J1767="TC",0,IF($J1767="Nso",0,VLOOKUP($A1764,'Class-9'!$B$9:$EX$108,94,0)))</f>
        <v/>
      </c>
    </row>
    <row r="1785" spans="1:15" ht="21.75" customHeight="1">
      <c r="A1785" s="1084"/>
      <c r="B1785" s="60" t="s">
        <v>79</v>
      </c>
      <c r="C1785" s="1119" t="s">
        <v>92</v>
      </c>
      <c r="D1785" s="1120"/>
      <c r="E1785" s="1121"/>
      <c r="F1785" s="1125" t="s">
        <v>93</v>
      </c>
      <c r="G1785" s="1126"/>
      <c r="H1785" s="1127" t="s">
        <v>94</v>
      </c>
      <c r="I1785" s="1128"/>
      <c r="J1785" s="1129" t="s">
        <v>47</v>
      </c>
      <c r="K1785" s="1130"/>
      <c r="L1785" s="517" t="s">
        <v>114</v>
      </c>
      <c r="M1785" s="1131" t="s">
        <v>45</v>
      </c>
      <c r="N1785" s="1132"/>
      <c r="O1785" s="518" t="s">
        <v>49</v>
      </c>
    </row>
    <row r="1786" spans="1:15" ht="21.75" customHeight="1" thickBot="1">
      <c r="A1786" s="1084"/>
      <c r="B1786" s="60" t="s">
        <v>79</v>
      </c>
      <c r="C1786" s="1122"/>
      <c r="D1786" s="1123"/>
      <c r="E1786" s="1124"/>
      <c r="F1786" s="1133">
        <f>IF($J1767="TC",0,IF($J1767="Nso",0,VLOOKUP($A1764,'Class-9'!$B$9:$EX$108,146,0)))</f>
        <v>0</v>
      </c>
      <c r="G1786" s="1134"/>
      <c r="H1786" s="1133">
        <f>IF($J1767="TC",0,IF($J1767="Nso",0,VLOOKUP($A1764,'Class-9'!$B$9:$EX$108,147,0)))</f>
        <v>0</v>
      </c>
      <c r="I1786" s="1134"/>
      <c r="J1786" s="1135">
        <f>IF($J1767="TC",0,IF($J1767="Nso",0,VLOOKUP($A1764,'Class-9'!$B$9:$EX$108,148,0)))</f>
        <v>0</v>
      </c>
      <c r="K1786" s="1136"/>
      <c r="L1786" s="349" t="str">
        <f>IF($J1767="TC",0,IF($J1767="Nso",0,VLOOKUP($A1764,'Class-9'!$B$9:$EX$108,149,0)))</f>
        <v/>
      </c>
      <c r="M1786" s="1137" t="str">
        <f>IF($J1767="TC","TC",IF($J1767="Nso","NSO",VLOOKUP($A1764,'Class-9'!$B$9:$EX$108,150,0)))</f>
        <v/>
      </c>
      <c r="N1786" s="1138"/>
      <c r="O1786" s="123" t="str">
        <f>IF($J1767="Nso",0,VLOOKUP($A1764,'Class-9'!$B$9:$EX$108,152,0))</f>
        <v/>
      </c>
    </row>
    <row r="1787" spans="1:15" ht="21.75" customHeight="1">
      <c r="A1787" s="1084"/>
      <c r="B1787" s="60" t="s">
        <v>79</v>
      </c>
      <c r="C1787" s="1186" t="s">
        <v>65</v>
      </c>
      <c r="D1787" s="1187"/>
      <c r="E1787" s="1187"/>
      <c r="F1787" s="1187"/>
      <c r="G1787" s="1187"/>
      <c r="H1787" s="1188"/>
      <c r="I1787" s="1189" t="s">
        <v>66</v>
      </c>
      <c r="J1787" s="1190"/>
      <c r="K1787" s="1190"/>
      <c r="L1787" s="124">
        <f>VLOOKUP($A1764,'Class-9'!$B$9:$EX$108,143,0)</f>
        <v>0</v>
      </c>
      <c r="M1787" s="1191" t="s">
        <v>126</v>
      </c>
      <c r="N1787" s="1192"/>
      <c r="O1787" s="1193"/>
    </row>
    <row r="1788" spans="1:15" ht="21.75" customHeight="1" thickBot="1">
      <c r="A1788" s="1084"/>
      <c r="B1788" s="60" t="s">
        <v>79</v>
      </c>
      <c r="C1788" s="1194" t="s">
        <v>60</v>
      </c>
      <c r="D1788" s="1195"/>
      <c r="E1788" s="1195"/>
      <c r="F1788" s="1196" t="s">
        <v>197</v>
      </c>
      <c r="G1788" s="1196"/>
      <c r="H1788" s="351" t="s">
        <v>53</v>
      </c>
      <c r="I1788" s="1197" t="s">
        <v>67</v>
      </c>
      <c r="J1788" s="1198"/>
      <c r="K1788" s="1198"/>
      <c r="L1788" s="174">
        <f>VLOOKUP($A1764,'Class-9'!$B$9:$EX$108,144,0)</f>
        <v>0</v>
      </c>
      <c r="M1788" s="1199" t="str">
        <f>IF($J1767="TC",0,IF($J1767="Nso",0,VLOOKUP($A1764,'Class-9'!$B$9:$EX$108,145,0)))</f>
        <v/>
      </c>
      <c r="N1788" s="1200"/>
      <c r="O1788" s="1201"/>
    </row>
    <row r="1789" spans="1:15" ht="21.75" customHeight="1">
      <c r="A1789" s="1084"/>
      <c r="B1789" s="60" t="s">
        <v>79</v>
      </c>
      <c r="C1789" s="1194"/>
      <c r="D1789" s="1195"/>
      <c r="E1789" s="1195"/>
      <c r="F1789" s="1196"/>
      <c r="G1789" s="1196"/>
      <c r="H1789" s="490" t="s">
        <v>203</v>
      </c>
      <c r="I1789" s="1202" t="s">
        <v>68</v>
      </c>
      <c r="J1789" s="1203"/>
      <c r="K1789" s="1203"/>
      <c r="L1789" s="1204">
        <f>IF($J1767="TC","Transferred",IF($J1767="Nso","NameSeparated",VLOOKUP($A1764,'Class-9'!$B$9:$EX$108,153,0)))</f>
        <v>0</v>
      </c>
      <c r="M1789" s="1204"/>
      <c r="N1789" s="1204"/>
      <c r="O1789" s="1205"/>
    </row>
    <row r="1790" spans="1:15" s="489" customFormat="1" ht="17.25" customHeight="1">
      <c r="A1790" s="1084"/>
      <c r="B1790" s="488" t="s">
        <v>79</v>
      </c>
      <c r="C1790" s="1166" t="str">
        <f>'Class-9'!$CR$3</f>
        <v>Foundation Of Information Tech.</v>
      </c>
      <c r="D1790" s="1167"/>
      <c r="E1790" s="1168"/>
      <c r="F1790" s="1169" t="str">
        <f>IF($J1767="TC",0,IF($J1767="Nso",0,VLOOKUP($A1764,'Class-9'!$B$9:$GA$108,170,0)))</f>
        <v>0/200</v>
      </c>
      <c r="G1790" s="1169"/>
      <c r="H1790" s="122">
        <f>IF($J1767="TC",0,IF($J1767="Nso",0,VLOOKUP($A1764,'Class-9'!$B$9:$GA$108,106,0)))</f>
        <v>0</v>
      </c>
      <c r="I1790" s="1170" t="s">
        <v>81</v>
      </c>
      <c r="J1790" s="1171"/>
      <c r="K1790" s="1171"/>
      <c r="L1790" s="1172">
        <f>'Class-9'!$T$2</f>
        <v>44676</v>
      </c>
      <c r="M1790" s="1173"/>
      <c r="N1790" s="1173"/>
      <c r="O1790" s="1174"/>
    </row>
    <row r="1791" spans="1:15" s="489" customFormat="1" ht="17.25" customHeight="1">
      <c r="A1791" s="1084"/>
      <c r="B1791" s="488" t="s">
        <v>79</v>
      </c>
      <c r="C1791" s="1175" t="str">
        <f>'Class-9'!$DD$3</f>
        <v>Health &amp; Phy. Edu.</v>
      </c>
      <c r="D1791" s="1169"/>
      <c r="E1791" s="1169"/>
      <c r="F1791" s="1176" t="str">
        <f>IF($J1767="TC",0,IF($J1767="Nso",0,VLOOKUP($A1764,'Class-9'!$B$9:$GA$108,174,0)))</f>
        <v>0/200</v>
      </c>
      <c r="G1791" s="1177"/>
      <c r="H1791" s="122">
        <f>IF($J1767="TC",0,IF($J1767="Nso",0,VLOOKUP($A1764,'Class-9'!$B$9:$GA$108,118,0)))</f>
        <v>0</v>
      </c>
      <c r="I1791" s="1178"/>
      <c r="J1791" s="1179"/>
      <c r="K1791" s="1179"/>
      <c r="L1791" s="1179"/>
      <c r="M1791" s="1179"/>
      <c r="N1791" s="1179"/>
      <c r="O1791" s="1180"/>
    </row>
    <row r="1792" spans="1:15" s="489" customFormat="1" ht="17.25" customHeight="1">
      <c r="A1792" s="1084"/>
      <c r="B1792" s="488" t="s">
        <v>79</v>
      </c>
      <c r="C1792" s="1184" t="str">
        <f>'Class-9'!$DP$3</f>
        <v>S.U.P.W.</v>
      </c>
      <c r="D1792" s="1185"/>
      <c r="E1792" s="1185"/>
      <c r="F1792" s="1176" t="str">
        <f>IF($J1767="TC",0,IF($J1767="Nso",0,VLOOKUP($A1764,'Class-9'!$B$9:$GA$108,178,0)))</f>
        <v>0/100</v>
      </c>
      <c r="G1792" s="1177"/>
      <c r="H1792" s="122">
        <f>IF($J1767="TC",0,IF($J1767="Nso",0,VLOOKUP($A1764,'Class-9'!$B$9:$GA$108,124,0)))</f>
        <v>0</v>
      </c>
      <c r="I1792" s="1181"/>
      <c r="J1792" s="1182"/>
      <c r="K1792" s="1182"/>
      <c r="L1792" s="1182"/>
      <c r="M1792" s="1182"/>
      <c r="N1792" s="1182"/>
      <c r="O1792" s="1183"/>
    </row>
    <row r="1793" spans="1:16" s="489" customFormat="1" ht="17.25" customHeight="1">
      <c r="A1793" s="1084"/>
      <c r="B1793" s="488"/>
      <c r="C1793" s="1184" t="str">
        <f>'Class-9'!$DV$3</f>
        <v>ART EDUCATION</v>
      </c>
      <c r="D1793" s="1185"/>
      <c r="E1793" s="1185"/>
      <c r="F1793" s="1176" t="str">
        <f>IF($J1766="TC",0,IF($J1766="Nso",0,VLOOKUP($A1764,'Class-9'!$B$9:$GA$108,182,0)))</f>
        <v>0/100</v>
      </c>
      <c r="G1793" s="1177"/>
      <c r="H1793" s="122">
        <f>IF($J1766="TC",0,IF($J1766="Nso",0,VLOOKUP($A1764,'Class-9'!$B$9:$GA$108,130,0)))</f>
        <v>0</v>
      </c>
      <c r="I1793" s="1237" t="s">
        <v>95</v>
      </c>
      <c r="J1793" s="1221"/>
      <c r="K1793" s="1221"/>
      <c r="L1793" s="1221"/>
      <c r="M1793" s="1221"/>
      <c r="N1793" s="1221"/>
      <c r="O1793" s="1222"/>
    </row>
    <row r="1794" spans="1:16" s="489" customFormat="1" ht="17.25" customHeight="1" thickBot="1">
      <c r="A1794" s="1084"/>
      <c r="B1794" s="488" t="s">
        <v>79</v>
      </c>
      <c r="C1794" s="1238" t="str">
        <f>'Class-9'!$EB$3</f>
        <v>H &amp; C RAJ</v>
      </c>
      <c r="D1794" s="1239"/>
      <c r="E1794" s="1239"/>
      <c r="F1794" s="1240" t="str">
        <f>IF($J1767="TC",0,IF($J1767="Nso",0,VLOOKUP($A1764,'Class-9'!$B$9:$GZ$108,186,0)))</f>
        <v>0/200</v>
      </c>
      <c r="G1794" s="1241"/>
      <c r="H1794" s="468">
        <f>IF($J1767="TC",0,IF($J1767="Nso",0,VLOOKUP($A1764,'Class-9'!$B$9:$GAZ$108,142,0)))</f>
        <v>0</v>
      </c>
      <c r="I1794" s="1237" t="s">
        <v>74</v>
      </c>
      <c r="J1794" s="1221"/>
      <c r="K1794" s="1221"/>
      <c r="L1794" s="1221"/>
      <c r="M1794" s="1221"/>
      <c r="N1794" s="1221"/>
      <c r="O1794" s="1222"/>
    </row>
    <row r="1795" spans="1:16" ht="17.25" customHeight="1">
      <c r="A1795" s="1084"/>
      <c r="B1795" s="49" t="s">
        <v>79</v>
      </c>
      <c r="C1795" s="1209" t="s">
        <v>205</v>
      </c>
      <c r="D1795" s="1210"/>
      <c r="E1795" s="1211"/>
      <c r="F1795" s="1218" t="s">
        <v>206</v>
      </c>
      <c r="G1795" s="1219"/>
      <c r="H1795" s="519" t="s">
        <v>34</v>
      </c>
      <c r="I1795" s="1220" t="s">
        <v>75</v>
      </c>
      <c r="J1795" s="1221"/>
      <c r="K1795" s="1221"/>
      <c r="L1795" s="1221"/>
      <c r="M1795" s="1221"/>
      <c r="N1795" s="1221"/>
      <c r="O1795" s="1222"/>
    </row>
    <row r="1796" spans="1:16" ht="17.25" customHeight="1">
      <c r="A1796" s="1084"/>
      <c r="B1796" s="49" t="s">
        <v>79</v>
      </c>
      <c r="C1796" s="1212"/>
      <c r="D1796" s="1213"/>
      <c r="E1796" s="1214"/>
      <c r="F1796" s="1223" t="s">
        <v>207</v>
      </c>
      <c r="G1796" s="1224"/>
      <c r="H1796" s="520" t="s">
        <v>204</v>
      </c>
      <c r="I1796" s="1225" t="s">
        <v>76</v>
      </c>
      <c r="J1796" s="1226"/>
      <c r="K1796" s="1226"/>
      <c r="L1796" s="1226"/>
      <c r="M1796" s="1226"/>
      <c r="N1796" s="1226"/>
      <c r="O1796" s="1227"/>
    </row>
    <row r="1797" spans="1:16" ht="17.25" customHeight="1">
      <c r="A1797" s="1084"/>
      <c r="B1797" s="49" t="s">
        <v>79</v>
      </c>
      <c r="C1797" s="1212"/>
      <c r="D1797" s="1213"/>
      <c r="E1797" s="1214"/>
      <c r="F1797" s="1223" t="s">
        <v>211</v>
      </c>
      <c r="G1797" s="1224"/>
      <c r="H1797" s="520" t="s">
        <v>69</v>
      </c>
      <c r="I1797" s="1228"/>
      <c r="J1797" s="1229"/>
      <c r="K1797" s="1229"/>
      <c r="L1797" s="1229"/>
      <c r="M1797" s="1229"/>
      <c r="N1797" s="1229"/>
      <c r="O1797" s="1230"/>
    </row>
    <row r="1798" spans="1:16" ht="17.25" customHeight="1">
      <c r="A1798" s="1084"/>
      <c r="B1798" s="49" t="s">
        <v>79</v>
      </c>
      <c r="C1798" s="1212"/>
      <c r="D1798" s="1213"/>
      <c r="E1798" s="1214"/>
      <c r="F1798" s="1223" t="s">
        <v>212</v>
      </c>
      <c r="G1798" s="1224"/>
      <c r="H1798" s="520" t="s">
        <v>70</v>
      </c>
      <c r="I1798" s="1228"/>
      <c r="J1798" s="1229"/>
      <c r="K1798" s="1229"/>
      <c r="L1798" s="1229"/>
      <c r="M1798" s="1229"/>
      <c r="N1798" s="1229"/>
      <c r="O1798" s="1230"/>
    </row>
    <row r="1799" spans="1:16" ht="17.25" customHeight="1">
      <c r="A1799" s="1084"/>
      <c r="B1799" s="49" t="s">
        <v>79</v>
      </c>
      <c r="C1799" s="1212"/>
      <c r="D1799" s="1213"/>
      <c r="E1799" s="1214"/>
      <c r="F1799" s="1223" t="s">
        <v>125</v>
      </c>
      <c r="G1799" s="1224"/>
      <c r="H1799" s="520" t="s">
        <v>72</v>
      </c>
      <c r="I1799" s="1231" t="s">
        <v>96</v>
      </c>
      <c r="J1799" s="1232"/>
      <c r="K1799" s="1232"/>
      <c r="L1799" s="1232"/>
      <c r="M1799" s="1232"/>
      <c r="N1799" s="1232"/>
      <c r="O1799" s="1233"/>
    </row>
    <row r="1800" spans="1:16" ht="17.25" customHeight="1" thickBot="1">
      <c r="A1800" s="1084"/>
      <c r="B1800" s="62" t="s">
        <v>79</v>
      </c>
      <c r="C1800" s="1215"/>
      <c r="D1800" s="1216"/>
      <c r="E1800" s="1217"/>
      <c r="F1800" s="1206" t="s">
        <v>208</v>
      </c>
      <c r="G1800" s="1207"/>
      <c r="H1800" s="521" t="s">
        <v>71</v>
      </c>
      <c r="I1800" s="1234"/>
      <c r="J1800" s="1235"/>
      <c r="K1800" s="1235"/>
      <c r="L1800" s="1235"/>
      <c r="M1800" s="1235"/>
      <c r="N1800" s="1235"/>
      <c r="O1800" s="1236"/>
    </row>
    <row r="1801" spans="1:16" ht="24.75" customHeight="1" thickTop="1" thickBot="1">
      <c r="A1801" s="504">
        <f>A1764+1</f>
        <v>49</v>
      </c>
      <c r="B1801" s="1083" t="s">
        <v>56</v>
      </c>
      <c r="C1801" s="1083"/>
      <c r="D1801" s="1083"/>
      <c r="E1801" s="1083"/>
      <c r="F1801" s="1083"/>
      <c r="G1801" s="1083"/>
      <c r="H1801" s="1083"/>
      <c r="I1801" s="1083"/>
      <c r="J1801" s="1083"/>
      <c r="K1801" s="1083"/>
      <c r="L1801" s="1083"/>
      <c r="M1801" s="1083"/>
      <c r="N1801" s="1083"/>
      <c r="O1801" s="1083"/>
    </row>
    <row r="1802" spans="1:16" ht="42" customHeight="1" thickTop="1">
      <c r="A1802" s="1084"/>
      <c r="B1802" s="1085"/>
      <c r="C1802" s="1086"/>
      <c r="D1802" s="1089" t="str">
        <f>Master!$E$8</f>
        <v>Govt. Sr. Secondary School Raimalwada</v>
      </c>
      <c r="E1802" s="1090"/>
      <c r="F1802" s="1090"/>
      <c r="G1802" s="1090"/>
      <c r="H1802" s="1090"/>
      <c r="I1802" s="1090"/>
      <c r="J1802" s="1090"/>
      <c r="K1802" s="1090"/>
      <c r="L1802" s="1090"/>
      <c r="M1802" s="1090"/>
      <c r="N1802" s="1090"/>
      <c r="O1802" s="1091"/>
    </row>
    <row r="1803" spans="1:16" ht="27.75" customHeight="1" thickBot="1">
      <c r="A1803" s="1084"/>
      <c r="B1803" s="1087"/>
      <c r="C1803" s="1088"/>
      <c r="D1803" s="1092" t="str">
        <f>Master!$E$11</f>
        <v>P.S.-Bapini (Jodhpur)</v>
      </c>
      <c r="E1803" s="1093"/>
      <c r="F1803" s="1093"/>
      <c r="G1803" s="1093"/>
      <c r="H1803" s="1093"/>
      <c r="I1803" s="1093"/>
      <c r="J1803" s="1093"/>
      <c r="K1803" s="1093"/>
      <c r="L1803" s="1093"/>
      <c r="M1803" s="1093"/>
      <c r="N1803" s="1093"/>
      <c r="O1803" s="1094"/>
    </row>
    <row r="1804" spans="1:16" ht="17.25" customHeight="1">
      <c r="A1804" s="1084"/>
      <c r="B1804" s="352"/>
      <c r="C1804" s="1095" t="s">
        <v>188</v>
      </c>
      <c r="D1804" s="1096"/>
      <c r="E1804" s="1096"/>
      <c r="F1804" s="1096"/>
      <c r="G1804" s="1097"/>
      <c r="H1804" s="1104" t="s">
        <v>161</v>
      </c>
      <c r="I1804" s="1104"/>
      <c r="J1804" s="1107">
        <f>VLOOKUP($A1801,'Class-9'!$B$9:$K$108,6)</f>
        <v>0</v>
      </c>
      <c r="K1804" s="1108"/>
      <c r="L1804" s="1113" t="s">
        <v>77</v>
      </c>
      <c r="M1804" s="1114"/>
      <c r="N1804" s="1115" t="str">
        <f>Master!$E$14</f>
        <v>08151106901</v>
      </c>
      <c r="O1804" s="1116"/>
    </row>
    <row r="1805" spans="1:16" ht="17.25" customHeight="1">
      <c r="A1805" s="1084"/>
      <c r="B1805" s="47"/>
      <c r="C1805" s="1098"/>
      <c r="D1805" s="1099"/>
      <c r="E1805" s="1099"/>
      <c r="F1805" s="1099"/>
      <c r="G1805" s="1100"/>
      <c r="H1805" s="1105"/>
      <c r="I1805" s="1105"/>
      <c r="J1805" s="1109"/>
      <c r="K1805" s="1110"/>
      <c r="L1805" s="1071" t="s">
        <v>73</v>
      </c>
      <c r="M1805" s="1072"/>
      <c r="N1805" s="1072"/>
      <c r="O1805" s="1073"/>
      <c r="P1805" s="165" t="s">
        <v>196</v>
      </c>
    </row>
    <row r="1806" spans="1:16" ht="17.25" customHeight="1" thickBot="1">
      <c r="A1806" s="1084"/>
      <c r="B1806" s="47"/>
      <c r="C1806" s="1101"/>
      <c r="D1806" s="1102"/>
      <c r="E1806" s="1102"/>
      <c r="F1806" s="1102"/>
      <c r="G1806" s="1103"/>
      <c r="H1806" s="1106"/>
      <c r="I1806" s="1106"/>
      <c r="J1806" s="1111"/>
      <c r="K1806" s="1112"/>
      <c r="L1806" s="1074" t="s">
        <v>57</v>
      </c>
      <c r="M1806" s="1075"/>
      <c r="N1806" s="1076" t="str">
        <f>Master!$E$6</f>
        <v>2021-22</v>
      </c>
      <c r="O1806" s="1077"/>
    </row>
    <row r="1807" spans="1:16" ht="21.75" customHeight="1">
      <c r="A1807" s="1084"/>
      <c r="B1807" s="49" t="s">
        <v>79</v>
      </c>
      <c r="C1807" s="1078" t="s">
        <v>22</v>
      </c>
      <c r="D1807" s="1079"/>
      <c r="E1807" s="1079"/>
      <c r="F1807" s="1080"/>
      <c r="G1807" s="482" t="s">
        <v>186</v>
      </c>
      <c r="H1807" s="1081">
        <f>VLOOKUP($A1801,'Class-9'!$B$9:$EX$108,4,0)</f>
        <v>0</v>
      </c>
      <c r="I1807" s="1081"/>
      <c r="J1807" s="1081"/>
      <c r="K1807" s="1081"/>
      <c r="L1807" s="1081"/>
      <c r="M1807" s="1081"/>
      <c r="N1807" s="1081"/>
      <c r="O1807" s="1082"/>
    </row>
    <row r="1808" spans="1:16" ht="21.75" customHeight="1">
      <c r="A1808" s="1084"/>
      <c r="B1808" s="49" t="s">
        <v>79</v>
      </c>
      <c r="C1808" s="1065" t="s">
        <v>24</v>
      </c>
      <c r="D1808" s="1066"/>
      <c r="E1808" s="1066"/>
      <c r="F1808" s="1067"/>
      <c r="G1808" s="483" t="s">
        <v>186</v>
      </c>
      <c r="H1808" s="1068">
        <f>VLOOKUP($A1801,'Class-9'!$B$9:$EX$108,7,0)</f>
        <v>0</v>
      </c>
      <c r="I1808" s="1068"/>
      <c r="J1808" s="1068"/>
      <c r="K1808" s="1068"/>
      <c r="L1808" s="1068"/>
      <c r="M1808" s="1068"/>
      <c r="N1808" s="1068"/>
      <c r="O1808" s="1069"/>
    </row>
    <row r="1809" spans="1:15" ht="21.75" customHeight="1">
      <c r="A1809" s="1084"/>
      <c r="B1809" s="49" t="s">
        <v>79</v>
      </c>
      <c r="C1809" s="1065" t="s">
        <v>25</v>
      </c>
      <c r="D1809" s="1066"/>
      <c r="E1809" s="1066"/>
      <c r="F1809" s="1067"/>
      <c r="G1809" s="483" t="s">
        <v>186</v>
      </c>
      <c r="H1809" s="1068">
        <f>VLOOKUP($A1801,'Class-9'!$B$9:$EX$108,8,0)</f>
        <v>0</v>
      </c>
      <c r="I1809" s="1068"/>
      <c r="J1809" s="1068"/>
      <c r="K1809" s="1068"/>
      <c r="L1809" s="1068"/>
      <c r="M1809" s="1068"/>
      <c r="N1809" s="1068"/>
      <c r="O1809" s="1069"/>
    </row>
    <row r="1810" spans="1:15" ht="21.75" customHeight="1">
      <c r="A1810" s="1084"/>
      <c r="B1810" s="49" t="s">
        <v>79</v>
      </c>
      <c r="C1810" s="1065" t="s">
        <v>58</v>
      </c>
      <c r="D1810" s="1066"/>
      <c r="E1810" s="1066"/>
      <c r="F1810" s="1067"/>
      <c r="G1810" s="483" t="s">
        <v>186</v>
      </c>
      <c r="H1810" s="1068">
        <f>VLOOKUP($A1801,'Class-9'!$B$9:$EX$108,9,0)</f>
        <v>0</v>
      </c>
      <c r="I1810" s="1068"/>
      <c r="J1810" s="1068"/>
      <c r="K1810" s="1068"/>
      <c r="L1810" s="1068"/>
      <c r="M1810" s="1068"/>
      <c r="N1810" s="1068"/>
      <c r="O1810" s="1069"/>
    </row>
    <row r="1811" spans="1:15" ht="21.75" customHeight="1">
      <c r="A1811" s="1084"/>
      <c r="B1811" s="49" t="s">
        <v>79</v>
      </c>
      <c r="C1811" s="1065" t="s">
        <v>59</v>
      </c>
      <c r="D1811" s="1066"/>
      <c r="E1811" s="1066"/>
      <c r="F1811" s="1067"/>
      <c r="G1811" s="483" t="s">
        <v>186</v>
      </c>
      <c r="H1811" s="1070" t="str">
        <f>CONCATENATE('Class-9'!$G$4,'Class-9'!$J$4)</f>
        <v>9(A)</v>
      </c>
      <c r="I1811" s="1068"/>
      <c r="J1811" s="1068"/>
      <c r="K1811" s="1068"/>
      <c r="L1811" s="1068"/>
      <c r="M1811" s="1068"/>
      <c r="N1811" s="1068"/>
      <c r="O1811" s="1069"/>
    </row>
    <row r="1812" spans="1:15" ht="21.75" customHeight="1" thickBot="1">
      <c r="A1812" s="1084"/>
      <c r="B1812" s="49" t="s">
        <v>79</v>
      </c>
      <c r="C1812" s="1145" t="s">
        <v>27</v>
      </c>
      <c r="D1812" s="1146"/>
      <c r="E1812" s="1146"/>
      <c r="F1812" s="1147"/>
      <c r="G1812" s="484" t="s">
        <v>186</v>
      </c>
      <c r="H1812" s="1148">
        <f>VLOOKUP($A1801,'Class-9'!$B$9:$EX$108,10,0)</f>
        <v>0</v>
      </c>
      <c r="I1812" s="1148"/>
      <c r="J1812" s="1148"/>
      <c r="K1812" s="1148"/>
      <c r="L1812" s="1148"/>
      <c r="M1812" s="1148"/>
      <c r="N1812" s="1148"/>
      <c r="O1812" s="1149"/>
    </row>
    <row r="1813" spans="1:15" ht="19.5" customHeight="1">
      <c r="A1813" s="1084"/>
      <c r="B1813" s="60" t="s">
        <v>79</v>
      </c>
      <c r="C1813" s="1150" t="s">
        <v>60</v>
      </c>
      <c r="D1813" s="1151"/>
      <c r="E1813" s="1154" t="s">
        <v>83</v>
      </c>
      <c r="F1813" s="1154" t="s">
        <v>84</v>
      </c>
      <c r="G1813" s="1156" t="s">
        <v>33</v>
      </c>
      <c r="H1813" s="1158" t="s">
        <v>61</v>
      </c>
      <c r="I1813" s="1158"/>
      <c r="J1813" s="1159"/>
      <c r="K1813" s="1160" t="s">
        <v>100</v>
      </c>
      <c r="L1813" s="1161"/>
      <c r="M1813" s="1162"/>
      <c r="N1813" s="1154" t="s">
        <v>91</v>
      </c>
      <c r="O1813" s="1163" t="s">
        <v>209</v>
      </c>
    </row>
    <row r="1814" spans="1:15" ht="21.75" customHeight="1">
      <c r="A1814" s="1084"/>
      <c r="B1814" s="60"/>
      <c r="C1814" s="1152"/>
      <c r="D1814" s="1153"/>
      <c r="E1814" s="1155"/>
      <c r="F1814" s="1155"/>
      <c r="G1814" s="1157"/>
      <c r="H1814" s="507" t="s">
        <v>32</v>
      </c>
      <c r="I1814" s="347" t="s">
        <v>199</v>
      </c>
      <c r="J1814" s="508" t="s">
        <v>33</v>
      </c>
      <c r="K1814" s="507" t="s">
        <v>32</v>
      </c>
      <c r="L1814" s="347" t="s">
        <v>199</v>
      </c>
      <c r="M1814" s="508" t="s">
        <v>33</v>
      </c>
      <c r="N1814" s="1155"/>
      <c r="O1814" s="1164"/>
    </row>
    <row r="1815" spans="1:15" ht="21.75" customHeight="1" thickBot="1">
      <c r="A1815" s="1084"/>
      <c r="B1815" s="60" t="s">
        <v>79</v>
      </c>
      <c r="C1815" s="1139" t="s">
        <v>62</v>
      </c>
      <c r="D1815" s="1140"/>
      <c r="E1815" s="509">
        <f>'Class-9'!$L$7</f>
        <v>20</v>
      </c>
      <c r="F1815" s="509">
        <f>'Class-9'!$M$7</f>
        <v>20</v>
      </c>
      <c r="G1815" s="510">
        <f>SUM(E1815:F1815)</f>
        <v>40</v>
      </c>
      <c r="H1815" s="509">
        <f>'Class-9'!$O$7</f>
        <v>48</v>
      </c>
      <c r="I1815" s="509">
        <f>'Class-9'!$P$7</f>
        <v>12</v>
      </c>
      <c r="J1815" s="510">
        <f>SUM(H1815:I1815)</f>
        <v>60</v>
      </c>
      <c r="K1815" s="509">
        <f>'Class-9'!$R$7</f>
        <v>80</v>
      </c>
      <c r="L1815" s="509">
        <f>'Class-9'!$S$7</f>
        <v>20</v>
      </c>
      <c r="M1815" s="510">
        <f>SUM(K1815:L1815)</f>
        <v>100</v>
      </c>
      <c r="N1815" s="509">
        <f>SUM(G1815,J1815,M1815)</f>
        <v>200</v>
      </c>
      <c r="O1815" s="1165"/>
    </row>
    <row r="1816" spans="1:15" ht="17.25" customHeight="1">
      <c r="A1816" s="1084"/>
      <c r="B1816" s="60" t="s">
        <v>79</v>
      </c>
      <c r="C1816" s="1141" t="str">
        <f>'Class-9'!$L$3</f>
        <v>HINDI</v>
      </c>
      <c r="D1816" s="1142"/>
      <c r="E1816" s="511">
        <f>IF($J1804="TC",0,IF($J1804="Nso",0,VLOOKUP($A1801,'Class-9'!$B$9:$EX$108,11,0)))</f>
        <v>0</v>
      </c>
      <c r="F1816" s="511">
        <f>IF($J1804="TC",0,IF($J1804="Nso",0,VLOOKUP($A1801,'Class-9'!$B$9:$EX$108,12,0)))</f>
        <v>0</v>
      </c>
      <c r="G1816" s="512">
        <f>E1816+F1816</f>
        <v>0</v>
      </c>
      <c r="H1816" s="511">
        <f>IF($J1804="TC",0,IF($J1804="Nso",0,VLOOKUP($A1801,'Class-9'!$B$9:$EX$108,14,0)))</f>
        <v>0</v>
      </c>
      <c r="I1816" s="511">
        <f>IF($J1804="TC",0,IF($J1804="Nso",0,VLOOKUP($A1801,'Class-9'!$B$9:$EX$108,15,0)))</f>
        <v>0</v>
      </c>
      <c r="J1816" s="512">
        <f>H1816+I1816</f>
        <v>0</v>
      </c>
      <c r="K1816" s="511">
        <f>IF($J1804="TC",0,IF($J1804="Nso",0,VLOOKUP($A1801,'Class-9'!$B$9:$EX$108,17,0)))</f>
        <v>0</v>
      </c>
      <c r="L1816" s="511">
        <f>IF($J1804="Nso",0,VLOOKUP($A1801,'Class-9'!$B$9:$EX$108,18,0))</f>
        <v>0</v>
      </c>
      <c r="M1816" s="512">
        <f>K1816+L1816</f>
        <v>0</v>
      </c>
      <c r="N1816" s="511">
        <f>G1816+J1816+M1816</f>
        <v>0</v>
      </c>
      <c r="O1816" s="513" t="str">
        <f>IF($J1804="TC",0,IF($J1804="Nso",0,VLOOKUP($A1801,'Class-9'!$B$9:$EX$108,24,0)))</f>
        <v/>
      </c>
    </row>
    <row r="1817" spans="1:15" ht="17.25" customHeight="1">
      <c r="A1817" s="1084"/>
      <c r="B1817" s="60" t="s">
        <v>79</v>
      </c>
      <c r="C1817" s="1143" t="str">
        <f>'Class-9'!$Z$3</f>
        <v>ENGLISH</v>
      </c>
      <c r="D1817" s="1144"/>
      <c r="E1817" s="511">
        <f>IF($J1804="TC",0,IF($J1804="Nso",0,VLOOKUP($A1801,'Class-9'!$B$9:$EX$108,25,0)))</f>
        <v>0</v>
      </c>
      <c r="F1817" s="511">
        <f>IF($J1804="TC",0,IF($J1804="Nso",0,VLOOKUP($A1801,'Class-9'!$B$9:$EX$108,26,0)))</f>
        <v>0</v>
      </c>
      <c r="G1817" s="514">
        <f t="shared" ref="G1817:G1821" si="192">E1817+F1817</f>
        <v>0</v>
      </c>
      <c r="H1817" s="472">
        <f>IF($J1804="TC",0,IF($J1804="Nso",0,VLOOKUP($A1801,'Class-9'!$B$9:$EX$108,28,0)))</f>
        <v>0</v>
      </c>
      <c r="I1817" s="511">
        <f>IF($J1804="TC",0,IF($J1804="Nso",0,VLOOKUP($A1801,'Class-9'!$B$9:$EX$108,29,0)))</f>
        <v>0</v>
      </c>
      <c r="J1817" s="514">
        <f t="shared" ref="J1817:J1821" si="193">H1817+I1817</f>
        <v>0</v>
      </c>
      <c r="K1817" s="511">
        <f>IF($J1804="TC",0,IF($J1804="Nso",0,VLOOKUP($A1801,'Class-9'!$B$9:$EX$108,31,0)))</f>
        <v>0</v>
      </c>
      <c r="L1817" s="511">
        <f>IF($J1804="Nso",0,VLOOKUP($A1801,'Class-9'!$B$9:$EX$108,32,0))</f>
        <v>0</v>
      </c>
      <c r="M1817" s="514">
        <f t="shared" ref="M1817:M1821" si="194">K1817+L1817</f>
        <v>0</v>
      </c>
      <c r="N1817" s="511">
        <f t="shared" ref="N1817:N1821" si="195">G1817+J1817+M1817</f>
        <v>0</v>
      </c>
      <c r="O1817" s="513" t="str">
        <f>IF($J1804="TC",0,IF($J1804="Nso",0,VLOOKUP($A1801,'Class-9'!$B$9:$EX$108,38,0)))</f>
        <v/>
      </c>
    </row>
    <row r="1818" spans="1:15" ht="17.25" customHeight="1">
      <c r="A1818" s="1084"/>
      <c r="B1818" s="60" t="s">
        <v>79</v>
      </c>
      <c r="C1818" s="1143" t="str">
        <f>'Class-9'!$AN$3</f>
        <v>SANSKRIT</v>
      </c>
      <c r="D1818" s="1144"/>
      <c r="E1818" s="511">
        <f>IF($J1804="TC",0,IF($J1804="Nso",0,VLOOKUP($A1801,'Class-9'!$B$9:$EX$108,39,0)))</f>
        <v>0</v>
      </c>
      <c r="F1818" s="511">
        <f>IF($J1804="TC",0,IF($J1804="TC",0,IF($J1804="Nso",0,VLOOKUP($A1801,'Class-9'!$B$9:$EX$108,40,0))))</f>
        <v>0</v>
      </c>
      <c r="G1818" s="514">
        <f t="shared" si="192"/>
        <v>0</v>
      </c>
      <c r="H1818" s="472">
        <f>IF($J1804="TC",0,IF($J1804="Nso",0,VLOOKUP($A1801,'Class-9'!$B$9:$EX$108,42,0)))</f>
        <v>0</v>
      </c>
      <c r="I1818" s="511">
        <f>IF($J1804="TC",0,IF($J1804="Nso",0,VLOOKUP($A1801,'Class-9'!$B$9:$EX$108,43,0)))</f>
        <v>0</v>
      </c>
      <c r="J1818" s="514">
        <f t="shared" si="193"/>
        <v>0</v>
      </c>
      <c r="K1818" s="511">
        <f>IF($J1804="TC",0,IF($J1804="Nso",0,VLOOKUP($A1801,'Class-9'!$B$9:$EX$108,45,0)))</f>
        <v>0</v>
      </c>
      <c r="L1818" s="511">
        <f>IF($J1804="Nso",0,VLOOKUP($A1801,'Class-9'!$B$9:$EX$108,46,0))</f>
        <v>0</v>
      </c>
      <c r="M1818" s="514">
        <f t="shared" si="194"/>
        <v>0</v>
      </c>
      <c r="N1818" s="511">
        <f t="shared" si="195"/>
        <v>0</v>
      </c>
      <c r="O1818" s="513" t="str">
        <f>IF($J1804="TC",0,IF($J1804="Nso",0,VLOOKUP($A1801,'Class-9'!$B$9:$EX$108,52,0)))</f>
        <v/>
      </c>
    </row>
    <row r="1819" spans="1:15" ht="17.25" customHeight="1">
      <c r="A1819" s="1084"/>
      <c r="B1819" s="60" t="s">
        <v>79</v>
      </c>
      <c r="C1819" s="1143" t="str">
        <f>'Class-9'!$BB$3</f>
        <v>SCIENCE</v>
      </c>
      <c r="D1819" s="1144"/>
      <c r="E1819" s="511">
        <f>IF($J1804="TC",0,IF($J1804="Nso",0,VLOOKUP($A1801,'Class-9'!$B$9:$EX$108,53,0)))</f>
        <v>0</v>
      </c>
      <c r="F1819" s="511">
        <f>IF($J1804="TC",0,IF($J1804="Nso",0,VLOOKUP($A1801,'Class-9'!$B$9:$EX$108,54,0)))</f>
        <v>0</v>
      </c>
      <c r="G1819" s="514">
        <f t="shared" si="192"/>
        <v>0</v>
      </c>
      <c r="H1819" s="472">
        <f>IF($J1804="TC",0,IF($J1804="Nso",0,VLOOKUP($A1801,'Class-9'!$B$9:$EX$108,56,0)))</f>
        <v>0</v>
      </c>
      <c r="I1819" s="511">
        <f>IF($J1804="TC",0,IF($J1804="Nso",0,VLOOKUP($A1801,'Class-9'!$B$9:$EX$108,57,0)))</f>
        <v>0</v>
      </c>
      <c r="J1819" s="514">
        <f t="shared" si="193"/>
        <v>0</v>
      </c>
      <c r="K1819" s="511">
        <f>IF($J1804="TC",0,IF($J1804="Nso",0,VLOOKUP($A1801,'Class-9'!$B$9:$EX$108,59,0)))</f>
        <v>0</v>
      </c>
      <c r="L1819" s="511">
        <f>IF($J1804="Nso",0,VLOOKUP($A1801,'Class-9'!$B$9:$EX$108,60,0))</f>
        <v>0</v>
      </c>
      <c r="M1819" s="514">
        <f t="shared" si="194"/>
        <v>0</v>
      </c>
      <c r="N1819" s="511">
        <f t="shared" si="195"/>
        <v>0</v>
      </c>
      <c r="O1819" s="513" t="str">
        <f>IF($J1804="TC",0,IF($J1804="Nso",0,VLOOKUP($A1801,'Class-9'!$B$9:$EX$108,66,0)))</f>
        <v/>
      </c>
    </row>
    <row r="1820" spans="1:15" ht="17.25" customHeight="1">
      <c r="A1820" s="1084"/>
      <c r="B1820" s="60" t="s">
        <v>79</v>
      </c>
      <c r="C1820" s="1143" t="str">
        <f>'Class-9'!$BP$3</f>
        <v>MATHEMATICS</v>
      </c>
      <c r="D1820" s="1144"/>
      <c r="E1820" s="511">
        <f>IF($J1804="TC",0,IF($J1804="Nso",0,VLOOKUP($A1801,'Class-9'!$B$9:$EX$108,67,0)))</f>
        <v>0</v>
      </c>
      <c r="F1820" s="511">
        <f>IF($J1804="TC",0,IF($J1804="Nso",0,VLOOKUP($A1801,'Class-9'!$B$9:$EX$108,68,0)))</f>
        <v>0</v>
      </c>
      <c r="G1820" s="514">
        <f t="shared" si="192"/>
        <v>0</v>
      </c>
      <c r="H1820" s="472">
        <f>IF($J1804="TC",0,IF($J1804="Nso",0,VLOOKUP($A1801,'Class-9'!$B$9:$EX$108,70,0)))</f>
        <v>0</v>
      </c>
      <c r="I1820" s="511">
        <f>IF($J1804="TC",0,IF($J1804="Nso",0,VLOOKUP($A1801,'Class-9'!$B$9:$EX$108,71,0)))</f>
        <v>0</v>
      </c>
      <c r="J1820" s="514">
        <f t="shared" si="193"/>
        <v>0</v>
      </c>
      <c r="K1820" s="511">
        <f>IF($J1804="TC",0,IF($J1804="Nso",0,VLOOKUP($A1801,'Class-9'!$B$9:$EX$108,73,0)))</f>
        <v>0</v>
      </c>
      <c r="L1820" s="511">
        <f>IF($J1804="Nso",0,VLOOKUP($A1801,'Class-9'!$B$9:$EX$108,74,0))</f>
        <v>0</v>
      </c>
      <c r="M1820" s="514">
        <f t="shared" si="194"/>
        <v>0</v>
      </c>
      <c r="N1820" s="511">
        <f t="shared" si="195"/>
        <v>0</v>
      </c>
      <c r="O1820" s="513" t="str">
        <f>IF($J1804="TC",0,IF($J1804="Nso",0,VLOOKUP($A1801,'Class-9'!$B$9:$EX$108,80,0)))</f>
        <v/>
      </c>
    </row>
    <row r="1821" spans="1:15" ht="17.25" customHeight="1" thickBot="1">
      <c r="A1821" s="1084"/>
      <c r="B1821" s="60" t="s">
        <v>79</v>
      </c>
      <c r="C1821" s="1117" t="str">
        <f>'Class-9'!$CD$3</f>
        <v>SOCIAL SCIENCE</v>
      </c>
      <c r="D1821" s="1118"/>
      <c r="E1821" s="511">
        <f>IF($J1804="TC",0,IF($J1804="Nso",0,VLOOKUP($A1801,'Class-9'!$B$9:$EX$108,81,0)))</f>
        <v>0</v>
      </c>
      <c r="F1821" s="511">
        <f>IF($J1804="TC",0,IF($J1804="Nso",0,VLOOKUP($A1801,'Class-9'!$B$9:$EX$108,82,0)))</f>
        <v>0</v>
      </c>
      <c r="G1821" s="515">
        <f t="shared" si="192"/>
        <v>0</v>
      </c>
      <c r="H1821" s="516">
        <f>IF($J1804="TC",0,IF($J1804="Nso",0,VLOOKUP($A1801,'Class-9'!$B$9:$EX$108,84,0)))</f>
        <v>0</v>
      </c>
      <c r="I1821" s="511">
        <f>IF($J1804="TC",0,IF($J1804="Nso",0,VLOOKUP($A1801,'Class-9'!$B$9:$EX$108,85,0)))</f>
        <v>0</v>
      </c>
      <c r="J1821" s="515">
        <f t="shared" si="193"/>
        <v>0</v>
      </c>
      <c r="K1821" s="511">
        <f>IF($J1804="TC",0,IF($J1804="Nso",0,VLOOKUP($A1801,'Class-9'!$B$9:$EX$108,87,0)))</f>
        <v>0</v>
      </c>
      <c r="L1821" s="511">
        <f>IF($J1804="Nso",0,VLOOKUP($A1801,'Class-9'!$B$9:$EX$108,88,0))</f>
        <v>0</v>
      </c>
      <c r="M1821" s="515">
        <f t="shared" si="194"/>
        <v>0</v>
      </c>
      <c r="N1821" s="511">
        <f t="shared" si="195"/>
        <v>0</v>
      </c>
      <c r="O1821" s="513" t="str">
        <f>IF($J1804="TC",0,IF($J1804="Nso",0,VLOOKUP($A1801,'Class-9'!$B$9:$EX$108,94,0)))</f>
        <v/>
      </c>
    </row>
    <row r="1822" spans="1:15" ht="21.75" customHeight="1">
      <c r="A1822" s="1084"/>
      <c r="B1822" s="60" t="s">
        <v>79</v>
      </c>
      <c r="C1822" s="1119" t="s">
        <v>92</v>
      </c>
      <c r="D1822" s="1120"/>
      <c r="E1822" s="1121"/>
      <c r="F1822" s="1125" t="s">
        <v>93</v>
      </c>
      <c r="G1822" s="1126"/>
      <c r="H1822" s="1127" t="s">
        <v>94</v>
      </c>
      <c r="I1822" s="1128"/>
      <c r="J1822" s="1129" t="s">
        <v>47</v>
      </c>
      <c r="K1822" s="1130"/>
      <c r="L1822" s="517" t="s">
        <v>114</v>
      </c>
      <c r="M1822" s="1131" t="s">
        <v>45</v>
      </c>
      <c r="N1822" s="1132"/>
      <c r="O1822" s="518" t="s">
        <v>49</v>
      </c>
    </row>
    <row r="1823" spans="1:15" ht="21.75" customHeight="1" thickBot="1">
      <c r="A1823" s="1084"/>
      <c r="B1823" s="60" t="s">
        <v>79</v>
      </c>
      <c r="C1823" s="1122"/>
      <c r="D1823" s="1123"/>
      <c r="E1823" s="1124"/>
      <c r="F1823" s="1133">
        <f>IF($J1804="TC",0,IF($J1804="Nso",0,VLOOKUP($A1801,'Class-9'!$B$9:$EX$108,146,0)))</f>
        <v>0</v>
      </c>
      <c r="G1823" s="1134"/>
      <c r="H1823" s="1133">
        <f>IF($J1804="TC",0,IF($J1804="Nso",0,VLOOKUP($A1801,'Class-9'!$B$9:$EX$108,147,0)))</f>
        <v>0</v>
      </c>
      <c r="I1823" s="1134"/>
      <c r="J1823" s="1135">
        <f>IF($J1804="TC",0,IF($J1804="Nso",0,VLOOKUP($A1801,'Class-9'!$B$9:$EX$108,148,0)))</f>
        <v>0</v>
      </c>
      <c r="K1823" s="1136"/>
      <c r="L1823" s="349" t="str">
        <f>IF($J1804="TC",0,IF($J1804="Nso",0,VLOOKUP($A1801,'Class-9'!$B$9:$EX$108,149,0)))</f>
        <v/>
      </c>
      <c r="M1823" s="1137" t="str">
        <f>IF($J1804="TC","TC",IF($J1804="Nso","NSO",VLOOKUP($A1801,'Class-9'!$B$9:$EX$108,150,0)))</f>
        <v/>
      </c>
      <c r="N1823" s="1138"/>
      <c r="O1823" s="123" t="str">
        <f>IF($J1804="Nso",0,VLOOKUP($A1801,'Class-9'!$B$9:$EX$108,152,0))</f>
        <v/>
      </c>
    </row>
    <row r="1824" spans="1:15" ht="21.75" customHeight="1">
      <c r="A1824" s="1084"/>
      <c r="B1824" s="60" t="s">
        <v>79</v>
      </c>
      <c r="C1824" s="1186" t="s">
        <v>65</v>
      </c>
      <c r="D1824" s="1187"/>
      <c r="E1824" s="1187"/>
      <c r="F1824" s="1187"/>
      <c r="G1824" s="1187"/>
      <c r="H1824" s="1188"/>
      <c r="I1824" s="1189" t="s">
        <v>66</v>
      </c>
      <c r="J1824" s="1190"/>
      <c r="K1824" s="1190"/>
      <c r="L1824" s="124">
        <f>VLOOKUP($A1801,'Class-9'!$B$9:$EX$108,143,0)</f>
        <v>0</v>
      </c>
      <c r="M1824" s="1191" t="s">
        <v>126</v>
      </c>
      <c r="N1824" s="1192"/>
      <c r="O1824" s="1193"/>
    </row>
    <row r="1825" spans="1:15" ht="21.75" customHeight="1" thickBot="1">
      <c r="A1825" s="1084"/>
      <c r="B1825" s="60" t="s">
        <v>79</v>
      </c>
      <c r="C1825" s="1194" t="s">
        <v>60</v>
      </c>
      <c r="D1825" s="1195"/>
      <c r="E1825" s="1195"/>
      <c r="F1825" s="1196" t="s">
        <v>197</v>
      </c>
      <c r="G1825" s="1196"/>
      <c r="H1825" s="351" t="s">
        <v>53</v>
      </c>
      <c r="I1825" s="1197" t="s">
        <v>67</v>
      </c>
      <c r="J1825" s="1198"/>
      <c r="K1825" s="1198"/>
      <c r="L1825" s="174">
        <f>VLOOKUP($A1801,'Class-9'!$B$9:$EX$108,144,0)</f>
        <v>0</v>
      </c>
      <c r="M1825" s="1199" t="str">
        <f>IF($J1804="TC",0,IF($J1804="Nso",0,VLOOKUP($A1801,'Class-9'!$B$9:$EX$108,145,0)))</f>
        <v/>
      </c>
      <c r="N1825" s="1200"/>
      <c r="O1825" s="1201"/>
    </row>
    <row r="1826" spans="1:15" ht="21.75" customHeight="1">
      <c r="A1826" s="1084"/>
      <c r="B1826" s="60" t="s">
        <v>79</v>
      </c>
      <c r="C1826" s="1194"/>
      <c r="D1826" s="1195"/>
      <c r="E1826" s="1195"/>
      <c r="F1826" s="1196"/>
      <c r="G1826" s="1196"/>
      <c r="H1826" s="490" t="s">
        <v>203</v>
      </c>
      <c r="I1826" s="1202" t="s">
        <v>68</v>
      </c>
      <c r="J1826" s="1203"/>
      <c r="K1826" s="1203"/>
      <c r="L1826" s="1204">
        <f>IF($J1804="TC","Transferred",IF($J1804="Nso","NameSeparated",VLOOKUP($A1801,'Class-9'!$B$9:$EX$108,153,0)))</f>
        <v>0</v>
      </c>
      <c r="M1826" s="1204"/>
      <c r="N1826" s="1204"/>
      <c r="O1826" s="1205"/>
    </row>
    <row r="1827" spans="1:15" s="489" customFormat="1" ht="17.25" customHeight="1">
      <c r="A1827" s="1084"/>
      <c r="B1827" s="488" t="s">
        <v>79</v>
      </c>
      <c r="C1827" s="1166" t="str">
        <f>'Class-9'!$CR$3</f>
        <v>Foundation Of Information Tech.</v>
      </c>
      <c r="D1827" s="1167"/>
      <c r="E1827" s="1168"/>
      <c r="F1827" s="1169" t="str">
        <f>IF($J1804="TC",0,IF($J1804="Nso",0,VLOOKUP($A1801,'Class-9'!$B$9:$GA$108,170,0)))</f>
        <v>0/200</v>
      </c>
      <c r="G1827" s="1169"/>
      <c r="H1827" s="122">
        <f>IF($J1804="TC",0,IF($J1804="Nso",0,VLOOKUP($A1801,'Class-9'!$B$9:$GA$108,106,0)))</f>
        <v>0</v>
      </c>
      <c r="I1827" s="1170" t="s">
        <v>81</v>
      </c>
      <c r="J1827" s="1171"/>
      <c r="K1827" s="1171"/>
      <c r="L1827" s="1172">
        <f>'Class-9'!$T$2</f>
        <v>44676</v>
      </c>
      <c r="M1827" s="1173"/>
      <c r="N1827" s="1173"/>
      <c r="O1827" s="1174"/>
    </row>
    <row r="1828" spans="1:15" s="489" customFormat="1" ht="17.25" customHeight="1">
      <c r="A1828" s="1084"/>
      <c r="B1828" s="488" t="s">
        <v>79</v>
      </c>
      <c r="C1828" s="1175" t="str">
        <f>'Class-9'!$DD$3</f>
        <v>Health &amp; Phy. Edu.</v>
      </c>
      <c r="D1828" s="1169"/>
      <c r="E1828" s="1169"/>
      <c r="F1828" s="1176" t="str">
        <f>IF($J1804="TC",0,IF($J1804="Nso",0,VLOOKUP($A1801,'Class-9'!$B$9:$GA$108,174,0)))</f>
        <v>0/200</v>
      </c>
      <c r="G1828" s="1177"/>
      <c r="H1828" s="122">
        <f>IF($J1804="TC",0,IF($J1804="Nso",0,VLOOKUP($A1801,'Class-9'!$B$9:$GA$108,118,0)))</f>
        <v>0</v>
      </c>
      <c r="I1828" s="1178"/>
      <c r="J1828" s="1179"/>
      <c r="K1828" s="1179"/>
      <c r="L1828" s="1179"/>
      <c r="M1828" s="1179"/>
      <c r="N1828" s="1179"/>
      <c r="O1828" s="1180"/>
    </row>
    <row r="1829" spans="1:15" s="489" customFormat="1" ht="17.25" customHeight="1">
      <c r="A1829" s="1084"/>
      <c r="B1829" s="488" t="s">
        <v>79</v>
      </c>
      <c r="C1829" s="1184" t="str">
        <f>'Class-9'!$DP$3</f>
        <v>S.U.P.W.</v>
      </c>
      <c r="D1829" s="1185"/>
      <c r="E1829" s="1185"/>
      <c r="F1829" s="1176" t="str">
        <f>IF($J1804="TC",0,IF($J1804="Nso",0,VLOOKUP($A1801,'Class-9'!$B$9:$GA$108,178,0)))</f>
        <v>0/100</v>
      </c>
      <c r="G1829" s="1177"/>
      <c r="H1829" s="122">
        <f>IF($J1804="TC",0,IF($J1804="Nso",0,VLOOKUP($A1801,'Class-9'!$B$9:$GA$108,124,0)))</f>
        <v>0</v>
      </c>
      <c r="I1829" s="1181"/>
      <c r="J1829" s="1182"/>
      <c r="K1829" s="1182"/>
      <c r="L1829" s="1182"/>
      <c r="M1829" s="1182"/>
      <c r="N1829" s="1182"/>
      <c r="O1829" s="1183"/>
    </row>
    <row r="1830" spans="1:15" s="489" customFormat="1" ht="17.25" customHeight="1">
      <c r="A1830" s="1084"/>
      <c r="B1830" s="488"/>
      <c r="C1830" s="1184" t="str">
        <f>'Class-9'!$DV$3</f>
        <v>ART EDUCATION</v>
      </c>
      <c r="D1830" s="1185"/>
      <c r="E1830" s="1185"/>
      <c r="F1830" s="1176" t="str">
        <f>IF($J1803="TC",0,IF($J1803="Nso",0,VLOOKUP($A1801,'Class-9'!$B$9:$GA$108,182,0)))</f>
        <v>0/100</v>
      </c>
      <c r="G1830" s="1177"/>
      <c r="H1830" s="122">
        <f>IF($J1803="TC",0,IF($J1803="Nso",0,VLOOKUP($A1801,'Class-9'!$B$9:$GA$108,130,0)))</f>
        <v>0</v>
      </c>
      <c r="I1830" s="1237" t="s">
        <v>95</v>
      </c>
      <c r="J1830" s="1221"/>
      <c r="K1830" s="1221"/>
      <c r="L1830" s="1221"/>
      <c r="M1830" s="1221"/>
      <c r="N1830" s="1221"/>
      <c r="O1830" s="1222"/>
    </row>
    <row r="1831" spans="1:15" s="489" customFormat="1" ht="17.25" customHeight="1" thickBot="1">
      <c r="A1831" s="1084"/>
      <c r="B1831" s="488" t="s">
        <v>79</v>
      </c>
      <c r="C1831" s="1238" t="str">
        <f>'Class-9'!$EB$3</f>
        <v>H &amp; C RAJ</v>
      </c>
      <c r="D1831" s="1239"/>
      <c r="E1831" s="1239"/>
      <c r="F1831" s="1240" t="str">
        <f>IF($J1804="TC",0,IF($J1804="Nso",0,VLOOKUP($A1801,'Class-9'!$B$9:$GZ$108,186,0)))</f>
        <v>0/200</v>
      </c>
      <c r="G1831" s="1241"/>
      <c r="H1831" s="468">
        <f>IF($J1804="TC",0,IF($J1804="Nso",0,VLOOKUP($A1801,'Class-9'!$B$9:$GAZ$108,142,0)))</f>
        <v>0</v>
      </c>
      <c r="I1831" s="1237" t="s">
        <v>74</v>
      </c>
      <c r="J1831" s="1221"/>
      <c r="K1831" s="1221"/>
      <c r="L1831" s="1221"/>
      <c r="M1831" s="1221"/>
      <c r="N1831" s="1221"/>
      <c r="O1831" s="1222"/>
    </row>
    <row r="1832" spans="1:15" ht="17.25" customHeight="1">
      <c r="A1832" s="1084"/>
      <c r="B1832" s="49" t="s">
        <v>79</v>
      </c>
      <c r="C1832" s="1209" t="s">
        <v>205</v>
      </c>
      <c r="D1832" s="1210"/>
      <c r="E1832" s="1211"/>
      <c r="F1832" s="1218" t="s">
        <v>206</v>
      </c>
      <c r="G1832" s="1219"/>
      <c r="H1832" s="519" t="s">
        <v>34</v>
      </c>
      <c r="I1832" s="1220" t="s">
        <v>75</v>
      </c>
      <c r="J1832" s="1221"/>
      <c r="K1832" s="1221"/>
      <c r="L1832" s="1221"/>
      <c r="M1832" s="1221"/>
      <c r="N1832" s="1221"/>
      <c r="O1832" s="1222"/>
    </row>
    <row r="1833" spans="1:15" ht="17.25" customHeight="1">
      <c r="A1833" s="1084"/>
      <c r="B1833" s="49" t="s">
        <v>79</v>
      </c>
      <c r="C1833" s="1212"/>
      <c r="D1833" s="1213"/>
      <c r="E1833" s="1214"/>
      <c r="F1833" s="1223" t="s">
        <v>207</v>
      </c>
      <c r="G1833" s="1224"/>
      <c r="H1833" s="520" t="s">
        <v>204</v>
      </c>
      <c r="I1833" s="1225" t="s">
        <v>76</v>
      </c>
      <c r="J1833" s="1226"/>
      <c r="K1833" s="1226"/>
      <c r="L1833" s="1226"/>
      <c r="M1833" s="1226"/>
      <c r="N1833" s="1226"/>
      <c r="O1833" s="1227"/>
    </row>
    <row r="1834" spans="1:15" ht="17.25" customHeight="1">
      <c r="A1834" s="1084"/>
      <c r="B1834" s="49" t="s">
        <v>79</v>
      </c>
      <c r="C1834" s="1212"/>
      <c r="D1834" s="1213"/>
      <c r="E1834" s="1214"/>
      <c r="F1834" s="1223" t="s">
        <v>211</v>
      </c>
      <c r="G1834" s="1224"/>
      <c r="H1834" s="520" t="s">
        <v>69</v>
      </c>
      <c r="I1834" s="1228"/>
      <c r="J1834" s="1229"/>
      <c r="K1834" s="1229"/>
      <c r="L1834" s="1229"/>
      <c r="M1834" s="1229"/>
      <c r="N1834" s="1229"/>
      <c r="O1834" s="1230"/>
    </row>
    <row r="1835" spans="1:15" ht="17.25" customHeight="1">
      <c r="A1835" s="1084"/>
      <c r="B1835" s="49" t="s">
        <v>79</v>
      </c>
      <c r="C1835" s="1212"/>
      <c r="D1835" s="1213"/>
      <c r="E1835" s="1214"/>
      <c r="F1835" s="1223" t="s">
        <v>212</v>
      </c>
      <c r="G1835" s="1224"/>
      <c r="H1835" s="520" t="s">
        <v>70</v>
      </c>
      <c r="I1835" s="1228"/>
      <c r="J1835" s="1229"/>
      <c r="K1835" s="1229"/>
      <c r="L1835" s="1229"/>
      <c r="M1835" s="1229"/>
      <c r="N1835" s="1229"/>
      <c r="O1835" s="1230"/>
    </row>
    <row r="1836" spans="1:15" ht="17.25" customHeight="1">
      <c r="A1836" s="1084"/>
      <c r="B1836" s="49" t="s">
        <v>79</v>
      </c>
      <c r="C1836" s="1212"/>
      <c r="D1836" s="1213"/>
      <c r="E1836" s="1214"/>
      <c r="F1836" s="1223" t="s">
        <v>125</v>
      </c>
      <c r="G1836" s="1224"/>
      <c r="H1836" s="520" t="s">
        <v>72</v>
      </c>
      <c r="I1836" s="1231" t="s">
        <v>96</v>
      </c>
      <c r="J1836" s="1232"/>
      <c r="K1836" s="1232"/>
      <c r="L1836" s="1232"/>
      <c r="M1836" s="1232"/>
      <c r="N1836" s="1232"/>
      <c r="O1836" s="1233"/>
    </row>
    <row r="1837" spans="1:15" ht="17.25" customHeight="1" thickBot="1">
      <c r="A1837" s="1084"/>
      <c r="B1837" s="62" t="s">
        <v>79</v>
      </c>
      <c r="C1837" s="1215"/>
      <c r="D1837" s="1216"/>
      <c r="E1837" s="1217"/>
      <c r="F1837" s="1206" t="s">
        <v>208</v>
      </c>
      <c r="G1837" s="1207"/>
      <c r="H1837" s="521" t="s">
        <v>71</v>
      </c>
      <c r="I1837" s="1234"/>
      <c r="J1837" s="1235"/>
      <c r="K1837" s="1235"/>
      <c r="L1837" s="1235"/>
      <c r="M1837" s="1235"/>
      <c r="N1837" s="1235"/>
      <c r="O1837" s="1236"/>
    </row>
    <row r="1838" spans="1:15" ht="22.5" customHeight="1" thickTop="1">
      <c r="A1838" s="1208"/>
      <c r="B1838" s="1208"/>
      <c r="C1838" s="1208"/>
      <c r="D1838" s="1208"/>
      <c r="E1838" s="1208"/>
      <c r="F1838" s="1208"/>
      <c r="G1838" s="1208"/>
      <c r="H1838" s="1208"/>
      <c r="I1838" s="1208"/>
      <c r="J1838" s="1208"/>
      <c r="K1838" s="1208"/>
      <c r="L1838" s="1208"/>
      <c r="M1838" s="1208"/>
      <c r="N1838" s="1208"/>
      <c r="O1838" s="1208"/>
    </row>
    <row r="1839" spans="1:15" ht="24.75" customHeight="1" thickBot="1">
      <c r="A1839" s="504">
        <f>A1801+1</f>
        <v>50</v>
      </c>
      <c r="B1839" s="1083" t="s">
        <v>56</v>
      </c>
      <c r="C1839" s="1083"/>
      <c r="D1839" s="1083"/>
      <c r="E1839" s="1083"/>
      <c r="F1839" s="1083"/>
      <c r="G1839" s="1083"/>
      <c r="H1839" s="1083"/>
      <c r="I1839" s="1083"/>
      <c r="J1839" s="1083"/>
      <c r="K1839" s="1083"/>
      <c r="L1839" s="1083"/>
      <c r="M1839" s="1083"/>
      <c r="N1839" s="1083"/>
      <c r="O1839" s="1083"/>
    </row>
    <row r="1840" spans="1:15" ht="42" customHeight="1" thickTop="1">
      <c r="A1840" s="1084"/>
      <c r="B1840" s="1085"/>
      <c r="C1840" s="1086"/>
      <c r="D1840" s="1089" t="str">
        <f>Master!$E$8</f>
        <v>Govt. Sr. Secondary School Raimalwada</v>
      </c>
      <c r="E1840" s="1090"/>
      <c r="F1840" s="1090"/>
      <c r="G1840" s="1090"/>
      <c r="H1840" s="1090"/>
      <c r="I1840" s="1090"/>
      <c r="J1840" s="1090"/>
      <c r="K1840" s="1090"/>
      <c r="L1840" s="1090"/>
      <c r="M1840" s="1090"/>
      <c r="N1840" s="1090"/>
      <c r="O1840" s="1091"/>
    </row>
    <row r="1841" spans="1:16" ht="27.75" customHeight="1" thickBot="1">
      <c r="A1841" s="1084"/>
      <c r="B1841" s="1087"/>
      <c r="C1841" s="1088"/>
      <c r="D1841" s="1092" t="str">
        <f>Master!$E$11</f>
        <v>P.S.-Bapini (Jodhpur)</v>
      </c>
      <c r="E1841" s="1093"/>
      <c r="F1841" s="1093"/>
      <c r="G1841" s="1093"/>
      <c r="H1841" s="1093"/>
      <c r="I1841" s="1093"/>
      <c r="J1841" s="1093"/>
      <c r="K1841" s="1093"/>
      <c r="L1841" s="1093"/>
      <c r="M1841" s="1093"/>
      <c r="N1841" s="1093"/>
      <c r="O1841" s="1094"/>
    </row>
    <row r="1842" spans="1:16" ht="17.25" customHeight="1">
      <c r="A1842" s="1084"/>
      <c r="B1842" s="352"/>
      <c r="C1842" s="1095" t="s">
        <v>188</v>
      </c>
      <c r="D1842" s="1096"/>
      <c r="E1842" s="1096"/>
      <c r="F1842" s="1096"/>
      <c r="G1842" s="1097"/>
      <c r="H1842" s="1104" t="s">
        <v>161</v>
      </c>
      <c r="I1842" s="1104"/>
      <c r="J1842" s="1107">
        <f>VLOOKUP($A1839,'Class-9'!$B$9:$K$108,6)</f>
        <v>0</v>
      </c>
      <c r="K1842" s="1108"/>
      <c r="L1842" s="1113" t="s">
        <v>77</v>
      </c>
      <c r="M1842" s="1114"/>
      <c r="N1842" s="1115" t="str">
        <f>Master!$E$14</f>
        <v>08151106901</v>
      </c>
      <c r="O1842" s="1116"/>
    </row>
    <row r="1843" spans="1:16" ht="17.25" customHeight="1">
      <c r="A1843" s="1084"/>
      <c r="B1843" s="47"/>
      <c r="C1843" s="1098"/>
      <c r="D1843" s="1099"/>
      <c r="E1843" s="1099"/>
      <c r="F1843" s="1099"/>
      <c r="G1843" s="1100"/>
      <c r="H1843" s="1105"/>
      <c r="I1843" s="1105"/>
      <c r="J1843" s="1109"/>
      <c r="K1843" s="1110"/>
      <c r="L1843" s="1071" t="s">
        <v>73</v>
      </c>
      <c r="M1843" s="1072"/>
      <c r="N1843" s="1072"/>
      <c r="O1843" s="1073"/>
      <c r="P1843" s="165" t="s">
        <v>196</v>
      </c>
    </row>
    <row r="1844" spans="1:16" ht="17.25" customHeight="1" thickBot="1">
      <c r="A1844" s="1084"/>
      <c r="B1844" s="47"/>
      <c r="C1844" s="1101"/>
      <c r="D1844" s="1102"/>
      <c r="E1844" s="1102"/>
      <c r="F1844" s="1102"/>
      <c r="G1844" s="1103"/>
      <c r="H1844" s="1106"/>
      <c r="I1844" s="1106"/>
      <c r="J1844" s="1111"/>
      <c r="K1844" s="1112"/>
      <c r="L1844" s="1074" t="s">
        <v>57</v>
      </c>
      <c r="M1844" s="1075"/>
      <c r="N1844" s="1076" t="str">
        <f>Master!$E$6</f>
        <v>2021-22</v>
      </c>
      <c r="O1844" s="1077"/>
    </row>
    <row r="1845" spans="1:16" ht="21.75" customHeight="1">
      <c r="A1845" s="1084"/>
      <c r="B1845" s="49" t="s">
        <v>79</v>
      </c>
      <c r="C1845" s="1078" t="s">
        <v>22</v>
      </c>
      <c r="D1845" s="1079"/>
      <c r="E1845" s="1079"/>
      <c r="F1845" s="1080"/>
      <c r="G1845" s="482" t="s">
        <v>186</v>
      </c>
      <c r="H1845" s="1081">
        <f>VLOOKUP($A1839,'Class-9'!$B$9:$EX$108,4,0)</f>
        <v>0</v>
      </c>
      <c r="I1845" s="1081"/>
      <c r="J1845" s="1081"/>
      <c r="K1845" s="1081"/>
      <c r="L1845" s="1081"/>
      <c r="M1845" s="1081"/>
      <c r="N1845" s="1081"/>
      <c r="O1845" s="1082"/>
    </row>
    <row r="1846" spans="1:16" ht="21.75" customHeight="1">
      <c r="A1846" s="1084"/>
      <c r="B1846" s="49" t="s">
        <v>79</v>
      </c>
      <c r="C1846" s="1065" t="s">
        <v>24</v>
      </c>
      <c r="D1846" s="1066"/>
      <c r="E1846" s="1066"/>
      <c r="F1846" s="1067"/>
      <c r="G1846" s="483" t="s">
        <v>186</v>
      </c>
      <c r="H1846" s="1068">
        <f>VLOOKUP($A1839,'Class-9'!$B$9:$EX$108,7,0)</f>
        <v>0</v>
      </c>
      <c r="I1846" s="1068"/>
      <c r="J1846" s="1068"/>
      <c r="K1846" s="1068"/>
      <c r="L1846" s="1068"/>
      <c r="M1846" s="1068"/>
      <c r="N1846" s="1068"/>
      <c r="O1846" s="1069"/>
    </row>
    <row r="1847" spans="1:16" ht="21.75" customHeight="1">
      <c r="A1847" s="1084"/>
      <c r="B1847" s="49" t="s">
        <v>79</v>
      </c>
      <c r="C1847" s="1065" t="s">
        <v>25</v>
      </c>
      <c r="D1847" s="1066"/>
      <c r="E1847" s="1066"/>
      <c r="F1847" s="1067"/>
      <c r="G1847" s="483" t="s">
        <v>186</v>
      </c>
      <c r="H1847" s="1068">
        <f>VLOOKUP($A1839,'Class-9'!$B$9:$EX$108,8,0)</f>
        <v>0</v>
      </c>
      <c r="I1847" s="1068"/>
      <c r="J1847" s="1068"/>
      <c r="K1847" s="1068"/>
      <c r="L1847" s="1068"/>
      <c r="M1847" s="1068"/>
      <c r="N1847" s="1068"/>
      <c r="O1847" s="1069"/>
    </row>
    <row r="1848" spans="1:16" ht="21.75" customHeight="1">
      <c r="A1848" s="1084"/>
      <c r="B1848" s="49" t="s">
        <v>79</v>
      </c>
      <c r="C1848" s="1065" t="s">
        <v>58</v>
      </c>
      <c r="D1848" s="1066"/>
      <c r="E1848" s="1066"/>
      <c r="F1848" s="1067"/>
      <c r="G1848" s="483" t="s">
        <v>186</v>
      </c>
      <c r="H1848" s="1068">
        <f>VLOOKUP($A1839,'Class-9'!$B$9:$EX$108,9,0)</f>
        <v>0</v>
      </c>
      <c r="I1848" s="1068"/>
      <c r="J1848" s="1068"/>
      <c r="K1848" s="1068"/>
      <c r="L1848" s="1068"/>
      <c r="M1848" s="1068"/>
      <c r="N1848" s="1068"/>
      <c r="O1848" s="1069"/>
    </row>
    <row r="1849" spans="1:16" ht="21.75" customHeight="1">
      <c r="A1849" s="1084"/>
      <c r="B1849" s="49" t="s">
        <v>79</v>
      </c>
      <c r="C1849" s="1065" t="s">
        <v>59</v>
      </c>
      <c r="D1849" s="1066"/>
      <c r="E1849" s="1066"/>
      <c r="F1849" s="1067"/>
      <c r="G1849" s="483" t="s">
        <v>186</v>
      </c>
      <c r="H1849" s="1070" t="str">
        <f>CONCATENATE('Class-9'!$G$4,'Class-9'!$J$4)</f>
        <v>9(A)</v>
      </c>
      <c r="I1849" s="1068"/>
      <c r="J1849" s="1068"/>
      <c r="K1849" s="1068"/>
      <c r="L1849" s="1068"/>
      <c r="M1849" s="1068"/>
      <c r="N1849" s="1068"/>
      <c r="O1849" s="1069"/>
    </row>
    <row r="1850" spans="1:16" ht="21.75" customHeight="1" thickBot="1">
      <c r="A1850" s="1084"/>
      <c r="B1850" s="49" t="s">
        <v>79</v>
      </c>
      <c r="C1850" s="1145" t="s">
        <v>27</v>
      </c>
      <c r="D1850" s="1146"/>
      <c r="E1850" s="1146"/>
      <c r="F1850" s="1147"/>
      <c r="G1850" s="484" t="s">
        <v>186</v>
      </c>
      <c r="H1850" s="1148">
        <f>VLOOKUP($A1839,'Class-9'!$B$9:$EX$108,10,0)</f>
        <v>0</v>
      </c>
      <c r="I1850" s="1148"/>
      <c r="J1850" s="1148"/>
      <c r="K1850" s="1148"/>
      <c r="L1850" s="1148"/>
      <c r="M1850" s="1148"/>
      <c r="N1850" s="1148"/>
      <c r="O1850" s="1149"/>
    </row>
    <row r="1851" spans="1:16" ht="19.5" customHeight="1">
      <c r="A1851" s="1084"/>
      <c r="B1851" s="60" t="s">
        <v>79</v>
      </c>
      <c r="C1851" s="1150" t="s">
        <v>60</v>
      </c>
      <c r="D1851" s="1151"/>
      <c r="E1851" s="1154" t="s">
        <v>83</v>
      </c>
      <c r="F1851" s="1154" t="s">
        <v>84</v>
      </c>
      <c r="G1851" s="1156" t="s">
        <v>33</v>
      </c>
      <c r="H1851" s="1158" t="s">
        <v>61</v>
      </c>
      <c r="I1851" s="1158"/>
      <c r="J1851" s="1159"/>
      <c r="K1851" s="1160" t="s">
        <v>100</v>
      </c>
      <c r="L1851" s="1161"/>
      <c r="M1851" s="1162"/>
      <c r="N1851" s="1154" t="s">
        <v>91</v>
      </c>
      <c r="O1851" s="1163" t="s">
        <v>209</v>
      </c>
    </row>
    <row r="1852" spans="1:16" ht="21.75" customHeight="1">
      <c r="A1852" s="1084"/>
      <c r="B1852" s="60"/>
      <c r="C1852" s="1152"/>
      <c r="D1852" s="1153"/>
      <c r="E1852" s="1155"/>
      <c r="F1852" s="1155"/>
      <c r="G1852" s="1157"/>
      <c r="H1852" s="507" t="s">
        <v>32</v>
      </c>
      <c r="I1852" s="347" t="s">
        <v>199</v>
      </c>
      <c r="J1852" s="508" t="s">
        <v>33</v>
      </c>
      <c r="K1852" s="507" t="s">
        <v>32</v>
      </c>
      <c r="L1852" s="347" t="s">
        <v>199</v>
      </c>
      <c r="M1852" s="508" t="s">
        <v>33</v>
      </c>
      <c r="N1852" s="1155"/>
      <c r="O1852" s="1164"/>
    </row>
    <row r="1853" spans="1:16" ht="21.75" customHeight="1" thickBot="1">
      <c r="A1853" s="1084"/>
      <c r="B1853" s="60" t="s">
        <v>79</v>
      </c>
      <c r="C1853" s="1139" t="s">
        <v>62</v>
      </c>
      <c r="D1853" s="1140"/>
      <c r="E1853" s="509">
        <f>'Class-9'!$L$7</f>
        <v>20</v>
      </c>
      <c r="F1853" s="509">
        <f>'Class-9'!$M$7</f>
        <v>20</v>
      </c>
      <c r="G1853" s="510">
        <f>SUM(E1853:F1853)</f>
        <v>40</v>
      </c>
      <c r="H1853" s="509">
        <f>'Class-9'!$O$7</f>
        <v>48</v>
      </c>
      <c r="I1853" s="509">
        <f>'Class-9'!$P$7</f>
        <v>12</v>
      </c>
      <c r="J1853" s="510">
        <f>SUM(H1853:I1853)</f>
        <v>60</v>
      </c>
      <c r="K1853" s="509">
        <f>'Class-9'!$R$7</f>
        <v>80</v>
      </c>
      <c r="L1853" s="509">
        <f>'Class-9'!$S$7</f>
        <v>20</v>
      </c>
      <c r="M1853" s="510">
        <f>SUM(K1853:L1853)</f>
        <v>100</v>
      </c>
      <c r="N1853" s="509">
        <f>SUM(G1853,J1853,M1853)</f>
        <v>200</v>
      </c>
      <c r="O1853" s="1165"/>
    </row>
    <row r="1854" spans="1:16" ht="17.25" customHeight="1">
      <c r="A1854" s="1084"/>
      <c r="B1854" s="60" t="s">
        <v>79</v>
      </c>
      <c r="C1854" s="1141" t="str">
        <f>'Class-9'!$L$3</f>
        <v>HINDI</v>
      </c>
      <c r="D1854" s="1142"/>
      <c r="E1854" s="511">
        <f>IF($J1842="TC",0,IF($J1842="Nso",0,VLOOKUP($A1839,'Class-9'!$B$9:$EX$108,11,0)))</f>
        <v>0</v>
      </c>
      <c r="F1854" s="511">
        <f>IF($J1842="TC",0,IF($J1842="Nso",0,VLOOKUP($A1839,'Class-9'!$B$9:$EX$108,12,0)))</f>
        <v>0</v>
      </c>
      <c r="G1854" s="512">
        <f>E1854+F1854</f>
        <v>0</v>
      </c>
      <c r="H1854" s="511">
        <f>IF($J1842="TC",0,IF($J1842="Nso",0,VLOOKUP($A1839,'Class-9'!$B$9:$EX$108,14,0)))</f>
        <v>0</v>
      </c>
      <c r="I1854" s="511">
        <f>IF($J1842="TC",0,IF($J1842="Nso",0,VLOOKUP($A1839,'Class-9'!$B$9:$EX$108,15,0)))</f>
        <v>0</v>
      </c>
      <c r="J1854" s="512">
        <f>H1854+I1854</f>
        <v>0</v>
      </c>
      <c r="K1854" s="511">
        <f>IF($J1842="TC",0,IF($J1842="Nso",0,VLOOKUP($A1839,'Class-9'!$B$9:$EX$108,17,0)))</f>
        <v>0</v>
      </c>
      <c r="L1854" s="511">
        <f>IF($J1842="Nso",0,VLOOKUP($A1839,'Class-9'!$B$9:$EX$108,18,0))</f>
        <v>0</v>
      </c>
      <c r="M1854" s="512">
        <f>K1854+L1854</f>
        <v>0</v>
      </c>
      <c r="N1854" s="511">
        <f>G1854+J1854+M1854</f>
        <v>0</v>
      </c>
      <c r="O1854" s="513" t="str">
        <f>IF($J1842="TC",0,IF($J1842="Nso",0,VLOOKUP($A1839,'Class-9'!$B$9:$EX$108,24,0)))</f>
        <v/>
      </c>
    </row>
    <row r="1855" spans="1:16" ht="17.25" customHeight="1">
      <c r="A1855" s="1084"/>
      <c r="B1855" s="60" t="s">
        <v>79</v>
      </c>
      <c r="C1855" s="1143" t="str">
        <f>'Class-9'!$Z$3</f>
        <v>ENGLISH</v>
      </c>
      <c r="D1855" s="1144"/>
      <c r="E1855" s="511">
        <f>IF($J1842="TC",0,IF($J1842="Nso",0,VLOOKUP($A1839,'Class-9'!$B$9:$EX$108,25,0)))</f>
        <v>0</v>
      </c>
      <c r="F1855" s="511">
        <f>IF($J1842="TC",0,IF($J1842="Nso",0,VLOOKUP($A1839,'Class-9'!$B$9:$EX$108,26,0)))</f>
        <v>0</v>
      </c>
      <c r="G1855" s="514">
        <f t="shared" ref="G1855:G1859" si="196">E1855+F1855</f>
        <v>0</v>
      </c>
      <c r="H1855" s="472">
        <f>IF($J1842="TC",0,IF($J1842="Nso",0,VLOOKUP($A1839,'Class-9'!$B$9:$EX$108,28,0)))</f>
        <v>0</v>
      </c>
      <c r="I1855" s="511">
        <f>IF($J1842="TC",0,IF($J1842="Nso",0,VLOOKUP($A1839,'Class-9'!$B$9:$EX$108,29,0)))</f>
        <v>0</v>
      </c>
      <c r="J1855" s="514">
        <f t="shared" ref="J1855:J1859" si="197">H1855+I1855</f>
        <v>0</v>
      </c>
      <c r="K1855" s="511">
        <f>IF($J1842="TC",0,IF($J1842="Nso",0,VLOOKUP($A1839,'Class-9'!$B$9:$EX$108,31,0)))</f>
        <v>0</v>
      </c>
      <c r="L1855" s="511">
        <f>IF($J1842="Nso",0,VLOOKUP($A1839,'Class-9'!$B$9:$EX$108,32,0))</f>
        <v>0</v>
      </c>
      <c r="M1855" s="514">
        <f t="shared" ref="M1855:M1859" si="198">K1855+L1855</f>
        <v>0</v>
      </c>
      <c r="N1855" s="511">
        <f t="shared" ref="N1855:N1859" si="199">G1855+J1855+M1855</f>
        <v>0</v>
      </c>
      <c r="O1855" s="513" t="str">
        <f>IF($J1842="TC",0,IF($J1842="Nso",0,VLOOKUP($A1839,'Class-9'!$B$9:$EX$108,38,0)))</f>
        <v/>
      </c>
    </row>
    <row r="1856" spans="1:16" ht="17.25" customHeight="1">
      <c r="A1856" s="1084"/>
      <c r="B1856" s="60" t="s">
        <v>79</v>
      </c>
      <c r="C1856" s="1143" t="str">
        <f>'Class-9'!$AN$3</f>
        <v>SANSKRIT</v>
      </c>
      <c r="D1856" s="1144"/>
      <c r="E1856" s="511">
        <f>IF($J1842="TC",0,IF($J1842="Nso",0,VLOOKUP($A1839,'Class-9'!$B$9:$EX$108,39,0)))</f>
        <v>0</v>
      </c>
      <c r="F1856" s="511">
        <f>IF($J1842="TC",0,IF($J1842="TC",0,IF($J1842="Nso",0,VLOOKUP($A1839,'Class-9'!$B$9:$EX$108,40,0))))</f>
        <v>0</v>
      </c>
      <c r="G1856" s="514">
        <f t="shared" si="196"/>
        <v>0</v>
      </c>
      <c r="H1856" s="472">
        <f>IF($J1842="TC",0,IF($J1842="Nso",0,VLOOKUP($A1839,'Class-9'!$B$9:$EX$108,42,0)))</f>
        <v>0</v>
      </c>
      <c r="I1856" s="511">
        <f>IF($J1842="TC",0,IF($J1842="Nso",0,VLOOKUP($A1839,'Class-9'!$B$9:$EX$108,43,0)))</f>
        <v>0</v>
      </c>
      <c r="J1856" s="514">
        <f t="shared" si="197"/>
        <v>0</v>
      </c>
      <c r="K1856" s="511">
        <f>IF($J1842="TC",0,IF($J1842="Nso",0,VLOOKUP($A1839,'Class-9'!$B$9:$EX$108,45,0)))</f>
        <v>0</v>
      </c>
      <c r="L1856" s="511">
        <f>IF($J1842="Nso",0,VLOOKUP($A1839,'Class-9'!$B$9:$EX$108,46,0))</f>
        <v>0</v>
      </c>
      <c r="M1856" s="514">
        <f t="shared" si="198"/>
        <v>0</v>
      </c>
      <c r="N1856" s="511">
        <f t="shared" si="199"/>
        <v>0</v>
      </c>
      <c r="O1856" s="513" t="str">
        <f>IF($J1842="TC",0,IF($J1842="Nso",0,VLOOKUP($A1839,'Class-9'!$B$9:$EX$108,52,0)))</f>
        <v/>
      </c>
    </row>
    <row r="1857" spans="1:15" ht="17.25" customHeight="1">
      <c r="A1857" s="1084"/>
      <c r="B1857" s="60" t="s">
        <v>79</v>
      </c>
      <c r="C1857" s="1143" t="str">
        <f>'Class-9'!$BB$3</f>
        <v>SCIENCE</v>
      </c>
      <c r="D1857" s="1144"/>
      <c r="E1857" s="511">
        <f>IF($J1842="TC",0,IF($J1842="Nso",0,VLOOKUP($A1839,'Class-9'!$B$9:$EX$108,53,0)))</f>
        <v>0</v>
      </c>
      <c r="F1857" s="511">
        <f>IF($J1842="TC",0,IF($J1842="Nso",0,VLOOKUP($A1839,'Class-9'!$B$9:$EX$108,54,0)))</f>
        <v>0</v>
      </c>
      <c r="G1857" s="514">
        <f t="shared" si="196"/>
        <v>0</v>
      </c>
      <c r="H1857" s="472">
        <f>IF($J1842="TC",0,IF($J1842="Nso",0,VLOOKUP($A1839,'Class-9'!$B$9:$EX$108,56,0)))</f>
        <v>0</v>
      </c>
      <c r="I1857" s="511">
        <f>IF($J1842="TC",0,IF($J1842="Nso",0,VLOOKUP($A1839,'Class-9'!$B$9:$EX$108,57,0)))</f>
        <v>0</v>
      </c>
      <c r="J1857" s="514">
        <f t="shared" si="197"/>
        <v>0</v>
      </c>
      <c r="K1857" s="511">
        <f>IF($J1842="TC",0,IF($J1842="Nso",0,VLOOKUP($A1839,'Class-9'!$B$9:$EX$108,59,0)))</f>
        <v>0</v>
      </c>
      <c r="L1857" s="511">
        <f>IF($J1842="Nso",0,VLOOKUP($A1839,'Class-9'!$B$9:$EX$108,60,0))</f>
        <v>0</v>
      </c>
      <c r="M1857" s="514">
        <f t="shared" si="198"/>
        <v>0</v>
      </c>
      <c r="N1857" s="511">
        <f t="shared" si="199"/>
        <v>0</v>
      </c>
      <c r="O1857" s="513" t="str">
        <f>IF($J1842="TC",0,IF($J1842="Nso",0,VLOOKUP($A1839,'Class-9'!$B$9:$EX$108,66,0)))</f>
        <v/>
      </c>
    </row>
    <row r="1858" spans="1:15" ht="17.25" customHeight="1">
      <c r="A1858" s="1084"/>
      <c r="B1858" s="60" t="s">
        <v>79</v>
      </c>
      <c r="C1858" s="1143" t="str">
        <f>'Class-9'!$BP$3</f>
        <v>MATHEMATICS</v>
      </c>
      <c r="D1858" s="1144"/>
      <c r="E1858" s="511">
        <f>IF($J1842="TC",0,IF($J1842="Nso",0,VLOOKUP($A1839,'Class-9'!$B$9:$EX$108,67,0)))</f>
        <v>0</v>
      </c>
      <c r="F1858" s="511">
        <f>IF($J1842="TC",0,IF($J1842="Nso",0,VLOOKUP($A1839,'Class-9'!$B$9:$EX$108,68,0)))</f>
        <v>0</v>
      </c>
      <c r="G1858" s="514">
        <f t="shared" si="196"/>
        <v>0</v>
      </c>
      <c r="H1858" s="472">
        <f>IF($J1842="TC",0,IF($J1842="Nso",0,VLOOKUP($A1839,'Class-9'!$B$9:$EX$108,70,0)))</f>
        <v>0</v>
      </c>
      <c r="I1858" s="511">
        <f>IF($J1842="TC",0,IF($J1842="Nso",0,VLOOKUP($A1839,'Class-9'!$B$9:$EX$108,71,0)))</f>
        <v>0</v>
      </c>
      <c r="J1858" s="514">
        <f t="shared" si="197"/>
        <v>0</v>
      </c>
      <c r="K1858" s="511">
        <f>IF($J1842="TC",0,IF($J1842="Nso",0,VLOOKUP($A1839,'Class-9'!$B$9:$EX$108,73,0)))</f>
        <v>0</v>
      </c>
      <c r="L1858" s="511">
        <f>IF($J1842="Nso",0,VLOOKUP($A1839,'Class-9'!$B$9:$EX$108,74,0))</f>
        <v>0</v>
      </c>
      <c r="M1858" s="514">
        <f t="shared" si="198"/>
        <v>0</v>
      </c>
      <c r="N1858" s="511">
        <f t="shared" si="199"/>
        <v>0</v>
      </c>
      <c r="O1858" s="513" t="str">
        <f>IF($J1842="TC",0,IF($J1842="Nso",0,VLOOKUP($A1839,'Class-9'!$B$9:$EX$108,80,0)))</f>
        <v/>
      </c>
    </row>
    <row r="1859" spans="1:15" ht="17.25" customHeight="1" thickBot="1">
      <c r="A1859" s="1084"/>
      <c r="B1859" s="60" t="s">
        <v>79</v>
      </c>
      <c r="C1859" s="1117" t="str">
        <f>'Class-9'!$CD$3</f>
        <v>SOCIAL SCIENCE</v>
      </c>
      <c r="D1859" s="1118"/>
      <c r="E1859" s="511">
        <f>IF($J1842="TC",0,IF($J1842="Nso",0,VLOOKUP($A1839,'Class-9'!$B$9:$EX$108,81,0)))</f>
        <v>0</v>
      </c>
      <c r="F1859" s="511">
        <f>IF($J1842="TC",0,IF($J1842="Nso",0,VLOOKUP($A1839,'Class-9'!$B$9:$EX$108,82,0)))</f>
        <v>0</v>
      </c>
      <c r="G1859" s="515">
        <f t="shared" si="196"/>
        <v>0</v>
      </c>
      <c r="H1859" s="516">
        <f>IF($J1842="TC",0,IF($J1842="Nso",0,VLOOKUP($A1839,'Class-9'!$B$9:$EX$108,84,0)))</f>
        <v>0</v>
      </c>
      <c r="I1859" s="511">
        <f>IF($J1842="TC",0,IF($J1842="Nso",0,VLOOKUP($A1839,'Class-9'!$B$9:$EX$108,85,0)))</f>
        <v>0</v>
      </c>
      <c r="J1859" s="515">
        <f t="shared" si="197"/>
        <v>0</v>
      </c>
      <c r="K1859" s="511">
        <f>IF($J1842="TC",0,IF($J1842="Nso",0,VLOOKUP($A1839,'Class-9'!$B$9:$EX$108,87,0)))</f>
        <v>0</v>
      </c>
      <c r="L1859" s="511">
        <f>IF($J1842="Nso",0,VLOOKUP($A1839,'Class-9'!$B$9:$EX$108,88,0))</f>
        <v>0</v>
      </c>
      <c r="M1859" s="515">
        <f t="shared" si="198"/>
        <v>0</v>
      </c>
      <c r="N1859" s="511">
        <f t="shared" si="199"/>
        <v>0</v>
      </c>
      <c r="O1859" s="513" t="str">
        <f>IF($J1842="TC",0,IF($J1842="Nso",0,VLOOKUP($A1839,'Class-9'!$B$9:$EX$108,94,0)))</f>
        <v/>
      </c>
    </row>
    <row r="1860" spans="1:15" ht="21.75" customHeight="1">
      <c r="A1860" s="1084"/>
      <c r="B1860" s="60" t="s">
        <v>79</v>
      </c>
      <c r="C1860" s="1119" t="s">
        <v>92</v>
      </c>
      <c r="D1860" s="1120"/>
      <c r="E1860" s="1121"/>
      <c r="F1860" s="1125" t="s">
        <v>93</v>
      </c>
      <c r="G1860" s="1126"/>
      <c r="H1860" s="1127" t="s">
        <v>94</v>
      </c>
      <c r="I1860" s="1128"/>
      <c r="J1860" s="1129" t="s">
        <v>47</v>
      </c>
      <c r="K1860" s="1130"/>
      <c r="L1860" s="517" t="s">
        <v>114</v>
      </c>
      <c r="M1860" s="1131" t="s">
        <v>45</v>
      </c>
      <c r="N1860" s="1132"/>
      <c r="O1860" s="518" t="s">
        <v>49</v>
      </c>
    </row>
    <row r="1861" spans="1:15" ht="21.75" customHeight="1" thickBot="1">
      <c r="A1861" s="1084"/>
      <c r="B1861" s="60" t="s">
        <v>79</v>
      </c>
      <c r="C1861" s="1122"/>
      <c r="D1861" s="1123"/>
      <c r="E1861" s="1124"/>
      <c r="F1861" s="1133">
        <f>IF($J1842="TC",0,IF($J1842="Nso",0,VLOOKUP($A1839,'Class-9'!$B$9:$EX$108,146,0)))</f>
        <v>0</v>
      </c>
      <c r="G1861" s="1134"/>
      <c r="H1861" s="1133">
        <f>IF($J1842="TC",0,IF($J1842="Nso",0,VLOOKUP($A1839,'Class-9'!$B$9:$EX$108,147,0)))</f>
        <v>0</v>
      </c>
      <c r="I1861" s="1134"/>
      <c r="J1861" s="1135">
        <f>IF($J1842="TC",0,IF($J1842="Nso",0,VLOOKUP($A1839,'Class-9'!$B$9:$EX$108,148,0)))</f>
        <v>0</v>
      </c>
      <c r="K1861" s="1136"/>
      <c r="L1861" s="349" t="str">
        <f>IF($J1842="TC",0,IF($J1842="Nso",0,VLOOKUP($A1839,'Class-9'!$B$9:$EX$108,149,0)))</f>
        <v/>
      </c>
      <c r="M1861" s="1137" t="str">
        <f>IF($J1842="TC","TC",IF($J1842="Nso","NSO",VLOOKUP($A1839,'Class-9'!$B$9:$EX$108,150,0)))</f>
        <v/>
      </c>
      <c r="N1861" s="1138"/>
      <c r="O1861" s="123" t="str">
        <f>IF($J1842="Nso",0,VLOOKUP($A1839,'Class-9'!$B$9:$EX$108,152,0))</f>
        <v/>
      </c>
    </row>
    <row r="1862" spans="1:15" ht="21.75" customHeight="1">
      <c r="A1862" s="1084"/>
      <c r="B1862" s="60" t="s">
        <v>79</v>
      </c>
      <c r="C1862" s="1186" t="s">
        <v>65</v>
      </c>
      <c r="D1862" s="1187"/>
      <c r="E1862" s="1187"/>
      <c r="F1862" s="1187"/>
      <c r="G1862" s="1187"/>
      <c r="H1862" s="1188"/>
      <c r="I1862" s="1189" t="s">
        <v>66</v>
      </c>
      <c r="J1862" s="1190"/>
      <c r="K1862" s="1190"/>
      <c r="L1862" s="124">
        <f>VLOOKUP($A1839,'Class-9'!$B$9:$EX$108,143,0)</f>
        <v>0</v>
      </c>
      <c r="M1862" s="1191" t="s">
        <v>126</v>
      </c>
      <c r="N1862" s="1192"/>
      <c r="O1862" s="1193"/>
    </row>
    <row r="1863" spans="1:15" ht="21.75" customHeight="1" thickBot="1">
      <c r="A1863" s="1084"/>
      <c r="B1863" s="60" t="s">
        <v>79</v>
      </c>
      <c r="C1863" s="1194" t="s">
        <v>60</v>
      </c>
      <c r="D1863" s="1195"/>
      <c r="E1863" s="1195"/>
      <c r="F1863" s="1196" t="s">
        <v>197</v>
      </c>
      <c r="G1863" s="1196"/>
      <c r="H1863" s="351" t="s">
        <v>53</v>
      </c>
      <c r="I1863" s="1197" t="s">
        <v>67</v>
      </c>
      <c r="J1863" s="1198"/>
      <c r="K1863" s="1198"/>
      <c r="L1863" s="174">
        <f>VLOOKUP($A1839,'Class-9'!$B$9:$EX$108,144,0)</f>
        <v>0</v>
      </c>
      <c r="M1863" s="1199" t="str">
        <f>IF($J1842="TC",0,IF($J1842="Nso",0,VLOOKUP($A1839,'Class-9'!$B$9:$EX$108,145,0)))</f>
        <v/>
      </c>
      <c r="N1863" s="1200"/>
      <c r="O1863" s="1201"/>
    </row>
    <row r="1864" spans="1:15" ht="21.75" customHeight="1">
      <c r="A1864" s="1084"/>
      <c r="B1864" s="60" t="s">
        <v>79</v>
      </c>
      <c r="C1864" s="1194"/>
      <c r="D1864" s="1195"/>
      <c r="E1864" s="1195"/>
      <c r="F1864" s="1196"/>
      <c r="G1864" s="1196"/>
      <c r="H1864" s="490" t="s">
        <v>203</v>
      </c>
      <c r="I1864" s="1202" t="s">
        <v>68</v>
      </c>
      <c r="J1864" s="1203"/>
      <c r="K1864" s="1203"/>
      <c r="L1864" s="1204">
        <f>IF($J1842="TC","Transferred",IF($J1842="Nso","NameSeparated",VLOOKUP($A1839,'Class-9'!$B$9:$EX$108,153,0)))</f>
        <v>0</v>
      </c>
      <c r="M1864" s="1204"/>
      <c r="N1864" s="1204"/>
      <c r="O1864" s="1205"/>
    </row>
    <row r="1865" spans="1:15" s="489" customFormat="1" ht="17.25" customHeight="1">
      <c r="A1865" s="1084"/>
      <c r="B1865" s="488" t="s">
        <v>79</v>
      </c>
      <c r="C1865" s="1166" t="str">
        <f>'Class-9'!$CR$3</f>
        <v>Foundation Of Information Tech.</v>
      </c>
      <c r="D1865" s="1167"/>
      <c r="E1865" s="1168"/>
      <c r="F1865" s="1169" t="str">
        <f>IF($J1842="TC",0,IF($J1842="Nso",0,VLOOKUP($A1839,'Class-9'!$B$9:$GA$108,170,0)))</f>
        <v>0/200</v>
      </c>
      <c r="G1865" s="1169"/>
      <c r="H1865" s="122">
        <f>IF($J1842="TC",0,IF($J1842="Nso",0,VLOOKUP($A1839,'Class-9'!$B$9:$GA$108,106,0)))</f>
        <v>0</v>
      </c>
      <c r="I1865" s="1170" t="s">
        <v>81</v>
      </c>
      <c r="J1865" s="1171"/>
      <c r="K1865" s="1171"/>
      <c r="L1865" s="1172">
        <f>'Class-9'!$T$2</f>
        <v>44676</v>
      </c>
      <c r="M1865" s="1173"/>
      <c r="N1865" s="1173"/>
      <c r="O1865" s="1174"/>
    </row>
    <row r="1866" spans="1:15" s="489" customFormat="1" ht="17.25" customHeight="1">
      <c r="A1866" s="1084"/>
      <c r="B1866" s="488" t="s">
        <v>79</v>
      </c>
      <c r="C1866" s="1175" t="str">
        <f>'Class-9'!$DD$3</f>
        <v>Health &amp; Phy. Edu.</v>
      </c>
      <c r="D1866" s="1169"/>
      <c r="E1866" s="1169"/>
      <c r="F1866" s="1176" t="str">
        <f>IF($J1842="TC",0,IF($J1842="Nso",0,VLOOKUP($A1839,'Class-9'!$B$9:$GA$108,174,0)))</f>
        <v>0/200</v>
      </c>
      <c r="G1866" s="1177"/>
      <c r="H1866" s="122">
        <f>IF($J1842="TC",0,IF($J1842="Nso",0,VLOOKUP($A1839,'Class-9'!$B$9:$GA$108,118,0)))</f>
        <v>0</v>
      </c>
      <c r="I1866" s="1178"/>
      <c r="J1866" s="1179"/>
      <c r="K1866" s="1179"/>
      <c r="L1866" s="1179"/>
      <c r="M1866" s="1179"/>
      <c r="N1866" s="1179"/>
      <c r="O1866" s="1180"/>
    </row>
    <row r="1867" spans="1:15" s="489" customFormat="1" ht="17.25" customHeight="1">
      <c r="A1867" s="1084"/>
      <c r="B1867" s="488" t="s">
        <v>79</v>
      </c>
      <c r="C1867" s="1184" t="str">
        <f>'Class-9'!$DP$3</f>
        <v>S.U.P.W.</v>
      </c>
      <c r="D1867" s="1185"/>
      <c r="E1867" s="1185"/>
      <c r="F1867" s="1176" t="str">
        <f>IF($J1842="TC",0,IF($J1842="Nso",0,VLOOKUP($A1839,'Class-9'!$B$9:$GA$108,178,0)))</f>
        <v>0/100</v>
      </c>
      <c r="G1867" s="1177"/>
      <c r="H1867" s="122">
        <f>IF($J1842="TC",0,IF($J1842="Nso",0,VLOOKUP($A1839,'Class-9'!$B$9:$GA$108,124,0)))</f>
        <v>0</v>
      </c>
      <c r="I1867" s="1181"/>
      <c r="J1867" s="1182"/>
      <c r="K1867" s="1182"/>
      <c r="L1867" s="1182"/>
      <c r="M1867" s="1182"/>
      <c r="N1867" s="1182"/>
      <c r="O1867" s="1183"/>
    </row>
    <row r="1868" spans="1:15" s="489" customFormat="1" ht="17.25" customHeight="1">
      <c r="A1868" s="1084"/>
      <c r="B1868" s="488"/>
      <c r="C1868" s="1184" t="str">
        <f>'Class-9'!$DV$3</f>
        <v>ART EDUCATION</v>
      </c>
      <c r="D1868" s="1185"/>
      <c r="E1868" s="1185"/>
      <c r="F1868" s="1176" t="str">
        <f>IF($J1841="TC",0,IF($J1841="Nso",0,VLOOKUP($A1839,'Class-9'!$B$9:$GA$108,182,0)))</f>
        <v>0/100</v>
      </c>
      <c r="G1868" s="1177"/>
      <c r="H1868" s="122">
        <f>IF($J1841="TC",0,IF($J1841="Nso",0,VLOOKUP($A1839,'Class-9'!$B$9:$GA$108,130,0)))</f>
        <v>0</v>
      </c>
      <c r="I1868" s="1237" t="s">
        <v>95</v>
      </c>
      <c r="J1868" s="1221"/>
      <c r="K1868" s="1221"/>
      <c r="L1868" s="1221"/>
      <c r="M1868" s="1221"/>
      <c r="N1868" s="1221"/>
      <c r="O1868" s="1222"/>
    </row>
    <row r="1869" spans="1:15" s="489" customFormat="1" ht="17.25" customHeight="1" thickBot="1">
      <c r="A1869" s="1084"/>
      <c r="B1869" s="488" t="s">
        <v>79</v>
      </c>
      <c r="C1869" s="1238" t="str">
        <f>'Class-9'!$EB$3</f>
        <v>H &amp; C RAJ</v>
      </c>
      <c r="D1869" s="1239"/>
      <c r="E1869" s="1239"/>
      <c r="F1869" s="1240" t="str">
        <f>IF($J1842="TC",0,IF($J1842="Nso",0,VLOOKUP($A1839,'Class-9'!$B$9:$GZ$108,186,0)))</f>
        <v>0/200</v>
      </c>
      <c r="G1869" s="1241"/>
      <c r="H1869" s="468">
        <f>IF($J1842="TC",0,IF($J1842="Nso",0,VLOOKUP($A1839,'Class-9'!$B$9:$GAZ$108,142,0)))</f>
        <v>0</v>
      </c>
      <c r="I1869" s="1237" t="s">
        <v>74</v>
      </c>
      <c r="J1869" s="1221"/>
      <c r="K1869" s="1221"/>
      <c r="L1869" s="1221"/>
      <c r="M1869" s="1221"/>
      <c r="N1869" s="1221"/>
      <c r="O1869" s="1222"/>
    </row>
    <row r="1870" spans="1:15" ht="17.25" customHeight="1">
      <c r="A1870" s="1084"/>
      <c r="B1870" s="49" t="s">
        <v>79</v>
      </c>
      <c r="C1870" s="1209" t="s">
        <v>205</v>
      </c>
      <c r="D1870" s="1210"/>
      <c r="E1870" s="1211"/>
      <c r="F1870" s="1218" t="s">
        <v>206</v>
      </c>
      <c r="G1870" s="1219"/>
      <c r="H1870" s="519" t="s">
        <v>34</v>
      </c>
      <c r="I1870" s="1220" t="s">
        <v>75</v>
      </c>
      <c r="J1870" s="1221"/>
      <c r="K1870" s="1221"/>
      <c r="L1870" s="1221"/>
      <c r="M1870" s="1221"/>
      <c r="N1870" s="1221"/>
      <c r="O1870" s="1222"/>
    </row>
    <row r="1871" spans="1:15" ht="17.25" customHeight="1">
      <c r="A1871" s="1084"/>
      <c r="B1871" s="49" t="s">
        <v>79</v>
      </c>
      <c r="C1871" s="1212"/>
      <c r="D1871" s="1213"/>
      <c r="E1871" s="1214"/>
      <c r="F1871" s="1223" t="s">
        <v>207</v>
      </c>
      <c r="G1871" s="1224"/>
      <c r="H1871" s="520" t="s">
        <v>204</v>
      </c>
      <c r="I1871" s="1225" t="s">
        <v>76</v>
      </c>
      <c r="J1871" s="1226"/>
      <c r="K1871" s="1226"/>
      <c r="L1871" s="1226"/>
      <c r="M1871" s="1226"/>
      <c r="N1871" s="1226"/>
      <c r="O1871" s="1227"/>
    </row>
    <row r="1872" spans="1:15" ht="17.25" customHeight="1">
      <c r="A1872" s="1084"/>
      <c r="B1872" s="49" t="s">
        <v>79</v>
      </c>
      <c r="C1872" s="1212"/>
      <c r="D1872" s="1213"/>
      <c r="E1872" s="1214"/>
      <c r="F1872" s="1223" t="s">
        <v>211</v>
      </c>
      <c r="G1872" s="1224"/>
      <c r="H1872" s="520" t="s">
        <v>69</v>
      </c>
      <c r="I1872" s="1228"/>
      <c r="J1872" s="1229"/>
      <c r="K1872" s="1229"/>
      <c r="L1872" s="1229"/>
      <c r="M1872" s="1229"/>
      <c r="N1872" s="1229"/>
      <c r="O1872" s="1230"/>
    </row>
    <row r="1873" spans="1:16" ht="17.25" customHeight="1">
      <c r="A1873" s="1084"/>
      <c r="B1873" s="49" t="s">
        <v>79</v>
      </c>
      <c r="C1873" s="1212"/>
      <c r="D1873" s="1213"/>
      <c r="E1873" s="1214"/>
      <c r="F1873" s="1223" t="s">
        <v>212</v>
      </c>
      <c r="G1873" s="1224"/>
      <c r="H1873" s="520" t="s">
        <v>70</v>
      </c>
      <c r="I1873" s="1228"/>
      <c r="J1873" s="1229"/>
      <c r="K1873" s="1229"/>
      <c r="L1873" s="1229"/>
      <c r="M1873" s="1229"/>
      <c r="N1873" s="1229"/>
      <c r="O1873" s="1230"/>
    </row>
    <row r="1874" spans="1:16" ht="17.25" customHeight="1">
      <c r="A1874" s="1084"/>
      <c r="B1874" s="49" t="s">
        <v>79</v>
      </c>
      <c r="C1874" s="1212"/>
      <c r="D1874" s="1213"/>
      <c r="E1874" s="1214"/>
      <c r="F1874" s="1223" t="s">
        <v>125</v>
      </c>
      <c r="G1874" s="1224"/>
      <c r="H1874" s="520" t="s">
        <v>72</v>
      </c>
      <c r="I1874" s="1231" t="s">
        <v>96</v>
      </c>
      <c r="J1874" s="1232"/>
      <c r="K1874" s="1232"/>
      <c r="L1874" s="1232"/>
      <c r="M1874" s="1232"/>
      <c r="N1874" s="1232"/>
      <c r="O1874" s="1233"/>
    </row>
    <row r="1875" spans="1:16" ht="17.25" customHeight="1" thickBot="1">
      <c r="A1875" s="1084"/>
      <c r="B1875" s="62" t="s">
        <v>79</v>
      </c>
      <c r="C1875" s="1215"/>
      <c r="D1875" s="1216"/>
      <c r="E1875" s="1217"/>
      <c r="F1875" s="1206" t="s">
        <v>208</v>
      </c>
      <c r="G1875" s="1207"/>
      <c r="H1875" s="521" t="s">
        <v>71</v>
      </c>
      <c r="I1875" s="1234"/>
      <c r="J1875" s="1235"/>
      <c r="K1875" s="1235"/>
      <c r="L1875" s="1235"/>
      <c r="M1875" s="1235"/>
      <c r="N1875" s="1235"/>
      <c r="O1875" s="1236"/>
    </row>
    <row r="1876" spans="1:16" ht="24.75" customHeight="1" thickTop="1" thickBot="1">
      <c r="A1876" s="504">
        <f>A1839+1</f>
        <v>51</v>
      </c>
      <c r="B1876" s="1083" t="s">
        <v>56</v>
      </c>
      <c r="C1876" s="1083"/>
      <c r="D1876" s="1083"/>
      <c r="E1876" s="1083"/>
      <c r="F1876" s="1083"/>
      <c r="G1876" s="1083"/>
      <c r="H1876" s="1083"/>
      <c r="I1876" s="1083"/>
      <c r="J1876" s="1083"/>
      <c r="K1876" s="1083"/>
      <c r="L1876" s="1083"/>
      <c r="M1876" s="1083"/>
      <c r="N1876" s="1083"/>
      <c r="O1876" s="1083"/>
    </row>
    <row r="1877" spans="1:16" ht="42" customHeight="1" thickTop="1">
      <c r="A1877" s="1084"/>
      <c r="B1877" s="1085"/>
      <c r="C1877" s="1086"/>
      <c r="D1877" s="1089" t="str">
        <f>Master!$E$8</f>
        <v>Govt. Sr. Secondary School Raimalwada</v>
      </c>
      <c r="E1877" s="1090"/>
      <c r="F1877" s="1090"/>
      <c r="G1877" s="1090"/>
      <c r="H1877" s="1090"/>
      <c r="I1877" s="1090"/>
      <c r="J1877" s="1090"/>
      <c r="K1877" s="1090"/>
      <c r="L1877" s="1090"/>
      <c r="M1877" s="1090"/>
      <c r="N1877" s="1090"/>
      <c r="O1877" s="1091"/>
    </row>
    <row r="1878" spans="1:16" ht="27.75" customHeight="1" thickBot="1">
      <c r="A1878" s="1084"/>
      <c r="B1878" s="1087"/>
      <c r="C1878" s="1088"/>
      <c r="D1878" s="1092" t="str">
        <f>Master!$E$11</f>
        <v>P.S.-Bapini (Jodhpur)</v>
      </c>
      <c r="E1878" s="1093"/>
      <c r="F1878" s="1093"/>
      <c r="G1878" s="1093"/>
      <c r="H1878" s="1093"/>
      <c r="I1878" s="1093"/>
      <c r="J1878" s="1093"/>
      <c r="K1878" s="1093"/>
      <c r="L1878" s="1093"/>
      <c r="M1878" s="1093"/>
      <c r="N1878" s="1093"/>
      <c r="O1878" s="1094"/>
    </row>
    <row r="1879" spans="1:16" ht="17.25" customHeight="1">
      <c r="A1879" s="1084"/>
      <c r="B1879" s="352"/>
      <c r="C1879" s="1095" t="s">
        <v>188</v>
      </c>
      <c r="D1879" s="1096"/>
      <c r="E1879" s="1096"/>
      <c r="F1879" s="1096"/>
      <c r="G1879" s="1097"/>
      <c r="H1879" s="1104" t="s">
        <v>161</v>
      </c>
      <c r="I1879" s="1104"/>
      <c r="J1879" s="1107">
        <f>VLOOKUP($A1876,'Class-9'!$B$9:$K$108,6)</f>
        <v>0</v>
      </c>
      <c r="K1879" s="1108"/>
      <c r="L1879" s="1113" t="s">
        <v>77</v>
      </c>
      <c r="M1879" s="1114"/>
      <c r="N1879" s="1115" t="str">
        <f>Master!$E$14</f>
        <v>08151106901</v>
      </c>
      <c r="O1879" s="1116"/>
    </row>
    <row r="1880" spans="1:16" ht="17.25" customHeight="1">
      <c r="A1880" s="1084"/>
      <c r="B1880" s="47"/>
      <c r="C1880" s="1098"/>
      <c r="D1880" s="1099"/>
      <c r="E1880" s="1099"/>
      <c r="F1880" s="1099"/>
      <c r="G1880" s="1100"/>
      <c r="H1880" s="1105"/>
      <c r="I1880" s="1105"/>
      <c r="J1880" s="1109"/>
      <c r="K1880" s="1110"/>
      <c r="L1880" s="1071" t="s">
        <v>73</v>
      </c>
      <c r="M1880" s="1072"/>
      <c r="N1880" s="1072"/>
      <c r="O1880" s="1073"/>
      <c r="P1880" s="165" t="s">
        <v>196</v>
      </c>
    </row>
    <row r="1881" spans="1:16" ht="17.25" customHeight="1" thickBot="1">
      <c r="A1881" s="1084"/>
      <c r="B1881" s="47"/>
      <c r="C1881" s="1101"/>
      <c r="D1881" s="1102"/>
      <c r="E1881" s="1102"/>
      <c r="F1881" s="1102"/>
      <c r="G1881" s="1103"/>
      <c r="H1881" s="1106"/>
      <c r="I1881" s="1106"/>
      <c r="J1881" s="1111"/>
      <c r="K1881" s="1112"/>
      <c r="L1881" s="1074" t="s">
        <v>57</v>
      </c>
      <c r="M1881" s="1075"/>
      <c r="N1881" s="1076" t="str">
        <f>Master!$E$6</f>
        <v>2021-22</v>
      </c>
      <c r="O1881" s="1077"/>
    </row>
    <row r="1882" spans="1:16" ht="21.75" customHeight="1">
      <c r="A1882" s="1084"/>
      <c r="B1882" s="49" t="s">
        <v>79</v>
      </c>
      <c r="C1882" s="1078" t="s">
        <v>22</v>
      </c>
      <c r="D1882" s="1079"/>
      <c r="E1882" s="1079"/>
      <c r="F1882" s="1080"/>
      <c r="G1882" s="482" t="s">
        <v>186</v>
      </c>
      <c r="H1882" s="1081">
        <f>VLOOKUP($A1876,'Class-9'!$B$9:$EX$108,4,0)</f>
        <v>0</v>
      </c>
      <c r="I1882" s="1081"/>
      <c r="J1882" s="1081"/>
      <c r="K1882" s="1081"/>
      <c r="L1882" s="1081"/>
      <c r="M1882" s="1081"/>
      <c r="N1882" s="1081"/>
      <c r="O1882" s="1082"/>
    </row>
    <row r="1883" spans="1:16" ht="21.75" customHeight="1">
      <c r="A1883" s="1084"/>
      <c r="B1883" s="49" t="s">
        <v>79</v>
      </c>
      <c r="C1883" s="1065" t="s">
        <v>24</v>
      </c>
      <c r="D1883" s="1066"/>
      <c r="E1883" s="1066"/>
      <c r="F1883" s="1067"/>
      <c r="G1883" s="483" t="s">
        <v>186</v>
      </c>
      <c r="H1883" s="1068">
        <f>VLOOKUP($A1876,'Class-9'!$B$9:$EX$108,7,0)</f>
        <v>0</v>
      </c>
      <c r="I1883" s="1068"/>
      <c r="J1883" s="1068"/>
      <c r="K1883" s="1068"/>
      <c r="L1883" s="1068"/>
      <c r="M1883" s="1068"/>
      <c r="N1883" s="1068"/>
      <c r="O1883" s="1069"/>
    </row>
    <row r="1884" spans="1:16" ht="21.75" customHeight="1">
      <c r="A1884" s="1084"/>
      <c r="B1884" s="49" t="s">
        <v>79</v>
      </c>
      <c r="C1884" s="1065" t="s">
        <v>25</v>
      </c>
      <c r="D1884" s="1066"/>
      <c r="E1884" s="1066"/>
      <c r="F1884" s="1067"/>
      <c r="G1884" s="483" t="s">
        <v>186</v>
      </c>
      <c r="H1884" s="1068">
        <f>VLOOKUP($A1876,'Class-9'!$B$9:$EX$108,8,0)</f>
        <v>0</v>
      </c>
      <c r="I1884" s="1068"/>
      <c r="J1884" s="1068"/>
      <c r="K1884" s="1068"/>
      <c r="L1884" s="1068"/>
      <c r="M1884" s="1068"/>
      <c r="N1884" s="1068"/>
      <c r="O1884" s="1069"/>
    </row>
    <row r="1885" spans="1:16" ht="21.75" customHeight="1">
      <c r="A1885" s="1084"/>
      <c r="B1885" s="49" t="s">
        <v>79</v>
      </c>
      <c r="C1885" s="1065" t="s">
        <v>58</v>
      </c>
      <c r="D1885" s="1066"/>
      <c r="E1885" s="1066"/>
      <c r="F1885" s="1067"/>
      <c r="G1885" s="483" t="s">
        <v>186</v>
      </c>
      <c r="H1885" s="1068">
        <f>VLOOKUP($A1876,'Class-9'!$B$9:$EX$108,9,0)</f>
        <v>0</v>
      </c>
      <c r="I1885" s="1068"/>
      <c r="J1885" s="1068"/>
      <c r="K1885" s="1068"/>
      <c r="L1885" s="1068"/>
      <c r="M1885" s="1068"/>
      <c r="N1885" s="1068"/>
      <c r="O1885" s="1069"/>
    </row>
    <row r="1886" spans="1:16" ht="21.75" customHeight="1">
      <c r="A1886" s="1084"/>
      <c r="B1886" s="49" t="s">
        <v>79</v>
      </c>
      <c r="C1886" s="1065" t="s">
        <v>59</v>
      </c>
      <c r="D1886" s="1066"/>
      <c r="E1886" s="1066"/>
      <c r="F1886" s="1067"/>
      <c r="G1886" s="483" t="s">
        <v>186</v>
      </c>
      <c r="H1886" s="1070" t="str">
        <f>CONCATENATE('Class-9'!$G$4,'Class-9'!$J$4)</f>
        <v>9(A)</v>
      </c>
      <c r="I1886" s="1068"/>
      <c r="J1886" s="1068"/>
      <c r="K1886" s="1068"/>
      <c r="L1886" s="1068"/>
      <c r="M1886" s="1068"/>
      <c r="N1886" s="1068"/>
      <c r="O1886" s="1069"/>
    </row>
    <row r="1887" spans="1:16" ht="21.75" customHeight="1" thickBot="1">
      <c r="A1887" s="1084"/>
      <c r="B1887" s="49" t="s">
        <v>79</v>
      </c>
      <c r="C1887" s="1145" t="s">
        <v>27</v>
      </c>
      <c r="D1887" s="1146"/>
      <c r="E1887" s="1146"/>
      <c r="F1887" s="1147"/>
      <c r="G1887" s="484" t="s">
        <v>186</v>
      </c>
      <c r="H1887" s="1148">
        <f>VLOOKUP($A1876,'Class-9'!$B$9:$EX$108,10,0)</f>
        <v>0</v>
      </c>
      <c r="I1887" s="1148"/>
      <c r="J1887" s="1148"/>
      <c r="K1887" s="1148"/>
      <c r="L1887" s="1148"/>
      <c r="M1887" s="1148"/>
      <c r="N1887" s="1148"/>
      <c r="O1887" s="1149"/>
    </row>
    <row r="1888" spans="1:16" ht="19.5" customHeight="1">
      <c r="A1888" s="1084"/>
      <c r="B1888" s="60" t="s">
        <v>79</v>
      </c>
      <c r="C1888" s="1150" t="s">
        <v>60</v>
      </c>
      <c r="D1888" s="1151"/>
      <c r="E1888" s="1154" t="s">
        <v>83</v>
      </c>
      <c r="F1888" s="1154" t="s">
        <v>84</v>
      </c>
      <c r="G1888" s="1156" t="s">
        <v>33</v>
      </c>
      <c r="H1888" s="1158" t="s">
        <v>61</v>
      </c>
      <c r="I1888" s="1158"/>
      <c r="J1888" s="1159"/>
      <c r="K1888" s="1160" t="s">
        <v>100</v>
      </c>
      <c r="L1888" s="1161"/>
      <c r="M1888" s="1162"/>
      <c r="N1888" s="1154" t="s">
        <v>91</v>
      </c>
      <c r="O1888" s="1163" t="s">
        <v>209</v>
      </c>
    </row>
    <row r="1889" spans="1:15" ht="21.75" customHeight="1">
      <c r="A1889" s="1084"/>
      <c r="B1889" s="60"/>
      <c r="C1889" s="1152"/>
      <c r="D1889" s="1153"/>
      <c r="E1889" s="1155"/>
      <c r="F1889" s="1155"/>
      <c r="G1889" s="1157"/>
      <c r="H1889" s="507" t="s">
        <v>32</v>
      </c>
      <c r="I1889" s="347" t="s">
        <v>199</v>
      </c>
      <c r="J1889" s="508" t="s">
        <v>33</v>
      </c>
      <c r="K1889" s="507" t="s">
        <v>32</v>
      </c>
      <c r="L1889" s="347" t="s">
        <v>199</v>
      </c>
      <c r="M1889" s="508" t="s">
        <v>33</v>
      </c>
      <c r="N1889" s="1155"/>
      <c r="O1889" s="1164"/>
    </row>
    <row r="1890" spans="1:15" ht="21.75" customHeight="1" thickBot="1">
      <c r="A1890" s="1084"/>
      <c r="B1890" s="60" t="s">
        <v>79</v>
      </c>
      <c r="C1890" s="1139" t="s">
        <v>62</v>
      </c>
      <c r="D1890" s="1140"/>
      <c r="E1890" s="509">
        <f>'Class-9'!$L$7</f>
        <v>20</v>
      </c>
      <c r="F1890" s="509">
        <f>'Class-9'!$M$7</f>
        <v>20</v>
      </c>
      <c r="G1890" s="510">
        <f>SUM(E1890:F1890)</f>
        <v>40</v>
      </c>
      <c r="H1890" s="509">
        <f>'Class-9'!$O$7</f>
        <v>48</v>
      </c>
      <c r="I1890" s="509">
        <f>'Class-9'!$P$7</f>
        <v>12</v>
      </c>
      <c r="J1890" s="510">
        <f>SUM(H1890:I1890)</f>
        <v>60</v>
      </c>
      <c r="K1890" s="509">
        <f>'Class-9'!$R$7</f>
        <v>80</v>
      </c>
      <c r="L1890" s="509">
        <f>'Class-9'!$S$7</f>
        <v>20</v>
      </c>
      <c r="M1890" s="510">
        <f>SUM(K1890:L1890)</f>
        <v>100</v>
      </c>
      <c r="N1890" s="509">
        <f>SUM(G1890,J1890,M1890)</f>
        <v>200</v>
      </c>
      <c r="O1890" s="1165"/>
    </row>
    <row r="1891" spans="1:15" ht="17.25" customHeight="1">
      <c r="A1891" s="1084"/>
      <c r="B1891" s="60" t="s">
        <v>79</v>
      </c>
      <c r="C1891" s="1141" t="str">
        <f>'Class-9'!$L$3</f>
        <v>HINDI</v>
      </c>
      <c r="D1891" s="1142"/>
      <c r="E1891" s="511">
        <f>IF($J1879="TC",0,IF($J1879="Nso",0,VLOOKUP($A1876,'Class-9'!$B$9:$EX$108,11,0)))</f>
        <v>0</v>
      </c>
      <c r="F1891" s="511">
        <f>IF($J1879="TC",0,IF($J1879="Nso",0,VLOOKUP($A1876,'Class-9'!$B$9:$EX$108,12,0)))</f>
        <v>0</v>
      </c>
      <c r="G1891" s="512">
        <f>E1891+F1891</f>
        <v>0</v>
      </c>
      <c r="H1891" s="511">
        <f>IF($J1879="TC",0,IF($J1879="Nso",0,VLOOKUP($A1876,'Class-9'!$B$9:$EX$108,14,0)))</f>
        <v>0</v>
      </c>
      <c r="I1891" s="511">
        <f>IF($J1879="TC",0,IF($J1879="Nso",0,VLOOKUP($A1876,'Class-9'!$B$9:$EX$108,15,0)))</f>
        <v>0</v>
      </c>
      <c r="J1891" s="512">
        <f>H1891+I1891</f>
        <v>0</v>
      </c>
      <c r="K1891" s="511">
        <f>IF($J1879="TC",0,IF($J1879="Nso",0,VLOOKUP($A1876,'Class-9'!$B$9:$EX$108,17,0)))</f>
        <v>0</v>
      </c>
      <c r="L1891" s="511">
        <f>IF($J1879="Nso",0,VLOOKUP($A1876,'Class-9'!$B$9:$EX$108,18,0))</f>
        <v>0</v>
      </c>
      <c r="M1891" s="512">
        <f>K1891+L1891</f>
        <v>0</v>
      </c>
      <c r="N1891" s="511">
        <f>G1891+J1891+M1891</f>
        <v>0</v>
      </c>
      <c r="O1891" s="513" t="str">
        <f>IF($J1879="TC",0,IF($J1879="Nso",0,VLOOKUP($A1876,'Class-9'!$B$9:$EX$108,24,0)))</f>
        <v/>
      </c>
    </row>
    <row r="1892" spans="1:15" ht="17.25" customHeight="1">
      <c r="A1892" s="1084"/>
      <c r="B1892" s="60" t="s">
        <v>79</v>
      </c>
      <c r="C1892" s="1143" t="str">
        <f>'Class-9'!$Z$3</f>
        <v>ENGLISH</v>
      </c>
      <c r="D1892" s="1144"/>
      <c r="E1892" s="511">
        <f>IF($J1879="TC",0,IF($J1879="Nso",0,VLOOKUP($A1876,'Class-9'!$B$9:$EX$108,25,0)))</f>
        <v>0</v>
      </c>
      <c r="F1892" s="511">
        <f>IF($J1879="TC",0,IF($J1879="Nso",0,VLOOKUP($A1876,'Class-9'!$B$9:$EX$108,26,0)))</f>
        <v>0</v>
      </c>
      <c r="G1892" s="514">
        <f t="shared" ref="G1892:G1896" si="200">E1892+F1892</f>
        <v>0</v>
      </c>
      <c r="H1892" s="472">
        <f>IF($J1879="TC",0,IF($J1879="Nso",0,VLOOKUP($A1876,'Class-9'!$B$9:$EX$108,28,0)))</f>
        <v>0</v>
      </c>
      <c r="I1892" s="511">
        <f>IF($J1879="TC",0,IF($J1879="Nso",0,VLOOKUP($A1876,'Class-9'!$B$9:$EX$108,29,0)))</f>
        <v>0</v>
      </c>
      <c r="J1892" s="514">
        <f t="shared" ref="J1892:J1896" si="201">H1892+I1892</f>
        <v>0</v>
      </c>
      <c r="K1892" s="511">
        <f>IF($J1879="TC",0,IF($J1879="Nso",0,VLOOKUP($A1876,'Class-9'!$B$9:$EX$108,31,0)))</f>
        <v>0</v>
      </c>
      <c r="L1892" s="511">
        <f>IF($J1879="Nso",0,VLOOKUP($A1876,'Class-9'!$B$9:$EX$108,32,0))</f>
        <v>0</v>
      </c>
      <c r="M1892" s="514">
        <f t="shared" ref="M1892:M1896" si="202">K1892+L1892</f>
        <v>0</v>
      </c>
      <c r="N1892" s="511">
        <f t="shared" ref="N1892:N1896" si="203">G1892+J1892+M1892</f>
        <v>0</v>
      </c>
      <c r="O1892" s="513" t="str">
        <f>IF($J1879="TC",0,IF($J1879="Nso",0,VLOOKUP($A1876,'Class-9'!$B$9:$EX$108,38,0)))</f>
        <v/>
      </c>
    </row>
    <row r="1893" spans="1:15" ht="17.25" customHeight="1">
      <c r="A1893" s="1084"/>
      <c r="B1893" s="60" t="s">
        <v>79</v>
      </c>
      <c r="C1893" s="1143" t="str">
        <f>'Class-9'!$AN$3</f>
        <v>SANSKRIT</v>
      </c>
      <c r="D1893" s="1144"/>
      <c r="E1893" s="511">
        <f>IF($J1879="TC",0,IF($J1879="Nso",0,VLOOKUP($A1876,'Class-9'!$B$9:$EX$108,39,0)))</f>
        <v>0</v>
      </c>
      <c r="F1893" s="511">
        <f>IF($J1879="TC",0,IF($J1879="TC",0,IF($J1879="Nso",0,VLOOKUP($A1876,'Class-9'!$B$9:$EX$108,40,0))))</f>
        <v>0</v>
      </c>
      <c r="G1893" s="514">
        <f t="shared" si="200"/>
        <v>0</v>
      </c>
      <c r="H1893" s="472">
        <f>IF($J1879="TC",0,IF($J1879="Nso",0,VLOOKUP($A1876,'Class-9'!$B$9:$EX$108,42,0)))</f>
        <v>0</v>
      </c>
      <c r="I1893" s="511">
        <f>IF($J1879="TC",0,IF($J1879="Nso",0,VLOOKUP($A1876,'Class-9'!$B$9:$EX$108,43,0)))</f>
        <v>0</v>
      </c>
      <c r="J1893" s="514">
        <f t="shared" si="201"/>
        <v>0</v>
      </c>
      <c r="K1893" s="511">
        <f>IF($J1879="TC",0,IF($J1879="Nso",0,VLOOKUP($A1876,'Class-9'!$B$9:$EX$108,45,0)))</f>
        <v>0</v>
      </c>
      <c r="L1893" s="511">
        <f>IF($J1879="Nso",0,VLOOKUP($A1876,'Class-9'!$B$9:$EX$108,46,0))</f>
        <v>0</v>
      </c>
      <c r="M1893" s="514">
        <f t="shared" si="202"/>
        <v>0</v>
      </c>
      <c r="N1893" s="511">
        <f t="shared" si="203"/>
        <v>0</v>
      </c>
      <c r="O1893" s="513" t="str">
        <f>IF($J1879="TC",0,IF($J1879="Nso",0,VLOOKUP($A1876,'Class-9'!$B$9:$EX$108,52,0)))</f>
        <v/>
      </c>
    </row>
    <row r="1894" spans="1:15" ht="17.25" customHeight="1">
      <c r="A1894" s="1084"/>
      <c r="B1894" s="60" t="s">
        <v>79</v>
      </c>
      <c r="C1894" s="1143" t="str">
        <f>'Class-9'!$BB$3</f>
        <v>SCIENCE</v>
      </c>
      <c r="D1894" s="1144"/>
      <c r="E1894" s="511">
        <f>IF($J1879="TC",0,IF($J1879="Nso",0,VLOOKUP($A1876,'Class-9'!$B$9:$EX$108,53,0)))</f>
        <v>0</v>
      </c>
      <c r="F1894" s="511">
        <f>IF($J1879="TC",0,IF($J1879="Nso",0,VLOOKUP($A1876,'Class-9'!$B$9:$EX$108,54,0)))</f>
        <v>0</v>
      </c>
      <c r="G1894" s="514">
        <f t="shared" si="200"/>
        <v>0</v>
      </c>
      <c r="H1894" s="472">
        <f>IF($J1879="TC",0,IF($J1879="Nso",0,VLOOKUP($A1876,'Class-9'!$B$9:$EX$108,56,0)))</f>
        <v>0</v>
      </c>
      <c r="I1894" s="511">
        <f>IF($J1879="TC",0,IF($J1879="Nso",0,VLOOKUP($A1876,'Class-9'!$B$9:$EX$108,57,0)))</f>
        <v>0</v>
      </c>
      <c r="J1894" s="514">
        <f t="shared" si="201"/>
        <v>0</v>
      </c>
      <c r="K1894" s="511">
        <f>IF($J1879="TC",0,IF($J1879="Nso",0,VLOOKUP($A1876,'Class-9'!$B$9:$EX$108,59,0)))</f>
        <v>0</v>
      </c>
      <c r="L1894" s="511">
        <f>IF($J1879="Nso",0,VLOOKUP($A1876,'Class-9'!$B$9:$EX$108,60,0))</f>
        <v>0</v>
      </c>
      <c r="M1894" s="514">
        <f t="shared" si="202"/>
        <v>0</v>
      </c>
      <c r="N1894" s="511">
        <f t="shared" si="203"/>
        <v>0</v>
      </c>
      <c r="O1894" s="513" t="str">
        <f>IF($J1879="TC",0,IF($J1879="Nso",0,VLOOKUP($A1876,'Class-9'!$B$9:$EX$108,66,0)))</f>
        <v/>
      </c>
    </row>
    <row r="1895" spans="1:15" ht="17.25" customHeight="1">
      <c r="A1895" s="1084"/>
      <c r="B1895" s="60" t="s">
        <v>79</v>
      </c>
      <c r="C1895" s="1143" t="str">
        <f>'Class-9'!$BP$3</f>
        <v>MATHEMATICS</v>
      </c>
      <c r="D1895" s="1144"/>
      <c r="E1895" s="511">
        <f>IF($J1879="TC",0,IF($J1879="Nso",0,VLOOKUP($A1876,'Class-9'!$B$9:$EX$108,67,0)))</f>
        <v>0</v>
      </c>
      <c r="F1895" s="511">
        <f>IF($J1879="TC",0,IF($J1879="Nso",0,VLOOKUP($A1876,'Class-9'!$B$9:$EX$108,68,0)))</f>
        <v>0</v>
      </c>
      <c r="G1895" s="514">
        <f t="shared" si="200"/>
        <v>0</v>
      </c>
      <c r="H1895" s="472">
        <f>IF($J1879="TC",0,IF($J1879="Nso",0,VLOOKUP($A1876,'Class-9'!$B$9:$EX$108,70,0)))</f>
        <v>0</v>
      </c>
      <c r="I1895" s="511">
        <f>IF($J1879="TC",0,IF($J1879="Nso",0,VLOOKUP($A1876,'Class-9'!$B$9:$EX$108,71,0)))</f>
        <v>0</v>
      </c>
      <c r="J1895" s="514">
        <f t="shared" si="201"/>
        <v>0</v>
      </c>
      <c r="K1895" s="511">
        <f>IF($J1879="TC",0,IF($J1879="Nso",0,VLOOKUP($A1876,'Class-9'!$B$9:$EX$108,73,0)))</f>
        <v>0</v>
      </c>
      <c r="L1895" s="511">
        <f>IF($J1879="Nso",0,VLOOKUP($A1876,'Class-9'!$B$9:$EX$108,74,0))</f>
        <v>0</v>
      </c>
      <c r="M1895" s="514">
        <f t="shared" si="202"/>
        <v>0</v>
      </c>
      <c r="N1895" s="511">
        <f t="shared" si="203"/>
        <v>0</v>
      </c>
      <c r="O1895" s="513" t="str">
        <f>IF($J1879="TC",0,IF($J1879="Nso",0,VLOOKUP($A1876,'Class-9'!$B$9:$EX$108,80,0)))</f>
        <v/>
      </c>
    </row>
    <row r="1896" spans="1:15" ht="17.25" customHeight="1" thickBot="1">
      <c r="A1896" s="1084"/>
      <c r="B1896" s="60" t="s">
        <v>79</v>
      </c>
      <c r="C1896" s="1117" t="str">
        <f>'Class-9'!$CD$3</f>
        <v>SOCIAL SCIENCE</v>
      </c>
      <c r="D1896" s="1118"/>
      <c r="E1896" s="511">
        <f>IF($J1879="TC",0,IF($J1879="Nso",0,VLOOKUP($A1876,'Class-9'!$B$9:$EX$108,81,0)))</f>
        <v>0</v>
      </c>
      <c r="F1896" s="511">
        <f>IF($J1879="TC",0,IF($J1879="Nso",0,VLOOKUP($A1876,'Class-9'!$B$9:$EX$108,82,0)))</f>
        <v>0</v>
      </c>
      <c r="G1896" s="515">
        <f t="shared" si="200"/>
        <v>0</v>
      </c>
      <c r="H1896" s="516">
        <f>IF($J1879="TC",0,IF($J1879="Nso",0,VLOOKUP($A1876,'Class-9'!$B$9:$EX$108,84,0)))</f>
        <v>0</v>
      </c>
      <c r="I1896" s="511">
        <f>IF($J1879="TC",0,IF($J1879="Nso",0,VLOOKUP($A1876,'Class-9'!$B$9:$EX$108,85,0)))</f>
        <v>0</v>
      </c>
      <c r="J1896" s="515">
        <f t="shared" si="201"/>
        <v>0</v>
      </c>
      <c r="K1896" s="511">
        <f>IF($J1879="TC",0,IF($J1879="Nso",0,VLOOKUP($A1876,'Class-9'!$B$9:$EX$108,87,0)))</f>
        <v>0</v>
      </c>
      <c r="L1896" s="511">
        <f>IF($J1879="Nso",0,VLOOKUP($A1876,'Class-9'!$B$9:$EX$108,88,0))</f>
        <v>0</v>
      </c>
      <c r="M1896" s="515">
        <f t="shared" si="202"/>
        <v>0</v>
      </c>
      <c r="N1896" s="511">
        <f t="shared" si="203"/>
        <v>0</v>
      </c>
      <c r="O1896" s="513" t="str">
        <f>IF($J1879="TC",0,IF($J1879="Nso",0,VLOOKUP($A1876,'Class-9'!$B$9:$EX$108,94,0)))</f>
        <v/>
      </c>
    </row>
    <row r="1897" spans="1:15" ht="21.75" customHeight="1">
      <c r="A1897" s="1084"/>
      <c r="B1897" s="60" t="s">
        <v>79</v>
      </c>
      <c r="C1897" s="1119" t="s">
        <v>92</v>
      </c>
      <c r="D1897" s="1120"/>
      <c r="E1897" s="1121"/>
      <c r="F1897" s="1125" t="s">
        <v>93</v>
      </c>
      <c r="G1897" s="1126"/>
      <c r="H1897" s="1127" t="s">
        <v>94</v>
      </c>
      <c r="I1897" s="1128"/>
      <c r="J1897" s="1129" t="s">
        <v>47</v>
      </c>
      <c r="K1897" s="1130"/>
      <c r="L1897" s="517" t="s">
        <v>114</v>
      </c>
      <c r="M1897" s="1131" t="s">
        <v>45</v>
      </c>
      <c r="N1897" s="1132"/>
      <c r="O1897" s="518" t="s">
        <v>49</v>
      </c>
    </row>
    <row r="1898" spans="1:15" ht="21.75" customHeight="1" thickBot="1">
      <c r="A1898" s="1084"/>
      <c r="B1898" s="60" t="s">
        <v>79</v>
      </c>
      <c r="C1898" s="1122"/>
      <c r="D1898" s="1123"/>
      <c r="E1898" s="1124"/>
      <c r="F1898" s="1133">
        <f>IF($J1879="TC",0,IF($J1879="Nso",0,VLOOKUP($A1876,'Class-9'!$B$9:$EX$108,146,0)))</f>
        <v>0</v>
      </c>
      <c r="G1898" s="1134"/>
      <c r="H1898" s="1133">
        <f>IF($J1879="TC",0,IF($J1879="Nso",0,VLOOKUP($A1876,'Class-9'!$B$9:$EX$108,147,0)))</f>
        <v>0</v>
      </c>
      <c r="I1898" s="1134"/>
      <c r="J1898" s="1135">
        <f>IF($J1879="TC",0,IF($J1879="Nso",0,VLOOKUP($A1876,'Class-9'!$B$9:$EX$108,148,0)))</f>
        <v>0</v>
      </c>
      <c r="K1898" s="1136"/>
      <c r="L1898" s="349" t="str">
        <f>IF($J1879="TC",0,IF($J1879="Nso",0,VLOOKUP($A1876,'Class-9'!$B$9:$EX$108,149,0)))</f>
        <v/>
      </c>
      <c r="M1898" s="1137" t="str">
        <f>IF($J1879="TC","TC",IF($J1879="Nso","NSO",VLOOKUP($A1876,'Class-9'!$B$9:$EX$108,150,0)))</f>
        <v/>
      </c>
      <c r="N1898" s="1138"/>
      <c r="O1898" s="123" t="str">
        <f>IF($J1879="Nso",0,VLOOKUP($A1876,'Class-9'!$B$9:$EX$108,152,0))</f>
        <v/>
      </c>
    </row>
    <row r="1899" spans="1:15" ht="21.75" customHeight="1">
      <c r="A1899" s="1084"/>
      <c r="B1899" s="60" t="s">
        <v>79</v>
      </c>
      <c r="C1899" s="1186" t="s">
        <v>65</v>
      </c>
      <c r="D1899" s="1187"/>
      <c r="E1899" s="1187"/>
      <c r="F1899" s="1187"/>
      <c r="G1899" s="1187"/>
      <c r="H1899" s="1188"/>
      <c r="I1899" s="1189" t="s">
        <v>66</v>
      </c>
      <c r="J1899" s="1190"/>
      <c r="K1899" s="1190"/>
      <c r="L1899" s="124">
        <f>VLOOKUP($A1876,'Class-9'!$B$9:$EX$108,143,0)</f>
        <v>0</v>
      </c>
      <c r="M1899" s="1191" t="s">
        <v>126</v>
      </c>
      <c r="N1899" s="1192"/>
      <c r="O1899" s="1193"/>
    </row>
    <row r="1900" spans="1:15" ht="21.75" customHeight="1" thickBot="1">
      <c r="A1900" s="1084"/>
      <c r="B1900" s="60" t="s">
        <v>79</v>
      </c>
      <c r="C1900" s="1194" t="s">
        <v>60</v>
      </c>
      <c r="D1900" s="1195"/>
      <c r="E1900" s="1195"/>
      <c r="F1900" s="1196" t="s">
        <v>197</v>
      </c>
      <c r="G1900" s="1196"/>
      <c r="H1900" s="351" t="s">
        <v>53</v>
      </c>
      <c r="I1900" s="1197" t="s">
        <v>67</v>
      </c>
      <c r="J1900" s="1198"/>
      <c r="K1900" s="1198"/>
      <c r="L1900" s="174">
        <f>VLOOKUP($A1876,'Class-9'!$B$9:$EX$108,144,0)</f>
        <v>0</v>
      </c>
      <c r="M1900" s="1199" t="str">
        <f>IF($J1879="TC",0,IF($J1879="Nso",0,VLOOKUP($A1876,'Class-9'!$B$9:$EX$108,145,0)))</f>
        <v/>
      </c>
      <c r="N1900" s="1200"/>
      <c r="O1900" s="1201"/>
    </row>
    <row r="1901" spans="1:15" ht="21.75" customHeight="1">
      <c r="A1901" s="1084"/>
      <c r="B1901" s="60" t="s">
        <v>79</v>
      </c>
      <c r="C1901" s="1194"/>
      <c r="D1901" s="1195"/>
      <c r="E1901" s="1195"/>
      <c r="F1901" s="1196"/>
      <c r="G1901" s="1196"/>
      <c r="H1901" s="490" t="s">
        <v>203</v>
      </c>
      <c r="I1901" s="1202" t="s">
        <v>68</v>
      </c>
      <c r="J1901" s="1203"/>
      <c r="K1901" s="1203"/>
      <c r="L1901" s="1204">
        <f>IF($J1879="TC","Transferred",IF($J1879="Nso","NameSeparated",VLOOKUP($A1876,'Class-9'!$B$9:$EX$108,153,0)))</f>
        <v>0</v>
      </c>
      <c r="M1901" s="1204"/>
      <c r="N1901" s="1204"/>
      <c r="O1901" s="1205"/>
    </row>
    <row r="1902" spans="1:15" s="489" customFormat="1" ht="17.25" customHeight="1">
      <c r="A1902" s="1084"/>
      <c r="B1902" s="488" t="s">
        <v>79</v>
      </c>
      <c r="C1902" s="1166" t="str">
        <f>'Class-9'!$CR$3</f>
        <v>Foundation Of Information Tech.</v>
      </c>
      <c r="D1902" s="1167"/>
      <c r="E1902" s="1168"/>
      <c r="F1902" s="1169" t="str">
        <f>IF($J1879="TC",0,IF($J1879="Nso",0,VLOOKUP($A1876,'Class-9'!$B$9:$GA$108,170,0)))</f>
        <v>0/200</v>
      </c>
      <c r="G1902" s="1169"/>
      <c r="H1902" s="122">
        <f>IF($J1879="TC",0,IF($J1879="Nso",0,VLOOKUP($A1876,'Class-9'!$B$9:$GA$108,106,0)))</f>
        <v>0</v>
      </c>
      <c r="I1902" s="1170" t="s">
        <v>81</v>
      </c>
      <c r="J1902" s="1171"/>
      <c r="K1902" s="1171"/>
      <c r="L1902" s="1172">
        <f>'Class-9'!$T$2</f>
        <v>44676</v>
      </c>
      <c r="M1902" s="1173"/>
      <c r="N1902" s="1173"/>
      <c r="O1902" s="1174"/>
    </row>
    <row r="1903" spans="1:15" s="489" customFormat="1" ht="17.25" customHeight="1">
      <c r="A1903" s="1084"/>
      <c r="B1903" s="488" t="s">
        <v>79</v>
      </c>
      <c r="C1903" s="1175" t="str">
        <f>'Class-9'!$DD$3</f>
        <v>Health &amp; Phy. Edu.</v>
      </c>
      <c r="D1903" s="1169"/>
      <c r="E1903" s="1169"/>
      <c r="F1903" s="1176" t="str">
        <f>IF($J1879="TC",0,IF($J1879="Nso",0,VLOOKUP($A1876,'Class-9'!$B$9:$GA$108,174,0)))</f>
        <v>0/200</v>
      </c>
      <c r="G1903" s="1177"/>
      <c r="H1903" s="122">
        <f>IF($J1879="TC",0,IF($J1879="Nso",0,VLOOKUP($A1876,'Class-9'!$B$9:$GA$108,118,0)))</f>
        <v>0</v>
      </c>
      <c r="I1903" s="1178"/>
      <c r="J1903" s="1179"/>
      <c r="K1903" s="1179"/>
      <c r="L1903" s="1179"/>
      <c r="M1903" s="1179"/>
      <c r="N1903" s="1179"/>
      <c r="O1903" s="1180"/>
    </row>
    <row r="1904" spans="1:15" s="489" customFormat="1" ht="17.25" customHeight="1">
      <c r="A1904" s="1084"/>
      <c r="B1904" s="488" t="s">
        <v>79</v>
      </c>
      <c r="C1904" s="1184" t="str">
        <f>'Class-9'!$DP$3</f>
        <v>S.U.P.W.</v>
      </c>
      <c r="D1904" s="1185"/>
      <c r="E1904" s="1185"/>
      <c r="F1904" s="1176" t="str">
        <f>IF($J1879="TC",0,IF($J1879="Nso",0,VLOOKUP($A1876,'Class-9'!$B$9:$GA$108,178,0)))</f>
        <v>0/100</v>
      </c>
      <c r="G1904" s="1177"/>
      <c r="H1904" s="122">
        <f>IF($J1879="TC",0,IF($J1879="Nso",0,VLOOKUP($A1876,'Class-9'!$B$9:$GA$108,124,0)))</f>
        <v>0</v>
      </c>
      <c r="I1904" s="1181"/>
      <c r="J1904" s="1182"/>
      <c r="K1904" s="1182"/>
      <c r="L1904" s="1182"/>
      <c r="M1904" s="1182"/>
      <c r="N1904" s="1182"/>
      <c r="O1904" s="1183"/>
    </row>
    <row r="1905" spans="1:16" s="489" customFormat="1" ht="17.25" customHeight="1">
      <c r="A1905" s="1084"/>
      <c r="B1905" s="488"/>
      <c r="C1905" s="1184" t="str">
        <f>'Class-9'!$DV$3</f>
        <v>ART EDUCATION</v>
      </c>
      <c r="D1905" s="1185"/>
      <c r="E1905" s="1185"/>
      <c r="F1905" s="1176" t="str">
        <f>IF($J1878="TC",0,IF($J1878="Nso",0,VLOOKUP($A1876,'Class-9'!$B$9:$GA$108,182,0)))</f>
        <v>0/100</v>
      </c>
      <c r="G1905" s="1177"/>
      <c r="H1905" s="122">
        <f>IF($J1878="TC",0,IF($J1878="Nso",0,VLOOKUP($A1876,'Class-9'!$B$9:$GA$108,130,0)))</f>
        <v>0</v>
      </c>
      <c r="I1905" s="1237" t="s">
        <v>95</v>
      </c>
      <c r="J1905" s="1221"/>
      <c r="K1905" s="1221"/>
      <c r="L1905" s="1221"/>
      <c r="M1905" s="1221"/>
      <c r="N1905" s="1221"/>
      <c r="O1905" s="1222"/>
    </row>
    <row r="1906" spans="1:16" s="489" customFormat="1" ht="17.25" customHeight="1" thickBot="1">
      <c r="A1906" s="1084"/>
      <c r="B1906" s="488" t="s">
        <v>79</v>
      </c>
      <c r="C1906" s="1238" t="str">
        <f>'Class-9'!$EB$3</f>
        <v>H &amp; C RAJ</v>
      </c>
      <c r="D1906" s="1239"/>
      <c r="E1906" s="1239"/>
      <c r="F1906" s="1240" t="str">
        <f>IF($J1879="TC",0,IF($J1879="Nso",0,VLOOKUP($A1876,'Class-9'!$B$9:$GZ$108,186,0)))</f>
        <v>0/200</v>
      </c>
      <c r="G1906" s="1241"/>
      <c r="H1906" s="468">
        <f>IF($J1879="TC",0,IF($J1879="Nso",0,VLOOKUP($A1876,'Class-9'!$B$9:$GAZ$108,142,0)))</f>
        <v>0</v>
      </c>
      <c r="I1906" s="1237" t="s">
        <v>74</v>
      </c>
      <c r="J1906" s="1221"/>
      <c r="K1906" s="1221"/>
      <c r="L1906" s="1221"/>
      <c r="M1906" s="1221"/>
      <c r="N1906" s="1221"/>
      <c r="O1906" s="1222"/>
    </row>
    <row r="1907" spans="1:16" ht="17.25" customHeight="1">
      <c r="A1907" s="1084"/>
      <c r="B1907" s="49" t="s">
        <v>79</v>
      </c>
      <c r="C1907" s="1209" t="s">
        <v>205</v>
      </c>
      <c r="D1907" s="1210"/>
      <c r="E1907" s="1211"/>
      <c r="F1907" s="1218" t="s">
        <v>206</v>
      </c>
      <c r="G1907" s="1219"/>
      <c r="H1907" s="519" t="s">
        <v>34</v>
      </c>
      <c r="I1907" s="1220" t="s">
        <v>75</v>
      </c>
      <c r="J1907" s="1221"/>
      <c r="K1907" s="1221"/>
      <c r="L1907" s="1221"/>
      <c r="M1907" s="1221"/>
      <c r="N1907" s="1221"/>
      <c r="O1907" s="1222"/>
    </row>
    <row r="1908" spans="1:16" ht="17.25" customHeight="1">
      <c r="A1908" s="1084"/>
      <c r="B1908" s="49" t="s">
        <v>79</v>
      </c>
      <c r="C1908" s="1212"/>
      <c r="D1908" s="1213"/>
      <c r="E1908" s="1214"/>
      <c r="F1908" s="1223" t="s">
        <v>207</v>
      </c>
      <c r="G1908" s="1224"/>
      <c r="H1908" s="520" t="s">
        <v>204</v>
      </c>
      <c r="I1908" s="1225" t="s">
        <v>76</v>
      </c>
      <c r="J1908" s="1226"/>
      <c r="K1908" s="1226"/>
      <c r="L1908" s="1226"/>
      <c r="M1908" s="1226"/>
      <c r="N1908" s="1226"/>
      <c r="O1908" s="1227"/>
    </row>
    <row r="1909" spans="1:16" ht="17.25" customHeight="1">
      <c r="A1909" s="1084"/>
      <c r="B1909" s="49" t="s">
        <v>79</v>
      </c>
      <c r="C1909" s="1212"/>
      <c r="D1909" s="1213"/>
      <c r="E1909" s="1214"/>
      <c r="F1909" s="1223" t="s">
        <v>211</v>
      </c>
      <c r="G1909" s="1224"/>
      <c r="H1909" s="520" t="s">
        <v>69</v>
      </c>
      <c r="I1909" s="1228"/>
      <c r="J1909" s="1229"/>
      <c r="K1909" s="1229"/>
      <c r="L1909" s="1229"/>
      <c r="M1909" s="1229"/>
      <c r="N1909" s="1229"/>
      <c r="O1909" s="1230"/>
    </row>
    <row r="1910" spans="1:16" ht="17.25" customHeight="1">
      <c r="A1910" s="1084"/>
      <c r="B1910" s="49" t="s">
        <v>79</v>
      </c>
      <c r="C1910" s="1212"/>
      <c r="D1910" s="1213"/>
      <c r="E1910" s="1214"/>
      <c r="F1910" s="1223" t="s">
        <v>212</v>
      </c>
      <c r="G1910" s="1224"/>
      <c r="H1910" s="520" t="s">
        <v>70</v>
      </c>
      <c r="I1910" s="1228"/>
      <c r="J1910" s="1229"/>
      <c r="K1910" s="1229"/>
      <c r="L1910" s="1229"/>
      <c r="M1910" s="1229"/>
      <c r="N1910" s="1229"/>
      <c r="O1910" s="1230"/>
    </row>
    <row r="1911" spans="1:16" ht="17.25" customHeight="1">
      <c r="A1911" s="1084"/>
      <c r="B1911" s="49" t="s">
        <v>79</v>
      </c>
      <c r="C1911" s="1212"/>
      <c r="D1911" s="1213"/>
      <c r="E1911" s="1214"/>
      <c r="F1911" s="1223" t="s">
        <v>125</v>
      </c>
      <c r="G1911" s="1224"/>
      <c r="H1911" s="520" t="s">
        <v>72</v>
      </c>
      <c r="I1911" s="1231" t="s">
        <v>96</v>
      </c>
      <c r="J1911" s="1232"/>
      <c r="K1911" s="1232"/>
      <c r="L1911" s="1232"/>
      <c r="M1911" s="1232"/>
      <c r="N1911" s="1232"/>
      <c r="O1911" s="1233"/>
    </row>
    <row r="1912" spans="1:16" ht="17.25" customHeight="1" thickBot="1">
      <c r="A1912" s="1084"/>
      <c r="B1912" s="62" t="s">
        <v>79</v>
      </c>
      <c r="C1912" s="1215"/>
      <c r="D1912" s="1216"/>
      <c r="E1912" s="1217"/>
      <c r="F1912" s="1206" t="s">
        <v>208</v>
      </c>
      <c r="G1912" s="1207"/>
      <c r="H1912" s="521" t="s">
        <v>71</v>
      </c>
      <c r="I1912" s="1234"/>
      <c r="J1912" s="1235"/>
      <c r="K1912" s="1235"/>
      <c r="L1912" s="1235"/>
      <c r="M1912" s="1235"/>
      <c r="N1912" s="1235"/>
      <c r="O1912" s="1236"/>
    </row>
    <row r="1913" spans="1:16" ht="22.5" customHeight="1" thickTop="1">
      <c r="A1913" s="1208"/>
      <c r="B1913" s="1208"/>
      <c r="C1913" s="1208"/>
      <c r="D1913" s="1208"/>
      <c r="E1913" s="1208"/>
      <c r="F1913" s="1208"/>
      <c r="G1913" s="1208"/>
      <c r="H1913" s="1208"/>
      <c r="I1913" s="1208"/>
      <c r="J1913" s="1208"/>
      <c r="K1913" s="1208"/>
      <c r="L1913" s="1208"/>
      <c r="M1913" s="1208"/>
      <c r="N1913" s="1208"/>
      <c r="O1913" s="1208"/>
    </row>
    <row r="1914" spans="1:16" ht="24.75" customHeight="1" thickBot="1">
      <c r="A1914" s="504">
        <f>A1876+1</f>
        <v>52</v>
      </c>
      <c r="B1914" s="1083" t="s">
        <v>56</v>
      </c>
      <c r="C1914" s="1083"/>
      <c r="D1914" s="1083"/>
      <c r="E1914" s="1083"/>
      <c r="F1914" s="1083"/>
      <c r="G1914" s="1083"/>
      <c r="H1914" s="1083"/>
      <c r="I1914" s="1083"/>
      <c r="J1914" s="1083"/>
      <c r="K1914" s="1083"/>
      <c r="L1914" s="1083"/>
      <c r="M1914" s="1083"/>
      <c r="N1914" s="1083"/>
      <c r="O1914" s="1083"/>
    </row>
    <row r="1915" spans="1:16" ht="42" customHeight="1" thickTop="1">
      <c r="A1915" s="1084"/>
      <c r="B1915" s="1085"/>
      <c r="C1915" s="1086"/>
      <c r="D1915" s="1089" t="str">
        <f>Master!$E$8</f>
        <v>Govt. Sr. Secondary School Raimalwada</v>
      </c>
      <c r="E1915" s="1090"/>
      <c r="F1915" s="1090"/>
      <c r="G1915" s="1090"/>
      <c r="H1915" s="1090"/>
      <c r="I1915" s="1090"/>
      <c r="J1915" s="1090"/>
      <c r="K1915" s="1090"/>
      <c r="L1915" s="1090"/>
      <c r="M1915" s="1090"/>
      <c r="N1915" s="1090"/>
      <c r="O1915" s="1091"/>
    </row>
    <row r="1916" spans="1:16" ht="27.75" customHeight="1" thickBot="1">
      <c r="A1916" s="1084"/>
      <c r="B1916" s="1087"/>
      <c r="C1916" s="1088"/>
      <c r="D1916" s="1092" t="str">
        <f>Master!$E$11</f>
        <v>P.S.-Bapini (Jodhpur)</v>
      </c>
      <c r="E1916" s="1093"/>
      <c r="F1916" s="1093"/>
      <c r="G1916" s="1093"/>
      <c r="H1916" s="1093"/>
      <c r="I1916" s="1093"/>
      <c r="J1916" s="1093"/>
      <c r="K1916" s="1093"/>
      <c r="L1916" s="1093"/>
      <c r="M1916" s="1093"/>
      <c r="N1916" s="1093"/>
      <c r="O1916" s="1094"/>
    </row>
    <row r="1917" spans="1:16" ht="17.25" customHeight="1">
      <c r="A1917" s="1084"/>
      <c r="B1917" s="352"/>
      <c r="C1917" s="1095" t="s">
        <v>188</v>
      </c>
      <c r="D1917" s="1096"/>
      <c r="E1917" s="1096"/>
      <c r="F1917" s="1096"/>
      <c r="G1917" s="1097"/>
      <c r="H1917" s="1104" t="s">
        <v>161</v>
      </c>
      <c r="I1917" s="1104"/>
      <c r="J1917" s="1107">
        <f>VLOOKUP($A1914,'Class-9'!$B$9:$K$108,6)</f>
        <v>0</v>
      </c>
      <c r="K1917" s="1108"/>
      <c r="L1917" s="1113" t="s">
        <v>77</v>
      </c>
      <c r="M1917" s="1114"/>
      <c r="N1917" s="1115" t="str">
        <f>Master!$E$14</f>
        <v>08151106901</v>
      </c>
      <c r="O1917" s="1116"/>
    </row>
    <row r="1918" spans="1:16" ht="17.25" customHeight="1">
      <c r="A1918" s="1084"/>
      <c r="B1918" s="47"/>
      <c r="C1918" s="1098"/>
      <c r="D1918" s="1099"/>
      <c r="E1918" s="1099"/>
      <c r="F1918" s="1099"/>
      <c r="G1918" s="1100"/>
      <c r="H1918" s="1105"/>
      <c r="I1918" s="1105"/>
      <c r="J1918" s="1109"/>
      <c r="K1918" s="1110"/>
      <c r="L1918" s="1071" t="s">
        <v>73</v>
      </c>
      <c r="M1918" s="1072"/>
      <c r="N1918" s="1072"/>
      <c r="O1918" s="1073"/>
      <c r="P1918" s="165" t="s">
        <v>196</v>
      </c>
    </row>
    <row r="1919" spans="1:16" ht="17.25" customHeight="1" thickBot="1">
      <c r="A1919" s="1084"/>
      <c r="B1919" s="47"/>
      <c r="C1919" s="1101"/>
      <c r="D1919" s="1102"/>
      <c r="E1919" s="1102"/>
      <c r="F1919" s="1102"/>
      <c r="G1919" s="1103"/>
      <c r="H1919" s="1106"/>
      <c r="I1919" s="1106"/>
      <c r="J1919" s="1111"/>
      <c r="K1919" s="1112"/>
      <c r="L1919" s="1074" t="s">
        <v>57</v>
      </c>
      <c r="M1919" s="1075"/>
      <c r="N1919" s="1076" t="str">
        <f>Master!$E$6</f>
        <v>2021-22</v>
      </c>
      <c r="O1919" s="1077"/>
    </row>
    <row r="1920" spans="1:16" ht="21.75" customHeight="1">
      <c r="A1920" s="1084"/>
      <c r="B1920" s="49" t="s">
        <v>79</v>
      </c>
      <c r="C1920" s="1078" t="s">
        <v>22</v>
      </c>
      <c r="D1920" s="1079"/>
      <c r="E1920" s="1079"/>
      <c r="F1920" s="1080"/>
      <c r="G1920" s="482" t="s">
        <v>186</v>
      </c>
      <c r="H1920" s="1081">
        <f>VLOOKUP($A1914,'Class-9'!$B$9:$EX$108,4,0)</f>
        <v>0</v>
      </c>
      <c r="I1920" s="1081"/>
      <c r="J1920" s="1081"/>
      <c r="K1920" s="1081"/>
      <c r="L1920" s="1081"/>
      <c r="M1920" s="1081"/>
      <c r="N1920" s="1081"/>
      <c r="O1920" s="1082"/>
    </row>
    <row r="1921" spans="1:15" ht="21.75" customHeight="1">
      <c r="A1921" s="1084"/>
      <c r="B1921" s="49" t="s">
        <v>79</v>
      </c>
      <c r="C1921" s="1065" t="s">
        <v>24</v>
      </c>
      <c r="D1921" s="1066"/>
      <c r="E1921" s="1066"/>
      <c r="F1921" s="1067"/>
      <c r="G1921" s="483" t="s">
        <v>186</v>
      </c>
      <c r="H1921" s="1068">
        <f>VLOOKUP($A1914,'Class-9'!$B$9:$EX$108,7,0)</f>
        <v>0</v>
      </c>
      <c r="I1921" s="1068"/>
      <c r="J1921" s="1068"/>
      <c r="K1921" s="1068"/>
      <c r="L1921" s="1068"/>
      <c r="M1921" s="1068"/>
      <c r="N1921" s="1068"/>
      <c r="O1921" s="1069"/>
    </row>
    <row r="1922" spans="1:15" ht="21.75" customHeight="1">
      <c r="A1922" s="1084"/>
      <c r="B1922" s="49" t="s">
        <v>79</v>
      </c>
      <c r="C1922" s="1065" t="s">
        <v>25</v>
      </c>
      <c r="D1922" s="1066"/>
      <c r="E1922" s="1066"/>
      <c r="F1922" s="1067"/>
      <c r="G1922" s="483" t="s">
        <v>186</v>
      </c>
      <c r="H1922" s="1068">
        <f>VLOOKUP($A1914,'Class-9'!$B$9:$EX$108,8,0)</f>
        <v>0</v>
      </c>
      <c r="I1922" s="1068"/>
      <c r="J1922" s="1068"/>
      <c r="K1922" s="1068"/>
      <c r="L1922" s="1068"/>
      <c r="M1922" s="1068"/>
      <c r="N1922" s="1068"/>
      <c r="O1922" s="1069"/>
    </row>
    <row r="1923" spans="1:15" ht="21.75" customHeight="1">
      <c r="A1923" s="1084"/>
      <c r="B1923" s="49" t="s">
        <v>79</v>
      </c>
      <c r="C1923" s="1065" t="s">
        <v>58</v>
      </c>
      <c r="D1923" s="1066"/>
      <c r="E1923" s="1066"/>
      <c r="F1923" s="1067"/>
      <c r="G1923" s="483" t="s">
        <v>186</v>
      </c>
      <c r="H1923" s="1068">
        <f>VLOOKUP($A1914,'Class-9'!$B$9:$EX$108,9,0)</f>
        <v>0</v>
      </c>
      <c r="I1923" s="1068"/>
      <c r="J1923" s="1068"/>
      <c r="K1923" s="1068"/>
      <c r="L1923" s="1068"/>
      <c r="M1923" s="1068"/>
      <c r="N1923" s="1068"/>
      <c r="O1923" s="1069"/>
    </row>
    <row r="1924" spans="1:15" ht="21.75" customHeight="1">
      <c r="A1924" s="1084"/>
      <c r="B1924" s="49" t="s">
        <v>79</v>
      </c>
      <c r="C1924" s="1065" t="s">
        <v>59</v>
      </c>
      <c r="D1924" s="1066"/>
      <c r="E1924" s="1066"/>
      <c r="F1924" s="1067"/>
      <c r="G1924" s="483" t="s">
        <v>186</v>
      </c>
      <c r="H1924" s="1070" t="str">
        <f>CONCATENATE('Class-9'!$G$4,'Class-9'!$J$4)</f>
        <v>9(A)</v>
      </c>
      <c r="I1924" s="1068"/>
      <c r="J1924" s="1068"/>
      <c r="K1924" s="1068"/>
      <c r="L1924" s="1068"/>
      <c r="M1924" s="1068"/>
      <c r="N1924" s="1068"/>
      <c r="O1924" s="1069"/>
    </row>
    <row r="1925" spans="1:15" ht="21.75" customHeight="1" thickBot="1">
      <c r="A1925" s="1084"/>
      <c r="B1925" s="49" t="s">
        <v>79</v>
      </c>
      <c r="C1925" s="1145" t="s">
        <v>27</v>
      </c>
      <c r="D1925" s="1146"/>
      <c r="E1925" s="1146"/>
      <c r="F1925" s="1147"/>
      <c r="G1925" s="484" t="s">
        <v>186</v>
      </c>
      <c r="H1925" s="1148">
        <f>VLOOKUP($A1914,'Class-9'!$B$9:$EX$108,10,0)</f>
        <v>0</v>
      </c>
      <c r="I1925" s="1148"/>
      <c r="J1925" s="1148"/>
      <c r="K1925" s="1148"/>
      <c r="L1925" s="1148"/>
      <c r="M1925" s="1148"/>
      <c r="N1925" s="1148"/>
      <c r="O1925" s="1149"/>
    </row>
    <row r="1926" spans="1:15" ht="19.5" customHeight="1">
      <c r="A1926" s="1084"/>
      <c r="B1926" s="60" t="s">
        <v>79</v>
      </c>
      <c r="C1926" s="1150" t="s">
        <v>60</v>
      </c>
      <c r="D1926" s="1151"/>
      <c r="E1926" s="1154" t="s">
        <v>83</v>
      </c>
      <c r="F1926" s="1154" t="s">
        <v>84</v>
      </c>
      <c r="G1926" s="1156" t="s">
        <v>33</v>
      </c>
      <c r="H1926" s="1158" t="s">
        <v>61</v>
      </c>
      <c r="I1926" s="1158"/>
      <c r="J1926" s="1159"/>
      <c r="K1926" s="1160" t="s">
        <v>100</v>
      </c>
      <c r="L1926" s="1161"/>
      <c r="M1926" s="1162"/>
      <c r="N1926" s="1154" t="s">
        <v>91</v>
      </c>
      <c r="O1926" s="1163" t="s">
        <v>209</v>
      </c>
    </row>
    <row r="1927" spans="1:15" ht="21.75" customHeight="1">
      <c r="A1927" s="1084"/>
      <c r="B1927" s="60"/>
      <c r="C1927" s="1152"/>
      <c r="D1927" s="1153"/>
      <c r="E1927" s="1155"/>
      <c r="F1927" s="1155"/>
      <c r="G1927" s="1157"/>
      <c r="H1927" s="507" t="s">
        <v>32</v>
      </c>
      <c r="I1927" s="347" t="s">
        <v>199</v>
      </c>
      <c r="J1927" s="508" t="s">
        <v>33</v>
      </c>
      <c r="K1927" s="507" t="s">
        <v>32</v>
      </c>
      <c r="L1927" s="347" t="s">
        <v>199</v>
      </c>
      <c r="M1927" s="508" t="s">
        <v>33</v>
      </c>
      <c r="N1927" s="1155"/>
      <c r="O1927" s="1164"/>
    </row>
    <row r="1928" spans="1:15" ht="21.75" customHeight="1" thickBot="1">
      <c r="A1928" s="1084"/>
      <c r="B1928" s="60" t="s">
        <v>79</v>
      </c>
      <c r="C1928" s="1139" t="s">
        <v>62</v>
      </c>
      <c r="D1928" s="1140"/>
      <c r="E1928" s="509">
        <f>'Class-9'!$L$7</f>
        <v>20</v>
      </c>
      <c r="F1928" s="509">
        <f>'Class-9'!$M$7</f>
        <v>20</v>
      </c>
      <c r="G1928" s="510">
        <f>SUM(E1928:F1928)</f>
        <v>40</v>
      </c>
      <c r="H1928" s="509">
        <f>'Class-9'!$O$7</f>
        <v>48</v>
      </c>
      <c r="I1928" s="509">
        <f>'Class-9'!$P$7</f>
        <v>12</v>
      </c>
      <c r="J1928" s="510">
        <f>SUM(H1928:I1928)</f>
        <v>60</v>
      </c>
      <c r="K1928" s="509">
        <f>'Class-9'!$R$7</f>
        <v>80</v>
      </c>
      <c r="L1928" s="509">
        <f>'Class-9'!$S$7</f>
        <v>20</v>
      </c>
      <c r="M1928" s="510">
        <f>SUM(K1928:L1928)</f>
        <v>100</v>
      </c>
      <c r="N1928" s="509">
        <f>SUM(G1928,J1928,M1928)</f>
        <v>200</v>
      </c>
      <c r="O1928" s="1165"/>
    </row>
    <row r="1929" spans="1:15" ht="17.25" customHeight="1">
      <c r="A1929" s="1084"/>
      <c r="B1929" s="60" t="s">
        <v>79</v>
      </c>
      <c r="C1929" s="1141" t="str">
        <f>'Class-9'!$L$3</f>
        <v>HINDI</v>
      </c>
      <c r="D1929" s="1142"/>
      <c r="E1929" s="511">
        <f>IF($J1917="TC",0,IF($J1917="Nso",0,VLOOKUP($A1914,'Class-9'!$B$9:$EX$108,11,0)))</f>
        <v>0</v>
      </c>
      <c r="F1929" s="511">
        <f>IF($J1917="TC",0,IF($J1917="Nso",0,VLOOKUP($A1914,'Class-9'!$B$9:$EX$108,12,0)))</f>
        <v>0</v>
      </c>
      <c r="G1929" s="512">
        <f>E1929+F1929</f>
        <v>0</v>
      </c>
      <c r="H1929" s="511">
        <f>IF($J1917="TC",0,IF($J1917="Nso",0,VLOOKUP($A1914,'Class-9'!$B$9:$EX$108,14,0)))</f>
        <v>0</v>
      </c>
      <c r="I1929" s="511">
        <f>IF($J1917="TC",0,IF($J1917="Nso",0,VLOOKUP($A1914,'Class-9'!$B$9:$EX$108,15,0)))</f>
        <v>0</v>
      </c>
      <c r="J1929" s="512">
        <f>H1929+I1929</f>
        <v>0</v>
      </c>
      <c r="K1929" s="511">
        <f>IF($J1917="TC",0,IF($J1917="Nso",0,VLOOKUP($A1914,'Class-9'!$B$9:$EX$108,17,0)))</f>
        <v>0</v>
      </c>
      <c r="L1929" s="511">
        <f>IF($J1917="Nso",0,VLOOKUP($A1914,'Class-9'!$B$9:$EX$108,18,0))</f>
        <v>0</v>
      </c>
      <c r="M1929" s="512">
        <f>K1929+L1929</f>
        <v>0</v>
      </c>
      <c r="N1929" s="511">
        <f>G1929+J1929+M1929</f>
        <v>0</v>
      </c>
      <c r="O1929" s="513" t="str">
        <f>IF($J1917="TC",0,IF($J1917="Nso",0,VLOOKUP($A1914,'Class-9'!$B$9:$EX$108,24,0)))</f>
        <v/>
      </c>
    </row>
    <row r="1930" spans="1:15" ht="17.25" customHeight="1">
      <c r="A1930" s="1084"/>
      <c r="B1930" s="60" t="s">
        <v>79</v>
      </c>
      <c r="C1930" s="1143" t="str">
        <f>'Class-9'!$Z$3</f>
        <v>ENGLISH</v>
      </c>
      <c r="D1930" s="1144"/>
      <c r="E1930" s="511">
        <f>IF($J1917="TC",0,IF($J1917="Nso",0,VLOOKUP($A1914,'Class-9'!$B$9:$EX$108,25,0)))</f>
        <v>0</v>
      </c>
      <c r="F1930" s="511">
        <f>IF($J1917="TC",0,IF($J1917="Nso",0,VLOOKUP($A1914,'Class-9'!$B$9:$EX$108,26,0)))</f>
        <v>0</v>
      </c>
      <c r="G1930" s="514">
        <f t="shared" ref="G1930:G1934" si="204">E1930+F1930</f>
        <v>0</v>
      </c>
      <c r="H1930" s="472">
        <f>IF($J1917="TC",0,IF($J1917="Nso",0,VLOOKUP($A1914,'Class-9'!$B$9:$EX$108,28,0)))</f>
        <v>0</v>
      </c>
      <c r="I1930" s="511">
        <f>IF($J1917="TC",0,IF($J1917="Nso",0,VLOOKUP($A1914,'Class-9'!$B$9:$EX$108,29,0)))</f>
        <v>0</v>
      </c>
      <c r="J1930" s="514">
        <f t="shared" ref="J1930:J1934" si="205">H1930+I1930</f>
        <v>0</v>
      </c>
      <c r="K1930" s="511">
        <f>IF($J1917="TC",0,IF($J1917="Nso",0,VLOOKUP($A1914,'Class-9'!$B$9:$EX$108,31,0)))</f>
        <v>0</v>
      </c>
      <c r="L1930" s="511">
        <f>IF($J1917="Nso",0,VLOOKUP($A1914,'Class-9'!$B$9:$EX$108,32,0))</f>
        <v>0</v>
      </c>
      <c r="M1930" s="514">
        <f t="shared" ref="M1930:M1934" si="206">K1930+L1930</f>
        <v>0</v>
      </c>
      <c r="N1930" s="511">
        <f t="shared" ref="N1930:N1934" si="207">G1930+J1930+M1930</f>
        <v>0</v>
      </c>
      <c r="O1930" s="513" t="str">
        <f>IF($J1917="TC",0,IF($J1917="Nso",0,VLOOKUP($A1914,'Class-9'!$B$9:$EX$108,38,0)))</f>
        <v/>
      </c>
    </row>
    <row r="1931" spans="1:15" ht="17.25" customHeight="1">
      <c r="A1931" s="1084"/>
      <c r="B1931" s="60" t="s">
        <v>79</v>
      </c>
      <c r="C1931" s="1143" t="str">
        <f>'Class-9'!$AN$3</f>
        <v>SANSKRIT</v>
      </c>
      <c r="D1931" s="1144"/>
      <c r="E1931" s="511">
        <f>IF($J1917="TC",0,IF($J1917="Nso",0,VLOOKUP($A1914,'Class-9'!$B$9:$EX$108,39,0)))</f>
        <v>0</v>
      </c>
      <c r="F1931" s="511">
        <f>IF($J1917="TC",0,IF($J1917="TC",0,IF($J1917="Nso",0,VLOOKUP($A1914,'Class-9'!$B$9:$EX$108,40,0))))</f>
        <v>0</v>
      </c>
      <c r="G1931" s="514">
        <f t="shared" si="204"/>
        <v>0</v>
      </c>
      <c r="H1931" s="472">
        <f>IF($J1917="TC",0,IF($J1917="Nso",0,VLOOKUP($A1914,'Class-9'!$B$9:$EX$108,42,0)))</f>
        <v>0</v>
      </c>
      <c r="I1931" s="511">
        <f>IF($J1917="TC",0,IF($J1917="Nso",0,VLOOKUP($A1914,'Class-9'!$B$9:$EX$108,43,0)))</f>
        <v>0</v>
      </c>
      <c r="J1931" s="514">
        <f t="shared" si="205"/>
        <v>0</v>
      </c>
      <c r="K1931" s="511">
        <f>IF($J1917="TC",0,IF($J1917="Nso",0,VLOOKUP($A1914,'Class-9'!$B$9:$EX$108,45,0)))</f>
        <v>0</v>
      </c>
      <c r="L1931" s="511">
        <f>IF($J1917="Nso",0,VLOOKUP($A1914,'Class-9'!$B$9:$EX$108,46,0))</f>
        <v>0</v>
      </c>
      <c r="M1931" s="514">
        <f t="shared" si="206"/>
        <v>0</v>
      </c>
      <c r="N1931" s="511">
        <f t="shared" si="207"/>
        <v>0</v>
      </c>
      <c r="O1931" s="513" t="str">
        <f>IF($J1917="TC",0,IF($J1917="Nso",0,VLOOKUP($A1914,'Class-9'!$B$9:$EX$108,52,0)))</f>
        <v/>
      </c>
    </row>
    <row r="1932" spans="1:15" ht="17.25" customHeight="1">
      <c r="A1932" s="1084"/>
      <c r="B1932" s="60" t="s">
        <v>79</v>
      </c>
      <c r="C1932" s="1143" t="str">
        <f>'Class-9'!$BB$3</f>
        <v>SCIENCE</v>
      </c>
      <c r="D1932" s="1144"/>
      <c r="E1932" s="511">
        <f>IF($J1917="TC",0,IF($J1917="Nso",0,VLOOKUP($A1914,'Class-9'!$B$9:$EX$108,53,0)))</f>
        <v>0</v>
      </c>
      <c r="F1932" s="511">
        <f>IF($J1917="TC",0,IF($J1917="Nso",0,VLOOKUP($A1914,'Class-9'!$B$9:$EX$108,54,0)))</f>
        <v>0</v>
      </c>
      <c r="G1932" s="514">
        <f t="shared" si="204"/>
        <v>0</v>
      </c>
      <c r="H1932" s="472">
        <f>IF($J1917="TC",0,IF($J1917="Nso",0,VLOOKUP($A1914,'Class-9'!$B$9:$EX$108,56,0)))</f>
        <v>0</v>
      </c>
      <c r="I1932" s="511">
        <f>IF($J1917="TC",0,IF($J1917="Nso",0,VLOOKUP($A1914,'Class-9'!$B$9:$EX$108,57,0)))</f>
        <v>0</v>
      </c>
      <c r="J1932" s="514">
        <f t="shared" si="205"/>
        <v>0</v>
      </c>
      <c r="K1932" s="511">
        <f>IF($J1917="TC",0,IF($J1917="Nso",0,VLOOKUP($A1914,'Class-9'!$B$9:$EX$108,59,0)))</f>
        <v>0</v>
      </c>
      <c r="L1932" s="511">
        <f>IF($J1917="Nso",0,VLOOKUP($A1914,'Class-9'!$B$9:$EX$108,60,0))</f>
        <v>0</v>
      </c>
      <c r="M1932" s="514">
        <f t="shared" si="206"/>
        <v>0</v>
      </c>
      <c r="N1932" s="511">
        <f t="shared" si="207"/>
        <v>0</v>
      </c>
      <c r="O1932" s="513" t="str">
        <f>IF($J1917="TC",0,IF($J1917="Nso",0,VLOOKUP($A1914,'Class-9'!$B$9:$EX$108,66,0)))</f>
        <v/>
      </c>
    </row>
    <row r="1933" spans="1:15" ht="17.25" customHeight="1">
      <c r="A1933" s="1084"/>
      <c r="B1933" s="60" t="s">
        <v>79</v>
      </c>
      <c r="C1933" s="1143" t="str">
        <f>'Class-9'!$BP$3</f>
        <v>MATHEMATICS</v>
      </c>
      <c r="D1933" s="1144"/>
      <c r="E1933" s="511">
        <f>IF($J1917="TC",0,IF($J1917="Nso",0,VLOOKUP($A1914,'Class-9'!$B$9:$EX$108,67,0)))</f>
        <v>0</v>
      </c>
      <c r="F1933" s="511">
        <f>IF($J1917="TC",0,IF($J1917="Nso",0,VLOOKUP($A1914,'Class-9'!$B$9:$EX$108,68,0)))</f>
        <v>0</v>
      </c>
      <c r="G1933" s="514">
        <f t="shared" si="204"/>
        <v>0</v>
      </c>
      <c r="H1933" s="472">
        <f>IF($J1917="TC",0,IF($J1917="Nso",0,VLOOKUP($A1914,'Class-9'!$B$9:$EX$108,70,0)))</f>
        <v>0</v>
      </c>
      <c r="I1933" s="511">
        <f>IF($J1917="TC",0,IF($J1917="Nso",0,VLOOKUP($A1914,'Class-9'!$B$9:$EX$108,71,0)))</f>
        <v>0</v>
      </c>
      <c r="J1933" s="514">
        <f t="shared" si="205"/>
        <v>0</v>
      </c>
      <c r="K1933" s="511">
        <f>IF($J1917="TC",0,IF($J1917="Nso",0,VLOOKUP($A1914,'Class-9'!$B$9:$EX$108,73,0)))</f>
        <v>0</v>
      </c>
      <c r="L1933" s="511">
        <f>IF($J1917="Nso",0,VLOOKUP($A1914,'Class-9'!$B$9:$EX$108,74,0))</f>
        <v>0</v>
      </c>
      <c r="M1933" s="514">
        <f t="shared" si="206"/>
        <v>0</v>
      </c>
      <c r="N1933" s="511">
        <f t="shared" si="207"/>
        <v>0</v>
      </c>
      <c r="O1933" s="513" t="str">
        <f>IF($J1917="TC",0,IF($J1917="Nso",0,VLOOKUP($A1914,'Class-9'!$B$9:$EX$108,80,0)))</f>
        <v/>
      </c>
    </row>
    <row r="1934" spans="1:15" ht="17.25" customHeight="1" thickBot="1">
      <c r="A1934" s="1084"/>
      <c r="B1934" s="60" t="s">
        <v>79</v>
      </c>
      <c r="C1934" s="1117" t="str">
        <f>'Class-9'!$CD$3</f>
        <v>SOCIAL SCIENCE</v>
      </c>
      <c r="D1934" s="1118"/>
      <c r="E1934" s="511">
        <f>IF($J1917="TC",0,IF($J1917="Nso",0,VLOOKUP($A1914,'Class-9'!$B$9:$EX$108,81,0)))</f>
        <v>0</v>
      </c>
      <c r="F1934" s="511">
        <f>IF($J1917="TC",0,IF($J1917="Nso",0,VLOOKUP($A1914,'Class-9'!$B$9:$EX$108,82,0)))</f>
        <v>0</v>
      </c>
      <c r="G1934" s="515">
        <f t="shared" si="204"/>
        <v>0</v>
      </c>
      <c r="H1934" s="516">
        <f>IF($J1917="TC",0,IF($J1917="Nso",0,VLOOKUP($A1914,'Class-9'!$B$9:$EX$108,84,0)))</f>
        <v>0</v>
      </c>
      <c r="I1934" s="511">
        <f>IF($J1917="TC",0,IF($J1917="Nso",0,VLOOKUP($A1914,'Class-9'!$B$9:$EX$108,85,0)))</f>
        <v>0</v>
      </c>
      <c r="J1934" s="515">
        <f t="shared" si="205"/>
        <v>0</v>
      </c>
      <c r="K1934" s="511">
        <f>IF($J1917="TC",0,IF($J1917="Nso",0,VLOOKUP($A1914,'Class-9'!$B$9:$EX$108,87,0)))</f>
        <v>0</v>
      </c>
      <c r="L1934" s="511">
        <f>IF($J1917="Nso",0,VLOOKUP($A1914,'Class-9'!$B$9:$EX$108,88,0))</f>
        <v>0</v>
      </c>
      <c r="M1934" s="515">
        <f t="shared" si="206"/>
        <v>0</v>
      </c>
      <c r="N1934" s="511">
        <f t="shared" si="207"/>
        <v>0</v>
      </c>
      <c r="O1934" s="513" t="str">
        <f>IF($J1917="TC",0,IF($J1917="Nso",0,VLOOKUP($A1914,'Class-9'!$B$9:$EX$108,94,0)))</f>
        <v/>
      </c>
    </row>
    <row r="1935" spans="1:15" ht="21.75" customHeight="1">
      <c r="A1935" s="1084"/>
      <c r="B1935" s="60" t="s">
        <v>79</v>
      </c>
      <c r="C1935" s="1119" t="s">
        <v>92</v>
      </c>
      <c r="D1935" s="1120"/>
      <c r="E1935" s="1121"/>
      <c r="F1935" s="1125" t="s">
        <v>93</v>
      </c>
      <c r="G1935" s="1126"/>
      <c r="H1935" s="1127" t="s">
        <v>94</v>
      </c>
      <c r="I1935" s="1128"/>
      <c r="J1935" s="1129" t="s">
        <v>47</v>
      </c>
      <c r="K1935" s="1130"/>
      <c r="L1935" s="517" t="s">
        <v>114</v>
      </c>
      <c r="M1935" s="1131" t="s">
        <v>45</v>
      </c>
      <c r="N1935" s="1132"/>
      <c r="O1935" s="518" t="s">
        <v>49</v>
      </c>
    </row>
    <row r="1936" spans="1:15" ht="21.75" customHeight="1" thickBot="1">
      <c r="A1936" s="1084"/>
      <c r="B1936" s="60" t="s">
        <v>79</v>
      </c>
      <c r="C1936" s="1122"/>
      <c r="D1936" s="1123"/>
      <c r="E1936" s="1124"/>
      <c r="F1936" s="1133">
        <f>IF($J1917="TC",0,IF($J1917="Nso",0,VLOOKUP($A1914,'Class-9'!$B$9:$EX$108,146,0)))</f>
        <v>0</v>
      </c>
      <c r="G1936" s="1134"/>
      <c r="H1936" s="1133">
        <f>IF($J1917="TC",0,IF($J1917="Nso",0,VLOOKUP($A1914,'Class-9'!$B$9:$EX$108,147,0)))</f>
        <v>0</v>
      </c>
      <c r="I1936" s="1134"/>
      <c r="J1936" s="1135">
        <f>IF($J1917="TC",0,IF($J1917="Nso",0,VLOOKUP($A1914,'Class-9'!$B$9:$EX$108,148,0)))</f>
        <v>0</v>
      </c>
      <c r="K1936" s="1136"/>
      <c r="L1936" s="349" t="str">
        <f>IF($J1917="TC",0,IF($J1917="Nso",0,VLOOKUP($A1914,'Class-9'!$B$9:$EX$108,149,0)))</f>
        <v/>
      </c>
      <c r="M1936" s="1137" t="str">
        <f>IF($J1917="TC","TC",IF($J1917="Nso","NSO",VLOOKUP($A1914,'Class-9'!$B$9:$EX$108,150,0)))</f>
        <v/>
      </c>
      <c r="N1936" s="1138"/>
      <c r="O1936" s="123" t="str">
        <f>IF($J1917="Nso",0,VLOOKUP($A1914,'Class-9'!$B$9:$EX$108,152,0))</f>
        <v/>
      </c>
    </row>
    <row r="1937" spans="1:15" ht="21.75" customHeight="1">
      <c r="A1937" s="1084"/>
      <c r="B1937" s="60" t="s">
        <v>79</v>
      </c>
      <c r="C1937" s="1186" t="s">
        <v>65</v>
      </c>
      <c r="D1937" s="1187"/>
      <c r="E1937" s="1187"/>
      <c r="F1937" s="1187"/>
      <c r="G1937" s="1187"/>
      <c r="H1937" s="1188"/>
      <c r="I1937" s="1189" t="s">
        <v>66</v>
      </c>
      <c r="J1937" s="1190"/>
      <c r="K1937" s="1190"/>
      <c r="L1937" s="124">
        <f>VLOOKUP($A1914,'Class-9'!$B$9:$EX$108,143,0)</f>
        <v>0</v>
      </c>
      <c r="M1937" s="1191" t="s">
        <v>126</v>
      </c>
      <c r="N1937" s="1192"/>
      <c r="O1937" s="1193"/>
    </row>
    <row r="1938" spans="1:15" ht="21.75" customHeight="1" thickBot="1">
      <c r="A1938" s="1084"/>
      <c r="B1938" s="60" t="s">
        <v>79</v>
      </c>
      <c r="C1938" s="1194" t="s">
        <v>60</v>
      </c>
      <c r="D1938" s="1195"/>
      <c r="E1938" s="1195"/>
      <c r="F1938" s="1196" t="s">
        <v>197</v>
      </c>
      <c r="G1938" s="1196"/>
      <c r="H1938" s="351" t="s">
        <v>53</v>
      </c>
      <c r="I1938" s="1197" t="s">
        <v>67</v>
      </c>
      <c r="J1938" s="1198"/>
      <c r="K1938" s="1198"/>
      <c r="L1938" s="174">
        <f>VLOOKUP($A1914,'Class-9'!$B$9:$EX$108,144,0)</f>
        <v>0</v>
      </c>
      <c r="M1938" s="1199" t="str">
        <f>IF($J1917="TC",0,IF($J1917="Nso",0,VLOOKUP($A1914,'Class-9'!$B$9:$EX$108,145,0)))</f>
        <v/>
      </c>
      <c r="N1938" s="1200"/>
      <c r="O1938" s="1201"/>
    </row>
    <row r="1939" spans="1:15" ht="21.75" customHeight="1">
      <c r="A1939" s="1084"/>
      <c r="B1939" s="60" t="s">
        <v>79</v>
      </c>
      <c r="C1939" s="1194"/>
      <c r="D1939" s="1195"/>
      <c r="E1939" s="1195"/>
      <c r="F1939" s="1196"/>
      <c r="G1939" s="1196"/>
      <c r="H1939" s="490" t="s">
        <v>203</v>
      </c>
      <c r="I1939" s="1202" t="s">
        <v>68</v>
      </c>
      <c r="J1939" s="1203"/>
      <c r="K1939" s="1203"/>
      <c r="L1939" s="1204">
        <f>IF($J1917="TC","Transferred",IF($J1917="Nso","NameSeparated",VLOOKUP($A1914,'Class-9'!$B$9:$EX$108,153,0)))</f>
        <v>0</v>
      </c>
      <c r="M1939" s="1204"/>
      <c r="N1939" s="1204"/>
      <c r="O1939" s="1205"/>
    </row>
    <row r="1940" spans="1:15" s="489" customFormat="1" ht="17.25" customHeight="1">
      <c r="A1940" s="1084"/>
      <c r="B1940" s="488" t="s">
        <v>79</v>
      </c>
      <c r="C1940" s="1166" t="str">
        <f>'Class-9'!$CR$3</f>
        <v>Foundation Of Information Tech.</v>
      </c>
      <c r="D1940" s="1167"/>
      <c r="E1940" s="1168"/>
      <c r="F1940" s="1169" t="str">
        <f>IF($J1917="TC",0,IF($J1917="Nso",0,VLOOKUP($A1914,'Class-9'!$B$9:$GA$108,170,0)))</f>
        <v>0/200</v>
      </c>
      <c r="G1940" s="1169"/>
      <c r="H1940" s="122">
        <f>IF($J1917="TC",0,IF($J1917="Nso",0,VLOOKUP($A1914,'Class-9'!$B$9:$GA$108,106,0)))</f>
        <v>0</v>
      </c>
      <c r="I1940" s="1170" t="s">
        <v>81</v>
      </c>
      <c r="J1940" s="1171"/>
      <c r="K1940" s="1171"/>
      <c r="L1940" s="1172">
        <f>'Class-9'!$T$2</f>
        <v>44676</v>
      </c>
      <c r="M1940" s="1173"/>
      <c r="N1940" s="1173"/>
      <c r="O1940" s="1174"/>
    </row>
    <row r="1941" spans="1:15" s="489" customFormat="1" ht="17.25" customHeight="1">
      <c r="A1941" s="1084"/>
      <c r="B1941" s="488" t="s">
        <v>79</v>
      </c>
      <c r="C1941" s="1175" t="str">
        <f>'Class-9'!$DD$3</f>
        <v>Health &amp; Phy. Edu.</v>
      </c>
      <c r="D1941" s="1169"/>
      <c r="E1941" s="1169"/>
      <c r="F1941" s="1176" t="str">
        <f>IF($J1917="TC",0,IF($J1917="Nso",0,VLOOKUP($A1914,'Class-9'!$B$9:$GA$108,174,0)))</f>
        <v>0/200</v>
      </c>
      <c r="G1941" s="1177"/>
      <c r="H1941" s="122">
        <f>IF($J1917="TC",0,IF($J1917="Nso",0,VLOOKUP($A1914,'Class-9'!$B$9:$GA$108,118,0)))</f>
        <v>0</v>
      </c>
      <c r="I1941" s="1178"/>
      <c r="J1941" s="1179"/>
      <c r="K1941" s="1179"/>
      <c r="L1941" s="1179"/>
      <c r="M1941" s="1179"/>
      <c r="N1941" s="1179"/>
      <c r="O1941" s="1180"/>
    </row>
    <row r="1942" spans="1:15" s="489" customFormat="1" ht="17.25" customHeight="1">
      <c r="A1942" s="1084"/>
      <c r="B1942" s="488" t="s">
        <v>79</v>
      </c>
      <c r="C1942" s="1184" t="str">
        <f>'Class-9'!$DP$3</f>
        <v>S.U.P.W.</v>
      </c>
      <c r="D1942" s="1185"/>
      <c r="E1942" s="1185"/>
      <c r="F1942" s="1176" t="str">
        <f>IF($J1917="TC",0,IF($J1917="Nso",0,VLOOKUP($A1914,'Class-9'!$B$9:$GA$108,178,0)))</f>
        <v>0/100</v>
      </c>
      <c r="G1942" s="1177"/>
      <c r="H1942" s="122">
        <f>IF($J1917="TC",0,IF($J1917="Nso",0,VLOOKUP($A1914,'Class-9'!$B$9:$GA$108,124,0)))</f>
        <v>0</v>
      </c>
      <c r="I1942" s="1181"/>
      <c r="J1942" s="1182"/>
      <c r="K1942" s="1182"/>
      <c r="L1942" s="1182"/>
      <c r="M1942" s="1182"/>
      <c r="N1942" s="1182"/>
      <c r="O1942" s="1183"/>
    </row>
    <row r="1943" spans="1:15" s="489" customFormat="1" ht="17.25" customHeight="1">
      <c r="A1943" s="1084"/>
      <c r="B1943" s="488"/>
      <c r="C1943" s="1184" t="str">
        <f>'Class-9'!$DV$3</f>
        <v>ART EDUCATION</v>
      </c>
      <c r="D1943" s="1185"/>
      <c r="E1943" s="1185"/>
      <c r="F1943" s="1176" t="str">
        <f>IF($J1916="TC",0,IF($J1916="Nso",0,VLOOKUP($A1914,'Class-9'!$B$9:$GA$108,182,0)))</f>
        <v>0/100</v>
      </c>
      <c r="G1943" s="1177"/>
      <c r="H1943" s="122">
        <f>IF($J1916="TC",0,IF($J1916="Nso",0,VLOOKUP($A1914,'Class-9'!$B$9:$GA$108,130,0)))</f>
        <v>0</v>
      </c>
      <c r="I1943" s="1237" t="s">
        <v>95</v>
      </c>
      <c r="J1943" s="1221"/>
      <c r="K1943" s="1221"/>
      <c r="L1943" s="1221"/>
      <c r="M1943" s="1221"/>
      <c r="N1943" s="1221"/>
      <c r="O1943" s="1222"/>
    </row>
    <row r="1944" spans="1:15" s="489" customFormat="1" ht="17.25" customHeight="1" thickBot="1">
      <c r="A1944" s="1084"/>
      <c r="B1944" s="488" t="s">
        <v>79</v>
      </c>
      <c r="C1944" s="1238" t="str">
        <f>'Class-9'!$EB$3</f>
        <v>H &amp; C RAJ</v>
      </c>
      <c r="D1944" s="1239"/>
      <c r="E1944" s="1239"/>
      <c r="F1944" s="1240" t="str">
        <f>IF($J1917="TC",0,IF($J1917="Nso",0,VLOOKUP($A1914,'Class-9'!$B$9:$GZ$108,186,0)))</f>
        <v>0/200</v>
      </c>
      <c r="G1944" s="1241"/>
      <c r="H1944" s="468">
        <f>IF($J1917="TC",0,IF($J1917="Nso",0,VLOOKUP($A1914,'Class-9'!$B$9:$GAZ$108,142,0)))</f>
        <v>0</v>
      </c>
      <c r="I1944" s="1237" t="s">
        <v>74</v>
      </c>
      <c r="J1944" s="1221"/>
      <c r="K1944" s="1221"/>
      <c r="L1944" s="1221"/>
      <c r="M1944" s="1221"/>
      <c r="N1944" s="1221"/>
      <c r="O1944" s="1222"/>
    </row>
    <row r="1945" spans="1:15" ht="17.25" customHeight="1">
      <c r="A1945" s="1084"/>
      <c r="B1945" s="49" t="s">
        <v>79</v>
      </c>
      <c r="C1945" s="1209" t="s">
        <v>205</v>
      </c>
      <c r="D1945" s="1210"/>
      <c r="E1945" s="1211"/>
      <c r="F1945" s="1218" t="s">
        <v>206</v>
      </c>
      <c r="G1945" s="1219"/>
      <c r="H1945" s="519" t="s">
        <v>34</v>
      </c>
      <c r="I1945" s="1220" t="s">
        <v>75</v>
      </c>
      <c r="J1945" s="1221"/>
      <c r="K1945" s="1221"/>
      <c r="L1945" s="1221"/>
      <c r="M1945" s="1221"/>
      <c r="N1945" s="1221"/>
      <c r="O1945" s="1222"/>
    </row>
    <row r="1946" spans="1:15" ht="17.25" customHeight="1">
      <c r="A1946" s="1084"/>
      <c r="B1946" s="49" t="s">
        <v>79</v>
      </c>
      <c r="C1946" s="1212"/>
      <c r="D1946" s="1213"/>
      <c r="E1946" s="1214"/>
      <c r="F1946" s="1223" t="s">
        <v>207</v>
      </c>
      <c r="G1946" s="1224"/>
      <c r="H1946" s="520" t="s">
        <v>204</v>
      </c>
      <c r="I1946" s="1225" t="s">
        <v>76</v>
      </c>
      <c r="J1946" s="1226"/>
      <c r="K1946" s="1226"/>
      <c r="L1946" s="1226"/>
      <c r="M1946" s="1226"/>
      <c r="N1946" s="1226"/>
      <c r="O1946" s="1227"/>
    </row>
    <row r="1947" spans="1:15" ht="17.25" customHeight="1">
      <c r="A1947" s="1084"/>
      <c r="B1947" s="49" t="s">
        <v>79</v>
      </c>
      <c r="C1947" s="1212"/>
      <c r="D1947" s="1213"/>
      <c r="E1947" s="1214"/>
      <c r="F1947" s="1223" t="s">
        <v>211</v>
      </c>
      <c r="G1947" s="1224"/>
      <c r="H1947" s="520" t="s">
        <v>69</v>
      </c>
      <c r="I1947" s="1228"/>
      <c r="J1947" s="1229"/>
      <c r="K1947" s="1229"/>
      <c r="L1947" s="1229"/>
      <c r="M1947" s="1229"/>
      <c r="N1947" s="1229"/>
      <c r="O1947" s="1230"/>
    </row>
    <row r="1948" spans="1:15" ht="17.25" customHeight="1">
      <c r="A1948" s="1084"/>
      <c r="B1948" s="49" t="s">
        <v>79</v>
      </c>
      <c r="C1948" s="1212"/>
      <c r="D1948" s="1213"/>
      <c r="E1948" s="1214"/>
      <c r="F1948" s="1223" t="s">
        <v>212</v>
      </c>
      <c r="G1948" s="1224"/>
      <c r="H1948" s="520" t="s">
        <v>70</v>
      </c>
      <c r="I1948" s="1228"/>
      <c r="J1948" s="1229"/>
      <c r="K1948" s="1229"/>
      <c r="L1948" s="1229"/>
      <c r="M1948" s="1229"/>
      <c r="N1948" s="1229"/>
      <c r="O1948" s="1230"/>
    </row>
    <row r="1949" spans="1:15" ht="17.25" customHeight="1">
      <c r="A1949" s="1084"/>
      <c r="B1949" s="49" t="s">
        <v>79</v>
      </c>
      <c r="C1949" s="1212"/>
      <c r="D1949" s="1213"/>
      <c r="E1949" s="1214"/>
      <c r="F1949" s="1223" t="s">
        <v>125</v>
      </c>
      <c r="G1949" s="1224"/>
      <c r="H1949" s="520" t="s">
        <v>72</v>
      </c>
      <c r="I1949" s="1231" t="s">
        <v>96</v>
      </c>
      <c r="J1949" s="1232"/>
      <c r="K1949" s="1232"/>
      <c r="L1949" s="1232"/>
      <c r="M1949" s="1232"/>
      <c r="N1949" s="1232"/>
      <c r="O1949" s="1233"/>
    </row>
    <row r="1950" spans="1:15" ht="17.25" customHeight="1" thickBot="1">
      <c r="A1950" s="1084"/>
      <c r="B1950" s="62" t="s">
        <v>79</v>
      </c>
      <c r="C1950" s="1215"/>
      <c r="D1950" s="1216"/>
      <c r="E1950" s="1217"/>
      <c r="F1950" s="1206" t="s">
        <v>208</v>
      </c>
      <c r="G1950" s="1207"/>
      <c r="H1950" s="521" t="s">
        <v>71</v>
      </c>
      <c r="I1950" s="1234"/>
      <c r="J1950" s="1235"/>
      <c r="K1950" s="1235"/>
      <c r="L1950" s="1235"/>
      <c r="M1950" s="1235"/>
      <c r="N1950" s="1235"/>
      <c r="O1950" s="1236"/>
    </row>
    <row r="1951" spans="1:15" ht="24.75" customHeight="1" thickTop="1" thickBot="1">
      <c r="A1951" s="504">
        <f>A1914+1</f>
        <v>53</v>
      </c>
      <c r="B1951" s="1083" t="s">
        <v>56</v>
      </c>
      <c r="C1951" s="1083"/>
      <c r="D1951" s="1083"/>
      <c r="E1951" s="1083"/>
      <c r="F1951" s="1083"/>
      <c r="G1951" s="1083"/>
      <c r="H1951" s="1083"/>
      <c r="I1951" s="1083"/>
      <c r="J1951" s="1083"/>
      <c r="K1951" s="1083"/>
      <c r="L1951" s="1083"/>
      <c r="M1951" s="1083"/>
      <c r="N1951" s="1083"/>
      <c r="O1951" s="1083"/>
    </row>
    <row r="1952" spans="1:15" ht="42" customHeight="1" thickTop="1">
      <c r="A1952" s="1084"/>
      <c r="B1952" s="1085"/>
      <c r="C1952" s="1086"/>
      <c r="D1952" s="1089" t="str">
        <f>Master!$E$8</f>
        <v>Govt. Sr. Secondary School Raimalwada</v>
      </c>
      <c r="E1952" s="1090"/>
      <c r="F1952" s="1090"/>
      <c r="G1952" s="1090"/>
      <c r="H1952" s="1090"/>
      <c r="I1952" s="1090"/>
      <c r="J1952" s="1090"/>
      <c r="K1952" s="1090"/>
      <c r="L1952" s="1090"/>
      <c r="M1952" s="1090"/>
      <c r="N1952" s="1090"/>
      <c r="O1952" s="1091"/>
    </row>
    <row r="1953" spans="1:16" ht="27.75" customHeight="1" thickBot="1">
      <c r="A1953" s="1084"/>
      <c r="B1953" s="1087"/>
      <c r="C1953" s="1088"/>
      <c r="D1953" s="1092" t="str">
        <f>Master!$E$11</f>
        <v>P.S.-Bapini (Jodhpur)</v>
      </c>
      <c r="E1953" s="1093"/>
      <c r="F1953" s="1093"/>
      <c r="G1953" s="1093"/>
      <c r="H1953" s="1093"/>
      <c r="I1953" s="1093"/>
      <c r="J1953" s="1093"/>
      <c r="K1953" s="1093"/>
      <c r="L1953" s="1093"/>
      <c r="M1953" s="1093"/>
      <c r="N1953" s="1093"/>
      <c r="O1953" s="1094"/>
    </row>
    <row r="1954" spans="1:16" ht="17.25" customHeight="1">
      <c r="A1954" s="1084"/>
      <c r="B1954" s="352"/>
      <c r="C1954" s="1095" t="s">
        <v>188</v>
      </c>
      <c r="D1954" s="1096"/>
      <c r="E1954" s="1096"/>
      <c r="F1954" s="1096"/>
      <c r="G1954" s="1097"/>
      <c r="H1954" s="1104" t="s">
        <v>161</v>
      </c>
      <c r="I1954" s="1104"/>
      <c r="J1954" s="1107">
        <f>VLOOKUP($A1951,'Class-9'!$B$9:$K$108,6)</f>
        <v>0</v>
      </c>
      <c r="K1954" s="1108"/>
      <c r="L1954" s="1113" t="s">
        <v>77</v>
      </c>
      <c r="M1954" s="1114"/>
      <c r="N1954" s="1115" t="str">
        <f>Master!$E$14</f>
        <v>08151106901</v>
      </c>
      <c r="O1954" s="1116"/>
    </row>
    <row r="1955" spans="1:16" ht="17.25" customHeight="1">
      <c r="A1955" s="1084"/>
      <c r="B1955" s="47"/>
      <c r="C1955" s="1098"/>
      <c r="D1955" s="1099"/>
      <c r="E1955" s="1099"/>
      <c r="F1955" s="1099"/>
      <c r="G1955" s="1100"/>
      <c r="H1955" s="1105"/>
      <c r="I1955" s="1105"/>
      <c r="J1955" s="1109"/>
      <c r="K1955" s="1110"/>
      <c r="L1955" s="1071" t="s">
        <v>73</v>
      </c>
      <c r="M1955" s="1072"/>
      <c r="N1955" s="1072"/>
      <c r="O1955" s="1073"/>
      <c r="P1955" s="165" t="s">
        <v>196</v>
      </c>
    </row>
    <row r="1956" spans="1:16" ht="17.25" customHeight="1" thickBot="1">
      <c r="A1956" s="1084"/>
      <c r="B1956" s="47"/>
      <c r="C1956" s="1101"/>
      <c r="D1956" s="1102"/>
      <c r="E1956" s="1102"/>
      <c r="F1956" s="1102"/>
      <c r="G1956" s="1103"/>
      <c r="H1956" s="1106"/>
      <c r="I1956" s="1106"/>
      <c r="J1956" s="1111"/>
      <c r="K1956" s="1112"/>
      <c r="L1956" s="1074" t="s">
        <v>57</v>
      </c>
      <c r="M1956" s="1075"/>
      <c r="N1956" s="1076" t="str">
        <f>Master!$E$6</f>
        <v>2021-22</v>
      </c>
      <c r="O1956" s="1077"/>
    </row>
    <row r="1957" spans="1:16" ht="21.75" customHeight="1">
      <c r="A1957" s="1084"/>
      <c r="B1957" s="49" t="s">
        <v>79</v>
      </c>
      <c r="C1957" s="1078" t="s">
        <v>22</v>
      </c>
      <c r="D1957" s="1079"/>
      <c r="E1957" s="1079"/>
      <c r="F1957" s="1080"/>
      <c r="G1957" s="482" t="s">
        <v>186</v>
      </c>
      <c r="H1957" s="1081">
        <f>VLOOKUP($A1951,'Class-9'!$B$9:$EX$108,4,0)</f>
        <v>0</v>
      </c>
      <c r="I1957" s="1081"/>
      <c r="J1957" s="1081"/>
      <c r="K1957" s="1081"/>
      <c r="L1957" s="1081"/>
      <c r="M1957" s="1081"/>
      <c r="N1957" s="1081"/>
      <c r="O1957" s="1082"/>
    </row>
    <row r="1958" spans="1:16" ht="21.75" customHeight="1">
      <c r="A1958" s="1084"/>
      <c r="B1958" s="49" t="s">
        <v>79</v>
      </c>
      <c r="C1958" s="1065" t="s">
        <v>24</v>
      </c>
      <c r="D1958" s="1066"/>
      <c r="E1958" s="1066"/>
      <c r="F1958" s="1067"/>
      <c r="G1958" s="483" t="s">
        <v>186</v>
      </c>
      <c r="H1958" s="1068">
        <f>VLOOKUP($A1951,'Class-9'!$B$9:$EX$108,7,0)</f>
        <v>0</v>
      </c>
      <c r="I1958" s="1068"/>
      <c r="J1958" s="1068"/>
      <c r="K1958" s="1068"/>
      <c r="L1958" s="1068"/>
      <c r="M1958" s="1068"/>
      <c r="N1958" s="1068"/>
      <c r="O1958" s="1069"/>
    </row>
    <row r="1959" spans="1:16" ht="21.75" customHeight="1">
      <c r="A1959" s="1084"/>
      <c r="B1959" s="49" t="s">
        <v>79</v>
      </c>
      <c r="C1959" s="1065" t="s">
        <v>25</v>
      </c>
      <c r="D1959" s="1066"/>
      <c r="E1959" s="1066"/>
      <c r="F1959" s="1067"/>
      <c r="G1959" s="483" t="s">
        <v>186</v>
      </c>
      <c r="H1959" s="1068">
        <f>VLOOKUP($A1951,'Class-9'!$B$9:$EX$108,8,0)</f>
        <v>0</v>
      </c>
      <c r="I1959" s="1068"/>
      <c r="J1959" s="1068"/>
      <c r="K1959" s="1068"/>
      <c r="L1959" s="1068"/>
      <c r="M1959" s="1068"/>
      <c r="N1959" s="1068"/>
      <c r="O1959" s="1069"/>
    </row>
    <row r="1960" spans="1:16" ht="21.75" customHeight="1">
      <c r="A1960" s="1084"/>
      <c r="B1960" s="49" t="s">
        <v>79</v>
      </c>
      <c r="C1960" s="1065" t="s">
        <v>58</v>
      </c>
      <c r="D1960" s="1066"/>
      <c r="E1960" s="1066"/>
      <c r="F1960" s="1067"/>
      <c r="G1960" s="483" t="s">
        <v>186</v>
      </c>
      <c r="H1960" s="1068">
        <f>VLOOKUP($A1951,'Class-9'!$B$9:$EX$108,9,0)</f>
        <v>0</v>
      </c>
      <c r="I1960" s="1068"/>
      <c r="J1960" s="1068"/>
      <c r="K1960" s="1068"/>
      <c r="L1960" s="1068"/>
      <c r="M1960" s="1068"/>
      <c r="N1960" s="1068"/>
      <c r="O1960" s="1069"/>
    </row>
    <row r="1961" spans="1:16" ht="21.75" customHeight="1">
      <c r="A1961" s="1084"/>
      <c r="B1961" s="49" t="s">
        <v>79</v>
      </c>
      <c r="C1961" s="1065" t="s">
        <v>59</v>
      </c>
      <c r="D1961" s="1066"/>
      <c r="E1961" s="1066"/>
      <c r="F1961" s="1067"/>
      <c r="G1961" s="483" t="s">
        <v>186</v>
      </c>
      <c r="H1961" s="1070" t="str">
        <f>CONCATENATE('Class-9'!$G$4,'Class-9'!$J$4)</f>
        <v>9(A)</v>
      </c>
      <c r="I1961" s="1068"/>
      <c r="J1961" s="1068"/>
      <c r="K1961" s="1068"/>
      <c r="L1961" s="1068"/>
      <c r="M1961" s="1068"/>
      <c r="N1961" s="1068"/>
      <c r="O1961" s="1069"/>
    </row>
    <row r="1962" spans="1:16" ht="21.75" customHeight="1" thickBot="1">
      <c r="A1962" s="1084"/>
      <c r="B1962" s="49" t="s">
        <v>79</v>
      </c>
      <c r="C1962" s="1145" t="s">
        <v>27</v>
      </c>
      <c r="D1962" s="1146"/>
      <c r="E1962" s="1146"/>
      <c r="F1962" s="1147"/>
      <c r="G1962" s="484" t="s">
        <v>186</v>
      </c>
      <c r="H1962" s="1148">
        <f>VLOOKUP($A1951,'Class-9'!$B$9:$EX$108,10,0)</f>
        <v>0</v>
      </c>
      <c r="I1962" s="1148"/>
      <c r="J1962" s="1148"/>
      <c r="K1962" s="1148"/>
      <c r="L1962" s="1148"/>
      <c r="M1962" s="1148"/>
      <c r="N1962" s="1148"/>
      <c r="O1962" s="1149"/>
    </row>
    <row r="1963" spans="1:16" ht="19.5" customHeight="1">
      <c r="A1963" s="1084"/>
      <c r="B1963" s="60" t="s">
        <v>79</v>
      </c>
      <c r="C1963" s="1150" t="s">
        <v>60</v>
      </c>
      <c r="D1963" s="1151"/>
      <c r="E1963" s="1154" t="s">
        <v>83</v>
      </c>
      <c r="F1963" s="1154" t="s">
        <v>84</v>
      </c>
      <c r="G1963" s="1156" t="s">
        <v>33</v>
      </c>
      <c r="H1963" s="1158" t="s">
        <v>61</v>
      </c>
      <c r="I1963" s="1158"/>
      <c r="J1963" s="1159"/>
      <c r="K1963" s="1160" t="s">
        <v>100</v>
      </c>
      <c r="L1963" s="1161"/>
      <c r="M1963" s="1162"/>
      <c r="N1963" s="1154" t="s">
        <v>91</v>
      </c>
      <c r="O1963" s="1163" t="s">
        <v>209</v>
      </c>
    </row>
    <row r="1964" spans="1:16" ht="21.75" customHeight="1">
      <c r="A1964" s="1084"/>
      <c r="B1964" s="60"/>
      <c r="C1964" s="1152"/>
      <c r="D1964" s="1153"/>
      <c r="E1964" s="1155"/>
      <c r="F1964" s="1155"/>
      <c r="G1964" s="1157"/>
      <c r="H1964" s="507" t="s">
        <v>32</v>
      </c>
      <c r="I1964" s="347" t="s">
        <v>199</v>
      </c>
      <c r="J1964" s="508" t="s">
        <v>33</v>
      </c>
      <c r="K1964" s="507" t="s">
        <v>32</v>
      </c>
      <c r="L1964" s="347" t="s">
        <v>199</v>
      </c>
      <c r="M1964" s="508" t="s">
        <v>33</v>
      </c>
      <c r="N1964" s="1155"/>
      <c r="O1964" s="1164"/>
    </row>
    <row r="1965" spans="1:16" ht="21.75" customHeight="1" thickBot="1">
      <c r="A1965" s="1084"/>
      <c r="B1965" s="60" t="s">
        <v>79</v>
      </c>
      <c r="C1965" s="1139" t="s">
        <v>62</v>
      </c>
      <c r="D1965" s="1140"/>
      <c r="E1965" s="509">
        <f>'Class-9'!$L$7</f>
        <v>20</v>
      </c>
      <c r="F1965" s="509">
        <f>'Class-9'!$M$7</f>
        <v>20</v>
      </c>
      <c r="G1965" s="510">
        <f>SUM(E1965:F1965)</f>
        <v>40</v>
      </c>
      <c r="H1965" s="509">
        <f>'Class-9'!$O$7</f>
        <v>48</v>
      </c>
      <c r="I1965" s="509">
        <f>'Class-9'!$P$7</f>
        <v>12</v>
      </c>
      <c r="J1965" s="510">
        <f>SUM(H1965:I1965)</f>
        <v>60</v>
      </c>
      <c r="K1965" s="509">
        <f>'Class-9'!$R$7</f>
        <v>80</v>
      </c>
      <c r="L1965" s="509">
        <f>'Class-9'!$S$7</f>
        <v>20</v>
      </c>
      <c r="M1965" s="510">
        <f>SUM(K1965:L1965)</f>
        <v>100</v>
      </c>
      <c r="N1965" s="509">
        <f>SUM(G1965,J1965,M1965)</f>
        <v>200</v>
      </c>
      <c r="O1965" s="1165"/>
    </row>
    <row r="1966" spans="1:16" ht="17.25" customHeight="1">
      <c r="A1966" s="1084"/>
      <c r="B1966" s="60" t="s">
        <v>79</v>
      </c>
      <c r="C1966" s="1141" t="str">
        <f>'Class-9'!$L$3</f>
        <v>HINDI</v>
      </c>
      <c r="D1966" s="1142"/>
      <c r="E1966" s="511">
        <f>IF($J1954="TC",0,IF($J1954="Nso",0,VLOOKUP($A1951,'Class-9'!$B$9:$EX$108,11,0)))</f>
        <v>0</v>
      </c>
      <c r="F1966" s="511">
        <f>IF($J1954="TC",0,IF($J1954="Nso",0,VLOOKUP($A1951,'Class-9'!$B$9:$EX$108,12,0)))</f>
        <v>0</v>
      </c>
      <c r="G1966" s="512">
        <f>E1966+F1966</f>
        <v>0</v>
      </c>
      <c r="H1966" s="511">
        <f>IF($J1954="TC",0,IF($J1954="Nso",0,VLOOKUP($A1951,'Class-9'!$B$9:$EX$108,14,0)))</f>
        <v>0</v>
      </c>
      <c r="I1966" s="511">
        <f>IF($J1954="TC",0,IF($J1954="Nso",0,VLOOKUP($A1951,'Class-9'!$B$9:$EX$108,15,0)))</f>
        <v>0</v>
      </c>
      <c r="J1966" s="512">
        <f>H1966+I1966</f>
        <v>0</v>
      </c>
      <c r="K1966" s="511">
        <f>IF($J1954="TC",0,IF($J1954="Nso",0,VLOOKUP($A1951,'Class-9'!$B$9:$EX$108,17,0)))</f>
        <v>0</v>
      </c>
      <c r="L1966" s="511">
        <f>IF($J1954="Nso",0,VLOOKUP($A1951,'Class-9'!$B$9:$EX$108,18,0))</f>
        <v>0</v>
      </c>
      <c r="M1966" s="512">
        <f>K1966+L1966</f>
        <v>0</v>
      </c>
      <c r="N1966" s="511">
        <f>G1966+J1966+M1966</f>
        <v>0</v>
      </c>
      <c r="O1966" s="513" t="str">
        <f>IF($J1954="TC",0,IF($J1954="Nso",0,VLOOKUP($A1951,'Class-9'!$B$9:$EX$108,24,0)))</f>
        <v/>
      </c>
    </row>
    <row r="1967" spans="1:16" ht="17.25" customHeight="1">
      <c r="A1967" s="1084"/>
      <c r="B1967" s="60" t="s">
        <v>79</v>
      </c>
      <c r="C1967" s="1143" t="str">
        <f>'Class-9'!$Z$3</f>
        <v>ENGLISH</v>
      </c>
      <c r="D1967" s="1144"/>
      <c r="E1967" s="511">
        <f>IF($J1954="TC",0,IF($J1954="Nso",0,VLOOKUP($A1951,'Class-9'!$B$9:$EX$108,25,0)))</f>
        <v>0</v>
      </c>
      <c r="F1967" s="511">
        <f>IF($J1954="TC",0,IF($J1954="Nso",0,VLOOKUP($A1951,'Class-9'!$B$9:$EX$108,26,0)))</f>
        <v>0</v>
      </c>
      <c r="G1967" s="514">
        <f t="shared" ref="G1967:G1971" si="208">E1967+F1967</f>
        <v>0</v>
      </c>
      <c r="H1967" s="472">
        <f>IF($J1954="TC",0,IF($J1954="Nso",0,VLOOKUP($A1951,'Class-9'!$B$9:$EX$108,28,0)))</f>
        <v>0</v>
      </c>
      <c r="I1967" s="511">
        <f>IF($J1954="TC",0,IF($J1954="Nso",0,VLOOKUP($A1951,'Class-9'!$B$9:$EX$108,29,0)))</f>
        <v>0</v>
      </c>
      <c r="J1967" s="514">
        <f t="shared" ref="J1967:J1971" si="209">H1967+I1967</f>
        <v>0</v>
      </c>
      <c r="K1967" s="511">
        <f>IF($J1954="TC",0,IF($J1954="Nso",0,VLOOKUP($A1951,'Class-9'!$B$9:$EX$108,31,0)))</f>
        <v>0</v>
      </c>
      <c r="L1967" s="511">
        <f>IF($J1954="Nso",0,VLOOKUP($A1951,'Class-9'!$B$9:$EX$108,32,0))</f>
        <v>0</v>
      </c>
      <c r="M1967" s="514">
        <f t="shared" ref="M1967:M1971" si="210">K1967+L1967</f>
        <v>0</v>
      </c>
      <c r="N1967" s="511">
        <f t="shared" ref="N1967:N1971" si="211">G1967+J1967+M1967</f>
        <v>0</v>
      </c>
      <c r="O1967" s="513" t="str">
        <f>IF($J1954="TC",0,IF($J1954="Nso",0,VLOOKUP($A1951,'Class-9'!$B$9:$EX$108,38,0)))</f>
        <v/>
      </c>
    </row>
    <row r="1968" spans="1:16" ht="17.25" customHeight="1">
      <c r="A1968" s="1084"/>
      <c r="B1968" s="60" t="s">
        <v>79</v>
      </c>
      <c r="C1968" s="1143" t="str">
        <f>'Class-9'!$AN$3</f>
        <v>SANSKRIT</v>
      </c>
      <c r="D1968" s="1144"/>
      <c r="E1968" s="511">
        <f>IF($J1954="TC",0,IF($J1954="Nso",0,VLOOKUP($A1951,'Class-9'!$B$9:$EX$108,39,0)))</f>
        <v>0</v>
      </c>
      <c r="F1968" s="511">
        <f>IF($J1954="TC",0,IF($J1954="TC",0,IF($J1954="Nso",0,VLOOKUP($A1951,'Class-9'!$B$9:$EX$108,40,0))))</f>
        <v>0</v>
      </c>
      <c r="G1968" s="514">
        <f t="shared" si="208"/>
        <v>0</v>
      </c>
      <c r="H1968" s="472">
        <f>IF($J1954="TC",0,IF($J1954="Nso",0,VLOOKUP($A1951,'Class-9'!$B$9:$EX$108,42,0)))</f>
        <v>0</v>
      </c>
      <c r="I1968" s="511">
        <f>IF($J1954="TC",0,IF($J1954="Nso",0,VLOOKUP($A1951,'Class-9'!$B$9:$EX$108,43,0)))</f>
        <v>0</v>
      </c>
      <c r="J1968" s="514">
        <f t="shared" si="209"/>
        <v>0</v>
      </c>
      <c r="K1968" s="511">
        <f>IF($J1954="TC",0,IF($J1954="Nso",0,VLOOKUP($A1951,'Class-9'!$B$9:$EX$108,45,0)))</f>
        <v>0</v>
      </c>
      <c r="L1968" s="511">
        <f>IF($J1954="Nso",0,VLOOKUP($A1951,'Class-9'!$B$9:$EX$108,46,0))</f>
        <v>0</v>
      </c>
      <c r="M1968" s="514">
        <f t="shared" si="210"/>
        <v>0</v>
      </c>
      <c r="N1968" s="511">
        <f t="shared" si="211"/>
        <v>0</v>
      </c>
      <c r="O1968" s="513" t="str">
        <f>IF($J1954="TC",0,IF($J1954="Nso",0,VLOOKUP($A1951,'Class-9'!$B$9:$EX$108,52,0)))</f>
        <v/>
      </c>
    </row>
    <row r="1969" spans="1:15" ht="17.25" customHeight="1">
      <c r="A1969" s="1084"/>
      <c r="B1969" s="60" t="s">
        <v>79</v>
      </c>
      <c r="C1969" s="1143" t="str">
        <f>'Class-9'!$BB$3</f>
        <v>SCIENCE</v>
      </c>
      <c r="D1969" s="1144"/>
      <c r="E1969" s="511">
        <f>IF($J1954="TC",0,IF($J1954="Nso",0,VLOOKUP($A1951,'Class-9'!$B$9:$EX$108,53,0)))</f>
        <v>0</v>
      </c>
      <c r="F1969" s="511">
        <f>IF($J1954="TC",0,IF($J1954="Nso",0,VLOOKUP($A1951,'Class-9'!$B$9:$EX$108,54,0)))</f>
        <v>0</v>
      </c>
      <c r="G1969" s="514">
        <f t="shared" si="208"/>
        <v>0</v>
      </c>
      <c r="H1969" s="472">
        <f>IF($J1954="TC",0,IF($J1954="Nso",0,VLOOKUP($A1951,'Class-9'!$B$9:$EX$108,56,0)))</f>
        <v>0</v>
      </c>
      <c r="I1969" s="511">
        <f>IF($J1954="TC",0,IF($J1954="Nso",0,VLOOKUP($A1951,'Class-9'!$B$9:$EX$108,57,0)))</f>
        <v>0</v>
      </c>
      <c r="J1969" s="514">
        <f t="shared" si="209"/>
        <v>0</v>
      </c>
      <c r="K1969" s="511">
        <f>IF($J1954="TC",0,IF($J1954="Nso",0,VLOOKUP($A1951,'Class-9'!$B$9:$EX$108,59,0)))</f>
        <v>0</v>
      </c>
      <c r="L1969" s="511">
        <f>IF($J1954="Nso",0,VLOOKUP($A1951,'Class-9'!$B$9:$EX$108,60,0))</f>
        <v>0</v>
      </c>
      <c r="M1969" s="514">
        <f t="shared" si="210"/>
        <v>0</v>
      </c>
      <c r="N1969" s="511">
        <f t="shared" si="211"/>
        <v>0</v>
      </c>
      <c r="O1969" s="513" t="str">
        <f>IF($J1954="TC",0,IF($J1954="Nso",0,VLOOKUP($A1951,'Class-9'!$B$9:$EX$108,66,0)))</f>
        <v/>
      </c>
    </row>
    <row r="1970" spans="1:15" ht="17.25" customHeight="1">
      <c r="A1970" s="1084"/>
      <c r="B1970" s="60" t="s">
        <v>79</v>
      </c>
      <c r="C1970" s="1143" t="str">
        <f>'Class-9'!$BP$3</f>
        <v>MATHEMATICS</v>
      </c>
      <c r="D1970" s="1144"/>
      <c r="E1970" s="511">
        <f>IF($J1954="TC",0,IF($J1954="Nso",0,VLOOKUP($A1951,'Class-9'!$B$9:$EX$108,67,0)))</f>
        <v>0</v>
      </c>
      <c r="F1970" s="511">
        <f>IF($J1954="TC",0,IF($J1954="Nso",0,VLOOKUP($A1951,'Class-9'!$B$9:$EX$108,68,0)))</f>
        <v>0</v>
      </c>
      <c r="G1970" s="514">
        <f t="shared" si="208"/>
        <v>0</v>
      </c>
      <c r="H1970" s="472">
        <f>IF($J1954="TC",0,IF($J1954="Nso",0,VLOOKUP($A1951,'Class-9'!$B$9:$EX$108,70,0)))</f>
        <v>0</v>
      </c>
      <c r="I1970" s="511">
        <f>IF($J1954="TC",0,IF($J1954="Nso",0,VLOOKUP($A1951,'Class-9'!$B$9:$EX$108,71,0)))</f>
        <v>0</v>
      </c>
      <c r="J1970" s="514">
        <f t="shared" si="209"/>
        <v>0</v>
      </c>
      <c r="K1970" s="511">
        <f>IF($J1954="TC",0,IF($J1954="Nso",0,VLOOKUP($A1951,'Class-9'!$B$9:$EX$108,73,0)))</f>
        <v>0</v>
      </c>
      <c r="L1970" s="511">
        <f>IF($J1954="Nso",0,VLOOKUP($A1951,'Class-9'!$B$9:$EX$108,74,0))</f>
        <v>0</v>
      </c>
      <c r="M1970" s="514">
        <f t="shared" si="210"/>
        <v>0</v>
      </c>
      <c r="N1970" s="511">
        <f t="shared" si="211"/>
        <v>0</v>
      </c>
      <c r="O1970" s="513" t="str">
        <f>IF($J1954="TC",0,IF($J1954="Nso",0,VLOOKUP($A1951,'Class-9'!$B$9:$EX$108,80,0)))</f>
        <v/>
      </c>
    </row>
    <row r="1971" spans="1:15" ht="17.25" customHeight="1" thickBot="1">
      <c r="A1971" s="1084"/>
      <c r="B1971" s="60" t="s">
        <v>79</v>
      </c>
      <c r="C1971" s="1117" t="str">
        <f>'Class-9'!$CD$3</f>
        <v>SOCIAL SCIENCE</v>
      </c>
      <c r="D1971" s="1118"/>
      <c r="E1971" s="511">
        <f>IF($J1954="TC",0,IF($J1954="Nso",0,VLOOKUP($A1951,'Class-9'!$B$9:$EX$108,81,0)))</f>
        <v>0</v>
      </c>
      <c r="F1971" s="511">
        <f>IF($J1954="TC",0,IF($J1954="Nso",0,VLOOKUP($A1951,'Class-9'!$B$9:$EX$108,82,0)))</f>
        <v>0</v>
      </c>
      <c r="G1971" s="515">
        <f t="shared" si="208"/>
        <v>0</v>
      </c>
      <c r="H1971" s="516">
        <f>IF($J1954="TC",0,IF($J1954="Nso",0,VLOOKUP($A1951,'Class-9'!$B$9:$EX$108,84,0)))</f>
        <v>0</v>
      </c>
      <c r="I1971" s="511">
        <f>IF($J1954="TC",0,IF($J1954="Nso",0,VLOOKUP($A1951,'Class-9'!$B$9:$EX$108,85,0)))</f>
        <v>0</v>
      </c>
      <c r="J1971" s="515">
        <f t="shared" si="209"/>
        <v>0</v>
      </c>
      <c r="K1971" s="511">
        <f>IF($J1954="TC",0,IF($J1954="Nso",0,VLOOKUP($A1951,'Class-9'!$B$9:$EX$108,87,0)))</f>
        <v>0</v>
      </c>
      <c r="L1971" s="511">
        <f>IF($J1954="Nso",0,VLOOKUP($A1951,'Class-9'!$B$9:$EX$108,88,0))</f>
        <v>0</v>
      </c>
      <c r="M1971" s="515">
        <f t="shared" si="210"/>
        <v>0</v>
      </c>
      <c r="N1971" s="511">
        <f t="shared" si="211"/>
        <v>0</v>
      </c>
      <c r="O1971" s="513" t="str">
        <f>IF($J1954="TC",0,IF($J1954="Nso",0,VLOOKUP($A1951,'Class-9'!$B$9:$EX$108,94,0)))</f>
        <v/>
      </c>
    </row>
    <row r="1972" spans="1:15" ht="21.75" customHeight="1">
      <c r="A1972" s="1084"/>
      <c r="B1972" s="60" t="s">
        <v>79</v>
      </c>
      <c r="C1972" s="1119" t="s">
        <v>92</v>
      </c>
      <c r="D1972" s="1120"/>
      <c r="E1972" s="1121"/>
      <c r="F1972" s="1125" t="s">
        <v>93</v>
      </c>
      <c r="G1972" s="1126"/>
      <c r="H1972" s="1127" t="s">
        <v>94</v>
      </c>
      <c r="I1972" s="1128"/>
      <c r="J1972" s="1129" t="s">
        <v>47</v>
      </c>
      <c r="K1972" s="1130"/>
      <c r="L1972" s="517" t="s">
        <v>114</v>
      </c>
      <c r="M1972" s="1131" t="s">
        <v>45</v>
      </c>
      <c r="N1972" s="1132"/>
      <c r="O1972" s="518" t="s">
        <v>49</v>
      </c>
    </row>
    <row r="1973" spans="1:15" ht="21.75" customHeight="1" thickBot="1">
      <c r="A1973" s="1084"/>
      <c r="B1973" s="60" t="s">
        <v>79</v>
      </c>
      <c r="C1973" s="1122"/>
      <c r="D1973" s="1123"/>
      <c r="E1973" s="1124"/>
      <c r="F1973" s="1133">
        <f>IF($J1954="TC",0,IF($J1954="Nso",0,VLOOKUP($A1951,'Class-9'!$B$9:$EX$108,146,0)))</f>
        <v>0</v>
      </c>
      <c r="G1973" s="1134"/>
      <c r="H1973" s="1133">
        <f>IF($J1954="TC",0,IF($J1954="Nso",0,VLOOKUP($A1951,'Class-9'!$B$9:$EX$108,147,0)))</f>
        <v>0</v>
      </c>
      <c r="I1973" s="1134"/>
      <c r="J1973" s="1135">
        <f>IF($J1954="TC",0,IF($J1954="Nso",0,VLOOKUP($A1951,'Class-9'!$B$9:$EX$108,148,0)))</f>
        <v>0</v>
      </c>
      <c r="K1973" s="1136"/>
      <c r="L1973" s="349" t="str">
        <f>IF($J1954="TC",0,IF($J1954="Nso",0,VLOOKUP($A1951,'Class-9'!$B$9:$EX$108,149,0)))</f>
        <v/>
      </c>
      <c r="M1973" s="1137" t="str">
        <f>IF($J1954="TC","TC",IF($J1954="Nso","NSO",VLOOKUP($A1951,'Class-9'!$B$9:$EX$108,150,0)))</f>
        <v/>
      </c>
      <c r="N1973" s="1138"/>
      <c r="O1973" s="123" t="str">
        <f>IF($J1954="Nso",0,VLOOKUP($A1951,'Class-9'!$B$9:$EX$108,152,0))</f>
        <v/>
      </c>
    </row>
    <row r="1974" spans="1:15" ht="21.75" customHeight="1">
      <c r="A1974" s="1084"/>
      <c r="B1974" s="60" t="s">
        <v>79</v>
      </c>
      <c r="C1974" s="1186" t="s">
        <v>65</v>
      </c>
      <c r="D1974" s="1187"/>
      <c r="E1974" s="1187"/>
      <c r="F1974" s="1187"/>
      <c r="G1974" s="1187"/>
      <c r="H1974" s="1188"/>
      <c r="I1974" s="1189" t="s">
        <v>66</v>
      </c>
      <c r="J1974" s="1190"/>
      <c r="K1974" s="1190"/>
      <c r="L1974" s="124">
        <f>VLOOKUP($A1951,'Class-9'!$B$9:$EX$108,143,0)</f>
        <v>0</v>
      </c>
      <c r="M1974" s="1191" t="s">
        <v>126</v>
      </c>
      <c r="N1974" s="1192"/>
      <c r="O1974" s="1193"/>
    </row>
    <row r="1975" spans="1:15" ht="21.75" customHeight="1" thickBot="1">
      <c r="A1975" s="1084"/>
      <c r="B1975" s="60" t="s">
        <v>79</v>
      </c>
      <c r="C1975" s="1194" t="s">
        <v>60</v>
      </c>
      <c r="D1975" s="1195"/>
      <c r="E1975" s="1195"/>
      <c r="F1975" s="1196" t="s">
        <v>197</v>
      </c>
      <c r="G1975" s="1196"/>
      <c r="H1975" s="351" t="s">
        <v>53</v>
      </c>
      <c r="I1975" s="1197" t="s">
        <v>67</v>
      </c>
      <c r="J1975" s="1198"/>
      <c r="K1975" s="1198"/>
      <c r="L1975" s="174">
        <f>VLOOKUP($A1951,'Class-9'!$B$9:$EX$108,144,0)</f>
        <v>0</v>
      </c>
      <c r="M1975" s="1199" t="str">
        <f>IF($J1954="TC",0,IF($J1954="Nso",0,VLOOKUP($A1951,'Class-9'!$B$9:$EX$108,145,0)))</f>
        <v/>
      </c>
      <c r="N1975" s="1200"/>
      <c r="O1975" s="1201"/>
    </row>
    <row r="1976" spans="1:15" ht="21.75" customHeight="1">
      <c r="A1976" s="1084"/>
      <c r="B1976" s="60" t="s">
        <v>79</v>
      </c>
      <c r="C1976" s="1194"/>
      <c r="D1976" s="1195"/>
      <c r="E1976" s="1195"/>
      <c r="F1976" s="1196"/>
      <c r="G1976" s="1196"/>
      <c r="H1976" s="490" t="s">
        <v>203</v>
      </c>
      <c r="I1976" s="1202" t="s">
        <v>68</v>
      </c>
      <c r="J1976" s="1203"/>
      <c r="K1976" s="1203"/>
      <c r="L1976" s="1204">
        <f>IF($J1954="TC","Transferred",IF($J1954="Nso","NameSeparated",VLOOKUP($A1951,'Class-9'!$B$9:$EX$108,153,0)))</f>
        <v>0</v>
      </c>
      <c r="M1976" s="1204"/>
      <c r="N1976" s="1204"/>
      <c r="O1976" s="1205"/>
    </row>
    <row r="1977" spans="1:15" s="489" customFormat="1" ht="17.25" customHeight="1">
      <c r="A1977" s="1084"/>
      <c r="B1977" s="488" t="s">
        <v>79</v>
      </c>
      <c r="C1977" s="1166" t="str">
        <f>'Class-9'!$CR$3</f>
        <v>Foundation Of Information Tech.</v>
      </c>
      <c r="D1977" s="1167"/>
      <c r="E1977" s="1168"/>
      <c r="F1977" s="1169" t="str">
        <f>IF($J1954="TC",0,IF($J1954="Nso",0,VLOOKUP($A1951,'Class-9'!$B$9:$GA$108,170,0)))</f>
        <v>0/200</v>
      </c>
      <c r="G1977" s="1169"/>
      <c r="H1977" s="122">
        <f>IF($J1954="TC",0,IF($J1954="Nso",0,VLOOKUP($A1951,'Class-9'!$B$9:$GA$108,106,0)))</f>
        <v>0</v>
      </c>
      <c r="I1977" s="1170" t="s">
        <v>81</v>
      </c>
      <c r="J1977" s="1171"/>
      <c r="K1977" s="1171"/>
      <c r="L1977" s="1172">
        <f>'Class-9'!$T$2</f>
        <v>44676</v>
      </c>
      <c r="M1977" s="1173"/>
      <c r="N1977" s="1173"/>
      <c r="O1977" s="1174"/>
    </row>
    <row r="1978" spans="1:15" s="489" customFormat="1" ht="17.25" customHeight="1">
      <c r="A1978" s="1084"/>
      <c r="B1978" s="488" t="s">
        <v>79</v>
      </c>
      <c r="C1978" s="1175" t="str">
        <f>'Class-9'!$DD$3</f>
        <v>Health &amp; Phy. Edu.</v>
      </c>
      <c r="D1978" s="1169"/>
      <c r="E1978" s="1169"/>
      <c r="F1978" s="1176" t="str">
        <f>IF($J1954="TC",0,IF($J1954="Nso",0,VLOOKUP($A1951,'Class-9'!$B$9:$GA$108,174,0)))</f>
        <v>0/200</v>
      </c>
      <c r="G1978" s="1177"/>
      <c r="H1978" s="122">
        <f>IF($J1954="TC",0,IF($J1954="Nso",0,VLOOKUP($A1951,'Class-9'!$B$9:$GA$108,118,0)))</f>
        <v>0</v>
      </c>
      <c r="I1978" s="1178"/>
      <c r="J1978" s="1179"/>
      <c r="K1978" s="1179"/>
      <c r="L1978" s="1179"/>
      <c r="M1978" s="1179"/>
      <c r="N1978" s="1179"/>
      <c r="O1978" s="1180"/>
    </row>
    <row r="1979" spans="1:15" s="489" customFormat="1" ht="17.25" customHeight="1">
      <c r="A1979" s="1084"/>
      <c r="B1979" s="488" t="s">
        <v>79</v>
      </c>
      <c r="C1979" s="1184" t="str">
        <f>'Class-9'!$DP$3</f>
        <v>S.U.P.W.</v>
      </c>
      <c r="D1979" s="1185"/>
      <c r="E1979" s="1185"/>
      <c r="F1979" s="1176" t="str">
        <f>IF($J1954="TC",0,IF($J1954="Nso",0,VLOOKUP($A1951,'Class-9'!$B$9:$GA$108,178,0)))</f>
        <v>0/100</v>
      </c>
      <c r="G1979" s="1177"/>
      <c r="H1979" s="122">
        <f>IF($J1954="TC",0,IF($J1954="Nso",0,VLOOKUP($A1951,'Class-9'!$B$9:$GA$108,124,0)))</f>
        <v>0</v>
      </c>
      <c r="I1979" s="1181"/>
      <c r="J1979" s="1182"/>
      <c r="K1979" s="1182"/>
      <c r="L1979" s="1182"/>
      <c r="M1979" s="1182"/>
      <c r="N1979" s="1182"/>
      <c r="O1979" s="1183"/>
    </row>
    <row r="1980" spans="1:15" s="489" customFormat="1" ht="17.25" customHeight="1">
      <c r="A1980" s="1084"/>
      <c r="B1980" s="488"/>
      <c r="C1980" s="1184" t="str">
        <f>'Class-9'!$DV$3</f>
        <v>ART EDUCATION</v>
      </c>
      <c r="D1980" s="1185"/>
      <c r="E1980" s="1185"/>
      <c r="F1980" s="1176" t="str">
        <f>IF($J1953="TC",0,IF($J1953="Nso",0,VLOOKUP($A1951,'Class-9'!$B$9:$GA$108,182,0)))</f>
        <v>0/100</v>
      </c>
      <c r="G1980" s="1177"/>
      <c r="H1980" s="122">
        <f>IF($J1953="TC",0,IF($J1953="Nso",0,VLOOKUP($A1951,'Class-9'!$B$9:$GA$108,130,0)))</f>
        <v>0</v>
      </c>
      <c r="I1980" s="1237" t="s">
        <v>95</v>
      </c>
      <c r="J1980" s="1221"/>
      <c r="K1980" s="1221"/>
      <c r="L1980" s="1221"/>
      <c r="M1980" s="1221"/>
      <c r="N1980" s="1221"/>
      <c r="O1980" s="1222"/>
    </row>
    <row r="1981" spans="1:15" s="489" customFormat="1" ht="17.25" customHeight="1" thickBot="1">
      <c r="A1981" s="1084"/>
      <c r="B1981" s="488" t="s">
        <v>79</v>
      </c>
      <c r="C1981" s="1238" t="str">
        <f>'Class-9'!$EB$3</f>
        <v>H &amp; C RAJ</v>
      </c>
      <c r="D1981" s="1239"/>
      <c r="E1981" s="1239"/>
      <c r="F1981" s="1240" t="str">
        <f>IF($J1954="TC",0,IF($J1954="Nso",0,VLOOKUP($A1951,'Class-9'!$B$9:$GZ$108,186,0)))</f>
        <v>0/200</v>
      </c>
      <c r="G1981" s="1241"/>
      <c r="H1981" s="468">
        <f>IF($J1954="TC",0,IF($J1954="Nso",0,VLOOKUP($A1951,'Class-9'!$B$9:$GAZ$108,142,0)))</f>
        <v>0</v>
      </c>
      <c r="I1981" s="1237" t="s">
        <v>74</v>
      </c>
      <c r="J1981" s="1221"/>
      <c r="K1981" s="1221"/>
      <c r="L1981" s="1221"/>
      <c r="M1981" s="1221"/>
      <c r="N1981" s="1221"/>
      <c r="O1981" s="1222"/>
    </row>
    <row r="1982" spans="1:15" ht="17.25" customHeight="1">
      <c r="A1982" s="1084"/>
      <c r="B1982" s="49" t="s">
        <v>79</v>
      </c>
      <c r="C1982" s="1209" t="s">
        <v>205</v>
      </c>
      <c r="D1982" s="1210"/>
      <c r="E1982" s="1211"/>
      <c r="F1982" s="1218" t="s">
        <v>206</v>
      </c>
      <c r="G1982" s="1219"/>
      <c r="H1982" s="519" t="s">
        <v>34</v>
      </c>
      <c r="I1982" s="1220" t="s">
        <v>75</v>
      </c>
      <c r="J1982" s="1221"/>
      <c r="K1982" s="1221"/>
      <c r="L1982" s="1221"/>
      <c r="M1982" s="1221"/>
      <c r="N1982" s="1221"/>
      <c r="O1982" s="1222"/>
    </row>
    <row r="1983" spans="1:15" ht="17.25" customHeight="1">
      <c r="A1983" s="1084"/>
      <c r="B1983" s="49" t="s">
        <v>79</v>
      </c>
      <c r="C1983" s="1212"/>
      <c r="D1983" s="1213"/>
      <c r="E1983" s="1214"/>
      <c r="F1983" s="1223" t="s">
        <v>207</v>
      </c>
      <c r="G1983" s="1224"/>
      <c r="H1983" s="520" t="s">
        <v>204</v>
      </c>
      <c r="I1983" s="1225" t="s">
        <v>76</v>
      </c>
      <c r="J1983" s="1226"/>
      <c r="K1983" s="1226"/>
      <c r="L1983" s="1226"/>
      <c r="M1983" s="1226"/>
      <c r="N1983" s="1226"/>
      <c r="O1983" s="1227"/>
    </row>
    <row r="1984" spans="1:15" ht="17.25" customHeight="1">
      <c r="A1984" s="1084"/>
      <c r="B1984" s="49" t="s">
        <v>79</v>
      </c>
      <c r="C1984" s="1212"/>
      <c r="D1984" s="1213"/>
      <c r="E1984" s="1214"/>
      <c r="F1984" s="1223" t="s">
        <v>211</v>
      </c>
      <c r="G1984" s="1224"/>
      <c r="H1984" s="520" t="s">
        <v>69</v>
      </c>
      <c r="I1984" s="1228"/>
      <c r="J1984" s="1229"/>
      <c r="K1984" s="1229"/>
      <c r="L1984" s="1229"/>
      <c r="M1984" s="1229"/>
      <c r="N1984" s="1229"/>
      <c r="O1984" s="1230"/>
    </row>
    <row r="1985" spans="1:16" ht="17.25" customHeight="1">
      <c r="A1985" s="1084"/>
      <c r="B1985" s="49" t="s">
        <v>79</v>
      </c>
      <c r="C1985" s="1212"/>
      <c r="D1985" s="1213"/>
      <c r="E1985" s="1214"/>
      <c r="F1985" s="1223" t="s">
        <v>212</v>
      </c>
      <c r="G1985" s="1224"/>
      <c r="H1985" s="520" t="s">
        <v>70</v>
      </c>
      <c r="I1985" s="1228"/>
      <c r="J1985" s="1229"/>
      <c r="K1985" s="1229"/>
      <c r="L1985" s="1229"/>
      <c r="M1985" s="1229"/>
      <c r="N1985" s="1229"/>
      <c r="O1985" s="1230"/>
    </row>
    <row r="1986" spans="1:16" ht="17.25" customHeight="1">
      <c r="A1986" s="1084"/>
      <c r="B1986" s="49" t="s">
        <v>79</v>
      </c>
      <c r="C1986" s="1212"/>
      <c r="D1986" s="1213"/>
      <c r="E1986" s="1214"/>
      <c r="F1986" s="1223" t="s">
        <v>125</v>
      </c>
      <c r="G1986" s="1224"/>
      <c r="H1986" s="520" t="s">
        <v>72</v>
      </c>
      <c r="I1986" s="1231" t="s">
        <v>96</v>
      </c>
      <c r="J1986" s="1232"/>
      <c r="K1986" s="1232"/>
      <c r="L1986" s="1232"/>
      <c r="M1986" s="1232"/>
      <c r="N1986" s="1232"/>
      <c r="O1986" s="1233"/>
    </row>
    <row r="1987" spans="1:16" ht="17.25" customHeight="1" thickBot="1">
      <c r="A1987" s="1084"/>
      <c r="B1987" s="62" t="s">
        <v>79</v>
      </c>
      <c r="C1987" s="1215"/>
      <c r="D1987" s="1216"/>
      <c r="E1987" s="1217"/>
      <c r="F1987" s="1206" t="s">
        <v>208</v>
      </c>
      <c r="G1987" s="1207"/>
      <c r="H1987" s="521" t="s">
        <v>71</v>
      </c>
      <c r="I1987" s="1234"/>
      <c r="J1987" s="1235"/>
      <c r="K1987" s="1235"/>
      <c r="L1987" s="1235"/>
      <c r="M1987" s="1235"/>
      <c r="N1987" s="1235"/>
      <c r="O1987" s="1236"/>
    </row>
    <row r="1988" spans="1:16" ht="22.5" customHeight="1" thickTop="1">
      <c r="A1988" s="1208"/>
      <c r="B1988" s="1208"/>
      <c r="C1988" s="1208"/>
      <c r="D1988" s="1208"/>
      <c r="E1988" s="1208"/>
      <c r="F1988" s="1208"/>
      <c r="G1988" s="1208"/>
      <c r="H1988" s="1208"/>
      <c r="I1988" s="1208"/>
      <c r="J1988" s="1208"/>
      <c r="K1988" s="1208"/>
      <c r="L1988" s="1208"/>
      <c r="M1988" s="1208"/>
      <c r="N1988" s="1208"/>
      <c r="O1988" s="1208"/>
    </row>
    <row r="1989" spans="1:16" ht="24.75" customHeight="1" thickBot="1">
      <c r="A1989" s="504">
        <f>A1951+1</f>
        <v>54</v>
      </c>
      <c r="B1989" s="1083" t="s">
        <v>56</v>
      </c>
      <c r="C1989" s="1083"/>
      <c r="D1989" s="1083"/>
      <c r="E1989" s="1083"/>
      <c r="F1989" s="1083"/>
      <c r="G1989" s="1083"/>
      <c r="H1989" s="1083"/>
      <c r="I1989" s="1083"/>
      <c r="J1989" s="1083"/>
      <c r="K1989" s="1083"/>
      <c r="L1989" s="1083"/>
      <c r="M1989" s="1083"/>
      <c r="N1989" s="1083"/>
      <c r="O1989" s="1083"/>
    </row>
    <row r="1990" spans="1:16" ht="42" customHeight="1" thickTop="1">
      <c r="A1990" s="1084"/>
      <c r="B1990" s="1085"/>
      <c r="C1990" s="1086"/>
      <c r="D1990" s="1089" t="str">
        <f>Master!$E$8</f>
        <v>Govt. Sr. Secondary School Raimalwada</v>
      </c>
      <c r="E1990" s="1090"/>
      <c r="F1990" s="1090"/>
      <c r="G1990" s="1090"/>
      <c r="H1990" s="1090"/>
      <c r="I1990" s="1090"/>
      <c r="J1990" s="1090"/>
      <c r="K1990" s="1090"/>
      <c r="L1990" s="1090"/>
      <c r="M1990" s="1090"/>
      <c r="N1990" s="1090"/>
      <c r="O1990" s="1091"/>
    </row>
    <row r="1991" spans="1:16" ht="27.75" customHeight="1" thickBot="1">
      <c r="A1991" s="1084"/>
      <c r="B1991" s="1087"/>
      <c r="C1991" s="1088"/>
      <c r="D1991" s="1092" t="str">
        <f>Master!$E$11</f>
        <v>P.S.-Bapini (Jodhpur)</v>
      </c>
      <c r="E1991" s="1093"/>
      <c r="F1991" s="1093"/>
      <c r="G1991" s="1093"/>
      <c r="H1991" s="1093"/>
      <c r="I1991" s="1093"/>
      <c r="J1991" s="1093"/>
      <c r="K1991" s="1093"/>
      <c r="L1991" s="1093"/>
      <c r="M1991" s="1093"/>
      <c r="N1991" s="1093"/>
      <c r="O1991" s="1094"/>
    </row>
    <row r="1992" spans="1:16" ht="17.25" customHeight="1">
      <c r="A1992" s="1084"/>
      <c r="B1992" s="352"/>
      <c r="C1992" s="1095" t="s">
        <v>188</v>
      </c>
      <c r="D1992" s="1096"/>
      <c r="E1992" s="1096"/>
      <c r="F1992" s="1096"/>
      <c r="G1992" s="1097"/>
      <c r="H1992" s="1104" t="s">
        <v>161</v>
      </c>
      <c r="I1992" s="1104"/>
      <c r="J1992" s="1107">
        <f>VLOOKUP($A1989,'Class-9'!$B$9:$K$108,6)</f>
        <v>0</v>
      </c>
      <c r="K1992" s="1108"/>
      <c r="L1992" s="1113" t="s">
        <v>77</v>
      </c>
      <c r="M1992" s="1114"/>
      <c r="N1992" s="1115" t="str">
        <f>Master!$E$14</f>
        <v>08151106901</v>
      </c>
      <c r="O1992" s="1116"/>
    </row>
    <row r="1993" spans="1:16" ht="17.25" customHeight="1">
      <c r="A1993" s="1084"/>
      <c r="B1993" s="47"/>
      <c r="C1993" s="1098"/>
      <c r="D1993" s="1099"/>
      <c r="E1993" s="1099"/>
      <c r="F1993" s="1099"/>
      <c r="G1993" s="1100"/>
      <c r="H1993" s="1105"/>
      <c r="I1993" s="1105"/>
      <c r="J1993" s="1109"/>
      <c r="K1993" s="1110"/>
      <c r="L1993" s="1071" t="s">
        <v>73</v>
      </c>
      <c r="M1993" s="1072"/>
      <c r="N1993" s="1072"/>
      <c r="O1993" s="1073"/>
      <c r="P1993" s="165" t="s">
        <v>196</v>
      </c>
    </row>
    <row r="1994" spans="1:16" ht="17.25" customHeight="1" thickBot="1">
      <c r="A1994" s="1084"/>
      <c r="B1994" s="47"/>
      <c r="C1994" s="1101"/>
      <c r="D1994" s="1102"/>
      <c r="E1994" s="1102"/>
      <c r="F1994" s="1102"/>
      <c r="G1994" s="1103"/>
      <c r="H1994" s="1106"/>
      <c r="I1994" s="1106"/>
      <c r="J1994" s="1111"/>
      <c r="K1994" s="1112"/>
      <c r="L1994" s="1074" t="s">
        <v>57</v>
      </c>
      <c r="M1994" s="1075"/>
      <c r="N1994" s="1076" t="str">
        <f>Master!$E$6</f>
        <v>2021-22</v>
      </c>
      <c r="O1994" s="1077"/>
    </row>
    <row r="1995" spans="1:16" ht="21.75" customHeight="1">
      <c r="A1995" s="1084"/>
      <c r="B1995" s="49" t="s">
        <v>79</v>
      </c>
      <c r="C1995" s="1078" t="s">
        <v>22</v>
      </c>
      <c r="D1995" s="1079"/>
      <c r="E1995" s="1079"/>
      <c r="F1995" s="1080"/>
      <c r="G1995" s="482" t="s">
        <v>186</v>
      </c>
      <c r="H1995" s="1081">
        <f>VLOOKUP($A1989,'Class-9'!$B$9:$EX$108,4,0)</f>
        <v>0</v>
      </c>
      <c r="I1995" s="1081"/>
      <c r="J1995" s="1081"/>
      <c r="K1995" s="1081"/>
      <c r="L1995" s="1081"/>
      <c r="M1995" s="1081"/>
      <c r="N1995" s="1081"/>
      <c r="O1995" s="1082"/>
    </row>
    <row r="1996" spans="1:16" ht="21.75" customHeight="1">
      <c r="A1996" s="1084"/>
      <c r="B1996" s="49" t="s">
        <v>79</v>
      </c>
      <c r="C1996" s="1065" t="s">
        <v>24</v>
      </c>
      <c r="D1996" s="1066"/>
      <c r="E1996" s="1066"/>
      <c r="F1996" s="1067"/>
      <c r="G1996" s="483" t="s">
        <v>186</v>
      </c>
      <c r="H1996" s="1068">
        <f>VLOOKUP($A1989,'Class-9'!$B$9:$EX$108,7,0)</f>
        <v>0</v>
      </c>
      <c r="I1996" s="1068"/>
      <c r="J1996" s="1068"/>
      <c r="K1996" s="1068"/>
      <c r="L1996" s="1068"/>
      <c r="M1996" s="1068"/>
      <c r="N1996" s="1068"/>
      <c r="O1996" s="1069"/>
    </row>
    <row r="1997" spans="1:16" ht="21.75" customHeight="1">
      <c r="A1997" s="1084"/>
      <c r="B1997" s="49" t="s">
        <v>79</v>
      </c>
      <c r="C1997" s="1065" t="s">
        <v>25</v>
      </c>
      <c r="D1997" s="1066"/>
      <c r="E1997" s="1066"/>
      <c r="F1997" s="1067"/>
      <c r="G1997" s="483" t="s">
        <v>186</v>
      </c>
      <c r="H1997" s="1068">
        <f>VLOOKUP($A1989,'Class-9'!$B$9:$EX$108,8,0)</f>
        <v>0</v>
      </c>
      <c r="I1997" s="1068"/>
      <c r="J1997" s="1068"/>
      <c r="K1997" s="1068"/>
      <c r="L1997" s="1068"/>
      <c r="M1997" s="1068"/>
      <c r="N1997" s="1068"/>
      <c r="O1997" s="1069"/>
    </row>
    <row r="1998" spans="1:16" ht="21.75" customHeight="1">
      <c r="A1998" s="1084"/>
      <c r="B1998" s="49" t="s">
        <v>79</v>
      </c>
      <c r="C1998" s="1065" t="s">
        <v>58</v>
      </c>
      <c r="D1998" s="1066"/>
      <c r="E1998" s="1066"/>
      <c r="F1998" s="1067"/>
      <c r="G1998" s="483" t="s">
        <v>186</v>
      </c>
      <c r="H1998" s="1068">
        <f>VLOOKUP($A1989,'Class-9'!$B$9:$EX$108,9,0)</f>
        <v>0</v>
      </c>
      <c r="I1998" s="1068"/>
      <c r="J1998" s="1068"/>
      <c r="K1998" s="1068"/>
      <c r="L1998" s="1068"/>
      <c r="M1998" s="1068"/>
      <c r="N1998" s="1068"/>
      <c r="O1998" s="1069"/>
    </row>
    <row r="1999" spans="1:16" ht="21.75" customHeight="1">
      <c r="A1999" s="1084"/>
      <c r="B1999" s="49" t="s">
        <v>79</v>
      </c>
      <c r="C1999" s="1065" t="s">
        <v>59</v>
      </c>
      <c r="D1999" s="1066"/>
      <c r="E1999" s="1066"/>
      <c r="F1999" s="1067"/>
      <c r="G1999" s="483" t="s">
        <v>186</v>
      </c>
      <c r="H1999" s="1070" t="str">
        <f>CONCATENATE('Class-9'!$G$4,'Class-9'!$J$4)</f>
        <v>9(A)</v>
      </c>
      <c r="I1999" s="1068"/>
      <c r="J1999" s="1068"/>
      <c r="K1999" s="1068"/>
      <c r="L1999" s="1068"/>
      <c r="M1999" s="1068"/>
      <c r="N1999" s="1068"/>
      <c r="O1999" s="1069"/>
    </row>
    <row r="2000" spans="1:16" ht="21.75" customHeight="1" thickBot="1">
      <c r="A2000" s="1084"/>
      <c r="B2000" s="49" t="s">
        <v>79</v>
      </c>
      <c r="C2000" s="1145" t="s">
        <v>27</v>
      </c>
      <c r="D2000" s="1146"/>
      <c r="E2000" s="1146"/>
      <c r="F2000" s="1147"/>
      <c r="G2000" s="484" t="s">
        <v>186</v>
      </c>
      <c r="H2000" s="1148">
        <f>VLOOKUP($A1989,'Class-9'!$B$9:$EX$108,10,0)</f>
        <v>0</v>
      </c>
      <c r="I2000" s="1148"/>
      <c r="J2000" s="1148"/>
      <c r="K2000" s="1148"/>
      <c r="L2000" s="1148"/>
      <c r="M2000" s="1148"/>
      <c r="N2000" s="1148"/>
      <c r="O2000" s="1149"/>
    </row>
    <row r="2001" spans="1:15" ht="19.5" customHeight="1">
      <c r="A2001" s="1084"/>
      <c r="B2001" s="60" t="s">
        <v>79</v>
      </c>
      <c r="C2001" s="1150" t="s">
        <v>60</v>
      </c>
      <c r="D2001" s="1151"/>
      <c r="E2001" s="1154" t="s">
        <v>83</v>
      </c>
      <c r="F2001" s="1154" t="s">
        <v>84</v>
      </c>
      <c r="G2001" s="1156" t="s">
        <v>33</v>
      </c>
      <c r="H2001" s="1158" t="s">
        <v>61</v>
      </c>
      <c r="I2001" s="1158"/>
      <c r="J2001" s="1159"/>
      <c r="K2001" s="1160" t="s">
        <v>100</v>
      </c>
      <c r="L2001" s="1161"/>
      <c r="M2001" s="1162"/>
      <c r="N2001" s="1154" t="s">
        <v>91</v>
      </c>
      <c r="O2001" s="1163" t="s">
        <v>209</v>
      </c>
    </row>
    <row r="2002" spans="1:15" ht="21.75" customHeight="1">
      <c r="A2002" s="1084"/>
      <c r="B2002" s="60"/>
      <c r="C2002" s="1152"/>
      <c r="D2002" s="1153"/>
      <c r="E2002" s="1155"/>
      <c r="F2002" s="1155"/>
      <c r="G2002" s="1157"/>
      <c r="H2002" s="507" t="s">
        <v>32</v>
      </c>
      <c r="I2002" s="347" t="s">
        <v>199</v>
      </c>
      <c r="J2002" s="508" t="s">
        <v>33</v>
      </c>
      <c r="K2002" s="507" t="s">
        <v>32</v>
      </c>
      <c r="L2002" s="347" t="s">
        <v>199</v>
      </c>
      <c r="M2002" s="508" t="s">
        <v>33</v>
      </c>
      <c r="N2002" s="1155"/>
      <c r="O2002" s="1164"/>
    </row>
    <row r="2003" spans="1:15" ht="21.75" customHeight="1" thickBot="1">
      <c r="A2003" s="1084"/>
      <c r="B2003" s="60" t="s">
        <v>79</v>
      </c>
      <c r="C2003" s="1139" t="s">
        <v>62</v>
      </c>
      <c r="D2003" s="1140"/>
      <c r="E2003" s="509">
        <f>'Class-9'!$L$7</f>
        <v>20</v>
      </c>
      <c r="F2003" s="509">
        <f>'Class-9'!$M$7</f>
        <v>20</v>
      </c>
      <c r="G2003" s="510">
        <f>SUM(E2003:F2003)</f>
        <v>40</v>
      </c>
      <c r="H2003" s="509">
        <f>'Class-9'!$O$7</f>
        <v>48</v>
      </c>
      <c r="I2003" s="509">
        <f>'Class-9'!$P$7</f>
        <v>12</v>
      </c>
      <c r="J2003" s="510">
        <f>SUM(H2003:I2003)</f>
        <v>60</v>
      </c>
      <c r="K2003" s="509">
        <f>'Class-9'!$R$7</f>
        <v>80</v>
      </c>
      <c r="L2003" s="509">
        <f>'Class-9'!$S$7</f>
        <v>20</v>
      </c>
      <c r="M2003" s="510">
        <f>SUM(K2003:L2003)</f>
        <v>100</v>
      </c>
      <c r="N2003" s="509">
        <f>SUM(G2003,J2003,M2003)</f>
        <v>200</v>
      </c>
      <c r="O2003" s="1165"/>
    </row>
    <row r="2004" spans="1:15" ht="17.25" customHeight="1">
      <c r="A2004" s="1084"/>
      <c r="B2004" s="60" t="s">
        <v>79</v>
      </c>
      <c r="C2004" s="1141" t="str">
        <f>'Class-9'!$L$3</f>
        <v>HINDI</v>
      </c>
      <c r="D2004" s="1142"/>
      <c r="E2004" s="511">
        <f>IF($J1992="TC",0,IF($J1992="Nso",0,VLOOKUP($A1989,'Class-9'!$B$9:$EX$108,11,0)))</f>
        <v>0</v>
      </c>
      <c r="F2004" s="511">
        <f>IF($J1992="TC",0,IF($J1992="Nso",0,VLOOKUP($A1989,'Class-9'!$B$9:$EX$108,12,0)))</f>
        <v>0</v>
      </c>
      <c r="G2004" s="512">
        <f>E2004+F2004</f>
        <v>0</v>
      </c>
      <c r="H2004" s="511">
        <f>IF($J1992="TC",0,IF($J1992="Nso",0,VLOOKUP($A1989,'Class-9'!$B$9:$EX$108,14,0)))</f>
        <v>0</v>
      </c>
      <c r="I2004" s="511">
        <f>IF($J1992="TC",0,IF($J1992="Nso",0,VLOOKUP($A1989,'Class-9'!$B$9:$EX$108,15,0)))</f>
        <v>0</v>
      </c>
      <c r="J2004" s="512">
        <f>H2004+I2004</f>
        <v>0</v>
      </c>
      <c r="K2004" s="511">
        <f>IF($J1992="TC",0,IF($J1992="Nso",0,VLOOKUP($A1989,'Class-9'!$B$9:$EX$108,17,0)))</f>
        <v>0</v>
      </c>
      <c r="L2004" s="511">
        <f>IF($J1992="Nso",0,VLOOKUP($A1989,'Class-9'!$B$9:$EX$108,18,0))</f>
        <v>0</v>
      </c>
      <c r="M2004" s="512">
        <f>K2004+L2004</f>
        <v>0</v>
      </c>
      <c r="N2004" s="511">
        <f>G2004+J2004+M2004</f>
        <v>0</v>
      </c>
      <c r="O2004" s="513" t="str">
        <f>IF($J1992="TC",0,IF($J1992="Nso",0,VLOOKUP($A1989,'Class-9'!$B$9:$EX$108,24,0)))</f>
        <v/>
      </c>
    </row>
    <row r="2005" spans="1:15" ht="17.25" customHeight="1">
      <c r="A2005" s="1084"/>
      <c r="B2005" s="60" t="s">
        <v>79</v>
      </c>
      <c r="C2005" s="1143" t="str">
        <f>'Class-9'!$Z$3</f>
        <v>ENGLISH</v>
      </c>
      <c r="D2005" s="1144"/>
      <c r="E2005" s="511">
        <f>IF($J1992="TC",0,IF($J1992="Nso",0,VLOOKUP($A1989,'Class-9'!$B$9:$EX$108,25,0)))</f>
        <v>0</v>
      </c>
      <c r="F2005" s="511">
        <f>IF($J1992="TC",0,IF($J1992="Nso",0,VLOOKUP($A1989,'Class-9'!$B$9:$EX$108,26,0)))</f>
        <v>0</v>
      </c>
      <c r="G2005" s="514">
        <f t="shared" ref="G2005:G2009" si="212">E2005+F2005</f>
        <v>0</v>
      </c>
      <c r="H2005" s="472">
        <f>IF($J1992="TC",0,IF($J1992="Nso",0,VLOOKUP($A1989,'Class-9'!$B$9:$EX$108,28,0)))</f>
        <v>0</v>
      </c>
      <c r="I2005" s="511">
        <f>IF($J1992="TC",0,IF($J1992="Nso",0,VLOOKUP($A1989,'Class-9'!$B$9:$EX$108,29,0)))</f>
        <v>0</v>
      </c>
      <c r="J2005" s="514">
        <f t="shared" ref="J2005:J2009" si="213">H2005+I2005</f>
        <v>0</v>
      </c>
      <c r="K2005" s="511">
        <f>IF($J1992="TC",0,IF($J1992="Nso",0,VLOOKUP($A1989,'Class-9'!$B$9:$EX$108,31,0)))</f>
        <v>0</v>
      </c>
      <c r="L2005" s="511">
        <f>IF($J1992="Nso",0,VLOOKUP($A1989,'Class-9'!$B$9:$EX$108,32,0))</f>
        <v>0</v>
      </c>
      <c r="M2005" s="514">
        <f t="shared" ref="M2005:M2009" si="214">K2005+L2005</f>
        <v>0</v>
      </c>
      <c r="N2005" s="511">
        <f t="shared" ref="N2005:N2009" si="215">G2005+J2005+M2005</f>
        <v>0</v>
      </c>
      <c r="O2005" s="513" t="str">
        <f>IF($J1992="TC",0,IF($J1992="Nso",0,VLOOKUP($A1989,'Class-9'!$B$9:$EX$108,38,0)))</f>
        <v/>
      </c>
    </row>
    <row r="2006" spans="1:15" ht="17.25" customHeight="1">
      <c r="A2006" s="1084"/>
      <c r="B2006" s="60" t="s">
        <v>79</v>
      </c>
      <c r="C2006" s="1143" t="str">
        <f>'Class-9'!$AN$3</f>
        <v>SANSKRIT</v>
      </c>
      <c r="D2006" s="1144"/>
      <c r="E2006" s="511">
        <f>IF($J1992="TC",0,IF($J1992="Nso",0,VLOOKUP($A1989,'Class-9'!$B$9:$EX$108,39,0)))</f>
        <v>0</v>
      </c>
      <c r="F2006" s="511">
        <f>IF($J1992="TC",0,IF($J1992="TC",0,IF($J1992="Nso",0,VLOOKUP($A1989,'Class-9'!$B$9:$EX$108,40,0))))</f>
        <v>0</v>
      </c>
      <c r="G2006" s="514">
        <f t="shared" si="212"/>
        <v>0</v>
      </c>
      <c r="H2006" s="472">
        <f>IF($J1992="TC",0,IF($J1992="Nso",0,VLOOKUP($A1989,'Class-9'!$B$9:$EX$108,42,0)))</f>
        <v>0</v>
      </c>
      <c r="I2006" s="511">
        <f>IF($J1992="TC",0,IF($J1992="Nso",0,VLOOKUP($A1989,'Class-9'!$B$9:$EX$108,43,0)))</f>
        <v>0</v>
      </c>
      <c r="J2006" s="514">
        <f t="shared" si="213"/>
        <v>0</v>
      </c>
      <c r="K2006" s="511">
        <f>IF($J1992="TC",0,IF($J1992="Nso",0,VLOOKUP($A1989,'Class-9'!$B$9:$EX$108,45,0)))</f>
        <v>0</v>
      </c>
      <c r="L2006" s="511">
        <f>IF($J1992="Nso",0,VLOOKUP($A1989,'Class-9'!$B$9:$EX$108,46,0))</f>
        <v>0</v>
      </c>
      <c r="M2006" s="514">
        <f t="shared" si="214"/>
        <v>0</v>
      </c>
      <c r="N2006" s="511">
        <f t="shared" si="215"/>
        <v>0</v>
      </c>
      <c r="O2006" s="513" t="str">
        <f>IF($J1992="TC",0,IF($J1992="Nso",0,VLOOKUP($A1989,'Class-9'!$B$9:$EX$108,52,0)))</f>
        <v/>
      </c>
    </row>
    <row r="2007" spans="1:15" ht="17.25" customHeight="1">
      <c r="A2007" s="1084"/>
      <c r="B2007" s="60" t="s">
        <v>79</v>
      </c>
      <c r="C2007" s="1143" t="str">
        <f>'Class-9'!$BB$3</f>
        <v>SCIENCE</v>
      </c>
      <c r="D2007" s="1144"/>
      <c r="E2007" s="511">
        <f>IF($J1992="TC",0,IF($J1992="Nso",0,VLOOKUP($A1989,'Class-9'!$B$9:$EX$108,53,0)))</f>
        <v>0</v>
      </c>
      <c r="F2007" s="511">
        <f>IF($J1992="TC",0,IF($J1992="Nso",0,VLOOKUP($A1989,'Class-9'!$B$9:$EX$108,54,0)))</f>
        <v>0</v>
      </c>
      <c r="G2007" s="514">
        <f t="shared" si="212"/>
        <v>0</v>
      </c>
      <c r="H2007" s="472">
        <f>IF($J1992="TC",0,IF($J1992="Nso",0,VLOOKUP($A1989,'Class-9'!$B$9:$EX$108,56,0)))</f>
        <v>0</v>
      </c>
      <c r="I2007" s="511">
        <f>IF($J1992="TC",0,IF($J1992="Nso",0,VLOOKUP($A1989,'Class-9'!$B$9:$EX$108,57,0)))</f>
        <v>0</v>
      </c>
      <c r="J2007" s="514">
        <f t="shared" si="213"/>
        <v>0</v>
      </c>
      <c r="K2007" s="511">
        <f>IF($J1992="TC",0,IF($J1992="Nso",0,VLOOKUP($A1989,'Class-9'!$B$9:$EX$108,59,0)))</f>
        <v>0</v>
      </c>
      <c r="L2007" s="511">
        <f>IF($J1992="Nso",0,VLOOKUP($A1989,'Class-9'!$B$9:$EX$108,60,0))</f>
        <v>0</v>
      </c>
      <c r="M2007" s="514">
        <f t="shared" si="214"/>
        <v>0</v>
      </c>
      <c r="N2007" s="511">
        <f t="shared" si="215"/>
        <v>0</v>
      </c>
      <c r="O2007" s="513" t="str">
        <f>IF($J1992="TC",0,IF($J1992="Nso",0,VLOOKUP($A1989,'Class-9'!$B$9:$EX$108,66,0)))</f>
        <v/>
      </c>
    </row>
    <row r="2008" spans="1:15" ht="17.25" customHeight="1">
      <c r="A2008" s="1084"/>
      <c r="B2008" s="60" t="s">
        <v>79</v>
      </c>
      <c r="C2008" s="1143" t="str">
        <f>'Class-9'!$BP$3</f>
        <v>MATHEMATICS</v>
      </c>
      <c r="D2008" s="1144"/>
      <c r="E2008" s="511">
        <f>IF($J1992="TC",0,IF($J1992="Nso",0,VLOOKUP($A1989,'Class-9'!$B$9:$EX$108,67,0)))</f>
        <v>0</v>
      </c>
      <c r="F2008" s="511">
        <f>IF($J1992="TC",0,IF($J1992="Nso",0,VLOOKUP($A1989,'Class-9'!$B$9:$EX$108,68,0)))</f>
        <v>0</v>
      </c>
      <c r="G2008" s="514">
        <f t="shared" si="212"/>
        <v>0</v>
      </c>
      <c r="H2008" s="472">
        <f>IF($J1992="TC",0,IF($J1992="Nso",0,VLOOKUP($A1989,'Class-9'!$B$9:$EX$108,70,0)))</f>
        <v>0</v>
      </c>
      <c r="I2008" s="511">
        <f>IF($J1992="TC",0,IF($J1992="Nso",0,VLOOKUP($A1989,'Class-9'!$B$9:$EX$108,71,0)))</f>
        <v>0</v>
      </c>
      <c r="J2008" s="514">
        <f t="shared" si="213"/>
        <v>0</v>
      </c>
      <c r="K2008" s="511">
        <f>IF($J1992="TC",0,IF($J1992="Nso",0,VLOOKUP($A1989,'Class-9'!$B$9:$EX$108,73,0)))</f>
        <v>0</v>
      </c>
      <c r="L2008" s="511">
        <f>IF($J1992="Nso",0,VLOOKUP($A1989,'Class-9'!$B$9:$EX$108,74,0))</f>
        <v>0</v>
      </c>
      <c r="M2008" s="514">
        <f t="shared" si="214"/>
        <v>0</v>
      </c>
      <c r="N2008" s="511">
        <f t="shared" si="215"/>
        <v>0</v>
      </c>
      <c r="O2008" s="513" t="str">
        <f>IF($J1992="TC",0,IF($J1992="Nso",0,VLOOKUP($A1989,'Class-9'!$B$9:$EX$108,80,0)))</f>
        <v/>
      </c>
    </row>
    <row r="2009" spans="1:15" ht="17.25" customHeight="1" thickBot="1">
      <c r="A2009" s="1084"/>
      <c r="B2009" s="60" t="s">
        <v>79</v>
      </c>
      <c r="C2009" s="1117" t="str">
        <f>'Class-9'!$CD$3</f>
        <v>SOCIAL SCIENCE</v>
      </c>
      <c r="D2009" s="1118"/>
      <c r="E2009" s="511">
        <f>IF($J1992="TC",0,IF($J1992="Nso",0,VLOOKUP($A1989,'Class-9'!$B$9:$EX$108,81,0)))</f>
        <v>0</v>
      </c>
      <c r="F2009" s="511">
        <f>IF($J1992="TC",0,IF($J1992="Nso",0,VLOOKUP($A1989,'Class-9'!$B$9:$EX$108,82,0)))</f>
        <v>0</v>
      </c>
      <c r="G2009" s="515">
        <f t="shared" si="212"/>
        <v>0</v>
      </c>
      <c r="H2009" s="516">
        <f>IF($J1992="TC",0,IF($J1992="Nso",0,VLOOKUP($A1989,'Class-9'!$B$9:$EX$108,84,0)))</f>
        <v>0</v>
      </c>
      <c r="I2009" s="511">
        <f>IF($J1992="TC",0,IF($J1992="Nso",0,VLOOKUP($A1989,'Class-9'!$B$9:$EX$108,85,0)))</f>
        <v>0</v>
      </c>
      <c r="J2009" s="515">
        <f t="shared" si="213"/>
        <v>0</v>
      </c>
      <c r="K2009" s="511">
        <f>IF($J1992="TC",0,IF($J1992="Nso",0,VLOOKUP($A1989,'Class-9'!$B$9:$EX$108,87,0)))</f>
        <v>0</v>
      </c>
      <c r="L2009" s="511">
        <f>IF($J1992="Nso",0,VLOOKUP($A1989,'Class-9'!$B$9:$EX$108,88,0))</f>
        <v>0</v>
      </c>
      <c r="M2009" s="515">
        <f t="shared" si="214"/>
        <v>0</v>
      </c>
      <c r="N2009" s="511">
        <f t="shared" si="215"/>
        <v>0</v>
      </c>
      <c r="O2009" s="513" t="str">
        <f>IF($J1992="TC",0,IF($J1992="Nso",0,VLOOKUP($A1989,'Class-9'!$B$9:$EX$108,94,0)))</f>
        <v/>
      </c>
    </row>
    <row r="2010" spans="1:15" ht="21.75" customHeight="1">
      <c r="A2010" s="1084"/>
      <c r="B2010" s="60" t="s">
        <v>79</v>
      </c>
      <c r="C2010" s="1119" t="s">
        <v>92</v>
      </c>
      <c r="D2010" s="1120"/>
      <c r="E2010" s="1121"/>
      <c r="F2010" s="1125" t="s">
        <v>93</v>
      </c>
      <c r="G2010" s="1126"/>
      <c r="H2010" s="1127" t="s">
        <v>94</v>
      </c>
      <c r="I2010" s="1128"/>
      <c r="J2010" s="1129" t="s">
        <v>47</v>
      </c>
      <c r="K2010" s="1130"/>
      <c r="L2010" s="517" t="s">
        <v>114</v>
      </c>
      <c r="M2010" s="1131" t="s">
        <v>45</v>
      </c>
      <c r="N2010" s="1132"/>
      <c r="O2010" s="518" t="s">
        <v>49</v>
      </c>
    </row>
    <row r="2011" spans="1:15" ht="21.75" customHeight="1" thickBot="1">
      <c r="A2011" s="1084"/>
      <c r="B2011" s="60" t="s">
        <v>79</v>
      </c>
      <c r="C2011" s="1122"/>
      <c r="D2011" s="1123"/>
      <c r="E2011" s="1124"/>
      <c r="F2011" s="1133">
        <f>IF($J1992="TC",0,IF($J1992="Nso",0,VLOOKUP($A1989,'Class-9'!$B$9:$EX$108,146,0)))</f>
        <v>0</v>
      </c>
      <c r="G2011" s="1134"/>
      <c r="H2011" s="1133">
        <f>IF($J1992="TC",0,IF($J1992="Nso",0,VLOOKUP($A1989,'Class-9'!$B$9:$EX$108,147,0)))</f>
        <v>0</v>
      </c>
      <c r="I2011" s="1134"/>
      <c r="J2011" s="1135">
        <f>IF($J1992="TC",0,IF($J1992="Nso",0,VLOOKUP($A1989,'Class-9'!$B$9:$EX$108,148,0)))</f>
        <v>0</v>
      </c>
      <c r="K2011" s="1136"/>
      <c r="L2011" s="349" t="str">
        <f>IF($J1992="TC",0,IF($J1992="Nso",0,VLOOKUP($A1989,'Class-9'!$B$9:$EX$108,149,0)))</f>
        <v/>
      </c>
      <c r="M2011" s="1137" t="str">
        <f>IF($J1992="TC","TC",IF($J1992="Nso","NSO",VLOOKUP($A1989,'Class-9'!$B$9:$EX$108,150,0)))</f>
        <v/>
      </c>
      <c r="N2011" s="1138"/>
      <c r="O2011" s="123" t="str">
        <f>IF($J1992="Nso",0,VLOOKUP($A1989,'Class-9'!$B$9:$EX$108,152,0))</f>
        <v/>
      </c>
    </row>
    <row r="2012" spans="1:15" ht="21.75" customHeight="1">
      <c r="A2012" s="1084"/>
      <c r="B2012" s="60" t="s">
        <v>79</v>
      </c>
      <c r="C2012" s="1186" t="s">
        <v>65</v>
      </c>
      <c r="D2012" s="1187"/>
      <c r="E2012" s="1187"/>
      <c r="F2012" s="1187"/>
      <c r="G2012" s="1187"/>
      <c r="H2012" s="1188"/>
      <c r="I2012" s="1189" t="s">
        <v>66</v>
      </c>
      <c r="J2012" s="1190"/>
      <c r="K2012" s="1190"/>
      <c r="L2012" s="124">
        <f>VLOOKUP($A1989,'Class-9'!$B$9:$EX$108,143,0)</f>
        <v>0</v>
      </c>
      <c r="M2012" s="1191" t="s">
        <v>126</v>
      </c>
      <c r="N2012" s="1192"/>
      <c r="O2012" s="1193"/>
    </row>
    <row r="2013" spans="1:15" ht="21.75" customHeight="1" thickBot="1">
      <c r="A2013" s="1084"/>
      <c r="B2013" s="60" t="s">
        <v>79</v>
      </c>
      <c r="C2013" s="1194" t="s">
        <v>60</v>
      </c>
      <c r="D2013" s="1195"/>
      <c r="E2013" s="1195"/>
      <c r="F2013" s="1196" t="s">
        <v>197</v>
      </c>
      <c r="G2013" s="1196"/>
      <c r="H2013" s="351" t="s">
        <v>53</v>
      </c>
      <c r="I2013" s="1197" t="s">
        <v>67</v>
      </c>
      <c r="J2013" s="1198"/>
      <c r="K2013" s="1198"/>
      <c r="L2013" s="174">
        <f>VLOOKUP($A1989,'Class-9'!$B$9:$EX$108,144,0)</f>
        <v>0</v>
      </c>
      <c r="M2013" s="1199" t="str">
        <f>IF($J1992="TC",0,IF($J1992="Nso",0,VLOOKUP($A1989,'Class-9'!$B$9:$EX$108,145,0)))</f>
        <v/>
      </c>
      <c r="N2013" s="1200"/>
      <c r="O2013" s="1201"/>
    </row>
    <row r="2014" spans="1:15" ht="21.75" customHeight="1">
      <c r="A2014" s="1084"/>
      <c r="B2014" s="60" t="s">
        <v>79</v>
      </c>
      <c r="C2014" s="1194"/>
      <c r="D2014" s="1195"/>
      <c r="E2014" s="1195"/>
      <c r="F2014" s="1196"/>
      <c r="G2014" s="1196"/>
      <c r="H2014" s="490" t="s">
        <v>203</v>
      </c>
      <c r="I2014" s="1202" t="s">
        <v>68</v>
      </c>
      <c r="J2014" s="1203"/>
      <c r="K2014" s="1203"/>
      <c r="L2014" s="1204">
        <f>IF($J1992="TC","Transferred",IF($J1992="Nso","NameSeparated",VLOOKUP($A1989,'Class-9'!$B$9:$EX$108,153,0)))</f>
        <v>0</v>
      </c>
      <c r="M2014" s="1204"/>
      <c r="N2014" s="1204"/>
      <c r="O2014" s="1205"/>
    </row>
    <row r="2015" spans="1:15" s="489" customFormat="1" ht="17.25" customHeight="1">
      <c r="A2015" s="1084"/>
      <c r="B2015" s="488" t="s">
        <v>79</v>
      </c>
      <c r="C2015" s="1166" t="str">
        <f>'Class-9'!$CR$3</f>
        <v>Foundation Of Information Tech.</v>
      </c>
      <c r="D2015" s="1167"/>
      <c r="E2015" s="1168"/>
      <c r="F2015" s="1169" t="str">
        <f>IF($J1992="TC",0,IF($J1992="Nso",0,VLOOKUP($A1989,'Class-9'!$B$9:$GA$108,170,0)))</f>
        <v>0/200</v>
      </c>
      <c r="G2015" s="1169"/>
      <c r="H2015" s="122">
        <f>IF($J1992="TC",0,IF($J1992="Nso",0,VLOOKUP($A1989,'Class-9'!$B$9:$GA$108,106,0)))</f>
        <v>0</v>
      </c>
      <c r="I2015" s="1170" t="s">
        <v>81</v>
      </c>
      <c r="J2015" s="1171"/>
      <c r="K2015" s="1171"/>
      <c r="L2015" s="1172">
        <f>'Class-9'!$T$2</f>
        <v>44676</v>
      </c>
      <c r="M2015" s="1173"/>
      <c r="N2015" s="1173"/>
      <c r="O2015" s="1174"/>
    </row>
    <row r="2016" spans="1:15" s="489" customFormat="1" ht="17.25" customHeight="1">
      <c r="A2016" s="1084"/>
      <c r="B2016" s="488" t="s">
        <v>79</v>
      </c>
      <c r="C2016" s="1175" t="str">
        <f>'Class-9'!$DD$3</f>
        <v>Health &amp; Phy. Edu.</v>
      </c>
      <c r="D2016" s="1169"/>
      <c r="E2016" s="1169"/>
      <c r="F2016" s="1176" t="str">
        <f>IF($J1992="TC",0,IF($J1992="Nso",0,VLOOKUP($A1989,'Class-9'!$B$9:$GA$108,174,0)))</f>
        <v>0/200</v>
      </c>
      <c r="G2016" s="1177"/>
      <c r="H2016" s="122">
        <f>IF($J1992="TC",0,IF($J1992="Nso",0,VLOOKUP($A1989,'Class-9'!$B$9:$GA$108,118,0)))</f>
        <v>0</v>
      </c>
      <c r="I2016" s="1178"/>
      <c r="J2016" s="1179"/>
      <c r="K2016" s="1179"/>
      <c r="L2016" s="1179"/>
      <c r="M2016" s="1179"/>
      <c r="N2016" s="1179"/>
      <c r="O2016" s="1180"/>
    </row>
    <row r="2017" spans="1:16" s="489" customFormat="1" ht="17.25" customHeight="1">
      <c r="A2017" s="1084"/>
      <c r="B2017" s="488" t="s">
        <v>79</v>
      </c>
      <c r="C2017" s="1184" t="str">
        <f>'Class-9'!$DP$3</f>
        <v>S.U.P.W.</v>
      </c>
      <c r="D2017" s="1185"/>
      <c r="E2017" s="1185"/>
      <c r="F2017" s="1176" t="str">
        <f>IF($J1992="TC",0,IF($J1992="Nso",0,VLOOKUP($A1989,'Class-9'!$B$9:$GA$108,178,0)))</f>
        <v>0/100</v>
      </c>
      <c r="G2017" s="1177"/>
      <c r="H2017" s="122">
        <f>IF($J1992="TC",0,IF($J1992="Nso",0,VLOOKUP($A1989,'Class-9'!$B$9:$GA$108,124,0)))</f>
        <v>0</v>
      </c>
      <c r="I2017" s="1181"/>
      <c r="J2017" s="1182"/>
      <c r="K2017" s="1182"/>
      <c r="L2017" s="1182"/>
      <c r="M2017" s="1182"/>
      <c r="N2017" s="1182"/>
      <c r="O2017" s="1183"/>
    </row>
    <row r="2018" spans="1:16" s="489" customFormat="1" ht="17.25" customHeight="1">
      <c r="A2018" s="1084"/>
      <c r="B2018" s="488"/>
      <c r="C2018" s="1184" t="str">
        <f>'Class-9'!$DV$3</f>
        <v>ART EDUCATION</v>
      </c>
      <c r="D2018" s="1185"/>
      <c r="E2018" s="1185"/>
      <c r="F2018" s="1176" t="str">
        <f>IF($J1991="TC",0,IF($J1991="Nso",0,VLOOKUP($A1989,'Class-9'!$B$9:$GA$108,182,0)))</f>
        <v>0/100</v>
      </c>
      <c r="G2018" s="1177"/>
      <c r="H2018" s="122">
        <f>IF($J1991="TC",0,IF($J1991="Nso",0,VLOOKUP($A1989,'Class-9'!$B$9:$GA$108,130,0)))</f>
        <v>0</v>
      </c>
      <c r="I2018" s="1237" t="s">
        <v>95</v>
      </c>
      <c r="J2018" s="1221"/>
      <c r="K2018" s="1221"/>
      <c r="L2018" s="1221"/>
      <c r="M2018" s="1221"/>
      <c r="N2018" s="1221"/>
      <c r="O2018" s="1222"/>
    </row>
    <row r="2019" spans="1:16" s="489" customFormat="1" ht="17.25" customHeight="1" thickBot="1">
      <c r="A2019" s="1084"/>
      <c r="B2019" s="488" t="s">
        <v>79</v>
      </c>
      <c r="C2019" s="1238" t="str">
        <f>'Class-9'!$EB$3</f>
        <v>H &amp; C RAJ</v>
      </c>
      <c r="D2019" s="1239"/>
      <c r="E2019" s="1239"/>
      <c r="F2019" s="1240" t="str">
        <f>IF($J1992="TC",0,IF($J1992="Nso",0,VLOOKUP($A1989,'Class-9'!$B$9:$GZ$108,186,0)))</f>
        <v>0/200</v>
      </c>
      <c r="G2019" s="1241"/>
      <c r="H2019" s="468">
        <f>IF($J1992="TC",0,IF($J1992="Nso",0,VLOOKUP($A1989,'Class-9'!$B$9:$GAZ$108,142,0)))</f>
        <v>0</v>
      </c>
      <c r="I2019" s="1237" t="s">
        <v>74</v>
      </c>
      <c r="J2019" s="1221"/>
      <c r="K2019" s="1221"/>
      <c r="L2019" s="1221"/>
      <c r="M2019" s="1221"/>
      <c r="N2019" s="1221"/>
      <c r="O2019" s="1222"/>
    </row>
    <row r="2020" spans="1:16" ht="17.25" customHeight="1">
      <c r="A2020" s="1084"/>
      <c r="B2020" s="49" t="s">
        <v>79</v>
      </c>
      <c r="C2020" s="1209" t="s">
        <v>205</v>
      </c>
      <c r="D2020" s="1210"/>
      <c r="E2020" s="1211"/>
      <c r="F2020" s="1218" t="s">
        <v>206</v>
      </c>
      <c r="G2020" s="1219"/>
      <c r="H2020" s="519" t="s">
        <v>34</v>
      </c>
      <c r="I2020" s="1220" t="s">
        <v>75</v>
      </c>
      <c r="J2020" s="1221"/>
      <c r="K2020" s="1221"/>
      <c r="L2020" s="1221"/>
      <c r="M2020" s="1221"/>
      <c r="N2020" s="1221"/>
      <c r="O2020" s="1222"/>
    </row>
    <row r="2021" spans="1:16" ht="17.25" customHeight="1">
      <c r="A2021" s="1084"/>
      <c r="B2021" s="49" t="s">
        <v>79</v>
      </c>
      <c r="C2021" s="1212"/>
      <c r="D2021" s="1213"/>
      <c r="E2021" s="1214"/>
      <c r="F2021" s="1223" t="s">
        <v>207</v>
      </c>
      <c r="G2021" s="1224"/>
      <c r="H2021" s="520" t="s">
        <v>204</v>
      </c>
      <c r="I2021" s="1225" t="s">
        <v>76</v>
      </c>
      <c r="J2021" s="1226"/>
      <c r="K2021" s="1226"/>
      <c r="L2021" s="1226"/>
      <c r="M2021" s="1226"/>
      <c r="N2021" s="1226"/>
      <c r="O2021" s="1227"/>
    </row>
    <row r="2022" spans="1:16" ht="17.25" customHeight="1">
      <c r="A2022" s="1084"/>
      <c r="B2022" s="49" t="s">
        <v>79</v>
      </c>
      <c r="C2022" s="1212"/>
      <c r="D2022" s="1213"/>
      <c r="E2022" s="1214"/>
      <c r="F2022" s="1223" t="s">
        <v>211</v>
      </c>
      <c r="G2022" s="1224"/>
      <c r="H2022" s="520" t="s">
        <v>69</v>
      </c>
      <c r="I2022" s="1228"/>
      <c r="J2022" s="1229"/>
      <c r="K2022" s="1229"/>
      <c r="L2022" s="1229"/>
      <c r="M2022" s="1229"/>
      <c r="N2022" s="1229"/>
      <c r="O2022" s="1230"/>
    </row>
    <row r="2023" spans="1:16" ht="17.25" customHeight="1">
      <c r="A2023" s="1084"/>
      <c r="B2023" s="49" t="s">
        <v>79</v>
      </c>
      <c r="C2023" s="1212"/>
      <c r="D2023" s="1213"/>
      <c r="E2023" s="1214"/>
      <c r="F2023" s="1223" t="s">
        <v>212</v>
      </c>
      <c r="G2023" s="1224"/>
      <c r="H2023" s="520" t="s">
        <v>70</v>
      </c>
      <c r="I2023" s="1228"/>
      <c r="J2023" s="1229"/>
      <c r="K2023" s="1229"/>
      <c r="L2023" s="1229"/>
      <c r="M2023" s="1229"/>
      <c r="N2023" s="1229"/>
      <c r="O2023" s="1230"/>
    </row>
    <row r="2024" spans="1:16" ht="17.25" customHeight="1">
      <c r="A2024" s="1084"/>
      <c r="B2024" s="49" t="s">
        <v>79</v>
      </c>
      <c r="C2024" s="1212"/>
      <c r="D2024" s="1213"/>
      <c r="E2024" s="1214"/>
      <c r="F2024" s="1223" t="s">
        <v>125</v>
      </c>
      <c r="G2024" s="1224"/>
      <c r="H2024" s="520" t="s">
        <v>72</v>
      </c>
      <c r="I2024" s="1231" t="s">
        <v>96</v>
      </c>
      <c r="J2024" s="1232"/>
      <c r="K2024" s="1232"/>
      <c r="L2024" s="1232"/>
      <c r="M2024" s="1232"/>
      <c r="N2024" s="1232"/>
      <c r="O2024" s="1233"/>
    </row>
    <row r="2025" spans="1:16" ht="17.25" customHeight="1" thickBot="1">
      <c r="A2025" s="1084"/>
      <c r="B2025" s="62" t="s">
        <v>79</v>
      </c>
      <c r="C2025" s="1215"/>
      <c r="D2025" s="1216"/>
      <c r="E2025" s="1217"/>
      <c r="F2025" s="1206" t="s">
        <v>208</v>
      </c>
      <c r="G2025" s="1207"/>
      <c r="H2025" s="521" t="s">
        <v>71</v>
      </c>
      <c r="I2025" s="1234"/>
      <c r="J2025" s="1235"/>
      <c r="K2025" s="1235"/>
      <c r="L2025" s="1235"/>
      <c r="M2025" s="1235"/>
      <c r="N2025" s="1235"/>
      <c r="O2025" s="1236"/>
    </row>
    <row r="2026" spans="1:16" ht="24.75" customHeight="1" thickTop="1" thickBot="1">
      <c r="A2026" s="504">
        <f>A1989+1</f>
        <v>55</v>
      </c>
      <c r="B2026" s="1083" t="s">
        <v>56</v>
      </c>
      <c r="C2026" s="1083"/>
      <c r="D2026" s="1083"/>
      <c r="E2026" s="1083"/>
      <c r="F2026" s="1083"/>
      <c r="G2026" s="1083"/>
      <c r="H2026" s="1083"/>
      <c r="I2026" s="1083"/>
      <c r="J2026" s="1083"/>
      <c r="K2026" s="1083"/>
      <c r="L2026" s="1083"/>
      <c r="M2026" s="1083"/>
      <c r="N2026" s="1083"/>
      <c r="O2026" s="1083"/>
    </row>
    <row r="2027" spans="1:16" ht="42" customHeight="1" thickTop="1">
      <c r="A2027" s="1084"/>
      <c r="B2027" s="1085"/>
      <c r="C2027" s="1086"/>
      <c r="D2027" s="1089" t="str">
        <f>Master!$E$8</f>
        <v>Govt. Sr. Secondary School Raimalwada</v>
      </c>
      <c r="E2027" s="1090"/>
      <c r="F2027" s="1090"/>
      <c r="G2027" s="1090"/>
      <c r="H2027" s="1090"/>
      <c r="I2027" s="1090"/>
      <c r="J2027" s="1090"/>
      <c r="K2027" s="1090"/>
      <c r="L2027" s="1090"/>
      <c r="M2027" s="1090"/>
      <c r="N2027" s="1090"/>
      <c r="O2027" s="1091"/>
    </row>
    <row r="2028" spans="1:16" ht="27.75" customHeight="1" thickBot="1">
      <c r="A2028" s="1084"/>
      <c r="B2028" s="1087"/>
      <c r="C2028" s="1088"/>
      <c r="D2028" s="1092" t="str">
        <f>Master!$E$11</f>
        <v>P.S.-Bapini (Jodhpur)</v>
      </c>
      <c r="E2028" s="1093"/>
      <c r="F2028" s="1093"/>
      <c r="G2028" s="1093"/>
      <c r="H2028" s="1093"/>
      <c r="I2028" s="1093"/>
      <c r="J2028" s="1093"/>
      <c r="K2028" s="1093"/>
      <c r="L2028" s="1093"/>
      <c r="M2028" s="1093"/>
      <c r="N2028" s="1093"/>
      <c r="O2028" s="1094"/>
    </row>
    <row r="2029" spans="1:16" ht="17.25" customHeight="1">
      <c r="A2029" s="1084"/>
      <c r="B2029" s="352"/>
      <c r="C2029" s="1095" t="s">
        <v>188</v>
      </c>
      <c r="D2029" s="1096"/>
      <c r="E2029" s="1096"/>
      <c r="F2029" s="1096"/>
      <c r="G2029" s="1097"/>
      <c r="H2029" s="1104" t="s">
        <v>161</v>
      </c>
      <c r="I2029" s="1104"/>
      <c r="J2029" s="1107">
        <f>VLOOKUP($A2026,'Class-9'!$B$9:$K$108,6)</f>
        <v>0</v>
      </c>
      <c r="K2029" s="1108"/>
      <c r="L2029" s="1113" t="s">
        <v>77</v>
      </c>
      <c r="M2029" s="1114"/>
      <c r="N2029" s="1115" t="str">
        <f>Master!$E$14</f>
        <v>08151106901</v>
      </c>
      <c r="O2029" s="1116"/>
    </row>
    <row r="2030" spans="1:16" ht="17.25" customHeight="1">
      <c r="A2030" s="1084"/>
      <c r="B2030" s="47"/>
      <c r="C2030" s="1098"/>
      <c r="D2030" s="1099"/>
      <c r="E2030" s="1099"/>
      <c r="F2030" s="1099"/>
      <c r="G2030" s="1100"/>
      <c r="H2030" s="1105"/>
      <c r="I2030" s="1105"/>
      <c r="J2030" s="1109"/>
      <c r="K2030" s="1110"/>
      <c r="L2030" s="1071" t="s">
        <v>73</v>
      </c>
      <c r="M2030" s="1072"/>
      <c r="N2030" s="1072"/>
      <c r="O2030" s="1073"/>
      <c r="P2030" s="165" t="s">
        <v>196</v>
      </c>
    </row>
    <row r="2031" spans="1:16" ht="17.25" customHeight="1" thickBot="1">
      <c r="A2031" s="1084"/>
      <c r="B2031" s="47"/>
      <c r="C2031" s="1101"/>
      <c r="D2031" s="1102"/>
      <c r="E2031" s="1102"/>
      <c r="F2031" s="1102"/>
      <c r="G2031" s="1103"/>
      <c r="H2031" s="1106"/>
      <c r="I2031" s="1106"/>
      <c r="J2031" s="1111"/>
      <c r="K2031" s="1112"/>
      <c r="L2031" s="1074" t="s">
        <v>57</v>
      </c>
      <c r="M2031" s="1075"/>
      <c r="N2031" s="1076" t="str">
        <f>Master!$E$6</f>
        <v>2021-22</v>
      </c>
      <c r="O2031" s="1077"/>
    </row>
    <row r="2032" spans="1:16" ht="21.75" customHeight="1">
      <c r="A2032" s="1084"/>
      <c r="B2032" s="49" t="s">
        <v>79</v>
      </c>
      <c r="C2032" s="1078" t="s">
        <v>22</v>
      </c>
      <c r="D2032" s="1079"/>
      <c r="E2032" s="1079"/>
      <c r="F2032" s="1080"/>
      <c r="G2032" s="482" t="s">
        <v>186</v>
      </c>
      <c r="H2032" s="1081">
        <f>VLOOKUP($A2026,'Class-9'!$B$9:$EX$108,4,0)</f>
        <v>0</v>
      </c>
      <c r="I2032" s="1081"/>
      <c r="J2032" s="1081"/>
      <c r="K2032" s="1081"/>
      <c r="L2032" s="1081"/>
      <c r="M2032" s="1081"/>
      <c r="N2032" s="1081"/>
      <c r="O2032" s="1082"/>
    </row>
    <row r="2033" spans="1:15" ht="21.75" customHeight="1">
      <c r="A2033" s="1084"/>
      <c r="B2033" s="49" t="s">
        <v>79</v>
      </c>
      <c r="C2033" s="1065" t="s">
        <v>24</v>
      </c>
      <c r="D2033" s="1066"/>
      <c r="E2033" s="1066"/>
      <c r="F2033" s="1067"/>
      <c r="G2033" s="483" t="s">
        <v>186</v>
      </c>
      <c r="H2033" s="1068">
        <f>VLOOKUP($A2026,'Class-9'!$B$9:$EX$108,7,0)</f>
        <v>0</v>
      </c>
      <c r="I2033" s="1068"/>
      <c r="J2033" s="1068"/>
      <c r="K2033" s="1068"/>
      <c r="L2033" s="1068"/>
      <c r="M2033" s="1068"/>
      <c r="N2033" s="1068"/>
      <c r="O2033" s="1069"/>
    </row>
    <row r="2034" spans="1:15" ht="21.75" customHeight="1">
      <c r="A2034" s="1084"/>
      <c r="B2034" s="49" t="s">
        <v>79</v>
      </c>
      <c r="C2034" s="1065" t="s">
        <v>25</v>
      </c>
      <c r="D2034" s="1066"/>
      <c r="E2034" s="1066"/>
      <c r="F2034" s="1067"/>
      <c r="G2034" s="483" t="s">
        <v>186</v>
      </c>
      <c r="H2034" s="1068">
        <f>VLOOKUP($A2026,'Class-9'!$B$9:$EX$108,8,0)</f>
        <v>0</v>
      </c>
      <c r="I2034" s="1068"/>
      <c r="J2034" s="1068"/>
      <c r="K2034" s="1068"/>
      <c r="L2034" s="1068"/>
      <c r="M2034" s="1068"/>
      <c r="N2034" s="1068"/>
      <c r="O2034" s="1069"/>
    </row>
    <row r="2035" spans="1:15" ht="21.75" customHeight="1">
      <c r="A2035" s="1084"/>
      <c r="B2035" s="49" t="s">
        <v>79</v>
      </c>
      <c r="C2035" s="1065" t="s">
        <v>58</v>
      </c>
      <c r="D2035" s="1066"/>
      <c r="E2035" s="1066"/>
      <c r="F2035" s="1067"/>
      <c r="G2035" s="483" t="s">
        <v>186</v>
      </c>
      <c r="H2035" s="1068">
        <f>VLOOKUP($A2026,'Class-9'!$B$9:$EX$108,9,0)</f>
        <v>0</v>
      </c>
      <c r="I2035" s="1068"/>
      <c r="J2035" s="1068"/>
      <c r="K2035" s="1068"/>
      <c r="L2035" s="1068"/>
      <c r="M2035" s="1068"/>
      <c r="N2035" s="1068"/>
      <c r="O2035" s="1069"/>
    </row>
    <row r="2036" spans="1:15" ht="21.75" customHeight="1">
      <c r="A2036" s="1084"/>
      <c r="B2036" s="49" t="s">
        <v>79</v>
      </c>
      <c r="C2036" s="1065" t="s">
        <v>59</v>
      </c>
      <c r="D2036" s="1066"/>
      <c r="E2036" s="1066"/>
      <c r="F2036" s="1067"/>
      <c r="G2036" s="483" t="s">
        <v>186</v>
      </c>
      <c r="H2036" s="1070" t="str">
        <f>CONCATENATE('Class-9'!$G$4,'Class-9'!$J$4)</f>
        <v>9(A)</v>
      </c>
      <c r="I2036" s="1068"/>
      <c r="J2036" s="1068"/>
      <c r="K2036" s="1068"/>
      <c r="L2036" s="1068"/>
      <c r="M2036" s="1068"/>
      <c r="N2036" s="1068"/>
      <c r="O2036" s="1069"/>
    </row>
    <row r="2037" spans="1:15" ht="21.75" customHeight="1" thickBot="1">
      <c r="A2037" s="1084"/>
      <c r="B2037" s="49" t="s">
        <v>79</v>
      </c>
      <c r="C2037" s="1145" t="s">
        <v>27</v>
      </c>
      <c r="D2037" s="1146"/>
      <c r="E2037" s="1146"/>
      <c r="F2037" s="1147"/>
      <c r="G2037" s="484" t="s">
        <v>186</v>
      </c>
      <c r="H2037" s="1148">
        <f>VLOOKUP($A2026,'Class-9'!$B$9:$EX$108,10,0)</f>
        <v>0</v>
      </c>
      <c r="I2037" s="1148"/>
      <c r="J2037" s="1148"/>
      <c r="K2037" s="1148"/>
      <c r="L2037" s="1148"/>
      <c r="M2037" s="1148"/>
      <c r="N2037" s="1148"/>
      <c r="O2037" s="1149"/>
    </row>
    <row r="2038" spans="1:15" ht="19.5" customHeight="1">
      <c r="A2038" s="1084"/>
      <c r="B2038" s="60" t="s">
        <v>79</v>
      </c>
      <c r="C2038" s="1150" t="s">
        <v>60</v>
      </c>
      <c r="D2038" s="1151"/>
      <c r="E2038" s="1154" t="s">
        <v>83</v>
      </c>
      <c r="F2038" s="1154" t="s">
        <v>84</v>
      </c>
      <c r="G2038" s="1156" t="s">
        <v>33</v>
      </c>
      <c r="H2038" s="1158" t="s">
        <v>61</v>
      </c>
      <c r="I2038" s="1158"/>
      <c r="J2038" s="1159"/>
      <c r="K2038" s="1160" t="s">
        <v>100</v>
      </c>
      <c r="L2038" s="1161"/>
      <c r="M2038" s="1162"/>
      <c r="N2038" s="1154" t="s">
        <v>91</v>
      </c>
      <c r="O2038" s="1163" t="s">
        <v>209</v>
      </c>
    </row>
    <row r="2039" spans="1:15" ht="21.75" customHeight="1">
      <c r="A2039" s="1084"/>
      <c r="B2039" s="60"/>
      <c r="C2039" s="1152"/>
      <c r="D2039" s="1153"/>
      <c r="E2039" s="1155"/>
      <c r="F2039" s="1155"/>
      <c r="G2039" s="1157"/>
      <c r="H2039" s="507" t="s">
        <v>32</v>
      </c>
      <c r="I2039" s="347" t="s">
        <v>199</v>
      </c>
      <c r="J2039" s="508" t="s">
        <v>33</v>
      </c>
      <c r="K2039" s="507" t="s">
        <v>32</v>
      </c>
      <c r="L2039" s="347" t="s">
        <v>199</v>
      </c>
      <c r="M2039" s="508" t="s">
        <v>33</v>
      </c>
      <c r="N2039" s="1155"/>
      <c r="O2039" s="1164"/>
    </row>
    <row r="2040" spans="1:15" ht="21.75" customHeight="1" thickBot="1">
      <c r="A2040" s="1084"/>
      <c r="B2040" s="60" t="s">
        <v>79</v>
      </c>
      <c r="C2040" s="1139" t="s">
        <v>62</v>
      </c>
      <c r="D2040" s="1140"/>
      <c r="E2040" s="509">
        <f>'Class-9'!$L$7</f>
        <v>20</v>
      </c>
      <c r="F2040" s="509">
        <f>'Class-9'!$M$7</f>
        <v>20</v>
      </c>
      <c r="G2040" s="510">
        <f>SUM(E2040:F2040)</f>
        <v>40</v>
      </c>
      <c r="H2040" s="509">
        <f>'Class-9'!$O$7</f>
        <v>48</v>
      </c>
      <c r="I2040" s="509">
        <f>'Class-9'!$P$7</f>
        <v>12</v>
      </c>
      <c r="J2040" s="510">
        <f>SUM(H2040:I2040)</f>
        <v>60</v>
      </c>
      <c r="K2040" s="509">
        <f>'Class-9'!$R$7</f>
        <v>80</v>
      </c>
      <c r="L2040" s="509">
        <f>'Class-9'!$S$7</f>
        <v>20</v>
      </c>
      <c r="M2040" s="510">
        <f>SUM(K2040:L2040)</f>
        <v>100</v>
      </c>
      <c r="N2040" s="509">
        <f>SUM(G2040,J2040,M2040)</f>
        <v>200</v>
      </c>
      <c r="O2040" s="1165"/>
    </row>
    <row r="2041" spans="1:15" ht="17.25" customHeight="1">
      <c r="A2041" s="1084"/>
      <c r="B2041" s="60" t="s">
        <v>79</v>
      </c>
      <c r="C2041" s="1141" t="str">
        <f>'Class-9'!$L$3</f>
        <v>HINDI</v>
      </c>
      <c r="D2041" s="1142"/>
      <c r="E2041" s="511">
        <f>IF($J2029="TC",0,IF($J2029="Nso",0,VLOOKUP($A2026,'Class-9'!$B$9:$EX$108,11,0)))</f>
        <v>0</v>
      </c>
      <c r="F2041" s="511">
        <f>IF($J2029="TC",0,IF($J2029="Nso",0,VLOOKUP($A2026,'Class-9'!$B$9:$EX$108,12,0)))</f>
        <v>0</v>
      </c>
      <c r="G2041" s="512">
        <f>E2041+F2041</f>
        <v>0</v>
      </c>
      <c r="H2041" s="511">
        <f>IF($J2029="TC",0,IF($J2029="Nso",0,VLOOKUP($A2026,'Class-9'!$B$9:$EX$108,14,0)))</f>
        <v>0</v>
      </c>
      <c r="I2041" s="511">
        <f>IF($J2029="TC",0,IF($J2029="Nso",0,VLOOKUP($A2026,'Class-9'!$B$9:$EX$108,15,0)))</f>
        <v>0</v>
      </c>
      <c r="J2041" s="512">
        <f>H2041+I2041</f>
        <v>0</v>
      </c>
      <c r="K2041" s="511">
        <f>IF($J2029="TC",0,IF($J2029="Nso",0,VLOOKUP($A2026,'Class-9'!$B$9:$EX$108,17,0)))</f>
        <v>0</v>
      </c>
      <c r="L2041" s="511">
        <f>IF($J2029="Nso",0,VLOOKUP($A2026,'Class-9'!$B$9:$EX$108,18,0))</f>
        <v>0</v>
      </c>
      <c r="M2041" s="512">
        <f>K2041+L2041</f>
        <v>0</v>
      </c>
      <c r="N2041" s="511">
        <f>G2041+J2041+M2041</f>
        <v>0</v>
      </c>
      <c r="O2041" s="513" t="str">
        <f>IF($J2029="TC",0,IF($J2029="Nso",0,VLOOKUP($A2026,'Class-9'!$B$9:$EX$108,24,0)))</f>
        <v/>
      </c>
    </row>
    <row r="2042" spans="1:15" ht="17.25" customHeight="1">
      <c r="A2042" s="1084"/>
      <c r="B2042" s="60" t="s">
        <v>79</v>
      </c>
      <c r="C2042" s="1143" t="str">
        <f>'Class-9'!$Z$3</f>
        <v>ENGLISH</v>
      </c>
      <c r="D2042" s="1144"/>
      <c r="E2042" s="511">
        <f>IF($J2029="TC",0,IF($J2029="Nso",0,VLOOKUP($A2026,'Class-9'!$B$9:$EX$108,25,0)))</f>
        <v>0</v>
      </c>
      <c r="F2042" s="511">
        <f>IF($J2029="TC",0,IF($J2029="Nso",0,VLOOKUP($A2026,'Class-9'!$B$9:$EX$108,26,0)))</f>
        <v>0</v>
      </c>
      <c r="G2042" s="514">
        <f t="shared" ref="G2042:G2046" si="216">E2042+F2042</f>
        <v>0</v>
      </c>
      <c r="H2042" s="472">
        <f>IF($J2029="TC",0,IF($J2029="Nso",0,VLOOKUP($A2026,'Class-9'!$B$9:$EX$108,28,0)))</f>
        <v>0</v>
      </c>
      <c r="I2042" s="511">
        <f>IF($J2029="TC",0,IF($J2029="Nso",0,VLOOKUP($A2026,'Class-9'!$B$9:$EX$108,29,0)))</f>
        <v>0</v>
      </c>
      <c r="J2042" s="514">
        <f t="shared" ref="J2042:J2046" si="217">H2042+I2042</f>
        <v>0</v>
      </c>
      <c r="K2042" s="511">
        <f>IF($J2029="TC",0,IF($J2029="Nso",0,VLOOKUP($A2026,'Class-9'!$B$9:$EX$108,31,0)))</f>
        <v>0</v>
      </c>
      <c r="L2042" s="511">
        <f>IF($J2029="Nso",0,VLOOKUP($A2026,'Class-9'!$B$9:$EX$108,32,0))</f>
        <v>0</v>
      </c>
      <c r="M2042" s="514">
        <f t="shared" ref="M2042:M2046" si="218">K2042+L2042</f>
        <v>0</v>
      </c>
      <c r="N2042" s="511">
        <f t="shared" ref="N2042:N2046" si="219">G2042+J2042+M2042</f>
        <v>0</v>
      </c>
      <c r="O2042" s="513" t="str">
        <f>IF($J2029="TC",0,IF($J2029="Nso",0,VLOOKUP($A2026,'Class-9'!$B$9:$EX$108,38,0)))</f>
        <v/>
      </c>
    </row>
    <row r="2043" spans="1:15" ht="17.25" customHeight="1">
      <c r="A2043" s="1084"/>
      <c r="B2043" s="60" t="s">
        <v>79</v>
      </c>
      <c r="C2043" s="1143" t="str">
        <f>'Class-9'!$AN$3</f>
        <v>SANSKRIT</v>
      </c>
      <c r="D2043" s="1144"/>
      <c r="E2043" s="511">
        <f>IF($J2029="TC",0,IF($J2029="Nso",0,VLOOKUP($A2026,'Class-9'!$B$9:$EX$108,39,0)))</f>
        <v>0</v>
      </c>
      <c r="F2043" s="511">
        <f>IF($J2029="TC",0,IF($J2029="TC",0,IF($J2029="Nso",0,VLOOKUP($A2026,'Class-9'!$B$9:$EX$108,40,0))))</f>
        <v>0</v>
      </c>
      <c r="G2043" s="514">
        <f t="shared" si="216"/>
        <v>0</v>
      </c>
      <c r="H2043" s="472">
        <f>IF($J2029="TC",0,IF($J2029="Nso",0,VLOOKUP($A2026,'Class-9'!$B$9:$EX$108,42,0)))</f>
        <v>0</v>
      </c>
      <c r="I2043" s="511">
        <f>IF($J2029="TC",0,IF($J2029="Nso",0,VLOOKUP($A2026,'Class-9'!$B$9:$EX$108,43,0)))</f>
        <v>0</v>
      </c>
      <c r="J2043" s="514">
        <f t="shared" si="217"/>
        <v>0</v>
      </c>
      <c r="K2043" s="511">
        <f>IF($J2029="TC",0,IF($J2029="Nso",0,VLOOKUP($A2026,'Class-9'!$B$9:$EX$108,45,0)))</f>
        <v>0</v>
      </c>
      <c r="L2043" s="511">
        <f>IF($J2029="Nso",0,VLOOKUP($A2026,'Class-9'!$B$9:$EX$108,46,0))</f>
        <v>0</v>
      </c>
      <c r="M2043" s="514">
        <f t="shared" si="218"/>
        <v>0</v>
      </c>
      <c r="N2043" s="511">
        <f t="shared" si="219"/>
        <v>0</v>
      </c>
      <c r="O2043" s="513" t="str">
        <f>IF($J2029="TC",0,IF($J2029="Nso",0,VLOOKUP($A2026,'Class-9'!$B$9:$EX$108,52,0)))</f>
        <v/>
      </c>
    </row>
    <row r="2044" spans="1:15" ht="17.25" customHeight="1">
      <c r="A2044" s="1084"/>
      <c r="B2044" s="60" t="s">
        <v>79</v>
      </c>
      <c r="C2044" s="1143" t="str">
        <f>'Class-9'!$BB$3</f>
        <v>SCIENCE</v>
      </c>
      <c r="D2044" s="1144"/>
      <c r="E2044" s="511">
        <f>IF($J2029="TC",0,IF($J2029="Nso",0,VLOOKUP($A2026,'Class-9'!$B$9:$EX$108,53,0)))</f>
        <v>0</v>
      </c>
      <c r="F2044" s="511">
        <f>IF($J2029="TC",0,IF($J2029="Nso",0,VLOOKUP($A2026,'Class-9'!$B$9:$EX$108,54,0)))</f>
        <v>0</v>
      </c>
      <c r="G2044" s="514">
        <f t="shared" si="216"/>
        <v>0</v>
      </c>
      <c r="H2044" s="472">
        <f>IF($J2029="TC",0,IF($J2029="Nso",0,VLOOKUP($A2026,'Class-9'!$B$9:$EX$108,56,0)))</f>
        <v>0</v>
      </c>
      <c r="I2044" s="511">
        <f>IF($J2029="TC",0,IF($J2029="Nso",0,VLOOKUP($A2026,'Class-9'!$B$9:$EX$108,57,0)))</f>
        <v>0</v>
      </c>
      <c r="J2044" s="514">
        <f t="shared" si="217"/>
        <v>0</v>
      </c>
      <c r="K2044" s="511">
        <f>IF($J2029="TC",0,IF($J2029="Nso",0,VLOOKUP($A2026,'Class-9'!$B$9:$EX$108,59,0)))</f>
        <v>0</v>
      </c>
      <c r="L2044" s="511">
        <f>IF($J2029="Nso",0,VLOOKUP($A2026,'Class-9'!$B$9:$EX$108,60,0))</f>
        <v>0</v>
      </c>
      <c r="M2044" s="514">
        <f t="shared" si="218"/>
        <v>0</v>
      </c>
      <c r="N2044" s="511">
        <f t="shared" si="219"/>
        <v>0</v>
      </c>
      <c r="O2044" s="513" t="str">
        <f>IF($J2029="TC",0,IF($J2029="Nso",0,VLOOKUP($A2026,'Class-9'!$B$9:$EX$108,66,0)))</f>
        <v/>
      </c>
    </row>
    <row r="2045" spans="1:15" ht="17.25" customHeight="1">
      <c r="A2045" s="1084"/>
      <c r="B2045" s="60" t="s">
        <v>79</v>
      </c>
      <c r="C2045" s="1143" t="str">
        <f>'Class-9'!$BP$3</f>
        <v>MATHEMATICS</v>
      </c>
      <c r="D2045" s="1144"/>
      <c r="E2045" s="511">
        <f>IF($J2029="TC",0,IF($J2029="Nso",0,VLOOKUP($A2026,'Class-9'!$B$9:$EX$108,67,0)))</f>
        <v>0</v>
      </c>
      <c r="F2045" s="511">
        <f>IF($J2029="TC",0,IF($J2029="Nso",0,VLOOKUP($A2026,'Class-9'!$B$9:$EX$108,68,0)))</f>
        <v>0</v>
      </c>
      <c r="G2045" s="514">
        <f t="shared" si="216"/>
        <v>0</v>
      </c>
      <c r="H2045" s="472">
        <f>IF($J2029="TC",0,IF($J2029="Nso",0,VLOOKUP($A2026,'Class-9'!$B$9:$EX$108,70,0)))</f>
        <v>0</v>
      </c>
      <c r="I2045" s="511">
        <f>IF($J2029="TC",0,IF($J2029="Nso",0,VLOOKUP($A2026,'Class-9'!$B$9:$EX$108,71,0)))</f>
        <v>0</v>
      </c>
      <c r="J2045" s="514">
        <f t="shared" si="217"/>
        <v>0</v>
      </c>
      <c r="K2045" s="511">
        <f>IF($J2029="TC",0,IF($J2029="Nso",0,VLOOKUP($A2026,'Class-9'!$B$9:$EX$108,73,0)))</f>
        <v>0</v>
      </c>
      <c r="L2045" s="511">
        <f>IF($J2029="Nso",0,VLOOKUP($A2026,'Class-9'!$B$9:$EX$108,74,0))</f>
        <v>0</v>
      </c>
      <c r="M2045" s="514">
        <f t="shared" si="218"/>
        <v>0</v>
      </c>
      <c r="N2045" s="511">
        <f t="shared" si="219"/>
        <v>0</v>
      </c>
      <c r="O2045" s="513" t="str">
        <f>IF($J2029="TC",0,IF($J2029="Nso",0,VLOOKUP($A2026,'Class-9'!$B$9:$EX$108,80,0)))</f>
        <v/>
      </c>
    </row>
    <row r="2046" spans="1:15" ht="17.25" customHeight="1" thickBot="1">
      <c r="A2046" s="1084"/>
      <c r="B2046" s="60" t="s">
        <v>79</v>
      </c>
      <c r="C2046" s="1117" t="str">
        <f>'Class-9'!$CD$3</f>
        <v>SOCIAL SCIENCE</v>
      </c>
      <c r="D2046" s="1118"/>
      <c r="E2046" s="511">
        <f>IF($J2029="TC",0,IF($J2029="Nso",0,VLOOKUP($A2026,'Class-9'!$B$9:$EX$108,81,0)))</f>
        <v>0</v>
      </c>
      <c r="F2046" s="511">
        <f>IF($J2029="TC",0,IF($J2029="Nso",0,VLOOKUP($A2026,'Class-9'!$B$9:$EX$108,82,0)))</f>
        <v>0</v>
      </c>
      <c r="G2046" s="515">
        <f t="shared" si="216"/>
        <v>0</v>
      </c>
      <c r="H2046" s="516">
        <f>IF($J2029="TC",0,IF($J2029="Nso",0,VLOOKUP($A2026,'Class-9'!$B$9:$EX$108,84,0)))</f>
        <v>0</v>
      </c>
      <c r="I2046" s="511">
        <f>IF($J2029="TC",0,IF($J2029="Nso",0,VLOOKUP($A2026,'Class-9'!$B$9:$EX$108,85,0)))</f>
        <v>0</v>
      </c>
      <c r="J2046" s="515">
        <f t="shared" si="217"/>
        <v>0</v>
      </c>
      <c r="K2046" s="511">
        <f>IF($J2029="TC",0,IF($J2029="Nso",0,VLOOKUP($A2026,'Class-9'!$B$9:$EX$108,87,0)))</f>
        <v>0</v>
      </c>
      <c r="L2046" s="511">
        <f>IF($J2029="Nso",0,VLOOKUP($A2026,'Class-9'!$B$9:$EX$108,88,0))</f>
        <v>0</v>
      </c>
      <c r="M2046" s="515">
        <f t="shared" si="218"/>
        <v>0</v>
      </c>
      <c r="N2046" s="511">
        <f t="shared" si="219"/>
        <v>0</v>
      </c>
      <c r="O2046" s="513" t="str">
        <f>IF($J2029="TC",0,IF($J2029="Nso",0,VLOOKUP($A2026,'Class-9'!$B$9:$EX$108,94,0)))</f>
        <v/>
      </c>
    </row>
    <row r="2047" spans="1:15" ht="21.75" customHeight="1">
      <c r="A2047" s="1084"/>
      <c r="B2047" s="60" t="s">
        <v>79</v>
      </c>
      <c r="C2047" s="1119" t="s">
        <v>92</v>
      </c>
      <c r="D2047" s="1120"/>
      <c r="E2047" s="1121"/>
      <c r="F2047" s="1125" t="s">
        <v>93</v>
      </c>
      <c r="G2047" s="1126"/>
      <c r="H2047" s="1127" t="s">
        <v>94</v>
      </c>
      <c r="I2047" s="1128"/>
      <c r="J2047" s="1129" t="s">
        <v>47</v>
      </c>
      <c r="K2047" s="1130"/>
      <c r="L2047" s="517" t="s">
        <v>114</v>
      </c>
      <c r="M2047" s="1131" t="s">
        <v>45</v>
      </c>
      <c r="N2047" s="1132"/>
      <c r="O2047" s="518" t="s">
        <v>49</v>
      </c>
    </row>
    <row r="2048" spans="1:15" ht="21.75" customHeight="1" thickBot="1">
      <c r="A2048" s="1084"/>
      <c r="B2048" s="60" t="s">
        <v>79</v>
      </c>
      <c r="C2048" s="1122"/>
      <c r="D2048" s="1123"/>
      <c r="E2048" s="1124"/>
      <c r="F2048" s="1133">
        <f>IF($J2029="TC",0,IF($J2029="Nso",0,VLOOKUP($A2026,'Class-9'!$B$9:$EX$108,146,0)))</f>
        <v>0</v>
      </c>
      <c r="G2048" s="1134"/>
      <c r="H2048" s="1133">
        <f>IF($J2029="TC",0,IF($J2029="Nso",0,VLOOKUP($A2026,'Class-9'!$B$9:$EX$108,147,0)))</f>
        <v>0</v>
      </c>
      <c r="I2048" s="1134"/>
      <c r="J2048" s="1135">
        <f>IF($J2029="TC",0,IF($J2029="Nso",0,VLOOKUP($A2026,'Class-9'!$B$9:$EX$108,148,0)))</f>
        <v>0</v>
      </c>
      <c r="K2048" s="1136"/>
      <c r="L2048" s="349" t="str">
        <f>IF($J2029="TC",0,IF($J2029="Nso",0,VLOOKUP($A2026,'Class-9'!$B$9:$EX$108,149,0)))</f>
        <v/>
      </c>
      <c r="M2048" s="1137" t="str">
        <f>IF($J2029="TC","TC",IF($J2029="Nso","NSO",VLOOKUP($A2026,'Class-9'!$B$9:$EX$108,150,0)))</f>
        <v/>
      </c>
      <c r="N2048" s="1138"/>
      <c r="O2048" s="123" t="str">
        <f>IF($J2029="Nso",0,VLOOKUP($A2026,'Class-9'!$B$9:$EX$108,152,0))</f>
        <v/>
      </c>
    </row>
    <row r="2049" spans="1:15" ht="21.75" customHeight="1">
      <c r="A2049" s="1084"/>
      <c r="B2049" s="60" t="s">
        <v>79</v>
      </c>
      <c r="C2049" s="1186" t="s">
        <v>65</v>
      </c>
      <c r="D2049" s="1187"/>
      <c r="E2049" s="1187"/>
      <c r="F2049" s="1187"/>
      <c r="G2049" s="1187"/>
      <c r="H2049" s="1188"/>
      <c r="I2049" s="1189" t="s">
        <v>66</v>
      </c>
      <c r="J2049" s="1190"/>
      <c r="K2049" s="1190"/>
      <c r="L2049" s="124">
        <f>VLOOKUP($A2026,'Class-9'!$B$9:$EX$108,143,0)</f>
        <v>0</v>
      </c>
      <c r="M2049" s="1191" t="s">
        <v>126</v>
      </c>
      <c r="N2049" s="1192"/>
      <c r="O2049" s="1193"/>
    </row>
    <row r="2050" spans="1:15" ht="21.75" customHeight="1" thickBot="1">
      <c r="A2050" s="1084"/>
      <c r="B2050" s="60" t="s">
        <v>79</v>
      </c>
      <c r="C2050" s="1194" t="s">
        <v>60</v>
      </c>
      <c r="D2050" s="1195"/>
      <c r="E2050" s="1195"/>
      <c r="F2050" s="1196" t="s">
        <v>197</v>
      </c>
      <c r="G2050" s="1196"/>
      <c r="H2050" s="351" t="s">
        <v>53</v>
      </c>
      <c r="I2050" s="1197" t="s">
        <v>67</v>
      </c>
      <c r="J2050" s="1198"/>
      <c r="K2050" s="1198"/>
      <c r="L2050" s="174">
        <f>VLOOKUP($A2026,'Class-9'!$B$9:$EX$108,144,0)</f>
        <v>0</v>
      </c>
      <c r="M2050" s="1199" t="str">
        <f>IF($J2029="TC",0,IF($J2029="Nso",0,VLOOKUP($A2026,'Class-9'!$B$9:$EX$108,145,0)))</f>
        <v/>
      </c>
      <c r="N2050" s="1200"/>
      <c r="O2050" s="1201"/>
    </row>
    <row r="2051" spans="1:15" ht="21.75" customHeight="1">
      <c r="A2051" s="1084"/>
      <c r="B2051" s="60" t="s">
        <v>79</v>
      </c>
      <c r="C2051" s="1194"/>
      <c r="D2051" s="1195"/>
      <c r="E2051" s="1195"/>
      <c r="F2051" s="1196"/>
      <c r="G2051" s="1196"/>
      <c r="H2051" s="490" t="s">
        <v>203</v>
      </c>
      <c r="I2051" s="1202" t="s">
        <v>68</v>
      </c>
      <c r="J2051" s="1203"/>
      <c r="K2051" s="1203"/>
      <c r="L2051" s="1204">
        <f>IF($J2029="TC","Transferred",IF($J2029="Nso","NameSeparated",VLOOKUP($A2026,'Class-9'!$B$9:$EX$108,153,0)))</f>
        <v>0</v>
      </c>
      <c r="M2051" s="1204"/>
      <c r="N2051" s="1204"/>
      <c r="O2051" s="1205"/>
    </row>
    <row r="2052" spans="1:15" s="489" customFormat="1" ht="17.25" customHeight="1">
      <c r="A2052" s="1084"/>
      <c r="B2052" s="488" t="s">
        <v>79</v>
      </c>
      <c r="C2052" s="1166" t="str">
        <f>'Class-9'!$CR$3</f>
        <v>Foundation Of Information Tech.</v>
      </c>
      <c r="D2052" s="1167"/>
      <c r="E2052" s="1168"/>
      <c r="F2052" s="1169" t="str">
        <f>IF($J2029="TC",0,IF($J2029="Nso",0,VLOOKUP($A2026,'Class-9'!$B$9:$GA$108,170,0)))</f>
        <v>0/200</v>
      </c>
      <c r="G2052" s="1169"/>
      <c r="H2052" s="122">
        <f>IF($J2029="TC",0,IF($J2029="Nso",0,VLOOKUP($A2026,'Class-9'!$B$9:$GA$108,106,0)))</f>
        <v>0</v>
      </c>
      <c r="I2052" s="1170" t="s">
        <v>81</v>
      </c>
      <c r="J2052" s="1171"/>
      <c r="K2052" s="1171"/>
      <c r="L2052" s="1172">
        <f>'Class-9'!$T$2</f>
        <v>44676</v>
      </c>
      <c r="M2052" s="1173"/>
      <c r="N2052" s="1173"/>
      <c r="O2052" s="1174"/>
    </row>
    <row r="2053" spans="1:15" s="489" customFormat="1" ht="17.25" customHeight="1">
      <c r="A2053" s="1084"/>
      <c r="B2053" s="488" t="s">
        <v>79</v>
      </c>
      <c r="C2053" s="1175" t="str">
        <f>'Class-9'!$DD$3</f>
        <v>Health &amp; Phy. Edu.</v>
      </c>
      <c r="D2053" s="1169"/>
      <c r="E2053" s="1169"/>
      <c r="F2053" s="1176" t="str">
        <f>IF($J2029="TC",0,IF($J2029="Nso",0,VLOOKUP($A2026,'Class-9'!$B$9:$GA$108,174,0)))</f>
        <v>0/200</v>
      </c>
      <c r="G2053" s="1177"/>
      <c r="H2053" s="122">
        <f>IF($J2029="TC",0,IF($J2029="Nso",0,VLOOKUP($A2026,'Class-9'!$B$9:$GA$108,118,0)))</f>
        <v>0</v>
      </c>
      <c r="I2053" s="1178"/>
      <c r="J2053" s="1179"/>
      <c r="K2053" s="1179"/>
      <c r="L2053" s="1179"/>
      <c r="M2053" s="1179"/>
      <c r="N2053" s="1179"/>
      <c r="O2053" s="1180"/>
    </row>
    <row r="2054" spans="1:15" s="489" customFormat="1" ht="17.25" customHeight="1">
      <c r="A2054" s="1084"/>
      <c r="B2054" s="488" t="s">
        <v>79</v>
      </c>
      <c r="C2054" s="1184" t="str">
        <f>'Class-9'!$DP$3</f>
        <v>S.U.P.W.</v>
      </c>
      <c r="D2054" s="1185"/>
      <c r="E2054" s="1185"/>
      <c r="F2054" s="1176" t="str">
        <f>IF($J2029="TC",0,IF($J2029="Nso",0,VLOOKUP($A2026,'Class-9'!$B$9:$GA$108,178,0)))</f>
        <v>0/100</v>
      </c>
      <c r="G2054" s="1177"/>
      <c r="H2054" s="122">
        <f>IF($J2029="TC",0,IF($J2029="Nso",0,VLOOKUP($A2026,'Class-9'!$B$9:$GA$108,124,0)))</f>
        <v>0</v>
      </c>
      <c r="I2054" s="1181"/>
      <c r="J2054" s="1182"/>
      <c r="K2054" s="1182"/>
      <c r="L2054" s="1182"/>
      <c r="M2054" s="1182"/>
      <c r="N2054" s="1182"/>
      <c r="O2054" s="1183"/>
    </row>
    <row r="2055" spans="1:15" s="489" customFormat="1" ht="17.25" customHeight="1">
      <c r="A2055" s="1084"/>
      <c r="B2055" s="488"/>
      <c r="C2055" s="1184" t="str">
        <f>'Class-9'!$DV$3</f>
        <v>ART EDUCATION</v>
      </c>
      <c r="D2055" s="1185"/>
      <c r="E2055" s="1185"/>
      <c r="F2055" s="1176" t="str">
        <f>IF($J2028="TC",0,IF($J2028="Nso",0,VLOOKUP($A2026,'Class-9'!$B$9:$GA$108,182,0)))</f>
        <v>0/100</v>
      </c>
      <c r="G2055" s="1177"/>
      <c r="H2055" s="122">
        <f>IF($J2028="TC",0,IF($J2028="Nso",0,VLOOKUP($A2026,'Class-9'!$B$9:$GA$108,130,0)))</f>
        <v>0</v>
      </c>
      <c r="I2055" s="1237" t="s">
        <v>95</v>
      </c>
      <c r="J2055" s="1221"/>
      <c r="K2055" s="1221"/>
      <c r="L2055" s="1221"/>
      <c r="M2055" s="1221"/>
      <c r="N2055" s="1221"/>
      <c r="O2055" s="1222"/>
    </row>
    <row r="2056" spans="1:15" s="489" customFormat="1" ht="17.25" customHeight="1" thickBot="1">
      <c r="A2056" s="1084"/>
      <c r="B2056" s="488" t="s">
        <v>79</v>
      </c>
      <c r="C2056" s="1238" t="str">
        <f>'Class-9'!$EB$3</f>
        <v>H &amp; C RAJ</v>
      </c>
      <c r="D2056" s="1239"/>
      <c r="E2056" s="1239"/>
      <c r="F2056" s="1240" t="str">
        <f>IF($J2029="TC",0,IF($J2029="Nso",0,VLOOKUP($A2026,'Class-9'!$B$9:$GZ$108,186,0)))</f>
        <v>0/200</v>
      </c>
      <c r="G2056" s="1241"/>
      <c r="H2056" s="468">
        <f>IF($J2029="TC",0,IF($J2029="Nso",0,VLOOKUP($A2026,'Class-9'!$B$9:$GAZ$108,142,0)))</f>
        <v>0</v>
      </c>
      <c r="I2056" s="1237" t="s">
        <v>74</v>
      </c>
      <c r="J2056" s="1221"/>
      <c r="K2056" s="1221"/>
      <c r="L2056" s="1221"/>
      <c r="M2056" s="1221"/>
      <c r="N2056" s="1221"/>
      <c r="O2056" s="1222"/>
    </row>
    <row r="2057" spans="1:15" ht="17.25" customHeight="1">
      <c r="A2057" s="1084"/>
      <c r="B2057" s="49" t="s">
        <v>79</v>
      </c>
      <c r="C2057" s="1209" t="s">
        <v>205</v>
      </c>
      <c r="D2057" s="1210"/>
      <c r="E2057" s="1211"/>
      <c r="F2057" s="1218" t="s">
        <v>206</v>
      </c>
      <c r="G2057" s="1219"/>
      <c r="H2057" s="519" t="s">
        <v>34</v>
      </c>
      <c r="I2057" s="1220" t="s">
        <v>75</v>
      </c>
      <c r="J2057" s="1221"/>
      <c r="K2057" s="1221"/>
      <c r="L2057" s="1221"/>
      <c r="M2057" s="1221"/>
      <c r="N2057" s="1221"/>
      <c r="O2057" s="1222"/>
    </row>
    <row r="2058" spans="1:15" ht="17.25" customHeight="1">
      <c r="A2058" s="1084"/>
      <c r="B2058" s="49" t="s">
        <v>79</v>
      </c>
      <c r="C2058" s="1212"/>
      <c r="D2058" s="1213"/>
      <c r="E2058" s="1214"/>
      <c r="F2058" s="1223" t="s">
        <v>207</v>
      </c>
      <c r="G2058" s="1224"/>
      <c r="H2058" s="520" t="s">
        <v>204</v>
      </c>
      <c r="I2058" s="1225" t="s">
        <v>76</v>
      </c>
      <c r="J2058" s="1226"/>
      <c r="K2058" s="1226"/>
      <c r="L2058" s="1226"/>
      <c r="M2058" s="1226"/>
      <c r="N2058" s="1226"/>
      <c r="O2058" s="1227"/>
    </row>
    <row r="2059" spans="1:15" ht="17.25" customHeight="1">
      <c r="A2059" s="1084"/>
      <c r="B2059" s="49" t="s">
        <v>79</v>
      </c>
      <c r="C2059" s="1212"/>
      <c r="D2059" s="1213"/>
      <c r="E2059" s="1214"/>
      <c r="F2059" s="1223" t="s">
        <v>211</v>
      </c>
      <c r="G2059" s="1224"/>
      <c r="H2059" s="520" t="s">
        <v>69</v>
      </c>
      <c r="I2059" s="1228"/>
      <c r="J2059" s="1229"/>
      <c r="K2059" s="1229"/>
      <c r="L2059" s="1229"/>
      <c r="M2059" s="1229"/>
      <c r="N2059" s="1229"/>
      <c r="O2059" s="1230"/>
    </row>
    <row r="2060" spans="1:15" ht="17.25" customHeight="1">
      <c r="A2060" s="1084"/>
      <c r="B2060" s="49" t="s">
        <v>79</v>
      </c>
      <c r="C2060" s="1212"/>
      <c r="D2060" s="1213"/>
      <c r="E2060" s="1214"/>
      <c r="F2060" s="1223" t="s">
        <v>212</v>
      </c>
      <c r="G2060" s="1224"/>
      <c r="H2060" s="520" t="s">
        <v>70</v>
      </c>
      <c r="I2060" s="1228"/>
      <c r="J2060" s="1229"/>
      <c r="K2060" s="1229"/>
      <c r="L2060" s="1229"/>
      <c r="M2060" s="1229"/>
      <c r="N2060" s="1229"/>
      <c r="O2060" s="1230"/>
    </row>
    <row r="2061" spans="1:15" ht="17.25" customHeight="1">
      <c r="A2061" s="1084"/>
      <c r="B2061" s="49" t="s">
        <v>79</v>
      </c>
      <c r="C2061" s="1212"/>
      <c r="D2061" s="1213"/>
      <c r="E2061" s="1214"/>
      <c r="F2061" s="1223" t="s">
        <v>125</v>
      </c>
      <c r="G2061" s="1224"/>
      <c r="H2061" s="520" t="s">
        <v>72</v>
      </c>
      <c r="I2061" s="1231" t="s">
        <v>96</v>
      </c>
      <c r="J2061" s="1232"/>
      <c r="K2061" s="1232"/>
      <c r="L2061" s="1232"/>
      <c r="M2061" s="1232"/>
      <c r="N2061" s="1232"/>
      <c r="O2061" s="1233"/>
    </row>
    <row r="2062" spans="1:15" ht="17.25" customHeight="1" thickBot="1">
      <c r="A2062" s="1084"/>
      <c r="B2062" s="62" t="s">
        <v>79</v>
      </c>
      <c r="C2062" s="1215"/>
      <c r="D2062" s="1216"/>
      <c r="E2062" s="1217"/>
      <c r="F2062" s="1206" t="s">
        <v>208</v>
      </c>
      <c r="G2062" s="1207"/>
      <c r="H2062" s="521" t="s">
        <v>71</v>
      </c>
      <c r="I2062" s="1234"/>
      <c r="J2062" s="1235"/>
      <c r="K2062" s="1235"/>
      <c r="L2062" s="1235"/>
      <c r="M2062" s="1235"/>
      <c r="N2062" s="1235"/>
      <c r="O2062" s="1236"/>
    </row>
    <row r="2063" spans="1:15" ht="22.5" customHeight="1" thickTop="1">
      <c r="A2063" s="1208"/>
      <c r="B2063" s="1208"/>
      <c r="C2063" s="1208"/>
      <c r="D2063" s="1208"/>
      <c r="E2063" s="1208"/>
      <c r="F2063" s="1208"/>
      <c r="G2063" s="1208"/>
      <c r="H2063" s="1208"/>
      <c r="I2063" s="1208"/>
      <c r="J2063" s="1208"/>
      <c r="K2063" s="1208"/>
      <c r="L2063" s="1208"/>
      <c r="M2063" s="1208"/>
      <c r="N2063" s="1208"/>
      <c r="O2063" s="1208"/>
    </row>
    <row r="2064" spans="1:15" ht="24.75" customHeight="1" thickBot="1">
      <c r="A2064" s="504">
        <f>A2026+1</f>
        <v>56</v>
      </c>
      <c r="B2064" s="1083" t="s">
        <v>56</v>
      </c>
      <c r="C2064" s="1083"/>
      <c r="D2064" s="1083"/>
      <c r="E2064" s="1083"/>
      <c r="F2064" s="1083"/>
      <c r="G2064" s="1083"/>
      <c r="H2064" s="1083"/>
      <c r="I2064" s="1083"/>
      <c r="J2064" s="1083"/>
      <c r="K2064" s="1083"/>
      <c r="L2064" s="1083"/>
      <c r="M2064" s="1083"/>
      <c r="N2064" s="1083"/>
      <c r="O2064" s="1083"/>
    </row>
    <row r="2065" spans="1:16" ht="42" customHeight="1" thickTop="1">
      <c r="A2065" s="1084"/>
      <c r="B2065" s="1085"/>
      <c r="C2065" s="1086"/>
      <c r="D2065" s="1089" t="str">
        <f>Master!$E$8</f>
        <v>Govt. Sr. Secondary School Raimalwada</v>
      </c>
      <c r="E2065" s="1090"/>
      <c r="F2065" s="1090"/>
      <c r="G2065" s="1090"/>
      <c r="H2065" s="1090"/>
      <c r="I2065" s="1090"/>
      <c r="J2065" s="1090"/>
      <c r="K2065" s="1090"/>
      <c r="L2065" s="1090"/>
      <c r="M2065" s="1090"/>
      <c r="N2065" s="1090"/>
      <c r="O2065" s="1091"/>
    </row>
    <row r="2066" spans="1:16" ht="27.75" customHeight="1" thickBot="1">
      <c r="A2066" s="1084"/>
      <c r="B2066" s="1087"/>
      <c r="C2066" s="1088"/>
      <c r="D2066" s="1092" t="str">
        <f>Master!$E$11</f>
        <v>P.S.-Bapini (Jodhpur)</v>
      </c>
      <c r="E2066" s="1093"/>
      <c r="F2066" s="1093"/>
      <c r="G2066" s="1093"/>
      <c r="H2066" s="1093"/>
      <c r="I2066" s="1093"/>
      <c r="J2066" s="1093"/>
      <c r="K2066" s="1093"/>
      <c r="L2066" s="1093"/>
      <c r="M2066" s="1093"/>
      <c r="N2066" s="1093"/>
      <c r="O2066" s="1094"/>
    </row>
    <row r="2067" spans="1:16" ht="17.25" customHeight="1">
      <c r="A2067" s="1084"/>
      <c r="B2067" s="352"/>
      <c r="C2067" s="1095" t="s">
        <v>188</v>
      </c>
      <c r="D2067" s="1096"/>
      <c r="E2067" s="1096"/>
      <c r="F2067" s="1096"/>
      <c r="G2067" s="1097"/>
      <c r="H2067" s="1104" t="s">
        <v>161</v>
      </c>
      <c r="I2067" s="1104"/>
      <c r="J2067" s="1107">
        <f>VLOOKUP($A2064,'Class-9'!$B$9:$K$108,6)</f>
        <v>0</v>
      </c>
      <c r="K2067" s="1108"/>
      <c r="L2067" s="1113" t="s">
        <v>77</v>
      </c>
      <c r="M2067" s="1114"/>
      <c r="N2067" s="1115" t="str">
        <f>Master!$E$14</f>
        <v>08151106901</v>
      </c>
      <c r="O2067" s="1116"/>
    </row>
    <row r="2068" spans="1:16" ht="17.25" customHeight="1">
      <c r="A2068" s="1084"/>
      <c r="B2068" s="47"/>
      <c r="C2068" s="1098"/>
      <c r="D2068" s="1099"/>
      <c r="E2068" s="1099"/>
      <c r="F2068" s="1099"/>
      <c r="G2068" s="1100"/>
      <c r="H2068" s="1105"/>
      <c r="I2068" s="1105"/>
      <c r="J2068" s="1109"/>
      <c r="K2068" s="1110"/>
      <c r="L2068" s="1071" t="s">
        <v>73</v>
      </c>
      <c r="M2068" s="1072"/>
      <c r="N2068" s="1072"/>
      <c r="O2068" s="1073"/>
      <c r="P2068" s="165" t="s">
        <v>196</v>
      </c>
    </row>
    <row r="2069" spans="1:16" ht="17.25" customHeight="1" thickBot="1">
      <c r="A2069" s="1084"/>
      <c r="B2069" s="47"/>
      <c r="C2069" s="1101"/>
      <c r="D2069" s="1102"/>
      <c r="E2069" s="1102"/>
      <c r="F2069" s="1102"/>
      <c r="G2069" s="1103"/>
      <c r="H2069" s="1106"/>
      <c r="I2069" s="1106"/>
      <c r="J2069" s="1111"/>
      <c r="K2069" s="1112"/>
      <c r="L2069" s="1074" t="s">
        <v>57</v>
      </c>
      <c r="M2069" s="1075"/>
      <c r="N2069" s="1076" t="str">
        <f>Master!$E$6</f>
        <v>2021-22</v>
      </c>
      <c r="O2069" s="1077"/>
    </row>
    <row r="2070" spans="1:16" ht="21.75" customHeight="1">
      <c r="A2070" s="1084"/>
      <c r="B2070" s="49" t="s">
        <v>79</v>
      </c>
      <c r="C2070" s="1078" t="s">
        <v>22</v>
      </c>
      <c r="D2070" s="1079"/>
      <c r="E2070" s="1079"/>
      <c r="F2070" s="1080"/>
      <c r="G2070" s="482" t="s">
        <v>186</v>
      </c>
      <c r="H2070" s="1081">
        <f>VLOOKUP($A2064,'Class-9'!$B$9:$EX$108,4,0)</f>
        <v>0</v>
      </c>
      <c r="I2070" s="1081"/>
      <c r="J2070" s="1081"/>
      <c r="K2070" s="1081"/>
      <c r="L2070" s="1081"/>
      <c r="M2070" s="1081"/>
      <c r="N2070" s="1081"/>
      <c r="O2070" s="1082"/>
    </row>
    <row r="2071" spans="1:16" ht="21.75" customHeight="1">
      <c r="A2071" s="1084"/>
      <c r="B2071" s="49" t="s">
        <v>79</v>
      </c>
      <c r="C2071" s="1065" t="s">
        <v>24</v>
      </c>
      <c r="D2071" s="1066"/>
      <c r="E2071" s="1066"/>
      <c r="F2071" s="1067"/>
      <c r="G2071" s="483" t="s">
        <v>186</v>
      </c>
      <c r="H2071" s="1068">
        <f>VLOOKUP($A2064,'Class-9'!$B$9:$EX$108,7,0)</f>
        <v>0</v>
      </c>
      <c r="I2071" s="1068"/>
      <c r="J2071" s="1068"/>
      <c r="K2071" s="1068"/>
      <c r="L2071" s="1068"/>
      <c r="M2071" s="1068"/>
      <c r="N2071" s="1068"/>
      <c r="O2071" s="1069"/>
    </row>
    <row r="2072" spans="1:16" ht="21.75" customHeight="1">
      <c r="A2072" s="1084"/>
      <c r="B2072" s="49" t="s">
        <v>79</v>
      </c>
      <c r="C2072" s="1065" t="s">
        <v>25</v>
      </c>
      <c r="D2072" s="1066"/>
      <c r="E2072" s="1066"/>
      <c r="F2072" s="1067"/>
      <c r="G2072" s="483" t="s">
        <v>186</v>
      </c>
      <c r="H2072" s="1068">
        <f>VLOOKUP($A2064,'Class-9'!$B$9:$EX$108,8,0)</f>
        <v>0</v>
      </c>
      <c r="I2072" s="1068"/>
      <c r="J2072" s="1068"/>
      <c r="K2072" s="1068"/>
      <c r="L2072" s="1068"/>
      <c r="M2072" s="1068"/>
      <c r="N2072" s="1068"/>
      <c r="O2072" s="1069"/>
    </row>
    <row r="2073" spans="1:16" ht="21.75" customHeight="1">
      <c r="A2073" s="1084"/>
      <c r="B2073" s="49" t="s">
        <v>79</v>
      </c>
      <c r="C2073" s="1065" t="s">
        <v>58</v>
      </c>
      <c r="D2073" s="1066"/>
      <c r="E2073" s="1066"/>
      <c r="F2073" s="1067"/>
      <c r="G2073" s="483" t="s">
        <v>186</v>
      </c>
      <c r="H2073" s="1068">
        <f>VLOOKUP($A2064,'Class-9'!$B$9:$EX$108,9,0)</f>
        <v>0</v>
      </c>
      <c r="I2073" s="1068"/>
      <c r="J2073" s="1068"/>
      <c r="K2073" s="1068"/>
      <c r="L2073" s="1068"/>
      <c r="M2073" s="1068"/>
      <c r="N2073" s="1068"/>
      <c r="O2073" s="1069"/>
    </row>
    <row r="2074" spans="1:16" ht="21.75" customHeight="1">
      <c r="A2074" s="1084"/>
      <c r="B2074" s="49" t="s">
        <v>79</v>
      </c>
      <c r="C2074" s="1065" t="s">
        <v>59</v>
      </c>
      <c r="D2074" s="1066"/>
      <c r="E2074" s="1066"/>
      <c r="F2074" s="1067"/>
      <c r="G2074" s="483" t="s">
        <v>186</v>
      </c>
      <c r="H2074" s="1070" t="str">
        <f>CONCATENATE('Class-9'!$G$4,'Class-9'!$J$4)</f>
        <v>9(A)</v>
      </c>
      <c r="I2074" s="1068"/>
      <c r="J2074" s="1068"/>
      <c r="K2074" s="1068"/>
      <c r="L2074" s="1068"/>
      <c r="M2074" s="1068"/>
      <c r="N2074" s="1068"/>
      <c r="O2074" s="1069"/>
    </row>
    <row r="2075" spans="1:16" ht="21.75" customHeight="1" thickBot="1">
      <c r="A2075" s="1084"/>
      <c r="B2075" s="49" t="s">
        <v>79</v>
      </c>
      <c r="C2075" s="1145" t="s">
        <v>27</v>
      </c>
      <c r="D2075" s="1146"/>
      <c r="E2075" s="1146"/>
      <c r="F2075" s="1147"/>
      <c r="G2075" s="484" t="s">
        <v>186</v>
      </c>
      <c r="H2075" s="1148">
        <f>VLOOKUP($A2064,'Class-9'!$B$9:$EX$108,10,0)</f>
        <v>0</v>
      </c>
      <c r="I2075" s="1148"/>
      <c r="J2075" s="1148"/>
      <c r="K2075" s="1148"/>
      <c r="L2075" s="1148"/>
      <c r="M2075" s="1148"/>
      <c r="N2075" s="1148"/>
      <c r="O2075" s="1149"/>
    </row>
    <row r="2076" spans="1:16" ht="19.5" customHeight="1">
      <c r="A2076" s="1084"/>
      <c r="B2076" s="60" t="s">
        <v>79</v>
      </c>
      <c r="C2076" s="1150" t="s">
        <v>60</v>
      </c>
      <c r="D2076" s="1151"/>
      <c r="E2076" s="1154" t="s">
        <v>83</v>
      </c>
      <c r="F2076" s="1154" t="s">
        <v>84</v>
      </c>
      <c r="G2076" s="1156" t="s">
        <v>33</v>
      </c>
      <c r="H2076" s="1158" t="s">
        <v>61</v>
      </c>
      <c r="I2076" s="1158"/>
      <c r="J2076" s="1159"/>
      <c r="K2076" s="1160" t="s">
        <v>100</v>
      </c>
      <c r="L2076" s="1161"/>
      <c r="M2076" s="1162"/>
      <c r="N2076" s="1154" t="s">
        <v>91</v>
      </c>
      <c r="O2076" s="1163" t="s">
        <v>209</v>
      </c>
    </row>
    <row r="2077" spans="1:16" ht="21.75" customHeight="1">
      <c r="A2077" s="1084"/>
      <c r="B2077" s="60"/>
      <c r="C2077" s="1152"/>
      <c r="D2077" s="1153"/>
      <c r="E2077" s="1155"/>
      <c r="F2077" s="1155"/>
      <c r="G2077" s="1157"/>
      <c r="H2077" s="507" t="s">
        <v>32</v>
      </c>
      <c r="I2077" s="347" t="s">
        <v>199</v>
      </c>
      <c r="J2077" s="508" t="s">
        <v>33</v>
      </c>
      <c r="K2077" s="507" t="s">
        <v>32</v>
      </c>
      <c r="L2077" s="347" t="s">
        <v>199</v>
      </c>
      <c r="M2077" s="508" t="s">
        <v>33</v>
      </c>
      <c r="N2077" s="1155"/>
      <c r="O2077" s="1164"/>
    </row>
    <row r="2078" spans="1:16" ht="21.75" customHeight="1" thickBot="1">
      <c r="A2078" s="1084"/>
      <c r="B2078" s="60" t="s">
        <v>79</v>
      </c>
      <c r="C2078" s="1139" t="s">
        <v>62</v>
      </c>
      <c r="D2078" s="1140"/>
      <c r="E2078" s="509">
        <f>'Class-9'!$L$7</f>
        <v>20</v>
      </c>
      <c r="F2078" s="509">
        <f>'Class-9'!$M$7</f>
        <v>20</v>
      </c>
      <c r="G2078" s="510">
        <f>SUM(E2078:F2078)</f>
        <v>40</v>
      </c>
      <c r="H2078" s="509">
        <f>'Class-9'!$O$7</f>
        <v>48</v>
      </c>
      <c r="I2078" s="509">
        <f>'Class-9'!$P$7</f>
        <v>12</v>
      </c>
      <c r="J2078" s="510">
        <f>SUM(H2078:I2078)</f>
        <v>60</v>
      </c>
      <c r="K2078" s="509">
        <f>'Class-9'!$R$7</f>
        <v>80</v>
      </c>
      <c r="L2078" s="509">
        <f>'Class-9'!$S$7</f>
        <v>20</v>
      </c>
      <c r="M2078" s="510">
        <f>SUM(K2078:L2078)</f>
        <v>100</v>
      </c>
      <c r="N2078" s="509">
        <f>SUM(G2078,J2078,M2078)</f>
        <v>200</v>
      </c>
      <c r="O2078" s="1165"/>
    </row>
    <row r="2079" spans="1:16" ht="17.25" customHeight="1">
      <c r="A2079" s="1084"/>
      <c r="B2079" s="60" t="s">
        <v>79</v>
      </c>
      <c r="C2079" s="1141" t="str">
        <f>'Class-9'!$L$3</f>
        <v>HINDI</v>
      </c>
      <c r="D2079" s="1142"/>
      <c r="E2079" s="511">
        <f>IF($J2067="TC",0,IF($J2067="Nso",0,VLOOKUP($A2064,'Class-9'!$B$9:$EX$108,11,0)))</f>
        <v>0</v>
      </c>
      <c r="F2079" s="511">
        <f>IF($J2067="TC",0,IF($J2067="Nso",0,VLOOKUP($A2064,'Class-9'!$B$9:$EX$108,12,0)))</f>
        <v>0</v>
      </c>
      <c r="G2079" s="512">
        <f>E2079+F2079</f>
        <v>0</v>
      </c>
      <c r="H2079" s="511">
        <f>IF($J2067="TC",0,IF($J2067="Nso",0,VLOOKUP($A2064,'Class-9'!$B$9:$EX$108,14,0)))</f>
        <v>0</v>
      </c>
      <c r="I2079" s="511">
        <f>IF($J2067="TC",0,IF($J2067="Nso",0,VLOOKUP($A2064,'Class-9'!$B$9:$EX$108,15,0)))</f>
        <v>0</v>
      </c>
      <c r="J2079" s="512">
        <f>H2079+I2079</f>
        <v>0</v>
      </c>
      <c r="K2079" s="511">
        <f>IF($J2067="TC",0,IF($J2067="Nso",0,VLOOKUP($A2064,'Class-9'!$B$9:$EX$108,17,0)))</f>
        <v>0</v>
      </c>
      <c r="L2079" s="511">
        <f>IF($J2067="Nso",0,VLOOKUP($A2064,'Class-9'!$B$9:$EX$108,18,0))</f>
        <v>0</v>
      </c>
      <c r="M2079" s="512">
        <f>K2079+L2079</f>
        <v>0</v>
      </c>
      <c r="N2079" s="511">
        <f>G2079+J2079+M2079</f>
        <v>0</v>
      </c>
      <c r="O2079" s="513" t="str">
        <f>IF($J2067="TC",0,IF($J2067="Nso",0,VLOOKUP($A2064,'Class-9'!$B$9:$EX$108,24,0)))</f>
        <v/>
      </c>
    </row>
    <row r="2080" spans="1:16" ht="17.25" customHeight="1">
      <c r="A2080" s="1084"/>
      <c r="B2080" s="60" t="s">
        <v>79</v>
      </c>
      <c r="C2080" s="1143" t="str">
        <f>'Class-9'!$Z$3</f>
        <v>ENGLISH</v>
      </c>
      <c r="D2080" s="1144"/>
      <c r="E2080" s="511">
        <f>IF($J2067="TC",0,IF($J2067="Nso",0,VLOOKUP($A2064,'Class-9'!$B$9:$EX$108,25,0)))</f>
        <v>0</v>
      </c>
      <c r="F2080" s="511">
        <f>IF($J2067="TC",0,IF($J2067="Nso",0,VLOOKUP($A2064,'Class-9'!$B$9:$EX$108,26,0)))</f>
        <v>0</v>
      </c>
      <c r="G2080" s="514">
        <f t="shared" ref="G2080:G2084" si="220">E2080+F2080</f>
        <v>0</v>
      </c>
      <c r="H2080" s="472">
        <f>IF($J2067="TC",0,IF($J2067="Nso",0,VLOOKUP($A2064,'Class-9'!$B$9:$EX$108,28,0)))</f>
        <v>0</v>
      </c>
      <c r="I2080" s="511">
        <f>IF($J2067="TC",0,IF($J2067="Nso",0,VLOOKUP($A2064,'Class-9'!$B$9:$EX$108,29,0)))</f>
        <v>0</v>
      </c>
      <c r="J2080" s="514">
        <f t="shared" ref="J2080:J2084" si="221">H2080+I2080</f>
        <v>0</v>
      </c>
      <c r="K2080" s="511">
        <f>IF($J2067="TC",0,IF($J2067="Nso",0,VLOOKUP($A2064,'Class-9'!$B$9:$EX$108,31,0)))</f>
        <v>0</v>
      </c>
      <c r="L2080" s="511">
        <f>IF($J2067="Nso",0,VLOOKUP($A2064,'Class-9'!$B$9:$EX$108,32,0))</f>
        <v>0</v>
      </c>
      <c r="M2080" s="514">
        <f t="shared" ref="M2080:M2084" si="222">K2080+L2080</f>
        <v>0</v>
      </c>
      <c r="N2080" s="511">
        <f t="shared" ref="N2080:N2084" si="223">G2080+J2080+M2080</f>
        <v>0</v>
      </c>
      <c r="O2080" s="513" t="str">
        <f>IF($J2067="TC",0,IF($J2067="Nso",0,VLOOKUP($A2064,'Class-9'!$B$9:$EX$108,38,0)))</f>
        <v/>
      </c>
    </row>
    <row r="2081" spans="1:15" ht="17.25" customHeight="1">
      <c r="A2081" s="1084"/>
      <c r="B2081" s="60" t="s">
        <v>79</v>
      </c>
      <c r="C2081" s="1143" t="str">
        <f>'Class-9'!$AN$3</f>
        <v>SANSKRIT</v>
      </c>
      <c r="D2081" s="1144"/>
      <c r="E2081" s="511">
        <f>IF($J2067="TC",0,IF($J2067="Nso",0,VLOOKUP($A2064,'Class-9'!$B$9:$EX$108,39,0)))</f>
        <v>0</v>
      </c>
      <c r="F2081" s="511">
        <f>IF($J2067="TC",0,IF($J2067="TC",0,IF($J2067="Nso",0,VLOOKUP($A2064,'Class-9'!$B$9:$EX$108,40,0))))</f>
        <v>0</v>
      </c>
      <c r="G2081" s="514">
        <f t="shared" si="220"/>
        <v>0</v>
      </c>
      <c r="H2081" s="472">
        <f>IF($J2067="TC",0,IF($J2067="Nso",0,VLOOKUP($A2064,'Class-9'!$B$9:$EX$108,42,0)))</f>
        <v>0</v>
      </c>
      <c r="I2081" s="511">
        <f>IF($J2067="TC",0,IF($J2067="Nso",0,VLOOKUP($A2064,'Class-9'!$B$9:$EX$108,43,0)))</f>
        <v>0</v>
      </c>
      <c r="J2081" s="514">
        <f t="shared" si="221"/>
        <v>0</v>
      </c>
      <c r="K2081" s="511">
        <f>IF($J2067="TC",0,IF($J2067="Nso",0,VLOOKUP($A2064,'Class-9'!$B$9:$EX$108,45,0)))</f>
        <v>0</v>
      </c>
      <c r="L2081" s="511">
        <f>IF($J2067="Nso",0,VLOOKUP($A2064,'Class-9'!$B$9:$EX$108,46,0))</f>
        <v>0</v>
      </c>
      <c r="M2081" s="514">
        <f t="shared" si="222"/>
        <v>0</v>
      </c>
      <c r="N2081" s="511">
        <f t="shared" si="223"/>
        <v>0</v>
      </c>
      <c r="O2081" s="513" t="str">
        <f>IF($J2067="TC",0,IF($J2067="Nso",0,VLOOKUP($A2064,'Class-9'!$B$9:$EX$108,52,0)))</f>
        <v/>
      </c>
    </row>
    <row r="2082" spans="1:15" ht="17.25" customHeight="1">
      <c r="A2082" s="1084"/>
      <c r="B2082" s="60" t="s">
        <v>79</v>
      </c>
      <c r="C2082" s="1143" t="str">
        <f>'Class-9'!$BB$3</f>
        <v>SCIENCE</v>
      </c>
      <c r="D2082" s="1144"/>
      <c r="E2082" s="511">
        <f>IF($J2067="TC",0,IF($J2067="Nso",0,VLOOKUP($A2064,'Class-9'!$B$9:$EX$108,53,0)))</f>
        <v>0</v>
      </c>
      <c r="F2082" s="511">
        <f>IF($J2067="TC",0,IF($J2067="Nso",0,VLOOKUP($A2064,'Class-9'!$B$9:$EX$108,54,0)))</f>
        <v>0</v>
      </c>
      <c r="G2082" s="514">
        <f t="shared" si="220"/>
        <v>0</v>
      </c>
      <c r="H2082" s="472">
        <f>IF($J2067="TC",0,IF($J2067="Nso",0,VLOOKUP($A2064,'Class-9'!$B$9:$EX$108,56,0)))</f>
        <v>0</v>
      </c>
      <c r="I2082" s="511">
        <f>IF($J2067="TC",0,IF($J2067="Nso",0,VLOOKUP($A2064,'Class-9'!$B$9:$EX$108,57,0)))</f>
        <v>0</v>
      </c>
      <c r="J2082" s="514">
        <f t="shared" si="221"/>
        <v>0</v>
      </c>
      <c r="K2082" s="511">
        <f>IF($J2067="TC",0,IF($J2067="Nso",0,VLOOKUP($A2064,'Class-9'!$B$9:$EX$108,59,0)))</f>
        <v>0</v>
      </c>
      <c r="L2082" s="511">
        <f>IF($J2067="Nso",0,VLOOKUP($A2064,'Class-9'!$B$9:$EX$108,60,0))</f>
        <v>0</v>
      </c>
      <c r="M2082" s="514">
        <f t="shared" si="222"/>
        <v>0</v>
      </c>
      <c r="N2082" s="511">
        <f t="shared" si="223"/>
        <v>0</v>
      </c>
      <c r="O2082" s="513" t="str">
        <f>IF($J2067="TC",0,IF($J2067="Nso",0,VLOOKUP($A2064,'Class-9'!$B$9:$EX$108,66,0)))</f>
        <v/>
      </c>
    </row>
    <row r="2083" spans="1:15" ht="17.25" customHeight="1">
      <c r="A2083" s="1084"/>
      <c r="B2083" s="60" t="s">
        <v>79</v>
      </c>
      <c r="C2083" s="1143" t="str">
        <f>'Class-9'!$BP$3</f>
        <v>MATHEMATICS</v>
      </c>
      <c r="D2083" s="1144"/>
      <c r="E2083" s="511">
        <f>IF($J2067="TC",0,IF($J2067="Nso",0,VLOOKUP($A2064,'Class-9'!$B$9:$EX$108,67,0)))</f>
        <v>0</v>
      </c>
      <c r="F2083" s="511">
        <f>IF($J2067="TC",0,IF($J2067="Nso",0,VLOOKUP($A2064,'Class-9'!$B$9:$EX$108,68,0)))</f>
        <v>0</v>
      </c>
      <c r="G2083" s="514">
        <f t="shared" si="220"/>
        <v>0</v>
      </c>
      <c r="H2083" s="472">
        <f>IF($J2067="TC",0,IF($J2067="Nso",0,VLOOKUP($A2064,'Class-9'!$B$9:$EX$108,70,0)))</f>
        <v>0</v>
      </c>
      <c r="I2083" s="511">
        <f>IF($J2067="TC",0,IF($J2067="Nso",0,VLOOKUP($A2064,'Class-9'!$B$9:$EX$108,71,0)))</f>
        <v>0</v>
      </c>
      <c r="J2083" s="514">
        <f t="shared" si="221"/>
        <v>0</v>
      </c>
      <c r="K2083" s="511">
        <f>IF($J2067="TC",0,IF($J2067="Nso",0,VLOOKUP($A2064,'Class-9'!$B$9:$EX$108,73,0)))</f>
        <v>0</v>
      </c>
      <c r="L2083" s="511">
        <f>IF($J2067="Nso",0,VLOOKUP($A2064,'Class-9'!$B$9:$EX$108,74,0))</f>
        <v>0</v>
      </c>
      <c r="M2083" s="514">
        <f t="shared" si="222"/>
        <v>0</v>
      </c>
      <c r="N2083" s="511">
        <f t="shared" si="223"/>
        <v>0</v>
      </c>
      <c r="O2083" s="513" t="str">
        <f>IF($J2067="TC",0,IF($J2067="Nso",0,VLOOKUP($A2064,'Class-9'!$B$9:$EX$108,80,0)))</f>
        <v/>
      </c>
    </row>
    <row r="2084" spans="1:15" ht="17.25" customHeight="1" thickBot="1">
      <c r="A2084" s="1084"/>
      <c r="B2084" s="60" t="s">
        <v>79</v>
      </c>
      <c r="C2084" s="1117" t="str">
        <f>'Class-9'!$CD$3</f>
        <v>SOCIAL SCIENCE</v>
      </c>
      <c r="D2084" s="1118"/>
      <c r="E2084" s="511">
        <f>IF($J2067="TC",0,IF($J2067="Nso",0,VLOOKUP($A2064,'Class-9'!$B$9:$EX$108,81,0)))</f>
        <v>0</v>
      </c>
      <c r="F2084" s="511">
        <f>IF($J2067="TC",0,IF($J2067="Nso",0,VLOOKUP($A2064,'Class-9'!$B$9:$EX$108,82,0)))</f>
        <v>0</v>
      </c>
      <c r="G2084" s="515">
        <f t="shared" si="220"/>
        <v>0</v>
      </c>
      <c r="H2084" s="516">
        <f>IF($J2067="TC",0,IF($J2067="Nso",0,VLOOKUP($A2064,'Class-9'!$B$9:$EX$108,84,0)))</f>
        <v>0</v>
      </c>
      <c r="I2084" s="511">
        <f>IF($J2067="TC",0,IF($J2067="Nso",0,VLOOKUP($A2064,'Class-9'!$B$9:$EX$108,85,0)))</f>
        <v>0</v>
      </c>
      <c r="J2084" s="515">
        <f t="shared" si="221"/>
        <v>0</v>
      </c>
      <c r="K2084" s="511">
        <f>IF($J2067="TC",0,IF($J2067="Nso",0,VLOOKUP($A2064,'Class-9'!$B$9:$EX$108,87,0)))</f>
        <v>0</v>
      </c>
      <c r="L2084" s="511">
        <f>IF($J2067="Nso",0,VLOOKUP($A2064,'Class-9'!$B$9:$EX$108,88,0))</f>
        <v>0</v>
      </c>
      <c r="M2084" s="515">
        <f t="shared" si="222"/>
        <v>0</v>
      </c>
      <c r="N2084" s="511">
        <f t="shared" si="223"/>
        <v>0</v>
      </c>
      <c r="O2084" s="513" t="str">
        <f>IF($J2067="TC",0,IF($J2067="Nso",0,VLOOKUP($A2064,'Class-9'!$B$9:$EX$108,94,0)))</f>
        <v/>
      </c>
    </row>
    <row r="2085" spans="1:15" ht="21.75" customHeight="1">
      <c r="A2085" s="1084"/>
      <c r="B2085" s="60" t="s">
        <v>79</v>
      </c>
      <c r="C2085" s="1119" t="s">
        <v>92</v>
      </c>
      <c r="D2085" s="1120"/>
      <c r="E2085" s="1121"/>
      <c r="F2085" s="1125" t="s">
        <v>93</v>
      </c>
      <c r="G2085" s="1126"/>
      <c r="H2085" s="1127" t="s">
        <v>94</v>
      </c>
      <c r="I2085" s="1128"/>
      <c r="J2085" s="1129" t="s">
        <v>47</v>
      </c>
      <c r="K2085" s="1130"/>
      <c r="L2085" s="517" t="s">
        <v>114</v>
      </c>
      <c r="M2085" s="1131" t="s">
        <v>45</v>
      </c>
      <c r="N2085" s="1132"/>
      <c r="O2085" s="518" t="s">
        <v>49</v>
      </c>
    </row>
    <row r="2086" spans="1:15" ht="21.75" customHeight="1" thickBot="1">
      <c r="A2086" s="1084"/>
      <c r="B2086" s="60" t="s">
        <v>79</v>
      </c>
      <c r="C2086" s="1122"/>
      <c r="D2086" s="1123"/>
      <c r="E2086" s="1124"/>
      <c r="F2086" s="1133">
        <f>IF($J2067="TC",0,IF($J2067="Nso",0,VLOOKUP($A2064,'Class-9'!$B$9:$EX$108,146,0)))</f>
        <v>0</v>
      </c>
      <c r="G2086" s="1134"/>
      <c r="H2086" s="1133">
        <f>IF($J2067="TC",0,IF($J2067="Nso",0,VLOOKUP($A2064,'Class-9'!$B$9:$EX$108,147,0)))</f>
        <v>0</v>
      </c>
      <c r="I2086" s="1134"/>
      <c r="J2086" s="1135">
        <f>IF($J2067="TC",0,IF($J2067="Nso",0,VLOOKUP($A2064,'Class-9'!$B$9:$EX$108,148,0)))</f>
        <v>0</v>
      </c>
      <c r="K2086" s="1136"/>
      <c r="L2086" s="349" t="str">
        <f>IF($J2067="TC",0,IF($J2067="Nso",0,VLOOKUP($A2064,'Class-9'!$B$9:$EX$108,149,0)))</f>
        <v/>
      </c>
      <c r="M2086" s="1137" t="str">
        <f>IF($J2067="TC","TC",IF($J2067="Nso","NSO",VLOOKUP($A2064,'Class-9'!$B$9:$EX$108,150,0)))</f>
        <v/>
      </c>
      <c r="N2086" s="1138"/>
      <c r="O2086" s="123" t="str">
        <f>IF($J2067="Nso",0,VLOOKUP($A2064,'Class-9'!$B$9:$EX$108,152,0))</f>
        <v/>
      </c>
    </row>
    <row r="2087" spans="1:15" ht="21.75" customHeight="1">
      <c r="A2087" s="1084"/>
      <c r="B2087" s="60" t="s">
        <v>79</v>
      </c>
      <c r="C2087" s="1186" t="s">
        <v>65</v>
      </c>
      <c r="D2087" s="1187"/>
      <c r="E2087" s="1187"/>
      <c r="F2087" s="1187"/>
      <c r="G2087" s="1187"/>
      <c r="H2087" s="1188"/>
      <c r="I2087" s="1189" t="s">
        <v>66</v>
      </c>
      <c r="J2087" s="1190"/>
      <c r="K2087" s="1190"/>
      <c r="L2087" s="124">
        <f>VLOOKUP($A2064,'Class-9'!$B$9:$EX$108,143,0)</f>
        <v>0</v>
      </c>
      <c r="M2087" s="1191" t="s">
        <v>126</v>
      </c>
      <c r="N2087" s="1192"/>
      <c r="O2087" s="1193"/>
    </row>
    <row r="2088" spans="1:15" ht="21.75" customHeight="1" thickBot="1">
      <c r="A2088" s="1084"/>
      <c r="B2088" s="60" t="s">
        <v>79</v>
      </c>
      <c r="C2088" s="1194" t="s">
        <v>60</v>
      </c>
      <c r="D2088" s="1195"/>
      <c r="E2088" s="1195"/>
      <c r="F2088" s="1196" t="s">
        <v>197</v>
      </c>
      <c r="G2088" s="1196"/>
      <c r="H2088" s="351" t="s">
        <v>53</v>
      </c>
      <c r="I2088" s="1197" t="s">
        <v>67</v>
      </c>
      <c r="J2088" s="1198"/>
      <c r="K2088" s="1198"/>
      <c r="L2088" s="174">
        <f>VLOOKUP($A2064,'Class-9'!$B$9:$EX$108,144,0)</f>
        <v>0</v>
      </c>
      <c r="M2088" s="1199" t="str">
        <f>IF($J2067="TC",0,IF($J2067="Nso",0,VLOOKUP($A2064,'Class-9'!$B$9:$EX$108,145,0)))</f>
        <v/>
      </c>
      <c r="N2088" s="1200"/>
      <c r="O2088" s="1201"/>
    </row>
    <row r="2089" spans="1:15" ht="21.75" customHeight="1">
      <c r="A2089" s="1084"/>
      <c r="B2089" s="60" t="s">
        <v>79</v>
      </c>
      <c r="C2089" s="1194"/>
      <c r="D2089" s="1195"/>
      <c r="E2089" s="1195"/>
      <c r="F2089" s="1196"/>
      <c r="G2089" s="1196"/>
      <c r="H2089" s="490" t="s">
        <v>203</v>
      </c>
      <c r="I2089" s="1202" t="s">
        <v>68</v>
      </c>
      <c r="J2089" s="1203"/>
      <c r="K2089" s="1203"/>
      <c r="L2089" s="1204">
        <f>IF($J2067="TC","Transferred",IF($J2067="Nso","NameSeparated",VLOOKUP($A2064,'Class-9'!$B$9:$EX$108,153,0)))</f>
        <v>0</v>
      </c>
      <c r="M2089" s="1204"/>
      <c r="N2089" s="1204"/>
      <c r="O2089" s="1205"/>
    </row>
    <row r="2090" spans="1:15" s="489" customFormat="1" ht="17.25" customHeight="1">
      <c r="A2090" s="1084"/>
      <c r="B2090" s="488" t="s">
        <v>79</v>
      </c>
      <c r="C2090" s="1166" t="str">
        <f>'Class-9'!$CR$3</f>
        <v>Foundation Of Information Tech.</v>
      </c>
      <c r="D2090" s="1167"/>
      <c r="E2090" s="1168"/>
      <c r="F2090" s="1169" t="str">
        <f>IF($J2067="TC",0,IF($J2067="Nso",0,VLOOKUP($A2064,'Class-9'!$B$9:$GA$108,170,0)))</f>
        <v>0/200</v>
      </c>
      <c r="G2090" s="1169"/>
      <c r="H2090" s="122">
        <f>IF($J2067="TC",0,IF($J2067="Nso",0,VLOOKUP($A2064,'Class-9'!$B$9:$GA$108,106,0)))</f>
        <v>0</v>
      </c>
      <c r="I2090" s="1170" t="s">
        <v>81</v>
      </c>
      <c r="J2090" s="1171"/>
      <c r="K2090" s="1171"/>
      <c r="L2090" s="1172">
        <f>'Class-9'!$T$2</f>
        <v>44676</v>
      </c>
      <c r="M2090" s="1173"/>
      <c r="N2090" s="1173"/>
      <c r="O2090" s="1174"/>
    </row>
    <row r="2091" spans="1:15" s="489" customFormat="1" ht="17.25" customHeight="1">
      <c r="A2091" s="1084"/>
      <c r="B2091" s="488" t="s">
        <v>79</v>
      </c>
      <c r="C2091" s="1175" t="str">
        <f>'Class-9'!$DD$3</f>
        <v>Health &amp; Phy. Edu.</v>
      </c>
      <c r="D2091" s="1169"/>
      <c r="E2091" s="1169"/>
      <c r="F2091" s="1176" t="str">
        <f>IF($J2067="TC",0,IF($J2067="Nso",0,VLOOKUP($A2064,'Class-9'!$B$9:$GA$108,174,0)))</f>
        <v>0/200</v>
      </c>
      <c r="G2091" s="1177"/>
      <c r="H2091" s="122">
        <f>IF($J2067="TC",0,IF($J2067="Nso",0,VLOOKUP($A2064,'Class-9'!$B$9:$GA$108,118,0)))</f>
        <v>0</v>
      </c>
      <c r="I2091" s="1178"/>
      <c r="J2091" s="1179"/>
      <c r="K2091" s="1179"/>
      <c r="L2091" s="1179"/>
      <c r="M2091" s="1179"/>
      <c r="N2091" s="1179"/>
      <c r="O2091" s="1180"/>
    </row>
    <row r="2092" spans="1:15" s="489" customFormat="1" ht="17.25" customHeight="1">
      <c r="A2092" s="1084"/>
      <c r="B2092" s="488" t="s">
        <v>79</v>
      </c>
      <c r="C2092" s="1184" t="str">
        <f>'Class-9'!$DP$3</f>
        <v>S.U.P.W.</v>
      </c>
      <c r="D2092" s="1185"/>
      <c r="E2092" s="1185"/>
      <c r="F2092" s="1176" t="str">
        <f>IF($J2067="TC",0,IF($J2067="Nso",0,VLOOKUP($A2064,'Class-9'!$B$9:$GA$108,178,0)))</f>
        <v>0/100</v>
      </c>
      <c r="G2092" s="1177"/>
      <c r="H2092" s="122">
        <f>IF($J2067="TC",0,IF($J2067="Nso",0,VLOOKUP($A2064,'Class-9'!$B$9:$GA$108,124,0)))</f>
        <v>0</v>
      </c>
      <c r="I2092" s="1181"/>
      <c r="J2092" s="1182"/>
      <c r="K2092" s="1182"/>
      <c r="L2092" s="1182"/>
      <c r="M2092" s="1182"/>
      <c r="N2092" s="1182"/>
      <c r="O2092" s="1183"/>
    </row>
    <row r="2093" spans="1:15" s="489" customFormat="1" ht="17.25" customHeight="1">
      <c r="A2093" s="1084"/>
      <c r="B2093" s="488"/>
      <c r="C2093" s="1184" t="str">
        <f>'Class-9'!$DV$3</f>
        <v>ART EDUCATION</v>
      </c>
      <c r="D2093" s="1185"/>
      <c r="E2093" s="1185"/>
      <c r="F2093" s="1176" t="str">
        <f>IF($J2066="TC",0,IF($J2066="Nso",0,VLOOKUP($A2064,'Class-9'!$B$9:$GA$108,182,0)))</f>
        <v>0/100</v>
      </c>
      <c r="G2093" s="1177"/>
      <c r="H2093" s="122">
        <f>IF($J2066="TC",0,IF($J2066="Nso",0,VLOOKUP($A2064,'Class-9'!$B$9:$GA$108,130,0)))</f>
        <v>0</v>
      </c>
      <c r="I2093" s="1237" t="s">
        <v>95</v>
      </c>
      <c r="J2093" s="1221"/>
      <c r="K2093" s="1221"/>
      <c r="L2093" s="1221"/>
      <c r="M2093" s="1221"/>
      <c r="N2093" s="1221"/>
      <c r="O2093" s="1222"/>
    </row>
    <row r="2094" spans="1:15" s="489" customFormat="1" ht="17.25" customHeight="1" thickBot="1">
      <c r="A2094" s="1084"/>
      <c r="B2094" s="488" t="s">
        <v>79</v>
      </c>
      <c r="C2094" s="1238" t="str">
        <f>'Class-9'!$EB$3</f>
        <v>H &amp; C RAJ</v>
      </c>
      <c r="D2094" s="1239"/>
      <c r="E2094" s="1239"/>
      <c r="F2094" s="1240" t="str">
        <f>IF($J2067="TC",0,IF($J2067="Nso",0,VLOOKUP($A2064,'Class-9'!$B$9:$GZ$108,186,0)))</f>
        <v>0/200</v>
      </c>
      <c r="G2094" s="1241"/>
      <c r="H2094" s="468">
        <f>IF($J2067="TC",0,IF($J2067="Nso",0,VLOOKUP($A2064,'Class-9'!$B$9:$GAZ$108,142,0)))</f>
        <v>0</v>
      </c>
      <c r="I2094" s="1237" t="s">
        <v>74</v>
      </c>
      <c r="J2094" s="1221"/>
      <c r="K2094" s="1221"/>
      <c r="L2094" s="1221"/>
      <c r="M2094" s="1221"/>
      <c r="N2094" s="1221"/>
      <c r="O2094" s="1222"/>
    </row>
    <row r="2095" spans="1:15" ht="17.25" customHeight="1">
      <c r="A2095" s="1084"/>
      <c r="B2095" s="49" t="s">
        <v>79</v>
      </c>
      <c r="C2095" s="1209" t="s">
        <v>205</v>
      </c>
      <c r="D2095" s="1210"/>
      <c r="E2095" s="1211"/>
      <c r="F2095" s="1218" t="s">
        <v>206</v>
      </c>
      <c r="G2095" s="1219"/>
      <c r="H2095" s="519" t="s">
        <v>34</v>
      </c>
      <c r="I2095" s="1220" t="s">
        <v>75</v>
      </c>
      <c r="J2095" s="1221"/>
      <c r="K2095" s="1221"/>
      <c r="L2095" s="1221"/>
      <c r="M2095" s="1221"/>
      <c r="N2095" s="1221"/>
      <c r="O2095" s="1222"/>
    </row>
    <row r="2096" spans="1:15" ht="17.25" customHeight="1">
      <c r="A2096" s="1084"/>
      <c r="B2096" s="49" t="s">
        <v>79</v>
      </c>
      <c r="C2096" s="1212"/>
      <c r="D2096" s="1213"/>
      <c r="E2096" s="1214"/>
      <c r="F2096" s="1223" t="s">
        <v>207</v>
      </c>
      <c r="G2096" s="1224"/>
      <c r="H2096" s="520" t="s">
        <v>204</v>
      </c>
      <c r="I2096" s="1225" t="s">
        <v>76</v>
      </c>
      <c r="J2096" s="1226"/>
      <c r="K2096" s="1226"/>
      <c r="L2096" s="1226"/>
      <c r="M2096" s="1226"/>
      <c r="N2096" s="1226"/>
      <c r="O2096" s="1227"/>
    </row>
    <row r="2097" spans="1:16" ht="17.25" customHeight="1">
      <c r="A2097" s="1084"/>
      <c r="B2097" s="49" t="s">
        <v>79</v>
      </c>
      <c r="C2097" s="1212"/>
      <c r="D2097" s="1213"/>
      <c r="E2097" s="1214"/>
      <c r="F2097" s="1223" t="s">
        <v>211</v>
      </c>
      <c r="G2097" s="1224"/>
      <c r="H2097" s="520" t="s">
        <v>69</v>
      </c>
      <c r="I2097" s="1228"/>
      <c r="J2097" s="1229"/>
      <c r="K2097" s="1229"/>
      <c r="L2097" s="1229"/>
      <c r="M2097" s="1229"/>
      <c r="N2097" s="1229"/>
      <c r="O2097" s="1230"/>
    </row>
    <row r="2098" spans="1:16" ht="17.25" customHeight="1">
      <c r="A2098" s="1084"/>
      <c r="B2098" s="49" t="s">
        <v>79</v>
      </c>
      <c r="C2098" s="1212"/>
      <c r="D2098" s="1213"/>
      <c r="E2098" s="1214"/>
      <c r="F2098" s="1223" t="s">
        <v>212</v>
      </c>
      <c r="G2098" s="1224"/>
      <c r="H2098" s="520" t="s">
        <v>70</v>
      </c>
      <c r="I2098" s="1228"/>
      <c r="J2098" s="1229"/>
      <c r="K2098" s="1229"/>
      <c r="L2098" s="1229"/>
      <c r="M2098" s="1229"/>
      <c r="N2098" s="1229"/>
      <c r="O2098" s="1230"/>
    </row>
    <row r="2099" spans="1:16" ht="17.25" customHeight="1">
      <c r="A2099" s="1084"/>
      <c r="B2099" s="49" t="s">
        <v>79</v>
      </c>
      <c r="C2099" s="1212"/>
      <c r="D2099" s="1213"/>
      <c r="E2099" s="1214"/>
      <c r="F2099" s="1223" t="s">
        <v>125</v>
      </c>
      <c r="G2099" s="1224"/>
      <c r="H2099" s="520" t="s">
        <v>72</v>
      </c>
      <c r="I2099" s="1231" t="s">
        <v>96</v>
      </c>
      <c r="J2099" s="1232"/>
      <c r="K2099" s="1232"/>
      <c r="L2099" s="1232"/>
      <c r="M2099" s="1232"/>
      <c r="N2099" s="1232"/>
      <c r="O2099" s="1233"/>
    </row>
    <row r="2100" spans="1:16" ht="17.25" customHeight="1" thickBot="1">
      <c r="A2100" s="1084"/>
      <c r="B2100" s="62" t="s">
        <v>79</v>
      </c>
      <c r="C2100" s="1215"/>
      <c r="D2100" s="1216"/>
      <c r="E2100" s="1217"/>
      <c r="F2100" s="1206" t="s">
        <v>208</v>
      </c>
      <c r="G2100" s="1207"/>
      <c r="H2100" s="521" t="s">
        <v>71</v>
      </c>
      <c r="I2100" s="1234"/>
      <c r="J2100" s="1235"/>
      <c r="K2100" s="1235"/>
      <c r="L2100" s="1235"/>
      <c r="M2100" s="1235"/>
      <c r="N2100" s="1235"/>
      <c r="O2100" s="1236"/>
    </row>
    <row r="2101" spans="1:16" ht="24.75" customHeight="1" thickTop="1" thickBot="1">
      <c r="A2101" s="504">
        <f>A2064+1</f>
        <v>57</v>
      </c>
      <c r="B2101" s="1083" t="s">
        <v>56</v>
      </c>
      <c r="C2101" s="1083"/>
      <c r="D2101" s="1083"/>
      <c r="E2101" s="1083"/>
      <c r="F2101" s="1083"/>
      <c r="G2101" s="1083"/>
      <c r="H2101" s="1083"/>
      <c r="I2101" s="1083"/>
      <c r="J2101" s="1083"/>
      <c r="K2101" s="1083"/>
      <c r="L2101" s="1083"/>
      <c r="M2101" s="1083"/>
      <c r="N2101" s="1083"/>
      <c r="O2101" s="1083"/>
    </row>
    <row r="2102" spans="1:16" ht="42" customHeight="1" thickTop="1">
      <c r="A2102" s="1084"/>
      <c r="B2102" s="1085"/>
      <c r="C2102" s="1086"/>
      <c r="D2102" s="1089" t="str">
        <f>Master!$E$8</f>
        <v>Govt. Sr. Secondary School Raimalwada</v>
      </c>
      <c r="E2102" s="1090"/>
      <c r="F2102" s="1090"/>
      <c r="G2102" s="1090"/>
      <c r="H2102" s="1090"/>
      <c r="I2102" s="1090"/>
      <c r="J2102" s="1090"/>
      <c r="K2102" s="1090"/>
      <c r="L2102" s="1090"/>
      <c r="M2102" s="1090"/>
      <c r="N2102" s="1090"/>
      <c r="O2102" s="1091"/>
    </row>
    <row r="2103" spans="1:16" ht="27.75" customHeight="1" thickBot="1">
      <c r="A2103" s="1084"/>
      <c r="B2103" s="1087"/>
      <c r="C2103" s="1088"/>
      <c r="D2103" s="1092" t="str">
        <f>Master!$E$11</f>
        <v>P.S.-Bapini (Jodhpur)</v>
      </c>
      <c r="E2103" s="1093"/>
      <c r="F2103" s="1093"/>
      <c r="G2103" s="1093"/>
      <c r="H2103" s="1093"/>
      <c r="I2103" s="1093"/>
      <c r="J2103" s="1093"/>
      <c r="K2103" s="1093"/>
      <c r="L2103" s="1093"/>
      <c r="M2103" s="1093"/>
      <c r="N2103" s="1093"/>
      <c r="O2103" s="1094"/>
    </row>
    <row r="2104" spans="1:16" ht="17.25" customHeight="1">
      <c r="A2104" s="1084"/>
      <c r="B2104" s="352"/>
      <c r="C2104" s="1095" t="s">
        <v>188</v>
      </c>
      <c r="D2104" s="1096"/>
      <c r="E2104" s="1096"/>
      <c r="F2104" s="1096"/>
      <c r="G2104" s="1097"/>
      <c r="H2104" s="1104" t="s">
        <v>161</v>
      </c>
      <c r="I2104" s="1104"/>
      <c r="J2104" s="1107">
        <f>VLOOKUP($A2101,'Class-9'!$B$9:$K$108,6)</f>
        <v>0</v>
      </c>
      <c r="K2104" s="1108"/>
      <c r="L2104" s="1113" t="s">
        <v>77</v>
      </c>
      <c r="M2104" s="1114"/>
      <c r="N2104" s="1115" t="str">
        <f>Master!$E$14</f>
        <v>08151106901</v>
      </c>
      <c r="O2104" s="1116"/>
    </row>
    <row r="2105" spans="1:16" ht="17.25" customHeight="1">
      <c r="A2105" s="1084"/>
      <c r="B2105" s="47"/>
      <c r="C2105" s="1098"/>
      <c r="D2105" s="1099"/>
      <c r="E2105" s="1099"/>
      <c r="F2105" s="1099"/>
      <c r="G2105" s="1100"/>
      <c r="H2105" s="1105"/>
      <c r="I2105" s="1105"/>
      <c r="J2105" s="1109"/>
      <c r="K2105" s="1110"/>
      <c r="L2105" s="1071" t="s">
        <v>73</v>
      </c>
      <c r="M2105" s="1072"/>
      <c r="N2105" s="1072"/>
      <c r="O2105" s="1073"/>
      <c r="P2105" s="165" t="s">
        <v>196</v>
      </c>
    </row>
    <row r="2106" spans="1:16" ht="17.25" customHeight="1" thickBot="1">
      <c r="A2106" s="1084"/>
      <c r="B2106" s="47"/>
      <c r="C2106" s="1101"/>
      <c r="D2106" s="1102"/>
      <c r="E2106" s="1102"/>
      <c r="F2106" s="1102"/>
      <c r="G2106" s="1103"/>
      <c r="H2106" s="1106"/>
      <c r="I2106" s="1106"/>
      <c r="J2106" s="1111"/>
      <c r="K2106" s="1112"/>
      <c r="L2106" s="1074" t="s">
        <v>57</v>
      </c>
      <c r="M2106" s="1075"/>
      <c r="N2106" s="1076" t="str">
        <f>Master!$E$6</f>
        <v>2021-22</v>
      </c>
      <c r="O2106" s="1077"/>
    </row>
    <row r="2107" spans="1:16" ht="21.75" customHeight="1">
      <c r="A2107" s="1084"/>
      <c r="B2107" s="49" t="s">
        <v>79</v>
      </c>
      <c r="C2107" s="1078" t="s">
        <v>22</v>
      </c>
      <c r="D2107" s="1079"/>
      <c r="E2107" s="1079"/>
      <c r="F2107" s="1080"/>
      <c r="G2107" s="482" t="s">
        <v>186</v>
      </c>
      <c r="H2107" s="1081">
        <f>VLOOKUP($A2101,'Class-9'!$B$9:$EX$108,4,0)</f>
        <v>0</v>
      </c>
      <c r="I2107" s="1081"/>
      <c r="J2107" s="1081"/>
      <c r="K2107" s="1081"/>
      <c r="L2107" s="1081"/>
      <c r="M2107" s="1081"/>
      <c r="N2107" s="1081"/>
      <c r="O2107" s="1082"/>
    </row>
    <row r="2108" spans="1:16" ht="21.75" customHeight="1">
      <c r="A2108" s="1084"/>
      <c r="B2108" s="49" t="s">
        <v>79</v>
      </c>
      <c r="C2108" s="1065" t="s">
        <v>24</v>
      </c>
      <c r="D2108" s="1066"/>
      <c r="E2108" s="1066"/>
      <c r="F2108" s="1067"/>
      <c r="G2108" s="483" t="s">
        <v>186</v>
      </c>
      <c r="H2108" s="1068">
        <f>VLOOKUP($A2101,'Class-9'!$B$9:$EX$108,7,0)</f>
        <v>0</v>
      </c>
      <c r="I2108" s="1068"/>
      <c r="J2108" s="1068"/>
      <c r="K2108" s="1068"/>
      <c r="L2108" s="1068"/>
      <c r="M2108" s="1068"/>
      <c r="N2108" s="1068"/>
      <c r="O2108" s="1069"/>
    </row>
    <row r="2109" spans="1:16" ht="21.75" customHeight="1">
      <c r="A2109" s="1084"/>
      <c r="B2109" s="49" t="s">
        <v>79</v>
      </c>
      <c r="C2109" s="1065" t="s">
        <v>25</v>
      </c>
      <c r="D2109" s="1066"/>
      <c r="E2109" s="1066"/>
      <c r="F2109" s="1067"/>
      <c r="G2109" s="483" t="s">
        <v>186</v>
      </c>
      <c r="H2109" s="1068">
        <f>VLOOKUP($A2101,'Class-9'!$B$9:$EX$108,8,0)</f>
        <v>0</v>
      </c>
      <c r="I2109" s="1068"/>
      <c r="J2109" s="1068"/>
      <c r="K2109" s="1068"/>
      <c r="L2109" s="1068"/>
      <c r="M2109" s="1068"/>
      <c r="N2109" s="1068"/>
      <c r="O2109" s="1069"/>
    </row>
    <row r="2110" spans="1:16" ht="21.75" customHeight="1">
      <c r="A2110" s="1084"/>
      <c r="B2110" s="49" t="s">
        <v>79</v>
      </c>
      <c r="C2110" s="1065" t="s">
        <v>58</v>
      </c>
      <c r="D2110" s="1066"/>
      <c r="E2110" s="1066"/>
      <c r="F2110" s="1067"/>
      <c r="G2110" s="483" t="s">
        <v>186</v>
      </c>
      <c r="H2110" s="1068">
        <f>VLOOKUP($A2101,'Class-9'!$B$9:$EX$108,9,0)</f>
        <v>0</v>
      </c>
      <c r="I2110" s="1068"/>
      <c r="J2110" s="1068"/>
      <c r="K2110" s="1068"/>
      <c r="L2110" s="1068"/>
      <c r="M2110" s="1068"/>
      <c r="N2110" s="1068"/>
      <c r="O2110" s="1069"/>
    </row>
    <row r="2111" spans="1:16" ht="21.75" customHeight="1">
      <c r="A2111" s="1084"/>
      <c r="B2111" s="49" t="s">
        <v>79</v>
      </c>
      <c r="C2111" s="1065" t="s">
        <v>59</v>
      </c>
      <c r="D2111" s="1066"/>
      <c r="E2111" s="1066"/>
      <c r="F2111" s="1067"/>
      <c r="G2111" s="483" t="s">
        <v>186</v>
      </c>
      <c r="H2111" s="1070" t="str">
        <f>CONCATENATE('Class-9'!$G$4,'Class-9'!$J$4)</f>
        <v>9(A)</v>
      </c>
      <c r="I2111" s="1068"/>
      <c r="J2111" s="1068"/>
      <c r="K2111" s="1068"/>
      <c r="L2111" s="1068"/>
      <c r="M2111" s="1068"/>
      <c r="N2111" s="1068"/>
      <c r="O2111" s="1069"/>
    </row>
    <row r="2112" spans="1:16" ht="21.75" customHeight="1" thickBot="1">
      <c r="A2112" s="1084"/>
      <c r="B2112" s="49" t="s">
        <v>79</v>
      </c>
      <c r="C2112" s="1145" t="s">
        <v>27</v>
      </c>
      <c r="D2112" s="1146"/>
      <c r="E2112" s="1146"/>
      <c r="F2112" s="1147"/>
      <c r="G2112" s="484" t="s">
        <v>186</v>
      </c>
      <c r="H2112" s="1148">
        <f>VLOOKUP($A2101,'Class-9'!$B$9:$EX$108,10,0)</f>
        <v>0</v>
      </c>
      <c r="I2112" s="1148"/>
      <c r="J2112" s="1148"/>
      <c r="K2112" s="1148"/>
      <c r="L2112" s="1148"/>
      <c r="M2112" s="1148"/>
      <c r="N2112" s="1148"/>
      <c r="O2112" s="1149"/>
    </row>
    <row r="2113" spans="1:15" ht="19.5" customHeight="1">
      <c r="A2113" s="1084"/>
      <c r="B2113" s="60" t="s">
        <v>79</v>
      </c>
      <c r="C2113" s="1150" t="s">
        <v>60</v>
      </c>
      <c r="D2113" s="1151"/>
      <c r="E2113" s="1154" t="s">
        <v>83</v>
      </c>
      <c r="F2113" s="1154" t="s">
        <v>84</v>
      </c>
      <c r="G2113" s="1156" t="s">
        <v>33</v>
      </c>
      <c r="H2113" s="1158" t="s">
        <v>61</v>
      </c>
      <c r="I2113" s="1158"/>
      <c r="J2113" s="1159"/>
      <c r="K2113" s="1160" t="s">
        <v>100</v>
      </c>
      <c r="L2113" s="1161"/>
      <c r="M2113" s="1162"/>
      <c r="N2113" s="1154" t="s">
        <v>91</v>
      </c>
      <c r="O2113" s="1163" t="s">
        <v>209</v>
      </c>
    </row>
    <row r="2114" spans="1:15" ht="21.75" customHeight="1">
      <c r="A2114" s="1084"/>
      <c r="B2114" s="60"/>
      <c r="C2114" s="1152"/>
      <c r="D2114" s="1153"/>
      <c r="E2114" s="1155"/>
      <c r="F2114" s="1155"/>
      <c r="G2114" s="1157"/>
      <c r="H2114" s="507" t="s">
        <v>32</v>
      </c>
      <c r="I2114" s="347" t="s">
        <v>199</v>
      </c>
      <c r="J2114" s="508" t="s">
        <v>33</v>
      </c>
      <c r="K2114" s="507" t="s">
        <v>32</v>
      </c>
      <c r="L2114" s="347" t="s">
        <v>199</v>
      </c>
      <c r="M2114" s="508" t="s">
        <v>33</v>
      </c>
      <c r="N2114" s="1155"/>
      <c r="O2114" s="1164"/>
    </row>
    <row r="2115" spans="1:15" ht="21.75" customHeight="1" thickBot="1">
      <c r="A2115" s="1084"/>
      <c r="B2115" s="60" t="s">
        <v>79</v>
      </c>
      <c r="C2115" s="1139" t="s">
        <v>62</v>
      </c>
      <c r="D2115" s="1140"/>
      <c r="E2115" s="509">
        <f>'Class-9'!$L$7</f>
        <v>20</v>
      </c>
      <c r="F2115" s="509">
        <f>'Class-9'!$M$7</f>
        <v>20</v>
      </c>
      <c r="G2115" s="510">
        <f>SUM(E2115:F2115)</f>
        <v>40</v>
      </c>
      <c r="H2115" s="509">
        <f>'Class-9'!$O$7</f>
        <v>48</v>
      </c>
      <c r="I2115" s="509">
        <f>'Class-9'!$P$7</f>
        <v>12</v>
      </c>
      <c r="J2115" s="510">
        <f>SUM(H2115:I2115)</f>
        <v>60</v>
      </c>
      <c r="K2115" s="509">
        <f>'Class-9'!$R$7</f>
        <v>80</v>
      </c>
      <c r="L2115" s="509">
        <f>'Class-9'!$S$7</f>
        <v>20</v>
      </c>
      <c r="M2115" s="510">
        <f>SUM(K2115:L2115)</f>
        <v>100</v>
      </c>
      <c r="N2115" s="509">
        <f>SUM(G2115,J2115,M2115)</f>
        <v>200</v>
      </c>
      <c r="O2115" s="1165"/>
    </row>
    <row r="2116" spans="1:15" ht="17.25" customHeight="1">
      <c r="A2116" s="1084"/>
      <c r="B2116" s="60" t="s">
        <v>79</v>
      </c>
      <c r="C2116" s="1141" t="str">
        <f>'Class-9'!$L$3</f>
        <v>HINDI</v>
      </c>
      <c r="D2116" s="1142"/>
      <c r="E2116" s="511">
        <f>IF($J2104="TC",0,IF($J2104="Nso",0,VLOOKUP($A2101,'Class-9'!$B$9:$EX$108,11,0)))</f>
        <v>0</v>
      </c>
      <c r="F2116" s="511">
        <f>IF($J2104="TC",0,IF($J2104="Nso",0,VLOOKUP($A2101,'Class-9'!$B$9:$EX$108,12,0)))</f>
        <v>0</v>
      </c>
      <c r="G2116" s="512">
        <f>E2116+F2116</f>
        <v>0</v>
      </c>
      <c r="H2116" s="511">
        <f>IF($J2104="TC",0,IF($J2104="Nso",0,VLOOKUP($A2101,'Class-9'!$B$9:$EX$108,14,0)))</f>
        <v>0</v>
      </c>
      <c r="I2116" s="511">
        <f>IF($J2104="TC",0,IF($J2104="Nso",0,VLOOKUP($A2101,'Class-9'!$B$9:$EX$108,15,0)))</f>
        <v>0</v>
      </c>
      <c r="J2116" s="512">
        <f>H2116+I2116</f>
        <v>0</v>
      </c>
      <c r="K2116" s="511">
        <f>IF($J2104="TC",0,IF($J2104="Nso",0,VLOOKUP($A2101,'Class-9'!$B$9:$EX$108,17,0)))</f>
        <v>0</v>
      </c>
      <c r="L2116" s="511">
        <f>IF($J2104="Nso",0,VLOOKUP($A2101,'Class-9'!$B$9:$EX$108,18,0))</f>
        <v>0</v>
      </c>
      <c r="M2116" s="512">
        <f>K2116+L2116</f>
        <v>0</v>
      </c>
      <c r="N2116" s="511">
        <f>G2116+J2116+M2116</f>
        <v>0</v>
      </c>
      <c r="O2116" s="513" t="str">
        <f>IF($J2104="TC",0,IF($J2104="Nso",0,VLOOKUP($A2101,'Class-9'!$B$9:$EX$108,24,0)))</f>
        <v/>
      </c>
    </row>
    <row r="2117" spans="1:15" ht="17.25" customHeight="1">
      <c r="A2117" s="1084"/>
      <c r="B2117" s="60" t="s">
        <v>79</v>
      </c>
      <c r="C2117" s="1143" t="str">
        <f>'Class-9'!$Z$3</f>
        <v>ENGLISH</v>
      </c>
      <c r="D2117" s="1144"/>
      <c r="E2117" s="511">
        <f>IF($J2104="TC",0,IF($J2104="Nso",0,VLOOKUP($A2101,'Class-9'!$B$9:$EX$108,25,0)))</f>
        <v>0</v>
      </c>
      <c r="F2117" s="511">
        <f>IF($J2104="TC",0,IF($J2104="Nso",0,VLOOKUP($A2101,'Class-9'!$B$9:$EX$108,26,0)))</f>
        <v>0</v>
      </c>
      <c r="G2117" s="514">
        <f t="shared" ref="G2117:G2121" si="224">E2117+F2117</f>
        <v>0</v>
      </c>
      <c r="H2117" s="472">
        <f>IF($J2104="TC",0,IF($J2104="Nso",0,VLOOKUP($A2101,'Class-9'!$B$9:$EX$108,28,0)))</f>
        <v>0</v>
      </c>
      <c r="I2117" s="511">
        <f>IF($J2104="TC",0,IF($J2104="Nso",0,VLOOKUP($A2101,'Class-9'!$B$9:$EX$108,29,0)))</f>
        <v>0</v>
      </c>
      <c r="J2117" s="514">
        <f t="shared" ref="J2117:J2121" si="225">H2117+I2117</f>
        <v>0</v>
      </c>
      <c r="K2117" s="511">
        <f>IF($J2104="TC",0,IF($J2104="Nso",0,VLOOKUP($A2101,'Class-9'!$B$9:$EX$108,31,0)))</f>
        <v>0</v>
      </c>
      <c r="L2117" s="511">
        <f>IF($J2104="Nso",0,VLOOKUP($A2101,'Class-9'!$B$9:$EX$108,32,0))</f>
        <v>0</v>
      </c>
      <c r="M2117" s="514">
        <f t="shared" ref="M2117:M2121" si="226">K2117+L2117</f>
        <v>0</v>
      </c>
      <c r="N2117" s="511">
        <f t="shared" ref="N2117:N2121" si="227">G2117+J2117+M2117</f>
        <v>0</v>
      </c>
      <c r="O2117" s="513" t="str">
        <f>IF($J2104="TC",0,IF($J2104="Nso",0,VLOOKUP($A2101,'Class-9'!$B$9:$EX$108,38,0)))</f>
        <v/>
      </c>
    </row>
    <row r="2118" spans="1:15" ht="17.25" customHeight="1">
      <c r="A2118" s="1084"/>
      <c r="B2118" s="60" t="s">
        <v>79</v>
      </c>
      <c r="C2118" s="1143" t="str">
        <f>'Class-9'!$AN$3</f>
        <v>SANSKRIT</v>
      </c>
      <c r="D2118" s="1144"/>
      <c r="E2118" s="511">
        <f>IF($J2104="TC",0,IF($J2104="Nso",0,VLOOKUP($A2101,'Class-9'!$B$9:$EX$108,39,0)))</f>
        <v>0</v>
      </c>
      <c r="F2118" s="511">
        <f>IF($J2104="TC",0,IF($J2104="TC",0,IF($J2104="Nso",0,VLOOKUP($A2101,'Class-9'!$B$9:$EX$108,40,0))))</f>
        <v>0</v>
      </c>
      <c r="G2118" s="514">
        <f t="shared" si="224"/>
        <v>0</v>
      </c>
      <c r="H2118" s="472">
        <f>IF($J2104="TC",0,IF($J2104="Nso",0,VLOOKUP($A2101,'Class-9'!$B$9:$EX$108,42,0)))</f>
        <v>0</v>
      </c>
      <c r="I2118" s="511">
        <f>IF($J2104="TC",0,IF($J2104="Nso",0,VLOOKUP($A2101,'Class-9'!$B$9:$EX$108,43,0)))</f>
        <v>0</v>
      </c>
      <c r="J2118" s="514">
        <f t="shared" si="225"/>
        <v>0</v>
      </c>
      <c r="K2118" s="511">
        <f>IF($J2104="TC",0,IF($J2104="Nso",0,VLOOKUP($A2101,'Class-9'!$B$9:$EX$108,45,0)))</f>
        <v>0</v>
      </c>
      <c r="L2118" s="511">
        <f>IF($J2104="Nso",0,VLOOKUP($A2101,'Class-9'!$B$9:$EX$108,46,0))</f>
        <v>0</v>
      </c>
      <c r="M2118" s="514">
        <f t="shared" si="226"/>
        <v>0</v>
      </c>
      <c r="N2118" s="511">
        <f t="shared" si="227"/>
        <v>0</v>
      </c>
      <c r="O2118" s="513" t="str">
        <f>IF($J2104="TC",0,IF($J2104="Nso",0,VLOOKUP($A2101,'Class-9'!$B$9:$EX$108,52,0)))</f>
        <v/>
      </c>
    </row>
    <row r="2119" spans="1:15" ht="17.25" customHeight="1">
      <c r="A2119" s="1084"/>
      <c r="B2119" s="60" t="s">
        <v>79</v>
      </c>
      <c r="C2119" s="1143" t="str">
        <f>'Class-9'!$BB$3</f>
        <v>SCIENCE</v>
      </c>
      <c r="D2119" s="1144"/>
      <c r="E2119" s="511">
        <f>IF($J2104="TC",0,IF($J2104="Nso",0,VLOOKUP($A2101,'Class-9'!$B$9:$EX$108,53,0)))</f>
        <v>0</v>
      </c>
      <c r="F2119" s="511">
        <f>IF($J2104="TC",0,IF($J2104="Nso",0,VLOOKUP($A2101,'Class-9'!$B$9:$EX$108,54,0)))</f>
        <v>0</v>
      </c>
      <c r="G2119" s="514">
        <f t="shared" si="224"/>
        <v>0</v>
      </c>
      <c r="H2119" s="472">
        <f>IF($J2104="TC",0,IF($J2104="Nso",0,VLOOKUP($A2101,'Class-9'!$B$9:$EX$108,56,0)))</f>
        <v>0</v>
      </c>
      <c r="I2119" s="511">
        <f>IF($J2104="TC",0,IF($J2104="Nso",0,VLOOKUP($A2101,'Class-9'!$B$9:$EX$108,57,0)))</f>
        <v>0</v>
      </c>
      <c r="J2119" s="514">
        <f t="shared" si="225"/>
        <v>0</v>
      </c>
      <c r="K2119" s="511">
        <f>IF($J2104="TC",0,IF($J2104="Nso",0,VLOOKUP($A2101,'Class-9'!$B$9:$EX$108,59,0)))</f>
        <v>0</v>
      </c>
      <c r="L2119" s="511">
        <f>IF($J2104="Nso",0,VLOOKUP($A2101,'Class-9'!$B$9:$EX$108,60,0))</f>
        <v>0</v>
      </c>
      <c r="M2119" s="514">
        <f t="shared" si="226"/>
        <v>0</v>
      </c>
      <c r="N2119" s="511">
        <f t="shared" si="227"/>
        <v>0</v>
      </c>
      <c r="O2119" s="513" t="str">
        <f>IF($J2104="TC",0,IF($J2104="Nso",0,VLOOKUP($A2101,'Class-9'!$B$9:$EX$108,66,0)))</f>
        <v/>
      </c>
    </row>
    <row r="2120" spans="1:15" ht="17.25" customHeight="1">
      <c r="A2120" s="1084"/>
      <c r="B2120" s="60" t="s">
        <v>79</v>
      </c>
      <c r="C2120" s="1143" t="str">
        <f>'Class-9'!$BP$3</f>
        <v>MATHEMATICS</v>
      </c>
      <c r="D2120" s="1144"/>
      <c r="E2120" s="511">
        <f>IF($J2104="TC",0,IF($J2104="Nso",0,VLOOKUP($A2101,'Class-9'!$B$9:$EX$108,67,0)))</f>
        <v>0</v>
      </c>
      <c r="F2120" s="511">
        <f>IF($J2104="TC",0,IF($J2104="Nso",0,VLOOKUP($A2101,'Class-9'!$B$9:$EX$108,68,0)))</f>
        <v>0</v>
      </c>
      <c r="G2120" s="514">
        <f t="shared" si="224"/>
        <v>0</v>
      </c>
      <c r="H2120" s="472">
        <f>IF($J2104="TC",0,IF($J2104="Nso",0,VLOOKUP($A2101,'Class-9'!$B$9:$EX$108,70,0)))</f>
        <v>0</v>
      </c>
      <c r="I2120" s="511">
        <f>IF($J2104="TC",0,IF($J2104="Nso",0,VLOOKUP($A2101,'Class-9'!$B$9:$EX$108,71,0)))</f>
        <v>0</v>
      </c>
      <c r="J2120" s="514">
        <f t="shared" si="225"/>
        <v>0</v>
      </c>
      <c r="K2120" s="511">
        <f>IF($J2104="TC",0,IF($J2104="Nso",0,VLOOKUP($A2101,'Class-9'!$B$9:$EX$108,73,0)))</f>
        <v>0</v>
      </c>
      <c r="L2120" s="511">
        <f>IF($J2104="Nso",0,VLOOKUP($A2101,'Class-9'!$B$9:$EX$108,74,0))</f>
        <v>0</v>
      </c>
      <c r="M2120" s="514">
        <f t="shared" si="226"/>
        <v>0</v>
      </c>
      <c r="N2120" s="511">
        <f t="shared" si="227"/>
        <v>0</v>
      </c>
      <c r="O2120" s="513" t="str">
        <f>IF($J2104="TC",0,IF($J2104="Nso",0,VLOOKUP($A2101,'Class-9'!$B$9:$EX$108,80,0)))</f>
        <v/>
      </c>
    </row>
    <row r="2121" spans="1:15" ht="17.25" customHeight="1" thickBot="1">
      <c r="A2121" s="1084"/>
      <c r="B2121" s="60" t="s">
        <v>79</v>
      </c>
      <c r="C2121" s="1117" t="str">
        <f>'Class-9'!$CD$3</f>
        <v>SOCIAL SCIENCE</v>
      </c>
      <c r="D2121" s="1118"/>
      <c r="E2121" s="511">
        <f>IF($J2104="TC",0,IF($J2104="Nso",0,VLOOKUP($A2101,'Class-9'!$B$9:$EX$108,81,0)))</f>
        <v>0</v>
      </c>
      <c r="F2121" s="511">
        <f>IF($J2104="TC",0,IF($J2104="Nso",0,VLOOKUP($A2101,'Class-9'!$B$9:$EX$108,82,0)))</f>
        <v>0</v>
      </c>
      <c r="G2121" s="515">
        <f t="shared" si="224"/>
        <v>0</v>
      </c>
      <c r="H2121" s="516">
        <f>IF($J2104="TC",0,IF($J2104="Nso",0,VLOOKUP($A2101,'Class-9'!$B$9:$EX$108,84,0)))</f>
        <v>0</v>
      </c>
      <c r="I2121" s="511">
        <f>IF($J2104="TC",0,IF($J2104="Nso",0,VLOOKUP($A2101,'Class-9'!$B$9:$EX$108,85,0)))</f>
        <v>0</v>
      </c>
      <c r="J2121" s="515">
        <f t="shared" si="225"/>
        <v>0</v>
      </c>
      <c r="K2121" s="511">
        <f>IF($J2104="TC",0,IF($J2104="Nso",0,VLOOKUP($A2101,'Class-9'!$B$9:$EX$108,87,0)))</f>
        <v>0</v>
      </c>
      <c r="L2121" s="511">
        <f>IF($J2104="Nso",0,VLOOKUP($A2101,'Class-9'!$B$9:$EX$108,88,0))</f>
        <v>0</v>
      </c>
      <c r="M2121" s="515">
        <f t="shared" si="226"/>
        <v>0</v>
      </c>
      <c r="N2121" s="511">
        <f t="shared" si="227"/>
        <v>0</v>
      </c>
      <c r="O2121" s="513" t="str">
        <f>IF($J2104="TC",0,IF($J2104="Nso",0,VLOOKUP($A2101,'Class-9'!$B$9:$EX$108,94,0)))</f>
        <v/>
      </c>
    </row>
    <row r="2122" spans="1:15" ht="21.75" customHeight="1">
      <c r="A2122" s="1084"/>
      <c r="B2122" s="60" t="s">
        <v>79</v>
      </c>
      <c r="C2122" s="1119" t="s">
        <v>92</v>
      </c>
      <c r="D2122" s="1120"/>
      <c r="E2122" s="1121"/>
      <c r="F2122" s="1125" t="s">
        <v>93</v>
      </c>
      <c r="G2122" s="1126"/>
      <c r="H2122" s="1127" t="s">
        <v>94</v>
      </c>
      <c r="I2122" s="1128"/>
      <c r="J2122" s="1129" t="s">
        <v>47</v>
      </c>
      <c r="K2122" s="1130"/>
      <c r="L2122" s="517" t="s">
        <v>114</v>
      </c>
      <c r="M2122" s="1131" t="s">
        <v>45</v>
      </c>
      <c r="N2122" s="1132"/>
      <c r="O2122" s="518" t="s">
        <v>49</v>
      </c>
    </row>
    <row r="2123" spans="1:15" ht="21.75" customHeight="1" thickBot="1">
      <c r="A2123" s="1084"/>
      <c r="B2123" s="60" t="s">
        <v>79</v>
      </c>
      <c r="C2123" s="1122"/>
      <c r="D2123" s="1123"/>
      <c r="E2123" s="1124"/>
      <c r="F2123" s="1133">
        <f>IF($J2104="TC",0,IF($J2104="Nso",0,VLOOKUP($A2101,'Class-9'!$B$9:$EX$108,146,0)))</f>
        <v>0</v>
      </c>
      <c r="G2123" s="1134"/>
      <c r="H2123" s="1133">
        <f>IF($J2104="TC",0,IF($J2104="Nso",0,VLOOKUP($A2101,'Class-9'!$B$9:$EX$108,147,0)))</f>
        <v>0</v>
      </c>
      <c r="I2123" s="1134"/>
      <c r="J2123" s="1135">
        <f>IF($J2104="TC",0,IF($J2104="Nso",0,VLOOKUP($A2101,'Class-9'!$B$9:$EX$108,148,0)))</f>
        <v>0</v>
      </c>
      <c r="K2123" s="1136"/>
      <c r="L2123" s="349" t="str">
        <f>IF($J2104="TC",0,IF($J2104="Nso",0,VLOOKUP($A2101,'Class-9'!$B$9:$EX$108,149,0)))</f>
        <v/>
      </c>
      <c r="M2123" s="1137" t="str">
        <f>IF($J2104="TC","TC",IF($J2104="Nso","NSO",VLOOKUP($A2101,'Class-9'!$B$9:$EX$108,150,0)))</f>
        <v/>
      </c>
      <c r="N2123" s="1138"/>
      <c r="O2123" s="123" t="str">
        <f>IF($J2104="Nso",0,VLOOKUP($A2101,'Class-9'!$B$9:$EX$108,152,0))</f>
        <v/>
      </c>
    </row>
    <row r="2124" spans="1:15" ht="21.75" customHeight="1">
      <c r="A2124" s="1084"/>
      <c r="B2124" s="60" t="s">
        <v>79</v>
      </c>
      <c r="C2124" s="1186" t="s">
        <v>65</v>
      </c>
      <c r="D2124" s="1187"/>
      <c r="E2124" s="1187"/>
      <c r="F2124" s="1187"/>
      <c r="G2124" s="1187"/>
      <c r="H2124" s="1188"/>
      <c r="I2124" s="1189" t="s">
        <v>66</v>
      </c>
      <c r="J2124" s="1190"/>
      <c r="K2124" s="1190"/>
      <c r="L2124" s="124">
        <f>VLOOKUP($A2101,'Class-9'!$B$9:$EX$108,143,0)</f>
        <v>0</v>
      </c>
      <c r="M2124" s="1191" t="s">
        <v>126</v>
      </c>
      <c r="N2124" s="1192"/>
      <c r="O2124" s="1193"/>
    </row>
    <row r="2125" spans="1:15" ht="21.75" customHeight="1" thickBot="1">
      <c r="A2125" s="1084"/>
      <c r="B2125" s="60" t="s">
        <v>79</v>
      </c>
      <c r="C2125" s="1194" t="s">
        <v>60</v>
      </c>
      <c r="D2125" s="1195"/>
      <c r="E2125" s="1195"/>
      <c r="F2125" s="1196" t="s">
        <v>197</v>
      </c>
      <c r="G2125" s="1196"/>
      <c r="H2125" s="351" t="s">
        <v>53</v>
      </c>
      <c r="I2125" s="1197" t="s">
        <v>67</v>
      </c>
      <c r="J2125" s="1198"/>
      <c r="K2125" s="1198"/>
      <c r="L2125" s="174">
        <f>VLOOKUP($A2101,'Class-9'!$B$9:$EX$108,144,0)</f>
        <v>0</v>
      </c>
      <c r="M2125" s="1199" t="str">
        <f>IF($J2104="TC",0,IF($J2104="Nso",0,VLOOKUP($A2101,'Class-9'!$B$9:$EX$108,145,0)))</f>
        <v/>
      </c>
      <c r="N2125" s="1200"/>
      <c r="O2125" s="1201"/>
    </row>
    <row r="2126" spans="1:15" ht="21.75" customHeight="1">
      <c r="A2126" s="1084"/>
      <c r="B2126" s="60" t="s">
        <v>79</v>
      </c>
      <c r="C2126" s="1194"/>
      <c r="D2126" s="1195"/>
      <c r="E2126" s="1195"/>
      <c r="F2126" s="1196"/>
      <c r="G2126" s="1196"/>
      <c r="H2126" s="490" t="s">
        <v>203</v>
      </c>
      <c r="I2126" s="1202" t="s">
        <v>68</v>
      </c>
      <c r="J2126" s="1203"/>
      <c r="K2126" s="1203"/>
      <c r="L2126" s="1204">
        <f>IF($J2104="TC","Transferred",IF($J2104="Nso","NameSeparated",VLOOKUP($A2101,'Class-9'!$B$9:$EX$108,153,0)))</f>
        <v>0</v>
      </c>
      <c r="M2126" s="1204"/>
      <c r="N2126" s="1204"/>
      <c r="O2126" s="1205"/>
    </row>
    <row r="2127" spans="1:15" s="489" customFormat="1" ht="17.25" customHeight="1">
      <c r="A2127" s="1084"/>
      <c r="B2127" s="488" t="s">
        <v>79</v>
      </c>
      <c r="C2127" s="1166" t="str">
        <f>'Class-9'!$CR$3</f>
        <v>Foundation Of Information Tech.</v>
      </c>
      <c r="D2127" s="1167"/>
      <c r="E2127" s="1168"/>
      <c r="F2127" s="1169" t="str">
        <f>IF($J2104="TC",0,IF($J2104="Nso",0,VLOOKUP($A2101,'Class-9'!$B$9:$GA$108,170,0)))</f>
        <v>0/200</v>
      </c>
      <c r="G2127" s="1169"/>
      <c r="H2127" s="122">
        <f>IF($J2104="TC",0,IF($J2104="Nso",0,VLOOKUP($A2101,'Class-9'!$B$9:$GA$108,106,0)))</f>
        <v>0</v>
      </c>
      <c r="I2127" s="1170" t="s">
        <v>81</v>
      </c>
      <c r="J2127" s="1171"/>
      <c r="K2127" s="1171"/>
      <c r="L2127" s="1172">
        <f>'Class-9'!$T$2</f>
        <v>44676</v>
      </c>
      <c r="M2127" s="1173"/>
      <c r="N2127" s="1173"/>
      <c r="O2127" s="1174"/>
    </row>
    <row r="2128" spans="1:15" s="489" customFormat="1" ht="17.25" customHeight="1">
      <c r="A2128" s="1084"/>
      <c r="B2128" s="488" t="s">
        <v>79</v>
      </c>
      <c r="C2128" s="1175" t="str">
        <f>'Class-9'!$DD$3</f>
        <v>Health &amp; Phy. Edu.</v>
      </c>
      <c r="D2128" s="1169"/>
      <c r="E2128" s="1169"/>
      <c r="F2128" s="1176" t="str">
        <f>IF($J2104="TC",0,IF($J2104="Nso",0,VLOOKUP($A2101,'Class-9'!$B$9:$GA$108,174,0)))</f>
        <v>0/200</v>
      </c>
      <c r="G2128" s="1177"/>
      <c r="H2128" s="122">
        <f>IF($J2104="TC",0,IF($J2104="Nso",0,VLOOKUP($A2101,'Class-9'!$B$9:$GA$108,118,0)))</f>
        <v>0</v>
      </c>
      <c r="I2128" s="1178"/>
      <c r="J2128" s="1179"/>
      <c r="K2128" s="1179"/>
      <c r="L2128" s="1179"/>
      <c r="M2128" s="1179"/>
      <c r="N2128" s="1179"/>
      <c r="O2128" s="1180"/>
    </row>
    <row r="2129" spans="1:16" s="489" customFormat="1" ht="17.25" customHeight="1">
      <c r="A2129" s="1084"/>
      <c r="B2129" s="488" t="s">
        <v>79</v>
      </c>
      <c r="C2129" s="1184" t="str">
        <f>'Class-9'!$DP$3</f>
        <v>S.U.P.W.</v>
      </c>
      <c r="D2129" s="1185"/>
      <c r="E2129" s="1185"/>
      <c r="F2129" s="1176" t="str">
        <f>IF($J2104="TC",0,IF($J2104="Nso",0,VLOOKUP($A2101,'Class-9'!$B$9:$GA$108,178,0)))</f>
        <v>0/100</v>
      </c>
      <c r="G2129" s="1177"/>
      <c r="H2129" s="122">
        <f>IF($J2104="TC",0,IF($J2104="Nso",0,VLOOKUP($A2101,'Class-9'!$B$9:$GA$108,124,0)))</f>
        <v>0</v>
      </c>
      <c r="I2129" s="1181"/>
      <c r="J2129" s="1182"/>
      <c r="K2129" s="1182"/>
      <c r="L2129" s="1182"/>
      <c r="M2129" s="1182"/>
      <c r="N2129" s="1182"/>
      <c r="O2129" s="1183"/>
    </row>
    <row r="2130" spans="1:16" s="489" customFormat="1" ht="17.25" customHeight="1">
      <c r="A2130" s="1084"/>
      <c r="B2130" s="488"/>
      <c r="C2130" s="1184" t="str">
        <f>'Class-9'!$DV$3</f>
        <v>ART EDUCATION</v>
      </c>
      <c r="D2130" s="1185"/>
      <c r="E2130" s="1185"/>
      <c r="F2130" s="1176" t="str">
        <f>IF($J2103="TC",0,IF($J2103="Nso",0,VLOOKUP($A2101,'Class-9'!$B$9:$GA$108,182,0)))</f>
        <v>0/100</v>
      </c>
      <c r="G2130" s="1177"/>
      <c r="H2130" s="122">
        <f>IF($J2103="TC",0,IF($J2103="Nso",0,VLOOKUP($A2101,'Class-9'!$B$9:$GA$108,130,0)))</f>
        <v>0</v>
      </c>
      <c r="I2130" s="1237" t="s">
        <v>95</v>
      </c>
      <c r="J2130" s="1221"/>
      <c r="K2130" s="1221"/>
      <c r="L2130" s="1221"/>
      <c r="M2130" s="1221"/>
      <c r="N2130" s="1221"/>
      <c r="O2130" s="1222"/>
    </row>
    <row r="2131" spans="1:16" s="489" customFormat="1" ht="17.25" customHeight="1" thickBot="1">
      <c r="A2131" s="1084"/>
      <c r="B2131" s="488" t="s">
        <v>79</v>
      </c>
      <c r="C2131" s="1238" t="str">
        <f>'Class-9'!$EB$3</f>
        <v>H &amp; C RAJ</v>
      </c>
      <c r="D2131" s="1239"/>
      <c r="E2131" s="1239"/>
      <c r="F2131" s="1240" t="str">
        <f>IF($J2104="TC",0,IF($J2104="Nso",0,VLOOKUP($A2101,'Class-9'!$B$9:$GZ$108,186,0)))</f>
        <v>0/200</v>
      </c>
      <c r="G2131" s="1241"/>
      <c r="H2131" s="468">
        <f>IF($J2104="TC",0,IF($J2104="Nso",0,VLOOKUP($A2101,'Class-9'!$B$9:$GAZ$108,142,0)))</f>
        <v>0</v>
      </c>
      <c r="I2131" s="1237" t="s">
        <v>74</v>
      </c>
      <c r="J2131" s="1221"/>
      <c r="K2131" s="1221"/>
      <c r="L2131" s="1221"/>
      <c r="M2131" s="1221"/>
      <c r="N2131" s="1221"/>
      <c r="O2131" s="1222"/>
    </row>
    <row r="2132" spans="1:16" ht="17.25" customHeight="1">
      <c r="A2132" s="1084"/>
      <c r="B2132" s="49" t="s">
        <v>79</v>
      </c>
      <c r="C2132" s="1209" t="s">
        <v>205</v>
      </c>
      <c r="D2132" s="1210"/>
      <c r="E2132" s="1211"/>
      <c r="F2132" s="1218" t="s">
        <v>206</v>
      </c>
      <c r="G2132" s="1219"/>
      <c r="H2132" s="519" t="s">
        <v>34</v>
      </c>
      <c r="I2132" s="1220" t="s">
        <v>75</v>
      </c>
      <c r="J2132" s="1221"/>
      <c r="K2132" s="1221"/>
      <c r="L2132" s="1221"/>
      <c r="M2132" s="1221"/>
      <c r="N2132" s="1221"/>
      <c r="O2132" s="1222"/>
    </row>
    <row r="2133" spans="1:16" ht="17.25" customHeight="1">
      <c r="A2133" s="1084"/>
      <c r="B2133" s="49" t="s">
        <v>79</v>
      </c>
      <c r="C2133" s="1212"/>
      <c r="D2133" s="1213"/>
      <c r="E2133" s="1214"/>
      <c r="F2133" s="1223" t="s">
        <v>207</v>
      </c>
      <c r="G2133" s="1224"/>
      <c r="H2133" s="520" t="s">
        <v>204</v>
      </c>
      <c r="I2133" s="1225" t="s">
        <v>76</v>
      </c>
      <c r="J2133" s="1226"/>
      <c r="K2133" s="1226"/>
      <c r="L2133" s="1226"/>
      <c r="M2133" s="1226"/>
      <c r="N2133" s="1226"/>
      <c r="O2133" s="1227"/>
    </row>
    <row r="2134" spans="1:16" ht="17.25" customHeight="1">
      <c r="A2134" s="1084"/>
      <c r="B2134" s="49" t="s">
        <v>79</v>
      </c>
      <c r="C2134" s="1212"/>
      <c r="D2134" s="1213"/>
      <c r="E2134" s="1214"/>
      <c r="F2134" s="1223" t="s">
        <v>211</v>
      </c>
      <c r="G2134" s="1224"/>
      <c r="H2134" s="520" t="s">
        <v>69</v>
      </c>
      <c r="I2134" s="1228"/>
      <c r="J2134" s="1229"/>
      <c r="K2134" s="1229"/>
      <c r="L2134" s="1229"/>
      <c r="M2134" s="1229"/>
      <c r="N2134" s="1229"/>
      <c r="O2134" s="1230"/>
    </row>
    <row r="2135" spans="1:16" ht="17.25" customHeight="1">
      <c r="A2135" s="1084"/>
      <c r="B2135" s="49" t="s">
        <v>79</v>
      </c>
      <c r="C2135" s="1212"/>
      <c r="D2135" s="1213"/>
      <c r="E2135" s="1214"/>
      <c r="F2135" s="1223" t="s">
        <v>212</v>
      </c>
      <c r="G2135" s="1224"/>
      <c r="H2135" s="520" t="s">
        <v>70</v>
      </c>
      <c r="I2135" s="1228"/>
      <c r="J2135" s="1229"/>
      <c r="K2135" s="1229"/>
      <c r="L2135" s="1229"/>
      <c r="M2135" s="1229"/>
      <c r="N2135" s="1229"/>
      <c r="O2135" s="1230"/>
    </row>
    <row r="2136" spans="1:16" ht="17.25" customHeight="1">
      <c r="A2136" s="1084"/>
      <c r="B2136" s="49" t="s">
        <v>79</v>
      </c>
      <c r="C2136" s="1212"/>
      <c r="D2136" s="1213"/>
      <c r="E2136" s="1214"/>
      <c r="F2136" s="1223" t="s">
        <v>125</v>
      </c>
      <c r="G2136" s="1224"/>
      <c r="H2136" s="520" t="s">
        <v>72</v>
      </c>
      <c r="I2136" s="1231" t="s">
        <v>96</v>
      </c>
      <c r="J2136" s="1232"/>
      <c r="K2136" s="1232"/>
      <c r="L2136" s="1232"/>
      <c r="M2136" s="1232"/>
      <c r="N2136" s="1232"/>
      <c r="O2136" s="1233"/>
    </row>
    <row r="2137" spans="1:16" ht="17.25" customHeight="1" thickBot="1">
      <c r="A2137" s="1084"/>
      <c r="B2137" s="62" t="s">
        <v>79</v>
      </c>
      <c r="C2137" s="1215"/>
      <c r="D2137" s="1216"/>
      <c r="E2137" s="1217"/>
      <c r="F2137" s="1206" t="s">
        <v>208</v>
      </c>
      <c r="G2137" s="1207"/>
      <c r="H2137" s="521" t="s">
        <v>71</v>
      </c>
      <c r="I2137" s="1234"/>
      <c r="J2137" s="1235"/>
      <c r="K2137" s="1235"/>
      <c r="L2137" s="1235"/>
      <c r="M2137" s="1235"/>
      <c r="N2137" s="1235"/>
      <c r="O2137" s="1236"/>
    </row>
    <row r="2138" spans="1:16" ht="22.5" customHeight="1" thickTop="1">
      <c r="A2138" s="1208"/>
      <c r="B2138" s="1208"/>
      <c r="C2138" s="1208"/>
      <c r="D2138" s="1208"/>
      <c r="E2138" s="1208"/>
      <c r="F2138" s="1208"/>
      <c r="G2138" s="1208"/>
      <c r="H2138" s="1208"/>
      <c r="I2138" s="1208"/>
      <c r="J2138" s="1208"/>
      <c r="K2138" s="1208"/>
      <c r="L2138" s="1208"/>
      <c r="M2138" s="1208"/>
      <c r="N2138" s="1208"/>
      <c r="O2138" s="1208"/>
    </row>
    <row r="2139" spans="1:16" ht="24.75" customHeight="1" thickBot="1">
      <c r="A2139" s="504">
        <f>A2101+1</f>
        <v>58</v>
      </c>
      <c r="B2139" s="1083" t="s">
        <v>56</v>
      </c>
      <c r="C2139" s="1083"/>
      <c r="D2139" s="1083"/>
      <c r="E2139" s="1083"/>
      <c r="F2139" s="1083"/>
      <c r="G2139" s="1083"/>
      <c r="H2139" s="1083"/>
      <c r="I2139" s="1083"/>
      <c r="J2139" s="1083"/>
      <c r="K2139" s="1083"/>
      <c r="L2139" s="1083"/>
      <c r="M2139" s="1083"/>
      <c r="N2139" s="1083"/>
      <c r="O2139" s="1083"/>
    </row>
    <row r="2140" spans="1:16" ht="42" customHeight="1" thickTop="1">
      <c r="A2140" s="1084"/>
      <c r="B2140" s="1085"/>
      <c r="C2140" s="1086"/>
      <c r="D2140" s="1089" t="str">
        <f>Master!$E$8</f>
        <v>Govt. Sr. Secondary School Raimalwada</v>
      </c>
      <c r="E2140" s="1090"/>
      <c r="F2140" s="1090"/>
      <c r="G2140" s="1090"/>
      <c r="H2140" s="1090"/>
      <c r="I2140" s="1090"/>
      <c r="J2140" s="1090"/>
      <c r="K2140" s="1090"/>
      <c r="L2140" s="1090"/>
      <c r="M2140" s="1090"/>
      <c r="N2140" s="1090"/>
      <c r="O2140" s="1091"/>
    </row>
    <row r="2141" spans="1:16" ht="27.75" customHeight="1" thickBot="1">
      <c r="A2141" s="1084"/>
      <c r="B2141" s="1087"/>
      <c r="C2141" s="1088"/>
      <c r="D2141" s="1092" t="str">
        <f>Master!$E$11</f>
        <v>P.S.-Bapini (Jodhpur)</v>
      </c>
      <c r="E2141" s="1093"/>
      <c r="F2141" s="1093"/>
      <c r="G2141" s="1093"/>
      <c r="H2141" s="1093"/>
      <c r="I2141" s="1093"/>
      <c r="J2141" s="1093"/>
      <c r="K2141" s="1093"/>
      <c r="L2141" s="1093"/>
      <c r="M2141" s="1093"/>
      <c r="N2141" s="1093"/>
      <c r="O2141" s="1094"/>
    </row>
    <row r="2142" spans="1:16" ht="17.25" customHeight="1">
      <c r="A2142" s="1084"/>
      <c r="B2142" s="352"/>
      <c r="C2142" s="1095" t="s">
        <v>188</v>
      </c>
      <c r="D2142" s="1096"/>
      <c r="E2142" s="1096"/>
      <c r="F2142" s="1096"/>
      <c r="G2142" s="1097"/>
      <c r="H2142" s="1104" t="s">
        <v>161</v>
      </c>
      <c r="I2142" s="1104"/>
      <c r="J2142" s="1107">
        <f>VLOOKUP($A2139,'Class-9'!$B$9:$K$108,6)</f>
        <v>0</v>
      </c>
      <c r="K2142" s="1108"/>
      <c r="L2142" s="1113" t="s">
        <v>77</v>
      </c>
      <c r="M2142" s="1114"/>
      <c r="N2142" s="1115" t="str">
        <f>Master!$E$14</f>
        <v>08151106901</v>
      </c>
      <c r="O2142" s="1116"/>
    </row>
    <row r="2143" spans="1:16" ht="17.25" customHeight="1">
      <c r="A2143" s="1084"/>
      <c r="B2143" s="47"/>
      <c r="C2143" s="1098"/>
      <c r="D2143" s="1099"/>
      <c r="E2143" s="1099"/>
      <c r="F2143" s="1099"/>
      <c r="G2143" s="1100"/>
      <c r="H2143" s="1105"/>
      <c r="I2143" s="1105"/>
      <c r="J2143" s="1109"/>
      <c r="K2143" s="1110"/>
      <c r="L2143" s="1071" t="s">
        <v>73</v>
      </c>
      <c r="M2143" s="1072"/>
      <c r="N2143" s="1072"/>
      <c r="O2143" s="1073"/>
      <c r="P2143" s="165" t="s">
        <v>196</v>
      </c>
    </row>
    <row r="2144" spans="1:16" ht="17.25" customHeight="1" thickBot="1">
      <c r="A2144" s="1084"/>
      <c r="B2144" s="47"/>
      <c r="C2144" s="1101"/>
      <c r="D2144" s="1102"/>
      <c r="E2144" s="1102"/>
      <c r="F2144" s="1102"/>
      <c r="G2144" s="1103"/>
      <c r="H2144" s="1106"/>
      <c r="I2144" s="1106"/>
      <c r="J2144" s="1111"/>
      <c r="K2144" s="1112"/>
      <c r="L2144" s="1074" t="s">
        <v>57</v>
      </c>
      <c r="M2144" s="1075"/>
      <c r="N2144" s="1076" t="str">
        <f>Master!$E$6</f>
        <v>2021-22</v>
      </c>
      <c r="O2144" s="1077"/>
    </row>
    <row r="2145" spans="1:15" ht="21.75" customHeight="1">
      <c r="A2145" s="1084"/>
      <c r="B2145" s="49" t="s">
        <v>79</v>
      </c>
      <c r="C2145" s="1078" t="s">
        <v>22</v>
      </c>
      <c r="D2145" s="1079"/>
      <c r="E2145" s="1079"/>
      <c r="F2145" s="1080"/>
      <c r="G2145" s="482" t="s">
        <v>186</v>
      </c>
      <c r="H2145" s="1081">
        <f>VLOOKUP($A2139,'Class-9'!$B$9:$EX$108,4,0)</f>
        <v>0</v>
      </c>
      <c r="I2145" s="1081"/>
      <c r="J2145" s="1081"/>
      <c r="K2145" s="1081"/>
      <c r="L2145" s="1081"/>
      <c r="M2145" s="1081"/>
      <c r="N2145" s="1081"/>
      <c r="O2145" s="1082"/>
    </row>
    <row r="2146" spans="1:15" ht="21.75" customHeight="1">
      <c r="A2146" s="1084"/>
      <c r="B2146" s="49" t="s">
        <v>79</v>
      </c>
      <c r="C2146" s="1065" t="s">
        <v>24</v>
      </c>
      <c r="D2146" s="1066"/>
      <c r="E2146" s="1066"/>
      <c r="F2146" s="1067"/>
      <c r="G2146" s="483" t="s">
        <v>186</v>
      </c>
      <c r="H2146" s="1068">
        <f>VLOOKUP($A2139,'Class-9'!$B$9:$EX$108,7,0)</f>
        <v>0</v>
      </c>
      <c r="I2146" s="1068"/>
      <c r="J2146" s="1068"/>
      <c r="K2146" s="1068"/>
      <c r="L2146" s="1068"/>
      <c r="M2146" s="1068"/>
      <c r="N2146" s="1068"/>
      <c r="O2146" s="1069"/>
    </row>
    <row r="2147" spans="1:15" ht="21.75" customHeight="1">
      <c r="A2147" s="1084"/>
      <c r="B2147" s="49" t="s">
        <v>79</v>
      </c>
      <c r="C2147" s="1065" t="s">
        <v>25</v>
      </c>
      <c r="D2147" s="1066"/>
      <c r="E2147" s="1066"/>
      <c r="F2147" s="1067"/>
      <c r="G2147" s="483" t="s">
        <v>186</v>
      </c>
      <c r="H2147" s="1068">
        <f>VLOOKUP($A2139,'Class-9'!$B$9:$EX$108,8,0)</f>
        <v>0</v>
      </c>
      <c r="I2147" s="1068"/>
      <c r="J2147" s="1068"/>
      <c r="K2147" s="1068"/>
      <c r="L2147" s="1068"/>
      <c r="M2147" s="1068"/>
      <c r="N2147" s="1068"/>
      <c r="O2147" s="1069"/>
    </row>
    <row r="2148" spans="1:15" ht="21.75" customHeight="1">
      <c r="A2148" s="1084"/>
      <c r="B2148" s="49" t="s">
        <v>79</v>
      </c>
      <c r="C2148" s="1065" t="s">
        <v>58</v>
      </c>
      <c r="D2148" s="1066"/>
      <c r="E2148" s="1066"/>
      <c r="F2148" s="1067"/>
      <c r="G2148" s="483" t="s">
        <v>186</v>
      </c>
      <c r="H2148" s="1068">
        <f>VLOOKUP($A2139,'Class-9'!$B$9:$EX$108,9,0)</f>
        <v>0</v>
      </c>
      <c r="I2148" s="1068"/>
      <c r="J2148" s="1068"/>
      <c r="K2148" s="1068"/>
      <c r="L2148" s="1068"/>
      <c r="M2148" s="1068"/>
      <c r="N2148" s="1068"/>
      <c r="O2148" s="1069"/>
    </row>
    <row r="2149" spans="1:15" ht="21.75" customHeight="1">
      <c r="A2149" s="1084"/>
      <c r="B2149" s="49" t="s">
        <v>79</v>
      </c>
      <c r="C2149" s="1065" t="s">
        <v>59</v>
      </c>
      <c r="D2149" s="1066"/>
      <c r="E2149" s="1066"/>
      <c r="F2149" s="1067"/>
      <c r="G2149" s="483" t="s">
        <v>186</v>
      </c>
      <c r="H2149" s="1070" t="str">
        <f>CONCATENATE('Class-9'!$G$4,'Class-9'!$J$4)</f>
        <v>9(A)</v>
      </c>
      <c r="I2149" s="1068"/>
      <c r="J2149" s="1068"/>
      <c r="K2149" s="1068"/>
      <c r="L2149" s="1068"/>
      <c r="M2149" s="1068"/>
      <c r="N2149" s="1068"/>
      <c r="O2149" s="1069"/>
    </row>
    <row r="2150" spans="1:15" ht="21.75" customHeight="1" thickBot="1">
      <c r="A2150" s="1084"/>
      <c r="B2150" s="49" t="s">
        <v>79</v>
      </c>
      <c r="C2150" s="1145" t="s">
        <v>27</v>
      </c>
      <c r="D2150" s="1146"/>
      <c r="E2150" s="1146"/>
      <c r="F2150" s="1147"/>
      <c r="G2150" s="484" t="s">
        <v>186</v>
      </c>
      <c r="H2150" s="1148">
        <f>VLOOKUP($A2139,'Class-9'!$B$9:$EX$108,10,0)</f>
        <v>0</v>
      </c>
      <c r="I2150" s="1148"/>
      <c r="J2150" s="1148"/>
      <c r="K2150" s="1148"/>
      <c r="L2150" s="1148"/>
      <c r="M2150" s="1148"/>
      <c r="N2150" s="1148"/>
      <c r="O2150" s="1149"/>
    </row>
    <row r="2151" spans="1:15" ht="19.5" customHeight="1">
      <c r="A2151" s="1084"/>
      <c r="B2151" s="60" t="s">
        <v>79</v>
      </c>
      <c r="C2151" s="1150" t="s">
        <v>60</v>
      </c>
      <c r="D2151" s="1151"/>
      <c r="E2151" s="1154" t="s">
        <v>83</v>
      </c>
      <c r="F2151" s="1154" t="s">
        <v>84</v>
      </c>
      <c r="G2151" s="1156" t="s">
        <v>33</v>
      </c>
      <c r="H2151" s="1158" t="s">
        <v>61</v>
      </c>
      <c r="I2151" s="1158"/>
      <c r="J2151" s="1159"/>
      <c r="K2151" s="1160" t="s">
        <v>100</v>
      </c>
      <c r="L2151" s="1161"/>
      <c r="M2151" s="1162"/>
      <c r="N2151" s="1154" t="s">
        <v>91</v>
      </c>
      <c r="O2151" s="1163" t="s">
        <v>209</v>
      </c>
    </row>
    <row r="2152" spans="1:15" ht="21.75" customHeight="1">
      <c r="A2152" s="1084"/>
      <c r="B2152" s="60"/>
      <c r="C2152" s="1152"/>
      <c r="D2152" s="1153"/>
      <c r="E2152" s="1155"/>
      <c r="F2152" s="1155"/>
      <c r="G2152" s="1157"/>
      <c r="H2152" s="507" t="s">
        <v>32</v>
      </c>
      <c r="I2152" s="347" t="s">
        <v>199</v>
      </c>
      <c r="J2152" s="508" t="s">
        <v>33</v>
      </c>
      <c r="K2152" s="507" t="s">
        <v>32</v>
      </c>
      <c r="L2152" s="347" t="s">
        <v>199</v>
      </c>
      <c r="M2152" s="508" t="s">
        <v>33</v>
      </c>
      <c r="N2152" s="1155"/>
      <c r="O2152" s="1164"/>
    </row>
    <row r="2153" spans="1:15" ht="21.75" customHeight="1" thickBot="1">
      <c r="A2153" s="1084"/>
      <c r="B2153" s="60" t="s">
        <v>79</v>
      </c>
      <c r="C2153" s="1139" t="s">
        <v>62</v>
      </c>
      <c r="D2153" s="1140"/>
      <c r="E2153" s="509">
        <f>'Class-9'!$L$7</f>
        <v>20</v>
      </c>
      <c r="F2153" s="509">
        <f>'Class-9'!$M$7</f>
        <v>20</v>
      </c>
      <c r="G2153" s="510">
        <f>SUM(E2153:F2153)</f>
        <v>40</v>
      </c>
      <c r="H2153" s="509">
        <f>'Class-9'!$O$7</f>
        <v>48</v>
      </c>
      <c r="I2153" s="509">
        <f>'Class-9'!$P$7</f>
        <v>12</v>
      </c>
      <c r="J2153" s="510">
        <f>SUM(H2153:I2153)</f>
        <v>60</v>
      </c>
      <c r="K2153" s="509">
        <f>'Class-9'!$R$7</f>
        <v>80</v>
      </c>
      <c r="L2153" s="509">
        <f>'Class-9'!$S$7</f>
        <v>20</v>
      </c>
      <c r="M2153" s="510">
        <f>SUM(K2153:L2153)</f>
        <v>100</v>
      </c>
      <c r="N2153" s="509">
        <f>SUM(G2153,J2153,M2153)</f>
        <v>200</v>
      </c>
      <c r="O2153" s="1165"/>
    </row>
    <row r="2154" spans="1:15" ht="17.25" customHeight="1">
      <c r="A2154" s="1084"/>
      <c r="B2154" s="60" t="s">
        <v>79</v>
      </c>
      <c r="C2154" s="1141" t="str">
        <f>'Class-9'!$L$3</f>
        <v>HINDI</v>
      </c>
      <c r="D2154" s="1142"/>
      <c r="E2154" s="511">
        <f>IF($J2142="TC",0,IF($J2142="Nso",0,VLOOKUP($A2139,'Class-9'!$B$9:$EX$108,11,0)))</f>
        <v>0</v>
      </c>
      <c r="F2154" s="511">
        <f>IF($J2142="TC",0,IF($J2142="Nso",0,VLOOKUP($A2139,'Class-9'!$B$9:$EX$108,12,0)))</f>
        <v>0</v>
      </c>
      <c r="G2154" s="512">
        <f>E2154+F2154</f>
        <v>0</v>
      </c>
      <c r="H2154" s="511">
        <f>IF($J2142="TC",0,IF($J2142="Nso",0,VLOOKUP($A2139,'Class-9'!$B$9:$EX$108,14,0)))</f>
        <v>0</v>
      </c>
      <c r="I2154" s="511">
        <f>IF($J2142="TC",0,IF($J2142="Nso",0,VLOOKUP($A2139,'Class-9'!$B$9:$EX$108,15,0)))</f>
        <v>0</v>
      </c>
      <c r="J2154" s="512">
        <f>H2154+I2154</f>
        <v>0</v>
      </c>
      <c r="K2154" s="511">
        <f>IF($J2142="TC",0,IF($J2142="Nso",0,VLOOKUP($A2139,'Class-9'!$B$9:$EX$108,17,0)))</f>
        <v>0</v>
      </c>
      <c r="L2154" s="511">
        <f>IF($J2142="Nso",0,VLOOKUP($A2139,'Class-9'!$B$9:$EX$108,18,0))</f>
        <v>0</v>
      </c>
      <c r="M2154" s="512">
        <f>K2154+L2154</f>
        <v>0</v>
      </c>
      <c r="N2154" s="511">
        <f>G2154+J2154+M2154</f>
        <v>0</v>
      </c>
      <c r="O2154" s="513" t="str">
        <f>IF($J2142="TC",0,IF($J2142="Nso",0,VLOOKUP($A2139,'Class-9'!$B$9:$EX$108,24,0)))</f>
        <v/>
      </c>
    </row>
    <row r="2155" spans="1:15" ht="17.25" customHeight="1">
      <c r="A2155" s="1084"/>
      <c r="B2155" s="60" t="s">
        <v>79</v>
      </c>
      <c r="C2155" s="1143" t="str">
        <f>'Class-9'!$Z$3</f>
        <v>ENGLISH</v>
      </c>
      <c r="D2155" s="1144"/>
      <c r="E2155" s="511">
        <f>IF($J2142="TC",0,IF($J2142="Nso",0,VLOOKUP($A2139,'Class-9'!$B$9:$EX$108,25,0)))</f>
        <v>0</v>
      </c>
      <c r="F2155" s="511">
        <f>IF($J2142="TC",0,IF($J2142="Nso",0,VLOOKUP($A2139,'Class-9'!$B$9:$EX$108,26,0)))</f>
        <v>0</v>
      </c>
      <c r="G2155" s="514">
        <f t="shared" ref="G2155:G2159" si="228">E2155+F2155</f>
        <v>0</v>
      </c>
      <c r="H2155" s="472">
        <f>IF($J2142="TC",0,IF($J2142="Nso",0,VLOOKUP($A2139,'Class-9'!$B$9:$EX$108,28,0)))</f>
        <v>0</v>
      </c>
      <c r="I2155" s="511">
        <f>IF($J2142="TC",0,IF($J2142="Nso",0,VLOOKUP($A2139,'Class-9'!$B$9:$EX$108,29,0)))</f>
        <v>0</v>
      </c>
      <c r="J2155" s="514">
        <f t="shared" ref="J2155:J2159" si="229">H2155+I2155</f>
        <v>0</v>
      </c>
      <c r="K2155" s="511">
        <f>IF($J2142="TC",0,IF($J2142="Nso",0,VLOOKUP($A2139,'Class-9'!$B$9:$EX$108,31,0)))</f>
        <v>0</v>
      </c>
      <c r="L2155" s="511">
        <f>IF($J2142="Nso",0,VLOOKUP($A2139,'Class-9'!$B$9:$EX$108,32,0))</f>
        <v>0</v>
      </c>
      <c r="M2155" s="514">
        <f t="shared" ref="M2155:M2159" si="230">K2155+L2155</f>
        <v>0</v>
      </c>
      <c r="N2155" s="511">
        <f t="shared" ref="N2155:N2159" si="231">G2155+J2155+M2155</f>
        <v>0</v>
      </c>
      <c r="O2155" s="513" t="str">
        <f>IF($J2142="TC",0,IF($J2142="Nso",0,VLOOKUP($A2139,'Class-9'!$B$9:$EX$108,38,0)))</f>
        <v/>
      </c>
    </row>
    <row r="2156" spans="1:15" ht="17.25" customHeight="1">
      <c r="A2156" s="1084"/>
      <c r="B2156" s="60" t="s">
        <v>79</v>
      </c>
      <c r="C2156" s="1143" t="str">
        <f>'Class-9'!$AN$3</f>
        <v>SANSKRIT</v>
      </c>
      <c r="D2156" s="1144"/>
      <c r="E2156" s="511">
        <f>IF($J2142="TC",0,IF($J2142="Nso",0,VLOOKUP($A2139,'Class-9'!$B$9:$EX$108,39,0)))</f>
        <v>0</v>
      </c>
      <c r="F2156" s="511">
        <f>IF($J2142="TC",0,IF($J2142="TC",0,IF($J2142="Nso",0,VLOOKUP($A2139,'Class-9'!$B$9:$EX$108,40,0))))</f>
        <v>0</v>
      </c>
      <c r="G2156" s="514">
        <f t="shared" si="228"/>
        <v>0</v>
      </c>
      <c r="H2156" s="472">
        <f>IF($J2142="TC",0,IF($J2142="Nso",0,VLOOKUP($A2139,'Class-9'!$B$9:$EX$108,42,0)))</f>
        <v>0</v>
      </c>
      <c r="I2156" s="511">
        <f>IF($J2142="TC",0,IF($J2142="Nso",0,VLOOKUP($A2139,'Class-9'!$B$9:$EX$108,43,0)))</f>
        <v>0</v>
      </c>
      <c r="J2156" s="514">
        <f t="shared" si="229"/>
        <v>0</v>
      </c>
      <c r="K2156" s="511">
        <f>IF($J2142="TC",0,IF($J2142="Nso",0,VLOOKUP($A2139,'Class-9'!$B$9:$EX$108,45,0)))</f>
        <v>0</v>
      </c>
      <c r="L2156" s="511">
        <f>IF($J2142="Nso",0,VLOOKUP($A2139,'Class-9'!$B$9:$EX$108,46,0))</f>
        <v>0</v>
      </c>
      <c r="M2156" s="514">
        <f t="shared" si="230"/>
        <v>0</v>
      </c>
      <c r="N2156" s="511">
        <f t="shared" si="231"/>
        <v>0</v>
      </c>
      <c r="O2156" s="513" t="str">
        <f>IF($J2142="TC",0,IF($J2142="Nso",0,VLOOKUP($A2139,'Class-9'!$B$9:$EX$108,52,0)))</f>
        <v/>
      </c>
    </row>
    <row r="2157" spans="1:15" ht="17.25" customHeight="1">
      <c r="A2157" s="1084"/>
      <c r="B2157" s="60" t="s">
        <v>79</v>
      </c>
      <c r="C2157" s="1143" t="str">
        <f>'Class-9'!$BB$3</f>
        <v>SCIENCE</v>
      </c>
      <c r="D2157" s="1144"/>
      <c r="E2157" s="511">
        <f>IF($J2142="TC",0,IF($J2142="Nso",0,VLOOKUP($A2139,'Class-9'!$B$9:$EX$108,53,0)))</f>
        <v>0</v>
      </c>
      <c r="F2157" s="511">
        <f>IF($J2142="TC",0,IF($J2142="Nso",0,VLOOKUP($A2139,'Class-9'!$B$9:$EX$108,54,0)))</f>
        <v>0</v>
      </c>
      <c r="G2157" s="514">
        <f t="shared" si="228"/>
        <v>0</v>
      </c>
      <c r="H2157" s="472">
        <f>IF($J2142="TC",0,IF($J2142="Nso",0,VLOOKUP($A2139,'Class-9'!$B$9:$EX$108,56,0)))</f>
        <v>0</v>
      </c>
      <c r="I2157" s="511">
        <f>IF($J2142="TC",0,IF($J2142="Nso",0,VLOOKUP($A2139,'Class-9'!$B$9:$EX$108,57,0)))</f>
        <v>0</v>
      </c>
      <c r="J2157" s="514">
        <f t="shared" si="229"/>
        <v>0</v>
      </c>
      <c r="K2157" s="511">
        <f>IF($J2142="TC",0,IF($J2142="Nso",0,VLOOKUP($A2139,'Class-9'!$B$9:$EX$108,59,0)))</f>
        <v>0</v>
      </c>
      <c r="L2157" s="511">
        <f>IF($J2142="Nso",0,VLOOKUP($A2139,'Class-9'!$B$9:$EX$108,60,0))</f>
        <v>0</v>
      </c>
      <c r="M2157" s="514">
        <f t="shared" si="230"/>
        <v>0</v>
      </c>
      <c r="N2157" s="511">
        <f t="shared" si="231"/>
        <v>0</v>
      </c>
      <c r="O2157" s="513" t="str">
        <f>IF($J2142="TC",0,IF($J2142="Nso",0,VLOOKUP($A2139,'Class-9'!$B$9:$EX$108,66,0)))</f>
        <v/>
      </c>
    </row>
    <row r="2158" spans="1:15" ht="17.25" customHeight="1">
      <c r="A2158" s="1084"/>
      <c r="B2158" s="60" t="s">
        <v>79</v>
      </c>
      <c r="C2158" s="1143" t="str">
        <f>'Class-9'!$BP$3</f>
        <v>MATHEMATICS</v>
      </c>
      <c r="D2158" s="1144"/>
      <c r="E2158" s="511">
        <f>IF($J2142="TC",0,IF($J2142="Nso",0,VLOOKUP($A2139,'Class-9'!$B$9:$EX$108,67,0)))</f>
        <v>0</v>
      </c>
      <c r="F2158" s="511">
        <f>IF($J2142="TC",0,IF($J2142="Nso",0,VLOOKUP($A2139,'Class-9'!$B$9:$EX$108,68,0)))</f>
        <v>0</v>
      </c>
      <c r="G2158" s="514">
        <f t="shared" si="228"/>
        <v>0</v>
      </c>
      <c r="H2158" s="472">
        <f>IF($J2142="TC",0,IF($J2142="Nso",0,VLOOKUP($A2139,'Class-9'!$B$9:$EX$108,70,0)))</f>
        <v>0</v>
      </c>
      <c r="I2158" s="511">
        <f>IF($J2142="TC",0,IF($J2142="Nso",0,VLOOKUP($A2139,'Class-9'!$B$9:$EX$108,71,0)))</f>
        <v>0</v>
      </c>
      <c r="J2158" s="514">
        <f t="shared" si="229"/>
        <v>0</v>
      </c>
      <c r="K2158" s="511">
        <f>IF($J2142="TC",0,IF($J2142="Nso",0,VLOOKUP($A2139,'Class-9'!$B$9:$EX$108,73,0)))</f>
        <v>0</v>
      </c>
      <c r="L2158" s="511">
        <f>IF($J2142="Nso",0,VLOOKUP($A2139,'Class-9'!$B$9:$EX$108,74,0))</f>
        <v>0</v>
      </c>
      <c r="M2158" s="514">
        <f t="shared" si="230"/>
        <v>0</v>
      </c>
      <c r="N2158" s="511">
        <f t="shared" si="231"/>
        <v>0</v>
      </c>
      <c r="O2158" s="513" t="str">
        <f>IF($J2142="TC",0,IF($J2142="Nso",0,VLOOKUP($A2139,'Class-9'!$B$9:$EX$108,80,0)))</f>
        <v/>
      </c>
    </row>
    <row r="2159" spans="1:15" ht="17.25" customHeight="1" thickBot="1">
      <c r="A2159" s="1084"/>
      <c r="B2159" s="60" t="s">
        <v>79</v>
      </c>
      <c r="C2159" s="1117" t="str">
        <f>'Class-9'!$CD$3</f>
        <v>SOCIAL SCIENCE</v>
      </c>
      <c r="D2159" s="1118"/>
      <c r="E2159" s="511">
        <f>IF($J2142="TC",0,IF($J2142="Nso",0,VLOOKUP($A2139,'Class-9'!$B$9:$EX$108,81,0)))</f>
        <v>0</v>
      </c>
      <c r="F2159" s="511">
        <f>IF($J2142="TC",0,IF($J2142="Nso",0,VLOOKUP($A2139,'Class-9'!$B$9:$EX$108,82,0)))</f>
        <v>0</v>
      </c>
      <c r="G2159" s="515">
        <f t="shared" si="228"/>
        <v>0</v>
      </c>
      <c r="H2159" s="516">
        <f>IF($J2142="TC",0,IF($J2142="Nso",0,VLOOKUP($A2139,'Class-9'!$B$9:$EX$108,84,0)))</f>
        <v>0</v>
      </c>
      <c r="I2159" s="511">
        <f>IF($J2142="TC",0,IF($J2142="Nso",0,VLOOKUP($A2139,'Class-9'!$B$9:$EX$108,85,0)))</f>
        <v>0</v>
      </c>
      <c r="J2159" s="515">
        <f t="shared" si="229"/>
        <v>0</v>
      </c>
      <c r="K2159" s="511">
        <f>IF($J2142="TC",0,IF($J2142="Nso",0,VLOOKUP($A2139,'Class-9'!$B$9:$EX$108,87,0)))</f>
        <v>0</v>
      </c>
      <c r="L2159" s="511">
        <f>IF($J2142="Nso",0,VLOOKUP($A2139,'Class-9'!$B$9:$EX$108,88,0))</f>
        <v>0</v>
      </c>
      <c r="M2159" s="515">
        <f t="shared" si="230"/>
        <v>0</v>
      </c>
      <c r="N2159" s="511">
        <f t="shared" si="231"/>
        <v>0</v>
      </c>
      <c r="O2159" s="513" t="str">
        <f>IF($J2142="TC",0,IF($J2142="Nso",0,VLOOKUP($A2139,'Class-9'!$B$9:$EX$108,94,0)))</f>
        <v/>
      </c>
    </row>
    <row r="2160" spans="1:15" ht="21.75" customHeight="1">
      <c r="A2160" s="1084"/>
      <c r="B2160" s="60" t="s">
        <v>79</v>
      </c>
      <c r="C2160" s="1119" t="s">
        <v>92</v>
      </c>
      <c r="D2160" s="1120"/>
      <c r="E2160" s="1121"/>
      <c r="F2160" s="1125" t="s">
        <v>93</v>
      </c>
      <c r="G2160" s="1126"/>
      <c r="H2160" s="1127" t="s">
        <v>94</v>
      </c>
      <c r="I2160" s="1128"/>
      <c r="J2160" s="1129" t="s">
        <v>47</v>
      </c>
      <c r="K2160" s="1130"/>
      <c r="L2160" s="517" t="s">
        <v>114</v>
      </c>
      <c r="M2160" s="1131" t="s">
        <v>45</v>
      </c>
      <c r="N2160" s="1132"/>
      <c r="O2160" s="518" t="s">
        <v>49</v>
      </c>
    </row>
    <row r="2161" spans="1:15" ht="21.75" customHeight="1" thickBot="1">
      <c r="A2161" s="1084"/>
      <c r="B2161" s="60" t="s">
        <v>79</v>
      </c>
      <c r="C2161" s="1122"/>
      <c r="D2161" s="1123"/>
      <c r="E2161" s="1124"/>
      <c r="F2161" s="1133">
        <f>IF($J2142="TC",0,IF($J2142="Nso",0,VLOOKUP($A2139,'Class-9'!$B$9:$EX$108,146,0)))</f>
        <v>0</v>
      </c>
      <c r="G2161" s="1134"/>
      <c r="H2161" s="1133">
        <f>IF($J2142="TC",0,IF($J2142="Nso",0,VLOOKUP($A2139,'Class-9'!$B$9:$EX$108,147,0)))</f>
        <v>0</v>
      </c>
      <c r="I2161" s="1134"/>
      <c r="J2161" s="1135">
        <f>IF($J2142="TC",0,IF($J2142="Nso",0,VLOOKUP($A2139,'Class-9'!$B$9:$EX$108,148,0)))</f>
        <v>0</v>
      </c>
      <c r="K2161" s="1136"/>
      <c r="L2161" s="349" t="str">
        <f>IF($J2142="TC",0,IF($J2142="Nso",0,VLOOKUP($A2139,'Class-9'!$B$9:$EX$108,149,0)))</f>
        <v/>
      </c>
      <c r="M2161" s="1137" t="str">
        <f>IF($J2142="TC","TC",IF($J2142="Nso","NSO",VLOOKUP($A2139,'Class-9'!$B$9:$EX$108,150,0)))</f>
        <v/>
      </c>
      <c r="N2161" s="1138"/>
      <c r="O2161" s="123" t="str">
        <f>IF($J2142="Nso",0,VLOOKUP($A2139,'Class-9'!$B$9:$EX$108,152,0))</f>
        <v/>
      </c>
    </row>
    <row r="2162" spans="1:15" ht="21.75" customHeight="1">
      <c r="A2162" s="1084"/>
      <c r="B2162" s="60" t="s">
        <v>79</v>
      </c>
      <c r="C2162" s="1186" t="s">
        <v>65</v>
      </c>
      <c r="D2162" s="1187"/>
      <c r="E2162" s="1187"/>
      <c r="F2162" s="1187"/>
      <c r="G2162" s="1187"/>
      <c r="H2162" s="1188"/>
      <c r="I2162" s="1189" t="s">
        <v>66</v>
      </c>
      <c r="J2162" s="1190"/>
      <c r="K2162" s="1190"/>
      <c r="L2162" s="124">
        <f>VLOOKUP($A2139,'Class-9'!$B$9:$EX$108,143,0)</f>
        <v>0</v>
      </c>
      <c r="M2162" s="1191" t="s">
        <v>126</v>
      </c>
      <c r="N2162" s="1192"/>
      <c r="O2162" s="1193"/>
    </row>
    <row r="2163" spans="1:15" ht="21.75" customHeight="1" thickBot="1">
      <c r="A2163" s="1084"/>
      <c r="B2163" s="60" t="s">
        <v>79</v>
      </c>
      <c r="C2163" s="1194" t="s">
        <v>60</v>
      </c>
      <c r="D2163" s="1195"/>
      <c r="E2163" s="1195"/>
      <c r="F2163" s="1196" t="s">
        <v>197</v>
      </c>
      <c r="G2163" s="1196"/>
      <c r="H2163" s="351" t="s">
        <v>53</v>
      </c>
      <c r="I2163" s="1197" t="s">
        <v>67</v>
      </c>
      <c r="J2163" s="1198"/>
      <c r="K2163" s="1198"/>
      <c r="L2163" s="174">
        <f>VLOOKUP($A2139,'Class-9'!$B$9:$EX$108,144,0)</f>
        <v>0</v>
      </c>
      <c r="M2163" s="1199" t="str">
        <f>IF($J2142="TC",0,IF($J2142="Nso",0,VLOOKUP($A2139,'Class-9'!$B$9:$EX$108,145,0)))</f>
        <v/>
      </c>
      <c r="N2163" s="1200"/>
      <c r="O2163" s="1201"/>
    </row>
    <row r="2164" spans="1:15" ht="21.75" customHeight="1">
      <c r="A2164" s="1084"/>
      <c r="B2164" s="60" t="s">
        <v>79</v>
      </c>
      <c r="C2164" s="1194"/>
      <c r="D2164" s="1195"/>
      <c r="E2164" s="1195"/>
      <c r="F2164" s="1196"/>
      <c r="G2164" s="1196"/>
      <c r="H2164" s="490" t="s">
        <v>203</v>
      </c>
      <c r="I2164" s="1202" t="s">
        <v>68</v>
      </c>
      <c r="J2164" s="1203"/>
      <c r="K2164" s="1203"/>
      <c r="L2164" s="1204">
        <f>IF($J2142="TC","Transferred",IF($J2142="Nso","NameSeparated",VLOOKUP($A2139,'Class-9'!$B$9:$EX$108,153,0)))</f>
        <v>0</v>
      </c>
      <c r="M2164" s="1204"/>
      <c r="N2164" s="1204"/>
      <c r="O2164" s="1205"/>
    </row>
    <row r="2165" spans="1:15" s="489" customFormat="1" ht="17.25" customHeight="1">
      <c r="A2165" s="1084"/>
      <c r="B2165" s="488" t="s">
        <v>79</v>
      </c>
      <c r="C2165" s="1166" t="str">
        <f>'Class-9'!$CR$3</f>
        <v>Foundation Of Information Tech.</v>
      </c>
      <c r="D2165" s="1167"/>
      <c r="E2165" s="1168"/>
      <c r="F2165" s="1169" t="str">
        <f>IF($J2142="TC",0,IF($J2142="Nso",0,VLOOKUP($A2139,'Class-9'!$B$9:$GA$108,170,0)))</f>
        <v>0/200</v>
      </c>
      <c r="G2165" s="1169"/>
      <c r="H2165" s="122">
        <f>IF($J2142="TC",0,IF($J2142="Nso",0,VLOOKUP($A2139,'Class-9'!$B$9:$GA$108,106,0)))</f>
        <v>0</v>
      </c>
      <c r="I2165" s="1170" t="s">
        <v>81</v>
      </c>
      <c r="J2165" s="1171"/>
      <c r="K2165" s="1171"/>
      <c r="L2165" s="1172">
        <f>'Class-9'!$T$2</f>
        <v>44676</v>
      </c>
      <c r="M2165" s="1173"/>
      <c r="N2165" s="1173"/>
      <c r="O2165" s="1174"/>
    </row>
    <row r="2166" spans="1:15" s="489" customFormat="1" ht="17.25" customHeight="1">
      <c r="A2166" s="1084"/>
      <c r="B2166" s="488" t="s">
        <v>79</v>
      </c>
      <c r="C2166" s="1175" t="str">
        <f>'Class-9'!$DD$3</f>
        <v>Health &amp; Phy. Edu.</v>
      </c>
      <c r="D2166" s="1169"/>
      <c r="E2166" s="1169"/>
      <c r="F2166" s="1176" t="str">
        <f>IF($J2142="TC",0,IF($J2142="Nso",0,VLOOKUP($A2139,'Class-9'!$B$9:$GA$108,174,0)))</f>
        <v>0/200</v>
      </c>
      <c r="G2166" s="1177"/>
      <c r="H2166" s="122">
        <f>IF($J2142="TC",0,IF($J2142="Nso",0,VLOOKUP($A2139,'Class-9'!$B$9:$GA$108,118,0)))</f>
        <v>0</v>
      </c>
      <c r="I2166" s="1178"/>
      <c r="J2166" s="1179"/>
      <c r="K2166" s="1179"/>
      <c r="L2166" s="1179"/>
      <c r="M2166" s="1179"/>
      <c r="N2166" s="1179"/>
      <c r="O2166" s="1180"/>
    </row>
    <row r="2167" spans="1:15" s="489" customFormat="1" ht="17.25" customHeight="1">
      <c r="A2167" s="1084"/>
      <c r="B2167" s="488" t="s">
        <v>79</v>
      </c>
      <c r="C2167" s="1184" t="str">
        <f>'Class-9'!$DP$3</f>
        <v>S.U.P.W.</v>
      </c>
      <c r="D2167" s="1185"/>
      <c r="E2167" s="1185"/>
      <c r="F2167" s="1176" t="str">
        <f>IF($J2142="TC",0,IF($J2142="Nso",0,VLOOKUP($A2139,'Class-9'!$B$9:$GA$108,178,0)))</f>
        <v>0/100</v>
      </c>
      <c r="G2167" s="1177"/>
      <c r="H2167" s="122">
        <f>IF($J2142="TC",0,IF($J2142="Nso",0,VLOOKUP($A2139,'Class-9'!$B$9:$GA$108,124,0)))</f>
        <v>0</v>
      </c>
      <c r="I2167" s="1181"/>
      <c r="J2167" s="1182"/>
      <c r="K2167" s="1182"/>
      <c r="L2167" s="1182"/>
      <c r="M2167" s="1182"/>
      <c r="N2167" s="1182"/>
      <c r="O2167" s="1183"/>
    </row>
    <row r="2168" spans="1:15" s="489" customFormat="1" ht="17.25" customHeight="1">
      <c r="A2168" s="1084"/>
      <c r="B2168" s="488"/>
      <c r="C2168" s="1184" t="str">
        <f>'Class-9'!$DV$3</f>
        <v>ART EDUCATION</v>
      </c>
      <c r="D2168" s="1185"/>
      <c r="E2168" s="1185"/>
      <c r="F2168" s="1176" t="str">
        <f>IF($J2141="TC",0,IF($J2141="Nso",0,VLOOKUP($A2139,'Class-9'!$B$9:$GA$108,182,0)))</f>
        <v>0/100</v>
      </c>
      <c r="G2168" s="1177"/>
      <c r="H2168" s="122">
        <f>IF($J2141="TC",0,IF($J2141="Nso",0,VLOOKUP($A2139,'Class-9'!$B$9:$GA$108,130,0)))</f>
        <v>0</v>
      </c>
      <c r="I2168" s="1237" t="s">
        <v>95</v>
      </c>
      <c r="J2168" s="1221"/>
      <c r="K2168" s="1221"/>
      <c r="L2168" s="1221"/>
      <c r="M2168" s="1221"/>
      <c r="N2168" s="1221"/>
      <c r="O2168" s="1222"/>
    </row>
    <row r="2169" spans="1:15" s="489" customFormat="1" ht="17.25" customHeight="1" thickBot="1">
      <c r="A2169" s="1084"/>
      <c r="B2169" s="488" t="s">
        <v>79</v>
      </c>
      <c r="C2169" s="1238" t="str">
        <f>'Class-9'!$EB$3</f>
        <v>H &amp; C RAJ</v>
      </c>
      <c r="D2169" s="1239"/>
      <c r="E2169" s="1239"/>
      <c r="F2169" s="1240" t="str">
        <f>IF($J2142="TC",0,IF($J2142="Nso",0,VLOOKUP($A2139,'Class-9'!$B$9:$GZ$108,186,0)))</f>
        <v>0/200</v>
      </c>
      <c r="G2169" s="1241"/>
      <c r="H2169" s="468">
        <f>IF($J2142="TC",0,IF($J2142="Nso",0,VLOOKUP($A2139,'Class-9'!$B$9:$GAZ$108,142,0)))</f>
        <v>0</v>
      </c>
      <c r="I2169" s="1237" t="s">
        <v>74</v>
      </c>
      <c r="J2169" s="1221"/>
      <c r="K2169" s="1221"/>
      <c r="L2169" s="1221"/>
      <c r="M2169" s="1221"/>
      <c r="N2169" s="1221"/>
      <c r="O2169" s="1222"/>
    </row>
    <row r="2170" spans="1:15" ht="17.25" customHeight="1">
      <c r="A2170" s="1084"/>
      <c r="B2170" s="49" t="s">
        <v>79</v>
      </c>
      <c r="C2170" s="1209" t="s">
        <v>205</v>
      </c>
      <c r="D2170" s="1210"/>
      <c r="E2170" s="1211"/>
      <c r="F2170" s="1218" t="s">
        <v>206</v>
      </c>
      <c r="G2170" s="1219"/>
      <c r="H2170" s="519" t="s">
        <v>34</v>
      </c>
      <c r="I2170" s="1220" t="s">
        <v>75</v>
      </c>
      <c r="J2170" s="1221"/>
      <c r="K2170" s="1221"/>
      <c r="L2170" s="1221"/>
      <c r="M2170" s="1221"/>
      <c r="N2170" s="1221"/>
      <c r="O2170" s="1222"/>
    </row>
    <row r="2171" spans="1:15" ht="17.25" customHeight="1">
      <c r="A2171" s="1084"/>
      <c r="B2171" s="49" t="s">
        <v>79</v>
      </c>
      <c r="C2171" s="1212"/>
      <c r="D2171" s="1213"/>
      <c r="E2171" s="1214"/>
      <c r="F2171" s="1223" t="s">
        <v>207</v>
      </c>
      <c r="G2171" s="1224"/>
      <c r="H2171" s="520" t="s">
        <v>204</v>
      </c>
      <c r="I2171" s="1225" t="s">
        <v>76</v>
      </c>
      <c r="J2171" s="1226"/>
      <c r="K2171" s="1226"/>
      <c r="L2171" s="1226"/>
      <c r="M2171" s="1226"/>
      <c r="N2171" s="1226"/>
      <c r="O2171" s="1227"/>
    </row>
    <row r="2172" spans="1:15" ht="17.25" customHeight="1">
      <c r="A2172" s="1084"/>
      <c r="B2172" s="49" t="s">
        <v>79</v>
      </c>
      <c r="C2172" s="1212"/>
      <c r="D2172" s="1213"/>
      <c r="E2172" s="1214"/>
      <c r="F2172" s="1223" t="s">
        <v>211</v>
      </c>
      <c r="G2172" s="1224"/>
      <c r="H2172" s="520" t="s">
        <v>69</v>
      </c>
      <c r="I2172" s="1228"/>
      <c r="J2172" s="1229"/>
      <c r="K2172" s="1229"/>
      <c r="L2172" s="1229"/>
      <c r="M2172" s="1229"/>
      <c r="N2172" s="1229"/>
      <c r="O2172" s="1230"/>
    </row>
    <row r="2173" spans="1:15" ht="17.25" customHeight="1">
      <c r="A2173" s="1084"/>
      <c r="B2173" s="49" t="s">
        <v>79</v>
      </c>
      <c r="C2173" s="1212"/>
      <c r="D2173" s="1213"/>
      <c r="E2173" s="1214"/>
      <c r="F2173" s="1223" t="s">
        <v>212</v>
      </c>
      <c r="G2173" s="1224"/>
      <c r="H2173" s="520" t="s">
        <v>70</v>
      </c>
      <c r="I2173" s="1228"/>
      <c r="J2173" s="1229"/>
      <c r="K2173" s="1229"/>
      <c r="L2173" s="1229"/>
      <c r="M2173" s="1229"/>
      <c r="N2173" s="1229"/>
      <c r="O2173" s="1230"/>
    </row>
    <row r="2174" spans="1:15" ht="17.25" customHeight="1">
      <c r="A2174" s="1084"/>
      <c r="B2174" s="49" t="s">
        <v>79</v>
      </c>
      <c r="C2174" s="1212"/>
      <c r="D2174" s="1213"/>
      <c r="E2174" s="1214"/>
      <c r="F2174" s="1223" t="s">
        <v>125</v>
      </c>
      <c r="G2174" s="1224"/>
      <c r="H2174" s="520" t="s">
        <v>72</v>
      </c>
      <c r="I2174" s="1231" t="s">
        <v>96</v>
      </c>
      <c r="J2174" s="1232"/>
      <c r="K2174" s="1232"/>
      <c r="L2174" s="1232"/>
      <c r="M2174" s="1232"/>
      <c r="N2174" s="1232"/>
      <c r="O2174" s="1233"/>
    </row>
    <row r="2175" spans="1:15" ht="17.25" customHeight="1" thickBot="1">
      <c r="A2175" s="1084"/>
      <c r="B2175" s="62" t="s">
        <v>79</v>
      </c>
      <c r="C2175" s="1215"/>
      <c r="D2175" s="1216"/>
      <c r="E2175" s="1217"/>
      <c r="F2175" s="1206" t="s">
        <v>208</v>
      </c>
      <c r="G2175" s="1207"/>
      <c r="H2175" s="521" t="s">
        <v>71</v>
      </c>
      <c r="I2175" s="1234"/>
      <c r="J2175" s="1235"/>
      <c r="K2175" s="1235"/>
      <c r="L2175" s="1235"/>
      <c r="M2175" s="1235"/>
      <c r="N2175" s="1235"/>
      <c r="O2175" s="1236"/>
    </row>
    <row r="2176" spans="1:15" ht="24.75" customHeight="1" thickTop="1" thickBot="1">
      <c r="A2176" s="504">
        <f>A2139+1</f>
        <v>59</v>
      </c>
      <c r="B2176" s="1083" t="s">
        <v>56</v>
      </c>
      <c r="C2176" s="1083"/>
      <c r="D2176" s="1083"/>
      <c r="E2176" s="1083"/>
      <c r="F2176" s="1083"/>
      <c r="G2176" s="1083"/>
      <c r="H2176" s="1083"/>
      <c r="I2176" s="1083"/>
      <c r="J2176" s="1083"/>
      <c r="K2176" s="1083"/>
      <c r="L2176" s="1083"/>
      <c r="M2176" s="1083"/>
      <c r="N2176" s="1083"/>
      <c r="O2176" s="1083"/>
    </row>
    <row r="2177" spans="1:16" ht="42" customHeight="1" thickTop="1">
      <c r="A2177" s="1084"/>
      <c r="B2177" s="1085"/>
      <c r="C2177" s="1086"/>
      <c r="D2177" s="1089" t="str">
        <f>Master!$E$8</f>
        <v>Govt. Sr. Secondary School Raimalwada</v>
      </c>
      <c r="E2177" s="1090"/>
      <c r="F2177" s="1090"/>
      <c r="G2177" s="1090"/>
      <c r="H2177" s="1090"/>
      <c r="I2177" s="1090"/>
      <c r="J2177" s="1090"/>
      <c r="K2177" s="1090"/>
      <c r="L2177" s="1090"/>
      <c r="M2177" s="1090"/>
      <c r="N2177" s="1090"/>
      <c r="O2177" s="1091"/>
    </row>
    <row r="2178" spans="1:16" ht="27.75" customHeight="1" thickBot="1">
      <c r="A2178" s="1084"/>
      <c r="B2178" s="1087"/>
      <c r="C2178" s="1088"/>
      <c r="D2178" s="1092" t="str">
        <f>Master!$E$11</f>
        <v>P.S.-Bapini (Jodhpur)</v>
      </c>
      <c r="E2178" s="1093"/>
      <c r="F2178" s="1093"/>
      <c r="G2178" s="1093"/>
      <c r="H2178" s="1093"/>
      <c r="I2178" s="1093"/>
      <c r="J2178" s="1093"/>
      <c r="K2178" s="1093"/>
      <c r="L2178" s="1093"/>
      <c r="M2178" s="1093"/>
      <c r="N2178" s="1093"/>
      <c r="O2178" s="1094"/>
    </row>
    <row r="2179" spans="1:16" ht="17.25" customHeight="1">
      <c r="A2179" s="1084"/>
      <c r="B2179" s="352"/>
      <c r="C2179" s="1095" t="s">
        <v>188</v>
      </c>
      <c r="D2179" s="1096"/>
      <c r="E2179" s="1096"/>
      <c r="F2179" s="1096"/>
      <c r="G2179" s="1097"/>
      <c r="H2179" s="1104" t="s">
        <v>161</v>
      </c>
      <c r="I2179" s="1104"/>
      <c r="J2179" s="1107">
        <f>VLOOKUP($A2176,'Class-9'!$B$9:$K$108,6)</f>
        <v>0</v>
      </c>
      <c r="K2179" s="1108"/>
      <c r="L2179" s="1113" t="s">
        <v>77</v>
      </c>
      <c r="M2179" s="1114"/>
      <c r="N2179" s="1115" t="str">
        <f>Master!$E$14</f>
        <v>08151106901</v>
      </c>
      <c r="O2179" s="1116"/>
    </row>
    <row r="2180" spans="1:16" ht="17.25" customHeight="1">
      <c r="A2180" s="1084"/>
      <c r="B2180" s="47"/>
      <c r="C2180" s="1098"/>
      <c r="D2180" s="1099"/>
      <c r="E2180" s="1099"/>
      <c r="F2180" s="1099"/>
      <c r="G2180" s="1100"/>
      <c r="H2180" s="1105"/>
      <c r="I2180" s="1105"/>
      <c r="J2180" s="1109"/>
      <c r="K2180" s="1110"/>
      <c r="L2180" s="1071" t="s">
        <v>73</v>
      </c>
      <c r="M2180" s="1072"/>
      <c r="N2180" s="1072"/>
      <c r="O2180" s="1073"/>
      <c r="P2180" s="165" t="s">
        <v>196</v>
      </c>
    </row>
    <row r="2181" spans="1:16" ht="17.25" customHeight="1" thickBot="1">
      <c r="A2181" s="1084"/>
      <c r="B2181" s="47"/>
      <c r="C2181" s="1101"/>
      <c r="D2181" s="1102"/>
      <c r="E2181" s="1102"/>
      <c r="F2181" s="1102"/>
      <c r="G2181" s="1103"/>
      <c r="H2181" s="1106"/>
      <c r="I2181" s="1106"/>
      <c r="J2181" s="1111"/>
      <c r="K2181" s="1112"/>
      <c r="L2181" s="1074" t="s">
        <v>57</v>
      </c>
      <c r="M2181" s="1075"/>
      <c r="N2181" s="1076" t="str">
        <f>Master!$E$6</f>
        <v>2021-22</v>
      </c>
      <c r="O2181" s="1077"/>
    </row>
    <row r="2182" spans="1:16" ht="21.75" customHeight="1">
      <c r="A2182" s="1084"/>
      <c r="B2182" s="49" t="s">
        <v>79</v>
      </c>
      <c r="C2182" s="1078" t="s">
        <v>22</v>
      </c>
      <c r="D2182" s="1079"/>
      <c r="E2182" s="1079"/>
      <c r="F2182" s="1080"/>
      <c r="G2182" s="482" t="s">
        <v>186</v>
      </c>
      <c r="H2182" s="1081">
        <f>VLOOKUP($A2176,'Class-9'!$B$9:$EX$108,4,0)</f>
        <v>0</v>
      </c>
      <c r="I2182" s="1081"/>
      <c r="J2182" s="1081"/>
      <c r="K2182" s="1081"/>
      <c r="L2182" s="1081"/>
      <c r="M2182" s="1081"/>
      <c r="N2182" s="1081"/>
      <c r="O2182" s="1082"/>
    </row>
    <row r="2183" spans="1:16" ht="21.75" customHeight="1">
      <c r="A2183" s="1084"/>
      <c r="B2183" s="49" t="s">
        <v>79</v>
      </c>
      <c r="C2183" s="1065" t="s">
        <v>24</v>
      </c>
      <c r="D2183" s="1066"/>
      <c r="E2183" s="1066"/>
      <c r="F2183" s="1067"/>
      <c r="G2183" s="483" t="s">
        <v>186</v>
      </c>
      <c r="H2183" s="1068">
        <f>VLOOKUP($A2176,'Class-9'!$B$9:$EX$108,7,0)</f>
        <v>0</v>
      </c>
      <c r="I2183" s="1068"/>
      <c r="J2183" s="1068"/>
      <c r="K2183" s="1068"/>
      <c r="L2183" s="1068"/>
      <c r="M2183" s="1068"/>
      <c r="N2183" s="1068"/>
      <c r="O2183" s="1069"/>
    </row>
    <row r="2184" spans="1:16" ht="21.75" customHeight="1">
      <c r="A2184" s="1084"/>
      <c r="B2184" s="49" t="s">
        <v>79</v>
      </c>
      <c r="C2184" s="1065" t="s">
        <v>25</v>
      </c>
      <c r="D2184" s="1066"/>
      <c r="E2184" s="1066"/>
      <c r="F2184" s="1067"/>
      <c r="G2184" s="483" t="s">
        <v>186</v>
      </c>
      <c r="H2184" s="1068">
        <f>VLOOKUP($A2176,'Class-9'!$B$9:$EX$108,8,0)</f>
        <v>0</v>
      </c>
      <c r="I2184" s="1068"/>
      <c r="J2184" s="1068"/>
      <c r="K2184" s="1068"/>
      <c r="L2184" s="1068"/>
      <c r="M2184" s="1068"/>
      <c r="N2184" s="1068"/>
      <c r="O2184" s="1069"/>
    </row>
    <row r="2185" spans="1:16" ht="21.75" customHeight="1">
      <c r="A2185" s="1084"/>
      <c r="B2185" s="49" t="s">
        <v>79</v>
      </c>
      <c r="C2185" s="1065" t="s">
        <v>58</v>
      </c>
      <c r="D2185" s="1066"/>
      <c r="E2185" s="1066"/>
      <c r="F2185" s="1067"/>
      <c r="G2185" s="483" t="s">
        <v>186</v>
      </c>
      <c r="H2185" s="1068">
        <f>VLOOKUP($A2176,'Class-9'!$B$9:$EX$108,9,0)</f>
        <v>0</v>
      </c>
      <c r="I2185" s="1068"/>
      <c r="J2185" s="1068"/>
      <c r="K2185" s="1068"/>
      <c r="L2185" s="1068"/>
      <c r="M2185" s="1068"/>
      <c r="N2185" s="1068"/>
      <c r="O2185" s="1069"/>
    </row>
    <row r="2186" spans="1:16" ht="21.75" customHeight="1">
      <c r="A2186" s="1084"/>
      <c r="B2186" s="49" t="s">
        <v>79</v>
      </c>
      <c r="C2186" s="1065" t="s">
        <v>59</v>
      </c>
      <c r="D2186" s="1066"/>
      <c r="E2186" s="1066"/>
      <c r="F2186" s="1067"/>
      <c r="G2186" s="483" t="s">
        <v>186</v>
      </c>
      <c r="H2186" s="1070" t="str">
        <f>CONCATENATE('Class-9'!$G$4,'Class-9'!$J$4)</f>
        <v>9(A)</v>
      </c>
      <c r="I2186" s="1068"/>
      <c r="J2186" s="1068"/>
      <c r="K2186" s="1068"/>
      <c r="L2186" s="1068"/>
      <c r="M2186" s="1068"/>
      <c r="N2186" s="1068"/>
      <c r="O2186" s="1069"/>
    </row>
    <row r="2187" spans="1:16" ht="21.75" customHeight="1" thickBot="1">
      <c r="A2187" s="1084"/>
      <c r="B2187" s="49" t="s">
        <v>79</v>
      </c>
      <c r="C2187" s="1145" t="s">
        <v>27</v>
      </c>
      <c r="D2187" s="1146"/>
      <c r="E2187" s="1146"/>
      <c r="F2187" s="1147"/>
      <c r="G2187" s="484" t="s">
        <v>186</v>
      </c>
      <c r="H2187" s="1148">
        <f>VLOOKUP($A2176,'Class-9'!$B$9:$EX$108,10,0)</f>
        <v>0</v>
      </c>
      <c r="I2187" s="1148"/>
      <c r="J2187" s="1148"/>
      <c r="K2187" s="1148"/>
      <c r="L2187" s="1148"/>
      <c r="M2187" s="1148"/>
      <c r="N2187" s="1148"/>
      <c r="O2187" s="1149"/>
    </row>
    <row r="2188" spans="1:16" ht="19.5" customHeight="1">
      <c r="A2188" s="1084"/>
      <c r="B2188" s="60" t="s">
        <v>79</v>
      </c>
      <c r="C2188" s="1150" t="s">
        <v>60</v>
      </c>
      <c r="D2188" s="1151"/>
      <c r="E2188" s="1154" t="s">
        <v>83</v>
      </c>
      <c r="F2188" s="1154" t="s">
        <v>84</v>
      </c>
      <c r="G2188" s="1156" t="s">
        <v>33</v>
      </c>
      <c r="H2188" s="1158" t="s">
        <v>61</v>
      </c>
      <c r="I2188" s="1158"/>
      <c r="J2188" s="1159"/>
      <c r="K2188" s="1160" t="s">
        <v>100</v>
      </c>
      <c r="L2188" s="1161"/>
      <c r="M2188" s="1162"/>
      <c r="N2188" s="1154" t="s">
        <v>91</v>
      </c>
      <c r="O2188" s="1163" t="s">
        <v>209</v>
      </c>
    </row>
    <row r="2189" spans="1:16" ht="21.75" customHeight="1">
      <c r="A2189" s="1084"/>
      <c r="B2189" s="60"/>
      <c r="C2189" s="1152"/>
      <c r="D2189" s="1153"/>
      <c r="E2189" s="1155"/>
      <c r="F2189" s="1155"/>
      <c r="G2189" s="1157"/>
      <c r="H2189" s="507" t="s">
        <v>32</v>
      </c>
      <c r="I2189" s="347" t="s">
        <v>199</v>
      </c>
      <c r="J2189" s="508" t="s">
        <v>33</v>
      </c>
      <c r="K2189" s="507" t="s">
        <v>32</v>
      </c>
      <c r="L2189" s="347" t="s">
        <v>199</v>
      </c>
      <c r="M2189" s="508" t="s">
        <v>33</v>
      </c>
      <c r="N2189" s="1155"/>
      <c r="O2189" s="1164"/>
    </row>
    <row r="2190" spans="1:16" ht="21.75" customHeight="1" thickBot="1">
      <c r="A2190" s="1084"/>
      <c r="B2190" s="60" t="s">
        <v>79</v>
      </c>
      <c r="C2190" s="1139" t="s">
        <v>62</v>
      </c>
      <c r="D2190" s="1140"/>
      <c r="E2190" s="509">
        <f>'Class-9'!$L$7</f>
        <v>20</v>
      </c>
      <c r="F2190" s="509">
        <f>'Class-9'!$M$7</f>
        <v>20</v>
      </c>
      <c r="G2190" s="510">
        <f>SUM(E2190:F2190)</f>
        <v>40</v>
      </c>
      <c r="H2190" s="509">
        <f>'Class-9'!$O$7</f>
        <v>48</v>
      </c>
      <c r="I2190" s="509">
        <f>'Class-9'!$P$7</f>
        <v>12</v>
      </c>
      <c r="J2190" s="510">
        <f>SUM(H2190:I2190)</f>
        <v>60</v>
      </c>
      <c r="K2190" s="509">
        <f>'Class-9'!$R$7</f>
        <v>80</v>
      </c>
      <c r="L2190" s="509">
        <f>'Class-9'!$S$7</f>
        <v>20</v>
      </c>
      <c r="M2190" s="510">
        <f>SUM(K2190:L2190)</f>
        <v>100</v>
      </c>
      <c r="N2190" s="509">
        <f>SUM(G2190,J2190,M2190)</f>
        <v>200</v>
      </c>
      <c r="O2190" s="1165"/>
    </row>
    <row r="2191" spans="1:16" ht="17.25" customHeight="1">
      <c r="A2191" s="1084"/>
      <c r="B2191" s="60" t="s">
        <v>79</v>
      </c>
      <c r="C2191" s="1141" t="str">
        <f>'Class-9'!$L$3</f>
        <v>HINDI</v>
      </c>
      <c r="D2191" s="1142"/>
      <c r="E2191" s="511">
        <f>IF($J2179="TC",0,IF($J2179="Nso",0,VLOOKUP($A2176,'Class-9'!$B$9:$EX$108,11,0)))</f>
        <v>0</v>
      </c>
      <c r="F2191" s="511">
        <f>IF($J2179="TC",0,IF($J2179="Nso",0,VLOOKUP($A2176,'Class-9'!$B$9:$EX$108,12,0)))</f>
        <v>0</v>
      </c>
      <c r="G2191" s="512">
        <f>E2191+F2191</f>
        <v>0</v>
      </c>
      <c r="H2191" s="511">
        <f>IF($J2179="TC",0,IF($J2179="Nso",0,VLOOKUP($A2176,'Class-9'!$B$9:$EX$108,14,0)))</f>
        <v>0</v>
      </c>
      <c r="I2191" s="511">
        <f>IF($J2179="TC",0,IF($J2179="Nso",0,VLOOKUP($A2176,'Class-9'!$B$9:$EX$108,15,0)))</f>
        <v>0</v>
      </c>
      <c r="J2191" s="512">
        <f>H2191+I2191</f>
        <v>0</v>
      </c>
      <c r="K2191" s="511">
        <f>IF($J2179="TC",0,IF($J2179="Nso",0,VLOOKUP($A2176,'Class-9'!$B$9:$EX$108,17,0)))</f>
        <v>0</v>
      </c>
      <c r="L2191" s="511">
        <f>IF($J2179="Nso",0,VLOOKUP($A2176,'Class-9'!$B$9:$EX$108,18,0))</f>
        <v>0</v>
      </c>
      <c r="M2191" s="512">
        <f>K2191+L2191</f>
        <v>0</v>
      </c>
      <c r="N2191" s="511">
        <f>G2191+J2191+M2191</f>
        <v>0</v>
      </c>
      <c r="O2191" s="513" t="str">
        <f>IF($J2179="TC",0,IF($J2179="Nso",0,VLOOKUP($A2176,'Class-9'!$B$9:$EX$108,24,0)))</f>
        <v/>
      </c>
    </row>
    <row r="2192" spans="1:16" ht="17.25" customHeight="1">
      <c r="A2192" s="1084"/>
      <c r="B2192" s="60" t="s">
        <v>79</v>
      </c>
      <c r="C2192" s="1143" t="str">
        <f>'Class-9'!$Z$3</f>
        <v>ENGLISH</v>
      </c>
      <c r="D2192" s="1144"/>
      <c r="E2192" s="511">
        <f>IF($J2179="TC",0,IF($J2179="Nso",0,VLOOKUP($A2176,'Class-9'!$B$9:$EX$108,25,0)))</f>
        <v>0</v>
      </c>
      <c r="F2192" s="511">
        <f>IF($J2179="TC",0,IF($J2179="Nso",0,VLOOKUP($A2176,'Class-9'!$B$9:$EX$108,26,0)))</f>
        <v>0</v>
      </c>
      <c r="G2192" s="514">
        <f t="shared" ref="G2192:G2196" si="232">E2192+F2192</f>
        <v>0</v>
      </c>
      <c r="H2192" s="472">
        <f>IF($J2179="TC",0,IF($J2179="Nso",0,VLOOKUP($A2176,'Class-9'!$B$9:$EX$108,28,0)))</f>
        <v>0</v>
      </c>
      <c r="I2192" s="511">
        <f>IF($J2179="TC",0,IF($J2179="Nso",0,VLOOKUP($A2176,'Class-9'!$B$9:$EX$108,29,0)))</f>
        <v>0</v>
      </c>
      <c r="J2192" s="514">
        <f t="shared" ref="J2192:J2196" si="233">H2192+I2192</f>
        <v>0</v>
      </c>
      <c r="K2192" s="511">
        <f>IF($J2179="TC",0,IF($J2179="Nso",0,VLOOKUP($A2176,'Class-9'!$B$9:$EX$108,31,0)))</f>
        <v>0</v>
      </c>
      <c r="L2192" s="511">
        <f>IF($J2179="Nso",0,VLOOKUP($A2176,'Class-9'!$B$9:$EX$108,32,0))</f>
        <v>0</v>
      </c>
      <c r="M2192" s="514">
        <f t="shared" ref="M2192:M2196" si="234">K2192+L2192</f>
        <v>0</v>
      </c>
      <c r="N2192" s="511">
        <f t="shared" ref="N2192:N2196" si="235">G2192+J2192+M2192</f>
        <v>0</v>
      </c>
      <c r="O2192" s="513" t="str">
        <f>IF($J2179="TC",0,IF($J2179="Nso",0,VLOOKUP($A2176,'Class-9'!$B$9:$EX$108,38,0)))</f>
        <v/>
      </c>
    </row>
    <row r="2193" spans="1:15" ht="17.25" customHeight="1">
      <c r="A2193" s="1084"/>
      <c r="B2193" s="60" t="s">
        <v>79</v>
      </c>
      <c r="C2193" s="1143" t="str">
        <f>'Class-9'!$AN$3</f>
        <v>SANSKRIT</v>
      </c>
      <c r="D2193" s="1144"/>
      <c r="E2193" s="511">
        <f>IF($J2179="TC",0,IF($J2179="Nso",0,VLOOKUP($A2176,'Class-9'!$B$9:$EX$108,39,0)))</f>
        <v>0</v>
      </c>
      <c r="F2193" s="511">
        <f>IF($J2179="TC",0,IF($J2179="TC",0,IF($J2179="Nso",0,VLOOKUP($A2176,'Class-9'!$B$9:$EX$108,40,0))))</f>
        <v>0</v>
      </c>
      <c r="G2193" s="514">
        <f t="shared" si="232"/>
        <v>0</v>
      </c>
      <c r="H2193" s="472">
        <f>IF($J2179="TC",0,IF($J2179="Nso",0,VLOOKUP($A2176,'Class-9'!$B$9:$EX$108,42,0)))</f>
        <v>0</v>
      </c>
      <c r="I2193" s="511">
        <f>IF($J2179="TC",0,IF($J2179="Nso",0,VLOOKUP($A2176,'Class-9'!$B$9:$EX$108,43,0)))</f>
        <v>0</v>
      </c>
      <c r="J2193" s="514">
        <f t="shared" si="233"/>
        <v>0</v>
      </c>
      <c r="K2193" s="511">
        <f>IF($J2179="TC",0,IF($J2179="Nso",0,VLOOKUP($A2176,'Class-9'!$B$9:$EX$108,45,0)))</f>
        <v>0</v>
      </c>
      <c r="L2193" s="511">
        <f>IF($J2179="Nso",0,VLOOKUP($A2176,'Class-9'!$B$9:$EX$108,46,0))</f>
        <v>0</v>
      </c>
      <c r="M2193" s="514">
        <f t="shared" si="234"/>
        <v>0</v>
      </c>
      <c r="N2193" s="511">
        <f t="shared" si="235"/>
        <v>0</v>
      </c>
      <c r="O2193" s="513" t="str">
        <f>IF($J2179="TC",0,IF($J2179="Nso",0,VLOOKUP($A2176,'Class-9'!$B$9:$EX$108,52,0)))</f>
        <v/>
      </c>
    </row>
    <row r="2194" spans="1:15" ht="17.25" customHeight="1">
      <c r="A2194" s="1084"/>
      <c r="B2194" s="60" t="s">
        <v>79</v>
      </c>
      <c r="C2194" s="1143" t="str">
        <f>'Class-9'!$BB$3</f>
        <v>SCIENCE</v>
      </c>
      <c r="D2194" s="1144"/>
      <c r="E2194" s="511">
        <f>IF($J2179="TC",0,IF($J2179="Nso",0,VLOOKUP($A2176,'Class-9'!$B$9:$EX$108,53,0)))</f>
        <v>0</v>
      </c>
      <c r="F2194" s="511">
        <f>IF($J2179="TC",0,IF($J2179="Nso",0,VLOOKUP($A2176,'Class-9'!$B$9:$EX$108,54,0)))</f>
        <v>0</v>
      </c>
      <c r="G2194" s="514">
        <f t="shared" si="232"/>
        <v>0</v>
      </c>
      <c r="H2194" s="472">
        <f>IF($J2179="TC",0,IF($J2179="Nso",0,VLOOKUP($A2176,'Class-9'!$B$9:$EX$108,56,0)))</f>
        <v>0</v>
      </c>
      <c r="I2194" s="511">
        <f>IF($J2179="TC",0,IF($J2179="Nso",0,VLOOKUP($A2176,'Class-9'!$B$9:$EX$108,57,0)))</f>
        <v>0</v>
      </c>
      <c r="J2194" s="514">
        <f t="shared" si="233"/>
        <v>0</v>
      </c>
      <c r="K2194" s="511">
        <f>IF($J2179="TC",0,IF($J2179="Nso",0,VLOOKUP($A2176,'Class-9'!$B$9:$EX$108,59,0)))</f>
        <v>0</v>
      </c>
      <c r="L2194" s="511">
        <f>IF($J2179="Nso",0,VLOOKUP($A2176,'Class-9'!$B$9:$EX$108,60,0))</f>
        <v>0</v>
      </c>
      <c r="M2194" s="514">
        <f t="shared" si="234"/>
        <v>0</v>
      </c>
      <c r="N2194" s="511">
        <f t="shared" si="235"/>
        <v>0</v>
      </c>
      <c r="O2194" s="513" t="str">
        <f>IF($J2179="TC",0,IF($J2179="Nso",0,VLOOKUP($A2176,'Class-9'!$B$9:$EX$108,66,0)))</f>
        <v/>
      </c>
    </row>
    <row r="2195" spans="1:15" ht="17.25" customHeight="1">
      <c r="A2195" s="1084"/>
      <c r="B2195" s="60" t="s">
        <v>79</v>
      </c>
      <c r="C2195" s="1143" t="str">
        <f>'Class-9'!$BP$3</f>
        <v>MATHEMATICS</v>
      </c>
      <c r="D2195" s="1144"/>
      <c r="E2195" s="511">
        <f>IF($J2179="TC",0,IF($J2179="Nso",0,VLOOKUP($A2176,'Class-9'!$B$9:$EX$108,67,0)))</f>
        <v>0</v>
      </c>
      <c r="F2195" s="511">
        <f>IF($J2179="TC",0,IF($J2179="Nso",0,VLOOKUP($A2176,'Class-9'!$B$9:$EX$108,68,0)))</f>
        <v>0</v>
      </c>
      <c r="G2195" s="514">
        <f t="shared" si="232"/>
        <v>0</v>
      </c>
      <c r="H2195" s="472">
        <f>IF($J2179="TC",0,IF($J2179="Nso",0,VLOOKUP($A2176,'Class-9'!$B$9:$EX$108,70,0)))</f>
        <v>0</v>
      </c>
      <c r="I2195" s="511">
        <f>IF($J2179="TC",0,IF($J2179="Nso",0,VLOOKUP($A2176,'Class-9'!$B$9:$EX$108,71,0)))</f>
        <v>0</v>
      </c>
      <c r="J2195" s="514">
        <f t="shared" si="233"/>
        <v>0</v>
      </c>
      <c r="K2195" s="511">
        <f>IF($J2179="TC",0,IF($J2179="Nso",0,VLOOKUP($A2176,'Class-9'!$B$9:$EX$108,73,0)))</f>
        <v>0</v>
      </c>
      <c r="L2195" s="511">
        <f>IF($J2179="Nso",0,VLOOKUP($A2176,'Class-9'!$B$9:$EX$108,74,0))</f>
        <v>0</v>
      </c>
      <c r="M2195" s="514">
        <f t="shared" si="234"/>
        <v>0</v>
      </c>
      <c r="N2195" s="511">
        <f t="shared" si="235"/>
        <v>0</v>
      </c>
      <c r="O2195" s="513" t="str">
        <f>IF($J2179="TC",0,IF($J2179="Nso",0,VLOOKUP($A2176,'Class-9'!$B$9:$EX$108,80,0)))</f>
        <v/>
      </c>
    </row>
    <row r="2196" spans="1:15" ht="17.25" customHeight="1" thickBot="1">
      <c r="A2196" s="1084"/>
      <c r="B2196" s="60" t="s">
        <v>79</v>
      </c>
      <c r="C2196" s="1117" t="str">
        <f>'Class-9'!$CD$3</f>
        <v>SOCIAL SCIENCE</v>
      </c>
      <c r="D2196" s="1118"/>
      <c r="E2196" s="511">
        <f>IF($J2179="TC",0,IF($J2179="Nso",0,VLOOKUP($A2176,'Class-9'!$B$9:$EX$108,81,0)))</f>
        <v>0</v>
      </c>
      <c r="F2196" s="511">
        <f>IF($J2179="TC",0,IF($J2179="Nso",0,VLOOKUP($A2176,'Class-9'!$B$9:$EX$108,82,0)))</f>
        <v>0</v>
      </c>
      <c r="G2196" s="515">
        <f t="shared" si="232"/>
        <v>0</v>
      </c>
      <c r="H2196" s="516">
        <f>IF($J2179="TC",0,IF($J2179="Nso",0,VLOOKUP($A2176,'Class-9'!$B$9:$EX$108,84,0)))</f>
        <v>0</v>
      </c>
      <c r="I2196" s="511">
        <f>IF($J2179="TC",0,IF($J2179="Nso",0,VLOOKUP($A2176,'Class-9'!$B$9:$EX$108,85,0)))</f>
        <v>0</v>
      </c>
      <c r="J2196" s="515">
        <f t="shared" si="233"/>
        <v>0</v>
      </c>
      <c r="K2196" s="511">
        <f>IF($J2179="TC",0,IF($J2179="Nso",0,VLOOKUP($A2176,'Class-9'!$B$9:$EX$108,87,0)))</f>
        <v>0</v>
      </c>
      <c r="L2196" s="511">
        <f>IF($J2179="Nso",0,VLOOKUP($A2176,'Class-9'!$B$9:$EX$108,88,0))</f>
        <v>0</v>
      </c>
      <c r="M2196" s="515">
        <f t="shared" si="234"/>
        <v>0</v>
      </c>
      <c r="N2196" s="511">
        <f t="shared" si="235"/>
        <v>0</v>
      </c>
      <c r="O2196" s="513" t="str">
        <f>IF($J2179="TC",0,IF($J2179="Nso",0,VLOOKUP($A2176,'Class-9'!$B$9:$EX$108,94,0)))</f>
        <v/>
      </c>
    </row>
    <row r="2197" spans="1:15" ht="21.75" customHeight="1">
      <c r="A2197" s="1084"/>
      <c r="B2197" s="60" t="s">
        <v>79</v>
      </c>
      <c r="C2197" s="1119" t="s">
        <v>92</v>
      </c>
      <c r="D2197" s="1120"/>
      <c r="E2197" s="1121"/>
      <c r="F2197" s="1125" t="s">
        <v>93</v>
      </c>
      <c r="G2197" s="1126"/>
      <c r="H2197" s="1127" t="s">
        <v>94</v>
      </c>
      <c r="I2197" s="1128"/>
      <c r="J2197" s="1129" t="s">
        <v>47</v>
      </c>
      <c r="K2197" s="1130"/>
      <c r="L2197" s="517" t="s">
        <v>114</v>
      </c>
      <c r="M2197" s="1131" t="s">
        <v>45</v>
      </c>
      <c r="N2197" s="1132"/>
      <c r="O2197" s="518" t="s">
        <v>49</v>
      </c>
    </row>
    <row r="2198" spans="1:15" ht="21.75" customHeight="1" thickBot="1">
      <c r="A2198" s="1084"/>
      <c r="B2198" s="60" t="s">
        <v>79</v>
      </c>
      <c r="C2198" s="1122"/>
      <c r="D2198" s="1123"/>
      <c r="E2198" s="1124"/>
      <c r="F2198" s="1133">
        <f>IF($J2179="TC",0,IF($J2179="Nso",0,VLOOKUP($A2176,'Class-9'!$B$9:$EX$108,146,0)))</f>
        <v>0</v>
      </c>
      <c r="G2198" s="1134"/>
      <c r="H2198" s="1133">
        <f>IF($J2179="TC",0,IF($J2179="Nso",0,VLOOKUP($A2176,'Class-9'!$B$9:$EX$108,147,0)))</f>
        <v>0</v>
      </c>
      <c r="I2198" s="1134"/>
      <c r="J2198" s="1135">
        <f>IF($J2179="TC",0,IF($J2179="Nso",0,VLOOKUP($A2176,'Class-9'!$B$9:$EX$108,148,0)))</f>
        <v>0</v>
      </c>
      <c r="K2198" s="1136"/>
      <c r="L2198" s="349" t="str">
        <f>IF($J2179="TC",0,IF($J2179="Nso",0,VLOOKUP($A2176,'Class-9'!$B$9:$EX$108,149,0)))</f>
        <v/>
      </c>
      <c r="M2198" s="1137" t="str">
        <f>IF($J2179="TC","TC",IF($J2179="Nso","NSO",VLOOKUP($A2176,'Class-9'!$B$9:$EX$108,150,0)))</f>
        <v/>
      </c>
      <c r="N2198" s="1138"/>
      <c r="O2198" s="123" t="str">
        <f>IF($J2179="Nso",0,VLOOKUP($A2176,'Class-9'!$B$9:$EX$108,152,0))</f>
        <v/>
      </c>
    </row>
    <row r="2199" spans="1:15" ht="21.75" customHeight="1">
      <c r="A2199" s="1084"/>
      <c r="B2199" s="60" t="s">
        <v>79</v>
      </c>
      <c r="C2199" s="1186" t="s">
        <v>65</v>
      </c>
      <c r="D2199" s="1187"/>
      <c r="E2199" s="1187"/>
      <c r="F2199" s="1187"/>
      <c r="G2199" s="1187"/>
      <c r="H2199" s="1188"/>
      <c r="I2199" s="1189" t="s">
        <v>66</v>
      </c>
      <c r="J2199" s="1190"/>
      <c r="K2199" s="1190"/>
      <c r="L2199" s="124">
        <f>VLOOKUP($A2176,'Class-9'!$B$9:$EX$108,143,0)</f>
        <v>0</v>
      </c>
      <c r="M2199" s="1191" t="s">
        <v>126</v>
      </c>
      <c r="N2199" s="1192"/>
      <c r="O2199" s="1193"/>
    </row>
    <row r="2200" spans="1:15" ht="21.75" customHeight="1" thickBot="1">
      <c r="A2200" s="1084"/>
      <c r="B2200" s="60" t="s">
        <v>79</v>
      </c>
      <c r="C2200" s="1194" t="s">
        <v>60</v>
      </c>
      <c r="D2200" s="1195"/>
      <c r="E2200" s="1195"/>
      <c r="F2200" s="1196" t="s">
        <v>197</v>
      </c>
      <c r="G2200" s="1196"/>
      <c r="H2200" s="351" t="s">
        <v>53</v>
      </c>
      <c r="I2200" s="1197" t="s">
        <v>67</v>
      </c>
      <c r="J2200" s="1198"/>
      <c r="K2200" s="1198"/>
      <c r="L2200" s="174">
        <f>VLOOKUP($A2176,'Class-9'!$B$9:$EX$108,144,0)</f>
        <v>0</v>
      </c>
      <c r="M2200" s="1199" t="str">
        <f>IF($J2179="TC",0,IF($J2179="Nso",0,VLOOKUP($A2176,'Class-9'!$B$9:$EX$108,145,0)))</f>
        <v/>
      </c>
      <c r="N2200" s="1200"/>
      <c r="O2200" s="1201"/>
    </row>
    <row r="2201" spans="1:15" ht="21.75" customHeight="1">
      <c r="A2201" s="1084"/>
      <c r="B2201" s="60" t="s">
        <v>79</v>
      </c>
      <c r="C2201" s="1194"/>
      <c r="D2201" s="1195"/>
      <c r="E2201" s="1195"/>
      <c r="F2201" s="1196"/>
      <c r="G2201" s="1196"/>
      <c r="H2201" s="490" t="s">
        <v>203</v>
      </c>
      <c r="I2201" s="1202" t="s">
        <v>68</v>
      </c>
      <c r="J2201" s="1203"/>
      <c r="K2201" s="1203"/>
      <c r="L2201" s="1204">
        <f>IF($J2179="TC","Transferred",IF($J2179="Nso","NameSeparated",VLOOKUP($A2176,'Class-9'!$B$9:$EX$108,153,0)))</f>
        <v>0</v>
      </c>
      <c r="M2201" s="1204"/>
      <c r="N2201" s="1204"/>
      <c r="O2201" s="1205"/>
    </row>
    <row r="2202" spans="1:15" s="489" customFormat="1" ht="17.25" customHeight="1">
      <c r="A2202" s="1084"/>
      <c r="B2202" s="488" t="s">
        <v>79</v>
      </c>
      <c r="C2202" s="1166" t="str">
        <f>'Class-9'!$CR$3</f>
        <v>Foundation Of Information Tech.</v>
      </c>
      <c r="D2202" s="1167"/>
      <c r="E2202" s="1168"/>
      <c r="F2202" s="1169" t="str">
        <f>IF($J2179="TC",0,IF($J2179="Nso",0,VLOOKUP($A2176,'Class-9'!$B$9:$GA$108,170,0)))</f>
        <v>0/200</v>
      </c>
      <c r="G2202" s="1169"/>
      <c r="H2202" s="122">
        <f>IF($J2179="TC",0,IF($J2179="Nso",0,VLOOKUP($A2176,'Class-9'!$B$9:$GA$108,106,0)))</f>
        <v>0</v>
      </c>
      <c r="I2202" s="1170" t="s">
        <v>81</v>
      </c>
      <c r="J2202" s="1171"/>
      <c r="K2202" s="1171"/>
      <c r="L2202" s="1172">
        <f>'Class-9'!$T$2</f>
        <v>44676</v>
      </c>
      <c r="M2202" s="1173"/>
      <c r="N2202" s="1173"/>
      <c r="O2202" s="1174"/>
    </row>
    <row r="2203" spans="1:15" s="489" customFormat="1" ht="17.25" customHeight="1">
      <c r="A2203" s="1084"/>
      <c r="B2203" s="488" t="s">
        <v>79</v>
      </c>
      <c r="C2203" s="1175" t="str">
        <f>'Class-9'!$DD$3</f>
        <v>Health &amp; Phy. Edu.</v>
      </c>
      <c r="D2203" s="1169"/>
      <c r="E2203" s="1169"/>
      <c r="F2203" s="1176" t="str">
        <f>IF($J2179="TC",0,IF($J2179="Nso",0,VLOOKUP($A2176,'Class-9'!$B$9:$GA$108,174,0)))</f>
        <v>0/200</v>
      </c>
      <c r="G2203" s="1177"/>
      <c r="H2203" s="122">
        <f>IF($J2179="TC",0,IF($J2179="Nso",0,VLOOKUP($A2176,'Class-9'!$B$9:$GA$108,118,0)))</f>
        <v>0</v>
      </c>
      <c r="I2203" s="1178"/>
      <c r="J2203" s="1179"/>
      <c r="K2203" s="1179"/>
      <c r="L2203" s="1179"/>
      <c r="M2203" s="1179"/>
      <c r="N2203" s="1179"/>
      <c r="O2203" s="1180"/>
    </row>
    <row r="2204" spans="1:15" s="489" customFormat="1" ht="17.25" customHeight="1">
      <c r="A2204" s="1084"/>
      <c r="B2204" s="488" t="s">
        <v>79</v>
      </c>
      <c r="C2204" s="1184" t="str">
        <f>'Class-9'!$DP$3</f>
        <v>S.U.P.W.</v>
      </c>
      <c r="D2204" s="1185"/>
      <c r="E2204" s="1185"/>
      <c r="F2204" s="1176" t="str">
        <f>IF($J2179="TC",0,IF($J2179="Nso",0,VLOOKUP($A2176,'Class-9'!$B$9:$GA$108,178,0)))</f>
        <v>0/100</v>
      </c>
      <c r="G2204" s="1177"/>
      <c r="H2204" s="122">
        <f>IF($J2179="TC",0,IF($J2179="Nso",0,VLOOKUP($A2176,'Class-9'!$B$9:$GA$108,124,0)))</f>
        <v>0</v>
      </c>
      <c r="I2204" s="1181"/>
      <c r="J2204" s="1182"/>
      <c r="K2204" s="1182"/>
      <c r="L2204" s="1182"/>
      <c r="M2204" s="1182"/>
      <c r="N2204" s="1182"/>
      <c r="O2204" s="1183"/>
    </row>
    <row r="2205" spans="1:15" s="489" customFormat="1" ht="17.25" customHeight="1">
      <c r="A2205" s="1084"/>
      <c r="B2205" s="488"/>
      <c r="C2205" s="1184" t="str">
        <f>'Class-9'!$DV$3</f>
        <v>ART EDUCATION</v>
      </c>
      <c r="D2205" s="1185"/>
      <c r="E2205" s="1185"/>
      <c r="F2205" s="1176" t="str">
        <f>IF($J2178="TC",0,IF($J2178="Nso",0,VLOOKUP($A2176,'Class-9'!$B$9:$GA$108,182,0)))</f>
        <v>0/100</v>
      </c>
      <c r="G2205" s="1177"/>
      <c r="H2205" s="122">
        <f>IF($J2178="TC",0,IF($J2178="Nso",0,VLOOKUP($A2176,'Class-9'!$B$9:$GA$108,130,0)))</f>
        <v>0</v>
      </c>
      <c r="I2205" s="1237" t="s">
        <v>95</v>
      </c>
      <c r="J2205" s="1221"/>
      <c r="K2205" s="1221"/>
      <c r="L2205" s="1221"/>
      <c r="M2205" s="1221"/>
      <c r="N2205" s="1221"/>
      <c r="O2205" s="1222"/>
    </row>
    <row r="2206" spans="1:15" s="489" customFormat="1" ht="17.25" customHeight="1" thickBot="1">
      <c r="A2206" s="1084"/>
      <c r="B2206" s="488" t="s">
        <v>79</v>
      </c>
      <c r="C2206" s="1238" t="str">
        <f>'Class-9'!$EB$3</f>
        <v>H &amp; C RAJ</v>
      </c>
      <c r="D2206" s="1239"/>
      <c r="E2206" s="1239"/>
      <c r="F2206" s="1240" t="str">
        <f>IF($J2179="TC",0,IF($J2179="Nso",0,VLOOKUP($A2176,'Class-9'!$B$9:$GZ$108,186,0)))</f>
        <v>0/200</v>
      </c>
      <c r="G2206" s="1241"/>
      <c r="H2206" s="468">
        <f>IF($J2179="TC",0,IF($J2179="Nso",0,VLOOKUP($A2176,'Class-9'!$B$9:$GAZ$108,142,0)))</f>
        <v>0</v>
      </c>
      <c r="I2206" s="1237" t="s">
        <v>74</v>
      </c>
      <c r="J2206" s="1221"/>
      <c r="K2206" s="1221"/>
      <c r="L2206" s="1221"/>
      <c r="M2206" s="1221"/>
      <c r="N2206" s="1221"/>
      <c r="O2206" s="1222"/>
    </row>
    <row r="2207" spans="1:15" ht="17.25" customHeight="1">
      <c r="A2207" s="1084"/>
      <c r="B2207" s="49" t="s">
        <v>79</v>
      </c>
      <c r="C2207" s="1209" t="s">
        <v>205</v>
      </c>
      <c r="D2207" s="1210"/>
      <c r="E2207" s="1211"/>
      <c r="F2207" s="1218" t="s">
        <v>206</v>
      </c>
      <c r="G2207" s="1219"/>
      <c r="H2207" s="519" t="s">
        <v>34</v>
      </c>
      <c r="I2207" s="1220" t="s">
        <v>75</v>
      </c>
      <c r="J2207" s="1221"/>
      <c r="K2207" s="1221"/>
      <c r="L2207" s="1221"/>
      <c r="M2207" s="1221"/>
      <c r="N2207" s="1221"/>
      <c r="O2207" s="1222"/>
    </row>
    <row r="2208" spans="1:15" ht="17.25" customHeight="1">
      <c r="A2208" s="1084"/>
      <c r="B2208" s="49" t="s">
        <v>79</v>
      </c>
      <c r="C2208" s="1212"/>
      <c r="D2208" s="1213"/>
      <c r="E2208" s="1214"/>
      <c r="F2208" s="1223" t="s">
        <v>207</v>
      </c>
      <c r="G2208" s="1224"/>
      <c r="H2208" s="520" t="s">
        <v>204</v>
      </c>
      <c r="I2208" s="1225" t="s">
        <v>76</v>
      </c>
      <c r="J2208" s="1226"/>
      <c r="K2208" s="1226"/>
      <c r="L2208" s="1226"/>
      <c r="M2208" s="1226"/>
      <c r="N2208" s="1226"/>
      <c r="O2208" s="1227"/>
    </row>
    <row r="2209" spans="1:16" ht="17.25" customHeight="1">
      <c r="A2209" s="1084"/>
      <c r="B2209" s="49" t="s">
        <v>79</v>
      </c>
      <c r="C2209" s="1212"/>
      <c r="D2209" s="1213"/>
      <c r="E2209" s="1214"/>
      <c r="F2209" s="1223" t="s">
        <v>211</v>
      </c>
      <c r="G2209" s="1224"/>
      <c r="H2209" s="520" t="s">
        <v>69</v>
      </c>
      <c r="I2209" s="1228"/>
      <c r="J2209" s="1229"/>
      <c r="K2209" s="1229"/>
      <c r="L2209" s="1229"/>
      <c r="M2209" s="1229"/>
      <c r="N2209" s="1229"/>
      <c r="O2209" s="1230"/>
    </row>
    <row r="2210" spans="1:16" ht="17.25" customHeight="1">
      <c r="A2210" s="1084"/>
      <c r="B2210" s="49" t="s">
        <v>79</v>
      </c>
      <c r="C2210" s="1212"/>
      <c r="D2210" s="1213"/>
      <c r="E2210" s="1214"/>
      <c r="F2210" s="1223" t="s">
        <v>212</v>
      </c>
      <c r="G2210" s="1224"/>
      <c r="H2210" s="520" t="s">
        <v>70</v>
      </c>
      <c r="I2210" s="1228"/>
      <c r="J2210" s="1229"/>
      <c r="K2210" s="1229"/>
      <c r="L2210" s="1229"/>
      <c r="M2210" s="1229"/>
      <c r="N2210" s="1229"/>
      <c r="O2210" s="1230"/>
    </row>
    <row r="2211" spans="1:16" ht="17.25" customHeight="1">
      <c r="A2211" s="1084"/>
      <c r="B2211" s="49" t="s">
        <v>79</v>
      </c>
      <c r="C2211" s="1212"/>
      <c r="D2211" s="1213"/>
      <c r="E2211" s="1214"/>
      <c r="F2211" s="1223" t="s">
        <v>125</v>
      </c>
      <c r="G2211" s="1224"/>
      <c r="H2211" s="520" t="s">
        <v>72</v>
      </c>
      <c r="I2211" s="1231" t="s">
        <v>96</v>
      </c>
      <c r="J2211" s="1232"/>
      <c r="K2211" s="1232"/>
      <c r="L2211" s="1232"/>
      <c r="M2211" s="1232"/>
      <c r="N2211" s="1232"/>
      <c r="O2211" s="1233"/>
    </row>
    <row r="2212" spans="1:16" ht="17.25" customHeight="1" thickBot="1">
      <c r="A2212" s="1084"/>
      <c r="B2212" s="62" t="s">
        <v>79</v>
      </c>
      <c r="C2212" s="1215"/>
      <c r="D2212" s="1216"/>
      <c r="E2212" s="1217"/>
      <c r="F2212" s="1206" t="s">
        <v>208</v>
      </c>
      <c r="G2212" s="1207"/>
      <c r="H2212" s="521" t="s">
        <v>71</v>
      </c>
      <c r="I2212" s="1234"/>
      <c r="J2212" s="1235"/>
      <c r="K2212" s="1235"/>
      <c r="L2212" s="1235"/>
      <c r="M2212" s="1235"/>
      <c r="N2212" s="1235"/>
      <c r="O2212" s="1236"/>
    </row>
    <row r="2213" spans="1:16" ht="22.5" customHeight="1" thickTop="1">
      <c r="A2213" s="1208"/>
      <c r="B2213" s="1208"/>
      <c r="C2213" s="1208"/>
      <c r="D2213" s="1208"/>
      <c r="E2213" s="1208"/>
      <c r="F2213" s="1208"/>
      <c r="G2213" s="1208"/>
      <c r="H2213" s="1208"/>
      <c r="I2213" s="1208"/>
      <c r="J2213" s="1208"/>
      <c r="K2213" s="1208"/>
      <c r="L2213" s="1208"/>
      <c r="M2213" s="1208"/>
      <c r="N2213" s="1208"/>
      <c r="O2213" s="1208"/>
    </row>
    <row r="2214" spans="1:16" ht="24.75" customHeight="1" thickBot="1">
      <c r="A2214" s="504">
        <f>A2176+1</f>
        <v>60</v>
      </c>
      <c r="B2214" s="1083" t="s">
        <v>56</v>
      </c>
      <c r="C2214" s="1083"/>
      <c r="D2214" s="1083"/>
      <c r="E2214" s="1083"/>
      <c r="F2214" s="1083"/>
      <c r="G2214" s="1083"/>
      <c r="H2214" s="1083"/>
      <c r="I2214" s="1083"/>
      <c r="J2214" s="1083"/>
      <c r="K2214" s="1083"/>
      <c r="L2214" s="1083"/>
      <c r="M2214" s="1083"/>
      <c r="N2214" s="1083"/>
      <c r="O2214" s="1083"/>
    </row>
    <row r="2215" spans="1:16" ht="42" customHeight="1" thickTop="1">
      <c r="A2215" s="1084"/>
      <c r="B2215" s="1085"/>
      <c r="C2215" s="1086"/>
      <c r="D2215" s="1089" t="str">
        <f>Master!$E$8</f>
        <v>Govt. Sr. Secondary School Raimalwada</v>
      </c>
      <c r="E2215" s="1090"/>
      <c r="F2215" s="1090"/>
      <c r="G2215" s="1090"/>
      <c r="H2215" s="1090"/>
      <c r="I2215" s="1090"/>
      <c r="J2215" s="1090"/>
      <c r="K2215" s="1090"/>
      <c r="L2215" s="1090"/>
      <c r="M2215" s="1090"/>
      <c r="N2215" s="1090"/>
      <c r="O2215" s="1091"/>
    </row>
    <row r="2216" spans="1:16" ht="27.75" customHeight="1" thickBot="1">
      <c r="A2216" s="1084"/>
      <c r="B2216" s="1087"/>
      <c r="C2216" s="1088"/>
      <c r="D2216" s="1092" t="str">
        <f>Master!$E$11</f>
        <v>P.S.-Bapini (Jodhpur)</v>
      </c>
      <c r="E2216" s="1093"/>
      <c r="F2216" s="1093"/>
      <c r="G2216" s="1093"/>
      <c r="H2216" s="1093"/>
      <c r="I2216" s="1093"/>
      <c r="J2216" s="1093"/>
      <c r="K2216" s="1093"/>
      <c r="L2216" s="1093"/>
      <c r="M2216" s="1093"/>
      <c r="N2216" s="1093"/>
      <c r="O2216" s="1094"/>
    </row>
    <row r="2217" spans="1:16" ht="17.25" customHeight="1">
      <c r="A2217" s="1084"/>
      <c r="B2217" s="352"/>
      <c r="C2217" s="1095" t="s">
        <v>188</v>
      </c>
      <c r="D2217" s="1096"/>
      <c r="E2217" s="1096"/>
      <c r="F2217" s="1096"/>
      <c r="G2217" s="1097"/>
      <c r="H2217" s="1104" t="s">
        <v>161</v>
      </c>
      <c r="I2217" s="1104"/>
      <c r="J2217" s="1107">
        <f>VLOOKUP($A2214,'Class-9'!$B$9:$K$108,6)</f>
        <v>0</v>
      </c>
      <c r="K2217" s="1108"/>
      <c r="L2217" s="1113" t="s">
        <v>77</v>
      </c>
      <c r="M2217" s="1114"/>
      <c r="N2217" s="1115" t="str">
        <f>Master!$E$14</f>
        <v>08151106901</v>
      </c>
      <c r="O2217" s="1116"/>
    </row>
    <row r="2218" spans="1:16" ht="17.25" customHeight="1">
      <c r="A2218" s="1084"/>
      <c r="B2218" s="47"/>
      <c r="C2218" s="1098"/>
      <c r="D2218" s="1099"/>
      <c r="E2218" s="1099"/>
      <c r="F2218" s="1099"/>
      <c r="G2218" s="1100"/>
      <c r="H2218" s="1105"/>
      <c r="I2218" s="1105"/>
      <c r="J2218" s="1109"/>
      <c r="K2218" s="1110"/>
      <c r="L2218" s="1071" t="s">
        <v>73</v>
      </c>
      <c r="M2218" s="1072"/>
      <c r="N2218" s="1072"/>
      <c r="O2218" s="1073"/>
      <c r="P2218" s="165" t="s">
        <v>196</v>
      </c>
    </row>
    <row r="2219" spans="1:16" ht="17.25" customHeight="1" thickBot="1">
      <c r="A2219" s="1084"/>
      <c r="B2219" s="47"/>
      <c r="C2219" s="1101"/>
      <c r="D2219" s="1102"/>
      <c r="E2219" s="1102"/>
      <c r="F2219" s="1102"/>
      <c r="G2219" s="1103"/>
      <c r="H2219" s="1106"/>
      <c r="I2219" s="1106"/>
      <c r="J2219" s="1111"/>
      <c r="K2219" s="1112"/>
      <c r="L2219" s="1074" t="s">
        <v>57</v>
      </c>
      <c r="M2219" s="1075"/>
      <c r="N2219" s="1076" t="str">
        <f>Master!$E$6</f>
        <v>2021-22</v>
      </c>
      <c r="O2219" s="1077"/>
    </row>
    <row r="2220" spans="1:16" ht="21.75" customHeight="1">
      <c r="A2220" s="1084"/>
      <c r="B2220" s="49" t="s">
        <v>79</v>
      </c>
      <c r="C2220" s="1078" t="s">
        <v>22</v>
      </c>
      <c r="D2220" s="1079"/>
      <c r="E2220" s="1079"/>
      <c r="F2220" s="1080"/>
      <c r="G2220" s="482" t="s">
        <v>186</v>
      </c>
      <c r="H2220" s="1081">
        <f>VLOOKUP($A2214,'Class-9'!$B$9:$EX$108,4,0)</f>
        <v>0</v>
      </c>
      <c r="I2220" s="1081"/>
      <c r="J2220" s="1081"/>
      <c r="K2220" s="1081"/>
      <c r="L2220" s="1081"/>
      <c r="M2220" s="1081"/>
      <c r="N2220" s="1081"/>
      <c r="O2220" s="1082"/>
    </row>
    <row r="2221" spans="1:16" ht="21.75" customHeight="1">
      <c r="A2221" s="1084"/>
      <c r="B2221" s="49" t="s">
        <v>79</v>
      </c>
      <c r="C2221" s="1065" t="s">
        <v>24</v>
      </c>
      <c r="D2221" s="1066"/>
      <c r="E2221" s="1066"/>
      <c r="F2221" s="1067"/>
      <c r="G2221" s="483" t="s">
        <v>186</v>
      </c>
      <c r="H2221" s="1068">
        <f>VLOOKUP($A2214,'Class-9'!$B$9:$EX$108,7,0)</f>
        <v>0</v>
      </c>
      <c r="I2221" s="1068"/>
      <c r="J2221" s="1068"/>
      <c r="K2221" s="1068"/>
      <c r="L2221" s="1068"/>
      <c r="M2221" s="1068"/>
      <c r="N2221" s="1068"/>
      <c r="O2221" s="1069"/>
    </row>
    <row r="2222" spans="1:16" ht="21.75" customHeight="1">
      <c r="A2222" s="1084"/>
      <c r="B2222" s="49" t="s">
        <v>79</v>
      </c>
      <c r="C2222" s="1065" t="s">
        <v>25</v>
      </c>
      <c r="D2222" s="1066"/>
      <c r="E2222" s="1066"/>
      <c r="F2222" s="1067"/>
      <c r="G2222" s="483" t="s">
        <v>186</v>
      </c>
      <c r="H2222" s="1068">
        <f>VLOOKUP($A2214,'Class-9'!$B$9:$EX$108,8,0)</f>
        <v>0</v>
      </c>
      <c r="I2222" s="1068"/>
      <c r="J2222" s="1068"/>
      <c r="K2222" s="1068"/>
      <c r="L2222" s="1068"/>
      <c r="M2222" s="1068"/>
      <c r="N2222" s="1068"/>
      <c r="O2222" s="1069"/>
    </row>
    <row r="2223" spans="1:16" ht="21.75" customHeight="1">
      <c r="A2223" s="1084"/>
      <c r="B2223" s="49" t="s">
        <v>79</v>
      </c>
      <c r="C2223" s="1065" t="s">
        <v>58</v>
      </c>
      <c r="D2223" s="1066"/>
      <c r="E2223" s="1066"/>
      <c r="F2223" s="1067"/>
      <c r="G2223" s="483" t="s">
        <v>186</v>
      </c>
      <c r="H2223" s="1068">
        <f>VLOOKUP($A2214,'Class-9'!$B$9:$EX$108,9,0)</f>
        <v>0</v>
      </c>
      <c r="I2223" s="1068"/>
      <c r="J2223" s="1068"/>
      <c r="K2223" s="1068"/>
      <c r="L2223" s="1068"/>
      <c r="M2223" s="1068"/>
      <c r="N2223" s="1068"/>
      <c r="O2223" s="1069"/>
    </row>
    <row r="2224" spans="1:16" ht="21.75" customHeight="1">
      <c r="A2224" s="1084"/>
      <c r="B2224" s="49" t="s">
        <v>79</v>
      </c>
      <c r="C2224" s="1065" t="s">
        <v>59</v>
      </c>
      <c r="D2224" s="1066"/>
      <c r="E2224" s="1066"/>
      <c r="F2224" s="1067"/>
      <c r="G2224" s="483" t="s">
        <v>186</v>
      </c>
      <c r="H2224" s="1070" t="str">
        <f>CONCATENATE('Class-9'!$G$4,'Class-9'!$J$4)</f>
        <v>9(A)</v>
      </c>
      <c r="I2224" s="1068"/>
      <c r="J2224" s="1068"/>
      <c r="K2224" s="1068"/>
      <c r="L2224" s="1068"/>
      <c r="M2224" s="1068"/>
      <c r="N2224" s="1068"/>
      <c r="O2224" s="1069"/>
    </row>
    <row r="2225" spans="1:15" ht="21.75" customHeight="1" thickBot="1">
      <c r="A2225" s="1084"/>
      <c r="B2225" s="49" t="s">
        <v>79</v>
      </c>
      <c r="C2225" s="1145" t="s">
        <v>27</v>
      </c>
      <c r="D2225" s="1146"/>
      <c r="E2225" s="1146"/>
      <c r="F2225" s="1147"/>
      <c r="G2225" s="484" t="s">
        <v>186</v>
      </c>
      <c r="H2225" s="1148">
        <f>VLOOKUP($A2214,'Class-9'!$B$9:$EX$108,10,0)</f>
        <v>0</v>
      </c>
      <c r="I2225" s="1148"/>
      <c r="J2225" s="1148"/>
      <c r="K2225" s="1148"/>
      <c r="L2225" s="1148"/>
      <c r="M2225" s="1148"/>
      <c r="N2225" s="1148"/>
      <c r="O2225" s="1149"/>
    </row>
    <row r="2226" spans="1:15" ht="19.5" customHeight="1">
      <c r="A2226" s="1084"/>
      <c r="B2226" s="60" t="s">
        <v>79</v>
      </c>
      <c r="C2226" s="1150" t="s">
        <v>60</v>
      </c>
      <c r="D2226" s="1151"/>
      <c r="E2226" s="1154" t="s">
        <v>83</v>
      </c>
      <c r="F2226" s="1154" t="s">
        <v>84</v>
      </c>
      <c r="G2226" s="1156" t="s">
        <v>33</v>
      </c>
      <c r="H2226" s="1158" t="s">
        <v>61</v>
      </c>
      <c r="I2226" s="1158"/>
      <c r="J2226" s="1159"/>
      <c r="K2226" s="1160" t="s">
        <v>100</v>
      </c>
      <c r="L2226" s="1161"/>
      <c r="M2226" s="1162"/>
      <c r="N2226" s="1154" t="s">
        <v>91</v>
      </c>
      <c r="O2226" s="1163" t="s">
        <v>209</v>
      </c>
    </row>
    <row r="2227" spans="1:15" ht="21.75" customHeight="1">
      <c r="A2227" s="1084"/>
      <c r="B2227" s="60"/>
      <c r="C2227" s="1152"/>
      <c r="D2227" s="1153"/>
      <c r="E2227" s="1155"/>
      <c r="F2227" s="1155"/>
      <c r="G2227" s="1157"/>
      <c r="H2227" s="507" t="s">
        <v>32</v>
      </c>
      <c r="I2227" s="347" t="s">
        <v>199</v>
      </c>
      <c r="J2227" s="508" t="s">
        <v>33</v>
      </c>
      <c r="K2227" s="507" t="s">
        <v>32</v>
      </c>
      <c r="L2227" s="347" t="s">
        <v>199</v>
      </c>
      <c r="M2227" s="508" t="s">
        <v>33</v>
      </c>
      <c r="N2227" s="1155"/>
      <c r="O2227" s="1164"/>
    </row>
    <row r="2228" spans="1:15" ht="21.75" customHeight="1" thickBot="1">
      <c r="A2228" s="1084"/>
      <c r="B2228" s="60" t="s">
        <v>79</v>
      </c>
      <c r="C2228" s="1139" t="s">
        <v>62</v>
      </c>
      <c r="D2228" s="1140"/>
      <c r="E2228" s="509">
        <f>'Class-9'!$L$7</f>
        <v>20</v>
      </c>
      <c r="F2228" s="509">
        <f>'Class-9'!$M$7</f>
        <v>20</v>
      </c>
      <c r="G2228" s="510">
        <f>SUM(E2228:F2228)</f>
        <v>40</v>
      </c>
      <c r="H2228" s="509">
        <f>'Class-9'!$O$7</f>
        <v>48</v>
      </c>
      <c r="I2228" s="509">
        <f>'Class-9'!$P$7</f>
        <v>12</v>
      </c>
      <c r="J2228" s="510">
        <f>SUM(H2228:I2228)</f>
        <v>60</v>
      </c>
      <c r="K2228" s="509">
        <f>'Class-9'!$R$7</f>
        <v>80</v>
      </c>
      <c r="L2228" s="509">
        <f>'Class-9'!$S$7</f>
        <v>20</v>
      </c>
      <c r="M2228" s="510">
        <f>SUM(K2228:L2228)</f>
        <v>100</v>
      </c>
      <c r="N2228" s="509">
        <f>SUM(G2228,J2228,M2228)</f>
        <v>200</v>
      </c>
      <c r="O2228" s="1165"/>
    </row>
    <row r="2229" spans="1:15" ht="17.25" customHeight="1">
      <c r="A2229" s="1084"/>
      <c r="B2229" s="60" t="s">
        <v>79</v>
      </c>
      <c r="C2229" s="1141" t="str">
        <f>'Class-9'!$L$3</f>
        <v>HINDI</v>
      </c>
      <c r="D2229" s="1142"/>
      <c r="E2229" s="511">
        <f>IF($J2217="TC",0,IF($J2217="Nso",0,VLOOKUP($A2214,'Class-9'!$B$9:$EX$108,11,0)))</f>
        <v>0</v>
      </c>
      <c r="F2229" s="511">
        <f>IF($J2217="TC",0,IF($J2217="Nso",0,VLOOKUP($A2214,'Class-9'!$B$9:$EX$108,12,0)))</f>
        <v>0</v>
      </c>
      <c r="G2229" s="512">
        <f>E2229+F2229</f>
        <v>0</v>
      </c>
      <c r="H2229" s="511">
        <f>IF($J2217="TC",0,IF($J2217="Nso",0,VLOOKUP($A2214,'Class-9'!$B$9:$EX$108,14,0)))</f>
        <v>0</v>
      </c>
      <c r="I2229" s="511">
        <f>IF($J2217="TC",0,IF($J2217="Nso",0,VLOOKUP($A2214,'Class-9'!$B$9:$EX$108,15,0)))</f>
        <v>0</v>
      </c>
      <c r="J2229" s="512">
        <f>H2229+I2229</f>
        <v>0</v>
      </c>
      <c r="K2229" s="511">
        <f>IF($J2217="TC",0,IF($J2217="Nso",0,VLOOKUP($A2214,'Class-9'!$B$9:$EX$108,17,0)))</f>
        <v>0</v>
      </c>
      <c r="L2229" s="511">
        <f>IF($J2217="Nso",0,VLOOKUP($A2214,'Class-9'!$B$9:$EX$108,18,0))</f>
        <v>0</v>
      </c>
      <c r="M2229" s="512">
        <f>K2229+L2229</f>
        <v>0</v>
      </c>
      <c r="N2229" s="511">
        <f>G2229+J2229+M2229</f>
        <v>0</v>
      </c>
      <c r="O2229" s="513" t="str">
        <f>IF($J2217="TC",0,IF($J2217="Nso",0,VLOOKUP($A2214,'Class-9'!$B$9:$EX$108,24,0)))</f>
        <v/>
      </c>
    </row>
    <row r="2230" spans="1:15" ht="17.25" customHeight="1">
      <c r="A2230" s="1084"/>
      <c r="B2230" s="60" t="s">
        <v>79</v>
      </c>
      <c r="C2230" s="1143" t="str">
        <f>'Class-9'!$Z$3</f>
        <v>ENGLISH</v>
      </c>
      <c r="D2230" s="1144"/>
      <c r="E2230" s="511">
        <f>IF($J2217="TC",0,IF($J2217="Nso",0,VLOOKUP($A2214,'Class-9'!$B$9:$EX$108,25,0)))</f>
        <v>0</v>
      </c>
      <c r="F2230" s="511">
        <f>IF($J2217="TC",0,IF($J2217="Nso",0,VLOOKUP($A2214,'Class-9'!$B$9:$EX$108,26,0)))</f>
        <v>0</v>
      </c>
      <c r="G2230" s="514">
        <f t="shared" ref="G2230:G2234" si="236">E2230+F2230</f>
        <v>0</v>
      </c>
      <c r="H2230" s="472">
        <f>IF($J2217="TC",0,IF($J2217="Nso",0,VLOOKUP($A2214,'Class-9'!$B$9:$EX$108,28,0)))</f>
        <v>0</v>
      </c>
      <c r="I2230" s="511">
        <f>IF($J2217="TC",0,IF($J2217="Nso",0,VLOOKUP($A2214,'Class-9'!$B$9:$EX$108,29,0)))</f>
        <v>0</v>
      </c>
      <c r="J2230" s="514">
        <f t="shared" ref="J2230:J2234" si="237">H2230+I2230</f>
        <v>0</v>
      </c>
      <c r="K2230" s="511">
        <f>IF($J2217="TC",0,IF($J2217="Nso",0,VLOOKUP($A2214,'Class-9'!$B$9:$EX$108,31,0)))</f>
        <v>0</v>
      </c>
      <c r="L2230" s="511">
        <f>IF($J2217="Nso",0,VLOOKUP($A2214,'Class-9'!$B$9:$EX$108,32,0))</f>
        <v>0</v>
      </c>
      <c r="M2230" s="514">
        <f t="shared" ref="M2230:M2234" si="238">K2230+L2230</f>
        <v>0</v>
      </c>
      <c r="N2230" s="511">
        <f t="shared" ref="N2230:N2234" si="239">G2230+J2230+M2230</f>
        <v>0</v>
      </c>
      <c r="O2230" s="513" t="str">
        <f>IF($J2217="TC",0,IF($J2217="Nso",0,VLOOKUP($A2214,'Class-9'!$B$9:$EX$108,38,0)))</f>
        <v/>
      </c>
    </row>
    <row r="2231" spans="1:15" ht="17.25" customHeight="1">
      <c r="A2231" s="1084"/>
      <c r="B2231" s="60" t="s">
        <v>79</v>
      </c>
      <c r="C2231" s="1143" t="str">
        <f>'Class-9'!$AN$3</f>
        <v>SANSKRIT</v>
      </c>
      <c r="D2231" s="1144"/>
      <c r="E2231" s="511">
        <f>IF($J2217="TC",0,IF($J2217="Nso",0,VLOOKUP($A2214,'Class-9'!$B$9:$EX$108,39,0)))</f>
        <v>0</v>
      </c>
      <c r="F2231" s="511">
        <f>IF($J2217="TC",0,IF($J2217="TC",0,IF($J2217="Nso",0,VLOOKUP($A2214,'Class-9'!$B$9:$EX$108,40,0))))</f>
        <v>0</v>
      </c>
      <c r="G2231" s="514">
        <f t="shared" si="236"/>
        <v>0</v>
      </c>
      <c r="H2231" s="472">
        <f>IF($J2217="TC",0,IF($J2217="Nso",0,VLOOKUP($A2214,'Class-9'!$B$9:$EX$108,42,0)))</f>
        <v>0</v>
      </c>
      <c r="I2231" s="511">
        <f>IF($J2217="TC",0,IF($J2217="Nso",0,VLOOKUP($A2214,'Class-9'!$B$9:$EX$108,43,0)))</f>
        <v>0</v>
      </c>
      <c r="J2231" s="514">
        <f t="shared" si="237"/>
        <v>0</v>
      </c>
      <c r="K2231" s="511">
        <f>IF($J2217="TC",0,IF($J2217="Nso",0,VLOOKUP($A2214,'Class-9'!$B$9:$EX$108,45,0)))</f>
        <v>0</v>
      </c>
      <c r="L2231" s="511">
        <f>IF($J2217="Nso",0,VLOOKUP($A2214,'Class-9'!$B$9:$EX$108,46,0))</f>
        <v>0</v>
      </c>
      <c r="M2231" s="514">
        <f t="shared" si="238"/>
        <v>0</v>
      </c>
      <c r="N2231" s="511">
        <f t="shared" si="239"/>
        <v>0</v>
      </c>
      <c r="O2231" s="513" t="str">
        <f>IF($J2217="TC",0,IF($J2217="Nso",0,VLOOKUP($A2214,'Class-9'!$B$9:$EX$108,52,0)))</f>
        <v/>
      </c>
    </row>
    <row r="2232" spans="1:15" ht="17.25" customHeight="1">
      <c r="A2232" s="1084"/>
      <c r="B2232" s="60" t="s">
        <v>79</v>
      </c>
      <c r="C2232" s="1143" t="str">
        <f>'Class-9'!$BB$3</f>
        <v>SCIENCE</v>
      </c>
      <c r="D2232" s="1144"/>
      <c r="E2232" s="511">
        <f>IF($J2217="TC",0,IF($J2217="Nso",0,VLOOKUP($A2214,'Class-9'!$B$9:$EX$108,53,0)))</f>
        <v>0</v>
      </c>
      <c r="F2232" s="511">
        <f>IF($J2217="TC",0,IF($J2217="Nso",0,VLOOKUP($A2214,'Class-9'!$B$9:$EX$108,54,0)))</f>
        <v>0</v>
      </c>
      <c r="G2232" s="514">
        <f t="shared" si="236"/>
        <v>0</v>
      </c>
      <c r="H2232" s="472">
        <f>IF($J2217="TC",0,IF($J2217="Nso",0,VLOOKUP($A2214,'Class-9'!$B$9:$EX$108,56,0)))</f>
        <v>0</v>
      </c>
      <c r="I2232" s="511">
        <f>IF($J2217="TC",0,IF($J2217="Nso",0,VLOOKUP($A2214,'Class-9'!$B$9:$EX$108,57,0)))</f>
        <v>0</v>
      </c>
      <c r="J2232" s="514">
        <f t="shared" si="237"/>
        <v>0</v>
      </c>
      <c r="K2232" s="511">
        <f>IF($J2217="TC",0,IF($J2217="Nso",0,VLOOKUP($A2214,'Class-9'!$B$9:$EX$108,59,0)))</f>
        <v>0</v>
      </c>
      <c r="L2232" s="511">
        <f>IF($J2217="Nso",0,VLOOKUP($A2214,'Class-9'!$B$9:$EX$108,60,0))</f>
        <v>0</v>
      </c>
      <c r="M2232" s="514">
        <f t="shared" si="238"/>
        <v>0</v>
      </c>
      <c r="N2232" s="511">
        <f t="shared" si="239"/>
        <v>0</v>
      </c>
      <c r="O2232" s="513" t="str">
        <f>IF($J2217="TC",0,IF($J2217="Nso",0,VLOOKUP($A2214,'Class-9'!$B$9:$EX$108,66,0)))</f>
        <v/>
      </c>
    </row>
    <row r="2233" spans="1:15" ht="17.25" customHeight="1">
      <c r="A2233" s="1084"/>
      <c r="B2233" s="60" t="s">
        <v>79</v>
      </c>
      <c r="C2233" s="1143" t="str">
        <f>'Class-9'!$BP$3</f>
        <v>MATHEMATICS</v>
      </c>
      <c r="D2233" s="1144"/>
      <c r="E2233" s="511">
        <f>IF($J2217="TC",0,IF($J2217="Nso",0,VLOOKUP($A2214,'Class-9'!$B$9:$EX$108,67,0)))</f>
        <v>0</v>
      </c>
      <c r="F2233" s="511">
        <f>IF($J2217="TC",0,IF($J2217="Nso",0,VLOOKUP($A2214,'Class-9'!$B$9:$EX$108,68,0)))</f>
        <v>0</v>
      </c>
      <c r="G2233" s="514">
        <f t="shared" si="236"/>
        <v>0</v>
      </c>
      <c r="H2233" s="472">
        <f>IF($J2217="TC",0,IF($J2217="Nso",0,VLOOKUP($A2214,'Class-9'!$B$9:$EX$108,70,0)))</f>
        <v>0</v>
      </c>
      <c r="I2233" s="511">
        <f>IF($J2217="TC",0,IF($J2217="Nso",0,VLOOKUP($A2214,'Class-9'!$B$9:$EX$108,71,0)))</f>
        <v>0</v>
      </c>
      <c r="J2233" s="514">
        <f t="shared" si="237"/>
        <v>0</v>
      </c>
      <c r="K2233" s="511">
        <f>IF($J2217="TC",0,IF($J2217="Nso",0,VLOOKUP($A2214,'Class-9'!$B$9:$EX$108,73,0)))</f>
        <v>0</v>
      </c>
      <c r="L2233" s="511">
        <f>IF($J2217="Nso",0,VLOOKUP($A2214,'Class-9'!$B$9:$EX$108,74,0))</f>
        <v>0</v>
      </c>
      <c r="M2233" s="514">
        <f t="shared" si="238"/>
        <v>0</v>
      </c>
      <c r="N2233" s="511">
        <f t="shared" si="239"/>
        <v>0</v>
      </c>
      <c r="O2233" s="513" t="str">
        <f>IF($J2217="TC",0,IF($J2217="Nso",0,VLOOKUP($A2214,'Class-9'!$B$9:$EX$108,80,0)))</f>
        <v/>
      </c>
    </row>
    <row r="2234" spans="1:15" ht="17.25" customHeight="1" thickBot="1">
      <c r="A2234" s="1084"/>
      <c r="B2234" s="60" t="s">
        <v>79</v>
      </c>
      <c r="C2234" s="1117" t="str">
        <f>'Class-9'!$CD$3</f>
        <v>SOCIAL SCIENCE</v>
      </c>
      <c r="D2234" s="1118"/>
      <c r="E2234" s="511">
        <f>IF($J2217="TC",0,IF($J2217="Nso",0,VLOOKUP($A2214,'Class-9'!$B$9:$EX$108,81,0)))</f>
        <v>0</v>
      </c>
      <c r="F2234" s="511">
        <f>IF($J2217="TC",0,IF($J2217="Nso",0,VLOOKUP($A2214,'Class-9'!$B$9:$EX$108,82,0)))</f>
        <v>0</v>
      </c>
      <c r="G2234" s="515">
        <f t="shared" si="236"/>
        <v>0</v>
      </c>
      <c r="H2234" s="516">
        <f>IF($J2217="TC",0,IF($J2217="Nso",0,VLOOKUP($A2214,'Class-9'!$B$9:$EX$108,84,0)))</f>
        <v>0</v>
      </c>
      <c r="I2234" s="511">
        <f>IF($J2217="TC",0,IF($J2217="Nso",0,VLOOKUP($A2214,'Class-9'!$B$9:$EX$108,85,0)))</f>
        <v>0</v>
      </c>
      <c r="J2234" s="515">
        <f t="shared" si="237"/>
        <v>0</v>
      </c>
      <c r="K2234" s="511">
        <f>IF($J2217="TC",0,IF($J2217="Nso",0,VLOOKUP($A2214,'Class-9'!$B$9:$EX$108,87,0)))</f>
        <v>0</v>
      </c>
      <c r="L2234" s="511">
        <f>IF($J2217="Nso",0,VLOOKUP($A2214,'Class-9'!$B$9:$EX$108,88,0))</f>
        <v>0</v>
      </c>
      <c r="M2234" s="515">
        <f t="shared" si="238"/>
        <v>0</v>
      </c>
      <c r="N2234" s="511">
        <f t="shared" si="239"/>
        <v>0</v>
      </c>
      <c r="O2234" s="513" t="str">
        <f>IF($J2217="TC",0,IF($J2217="Nso",0,VLOOKUP($A2214,'Class-9'!$B$9:$EX$108,94,0)))</f>
        <v/>
      </c>
    </row>
    <row r="2235" spans="1:15" ht="21.75" customHeight="1">
      <c r="A2235" s="1084"/>
      <c r="B2235" s="60" t="s">
        <v>79</v>
      </c>
      <c r="C2235" s="1119" t="s">
        <v>92</v>
      </c>
      <c r="D2235" s="1120"/>
      <c r="E2235" s="1121"/>
      <c r="F2235" s="1125" t="s">
        <v>93</v>
      </c>
      <c r="G2235" s="1126"/>
      <c r="H2235" s="1127" t="s">
        <v>94</v>
      </c>
      <c r="I2235" s="1128"/>
      <c r="J2235" s="1129" t="s">
        <v>47</v>
      </c>
      <c r="K2235" s="1130"/>
      <c r="L2235" s="517" t="s">
        <v>114</v>
      </c>
      <c r="M2235" s="1131" t="s">
        <v>45</v>
      </c>
      <c r="N2235" s="1132"/>
      <c r="O2235" s="518" t="s">
        <v>49</v>
      </c>
    </row>
    <row r="2236" spans="1:15" ht="21.75" customHeight="1" thickBot="1">
      <c r="A2236" s="1084"/>
      <c r="B2236" s="60" t="s">
        <v>79</v>
      </c>
      <c r="C2236" s="1122"/>
      <c r="D2236" s="1123"/>
      <c r="E2236" s="1124"/>
      <c r="F2236" s="1133">
        <f>IF($J2217="TC",0,IF($J2217="Nso",0,VLOOKUP($A2214,'Class-9'!$B$9:$EX$108,146,0)))</f>
        <v>0</v>
      </c>
      <c r="G2236" s="1134"/>
      <c r="H2236" s="1133">
        <f>IF($J2217="TC",0,IF($J2217="Nso",0,VLOOKUP($A2214,'Class-9'!$B$9:$EX$108,147,0)))</f>
        <v>0</v>
      </c>
      <c r="I2236" s="1134"/>
      <c r="J2236" s="1135">
        <f>IF($J2217="TC",0,IF($J2217="Nso",0,VLOOKUP($A2214,'Class-9'!$B$9:$EX$108,148,0)))</f>
        <v>0</v>
      </c>
      <c r="K2236" s="1136"/>
      <c r="L2236" s="349" t="str">
        <f>IF($J2217="TC",0,IF($J2217="Nso",0,VLOOKUP($A2214,'Class-9'!$B$9:$EX$108,149,0)))</f>
        <v/>
      </c>
      <c r="M2236" s="1137" t="str">
        <f>IF($J2217="TC","TC",IF($J2217="Nso","NSO",VLOOKUP($A2214,'Class-9'!$B$9:$EX$108,150,0)))</f>
        <v/>
      </c>
      <c r="N2236" s="1138"/>
      <c r="O2236" s="123" t="str">
        <f>IF($J2217="Nso",0,VLOOKUP($A2214,'Class-9'!$B$9:$EX$108,152,0))</f>
        <v/>
      </c>
    </row>
    <row r="2237" spans="1:15" ht="21.75" customHeight="1">
      <c r="A2237" s="1084"/>
      <c r="B2237" s="60" t="s">
        <v>79</v>
      </c>
      <c r="C2237" s="1186" t="s">
        <v>65</v>
      </c>
      <c r="D2237" s="1187"/>
      <c r="E2237" s="1187"/>
      <c r="F2237" s="1187"/>
      <c r="G2237" s="1187"/>
      <c r="H2237" s="1188"/>
      <c r="I2237" s="1189" t="s">
        <v>66</v>
      </c>
      <c r="J2237" s="1190"/>
      <c r="K2237" s="1190"/>
      <c r="L2237" s="124">
        <f>VLOOKUP($A2214,'Class-9'!$B$9:$EX$108,143,0)</f>
        <v>0</v>
      </c>
      <c r="M2237" s="1191" t="s">
        <v>126</v>
      </c>
      <c r="N2237" s="1192"/>
      <c r="O2237" s="1193"/>
    </row>
    <row r="2238" spans="1:15" ht="21.75" customHeight="1" thickBot="1">
      <c r="A2238" s="1084"/>
      <c r="B2238" s="60" t="s">
        <v>79</v>
      </c>
      <c r="C2238" s="1194" t="s">
        <v>60</v>
      </c>
      <c r="D2238" s="1195"/>
      <c r="E2238" s="1195"/>
      <c r="F2238" s="1196" t="s">
        <v>197</v>
      </c>
      <c r="G2238" s="1196"/>
      <c r="H2238" s="351" t="s">
        <v>53</v>
      </c>
      <c r="I2238" s="1197" t="s">
        <v>67</v>
      </c>
      <c r="J2238" s="1198"/>
      <c r="K2238" s="1198"/>
      <c r="L2238" s="174">
        <f>VLOOKUP($A2214,'Class-9'!$B$9:$EX$108,144,0)</f>
        <v>0</v>
      </c>
      <c r="M2238" s="1199" t="str">
        <f>IF($J2217="TC",0,IF($J2217="Nso",0,VLOOKUP($A2214,'Class-9'!$B$9:$EX$108,145,0)))</f>
        <v/>
      </c>
      <c r="N2238" s="1200"/>
      <c r="O2238" s="1201"/>
    </row>
    <row r="2239" spans="1:15" ht="21.75" customHeight="1">
      <c r="A2239" s="1084"/>
      <c r="B2239" s="60" t="s">
        <v>79</v>
      </c>
      <c r="C2239" s="1194"/>
      <c r="D2239" s="1195"/>
      <c r="E2239" s="1195"/>
      <c r="F2239" s="1196"/>
      <c r="G2239" s="1196"/>
      <c r="H2239" s="490" t="s">
        <v>203</v>
      </c>
      <c r="I2239" s="1202" t="s">
        <v>68</v>
      </c>
      <c r="J2239" s="1203"/>
      <c r="K2239" s="1203"/>
      <c r="L2239" s="1204">
        <f>IF($J2217="TC","Transferred",IF($J2217="Nso","NameSeparated",VLOOKUP($A2214,'Class-9'!$B$9:$EX$108,153,0)))</f>
        <v>0</v>
      </c>
      <c r="M2239" s="1204"/>
      <c r="N2239" s="1204"/>
      <c r="O2239" s="1205"/>
    </row>
    <row r="2240" spans="1:15" s="489" customFormat="1" ht="17.25" customHeight="1">
      <c r="A2240" s="1084"/>
      <c r="B2240" s="488" t="s">
        <v>79</v>
      </c>
      <c r="C2240" s="1166" t="str">
        <f>'Class-9'!$CR$3</f>
        <v>Foundation Of Information Tech.</v>
      </c>
      <c r="D2240" s="1167"/>
      <c r="E2240" s="1168"/>
      <c r="F2240" s="1169" t="str">
        <f>IF($J2217="TC",0,IF($J2217="Nso",0,VLOOKUP($A2214,'Class-9'!$B$9:$GA$108,170,0)))</f>
        <v>0/200</v>
      </c>
      <c r="G2240" s="1169"/>
      <c r="H2240" s="122">
        <f>IF($J2217="TC",0,IF($J2217="Nso",0,VLOOKUP($A2214,'Class-9'!$B$9:$GA$108,106,0)))</f>
        <v>0</v>
      </c>
      <c r="I2240" s="1170" t="s">
        <v>81</v>
      </c>
      <c r="J2240" s="1171"/>
      <c r="K2240" s="1171"/>
      <c r="L2240" s="1172">
        <f>'Class-9'!$T$2</f>
        <v>44676</v>
      </c>
      <c r="M2240" s="1173"/>
      <c r="N2240" s="1173"/>
      <c r="O2240" s="1174"/>
    </row>
    <row r="2241" spans="1:16" s="489" customFormat="1" ht="17.25" customHeight="1">
      <c r="A2241" s="1084"/>
      <c r="B2241" s="488" t="s">
        <v>79</v>
      </c>
      <c r="C2241" s="1175" t="str">
        <f>'Class-9'!$DD$3</f>
        <v>Health &amp; Phy. Edu.</v>
      </c>
      <c r="D2241" s="1169"/>
      <c r="E2241" s="1169"/>
      <c r="F2241" s="1176" t="str">
        <f>IF($J2217="TC",0,IF($J2217="Nso",0,VLOOKUP($A2214,'Class-9'!$B$9:$GA$108,174,0)))</f>
        <v>0/200</v>
      </c>
      <c r="G2241" s="1177"/>
      <c r="H2241" s="122">
        <f>IF($J2217="TC",0,IF($J2217="Nso",0,VLOOKUP($A2214,'Class-9'!$B$9:$GA$108,118,0)))</f>
        <v>0</v>
      </c>
      <c r="I2241" s="1178"/>
      <c r="J2241" s="1179"/>
      <c r="K2241" s="1179"/>
      <c r="L2241" s="1179"/>
      <c r="M2241" s="1179"/>
      <c r="N2241" s="1179"/>
      <c r="O2241" s="1180"/>
    </row>
    <row r="2242" spans="1:16" s="489" customFormat="1" ht="17.25" customHeight="1">
      <c r="A2242" s="1084"/>
      <c r="B2242" s="488" t="s">
        <v>79</v>
      </c>
      <c r="C2242" s="1184" t="str">
        <f>'Class-9'!$DP$3</f>
        <v>S.U.P.W.</v>
      </c>
      <c r="D2242" s="1185"/>
      <c r="E2242" s="1185"/>
      <c r="F2242" s="1176" t="str">
        <f>IF($J2217="TC",0,IF($J2217="Nso",0,VLOOKUP($A2214,'Class-9'!$B$9:$GA$108,178,0)))</f>
        <v>0/100</v>
      </c>
      <c r="G2242" s="1177"/>
      <c r="H2242" s="122">
        <f>IF($J2217="TC",0,IF($J2217="Nso",0,VLOOKUP($A2214,'Class-9'!$B$9:$GA$108,124,0)))</f>
        <v>0</v>
      </c>
      <c r="I2242" s="1181"/>
      <c r="J2242" s="1182"/>
      <c r="K2242" s="1182"/>
      <c r="L2242" s="1182"/>
      <c r="M2242" s="1182"/>
      <c r="N2242" s="1182"/>
      <c r="O2242" s="1183"/>
    </row>
    <row r="2243" spans="1:16" s="489" customFormat="1" ht="17.25" customHeight="1">
      <c r="A2243" s="1084"/>
      <c r="B2243" s="488"/>
      <c r="C2243" s="1184" t="str">
        <f>'Class-9'!$DV$3</f>
        <v>ART EDUCATION</v>
      </c>
      <c r="D2243" s="1185"/>
      <c r="E2243" s="1185"/>
      <c r="F2243" s="1176" t="str">
        <f>IF($J2216="TC",0,IF($J2216="Nso",0,VLOOKUP($A2214,'Class-9'!$B$9:$GA$108,182,0)))</f>
        <v>0/100</v>
      </c>
      <c r="G2243" s="1177"/>
      <c r="H2243" s="122">
        <f>IF($J2216="TC",0,IF($J2216="Nso",0,VLOOKUP($A2214,'Class-9'!$B$9:$GA$108,130,0)))</f>
        <v>0</v>
      </c>
      <c r="I2243" s="1237" t="s">
        <v>95</v>
      </c>
      <c r="J2243" s="1221"/>
      <c r="K2243" s="1221"/>
      <c r="L2243" s="1221"/>
      <c r="M2243" s="1221"/>
      <c r="N2243" s="1221"/>
      <c r="O2243" s="1222"/>
    </row>
    <row r="2244" spans="1:16" s="489" customFormat="1" ht="17.25" customHeight="1" thickBot="1">
      <c r="A2244" s="1084"/>
      <c r="B2244" s="488" t="s">
        <v>79</v>
      </c>
      <c r="C2244" s="1238" t="str">
        <f>'Class-9'!$EB$3</f>
        <v>H &amp; C RAJ</v>
      </c>
      <c r="D2244" s="1239"/>
      <c r="E2244" s="1239"/>
      <c r="F2244" s="1240" t="str">
        <f>IF($J2217="TC",0,IF($J2217="Nso",0,VLOOKUP($A2214,'Class-9'!$B$9:$GZ$108,186,0)))</f>
        <v>0/200</v>
      </c>
      <c r="G2244" s="1241"/>
      <c r="H2244" s="468">
        <f>IF($J2217="TC",0,IF($J2217="Nso",0,VLOOKUP($A2214,'Class-9'!$B$9:$GAZ$108,142,0)))</f>
        <v>0</v>
      </c>
      <c r="I2244" s="1237" t="s">
        <v>74</v>
      </c>
      <c r="J2244" s="1221"/>
      <c r="K2244" s="1221"/>
      <c r="L2244" s="1221"/>
      <c r="M2244" s="1221"/>
      <c r="N2244" s="1221"/>
      <c r="O2244" s="1222"/>
    </row>
    <row r="2245" spans="1:16" ht="17.25" customHeight="1">
      <c r="A2245" s="1084"/>
      <c r="B2245" s="49" t="s">
        <v>79</v>
      </c>
      <c r="C2245" s="1209" t="s">
        <v>205</v>
      </c>
      <c r="D2245" s="1210"/>
      <c r="E2245" s="1211"/>
      <c r="F2245" s="1218" t="s">
        <v>206</v>
      </c>
      <c r="G2245" s="1219"/>
      <c r="H2245" s="519" t="s">
        <v>34</v>
      </c>
      <c r="I2245" s="1220" t="s">
        <v>75</v>
      </c>
      <c r="J2245" s="1221"/>
      <c r="K2245" s="1221"/>
      <c r="L2245" s="1221"/>
      <c r="M2245" s="1221"/>
      <c r="N2245" s="1221"/>
      <c r="O2245" s="1222"/>
    </row>
    <row r="2246" spans="1:16" ht="17.25" customHeight="1">
      <c r="A2246" s="1084"/>
      <c r="B2246" s="49" t="s">
        <v>79</v>
      </c>
      <c r="C2246" s="1212"/>
      <c r="D2246" s="1213"/>
      <c r="E2246" s="1214"/>
      <c r="F2246" s="1223" t="s">
        <v>207</v>
      </c>
      <c r="G2246" s="1224"/>
      <c r="H2246" s="520" t="s">
        <v>204</v>
      </c>
      <c r="I2246" s="1225" t="s">
        <v>76</v>
      </c>
      <c r="J2246" s="1226"/>
      <c r="K2246" s="1226"/>
      <c r="L2246" s="1226"/>
      <c r="M2246" s="1226"/>
      <c r="N2246" s="1226"/>
      <c r="O2246" s="1227"/>
    </row>
    <row r="2247" spans="1:16" ht="17.25" customHeight="1">
      <c r="A2247" s="1084"/>
      <c r="B2247" s="49" t="s">
        <v>79</v>
      </c>
      <c r="C2247" s="1212"/>
      <c r="D2247" s="1213"/>
      <c r="E2247" s="1214"/>
      <c r="F2247" s="1223" t="s">
        <v>211</v>
      </c>
      <c r="G2247" s="1224"/>
      <c r="H2247" s="520" t="s">
        <v>69</v>
      </c>
      <c r="I2247" s="1228"/>
      <c r="J2247" s="1229"/>
      <c r="K2247" s="1229"/>
      <c r="L2247" s="1229"/>
      <c r="M2247" s="1229"/>
      <c r="N2247" s="1229"/>
      <c r="O2247" s="1230"/>
    </row>
    <row r="2248" spans="1:16" ht="17.25" customHeight="1">
      <c r="A2248" s="1084"/>
      <c r="B2248" s="49" t="s">
        <v>79</v>
      </c>
      <c r="C2248" s="1212"/>
      <c r="D2248" s="1213"/>
      <c r="E2248" s="1214"/>
      <c r="F2248" s="1223" t="s">
        <v>212</v>
      </c>
      <c r="G2248" s="1224"/>
      <c r="H2248" s="520" t="s">
        <v>70</v>
      </c>
      <c r="I2248" s="1228"/>
      <c r="J2248" s="1229"/>
      <c r="K2248" s="1229"/>
      <c r="L2248" s="1229"/>
      <c r="M2248" s="1229"/>
      <c r="N2248" s="1229"/>
      <c r="O2248" s="1230"/>
    </row>
    <row r="2249" spans="1:16" ht="17.25" customHeight="1">
      <c r="A2249" s="1084"/>
      <c r="B2249" s="49" t="s">
        <v>79</v>
      </c>
      <c r="C2249" s="1212"/>
      <c r="D2249" s="1213"/>
      <c r="E2249" s="1214"/>
      <c r="F2249" s="1223" t="s">
        <v>125</v>
      </c>
      <c r="G2249" s="1224"/>
      <c r="H2249" s="520" t="s">
        <v>72</v>
      </c>
      <c r="I2249" s="1231" t="s">
        <v>96</v>
      </c>
      <c r="J2249" s="1232"/>
      <c r="K2249" s="1232"/>
      <c r="L2249" s="1232"/>
      <c r="M2249" s="1232"/>
      <c r="N2249" s="1232"/>
      <c r="O2249" s="1233"/>
    </row>
    <row r="2250" spans="1:16" ht="17.25" customHeight="1" thickBot="1">
      <c r="A2250" s="1084"/>
      <c r="B2250" s="62" t="s">
        <v>79</v>
      </c>
      <c r="C2250" s="1215"/>
      <c r="D2250" s="1216"/>
      <c r="E2250" s="1217"/>
      <c r="F2250" s="1206" t="s">
        <v>208</v>
      </c>
      <c r="G2250" s="1207"/>
      <c r="H2250" s="521" t="s">
        <v>71</v>
      </c>
      <c r="I2250" s="1234"/>
      <c r="J2250" s="1235"/>
      <c r="K2250" s="1235"/>
      <c r="L2250" s="1235"/>
      <c r="M2250" s="1235"/>
      <c r="N2250" s="1235"/>
      <c r="O2250" s="1236"/>
    </row>
    <row r="2251" spans="1:16" ht="24.75" customHeight="1" thickTop="1" thickBot="1">
      <c r="A2251" s="504">
        <f>A2214+1</f>
        <v>61</v>
      </c>
      <c r="B2251" s="1083" t="s">
        <v>56</v>
      </c>
      <c r="C2251" s="1083"/>
      <c r="D2251" s="1083"/>
      <c r="E2251" s="1083"/>
      <c r="F2251" s="1083"/>
      <c r="G2251" s="1083"/>
      <c r="H2251" s="1083"/>
      <c r="I2251" s="1083"/>
      <c r="J2251" s="1083"/>
      <c r="K2251" s="1083"/>
      <c r="L2251" s="1083"/>
      <c r="M2251" s="1083"/>
      <c r="N2251" s="1083"/>
      <c r="O2251" s="1083"/>
    </row>
    <row r="2252" spans="1:16" ht="42" customHeight="1" thickTop="1">
      <c r="A2252" s="1084"/>
      <c r="B2252" s="1085"/>
      <c r="C2252" s="1086"/>
      <c r="D2252" s="1089" t="str">
        <f>Master!$E$8</f>
        <v>Govt. Sr. Secondary School Raimalwada</v>
      </c>
      <c r="E2252" s="1090"/>
      <c r="F2252" s="1090"/>
      <c r="G2252" s="1090"/>
      <c r="H2252" s="1090"/>
      <c r="I2252" s="1090"/>
      <c r="J2252" s="1090"/>
      <c r="K2252" s="1090"/>
      <c r="L2252" s="1090"/>
      <c r="M2252" s="1090"/>
      <c r="N2252" s="1090"/>
      <c r="O2252" s="1091"/>
    </row>
    <row r="2253" spans="1:16" ht="27.75" customHeight="1" thickBot="1">
      <c r="A2253" s="1084"/>
      <c r="B2253" s="1087"/>
      <c r="C2253" s="1088"/>
      <c r="D2253" s="1092" t="str">
        <f>Master!$E$11</f>
        <v>P.S.-Bapini (Jodhpur)</v>
      </c>
      <c r="E2253" s="1093"/>
      <c r="F2253" s="1093"/>
      <c r="G2253" s="1093"/>
      <c r="H2253" s="1093"/>
      <c r="I2253" s="1093"/>
      <c r="J2253" s="1093"/>
      <c r="K2253" s="1093"/>
      <c r="L2253" s="1093"/>
      <c r="M2253" s="1093"/>
      <c r="N2253" s="1093"/>
      <c r="O2253" s="1094"/>
    </row>
    <row r="2254" spans="1:16" ht="17.25" customHeight="1">
      <c r="A2254" s="1084"/>
      <c r="B2254" s="352"/>
      <c r="C2254" s="1095" t="s">
        <v>188</v>
      </c>
      <c r="D2254" s="1096"/>
      <c r="E2254" s="1096"/>
      <c r="F2254" s="1096"/>
      <c r="G2254" s="1097"/>
      <c r="H2254" s="1104" t="s">
        <v>161</v>
      </c>
      <c r="I2254" s="1104"/>
      <c r="J2254" s="1107">
        <f>VLOOKUP($A2251,'Class-9'!$B$9:$K$108,6)</f>
        <v>0</v>
      </c>
      <c r="K2254" s="1108"/>
      <c r="L2254" s="1113" t="s">
        <v>77</v>
      </c>
      <c r="M2254" s="1114"/>
      <c r="N2254" s="1115" t="str">
        <f>Master!$E$14</f>
        <v>08151106901</v>
      </c>
      <c r="O2254" s="1116"/>
    </row>
    <row r="2255" spans="1:16" ht="17.25" customHeight="1">
      <c r="A2255" s="1084"/>
      <c r="B2255" s="47"/>
      <c r="C2255" s="1098"/>
      <c r="D2255" s="1099"/>
      <c r="E2255" s="1099"/>
      <c r="F2255" s="1099"/>
      <c r="G2255" s="1100"/>
      <c r="H2255" s="1105"/>
      <c r="I2255" s="1105"/>
      <c r="J2255" s="1109"/>
      <c r="K2255" s="1110"/>
      <c r="L2255" s="1071" t="s">
        <v>73</v>
      </c>
      <c r="M2255" s="1072"/>
      <c r="N2255" s="1072"/>
      <c r="O2255" s="1073"/>
      <c r="P2255" s="165" t="s">
        <v>196</v>
      </c>
    </row>
    <row r="2256" spans="1:16" ht="17.25" customHeight="1" thickBot="1">
      <c r="A2256" s="1084"/>
      <c r="B2256" s="47"/>
      <c r="C2256" s="1101"/>
      <c r="D2256" s="1102"/>
      <c r="E2256" s="1102"/>
      <c r="F2256" s="1102"/>
      <c r="G2256" s="1103"/>
      <c r="H2256" s="1106"/>
      <c r="I2256" s="1106"/>
      <c r="J2256" s="1111"/>
      <c r="K2256" s="1112"/>
      <c r="L2256" s="1074" t="s">
        <v>57</v>
      </c>
      <c r="M2256" s="1075"/>
      <c r="N2256" s="1076" t="str">
        <f>Master!$E$6</f>
        <v>2021-22</v>
      </c>
      <c r="O2256" s="1077"/>
    </row>
    <row r="2257" spans="1:15" ht="21.75" customHeight="1">
      <c r="A2257" s="1084"/>
      <c r="B2257" s="49" t="s">
        <v>79</v>
      </c>
      <c r="C2257" s="1078" t="s">
        <v>22</v>
      </c>
      <c r="D2257" s="1079"/>
      <c r="E2257" s="1079"/>
      <c r="F2257" s="1080"/>
      <c r="G2257" s="482" t="s">
        <v>186</v>
      </c>
      <c r="H2257" s="1081">
        <f>VLOOKUP($A2251,'Class-9'!$B$9:$EX$108,4,0)</f>
        <v>0</v>
      </c>
      <c r="I2257" s="1081"/>
      <c r="J2257" s="1081"/>
      <c r="K2257" s="1081"/>
      <c r="L2257" s="1081"/>
      <c r="M2257" s="1081"/>
      <c r="N2257" s="1081"/>
      <c r="O2257" s="1082"/>
    </row>
    <row r="2258" spans="1:15" ht="21.75" customHeight="1">
      <c r="A2258" s="1084"/>
      <c r="B2258" s="49" t="s">
        <v>79</v>
      </c>
      <c r="C2258" s="1065" t="s">
        <v>24</v>
      </c>
      <c r="D2258" s="1066"/>
      <c r="E2258" s="1066"/>
      <c r="F2258" s="1067"/>
      <c r="G2258" s="483" t="s">
        <v>186</v>
      </c>
      <c r="H2258" s="1068">
        <f>VLOOKUP($A2251,'Class-9'!$B$9:$EX$108,7,0)</f>
        <v>0</v>
      </c>
      <c r="I2258" s="1068"/>
      <c r="J2258" s="1068"/>
      <c r="K2258" s="1068"/>
      <c r="L2258" s="1068"/>
      <c r="M2258" s="1068"/>
      <c r="N2258" s="1068"/>
      <c r="O2258" s="1069"/>
    </row>
    <row r="2259" spans="1:15" ht="21.75" customHeight="1">
      <c r="A2259" s="1084"/>
      <c r="B2259" s="49" t="s">
        <v>79</v>
      </c>
      <c r="C2259" s="1065" t="s">
        <v>25</v>
      </c>
      <c r="D2259" s="1066"/>
      <c r="E2259" s="1066"/>
      <c r="F2259" s="1067"/>
      <c r="G2259" s="483" t="s">
        <v>186</v>
      </c>
      <c r="H2259" s="1068">
        <f>VLOOKUP($A2251,'Class-9'!$B$9:$EX$108,8,0)</f>
        <v>0</v>
      </c>
      <c r="I2259" s="1068"/>
      <c r="J2259" s="1068"/>
      <c r="K2259" s="1068"/>
      <c r="L2259" s="1068"/>
      <c r="M2259" s="1068"/>
      <c r="N2259" s="1068"/>
      <c r="O2259" s="1069"/>
    </row>
    <row r="2260" spans="1:15" ht="21.75" customHeight="1">
      <c r="A2260" s="1084"/>
      <c r="B2260" s="49" t="s">
        <v>79</v>
      </c>
      <c r="C2260" s="1065" t="s">
        <v>58</v>
      </c>
      <c r="D2260" s="1066"/>
      <c r="E2260" s="1066"/>
      <c r="F2260" s="1067"/>
      <c r="G2260" s="483" t="s">
        <v>186</v>
      </c>
      <c r="H2260" s="1068">
        <f>VLOOKUP($A2251,'Class-9'!$B$9:$EX$108,9,0)</f>
        <v>0</v>
      </c>
      <c r="I2260" s="1068"/>
      <c r="J2260" s="1068"/>
      <c r="K2260" s="1068"/>
      <c r="L2260" s="1068"/>
      <c r="M2260" s="1068"/>
      <c r="N2260" s="1068"/>
      <c r="O2260" s="1069"/>
    </row>
    <row r="2261" spans="1:15" ht="21.75" customHeight="1">
      <c r="A2261" s="1084"/>
      <c r="B2261" s="49" t="s">
        <v>79</v>
      </c>
      <c r="C2261" s="1065" t="s">
        <v>59</v>
      </c>
      <c r="D2261" s="1066"/>
      <c r="E2261" s="1066"/>
      <c r="F2261" s="1067"/>
      <c r="G2261" s="483" t="s">
        <v>186</v>
      </c>
      <c r="H2261" s="1070" t="str">
        <f>CONCATENATE('Class-9'!$G$4,'Class-9'!$J$4)</f>
        <v>9(A)</v>
      </c>
      <c r="I2261" s="1068"/>
      <c r="J2261" s="1068"/>
      <c r="K2261" s="1068"/>
      <c r="L2261" s="1068"/>
      <c r="M2261" s="1068"/>
      <c r="N2261" s="1068"/>
      <c r="O2261" s="1069"/>
    </row>
    <row r="2262" spans="1:15" ht="21.75" customHeight="1" thickBot="1">
      <c r="A2262" s="1084"/>
      <c r="B2262" s="49" t="s">
        <v>79</v>
      </c>
      <c r="C2262" s="1145" t="s">
        <v>27</v>
      </c>
      <c r="D2262" s="1146"/>
      <c r="E2262" s="1146"/>
      <c r="F2262" s="1147"/>
      <c r="G2262" s="484" t="s">
        <v>186</v>
      </c>
      <c r="H2262" s="1148">
        <f>VLOOKUP($A2251,'Class-9'!$B$9:$EX$108,10,0)</f>
        <v>0</v>
      </c>
      <c r="I2262" s="1148"/>
      <c r="J2262" s="1148"/>
      <c r="K2262" s="1148"/>
      <c r="L2262" s="1148"/>
      <c r="M2262" s="1148"/>
      <c r="N2262" s="1148"/>
      <c r="O2262" s="1149"/>
    </row>
    <row r="2263" spans="1:15" ht="19.5" customHeight="1">
      <c r="A2263" s="1084"/>
      <c r="B2263" s="60" t="s">
        <v>79</v>
      </c>
      <c r="C2263" s="1150" t="s">
        <v>60</v>
      </c>
      <c r="D2263" s="1151"/>
      <c r="E2263" s="1154" t="s">
        <v>83</v>
      </c>
      <c r="F2263" s="1154" t="s">
        <v>84</v>
      </c>
      <c r="G2263" s="1156" t="s">
        <v>33</v>
      </c>
      <c r="H2263" s="1158" t="s">
        <v>61</v>
      </c>
      <c r="I2263" s="1158"/>
      <c r="J2263" s="1159"/>
      <c r="K2263" s="1160" t="s">
        <v>100</v>
      </c>
      <c r="L2263" s="1161"/>
      <c r="M2263" s="1162"/>
      <c r="N2263" s="1154" t="s">
        <v>91</v>
      </c>
      <c r="O2263" s="1163" t="s">
        <v>209</v>
      </c>
    </row>
    <row r="2264" spans="1:15" ht="21.75" customHeight="1">
      <c r="A2264" s="1084"/>
      <c r="B2264" s="60"/>
      <c r="C2264" s="1152"/>
      <c r="D2264" s="1153"/>
      <c r="E2264" s="1155"/>
      <c r="F2264" s="1155"/>
      <c r="G2264" s="1157"/>
      <c r="H2264" s="507" t="s">
        <v>32</v>
      </c>
      <c r="I2264" s="347" t="s">
        <v>199</v>
      </c>
      <c r="J2264" s="508" t="s">
        <v>33</v>
      </c>
      <c r="K2264" s="507" t="s">
        <v>32</v>
      </c>
      <c r="L2264" s="347" t="s">
        <v>199</v>
      </c>
      <c r="M2264" s="508" t="s">
        <v>33</v>
      </c>
      <c r="N2264" s="1155"/>
      <c r="O2264" s="1164"/>
    </row>
    <row r="2265" spans="1:15" ht="21.75" customHeight="1" thickBot="1">
      <c r="A2265" s="1084"/>
      <c r="B2265" s="60" t="s">
        <v>79</v>
      </c>
      <c r="C2265" s="1139" t="s">
        <v>62</v>
      </c>
      <c r="D2265" s="1140"/>
      <c r="E2265" s="509">
        <f>'Class-9'!$L$7</f>
        <v>20</v>
      </c>
      <c r="F2265" s="509">
        <f>'Class-9'!$M$7</f>
        <v>20</v>
      </c>
      <c r="G2265" s="510">
        <f>SUM(E2265:F2265)</f>
        <v>40</v>
      </c>
      <c r="H2265" s="509">
        <f>'Class-9'!$O$7</f>
        <v>48</v>
      </c>
      <c r="I2265" s="509">
        <f>'Class-9'!$P$7</f>
        <v>12</v>
      </c>
      <c r="J2265" s="510">
        <f>SUM(H2265:I2265)</f>
        <v>60</v>
      </c>
      <c r="K2265" s="509">
        <f>'Class-9'!$R$7</f>
        <v>80</v>
      </c>
      <c r="L2265" s="509">
        <f>'Class-9'!$S$7</f>
        <v>20</v>
      </c>
      <c r="M2265" s="510">
        <f>SUM(K2265:L2265)</f>
        <v>100</v>
      </c>
      <c r="N2265" s="509">
        <f>SUM(G2265,J2265,M2265)</f>
        <v>200</v>
      </c>
      <c r="O2265" s="1165"/>
    </row>
    <row r="2266" spans="1:15" ht="17.25" customHeight="1">
      <c r="A2266" s="1084"/>
      <c r="B2266" s="60" t="s">
        <v>79</v>
      </c>
      <c r="C2266" s="1141" t="str">
        <f>'Class-9'!$L$3</f>
        <v>HINDI</v>
      </c>
      <c r="D2266" s="1142"/>
      <c r="E2266" s="511">
        <f>IF($J2254="TC",0,IF($J2254="Nso",0,VLOOKUP($A2251,'Class-9'!$B$9:$EX$108,11,0)))</f>
        <v>0</v>
      </c>
      <c r="F2266" s="511">
        <f>IF($J2254="TC",0,IF($J2254="Nso",0,VLOOKUP($A2251,'Class-9'!$B$9:$EX$108,12,0)))</f>
        <v>0</v>
      </c>
      <c r="G2266" s="512">
        <f>E2266+F2266</f>
        <v>0</v>
      </c>
      <c r="H2266" s="511">
        <f>IF($J2254="TC",0,IF($J2254="Nso",0,VLOOKUP($A2251,'Class-9'!$B$9:$EX$108,14,0)))</f>
        <v>0</v>
      </c>
      <c r="I2266" s="511">
        <f>IF($J2254="TC",0,IF($J2254="Nso",0,VLOOKUP($A2251,'Class-9'!$B$9:$EX$108,15,0)))</f>
        <v>0</v>
      </c>
      <c r="J2266" s="512">
        <f>H2266+I2266</f>
        <v>0</v>
      </c>
      <c r="K2266" s="511">
        <f>IF($J2254="TC",0,IF($J2254="Nso",0,VLOOKUP($A2251,'Class-9'!$B$9:$EX$108,17,0)))</f>
        <v>0</v>
      </c>
      <c r="L2266" s="511">
        <f>IF($J2254="Nso",0,VLOOKUP($A2251,'Class-9'!$B$9:$EX$108,18,0))</f>
        <v>0</v>
      </c>
      <c r="M2266" s="512">
        <f>K2266+L2266</f>
        <v>0</v>
      </c>
      <c r="N2266" s="511">
        <f>G2266+J2266+M2266</f>
        <v>0</v>
      </c>
      <c r="O2266" s="513" t="str">
        <f>IF($J2254="TC",0,IF($J2254="Nso",0,VLOOKUP($A2251,'Class-9'!$B$9:$EX$108,24,0)))</f>
        <v/>
      </c>
    </row>
    <row r="2267" spans="1:15" ht="17.25" customHeight="1">
      <c r="A2267" s="1084"/>
      <c r="B2267" s="60" t="s">
        <v>79</v>
      </c>
      <c r="C2267" s="1143" t="str">
        <f>'Class-9'!$Z$3</f>
        <v>ENGLISH</v>
      </c>
      <c r="D2267" s="1144"/>
      <c r="E2267" s="511">
        <f>IF($J2254="TC",0,IF($J2254="Nso",0,VLOOKUP($A2251,'Class-9'!$B$9:$EX$108,25,0)))</f>
        <v>0</v>
      </c>
      <c r="F2267" s="511">
        <f>IF($J2254="TC",0,IF($J2254="Nso",0,VLOOKUP($A2251,'Class-9'!$B$9:$EX$108,26,0)))</f>
        <v>0</v>
      </c>
      <c r="G2267" s="514">
        <f t="shared" ref="G2267:G2271" si="240">E2267+F2267</f>
        <v>0</v>
      </c>
      <c r="H2267" s="472">
        <f>IF($J2254="TC",0,IF($J2254="Nso",0,VLOOKUP($A2251,'Class-9'!$B$9:$EX$108,28,0)))</f>
        <v>0</v>
      </c>
      <c r="I2267" s="511">
        <f>IF($J2254="TC",0,IF($J2254="Nso",0,VLOOKUP($A2251,'Class-9'!$B$9:$EX$108,29,0)))</f>
        <v>0</v>
      </c>
      <c r="J2267" s="514">
        <f t="shared" ref="J2267:J2271" si="241">H2267+I2267</f>
        <v>0</v>
      </c>
      <c r="K2267" s="511">
        <f>IF($J2254="TC",0,IF($J2254="Nso",0,VLOOKUP($A2251,'Class-9'!$B$9:$EX$108,31,0)))</f>
        <v>0</v>
      </c>
      <c r="L2267" s="511">
        <f>IF($J2254="Nso",0,VLOOKUP($A2251,'Class-9'!$B$9:$EX$108,32,0))</f>
        <v>0</v>
      </c>
      <c r="M2267" s="514">
        <f t="shared" ref="M2267:M2271" si="242">K2267+L2267</f>
        <v>0</v>
      </c>
      <c r="N2267" s="511">
        <f t="shared" ref="N2267:N2271" si="243">G2267+J2267+M2267</f>
        <v>0</v>
      </c>
      <c r="O2267" s="513" t="str">
        <f>IF($J2254="TC",0,IF($J2254="Nso",0,VLOOKUP($A2251,'Class-9'!$B$9:$EX$108,38,0)))</f>
        <v/>
      </c>
    </row>
    <row r="2268" spans="1:15" ht="17.25" customHeight="1">
      <c r="A2268" s="1084"/>
      <c r="B2268" s="60" t="s">
        <v>79</v>
      </c>
      <c r="C2268" s="1143" t="str">
        <f>'Class-9'!$AN$3</f>
        <v>SANSKRIT</v>
      </c>
      <c r="D2268" s="1144"/>
      <c r="E2268" s="511">
        <f>IF($J2254="TC",0,IF($J2254="Nso",0,VLOOKUP($A2251,'Class-9'!$B$9:$EX$108,39,0)))</f>
        <v>0</v>
      </c>
      <c r="F2268" s="511">
        <f>IF($J2254="TC",0,IF($J2254="TC",0,IF($J2254="Nso",0,VLOOKUP($A2251,'Class-9'!$B$9:$EX$108,40,0))))</f>
        <v>0</v>
      </c>
      <c r="G2268" s="514">
        <f t="shared" si="240"/>
        <v>0</v>
      </c>
      <c r="H2268" s="472">
        <f>IF($J2254="TC",0,IF($J2254="Nso",0,VLOOKUP($A2251,'Class-9'!$B$9:$EX$108,42,0)))</f>
        <v>0</v>
      </c>
      <c r="I2268" s="511">
        <f>IF($J2254="TC",0,IF($J2254="Nso",0,VLOOKUP($A2251,'Class-9'!$B$9:$EX$108,43,0)))</f>
        <v>0</v>
      </c>
      <c r="J2268" s="514">
        <f t="shared" si="241"/>
        <v>0</v>
      </c>
      <c r="K2268" s="511">
        <f>IF($J2254="TC",0,IF($J2254="Nso",0,VLOOKUP($A2251,'Class-9'!$B$9:$EX$108,45,0)))</f>
        <v>0</v>
      </c>
      <c r="L2268" s="511">
        <f>IF($J2254="Nso",0,VLOOKUP($A2251,'Class-9'!$B$9:$EX$108,46,0))</f>
        <v>0</v>
      </c>
      <c r="M2268" s="514">
        <f t="shared" si="242"/>
        <v>0</v>
      </c>
      <c r="N2268" s="511">
        <f t="shared" si="243"/>
        <v>0</v>
      </c>
      <c r="O2268" s="513" t="str">
        <f>IF($J2254="TC",0,IF($J2254="Nso",0,VLOOKUP($A2251,'Class-9'!$B$9:$EX$108,52,0)))</f>
        <v/>
      </c>
    </row>
    <row r="2269" spans="1:15" ht="17.25" customHeight="1">
      <c r="A2269" s="1084"/>
      <c r="B2269" s="60" t="s">
        <v>79</v>
      </c>
      <c r="C2269" s="1143" t="str">
        <f>'Class-9'!$BB$3</f>
        <v>SCIENCE</v>
      </c>
      <c r="D2269" s="1144"/>
      <c r="E2269" s="511">
        <f>IF($J2254="TC",0,IF($J2254="Nso",0,VLOOKUP($A2251,'Class-9'!$B$9:$EX$108,53,0)))</f>
        <v>0</v>
      </c>
      <c r="F2269" s="511">
        <f>IF($J2254="TC",0,IF($J2254="Nso",0,VLOOKUP($A2251,'Class-9'!$B$9:$EX$108,54,0)))</f>
        <v>0</v>
      </c>
      <c r="G2269" s="514">
        <f t="shared" si="240"/>
        <v>0</v>
      </c>
      <c r="H2269" s="472">
        <f>IF($J2254="TC",0,IF($J2254="Nso",0,VLOOKUP($A2251,'Class-9'!$B$9:$EX$108,56,0)))</f>
        <v>0</v>
      </c>
      <c r="I2269" s="511">
        <f>IF($J2254="TC",0,IF($J2254="Nso",0,VLOOKUP($A2251,'Class-9'!$B$9:$EX$108,57,0)))</f>
        <v>0</v>
      </c>
      <c r="J2269" s="514">
        <f t="shared" si="241"/>
        <v>0</v>
      </c>
      <c r="K2269" s="511">
        <f>IF($J2254="TC",0,IF($J2254="Nso",0,VLOOKUP($A2251,'Class-9'!$B$9:$EX$108,59,0)))</f>
        <v>0</v>
      </c>
      <c r="L2269" s="511">
        <f>IF($J2254="Nso",0,VLOOKUP($A2251,'Class-9'!$B$9:$EX$108,60,0))</f>
        <v>0</v>
      </c>
      <c r="M2269" s="514">
        <f t="shared" si="242"/>
        <v>0</v>
      </c>
      <c r="N2269" s="511">
        <f t="shared" si="243"/>
        <v>0</v>
      </c>
      <c r="O2269" s="513" t="str">
        <f>IF($J2254="TC",0,IF($J2254="Nso",0,VLOOKUP($A2251,'Class-9'!$B$9:$EX$108,66,0)))</f>
        <v/>
      </c>
    </row>
    <row r="2270" spans="1:15" ht="17.25" customHeight="1">
      <c r="A2270" s="1084"/>
      <c r="B2270" s="60" t="s">
        <v>79</v>
      </c>
      <c r="C2270" s="1143" t="str">
        <f>'Class-9'!$BP$3</f>
        <v>MATHEMATICS</v>
      </c>
      <c r="D2270" s="1144"/>
      <c r="E2270" s="511">
        <f>IF($J2254="TC",0,IF($J2254="Nso",0,VLOOKUP($A2251,'Class-9'!$B$9:$EX$108,67,0)))</f>
        <v>0</v>
      </c>
      <c r="F2270" s="511">
        <f>IF($J2254="TC",0,IF($J2254="Nso",0,VLOOKUP($A2251,'Class-9'!$B$9:$EX$108,68,0)))</f>
        <v>0</v>
      </c>
      <c r="G2270" s="514">
        <f t="shared" si="240"/>
        <v>0</v>
      </c>
      <c r="H2270" s="472">
        <f>IF($J2254="TC",0,IF($J2254="Nso",0,VLOOKUP($A2251,'Class-9'!$B$9:$EX$108,70,0)))</f>
        <v>0</v>
      </c>
      <c r="I2270" s="511">
        <f>IF($J2254="TC",0,IF($J2254="Nso",0,VLOOKUP($A2251,'Class-9'!$B$9:$EX$108,71,0)))</f>
        <v>0</v>
      </c>
      <c r="J2270" s="514">
        <f t="shared" si="241"/>
        <v>0</v>
      </c>
      <c r="K2270" s="511">
        <f>IF($J2254="TC",0,IF($J2254="Nso",0,VLOOKUP($A2251,'Class-9'!$B$9:$EX$108,73,0)))</f>
        <v>0</v>
      </c>
      <c r="L2270" s="511">
        <f>IF($J2254="Nso",0,VLOOKUP($A2251,'Class-9'!$B$9:$EX$108,74,0))</f>
        <v>0</v>
      </c>
      <c r="M2270" s="514">
        <f t="shared" si="242"/>
        <v>0</v>
      </c>
      <c r="N2270" s="511">
        <f t="shared" si="243"/>
        <v>0</v>
      </c>
      <c r="O2270" s="513" t="str">
        <f>IF($J2254="TC",0,IF($J2254="Nso",0,VLOOKUP($A2251,'Class-9'!$B$9:$EX$108,80,0)))</f>
        <v/>
      </c>
    </row>
    <row r="2271" spans="1:15" ht="17.25" customHeight="1" thickBot="1">
      <c r="A2271" s="1084"/>
      <c r="B2271" s="60" t="s">
        <v>79</v>
      </c>
      <c r="C2271" s="1117" t="str">
        <f>'Class-9'!$CD$3</f>
        <v>SOCIAL SCIENCE</v>
      </c>
      <c r="D2271" s="1118"/>
      <c r="E2271" s="511">
        <f>IF($J2254="TC",0,IF($J2254="Nso",0,VLOOKUP($A2251,'Class-9'!$B$9:$EX$108,81,0)))</f>
        <v>0</v>
      </c>
      <c r="F2271" s="511">
        <f>IF($J2254="TC",0,IF($J2254="Nso",0,VLOOKUP($A2251,'Class-9'!$B$9:$EX$108,82,0)))</f>
        <v>0</v>
      </c>
      <c r="G2271" s="515">
        <f t="shared" si="240"/>
        <v>0</v>
      </c>
      <c r="H2271" s="516">
        <f>IF($J2254="TC",0,IF($J2254="Nso",0,VLOOKUP($A2251,'Class-9'!$B$9:$EX$108,84,0)))</f>
        <v>0</v>
      </c>
      <c r="I2271" s="511">
        <f>IF($J2254="TC",0,IF($J2254="Nso",0,VLOOKUP($A2251,'Class-9'!$B$9:$EX$108,85,0)))</f>
        <v>0</v>
      </c>
      <c r="J2271" s="515">
        <f t="shared" si="241"/>
        <v>0</v>
      </c>
      <c r="K2271" s="511">
        <f>IF($J2254="TC",0,IF($J2254="Nso",0,VLOOKUP($A2251,'Class-9'!$B$9:$EX$108,87,0)))</f>
        <v>0</v>
      </c>
      <c r="L2271" s="511">
        <f>IF($J2254="Nso",0,VLOOKUP($A2251,'Class-9'!$B$9:$EX$108,88,0))</f>
        <v>0</v>
      </c>
      <c r="M2271" s="515">
        <f t="shared" si="242"/>
        <v>0</v>
      </c>
      <c r="N2271" s="511">
        <f t="shared" si="243"/>
        <v>0</v>
      </c>
      <c r="O2271" s="513" t="str">
        <f>IF($J2254="TC",0,IF($J2254="Nso",0,VLOOKUP($A2251,'Class-9'!$B$9:$EX$108,94,0)))</f>
        <v/>
      </c>
    </row>
    <row r="2272" spans="1:15" ht="21.75" customHeight="1">
      <c r="A2272" s="1084"/>
      <c r="B2272" s="60" t="s">
        <v>79</v>
      </c>
      <c r="C2272" s="1119" t="s">
        <v>92</v>
      </c>
      <c r="D2272" s="1120"/>
      <c r="E2272" s="1121"/>
      <c r="F2272" s="1125" t="s">
        <v>93</v>
      </c>
      <c r="G2272" s="1126"/>
      <c r="H2272" s="1127" t="s">
        <v>94</v>
      </c>
      <c r="I2272" s="1128"/>
      <c r="J2272" s="1129" t="s">
        <v>47</v>
      </c>
      <c r="K2272" s="1130"/>
      <c r="L2272" s="517" t="s">
        <v>114</v>
      </c>
      <c r="M2272" s="1131" t="s">
        <v>45</v>
      </c>
      <c r="N2272" s="1132"/>
      <c r="O2272" s="518" t="s">
        <v>49</v>
      </c>
    </row>
    <row r="2273" spans="1:15" ht="21.75" customHeight="1" thickBot="1">
      <c r="A2273" s="1084"/>
      <c r="B2273" s="60" t="s">
        <v>79</v>
      </c>
      <c r="C2273" s="1122"/>
      <c r="D2273" s="1123"/>
      <c r="E2273" s="1124"/>
      <c r="F2273" s="1133">
        <f>IF($J2254="TC",0,IF($J2254="Nso",0,VLOOKUP($A2251,'Class-9'!$B$9:$EX$108,146,0)))</f>
        <v>0</v>
      </c>
      <c r="G2273" s="1134"/>
      <c r="H2273" s="1133">
        <f>IF($J2254="TC",0,IF($J2254="Nso",0,VLOOKUP($A2251,'Class-9'!$B$9:$EX$108,147,0)))</f>
        <v>0</v>
      </c>
      <c r="I2273" s="1134"/>
      <c r="J2273" s="1135">
        <f>IF($J2254="TC",0,IF($J2254="Nso",0,VLOOKUP($A2251,'Class-9'!$B$9:$EX$108,148,0)))</f>
        <v>0</v>
      </c>
      <c r="K2273" s="1136"/>
      <c r="L2273" s="349" t="str">
        <f>IF($J2254="TC",0,IF($J2254="Nso",0,VLOOKUP($A2251,'Class-9'!$B$9:$EX$108,149,0)))</f>
        <v/>
      </c>
      <c r="M2273" s="1137" t="str">
        <f>IF($J2254="TC","TC",IF($J2254="Nso","NSO",VLOOKUP($A2251,'Class-9'!$B$9:$EX$108,150,0)))</f>
        <v/>
      </c>
      <c r="N2273" s="1138"/>
      <c r="O2273" s="123" t="str">
        <f>IF($J2254="Nso",0,VLOOKUP($A2251,'Class-9'!$B$9:$EX$108,152,0))</f>
        <v/>
      </c>
    </row>
    <row r="2274" spans="1:15" ht="21.75" customHeight="1">
      <c r="A2274" s="1084"/>
      <c r="B2274" s="60" t="s">
        <v>79</v>
      </c>
      <c r="C2274" s="1186" t="s">
        <v>65</v>
      </c>
      <c r="D2274" s="1187"/>
      <c r="E2274" s="1187"/>
      <c r="F2274" s="1187"/>
      <c r="G2274" s="1187"/>
      <c r="H2274" s="1188"/>
      <c r="I2274" s="1189" t="s">
        <v>66</v>
      </c>
      <c r="J2274" s="1190"/>
      <c r="K2274" s="1190"/>
      <c r="L2274" s="124">
        <f>VLOOKUP($A2251,'Class-9'!$B$9:$EX$108,143,0)</f>
        <v>0</v>
      </c>
      <c r="M2274" s="1191" t="s">
        <v>126</v>
      </c>
      <c r="N2274" s="1192"/>
      <c r="O2274" s="1193"/>
    </row>
    <row r="2275" spans="1:15" ht="21.75" customHeight="1" thickBot="1">
      <c r="A2275" s="1084"/>
      <c r="B2275" s="60" t="s">
        <v>79</v>
      </c>
      <c r="C2275" s="1194" t="s">
        <v>60</v>
      </c>
      <c r="D2275" s="1195"/>
      <c r="E2275" s="1195"/>
      <c r="F2275" s="1196" t="s">
        <v>197</v>
      </c>
      <c r="G2275" s="1196"/>
      <c r="H2275" s="351" t="s">
        <v>53</v>
      </c>
      <c r="I2275" s="1197" t="s">
        <v>67</v>
      </c>
      <c r="J2275" s="1198"/>
      <c r="K2275" s="1198"/>
      <c r="L2275" s="174">
        <f>VLOOKUP($A2251,'Class-9'!$B$9:$EX$108,144,0)</f>
        <v>0</v>
      </c>
      <c r="M2275" s="1199" t="str">
        <f>IF($J2254="TC",0,IF($J2254="Nso",0,VLOOKUP($A2251,'Class-9'!$B$9:$EX$108,145,0)))</f>
        <v/>
      </c>
      <c r="N2275" s="1200"/>
      <c r="O2275" s="1201"/>
    </row>
    <row r="2276" spans="1:15" ht="21.75" customHeight="1">
      <c r="A2276" s="1084"/>
      <c r="B2276" s="60" t="s">
        <v>79</v>
      </c>
      <c r="C2276" s="1194"/>
      <c r="D2276" s="1195"/>
      <c r="E2276" s="1195"/>
      <c r="F2276" s="1196"/>
      <c r="G2276" s="1196"/>
      <c r="H2276" s="490" t="s">
        <v>203</v>
      </c>
      <c r="I2276" s="1202" t="s">
        <v>68</v>
      </c>
      <c r="J2276" s="1203"/>
      <c r="K2276" s="1203"/>
      <c r="L2276" s="1204">
        <f>IF($J2254="TC","Transferred",IF($J2254="Nso","NameSeparated",VLOOKUP($A2251,'Class-9'!$B$9:$EX$108,153,0)))</f>
        <v>0</v>
      </c>
      <c r="M2276" s="1204"/>
      <c r="N2276" s="1204"/>
      <c r="O2276" s="1205"/>
    </row>
    <row r="2277" spans="1:15" s="489" customFormat="1" ht="17.25" customHeight="1">
      <c r="A2277" s="1084"/>
      <c r="B2277" s="488" t="s">
        <v>79</v>
      </c>
      <c r="C2277" s="1166" t="str">
        <f>'Class-9'!$CR$3</f>
        <v>Foundation Of Information Tech.</v>
      </c>
      <c r="D2277" s="1167"/>
      <c r="E2277" s="1168"/>
      <c r="F2277" s="1169" t="str">
        <f>IF($J2254="TC",0,IF($J2254="Nso",0,VLOOKUP($A2251,'Class-9'!$B$9:$GA$108,170,0)))</f>
        <v>0/200</v>
      </c>
      <c r="G2277" s="1169"/>
      <c r="H2277" s="122">
        <f>IF($J2254="TC",0,IF($J2254="Nso",0,VLOOKUP($A2251,'Class-9'!$B$9:$GA$108,106,0)))</f>
        <v>0</v>
      </c>
      <c r="I2277" s="1170" t="s">
        <v>81</v>
      </c>
      <c r="J2277" s="1171"/>
      <c r="K2277" s="1171"/>
      <c r="L2277" s="1172">
        <f>'Class-9'!$T$2</f>
        <v>44676</v>
      </c>
      <c r="M2277" s="1173"/>
      <c r="N2277" s="1173"/>
      <c r="O2277" s="1174"/>
    </row>
    <row r="2278" spans="1:15" s="489" customFormat="1" ht="17.25" customHeight="1">
      <c r="A2278" s="1084"/>
      <c r="B2278" s="488" t="s">
        <v>79</v>
      </c>
      <c r="C2278" s="1175" t="str">
        <f>'Class-9'!$DD$3</f>
        <v>Health &amp; Phy. Edu.</v>
      </c>
      <c r="D2278" s="1169"/>
      <c r="E2278" s="1169"/>
      <c r="F2278" s="1176" t="str">
        <f>IF($J2254="TC",0,IF($J2254="Nso",0,VLOOKUP($A2251,'Class-9'!$B$9:$GA$108,174,0)))</f>
        <v>0/200</v>
      </c>
      <c r="G2278" s="1177"/>
      <c r="H2278" s="122">
        <f>IF($J2254="TC",0,IF($J2254="Nso",0,VLOOKUP($A2251,'Class-9'!$B$9:$GA$108,118,0)))</f>
        <v>0</v>
      </c>
      <c r="I2278" s="1178"/>
      <c r="J2278" s="1179"/>
      <c r="K2278" s="1179"/>
      <c r="L2278" s="1179"/>
      <c r="M2278" s="1179"/>
      <c r="N2278" s="1179"/>
      <c r="O2278" s="1180"/>
    </row>
    <row r="2279" spans="1:15" s="489" customFormat="1" ht="17.25" customHeight="1">
      <c r="A2279" s="1084"/>
      <c r="B2279" s="488" t="s">
        <v>79</v>
      </c>
      <c r="C2279" s="1184" t="str">
        <f>'Class-9'!$DP$3</f>
        <v>S.U.P.W.</v>
      </c>
      <c r="D2279" s="1185"/>
      <c r="E2279" s="1185"/>
      <c r="F2279" s="1176" t="str">
        <f>IF($J2254="TC",0,IF($J2254="Nso",0,VLOOKUP($A2251,'Class-9'!$B$9:$GA$108,178,0)))</f>
        <v>0/100</v>
      </c>
      <c r="G2279" s="1177"/>
      <c r="H2279" s="122">
        <f>IF($J2254="TC",0,IF($J2254="Nso",0,VLOOKUP($A2251,'Class-9'!$B$9:$GA$108,124,0)))</f>
        <v>0</v>
      </c>
      <c r="I2279" s="1181"/>
      <c r="J2279" s="1182"/>
      <c r="K2279" s="1182"/>
      <c r="L2279" s="1182"/>
      <c r="M2279" s="1182"/>
      <c r="N2279" s="1182"/>
      <c r="O2279" s="1183"/>
    </row>
    <row r="2280" spans="1:15" s="489" customFormat="1" ht="17.25" customHeight="1">
      <c r="A2280" s="1084"/>
      <c r="B2280" s="488"/>
      <c r="C2280" s="1184" t="str">
        <f>'Class-9'!$DV$3</f>
        <v>ART EDUCATION</v>
      </c>
      <c r="D2280" s="1185"/>
      <c r="E2280" s="1185"/>
      <c r="F2280" s="1176" t="str">
        <f>IF($J2253="TC",0,IF($J2253="Nso",0,VLOOKUP($A2251,'Class-9'!$B$9:$GA$108,182,0)))</f>
        <v>0/100</v>
      </c>
      <c r="G2280" s="1177"/>
      <c r="H2280" s="122">
        <f>IF($J2253="TC",0,IF($J2253="Nso",0,VLOOKUP($A2251,'Class-9'!$B$9:$GA$108,130,0)))</f>
        <v>0</v>
      </c>
      <c r="I2280" s="1237" t="s">
        <v>95</v>
      </c>
      <c r="J2280" s="1221"/>
      <c r="K2280" s="1221"/>
      <c r="L2280" s="1221"/>
      <c r="M2280" s="1221"/>
      <c r="N2280" s="1221"/>
      <c r="O2280" s="1222"/>
    </row>
    <row r="2281" spans="1:15" s="489" customFormat="1" ht="17.25" customHeight="1" thickBot="1">
      <c r="A2281" s="1084"/>
      <c r="B2281" s="488" t="s">
        <v>79</v>
      </c>
      <c r="C2281" s="1238" t="str">
        <f>'Class-9'!$EB$3</f>
        <v>H &amp; C RAJ</v>
      </c>
      <c r="D2281" s="1239"/>
      <c r="E2281" s="1239"/>
      <c r="F2281" s="1240" t="str">
        <f>IF($J2254="TC",0,IF($J2254="Nso",0,VLOOKUP($A2251,'Class-9'!$B$9:$GZ$108,186,0)))</f>
        <v>0/200</v>
      </c>
      <c r="G2281" s="1241"/>
      <c r="H2281" s="468">
        <f>IF($J2254="TC",0,IF($J2254="Nso",0,VLOOKUP($A2251,'Class-9'!$B$9:$GAZ$108,142,0)))</f>
        <v>0</v>
      </c>
      <c r="I2281" s="1237" t="s">
        <v>74</v>
      </c>
      <c r="J2281" s="1221"/>
      <c r="K2281" s="1221"/>
      <c r="L2281" s="1221"/>
      <c r="M2281" s="1221"/>
      <c r="N2281" s="1221"/>
      <c r="O2281" s="1222"/>
    </row>
    <row r="2282" spans="1:15" ht="17.25" customHeight="1">
      <c r="A2282" s="1084"/>
      <c r="B2282" s="49" t="s">
        <v>79</v>
      </c>
      <c r="C2282" s="1209" t="s">
        <v>205</v>
      </c>
      <c r="D2282" s="1210"/>
      <c r="E2282" s="1211"/>
      <c r="F2282" s="1218" t="s">
        <v>206</v>
      </c>
      <c r="G2282" s="1219"/>
      <c r="H2282" s="519" t="s">
        <v>34</v>
      </c>
      <c r="I2282" s="1220" t="s">
        <v>75</v>
      </c>
      <c r="J2282" s="1221"/>
      <c r="K2282" s="1221"/>
      <c r="L2282" s="1221"/>
      <c r="M2282" s="1221"/>
      <c r="N2282" s="1221"/>
      <c r="O2282" s="1222"/>
    </row>
    <row r="2283" spans="1:15" ht="17.25" customHeight="1">
      <c r="A2283" s="1084"/>
      <c r="B2283" s="49" t="s">
        <v>79</v>
      </c>
      <c r="C2283" s="1212"/>
      <c r="D2283" s="1213"/>
      <c r="E2283" s="1214"/>
      <c r="F2283" s="1223" t="s">
        <v>207</v>
      </c>
      <c r="G2283" s="1224"/>
      <c r="H2283" s="520" t="s">
        <v>204</v>
      </c>
      <c r="I2283" s="1225" t="s">
        <v>76</v>
      </c>
      <c r="J2283" s="1226"/>
      <c r="K2283" s="1226"/>
      <c r="L2283" s="1226"/>
      <c r="M2283" s="1226"/>
      <c r="N2283" s="1226"/>
      <c r="O2283" s="1227"/>
    </row>
    <row r="2284" spans="1:15" ht="17.25" customHeight="1">
      <c r="A2284" s="1084"/>
      <c r="B2284" s="49" t="s">
        <v>79</v>
      </c>
      <c r="C2284" s="1212"/>
      <c r="D2284" s="1213"/>
      <c r="E2284" s="1214"/>
      <c r="F2284" s="1223" t="s">
        <v>211</v>
      </c>
      <c r="G2284" s="1224"/>
      <c r="H2284" s="520" t="s">
        <v>69</v>
      </c>
      <c r="I2284" s="1228"/>
      <c r="J2284" s="1229"/>
      <c r="K2284" s="1229"/>
      <c r="L2284" s="1229"/>
      <c r="M2284" s="1229"/>
      <c r="N2284" s="1229"/>
      <c r="O2284" s="1230"/>
    </row>
    <row r="2285" spans="1:15" ht="17.25" customHeight="1">
      <c r="A2285" s="1084"/>
      <c r="B2285" s="49" t="s">
        <v>79</v>
      </c>
      <c r="C2285" s="1212"/>
      <c r="D2285" s="1213"/>
      <c r="E2285" s="1214"/>
      <c r="F2285" s="1223" t="s">
        <v>212</v>
      </c>
      <c r="G2285" s="1224"/>
      <c r="H2285" s="520" t="s">
        <v>70</v>
      </c>
      <c r="I2285" s="1228"/>
      <c r="J2285" s="1229"/>
      <c r="K2285" s="1229"/>
      <c r="L2285" s="1229"/>
      <c r="M2285" s="1229"/>
      <c r="N2285" s="1229"/>
      <c r="O2285" s="1230"/>
    </row>
    <row r="2286" spans="1:15" ht="17.25" customHeight="1">
      <c r="A2286" s="1084"/>
      <c r="B2286" s="49" t="s">
        <v>79</v>
      </c>
      <c r="C2286" s="1212"/>
      <c r="D2286" s="1213"/>
      <c r="E2286" s="1214"/>
      <c r="F2286" s="1223" t="s">
        <v>125</v>
      </c>
      <c r="G2286" s="1224"/>
      <c r="H2286" s="520" t="s">
        <v>72</v>
      </c>
      <c r="I2286" s="1231" t="s">
        <v>96</v>
      </c>
      <c r="J2286" s="1232"/>
      <c r="K2286" s="1232"/>
      <c r="L2286" s="1232"/>
      <c r="M2286" s="1232"/>
      <c r="N2286" s="1232"/>
      <c r="O2286" s="1233"/>
    </row>
    <row r="2287" spans="1:15" ht="17.25" customHeight="1" thickBot="1">
      <c r="A2287" s="1084"/>
      <c r="B2287" s="62" t="s">
        <v>79</v>
      </c>
      <c r="C2287" s="1215"/>
      <c r="D2287" s="1216"/>
      <c r="E2287" s="1217"/>
      <c r="F2287" s="1206" t="s">
        <v>208</v>
      </c>
      <c r="G2287" s="1207"/>
      <c r="H2287" s="521" t="s">
        <v>71</v>
      </c>
      <c r="I2287" s="1234"/>
      <c r="J2287" s="1235"/>
      <c r="K2287" s="1235"/>
      <c r="L2287" s="1235"/>
      <c r="M2287" s="1235"/>
      <c r="N2287" s="1235"/>
      <c r="O2287" s="1236"/>
    </row>
    <row r="2288" spans="1:15" ht="22.5" customHeight="1" thickTop="1">
      <c r="A2288" s="1208"/>
      <c r="B2288" s="1208"/>
      <c r="C2288" s="1208"/>
      <c r="D2288" s="1208"/>
      <c r="E2288" s="1208"/>
      <c r="F2288" s="1208"/>
      <c r="G2288" s="1208"/>
      <c r="H2288" s="1208"/>
      <c r="I2288" s="1208"/>
      <c r="J2288" s="1208"/>
      <c r="K2288" s="1208"/>
      <c r="L2288" s="1208"/>
      <c r="M2288" s="1208"/>
      <c r="N2288" s="1208"/>
      <c r="O2288" s="1208"/>
    </row>
    <row r="2289" spans="1:16" ht="24.75" customHeight="1" thickBot="1">
      <c r="A2289" s="504">
        <f>A2251+1</f>
        <v>62</v>
      </c>
      <c r="B2289" s="1083" t="s">
        <v>56</v>
      </c>
      <c r="C2289" s="1083"/>
      <c r="D2289" s="1083"/>
      <c r="E2289" s="1083"/>
      <c r="F2289" s="1083"/>
      <c r="G2289" s="1083"/>
      <c r="H2289" s="1083"/>
      <c r="I2289" s="1083"/>
      <c r="J2289" s="1083"/>
      <c r="K2289" s="1083"/>
      <c r="L2289" s="1083"/>
      <c r="M2289" s="1083"/>
      <c r="N2289" s="1083"/>
      <c r="O2289" s="1083"/>
    </row>
    <row r="2290" spans="1:16" ht="42" customHeight="1" thickTop="1">
      <c r="A2290" s="1084"/>
      <c r="B2290" s="1085"/>
      <c r="C2290" s="1086"/>
      <c r="D2290" s="1089" t="str">
        <f>Master!$E$8</f>
        <v>Govt. Sr. Secondary School Raimalwada</v>
      </c>
      <c r="E2290" s="1090"/>
      <c r="F2290" s="1090"/>
      <c r="G2290" s="1090"/>
      <c r="H2290" s="1090"/>
      <c r="I2290" s="1090"/>
      <c r="J2290" s="1090"/>
      <c r="K2290" s="1090"/>
      <c r="L2290" s="1090"/>
      <c r="M2290" s="1090"/>
      <c r="N2290" s="1090"/>
      <c r="O2290" s="1091"/>
    </row>
    <row r="2291" spans="1:16" ht="27.75" customHeight="1" thickBot="1">
      <c r="A2291" s="1084"/>
      <c r="B2291" s="1087"/>
      <c r="C2291" s="1088"/>
      <c r="D2291" s="1092" t="str">
        <f>Master!$E$11</f>
        <v>P.S.-Bapini (Jodhpur)</v>
      </c>
      <c r="E2291" s="1093"/>
      <c r="F2291" s="1093"/>
      <c r="G2291" s="1093"/>
      <c r="H2291" s="1093"/>
      <c r="I2291" s="1093"/>
      <c r="J2291" s="1093"/>
      <c r="K2291" s="1093"/>
      <c r="L2291" s="1093"/>
      <c r="M2291" s="1093"/>
      <c r="N2291" s="1093"/>
      <c r="O2291" s="1094"/>
    </row>
    <row r="2292" spans="1:16" ht="17.25" customHeight="1">
      <c r="A2292" s="1084"/>
      <c r="B2292" s="352"/>
      <c r="C2292" s="1095" t="s">
        <v>188</v>
      </c>
      <c r="D2292" s="1096"/>
      <c r="E2292" s="1096"/>
      <c r="F2292" s="1096"/>
      <c r="G2292" s="1097"/>
      <c r="H2292" s="1104" t="s">
        <v>161</v>
      </c>
      <c r="I2292" s="1104"/>
      <c r="J2292" s="1107">
        <f>VLOOKUP($A2289,'Class-9'!$B$9:$K$108,6)</f>
        <v>0</v>
      </c>
      <c r="K2292" s="1108"/>
      <c r="L2292" s="1113" t="s">
        <v>77</v>
      </c>
      <c r="M2292" s="1114"/>
      <c r="N2292" s="1115" t="str">
        <f>Master!$E$14</f>
        <v>08151106901</v>
      </c>
      <c r="O2292" s="1116"/>
    </row>
    <row r="2293" spans="1:16" ht="17.25" customHeight="1">
      <c r="A2293" s="1084"/>
      <c r="B2293" s="47"/>
      <c r="C2293" s="1098"/>
      <c r="D2293" s="1099"/>
      <c r="E2293" s="1099"/>
      <c r="F2293" s="1099"/>
      <c r="G2293" s="1100"/>
      <c r="H2293" s="1105"/>
      <c r="I2293" s="1105"/>
      <c r="J2293" s="1109"/>
      <c r="K2293" s="1110"/>
      <c r="L2293" s="1071" t="s">
        <v>73</v>
      </c>
      <c r="M2293" s="1072"/>
      <c r="N2293" s="1072"/>
      <c r="O2293" s="1073"/>
      <c r="P2293" s="165" t="s">
        <v>196</v>
      </c>
    </row>
    <row r="2294" spans="1:16" ht="17.25" customHeight="1" thickBot="1">
      <c r="A2294" s="1084"/>
      <c r="B2294" s="47"/>
      <c r="C2294" s="1101"/>
      <c r="D2294" s="1102"/>
      <c r="E2294" s="1102"/>
      <c r="F2294" s="1102"/>
      <c r="G2294" s="1103"/>
      <c r="H2294" s="1106"/>
      <c r="I2294" s="1106"/>
      <c r="J2294" s="1111"/>
      <c r="K2294" s="1112"/>
      <c r="L2294" s="1074" t="s">
        <v>57</v>
      </c>
      <c r="M2294" s="1075"/>
      <c r="N2294" s="1076" t="str">
        <f>Master!$E$6</f>
        <v>2021-22</v>
      </c>
      <c r="O2294" s="1077"/>
    </row>
    <row r="2295" spans="1:16" ht="21.75" customHeight="1">
      <c r="A2295" s="1084"/>
      <c r="B2295" s="49" t="s">
        <v>79</v>
      </c>
      <c r="C2295" s="1078" t="s">
        <v>22</v>
      </c>
      <c r="D2295" s="1079"/>
      <c r="E2295" s="1079"/>
      <c r="F2295" s="1080"/>
      <c r="G2295" s="482" t="s">
        <v>186</v>
      </c>
      <c r="H2295" s="1081">
        <f>VLOOKUP($A2289,'Class-9'!$B$9:$EX$108,4,0)</f>
        <v>0</v>
      </c>
      <c r="I2295" s="1081"/>
      <c r="J2295" s="1081"/>
      <c r="K2295" s="1081"/>
      <c r="L2295" s="1081"/>
      <c r="M2295" s="1081"/>
      <c r="N2295" s="1081"/>
      <c r="O2295" s="1082"/>
    </row>
    <row r="2296" spans="1:16" ht="21.75" customHeight="1">
      <c r="A2296" s="1084"/>
      <c r="B2296" s="49" t="s">
        <v>79</v>
      </c>
      <c r="C2296" s="1065" t="s">
        <v>24</v>
      </c>
      <c r="D2296" s="1066"/>
      <c r="E2296" s="1066"/>
      <c r="F2296" s="1067"/>
      <c r="G2296" s="483" t="s">
        <v>186</v>
      </c>
      <c r="H2296" s="1068">
        <f>VLOOKUP($A2289,'Class-9'!$B$9:$EX$108,7,0)</f>
        <v>0</v>
      </c>
      <c r="I2296" s="1068"/>
      <c r="J2296" s="1068"/>
      <c r="K2296" s="1068"/>
      <c r="L2296" s="1068"/>
      <c r="M2296" s="1068"/>
      <c r="N2296" s="1068"/>
      <c r="O2296" s="1069"/>
    </row>
    <row r="2297" spans="1:16" ht="21.75" customHeight="1">
      <c r="A2297" s="1084"/>
      <c r="B2297" s="49" t="s">
        <v>79</v>
      </c>
      <c r="C2297" s="1065" t="s">
        <v>25</v>
      </c>
      <c r="D2297" s="1066"/>
      <c r="E2297" s="1066"/>
      <c r="F2297" s="1067"/>
      <c r="G2297" s="483" t="s">
        <v>186</v>
      </c>
      <c r="H2297" s="1068">
        <f>VLOOKUP($A2289,'Class-9'!$B$9:$EX$108,8,0)</f>
        <v>0</v>
      </c>
      <c r="I2297" s="1068"/>
      <c r="J2297" s="1068"/>
      <c r="K2297" s="1068"/>
      <c r="L2297" s="1068"/>
      <c r="M2297" s="1068"/>
      <c r="N2297" s="1068"/>
      <c r="O2297" s="1069"/>
    </row>
    <row r="2298" spans="1:16" ht="21.75" customHeight="1">
      <c r="A2298" s="1084"/>
      <c r="B2298" s="49" t="s">
        <v>79</v>
      </c>
      <c r="C2298" s="1065" t="s">
        <v>58</v>
      </c>
      <c r="D2298" s="1066"/>
      <c r="E2298" s="1066"/>
      <c r="F2298" s="1067"/>
      <c r="G2298" s="483" t="s">
        <v>186</v>
      </c>
      <c r="H2298" s="1068">
        <f>VLOOKUP($A2289,'Class-9'!$B$9:$EX$108,9,0)</f>
        <v>0</v>
      </c>
      <c r="I2298" s="1068"/>
      <c r="J2298" s="1068"/>
      <c r="K2298" s="1068"/>
      <c r="L2298" s="1068"/>
      <c r="M2298" s="1068"/>
      <c r="N2298" s="1068"/>
      <c r="O2298" s="1069"/>
    </row>
    <row r="2299" spans="1:16" ht="21.75" customHeight="1">
      <c r="A2299" s="1084"/>
      <c r="B2299" s="49" t="s">
        <v>79</v>
      </c>
      <c r="C2299" s="1065" t="s">
        <v>59</v>
      </c>
      <c r="D2299" s="1066"/>
      <c r="E2299" s="1066"/>
      <c r="F2299" s="1067"/>
      <c r="G2299" s="483" t="s">
        <v>186</v>
      </c>
      <c r="H2299" s="1070" t="str">
        <f>CONCATENATE('Class-9'!$G$4,'Class-9'!$J$4)</f>
        <v>9(A)</v>
      </c>
      <c r="I2299" s="1068"/>
      <c r="J2299" s="1068"/>
      <c r="K2299" s="1068"/>
      <c r="L2299" s="1068"/>
      <c r="M2299" s="1068"/>
      <c r="N2299" s="1068"/>
      <c r="O2299" s="1069"/>
    </row>
    <row r="2300" spans="1:16" ht="21.75" customHeight="1" thickBot="1">
      <c r="A2300" s="1084"/>
      <c r="B2300" s="49" t="s">
        <v>79</v>
      </c>
      <c r="C2300" s="1145" t="s">
        <v>27</v>
      </c>
      <c r="D2300" s="1146"/>
      <c r="E2300" s="1146"/>
      <c r="F2300" s="1147"/>
      <c r="G2300" s="484" t="s">
        <v>186</v>
      </c>
      <c r="H2300" s="1148">
        <f>VLOOKUP($A2289,'Class-9'!$B$9:$EX$108,10,0)</f>
        <v>0</v>
      </c>
      <c r="I2300" s="1148"/>
      <c r="J2300" s="1148"/>
      <c r="K2300" s="1148"/>
      <c r="L2300" s="1148"/>
      <c r="M2300" s="1148"/>
      <c r="N2300" s="1148"/>
      <c r="O2300" s="1149"/>
    </row>
    <row r="2301" spans="1:16" ht="19.5" customHeight="1">
      <c r="A2301" s="1084"/>
      <c r="B2301" s="60" t="s">
        <v>79</v>
      </c>
      <c r="C2301" s="1150" t="s">
        <v>60</v>
      </c>
      <c r="D2301" s="1151"/>
      <c r="E2301" s="1154" t="s">
        <v>83</v>
      </c>
      <c r="F2301" s="1154" t="s">
        <v>84</v>
      </c>
      <c r="G2301" s="1156" t="s">
        <v>33</v>
      </c>
      <c r="H2301" s="1158" t="s">
        <v>61</v>
      </c>
      <c r="I2301" s="1158"/>
      <c r="J2301" s="1159"/>
      <c r="K2301" s="1160" t="s">
        <v>100</v>
      </c>
      <c r="L2301" s="1161"/>
      <c r="M2301" s="1162"/>
      <c r="N2301" s="1154" t="s">
        <v>91</v>
      </c>
      <c r="O2301" s="1163" t="s">
        <v>209</v>
      </c>
    </row>
    <row r="2302" spans="1:16" ht="21.75" customHeight="1">
      <c r="A2302" s="1084"/>
      <c r="B2302" s="60"/>
      <c r="C2302" s="1152"/>
      <c r="D2302" s="1153"/>
      <c r="E2302" s="1155"/>
      <c r="F2302" s="1155"/>
      <c r="G2302" s="1157"/>
      <c r="H2302" s="507" t="s">
        <v>32</v>
      </c>
      <c r="I2302" s="347" t="s">
        <v>199</v>
      </c>
      <c r="J2302" s="508" t="s">
        <v>33</v>
      </c>
      <c r="K2302" s="507" t="s">
        <v>32</v>
      </c>
      <c r="L2302" s="347" t="s">
        <v>199</v>
      </c>
      <c r="M2302" s="508" t="s">
        <v>33</v>
      </c>
      <c r="N2302" s="1155"/>
      <c r="O2302" s="1164"/>
    </row>
    <row r="2303" spans="1:16" ht="21.75" customHeight="1" thickBot="1">
      <c r="A2303" s="1084"/>
      <c r="B2303" s="60" t="s">
        <v>79</v>
      </c>
      <c r="C2303" s="1139" t="s">
        <v>62</v>
      </c>
      <c r="D2303" s="1140"/>
      <c r="E2303" s="509">
        <f>'Class-9'!$L$7</f>
        <v>20</v>
      </c>
      <c r="F2303" s="509">
        <f>'Class-9'!$M$7</f>
        <v>20</v>
      </c>
      <c r="G2303" s="510">
        <f>SUM(E2303:F2303)</f>
        <v>40</v>
      </c>
      <c r="H2303" s="509">
        <f>'Class-9'!$O$7</f>
        <v>48</v>
      </c>
      <c r="I2303" s="509">
        <f>'Class-9'!$P$7</f>
        <v>12</v>
      </c>
      <c r="J2303" s="510">
        <f>SUM(H2303:I2303)</f>
        <v>60</v>
      </c>
      <c r="K2303" s="509">
        <f>'Class-9'!$R$7</f>
        <v>80</v>
      </c>
      <c r="L2303" s="509">
        <f>'Class-9'!$S$7</f>
        <v>20</v>
      </c>
      <c r="M2303" s="510">
        <f>SUM(K2303:L2303)</f>
        <v>100</v>
      </c>
      <c r="N2303" s="509">
        <f>SUM(G2303,J2303,M2303)</f>
        <v>200</v>
      </c>
      <c r="O2303" s="1165"/>
    </row>
    <row r="2304" spans="1:16" ht="17.25" customHeight="1">
      <c r="A2304" s="1084"/>
      <c r="B2304" s="60" t="s">
        <v>79</v>
      </c>
      <c r="C2304" s="1141" t="str">
        <f>'Class-9'!$L$3</f>
        <v>HINDI</v>
      </c>
      <c r="D2304" s="1142"/>
      <c r="E2304" s="511">
        <f>IF($J2292="TC",0,IF($J2292="Nso",0,VLOOKUP($A2289,'Class-9'!$B$9:$EX$108,11,0)))</f>
        <v>0</v>
      </c>
      <c r="F2304" s="511">
        <f>IF($J2292="TC",0,IF($J2292="Nso",0,VLOOKUP($A2289,'Class-9'!$B$9:$EX$108,12,0)))</f>
        <v>0</v>
      </c>
      <c r="G2304" s="512">
        <f>E2304+F2304</f>
        <v>0</v>
      </c>
      <c r="H2304" s="511">
        <f>IF($J2292="TC",0,IF($J2292="Nso",0,VLOOKUP($A2289,'Class-9'!$B$9:$EX$108,14,0)))</f>
        <v>0</v>
      </c>
      <c r="I2304" s="511">
        <f>IF($J2292="TC",0,IF($J2292="Nso",0,VLOOKUP($A2289,'Class-9'!$B$9:$EX$108,15,0)))</f>
        <v>0</v>
      </c>
      <c r="J2304" s="512">
        <f>H2304+I2304</f>
        <v>0</v>
      </c>
      <c r="K2304" s="511">
        <f>IF($J2292="TC",0,IF($J2292="Nso",0,VLOOKUP($A2289,'Class-9'!$B$9:$EX$108,17,0)))</f>
        <v>0</v>
      </c>
      <c r="L2304" s="511">
        <f>IF($J2292="Nso",0,VLOOKUP($A2289,'Class-9'!$B$9:$EX$108,18,0))</f>
        <v>0</v>
      </c>
      <c r="M2304" s="512">
        <f>K2304+L2304</f>
        <v>0</v>
      </c>
      <c r="N2304" s="511">
        <f>G2304+J2304+M2304</f>
        <v>0</v>
      </c>
      <c r="O2304" s="513" t="str">
        <f>IF($J2292="TC",0,IF($J2292="Nso",0,VLOOKUP($A2289,'Class-9'!$B$9:$EX$108,24,0)))</f>
        <v/>
      </c>
    </row>
    <row r="2305" spans="1:15" ht="17.25" customHeight="1">
      <c r="A2305" s="1084"/>
      <c r="B2305" s="60" t="s">
        <v>79</v>
      </c>
      <c r="C2305" s="1143" t="str">
        <f>'Class-9'!$Z$3</f>
        <v>ENGLISH</v>
      </c>
      <c r="D2305" s="1144"/>
      <c r="E2305" s="511">
        <f>IF($J2292="TC",0,IF($J2292="Nso",0,VLOOKUP($A2289,'Class-9'!$B$9:$EX$108,25,0)))</f>
        <v>0</v>
      </c>
      <c r="F2305" s="511">
        <f>IF($J2292="TC",0,IF($J2292="Nso",0,VLOOKUP($A2289,'Class-9'!$B$9:$EX$108,26,0)))</f>
        <v>0</v>
      </c>
      <c r="G2305" s="514">
        <f t="shared" ref="G2305:G2309" si="244">E2305+F2305</f>
        <v>0</v>
      </c>
      <c r="H2305" s="472">
        <f>IF($J2292="TC",0,IF($J2292="Nso",0,VLOOKUP($A2289,'Class-9'!$B$9:$EX$108,28,0)))</f>
        <v>0</v>
      </c>
      <c r="I2305" s="511">
        <f>IF($J2292="TC",0,IF($J2292="Nso",0,VLOOKUP($A2289,'Class-9'!$B$9:$EX$108,29,0)))</f>
        <v>0</v>
      </c>
      <c r="J2305" s="514">
        <f t="shared" ref="J2305:J2309" si="245">H2305+I2305</f>
        <v>0</v>
      </c>
      <c r="K2305" s="511">
        <f>IF($J2292="TC",0,IF($J2292="Nso",0,VLOOKUP($A2289,'Class-9'!$B$9:$EX$108,31,0)))</f>
        <v>0</v>
      </c>
      <c r="L2305" s="511">
        <f>IF($J2292="Nso",0,VLOOKUP($A2289,'Class-9'!$B$9:$EX$108,32,0))</f>
        <v>0</v>
      </c>
      <c r="M2305" s="514">
        <f t="shared" ref="M2305:M2309" si="246">K2305+L2305</f>
        <v>0</v>
      </c>
      <c r="N2305" s="511">
        <f t="shared" ref="N2305:N2309" si="247">G2305+J2305+M2305</f>
        <v>0</v>
      </c>
      <c r="O2305" s="513" t="str">
        <f>IF($J2292="TC",0,IF($J2292="Nso",0,VLOOKUP($A2289,'Class-9'!$B$9:$EX$108,38,0)))</f>
        <v/>
      </c>
    </row>
    <row r="2306" spans="1:15" ht="17.25" customHeight="1">
      <c r="A2306" s="1084"/>
      <c r="B2306" s="60" t="s">
        <v>79</v>
      </c>
      <c r="C2306" s="1143" t="str">
        <f>'Class-9'!$AN$3</f>
        <v>SANSKRIT</v>
      </c>
      <c r="D2306" s="1144"/>
      <c r="E2306" s="511">
        <f>IF($J2292="TC",0,IF($J2292="Nso",0,VLOOKUP($A2289,'Class-9'!$B$9:$EX$108,39,0)))</f>
        <v>0</v>
      </c>
      <c r="F2306" s="511">
        <f>IF($J2292="TC",0,IF($J2292="TC",0,IF($J2292="Nso",0,VLOOKUP($A2289,'Class-9'!$B$9:$EX$108,40,0))))</f>
        <v>0</v>
      </c>
      <c r="G2306" s="514">
        <f t="shared" si="244"/>
        <v>0</v>
      </c>
      <c r="H2306" s="472">
        <f>IF($J2292="TC",0,IF($J2292="Nso",0,VLOOKUP($A2289,'Class-9'!$B$9:$EX$108,42,0)))</f>
        <v>0</v>
      </c>
      <c r="I2306" s="511">
        <f>IF($J2292="TC",0,IF($J2292="Nso",0,VLOOKUP($A2289,'Class-9'!$B$9:$EX$108,43,0)))</f>
        <v>0</v>
      </c>
      <c r="J2306" s="514">
        <f t="shared" si="245"/>
        <v>0</v>
      </c>
      <c r="K2306" s="511">
        <f>IF($J2292="TC",0,IF($J2292="Nso",0,VLOOKUP($A2289,'Class-9'!$B$9:$EX$108,45,0)))</f>
        <v>0</v>
      </c>
      <c r="L2306" s="511">
        <f>IF($J2292="Nso",0,VLOOKUP($A2289,'Class-9'!$B$9:$EX$108,46,0))</f>
        <v>0</v>
      </c>
      <c r="M2306" s="514">
        <f t="shared" si="246"/>
        <v>0</v>
      </c>
      <c r="N2306" s="511">
        <f t="shared" si="247"/>
        <v>0</v>
      </c>
      <c r="O2306" s="513" t="str">
        <f>IF($J2292="TC",0,IF($J2292="Nso",0,VLOOKUP($A2289,'Class-9'!$B$9:$EX$108,52,0)))</f>
        <v/>
      </c>
    </row>
    <row r="2307" spans="1:15" ht="17.25" customHeight="1">
      <c r="A2307" s="1084"/>
      <c r="B2307" s="60" t="s">
        <v>79</v>
      </c>
      <c r="C2307" s="1143" t="str">
        <f>'Class-9'!$BB$3</f>
        <v>SCIENCE</v>
      </c>
      <c r="D2307" s="1144"/>
      <c r="E2307" s="511">
        <f>IF($J2292="TC",0,IF($J2292="Nso",0,VLOOKUP($A2289,'Class-9'!$B$9:$EX$108,53,0)))</f>
        <v>0</v>
      </c>
      <c r="F2307" s="511">
        <f>IF($J2292="TC",0,IF($J2292="Nso",0,VLOOKUP($A2289,'Class-9'!$B$9:$EX$108,54,0)))</f>
        <v>0</v>
      </c>
      <c r="G2307" s="514">
        <f t="shared" si="244"/>
        <v>0</v>
      </c>
      <c r="H2307" s="472">
        <f>IF($J2292="TC",0,IF($J2292="Nso",0,VLOOKUP($A2289,'Class-9'!$B$9:$EX$108,56,0)))</f>
        <v>0</v>
      </c>
      <c r="I2307" s="511">
        <f>IF($J2292="TC",0,IF($J2292="Nso",0,VLOOKUP($A2289,'Class-9'!$B$9:$EX$108,57,0)))</f>
        <v>0</v>
      </c>
      <c r="J2307" s="514">
        <f t="shared" si="245"/>
        <v>0</v>
      </c>
      <c r="K2307" s="511">
        <f>IF($J2292="TC",0,IF($J2292="Nso",0,VLOOKUP($A2289,'Class-9'!$B$9:$EX$108,59,0)))</f>
        <v>0</v>
      </c>
      <c r="L2307" s="511">
        <f>IF($J2292="Nso",0,VLOOKUP($A2289,'Class-9'!$B$9:$EX$108,60,0))</f>
        <v>0</v>
      </c>
      <c r="M2307" s="514">
        <f t="shared" si="246"/>
        <v>0</v>
      </c>
      <c r="N2307" s="511">
        <f t="shared" si="247"/>
        <v>0</v>
      </c>
      <c r="O2307" s="513" t="str">
        <f>IF($J2292="TC",0,IF($J2292="Nso",0,VLOOKUP($A2289,'Class-9'!$B$9:$EX$108,66,0)))</f>
        <v/>
      </c>
    </row>
    <row r="2308" spans="1:15" ht="17.25" customHeight="1">
      <c r="A2308" s="1084"/>
      <c r="B2308" s="60" t="s">
        <v>79</v>
      </c>
      <c r="C2308" s="1143" t="str">
        <f>'Class-9'!$BP$3</f>
        <v>MATHEMATICS</v>
      </c>
      <c r="D2308" s="1144"/>
      <c r="E2308" s="511">
        <f>IF($J2292="TC",0,IF($J2292="Nso",0,VLOOKUP($A2289,'Class-9'!$B$9:$EX$108,67,0)))</f>
        <v>0</v>
      </c>
      <c r="F2308" s="511">
        <f>IF($J2292="TC",0,IF($J2292="Nso",0,VLOOKUP($A2289,'Class-9'!$B$9:$EX$108,68,0)))</f>
        <v>0</v>
      </c>
      <c r="G2308" s="514">
        <f t="shared" si="244"/>
        <v>0</v>
      </c>
      <c r="H2308" s="472">
        <f>IF($J2292="TC",0,IF($J2292="Nso",0,VLOOKUP($A2289,'Class-9'!$B$9:$EX$108,70,0)))</f>
        <v>0</v>
      </c>
      <c r="I2308" s="511">
        <f>IF($J2292="TC",0,IF($J2292="Nso",0,VLOOKUP($A2289,'Class-9'!$B$9:$EX$108,71,0)))</f>
        <v>0</v>
      </c>
      <c r="J2308" s="514">
        <f t="shared" si="245"/>
        <v>0</v>
      </c>
      <c r="K2308" s="511">
        <f>IF($J2292="TC",0,IF($J2292="Nso",0,VLOOKUP($A2289,'Class-9'!$B$9:$EX$108,73,0)))</f>
        <v>0</v>
      </c>
      <c r="L2308" s="511">
        <f>IF($J2292="Nso",0,VLOOKUP($A2289,'Class-9'!$B$9:$EX$108,74,0))</f>
        <v>0</v>
      </c>
      <c r="M2308" s="514">
        <f t="shared" si="246"/>
        <v>0</v>
      </c>
      <c r="N2308" s="511">
        <f t="shared" si="247"/>
        <v>0</v>
      </c>
      <c r="O2308" s="513" t="str">
        <f>IF($J2292="TC",0,IF($J2292="Nso",0,VLOOKUP($A2289,'Class-9'!$B$9:$EX$108,80,0)))</f>
        <v/>
      </c>
    </row>
    <row r="2309" spans="1:15" ht="17.25" customHeight="1" thickBot="1">
      <c r="A2309" s="1084"/>
      <c r="B2309" s="60" t="s">
        <v>79</v>
      </c>
      <c r="C2309" s="1117" t="str">
        <f>'Class-9'!$CD$3</f>
        <v>SOCIAL SCIENCE</v>
      </c>
      <c r="D2309" s="1118"/>
      <c r="E2309" s="511">
        <f>IF($J2292="TC",0,IF($J2292="Nso",0,VLOOKUP($A2289,'Class-9'!$B$9:$EX$108,81,0)))</f>
        <v>0</v>
      </c>
      <c r="F2309" s="511">
        <f>IF($J2292="TC",0,IF($J2292="Nso",0,VLOOKUP($A2289,'Class-9'!$B$9:$EX$108,82,0)))</f>
        <v>0</v>
      </c>
      <c r="G2309" s="515">
        <f t="shared" si="244"/>
        <v>0</v>
      </c>
      <c r="H2309" s="516">
        <f>IF($J2292="TC",0,IF($J2292="Nso",0,VLOOKUP($A2289,'Class-9'!$B$9:$EX$108,84,0)))</f>
        <v>0</v>
      </c>
      <c r="I2309" s="511">
        <f>IF($J2292="TC",0,IF($J2292="Nso",0,VLOOKUP($A2289,'Class-9'!$B$9:$EX$108,85,0)))</f>
        <v>0</v>
      </c>
      <c r="J2309" s="515">
        <f t="shared" si="245"/>
        <v>0</v>
      </c>
      <c r="K2309" s="511">
        <f>IF($J2292="TC",0,IF($J2292="Nso",0,VLOOKUP($A2289,'Class-9'!$B$9:$EX$108,87,0)))</f>
        <v>0</v>
      </c>
      <c r="L2309" s="511">
        <f>IF($J2292="Nso",0,VLOOKUP($A2289,'Class-9'!$B$9:$EX$108,88,0))</f>
        <v>0</v>
      </c>
      <c r="M2309" s="515">
        <f t="shared" si="246"/>
        <v>0</v>
      </c>
      <c r="N2309" s="511">
        <f t="shared" si="247"/>
        <v>0</v>
      </c>
      <c r="O2309" s="513" t="str">
        <f>IF($J2292="TC",0,IF($J2292="Nso",0,VLOOKUP($A2289,'Class-9'!$B$9:$EX$108,94,0)))</f>
        <v/>
      </c>
    </row>
    <row r="2310" spans="1:15" ht="21.75" customHeight="1">
      <c r="A2310" s="1084"/>
      <c r="B2310" s="60" t="s">
        <v>79</v>
      </c>
      <c r="C2310" s="1119" t="s">
        <v>92</v>
      </c>
      <c r="D2310" s="1120"/>
      <c r="E2310" s="1121"/>
      <c r="F2310" s="1125" t="s">
        <v>93</v>
      </c>
      <c r="G2310" s="1126"/>
      <c r="H2310" s="1127" t="s">
        <v>94</v>
      </c>
      <c r="I2310" s="1128"/>
      <c r="J2310" s="1129" t="s">
        <v>47</v>
      </c>
      <c r="K2310" s="1130"/>
      <c r="L2310" s="517" t="s">
        <v>114</v>
      </c>
      <c r="M2310" s="1131" t="s">
        <v>45</v>
      </c>
      <c r="N2310" s="1132"/>
      <c r="O2310" s="518" t="s">
        <v>49</v>
      </c>
    </row>
    <row r="2311" spans="1:15" ht="21.75" customHeight="1" thickBot="1">
      <c r="A2311" s="1084"/>
      <c r="B2311" s="60" t="s">
        <v>79</v>
      </c>
      <c r="C2311" s="1122"/>
      <c r="D2311" s="1123"/>
      <c r="E2311" s="1124"/>
      <c r="F2311" s="1133">
        <f>IF($J2292="TC",0,IF($J2292="Nso",0,VLOOKUP($A2289,'Class-9'!$B$9:$EX$108,146,0)))</f>
        <v>0</v>
      </c>
      <c r="G2311" s="1134"/>
      <c r="H2311" s="1133">
        <f>IF($J2292="TC",0,IF($J2292="Nso",0,VLOOKUP($A2289,'Class-9'!$B$9:$EX$108,147,0)))</f>
        <v>0</v>
      </c>
      <c r="I2311" s="1134"/>
      <c r="J2311" s="1135">
        <f>IF($J2292="TC",0,IF($J2292="Nso",0,VLOOKUP($A2289,'Class-9'!$B$9:$EX$108,148,0)))</f>
        <v>0</v>
      </c>
      <c r="K2311" s="1136"/>
      <c r="L2311" s="349" t="str">
        <f>IF($J2292="TC",0,IF($J2292="Nso",0,VLOOKUP($A2289,'Class-9'!$B$9:$EX$108,149,0)))</f>
        <v/>
      </c>
      <c r="M2311" s="1137" t="str">
        <f>IF($J2292="TC","TC",IF($J2292="Nso","NSO",VLOOKUP($A2289,'Class-9'!$B$9:$EX$108,150,0)))</f>
        <v/>
      </c>
      <c r="N2311" s="1138"/>
      <c r="O2311" s="123" t="str">
        <f>IF($J2292="Nso",0,VLOOKUP($A2289,'Class-9'!$B$9:$EX$108,152,0))</f>
        <v/>
      </c>
    </row>
    <row r="2312" spans="1:15" ht="21.75" customHeight="1">
      <c r="A2312" s="1084"/>
      <c r="B2312" s="60" t="s">
        <v>79</v>
      </c>
      <c r="C2312" s="1186" t="s">
        <v>65</v>
      </c>
      <c r="D2312" s="1187"/>
      <c r="E2312" s="1187"/>
      <c r="F2312" s="1187"/>
      <c r="G2312" s="1187"/>
      <c r="H2312" s="1188"/>
      <c r="I2312" s="1189" t="s">
        <v>66</v>
      </c>
      <c r="J2312" s="1190"/>
      <c r="K2312" s="1190"/>
      <c r="L2312" s="124">
        <f>VLOOKUP($A2289,'Class-9'!$B$9:$EX$108,143,0)</f>
        <v>0</v>
      </c>
      <c r="M2312" s="1191" t="s">
        <v>126</v>
      </c>
      <c r="N2312" s="1192"/>
      <c r="O2312" s="1193"/>
    </row>
    <row r="2313" spans="1:15" ht="21.75" customHeight="1" thickBot="1">
      <c r="A2313" s="1084"/>
      <c r="B2313" s="60" t="s">
        <v>79</v>
      </c>
      <c r="C2313" s="1194" t="s">
        <v>60</v>
      </c>
      <c r="D2313" s="1195"/>
      <c r="E2313" s="1195"/>
      <c r="F2313" s="1196" t="s">
        <v>197</v>
      </c>
      <c r="G2313" s="1196"/>
      <c r="H2313" s="351" t="s">
        <v>53</v>
      </c>
      <c r="I2313" s="1197" t="s">
        <v>67</v>
      </c>
      <c r="J2313" s="1198"/>
      <c r="K2313" s="1198"/>
      <c r="L2313" s="174">
        <f>VLOOKUP($A2289,'Class-9'!$B$9:$EX$108,144,0)</f>
        <v>0</v>
      </c>
      <c r="M2313" s="1199" t="str">
        <f>IF($J2292="TC",0,IF($J2292="Nso",0,VLOOKUP($A2289,'Class-9'!$B$9:$EX$108,145,0)))</f>
        <v/>
      </c>
      <c r="N2313" s="1200"/>
      <c r="O2313" s="1201"/>
    </row>
    <row r="2314" spans="1:15" ht="21.75" customHeight="1">
      <c r="A2314" s="1084"/>
      <c r="B2314" s="60" t="s">
        <v>79</v>
      </c>
      <c r="C2314" s="1194"/>
      <c r="D2314" s="1195"/>
      <c r="E2314" s="1195"/>
      <c r="F2314" s="1196"/>
      <c r="G2314" s="1196"/>
      <c r="H2314" s="490" t="s">
        <v>203</v>
      </c>
      <c r="I2314" s="1202" t="s">
        <v>68</v>
      </c>
      <c r="J2314" s="1203"/>
      <c r="K2314" s="1203"/>
      <c r="L2314" s="1204">
        <f>IF($J2292="TC","Transferred",IF($J2292="Nso","NameSeparated",VLOOKUP($A2289,'Class-9'!$B$9:$EX$108,153,0)))</f>
        <v>0</v>
      </c>
      <c r="M2314" s="1204"/>
      <c r="N2314" s="1204"/>
      <c r="O2314" s="1205"/>
    </row>
    <row r="2315" spans="1:15" s="489" customFormat="1" ht="17.25" customHeight="1">
      <c r="A2315" s="1084"/>
      <c r="B2315" s="488" t="s">
        <v>79</v>
      </c>
      <c r="C2315" s="1166" t="str">
        <f>'Class-9'!$CR$3</f>
        <v>Foundation Of Information Tech.</v>
      </c>
      <c r="D2315" s="1167"/>
      <c r="E2315" s="1168"/>
      <c r="F2315" s="1169" t="str">
        <f>IF($J2292="TC",0,IF($J2292="Nso",0,VLOOKUP($A2289,'Class-9'!$B$9:$GA$108,170,0)))</f>
        <v>0/200</v>
      </c>
      <c r="G2315" s="1169"/>
      <c r="H2315" s="122">
        <f>IF($J2292="TC",0,IF($J2292="Nso",0,VLOOKUP($A2289,'Class-9'!$B$9:$GA$108,106,0)))</f>
        <v>0</v>
      </c>
      <c r="I2315" s="1170" t="s">
        <v>81</v>
      </c>
      <c r="J2315" s="1171"/>
      <c r="K2315" s="1171"/>
      <c r="L2315" s="1172">
        <f>'Class-9'!$T$2</f>
        <v>44676</v>
      </c>
      <c r="M2315" s="1173"/>
      <c r="N2315" s="1173"/>
      <c r="O2315" s="1174"/>
    </row>
    <row r="2316" spans="1:15" s="489" customFormat="1" ht="17.25" customHeight="1">
      <c r="A2316" s="1084"/>
      <c r="B2316" s="488" t="s">
        <v>79</v>
      </c>
      <c r="C2316" s="1175" t="str">
        <f>'Class-9'!$DD$3</f>
        <v>Health &amp; Phy. Edu.</v>
      </c>
      <c r="D2316" s="1169"/>
      <c r="E2316" s="1169"/>
      <c r="F2316" s="1176" t="str">
        <f>IF($J2292="TC",0,IF($J2292="Nso",0,VLOOKUP($A2289,'Class-9'!$B$9:$GA$108,174,0)))</f>
        <v>0/200</v>
      </c>
      <c r="G2316" s="1177"/>
      <c r="H2316" s="122">
        <f>IF($J2292="TC",0,IF($J2292="Nso",0,VLOOKUP($A2289,'Class-9'!$B$9:$GA$108,118,0)))</f>
        <v>0</v>
      </c>
      <c r="I2316" s="1178"/>
      <c r="J2316" s="1179"/>
      <c r="K2316" s="1179"/>
      <c r="L2316" s="1179"/>
      <c r="M2316" s="1179"/>
      <c r="N2316" s="1179"/>
      <c r="O2316" s="1180"/>
    </row>
    <row r="2317" spans="1:15" s="489" customFormat="1" ht="17.25" customHeight="1">
      <c r="A2317" s="1084"/>
      <c r="B2317" s="488" t="s">
        <v>79</v>
      </c>
      <c r="C2317" s="1184" t="str">
        <f>'Class-9'!$DP$3</f>
        <v>S.U.P.W.</v>
      </c>
      <c r="D2317" s="1185"/>
      <c r="E2317" s="1185"/>
      <c r="F2317" s="1176" t="str">
        <f>IF($J2292="TC",0,IF($J2292="Nso",0,VLOOKUP($A2289,'Class-9'!$B$9:$GA$108,178,0)))</f>
        <v>0/100</v>
      </c>
      <c r="G2317" s="1177"/>
      <c r="H2317" s="122">
        <f>IF($J2292="TC",0,IF($J2292="Nso",0,VLOOKUP($A2289,'Class-9'!$B$9:$GA$108,124,0)))</f>
        <v>0</v>
      </c>
      <c r="I2317" s="1181"/>
      <c r="J2317" s="1182"/>
      <c r="K2317" s="1182"/>
      <c r="L2317" s="1182"/>
      <c r="M2317" s="1182"/>
      <c r="N2317" s="1182"/>
      <c r="O2317" s="1183"/>
    </row>
    <row r="2318" spans="1:15" s="489" customFormat="1" ht="17.25" customHeight="1">
      <c r="A2318" s="1084"/>
      <c r="B2318" s="488"/>
      <c r="C2318" s="1184" t="str">
        <f>'Class-9'!$DV$3</f>
        <v>ART EDUCATION</v>
      </c>
      <c r="D2318" s="1185"/>
      <c r="E2318" s="1185"/>
      <c r="F2318" s="1176" t="str">
        <f>IF($J2291="TC",0,IF($J2291="Nso",0,VLOOKUP($A2289,'Class-9'!$B$9:$GA$108,182,0)))</f>
        <v>0/100</v>
      </c>
      <c r="G2318" s="1177"/>
      <c r="H2318" s="122">
        <f>IF($J2291="TC",0,IF($J2291="Nso",0,VLOOKUP($A2289,'Class-9'!$B$9:$GA$108,130,0)))</f>
        <v>0</v>
      </c>
      <c r="I2318" s="1237" t="s">
        <v>95</v>
      </c>
      <c r="J2318" s="1221"/>
      <c r="K2318" s="1221"/>
      <c r="L2318" s="1221"/>
      <c r="M2318" s="1221"/>
      <c r="N2318" s="1221"/>
      <c r="O2318" s="1222"/>
    </row>
    <row r="2319" spans="1:15" s="489" customFormat="1" ht="17.25" customHeight="1" thickBot="1">
      <c r="A2319" s="1084"/>
      <c r="B2319" s="488" t="s">
        <v>79</v>
      </c>
      <c r="C2319" s="1238" t="str">
        <f>'Class-9'!$EB$3</f>
        <v>H &amp; C RAJ</v>
      </c>
      <c r="D2319" s="1239"/>
      <c r="E2319" s="1239"/>
      <c r="F2319" s="1240" t="str">
        <f>IF($J2292="TC",0,IF($J2292="Nso",0,VLOOKUP($A2289,'Class-9'!$B$9:$GZ$108,186,0)))</f>
        <v>0/200</v>
      </c>
      <c r="G2319" s="1241"/>
      <c r="H2319" s="468">
        <f>IF($J2292="TC",0,IF($J2292="Nso",0,VLOOKUP($A2289,'Class-9'!$B$9:$GAZ$108,142,0)))</f>
        <v>0</v>
      </c>
      <c r="I2319" s="1237" t="s">
        <v>74</v>
      </c>
      <c r="J2319" s="1221"/>
      <c r="K2319" s="1221"/>
      <c r="L2319" s="1221"/>
      <c r="M2319" s="1221"/>
      <c r="N2319" s="1221"/>
      <c r="O2319" s="1222"/>
    </row>
    <row r="2320" spans="1:15" ht="17.25" customHeight="1">
      <c r="A2320" s="1084"/>
      <c r="B2320" s="49" t="s">
        <v>79</v>
      </c>
      <c r="C2320" s="1209" t="s">
        <v>205</v>
      </c>
      <c r="D2320" s="1210"/>
      <c r="E2320" s="1211"/>
      <c r="F2320" s="1218" t="s">
        <v>206</v>
      </c>
      <c r="G2320" s="1219"/>
      <c r="H2320" s="519" t="s">
        <v>34</v>
      </c>
      <c r="I2320" s="1220" t="s">
        <v>75</v>
      </c>
      <c r="J2320" s="1221"/>
      <c r="K2320" s="1221"/>
      <c r="L2320" s="1221"/>
      <c r="M2320" s="1221"/>
      <c r="N2320" s="1221"/>
      <c r="O2320" s="1222"/>
    </row>
    <row r="2321" spans="1:16" ht="17.25" customHeight="1">
      <c r="A2321" s="1084"/>
      <c r="B2321" s="49" t="s">
        <v>79</v>
      </c>
      <c r="C2321" s="1212"/>
      <c r="D2321" s="1213"/>
      <c r="E2321" s="1214"/>
      <c r="F2321" s="1223" t="s">
        <v>207</v>
      </c>
      <c r="G2321" s="1224"/>
      <c r="H2321" s="520" t="s">
        <v>204</v>
      </c>
      <c r="I2321" s="1225" t="s">
        <v>76</v>
      </c>
      <c r="J2321" s="1226"/>
      <c r="K2321" s="1226"/>
      <c r="L2321" s="1226"/>
      <c r="M2321" s="1226"/>
      <c r="N2321" s="1226"/>
      <c r="O2321" s="1227"/>
    </row>
    <row r="2322" spans="1:16" ht="17.25" customHeight="1">
      <c r="A2322" s="1084"/>
      <c r="B2322" s="49" t="s">
        <v>79</v>
      </c>
      <c r="C2322" s="1212"/>
      <c r="D2322" s="1213"/>
      <c r="E2322" s="1214"/>
      <c r="F2322" s="1223" t="s">
        <v>211</v>
      </c>
      <c r="G2322" s="1224"/>
      <c r="H2322" s="520" t="s">
        <v>69</v>
      </c>
      <c r="I2322" s="1228"/>
      <c r="J2322" s="1229"/>
      <c r="K2322" s="1229"/>
      <c r="L2322" s="1229"/>
      <c r="M2322" s="1229"/>
      <c r="N2322" s="1229"/>
      <c r="O2322" s="1230"/>
    </row>
    <row r="2323" spans="1:16" ht="17.25" customHeight="1">
      <c r="A2323" s="1084"/>
      <c r="B2323" s="49" t="s">
        <v>79</v>
      </c>
      <c r="C2323" s="1212"/>
      <c r="D2323" s="1213"/>
      <c r="E2323" s="1214"/>
      <c r="F2323" s="1223" t="s">
        <v>212</v>
      </c>
      <c r="G2323" s="1224"/>
      <c r="H2323" s="520" t="s">
        <v>70</v>
      </c>
      <c r="I2323" s="1228"/>
      <c r="J2323" s="1229"/>
      <c r="K2323" s="1229"/>
      <c r="L2323" s="1229"/>
      <c r="M2323" s="1229"/>
      <c r="N2323" s="1229"/>
      <c r="O2323" s="1230"/>
    </row>
    <row r="2324" spans="1:16" ht="17.25" customHeight="1">
      <c r="A2324" s="1084"/>
      <c r="B2324" s="49" t="s">
        <v>79</v>
      </c>
      <c r="C2324" s="1212"/>
      <c r="D2324" s="1213"/>
      <c r="E2324" s="1214"/>
      <c r="F2324" s="1223" t="s">
        <v>125</v>
      </c>
      <c r="G2324" s="1224"/>
      <c r="H2324" s="520" t="s">
        <v>72</v>
      </c>
      <c r="I2324" s="1231" t="s">
        <v>96</v>
      </c>
      <c r="J2324" s="1232"/>
      <c r="K2324" s="1232"/>
      <c r="L2324" s="1232"/>
      <c r="M2324" s="1232"/>
      <c r="N2324" s="1232"/>
      <c r="O2324" s="1233"/>
    </row>
    <row r="2325" spans="1:16" ht="17.25" customHeight="1" thickBot="1">
      <c r="A2325" s="1084"/>
      <c r="B2325" s="62" t="s">
        <v>79</v>
      </c>
      <c r="C2325" s="1215"/>
      <c r="D2325" s="1216"/>
      <c r="E2325" s="1217"/>
      <c r="F2325" s="1206" t="s">
        <v>208</v>
      </c>
      <c r="G2325" s="1207"/>
      <c r="H2325" s="521" t="s">
        <v>71</v>
      </c>
      <c r="I2325" s="1234"/>
      <c r="J2325" s="1235"/>
      <c r="K2325" s="1235"/>
      <c r="L2325" s="1235"/>
      <c r="M2325" s="1235"/>
      <c r="N2325" s="1235"/>
      <c r="O2325" s="1236"/>
    </row>
    <row r="2326" spans="1:16" ht="24.75" customHeight="1" thickTop="1" thickBot="1">
      <c r="A2326" s="504">
        <f>A2289+1</f>
        <v>63</v>
      </c>
      <c r="B2326" s="1083" t="s">
        <v>56</v>
      </c>
      <c r="C2326" s="1083"/>
      <c r="D2326" s="1083"/>
      <c r="E2326" s="1083"/>
      <c r="F2326" s="1083"/>
      <c r="G2326" s="1083"/>
      <c r="H2326" s="1083"/>
      <c r="I2326" s="1083"/>
      <c r="J2326" s="1083"/>
      <c r="K2326" s="1083"/>
      <c r="L2326" s="1083"/>
      <c r="M2326" s="1083"/>
      <c r="N2326" s="1083"/>
      <c r="O2326" s="1083"/>
    </row>
    <row r="2327" spans="1:16" ht="42" customHeight="1" thickTop="1">
      <c r="A2327" s="1084"/>
      <c r="B2327" s="1085"/>
      <c r="C2327" s="1086"/>
      <c r="D2327" s="1089" t="str">
        <f>Master!$E$8</f>
        <v>Govt. Sr. Secondary School Raimalwada</v>
      </c>
      <c r="E2327" s="1090"/>
      <c r="F2327" s="1090"/>
      <c r="G2327" s="1090"/>
      <c r="H2327" s="1090"/>
      <c r="I2327" s="1090"/>
      <c r="J2327" s="1090"/>
      <c r="K2327" s="1090"/>
      <c r="L2327" s="1090"/>
      <c r="M2327" s="1090"/>
      <c r="N2327" s="1090"/>
      <c r="O2327" s="1091"/>
    </row>
    <row r="2328" spans="1:16" ht="27.75" customHeight="1" thickBot="1">
      <c r="A2328" s="1084"/>
      <c r="B2328" s="1087"/>
      <c r="C2328" s="1088"/>
      <c r="D2328" s="1092" t="str">
        <f>Master!$E$11</f>
        <v>P.S.-Bapini (Jodhpur)</v>
      </c>
      <c r="E2328" s="1093"/>
      <c r="F2328" s="1093"/>
      <c r="G2328" s="1093"/>
      <c r="H2328" s="1093"/>
      <c r="I2328" s="1093"/>
      <c r="J2328" s="1093"/>
      <c r="K2328" s="1093"/>
      <c r="L2328" s="1093"/>
      <c r="M2328" s="1093"/>
      <c r="N2328" s="1093"/>
      <c r="O2328" s="1094"/>
    </row>
    <row r="2329" spans="1:16" ht="17.25" customHeight="1">
      <c r="A2329" s="1084"/>
      <c r="B2329" s="352"/>
      <c r="C2329" s="1095" t="s">
        <v>188</v>
      </c>
      <c r="D2329" s="1096"/>
      <c r="E2329" s="1096"/>
      <c r="F2329" s="1096"/>
      <c r="G2329" s="1097"/>
      <c r="H2329" s="1104" t="s">
        <v>161</v>
      </c>
      <c r="I2329" s="1104"/>
      <c r="J2329" s="1107">
        <f>VLOOKUP($A2326,'Class-9'!$B$9:$K$108,6)</f>
        <v>0</v>
      </c>
      <c r="K2329" s="1108"/>
      <c r="L2329" s="1113" t="s">
        <v>77</v>
      </c>
      <c r="M2329" s="1114"/>
      <c r="N2329" s="1115" t="str">
        <f>Master!$E$14</f>
        <v>08151106901</v>
      </c>
      <c r="O2329" s="1116"/>
    </row>
    <row r="2330" spans="1:16" ht="17.25" customHeight="1">
      <c r="A2330" s="1084"/>
      <c r="B2330" s="47"/>
      <c r="C2330" s="1098"/>
      <c r="D2330" s="1099"/>
      <c r="E2330" s="1099"/>
      <c r="F2330" s="1099"/>
      <c r="G2330" s="1100"/>
      <c r="H2330" s="1105"/>
      <c r="I2330" s="1105"/>
      <c r="J2330" s="1109"/>
      <c r="K2330" s="1110"/>
      <c r="L2330" s="1071" t="s">
        <v>73</v>
      </c>
      <c r="M2330" s="1072"/>
      <c r="N2330" s="1072"/>
      <c r="O2330" s="1073"/>
      <c r="P2330" s="165" t="s">
        <v>196</v>
      </c>
    </row>
    <row r="2331" spans="1:16" ht="17.25" customHeight="1" thickBot="1">
      <c r="A2331" s="1084"/>
      <c r="B2331" s="47"/>
      <c r="C2331" s="1101"/>
      <c r="D2331" s="1102"/>
      <c r="E2331" s="1102"/>
      <c r="F2331" s="1102"/>
      <c r="G2331" s="1103"/>
      <c r="H2331" s="1106"/>
      <c r="I2331" s="1106"/>
      <c r="J2331" s="1111"/>
      <c r="K2331" s="1112"/>
      <c r="L2331" s="1074" t="s">
        <v>57</v>
      </c>
      <c r="M2331" s="1075"/>
      <c r="N2331" s="1076" t="str">
        <f>Master!$E$6</f>
        <v>2021-22</v>
      </c>
      <c r="O2331" s="1077"/>
    </row>
    <row r="2332" spans="1:16" ht="21.75" customHeight="1">
      <c r="A2332" s="1084"/>
      <c r="B2332" s="49" t="s">
        <v>79</v>
      </c>
      <c r="C2332" s="1078" t="s">
        <v>22</v>
      </c>
      <c r="D2332" s="1079"/>
      <c r="E2332" s="1079"/>
      <c r="F2332" s="1080"/>
      <c r="G2332" s="482" t="s">
        <v>186</v>
      </c>
      <c r="H2332" s="1081">
        <f>VLOOKUP($A2326,'Class-9'!$B$9:$EX$108,4,0)</f>
        <v>0</v>
      </c>
      <c r="I2332" s="1081"/>
      <c r="J2332" s="1081"/>
      <c r="K2332" s="1081"/>
      <c r="L2332" s="1081"/>
      <c r="M2332" s="1081"/>
      <c r="N2332" s="1081"/>
      <c r="O2332" s="1082"/>
    </row>
    <row r="2333" spans="1:16" ht="21.75" customHeight="1">
      <c r="A2333" s="1084"/>
      <c r="B2333" s="49" t="s">
        <v>79</v>
      </c>
      <c r="C2333" s="1065" t="s">
        <v>24</v>
      </c>
      <c r="D2333" s="1066"/>
      <c r="E2333" s="1066"/>
      <c r="F2333" s="1067"/>
      <c r="G2333" s="483" t="s">
        <v>186</v>
      </c>
      <c r="H2333" s="1068">
        <f>VLOOKUP($A2326,'Class-9'!$B$9:$EX$108,7,0)</f>
        <v>0</v>
      </c>
      <c r="I2333" s="1068"/>
      <c r="J2333" s="1068"/>
      <c r="K2333" s="1068"/>
      <c r="L2333" s="1068"/>
      <c r="M2333" s="1068"/>
      <c r="N2333" s="1068"/>
      <c r="O2333" s="1069"/>
    </row>
    <row r="2334" spans="1:16" ht="21.75" customHeight="1">
      <c r="A2334" s="1084"/>
      <c r="B2334" s="49" t="s">
        <v>79</v>
      </c>
      <c r="C2334" s="1065" t="s">
        <v>25</v>
      </c>
      <c r="D2334" s="1066"/>
      <c r="E2334" s="1066"/>
      <c r="F2334" s="1067"/>
      <c r="G2334" s="483" t="s">
        <v>186</v>
      </c>
      <c r="H2334" s="1068">
        <f>VLOOKUP($A2326,'Class-9'!$B$9:$EX$108,8,0)</f>
        <v>0</v>
      </c>
      <c r="I2334" s="1068"/>
      <c r="J2334" s="1068"/>
      <c r="K2334" s="1068"/>
      <c r="L2334" s="1068"/>
      <c r="M2334" s="1068"/>
      <c r="N2334" s="1068"/>
      <c r="O2334" s="1069"/>
    </row>
    <row r="2335" spans="1:16" ht="21.75" customHeight="1">
      <c r="A2335" s="1084"/>
      <c r="B2335" s="49" t="s">
        <v>79</v>
      </c>
      <c r="C2335" s="1065" t="s">
        <v>58</v>
      </c>
      <c r="D2335" s="1066"/>
      <c r="E2335" s="1066"/>
      <c r="F2335" s="1067"/>
      <c r="G2335" s="483" t="s">
        <v>186</v>
      </c>
      <c r="H2335" s="1068">
        <f>VLOOKUP($A2326,'Class-9'!$B$9:$EX$108,9,0)</f>
        <v>0</v>
      </c>
      <c r="I2335" s="1068"/>
      <c r="J2335" s="1068"/>
      <c r="K2335" s="1068"/>
      <c r="L2335" s="1068"/>
      <c r="M2335" s="1068"/>
      <c r="N2335" s="1068"/>
      <c r="O2335" s="1069"/>
    </row>
    <row r="2336" spans="1:16" ht="21.75" customHeight="1">
      <c r="A2336" s="1084"/>
      <c r="B2336" s="49" t="s">
        <v>79</v>
      </c>
      <c r="C2336" s="1065" t="s">
        <v>59</v>
      </c>
      <c r="D2336" s="1066"/>
      <c r="E2336" s="1066"/>
      <c r="F2336" s="1067"/>
      <c r="G2336" s="483" t="s">
        <v>186</v>
      </c>
      <c r="H2336" s="1070" t="str">
        <f>CONCATENATE('Class-9'!$G$4,'Class-9'!$J$4)</f>
        <v>9(A)</v>
      </c>
      <c r="I2336" s="1068"/>
      <c r="J2336" s="1068"/>
      <c r="K2336" s="1068"/>
      <c r="L2336" s="1068"/>
      <c r="M2336" s="1068"/>
      <c r="N2336" s="1068"/>
      <c r="O2336" s="1069"/>
    </row>
    <row r="2337" spans="1:15" ht="21.75" customHeight="1" thickBot="1">
      <c r="A2337" s="1084"/>
      <c r="B2337" s="49" t="s">
        <v>79</v>
      </c>
      <c r="C2337" s="1145" t="s">
        <v>27</v>
      </c>
      <c r="D2337" s="1146"/>
      <c r="E2337" s="1146"/>
      <c r="F2337" s="1147"/>
      <c r="G2337" s="484" t="s">
        <v>186</v>
      </c>
      <c r="H2337" s="1148">
        <f>VLOOKUP($A2326,'Class-9'!$B$9:$EX$108,10,0)</f>
        <v>0</v>
      </c>
      <c r="I2337" s="1148"/>
      <c r="J2337" s="1148"/>
      <c r="K2337" s="1148"/>
      <c r="L2337" s="1148"/>
      <c r="M2337" s="1148"/>
      <c r="N2337" s="1148"/>
      <c r="O2337" s="1149"/>
    </row>
    <row r="2338" spans="1:15" ht="19.5" customHeight="1">
      <c r="A2338" s="1084"/>
      <c r="B2338" s="60" t="s">
        <v>79</v>
      </c>
      <c r="C2338" s="1150" t="s">
        <v>60</v>
      </c>
      <c r="D2338" s="1151"/>
      <c r="E2338" s="1154" t="s">
        <v>83</v>
      </c>
      <c r="F2338" s="1154" t="s">
        <v>84</v>
      </c>
      <c r="G2338" s="1156" t="s">
        <v>33</v>
      </c>
      <c r="H2338" s="1158" t="s">
        <v>61</v>
      </c>
      <c r="I2338" s="1158"/>
      <c r="J2338" s="1159"/>
      <c r="K2338" s="1160" t="s">
        <v>100</v>
      </c>
      <c r="L2338" s="1161"/>
      <c r="M2338" s="1162"/>
      <c r="N2338" s="1154" t="s">
        <v>91</v>
      </c>
      <c r="O2338" s="1163" t="s">
        <v>209</v>
      </c>
    </row>
    <row r="2339" spans="1:15" ht="21.75" customHeight="1">
      <c r="A2339" s="1084"/>
      <c r="B2339" s="60"/>
      <c r="C2339" s="1152"/>
      <c r="D2339" s="1153"/>
      <c r="E2339" s="1155"/>
      <c r="F2339" s="1155"/>
      <c r="G2339" s="1157"/>
      <c r="H2339" s="507" t="s">
        <v>32</v>
      </c>
      <c r="I2339" s="347" t="s">
        <v>199</v>
      </c>
      <c r="J2339" s="508" t="s">
        <v>33</v>
      </c>
      <c r="K2339" s="507" t="s">
        <v>32</v>
      </c>
      <c r="L2339" s="347" t="s">
        <v>199</v>
      </c>
      <c r="M2339" s="508" t="s">
        <v>33</v>
      </c>
      <c r="N2339" s="1155"/>
      <c r="O2339" s="1164"/>
    </row>
    <row r="2340" spans="1:15" ht="21.75" customHeight="1" thickBot="1">
      <c r="A2340" s="1084"/>
      <c r="B2340" s="60" t="s">
        <v>79</v>
      </c>
      <c r="C2340" s="1139" t="s">
        <v>62</v>
      </c>
      <c r="D2340" s="1140"/>
      <c r="E2340" s="509">
        <f>'Class-9'!$L$7</f>
        <v>20</v>
      </c>
      <c r="F2340" s="509">
        <f>'Class-9'!$M$7</f>
        <v>20</v>
      </c>
      <c r="G2340" s="510">
        <f>SUM(E2340:F2340)</f>
        <v>40</v>
      </c>
      <c r="H2340" s="509">
        <f>'Class-9'!$O$7</f>
        <v>48</v>
      </c>
      <c r="I2340" s="509">
        <f>'Class-9'!$P$7</f>
        <v>12</v>
      </c>
      <c r="J2340" s="510">
        <f>SUM(H2340:I2340)</f>
        <v>60</v>
      </c>
      <c r="K2340" s="509">
        <f>'Class-9'!$R$7</f>
        <v>80</v>
      </c>
      <c r="L2340" s="509">
        <f>'Class-9'!$S$7</f>
        <v>20</v>
      </c>
      <c r="M2340" s="510">
        <f>SUM(K2340:L2340)</f>
        <v>100</v>
      </c>
      <c r="N2340" s="509">
        <f>SUM(G2340,J2340,M2340)</f>
        <v>200</v>
      </c>
      <c r="O2340" s="1165"/>
    </row>
    <row r="2341" spans="1:15" ht="17.25" customHeight="1">
      <c r="A2341" s="1084"/>
      <c r="B2341" s="60" t="s">
        <v>79</v>
      </c>
      <c r="C2341" s="1141" t="str">
        <f>'Class-9'!$L$3</f>
        <v>HINDI</v>
      </c>
      <c r="D2341" s="1142"/>
      <c r="E2341" s="511">
        <f>IF($J2329="TC",0,IF($J2329="Nso",0,VLOOKUP($A2326,'Class-9'!$B$9:$EX$108,11,0)))</f>
        <v>0</v>
      </c>
      <c r="F2341" s="511">
        <f>IF($J2329="TC",0,IF($J2329="Nso",0,VLOOKUP($A2326,'Class-9'!$B$9:$EX$108,12,0)))</f>
        <v>0</v>
      </c>
      <c r="G2341" s="512">
        <f>E2341+F2341</f>
        <v>0</v>
      </c>
      <c r="H2341" s="511">
        <f>IF($J2329="TC",0,IF($J2329="Nso",0,VLOOKUP($A2326,'Class-9'!$B$9:$EX$108,14,0)))</f>
        <v>0</v>
      </c>
      <c r="I2341" s="511">
        <f>IF($J2329="TC",0,IF($J2329="Nso",0,VLOOKUP($A2326,'Class-9'!$B$9:$EX$108,15,0)))</f>
        <v>0</v>
      </c>
      <c r="J2341" s="512">
        <f>H2341+I2341</f>
        <v>0</v>
      </c>
      <c r="K2341" s="511">
        <f>IF($J2329="TC",0,IF($J2329="Nso",0,VLOOKUP($A2326,'Class-9'!$B$9:$EX$108,17,0)))</f>
        <v>0</v>
      </c>
      <c r="L2341" s="511">
        <f>IF($J2329="Nso",0,VLOOKUP($A2326,'Class-9'!$B$9:$EX$108,18,0))</f>
        <v>0</v>
      </c>
      <c r="M2341" s="512">
        <f>K2341+L2341</f>
        <v>0</v>
      </c>
      <c r="N2341" s="511">
        <f>G2341+J2341+M2341</f>
        <v>0</v>
      </c>
      <c r="O2341" s="513" t="str">
        <f>IF($J2329="TC",0,IF($J2329="Nso",0,VLOOKUP($A2326,'Class-9'!$B$9:$EX$108,24,0)))</f>
        <v/>
      </c>
    </row>
    <row r="2342" spans="1:15" ht="17.25" customHeight="1">
      <c r="A2342" s="1084"/>
      <c r="B2342" s="60" t="s">
        <v>79</v>
      </c>
      <c r="C2342" s="1143" t="str">
        <f>'Class-9'!$Z$3</f>
        <v>ENGLISH</v>
      </c>
      <c r="D2342" s="1144"/>
      <c r="E2342" s="511">
        <f>IF($J2329="TC",0,IF($J2329="Nso",0,VLOOKUP($A2326,'Class-9'!$B$9:$EX$108,25,0)))</f>
        <v>0</v>
      </c>
      <c r="F2342" s="511">
        <f>IF($J2329="TC",0,IF($J2329="Nso",0,VLOOKUP($A2326,'Class-9'!$B$9:$EX$108,26,0)))</f>
        <v>0</v>
      </c>
      <c r="G2342" s="514">
        <f t="shared" ref="G2342:G2346" si="248">E2342+F2342</f>
        <v>0</v>
      </c>
      <c r="H2342" s="472">
        <f>IF($J2329="TC",0,IF($J2329="Nso",0,VLOOKUP($A2326,'Class-9'!$B$9:$EX$108,28,0)))</f>
        <v>0</v>
      </c>
      <c r="I2342" s="511">
        <f>IF($J2329="TC",0,IF($J2329="Nso",0,VLOOKUP($A2326,'Class-9'!$B$9:$EX$108,29,0)))</f>
        <v>0</v>
      </c>
      <c r="J2342" s="514">
        <f t="shared" ref="J2342:J2346" si="249">H2342+I2342</f>
        <v>0</v>
      </c>
      <c r="K2342" s="511">
        <f>IF($J2329="TC",0,IF($J2329="Nso",0,VLOOKUP($A2326,'Class-9'!$B$9:$EX$108,31,0)))</f>
        <v>0</v>
      </c>
      <c r="L2342" s="511">
        <f>IF($J2329="Nso",0,VLOOKUP($A2326,'Class-9'!$B$9:$EX$108,32,0))</f>
        <v>0</v>
      </c>
      <c r="M2342" s="514">
        <f t="shared" ref="M2342:M2346" si="250">K2342+L2342</f>
        <v>0</v>
      </c>
      <c r="N2342" s="511">
        <f t="shared" ref="N2342:N2346" si="251">G2342+J2342+M2342</f>
        <v>0</v>
      </c>
      <c r="O2342" s="513" t="str">
        <f>IF($J2329="TC",0,IF($J2329="Nso",0,VLOOKUP($A2326,'Class-9'!$B$9:$EX$108,38,0)))</f>
        <v/>
      </c>
    </row>
    <row r="2343" spans="1:15" ht="17.25" customHeight="1">
      <c r="A2343" s="1084"/>
      <c r="B2343" s="60" t="s">
        <v>79</v>
      </c>
      <c r="C2343" s="1143" t="str">
        <f>'Class-9'!$AN$3</f>
        <v>SANSKRIT</v>
      </c>
      <c r="D2343" s="1144"/>
      <c r="E2343" s="511">
        <f>IF($J2329="TC",0,IF($J2329="Nso",0,VLOOKUP($A2326,'Class-9'!$B$9:$EX$108,39,0)))</f>
        <v>0</v>
      </c>
      <c r="F2343" s="511">
        <f>IF($J2329="TC",0,IF($J2329="TC",0,IF($J2329="Nso",0,VLOOKUP($A2326,'Class-9'!$B$9:$EX$108,40,0))))</f>
        <v>0</v>
      </c>
      <c r="G2343" s="514">
        <f t="shared" si="248"/>
        <v>0</v>
      </c>
      <c r="H2343" s="472">
        <f>IF($J2329="TC",0,IF($J2329="Nso",0,VLOOKUP($A2326,'Class-9'!$B$9:$EX$108,42,0)))</f>
        <v>0</v>
      </c>
      <c r="I2343" s="511">
        <f>IF($J2329="TC",0,IF($J2329="Nso",0,VLOOKUP($A2326,'Class-9'!$B$9:$EX$108,43,0)))</f>
        <v>0</v>
      </c>
      <c r="J2343" s="514">
        <f t="shared" si="249"/>
        <v>0</v>
      </c>
      <c r="K2343" s="511">
        <f>IF($J2329="TC",0,IF($J2329="Nso",0,VLOOKUP($A2326,'Class-9'!$B$9:$EX$108,45,0)))</f>
        <v>0</v>
      </c>
      <c r="L2343" s="511">
        <f>IF($J2329="Nso",0,VLOOKUP($A2326,'Class-9'!$B$9:$EX$108,46,0))</f>
        <v>0</v>
      </c>
      <c r="M2343" s="514">
        <f t="shared" si="250"/>
        <v>0</v>
      </c>
      <c r="N2343" s="511">
        <f t="shared" si="251"/>
        <v>0</v>
      </c>
      <c r="O2343" s="513" t="str">
        <f>IF($J2329="TC",0,IF($J2329="Nso",0,VLOOKUP($A2326,'Class-9'!$B$9:$EX$108,52,0)))</f>
        <v/>
      </c>
    </row>
    <row r="2344" spans="1:15" ht="17.25" customHeight="1">
      <c r="A2344" s="1084"/>
      <c r="B2344" s="60" t="s">
        <v>79</v>
      </c>
      <c r="C2344" s="1143" t="str">
        <f>'Class-9'!$BB$3</f>
        <v>SCIENCE</v>
      </c>
      <c r="D2344" s="1144"/>
      <c r="E2344" s="511">
        <f>IF($J2329="TC",0,IF($J2329="Nso",0,VLOOKUP($A2326,'Class-9'!$B$9:$EX$108,53,0)))</f>
        <v>0</v>
      </c>
      <c r="F2344" s="511">
        <f>IF($J2329="TC",0,IF($J2329="Nso",0,VLOOKUP($A2326,'Class-9'!$B$9:$EX$108,54,0)))</f>
        <v>0</v>
      </c>
      <c r="G2344" s="514">
        <f t="shared" si="248"/>
        <v>0</v>
      </c>
      <c r="H2344" s="472">
        <f>IF($J2329="TC",0,IF($J2329="Nso",0,VLOOKUP($A2326,'Class-9'!$B$9:$EX$108,56,0)))</f>
        <v>0</v>
      </c>
      <c r="I2344" s="511">
        <f>IF($J2329="TC",0,IF($J2329="Nso",0,VLOOKUP($A2326,'Class-9'!$B$9:$EX$108,57,0)))</f>
        <v>0</v>
      </c>
      <c r="J2344" s="514">
        <f t="shared" si="249"/>
        <v>0</v>
      </c>
      <c r="K2344" s="511">
        <f>IF($J2329="TC",0,IF($J2329="Nso",0,VLOOKUP($A2326,'Class-9'!$B$9:$EX$108,59,0)))</f>
        <v>0</v>
      </c>
      <c r="L2344" s="511">
        <f>IF($J2329="Nso",0,VLOOKUP($A2326,'Class-9'!$B$9:$EX$108,60,0))</f>
        <v>0</v>
      </c>
      <c r="M2344" s="514">
        <f t="shared" si="250"/>
        <v>0</v>
      </c>
      <c r="N2344" s="511">
        <f t="shared" si="251"/>
        <v>0</v>
      </c>
      <c r="O2344" s="513" t="str">
        <f>IF($J2329="TC",0,IF($J2329="Nso",0,VLOOKUP($A2326,'Class-9'!$B$9:$EX$108,66,0)))</f>
        <v/>
      </c>
    </row>
    <row r="2345" spans="1:15" ht="17.25" customHeight="1">
      <c r="A2345" s="1084"/>
      <c r="B2345" s="60" t="s">
        <v>79</v>
      </c>
      <c r="C2345" s="1143" t="str">
        <f>'Class-9'!$BP$3</f>
        <v>MATHEMATICS</v>
      </c>
      <c r="D2345" s="1144"/>
      <c r="E2345" s="511">
        <f>IF($J2329="TC",0,IF($J2329="Nso",0,VLOOKUP($A2326,'Class-9'!$B$9:$EX$108,67,0)))</f>
        <v>0</v>
      </c>
      <c r="F2345" s="511">
        <f>IF($J2329="TC",0,IF($J2329="Nso",0,VLOOKUP($A2326,'Class-9'!$B$9:$EX$108,68,0)))</f>
        <v>0</v>
      </c>
      <c r="G2345" s="514">
        <f t="shared" si="248"/>
        <v>0</v>
      </c>
      <c r="H2345" s="472">
        <f>IF($J2329="TC",0,IF($J2329="Nso",0,VLOOKUP($A2326,'Class-9'!$B$9:$EX$108,70,0)))</f>
        <v>0</v>
      </c>
      <c r="I2345" s="511">
        <f>IF($J2329="TC",0,IF($J2329="Nso",0,VLOOKUP($A2326,'Class-9'!$B$9:$EX$108,71,0)))</f>
        <v>0</v>
      </c>
      <c r="J2345" s="514">
        <f t="shared" si="249"/>
        <v>0</v>
      </c>
      <c r="K2345" s="511">
        <f>IF($J2329="TC",0,IF($J2329="Nso",0,VLOOKUP($A2326,'Class-9'!$B$9:$EX$108,73,0)))</f>
        <v>0</v>
      </c>
      <c r="L2345" s="511">
        <f>IF($J2329="Nso",0,VLOOKUP($A2326,'Class-9'!$B$9:$EX$108,74,0))</f>
        <v>0</v>
      </c>
      <c r="M2345" s="514">
        <f t="shared" si="250"/>
        <v>0</v>
      </c>
      <c r="N2345" s="511">
        <f t="shared" si="251"/>
        <v>0</v>
      </c>
      <c r="O2345" s="513" t="str">
        <f>IF($J2329="TC",0,IF($J2329="Nso",0,VLOOKUP($A2326,'Class-9'!$B$9:$EX$108,80,0)))</f>
        <v/>
      </c>
    </row>
    <row r="2346" spans="1:15" ht="17.25" customHeight="1" thickBot="1">
      <c r="A2346" s="1084"/>
      <c r="B2346" s="60" t="s">
        <v>79</v>
      </c>
      <c r="C2346" s="1117" t="str">
        <f>'Class-9'!$CD$3</f>
        <v>SOCIAL SCIENCE</v>
      </c>
      <c r="D2346" s="1118"/>
      <c r="E2346" s="511">
        <f>IF($J2329="TC",0,IF($J2329="Nso",0,VLOOKUP($A2326,'Class-9'!$B$9:$EX$108,81,0)))</f>
        <v>0</v>
      </c>
      <c r="F2346" s="511">
        <f>IF($J2329="TC",0,IF($J2329="Nso",0,VLOOKUP($A2326,'Class-9'!$B$9:$EX$108,82,0)))</f>
        <v>0</v>
      </c>
      <c r="G2346" s="515">
        <f t="shared" si="248"/>
        <v>0</v>
      </c>
      <c r="H2346" s="516">
        <f>IF($J2329="TC",0,IF($J2329="Nso",0,VLOOKUP($A2326,'Class-9'!$B$9:$EX$108,84,0)))</f>
        <v>0</v>
      </c>
      <c r="I2346" s="511">
        <f>IF($J2329="TC",0,IF($J2329="Nso",0,VLOOKUP($A2326,'Class-9'!$B$9:$EX$108,85,0)))</f>
        <v>0</v>
      </c>
      <c r="J2346" s="515">
        <f t="shared" si="249"/>
        <v>0</v>
      </c>
      <c r="K2346" s="511">
        <f>IF($J2329="TC",0,IF($J2329="Nso",0,VLOOKUP($A2326,'Class-9'!$B$9:$EX$108,87,0)))</f>
        <v>0</v>
      </c>
      <c r="L2346" s="511">
        <f>IF($J2329="Nso",0,VLOOKUP($A2326,'Class-9'!$B$9:$EX$108,88,0))</f>
        <v>0</v>
      </c>
      <c r="M2346" s="515">
        <f t="shared" si="250"/>
        <v>0</v>
      </c>
      <c r="N2346" s="511">
        <f t="shared" si="251"/>
        <v>0</v>
      </c>
      <c r="O2346" s="513" t="str">
        <f>IF($J2329="TC",0,IF($J2329="Nso",0,VLOOKUP($A2326,'Class-9'!$B$9:$EX$108,94,0)))</f>
        <v/>
      </c>
    </row>
    <row r="2347" spans="1:15" ht="21.75" customHeight="1">
      <c r="A2347" s="1084"/>
      <c r="B2347" s="60" t="s">
        <v>79</v>
      </c>
      <c r="C2347" s="1119" t="s">
        <v>92</v>
      </c>
      <c r="D2347" s="1120"/>
      <c r="E2347" s="1121"/>
      <c r="F2347" s="1125" t="s">
        <v>93</v>
      </c>
      <c r="G2347" s="1126"/>
      <c r="H2347" s="1127" t="s">
        <v>94</v>
      </c>
      <c r="I2347" s="1128"/>
      <c r="J2347" s="1129" t="s">
        <v>47</v>
      </c>
      <c r="K2347" s="1130"/>
      <c r="L2347" s="517" t="s">
        <v>114</v>
      </c>
      <c r="M2347" s="1131" t="s">
        <v>45</v>
      </c>
      <c r="N2347" s="1132"/>
      <c r="O2347" s="518" t="s">
        <v>49</v>
      </c>
    </row>
    <row r="2348" spans="1:15" ht="21.75" customHeight="1" thickBot="1">
      <c r="A2348" s="1084"/>
      <c r="B2348" s="60" t="s">
        <v>79</v>
      </c>
      <c r="C2348" s="1122"/>
      <c r="D2348" s="1123"/>
      <c r="E2348" s="1124"/>
      <c r="F2348" s="1133">
        <f>IF($J2329="TC",0,IF($J2329="Nso",0,VLOOKUP($A2326,'Class-9'!$B$9:$EX$108,146,0)))</f>
        <v>0</v>
      </c>
      <c r="G2348" s="1134"/>
      <c r="H2348" s="1133">
        <f>IF($J2329="TC",0,IF($J2329="Nso",0,VLOOKUP($A2326,'Class-9'!$B$9:$EX$108,147,0)))</f>
        <v>0</v>
      </c>
      <c r="I2348" s="1134"/>
      <c r="J2348" s="1135">
        <f>IF($J2329="TC",0,IF($J2329="Nso",0,VLOOKUP($A2326,'Class-9'!$B$9:$EX$108,148,0)))</f>
        <v>0</v>
      </c>
      <c r="K2348" s="1136"/>
      <c r="L2348" s="349" t="str">
        <f>IF($J2329="TC",0,IF($J2329="Nso",0,VLOOKUP($A2326,'Class-9'!$B$9:$EX$108,149,0)))</f>
        <v/>
      </c>
      <c r="M2348" s="1137" t="str">
        <f>IF($J2329="TC","TC",IF($J2329="Nso","NSO",VLOOKUP($A2326,'Class-9'!$B$9:$EX$108,150,0)))</f>
        <v/>
      </c>
      <c r="N2348" s="1138"/>
      <c r="O2348" s="123" t="str">
        <f>IF($J2329="Nso",0,VLOOKUP($A2326,'Class-9'!$B$9:$EX$108,152,0))</f>
        <v/>
      </c>
    </row>
    <row r="2349" spans="1:15" ht="21.75" customHeight="1">
      <c r="A2349" s="1084"/>
      <c r="B2349" s="60" t="s">
        <v>79</v>
      </c>
      <c r="C2349" s="1186" t="s">
        <v>65</v>
      </c>
      <c r="D2349" s="1187"/>
      <c r="E2349" s="1187"/>
      <c r="F2349" s="1187"/>
      <c r="G2349" s="1187"/>
      <c r="H2349" s="1188"/>
      <c r="I2349" s="1189" t="s">
        <v>66</v>
      </c>
      <c r="J2349" s="1190"/>
      <c r="K2349" s="1190"/>
      <c r="L2349" s="124">
        <f>VLOOKUP($A2326,'Class-9'!$B$9:$EX$108,143,0)</f>
        <v>0</v>
      </c>
      <c r="M2349" s="1191" t="s">
        <v>126</v>
      </c>
      <c r="N2349" s="1192"/>
      <c r="O2349" s="1193"/>
    </row>
    <row r="2350" spans="1:15" ht="21.75" customHeight="1" thickBot="1">
      <c r="A2350" s="1084"/>
      <c r="B2350" s="60" t="s">
        <v>79</v>
      </c>
      <c r="C2350" s="1194" t="s">
        <v>60</v>
      </c>
      <c r="D2350" s="1195"/>
      <c r="E2350" s="1195"/>
      <c r="F2350" s="1196" t="s">
        <v>197</v>
      </c>
      <c r="G2350" s="1196"/>
      <c r="H2350" s="351" t="s">
        <v>53</v>
      </c>
      <c r="I2350" s="1197" t="s">
        <v>67</v>
      </c>
      <c r="J2350" s="1198"/>
      <c r="K2350" s="1198"/>
      <c r="L2350" s="174">
        <f>VLOOKUP($A2326,'Class-9'!$B$9:$EX$108,144,0)</f>
        <v>0</v>
      </c>
      <c r="M2350" s="1199" t="str">
        <f>IF($J2329="TC",0,IF($J2329="Nso",0,VLOOKUP($A2326,'Class-9'!$B$9:$EX$108,145,0)))</f>
        <v/>
      </c>
      <c r="N2350" s="1200"/>
      <c r="O2350" s="1201"/>
    </row>
    <row r="2351" spans="1:15" ht="21.75" customHeight="1">
      <c r="A2351" s="1084"/>
      <c r="B2351" s="60" t="s">
        <v>79</v>
      </c>
      <c r="C2351" s="1194"/>
      <c r="D2351" s="1195"/>
      <c r="E2351" s="1195"/>
      <c r="F2351" s="1196"/>
      <c r="G2351" s="1196"/>
      <c r="H2351" s="490" t="s">
        <v>203</v>
      </c>
      <c r="I2351" s="1202" t="s">
        <v>68</v>
      </c>
      <c r="J2351" s="1203"/>
      <c r="K2351" s="1203"/>
      <c r="L2351" s="1204">
        <f>IF($J2329="TC","Transferred",IF($J2329="Nso","NameSeparated",VLOOKUP($A2326,'Class-9'!$B$9:$EX$108,153,0)))</f>
        <v>0</v>
      </c>
      <c r="M2351" s="1204"/>
      <c r="N2351" s="1204"/>
      <c r="O2351" s="1205"/>
    </row>
    <row r="2352" spans="1:15" s="489" customFormat="1" ht="17.25" customHeight="1">
      <c r="A2352" s="1084"/>
      <c r="B2352" s="488" t="s">
        <v>79</v>
      </c>
      <c r="C2352" s="1166" t="str">
        <f>'Class-9'!$CR$3</f>
        <v>Foundation Of Information Tech.</v>
      </c>
      <c r="D2352" s="1167"/>
      <c r="E2352" s="1168"/>
      <c r="F2352" s="1169" t="str">
        <f>IF($J2329="TC",0,IF($J2329="Nso",0,VLOOKUP($A2326,'Class-9'!$B$9:$GA$108,170,0)))</f>
        <v>0/200</v>
      </c>
      <c r="G2352" s="1169"/>
      <c r="H2352" s="122">
        <f>IF($J2329="TC",0,IF($J2329="Nso",0,VLOOKUP($A2326,'Class-9'!$B$9:$GA$108,106,0)))</f>
        <v>0</v>
      </c>
      <c r="I2352" s="1170" t="s">
        <v>81</v>
      </c>
      <c r="J2352" s="1171"/>
      <c r="K2352" s="1171"/>
      <c r="L2352" s="1172">
        <f>'Class-9'!$T$2</f>
        <v>44676</v>
      </c>
      <c r="M2352" s="1173"/>
      <c r="N2352" s="1173"/>
      <c r="O2352" s="1174"/>
    </row>
    <row r="2353" spans="1:16" s="489" customFormat="1" ht="17.25" customHeight="1">
      <c r="A2353" s="1084"/>
      <c r="B2353" s="488" t="s">
        <v>79</v>
      </c>
      <c r="C2353" s="1175" t="str">
        <f>'Class-9'!$DD$3</f>
        <v>Health &amp; Phy. Edu.</v>
      </c>
      <c r="D2353" s="1169"/>
      <c r="E2353" s="1169"/>
      <c r="F2353" s="1176" t="str">
        <f>IF($J2329="TC",0,IF($J2329="Nso",0,VLOOKUP($A2326,'Class-9'!$B$9:$GA$108,174,0)))</f>
        <v>0/200</v>
      </c>
      <c r="G2353" s="1177"/>
      <c r="H2353" s="122">
        <f>IF($J2329="TC",0,IF($J2329="Nso",0,VLOOKUP($A2326,'Class-9'!$B$9:$GA$108,118,0)))</f>
        <v>0</v>
      </c>
      <c r="I2353" s="1178"/>
      <c r="J2353" s="1179"/>
      <c r="K2353" s="1179"/>
      <c r="L2353" s="1179"/>
      <c r="M2353" s="1179"/>
      <c r="N2353" s="1179"/>
      <c r="O2353" s="1180"/>
    </row>
    <row r="2354" spans="1:16" s="489" customFormat="1" ht="17.25" customHeight="1">
      <c r="A2354" s="1084"/>
      <c r="B2354" s="488" t="s">
        <v>79</v>
      </c>
      <c r="C2354" s="1184" t="str">
        <f>'Class-9'!$DP$3</f>
        <v>S.U.P.W.</v>
      </c>
      <c r="D2354" s="1185"/>
      <c r="E2354" s="1185"/>
      <c r="F2354" s="1176" t="str">
        <f>IF($J2329="TC",0,IF($J2329="Nso",0,VLOOKUP($A2326,'Class-9'!$B$9:$GA$108,178,0)))</f>
        <v>0/100</v>
      </c>
      <c r="G2354" s="1177"/>
      <c r="H2354" s="122">
        <f>IF($J2329="TC",0,IF($J2329="Nso",0,VLOOKUP($A2326,'Class-9'!$B$9:$GA$108,124,0)))</f>
        <v>0</v>
      </c>
      <c r="I2354" s="1181"/>
      <c r="J2354" s="1182"/>
      <c r="K2354" s="1182"/>
      <c r="L2354" s="1182"/>
      <c r="M2354" s="1182"/>
      <c r="N2354" s="1182"/>
      <c r="O2354" s="1183"/>
    </row>
    <row r="2355" spans="1:16" s="489" customFormat="1" ht="17.25" customHeight="1">
      <c r="A2355" s="1084"/>
      <c r="B2355" s="488"/>
      <c r="C2355" s="1184" t="str">
        <f>'Class-9'!$DV$3</f>
        <v>ART EDUCATION</v>
      </c>
      <c r="D2355" s="1185"/>
      <c r="E2355" s="1185"/>
      <c r="F2355" s="1176" t="str">
        <f>IF($J2328="TC",0,IF($J2328="Nso",0,VLOOKUP($A2326,'Class-9'!$B$9:$GA$108,182,0)))</f>
        <v>0/100</v>
      </c>
      <c r="G2355" s="1177"/>
      <c r="H2355" s="122">
        <f>IF($J2328="TC",0,IF($J2328="Nso",0,VLOOKUP($A2326,'Class-9'!$B$9:$GA$108,130,0)))</f>
        <v>0</v>
      </c>
      <c r="I2355" s="1237" t="s">
        <v>95</v>
      </c>
      <c r="J2355" s="1221"/>
      <c r="K2355" s="1221"/>
      <c r="L2355" s="1221"/>
      <c r="M2355" s="1221"/>
      <c r="N2355" s="1221"/>
      <c r="O2355" s="1222"/>
    </row>
    <row r="2356" spans="1:16" s="489" customFormat="1" ht="17.25" customHeight="1" thickBot="1">
      <c r="A2356" s="1084"/>
      <c r="B2356" s="488" t="s">
        <v>79</v>
      </c>
      <c r="C2356" s="1238" t="str">
        <f>'Class-9'!$EB$3</f>
        <v>H &amp; C RAJ</v>
      </c>
      <c r="D2356" s="1239"/>
      <c r="E2356" s="1239"/>
      <c r="F2356" s="1240" t="str">
        <f>IF($J2329="TC",0,IF($J2329="Nso",0,VLOOKUP($A2326,'Class-9'!$B$9:$GZ$108,186,0)))</f>
        <v>0/200</v>
      </c>
      <c r="G2356" s="1241"/>
      <c r="H2356" s="468">
        <f>IF($J2329="TC",0,IF($J2329="Nso",0,VLOOKUP($A2326,'Class-9'!$B$9:$GAZ$108,142,0)))</f>
        <v>0</v>
      </c>
      <c r="I2356" s="1237" t="s">
        <v>74</v>
      </c>
      <c r="J2356" s="1221"/>
      <c r="K2356" s="1221"/>
      <c r="L2356" s="1221"/>
      <c r="M2356" s="1221"/>
      <c r="N2356" s="1221"/>
      <c r="O2356" s="1222"/>
    </row>
    <row r="2357" spans="1:16" ht="17.25" customHeight="1">
      <c r="A2357" s="1084"/>
      <c r="B2357" s="49" t="s">
        <v>79</v>
      </c>
      <c r="C2357" s="1209" t="s">
        <v>205</v>
      </c>
      <c r="D2357" s="1210"/>
      <c r="E2357" s="1211"/>
      <c r="F2357" s="1218" t="s">
        <v>206</v>
      </c>
      <c r="G2357" s="1219"/>
      <c r="H2357" s="519" t="s">
        <v>34</v>
      </c>
      <c r="I2357" s="1220" t="s">
        <v>75</v>
      </c>
      <c r="J2357" s="1221"/>
      <c r="K2357" s="1221"/>
      <c r="L2357" s="1221"/>
      <c r="M2357" s="1221"/>
      <c r="N2357" s="1221"/>
      <c r="O2357" s="1222"/>
    </row>
    <row r="2358" spans="1:16" ht="17.25" customHeight="1">
      <c r="A2358" s="1084"/>
      <c r="B2358" s="49" t="s">
        <v>79</v>
      </c>
      <c r="C2358" s="1212"/>
      <c r="D2358" s="1213"/>
      <c r="E2358" s="1214"/>
      <c r="F2358" s="1223" t="s">
        <v>207</v>
      </c>
      <c r="G2358" s="1224"/>
      <c r="H2358" s="520" t="s">
        <v>204</v>
      </c>
      <c r="I2358" s="1225" t="s">
        <v>76</v>
      </c>
      <c r="J2358" s="1226"/>
      <c r="K2358" s="1226"/>
      <c r="L2358" s="1226"/>
      <c r="M2358" s="1226"/>
      <c r="N2358" s="1226"/>
      <c r="O2358" s="1227"/>
    </row>
    <row r="2359" spans="1:16" ht="17.25" customHeight="1">
      <c r="A2359" s="1084"/>
      <c r="B2359" s="49" t="s">
        <v>79</v>
      </c>
      <c r="C2359" s="1212"/>
      <c r="D2359" s="1213"/>
      <c r="E2359" s="1214"/>
      <c r="F2359" s="1223" t="s">
        <v>211</v>
      </c>
      <c r="G2359" s="1224"/>
      <c r="H2359" s="520" t="s">
        <v>69</v>
      </c>
      <c r="I2359" s="1228"/>
      <c r="J2359" s="1229"/>
      <c r="K2359" s="1229"/>
      <c r="L2359" s="1229"/>
      <c r="M2359" s="1229"/>
      <c r="N2359" s="1229"/>
      <c r="O2359" s="1230"/>
    </row>
    <row r="2360" spans="1:16" ht="17.25" customHeight="1">
      <c r="A2360" s="1084"/>
      <c r="B2360" s="49" t="s">
        <v>79</v>
      </c>
      <c r="C2360" s="1212"/>
      <c r="D2360" s="1213"/>
      <c r="E2360" s="1214"/>
      <c r="F2360" s="1223" t="s">
        <v>212</v>
      </c>
      <c r="G2360" s="1224"/>
      <c r="H2360" s="520" t="s">
        <v>70</v>
      </c>
      <c r="I2360" s="1228"/>
      <c r="J2360" s="1229"/>
      <c r="K2360" s="1229"/>
      <c r="L2360" s="1229"/>
      <c r="M2360" s="1229"/>
      <c r="N2360" s="1229"/>
      <c r="O2360" s="1230"/>
    </row>
    <row r="2361" spans="1:16" ht="17.25" customHeight="1">
      <c r="A2361" s="1084"/>
      <c r="B2361" s="49" t="s">
        <v>79</v>
      </c>
      <c r="C2361" s="1212"/>
      <c r="D2361" s="1213"/>
      <c r="E2361" s="1214"/>
      <c r="F2361" s="1223" t="s">
        <v>125</v>
      </c>
      <c r="G2361" s="1224"/>
      <c r="H2361" s="520" t="s">
        <v>72</v>
      </c>
      <c r="I2361" s="1231" t="s">
        <v>96</v>
      </c>
      <c r="J2361" s="1232"/>
      <c r="K2361" s="1232"/>
      <c r="L2361" s="1232"/>
      <c r="M2361" s="1232"/>
      <c r="N2361" s="1232"/>
      <c r="O2361" s="1233"/>
    </row>
    <row r="2362" spans="1:16" ht="17.25" customHeight="1" thickBot="1">
      <c r="A2362" s="1084"/>
      <c r="B2362" s="62" t="s">
        <v>79</v>
      </c>
      <c r="C2362" s="1215"/>
      <c r="D2362" s="1216"/>
      <c r="E2362" s="1217"/>
      <c r="F2362" s="1206" t="s">
        <v>208</v>
      </c>
      <c r="G2362" s="1207"/>
      <c r="H2362" s="521" t="s">
        <v>71</v>
      </c>
      <c r="I2362" s="1234"/>
      <c r="J2362" s="1235"/>
      <c r="K2362" s="1235"/>
      <c r="L2362" s="1235"/>
      <c r="M2362" s="1235"/>
      <c r="N2362" s="1235"/>
      <c r="O2362" s="1236"/>
    </row>
    <row r="2363" spans="1:16" ht="22.5" customHeight="1" thickTop="1">
      <c r="A2363" s="1208"/>
      <c r="B2363" s="1208"/>
      <c r="C2363" s="1208"/>
      <c r="D2363" s="1208"/>
      <c r="E2363" s="1208"/>
      <c r="F2363" s="1208"/>
      <c r="G2363" s="1208"/>
      <c r="H2363" s="1208"/>
      <c r="I2363" s="1208"/>
      <c r="J2363" s="1208"/>
      <c r="K2363" s="1208"/>
      <c r="L2363" s="1208"/>
      <c r="M2363" s="1208"/>
      <c r="N2363" s="1208"/>
      <c r="O2363" s="1208"/>
    </row>
    <row r="2364" spans="1:16" ht="24.75" customHeight="1" thickBot="1">
      <c r="A2364" s="504">
        <f>A2326+1</f>
        <v>64</v>
      </c>
      <c r="B2364" s="1083" t="s">
        <v>56</v>
      </c>
      <c r="C2364" s="1083"/>
      <c r="D2364" s="1083"/>
      <c r="E2364" s="1083"/>
      <c r="F2364" s="1083"/>
      <c r="G2364" s="1083"/>
      <c r="H2364" s="1083"/>
      <c r="I2364" s="1083"/>
      <c r="J2364" s="1083"/>
      <c r="K2364" s="1083"/>
      <c r="L2364" s="1083"/>
      <c r="M2364" s="1083"/>
      <c r="N2364" s="1083"/>
      <c r="O2364" s="1083"/>
    </row>
    <row r="2365" spans="1:16" ht="42" customHeight="1" thickTop="1">
      <c r="A2365" s="1084"/>
      <c r="B2365" s="1085"/>
      <c r="C2365" s="1086"/>
      <c r="D2365" s="1089" t="str">
        <f>Master!$E$8</f>
        <v>Govt. Sr. Secondary School Raimalwada</v>
      </c>
      <c r="E2365" s="1090"/>
      <c r="F2365" s="1090"/>
      <c r="G2365" s="1090"/>
      <c r="H2365" s="1090"/>
      <c r="I2365" s="1090"/>
      <c r="J2365" s="1090"/>
      <c r="K2365" s="1090"/>
      <c r="L2365" s="1090"/>
      <c r="M2365" s="1090"/>
      <c r="N2365" s="1090"/>
      <c r="O2365" s="1091"/>
    </row>
    <row r="2366" spans="1:16" ht="27.75" customHeight="1" thickBot="1">
      <c r="A2366" s="1084"/>
      <c r="B2366" s="1087"/>
      <c r="C2366" s="1088"/>
      <c r="D2366" s="1092" t="str">
        <f>Master!$E$11</f>
        <v>P.S.-Bapini (Jodhpur)</v>
      </c>
      <c r="E2366" s="1093"/>
      <c r="F2366" s="1093"/>
      <c r="G2366" s="1093"/>
      <c r="H2366" s="1093"/>
      <c r="I2366" s="1093"/>
      <c r="J2366" s="1093"/>
      <c r="K2366" s="1093"/>
      <c r="L2366" s="1093"/>
      <c r="M2366" s="1093"/>
      <c r="N2366" s="1093"/>
      <c r="O2366" s="1094"/>
    </row>
    <row r="2367" spans="1:16" ht="17.25" customHeight="1">
      <c r="A2367" s="1084"/>
      <c r="B2367" s="352"/>
      <c r="C2367" s="1095" t="s">
        <v>188</v>
      </c>
      <c r="D2367" s="1096"/>
      <c r="E2367" s="1096"/>
      <c r="F2367" s="1096"/>
      <c r="G2367" s="1097"/>
      <c r="H2367" s="1104" t="s">
        <v>161</v>
      </c>
      <c r="I2367" s="1104"/>
      <c r="J2367" s="1107">
        <f>VLOOKUP($A2364,'Class-9'!$B$9:$K$108,6)</f>
        <v>0</v>
      </c>
      <c r="K2367" s="1108"/>
      <c r="L2367" s="1113" t="s">
        <v>77</v>
      </c>
      <c r="M2367" s="1114"/>
      <c r="N2367" s="1115" t="str">
        <f>Master!$E$14</f>
        <v>08151106901</v>
      </c>
      <c r="O2367" s="1116"/>
    </row>
    <row r="2368" spans="1:16" ht="17.25" customHeight="1">
      <c r="A2368" s="1084"/>
      <c r="B2368" s="47"/>
      <c r="C2368" s="1098"/>
      <c r="D2368" s="1099"/>
      <c r="E2368" s="1099"/>
      <c r="F2368" s="1099"/>
      <c r="G2368" s="1100"/>
      <c r="H2368" s="1105"/>
      <c r="I2368" s="1105"/>
      <c r="J2368" s="1109"/>
      <c r="K2368" s="1110"/>
      <c r="L2368" s="1071" t="s">
        <v>73</v>
      </c>
      <c r="M2368" s="1072"/>
      <c r="N2368" s="1072"/>
      <c r="O2368" s="1073"/>
      <c r="P2368" s="165" t="s">
        <v>196</v>
      </c>
    </row>
    <row r="2369" spans="1:15" ht="17.25" customHeight="1" thickBot="1">
      <c r="A2369" s="1084"/>
      <c r="B2369" s="47"/>
      <c r="C2369" s="1101"/>
      <c r="D2369" s="1102"/>
      <c r="E2369" s="1102"/>
      <c r="F2369" s="1102"/>
      <c r="G2369" s="1103"/>
      <c r="H2369" s="1106"/>
      <c r="I2369" s="1106"/>
      <c r="J2369" s="1111"/>
      <c r="K2369" s="1112"/>
      <c r="L2369" s="1074" t="s">
        <v>57</v>
      </c>
      <c r="M2369" s="1075"/>
      <c r="N2369" s="1076" t="str">
        <f>Master!$E$6</f>
        <v>2021-22</v>
      </c>
      <c r="O2369" s="1077"/>
    </row>
    <row r="2370" spans="1:15" ht="21.75" customHeight="1">
      <c r="A2370" s="1084"/>
      <c r="B2370" s="49" t="s">
        <v>79</v>
      </c>
      <c r="C2370" s="1078" t="s">
        <v>22</v>
      </c>
      <c r="D2370" s="1079"/>
      <c r="E2370" s="1079"/>
      <c r="F2370" s="1080"/>
      <c r="G2370" s="482" t="s">
        <v>186</v>
      </c>
      <c r="H2370" s="1081">
        <f>VLOOKUP($A2364,'Class-9'!$B$9:$EX$108,4,0)</f>
        <v>0</v>
      </c>
      <c r="I2370" s="1081"/>
      <c r="J2370" s="1081"/>
      <c r="K2370" s="1081"/>
      <c r="L2370" s="1081"/>
      <c r="M2370" s="1081"/>
      <c r="N2370" s="1081"/>
      <c r="O2370" s="1082"/>
    </row>
    <row r="2371" spans="1:15" ht="21.75" customHeight="1">
      <c r="A2371" s="1084"/>
      <c r="B2371" s="49" t="s">
        <v>79</v>
      </c>
      <c r="C2371" s="1065" t="s">
        <v>24</v>
      </c>
      <c r="D2371" s="1066"/>
      <c r="E2371" s="1066"/>
      <c r="F2371" s="1067"/>
      <c r="G2371" s="483" t="s">
        <v>186</v>
      </c>
      <c r="H2371" s="1068">
        <f>VLOOKUP($A2364,'Class-9'!$B$9:$EX$108,7,0)</f>
        <v>0</v>
      </c>
      <c r="I2371" s="1068"/>
      <c r="J2371" s="1068"/>
      <c r="K2371" s="1068"/>
      <c r="L2371" s="1068"/>
      <c r="M2371" s="1068"/>
      <c r="N2371" s="1068"/>
      <c r="O2371" s="1069"/>
    </row>
    <row r="2372" spans="1:15" ht="21.75" customHeight="1">
      <c r="A2372" s="1084"/>
      <c r="B2372" s="49" t="s">
        <v>79</v>
      </c>
      <c r="C2372" s="1065" t="s">
        <v>25</v>
      </c>
      <c r="D2372" s="1066"/>
      <c r="E2372" s="1066"/>
      <c r="F2372" s="1067"/>
      <c r="G2372" s="483" t="s">
        <v>186</v>
      </c>
      <c r="H2372" s="1068">
        <f>VLOOKUP($A2364,'Class-9'!$B$9:$EX$108,8,0)</f>
        <v>0</v>
      </c>
      <c r="I2372" s="1068"/>
      <c r="J2372" s="1068"/>
      <c r="K2372" s="1068"/>
      <c r="L2372" s="1068"/>
      <c r="M2372" s="1068"/>
      <c r="N2372" s="1068"/>
      <c r="O2372" s="1069"/>
    </row>
    <row r="2373" spans="1:15" ht="21.75" customHeight="1">
      <c r="A2373" s="1084"/>
      <c r="B2373" s="49" t="s">
        <v>79</v>
      </c>
      <c r="C2373" s="1065" t="s">
        <v>58</v>
      </c>
      <c r="D2373" s="1066"/>
      <c r="E2373" s="1066"/>
      <c r="F2373" s="1067"/>
      <c r="G2373" s="483" t="s">
        <v>186</v>
      </c>
      <c r="H2373" s="1068">
        <f>VLOOKUP($A2364,'Class-9'!$B$9:$EX$108,9,0)</f>
        <v>0</v>
      </c>
      <c r="I2373" s="1068"/>
      <c r="J2373" s="1068"/>
      <c r="K2373" s="1068"/>
      <c r="L2373" s="1068"/>
      <c r="M2373" s="1068"/>
      <c r="N2373" s="1068"/>
      <c r="O2373" s="1069"/>
    </row>
    <row r="2374" spans="1:15" ht="21.75" customHeight="1">
      <c r="A2374" s="1084"/>
      <c r="B2374" s="49" t="s">
        <v>79</v>
      </c>
      <c r="C2374" s="1065" t="s">
        <v>59</v>
      </c>
      <c r="D2374" s="1066"/>
      <c r="E2374" s="1066"/>
      <c r="F2374" s="1067"/>
      <c r="G2374" s="483" t="s">
        <v>186</v>
      </c>
      <c r="H2374" s="1070" t="str">
        <f>CONCATENATE('Class-9'!$G$4,'Class-9'!$J$4)</f>
        <v>9(A)</v>
      </c>
      <c r="I2374" s="1068"/>
      <c r="J2374" s="1068"/>
      <c r="K2374" s="1068"/>
      <c r="L2374" s="1068"/>
      <c r="M2374" s="1068"/>
      <c r="N2374" s="1068"/>
      <c r="O2374" s="1069"/>
    </row>
    <row r="2375" spans="1:15" ht="21.75" customHeight="1" thickBot="1">
      <c r="A2375" s="1084"/>
      <c r="B2375" s="49" t="s">
        <v>79</v>
      </c>
      <c r="C2375" s="1145" t="s">
        <v>27</v>
      </c>
      <c r="D2375" s="1146"/>
      <c r="E2375" s="1146"/>
      <c r="F2375" s="1147"/>
      <c r="G2375" s="484" t="s">
        <v>186</v>
      </c>
      <c r="H2375" s="1148">
        <f>VLOOKUP($A2364,'Class-9'!$B$9:$EX$108,10,0)</f>
        <v>0</v>
      </c>
      <c r="I2375" s="1148"/>
      <c r="J2375" s="1148"/>
      <c r="K2375" s="1148"/>
      <c r="L2375" s="1148"/>
      <c r="M2375" s="1148"/>
      <c r="N2375" s="1148"/>
      <c r="O2375" s="1149"/>
    </row>
    <row r="2376" spans="1:15" ht="19.5" customHeight="1">
      <c r="A2376" s="1084"/>
      <c r="B2376" s="60" t="s">
        <v>79</v>
      </c>
      <c r="C2376" s="1150" t="s">
        <v>60</v>
      </c>
      <c r="D2376" s="1151"/>
      <c r="E2376" s="1154" t="s">
        <v>83</v>
      </c>
      <c r="F2376" s="1154" t="s">
        <v>84</v>
      </c>
      <c r="G2376" s="1156" t="s">
        <v>33</v>
      </c>
      <c r="H2376" s="1158" t="s">
        <v>61</v>
      </c>
      <c r="I2376" s="1158"/>
      <c r="J2376" s="1159"/>
      <c r="K2376" s="1160" t="s">
        <v>100</v>
      </c>
      <c r="L2376" s="1161"/>
      <c r="M2376" s="1162"/>
      <c r="N2376" s="1154" t="s">
        <v>91</v>
      </c>
      <c r="O2376" s="1163" t="s">
        <v>209</v>
      </c>
    </row>
    <row r="2377" spans="1:15" ht="21.75" customHeight="1">
      <c r="A2377" s="1084"/>
      <c r="B2377" s="60"/>
      <c r="C2377" s="1152"/>
      <c r="D2377" s="1153"/>
      <c r="E2377" s="1155"/>
      <c r="F2377" s="1155"/>
      <c r="G2377" s="1157"/>
      <c r="H2377" s="507" t="s">
        <v>32</v>
      </c>
      <c r="I2377" s="347" t="s">
        <v>199</v>
      </c>
      <c r="J2377" s="508" t="s">
        <v>33</v>
      </c>
      <c r="K2377" s="507" t="s">
        <v>32</v>
      </c>
      <c r="L2377" s="347" t="s">
        <v>199</v>
      </c>
      <c r="M2377" s="508" t="s">
        <v>33</v>
      </c>
      <c r="N2377" s="1155"/>
      <c r="O2377" s="1164"/>
    </row>
    <row r="2378" spans="1:15" ht="21.75" customHeight="1" thickBot="1">
      <c r="A2378" s="1084"/>
      <c r="B2378" s="60" t="s">
        <v>79</v>
      </c>
      <c r="C2378" s="1139" t="s">
        <v>62</v>
      </c>
      <c r="D2378" s="1140"/>
      <c r="E2378" s="509">
        <f>'Class-9'!$L$7</f>
        <v>20</v>
      </c>
      <c r="F2378" s="509">
        <f>'Class-9'!$M$7</f>
        <v>20</v>
      </c>
      <c r="G2378" s="510">
        <f>SUM(E2378:F2378)</f>
        <v>40</v>
      </c>
      <c r="H2378" s="509">
        <f>'Class-9'!$O$7</f>
        <v>48</v>
      </c>
      <c r="I2378" s="509">
        <f>'Class-9'!$P$7</f>
        <v>12</v>
      </c>
      <c r="J2378" s="510">
        <f>SUM(H2378:I2378)</f>
        <v>60</v>
      </c>
      <c r="K2378" s="509">
        <f>'Class-9'!$R$7</f>
        <v>80</v>
      </c>
      <c r="L2378" s="509">
        <f>'Class-9'!$S$7</f>
        <v>20</v>
      </c>
      <c r="M2378" s="510">
        <f>SUM(K2378:L2378)</f>
        <v>100</v>
      </c>
      <c r="N2378" s="509">
        <f>SUM(G2378,J2378,M2378)</f>
        <v>200</v>
      </c>
      <c r="O2378" s="1165"/>
    </row>
    <row r="2379" spans="1:15" ht="17.25" customHeight="1">
      <c r="A2379" s="1084"/>
      <c r="B2379" s="60" t="s">
        <v>79</v>
      </c>
      <c r="C2379" s="1141" t="str">
        <f>'Class-9'!$L$3</f>
        <v>HINDI</v>
      </c>
      <c r="D2379" s="1142"/>
      <c r="E2379" s="511">
        <f>IF($J2367="TC",0,IF($J2367="Nso",0,VLOOKUP($A2364,'Class-9'!$B$9:$EX$108,11,0)))</f>
        <v>0</v>
      </c>
      <c r="F2379" s="511">
        <f>IF($J2367="TC",0,IF($J2367="Nso",0,VLOOKUP($A2364,'Class-9'!$B$9:$EX$108,12,0)))</f>
        <v>0</v>
      </c>
      <c r="G2379" s="512">
        <f>E2379+F2379</f>
        <v>0</v>
      </c>
      <c r="H2379" s="511">
        <f>IF($J2367="TC",0,IF($J2367="Nso",0,VLOOKUP($A2364,'Class-9'!$B$9:$EX$108,14,0)))</f>
        <v>0</v>
      </c>
      <c r="I2379" s="511">
        <f>IF($J2367="TC",0,IF($J2367="Nso",0,VLOOKUP($A2364,'Class-9'!$B$9:$EX$108,15,0)))</f>
        <v>0</v>
      </c>
      <c r="J2379" s="512">
        <f>H2379+I2379</f>
        <v>0</v>
      </c>
      <c r="K2379" s="511">
        <f>IF($J2367="TC",0,IF($J2367="Nso",0,VLOOKUP($A2364,'Class-9'!$B$9:$EX$108,17,0)))</f>
        <v>0</v>
      </c>
      <c r="L2379" s="511">
        <f>IF($J2367="Nso",0,VLOOKUP($A2364,'Class-9'!$B$9:$EX$108,18,0))</f>
        <v>0</v>
      </c>
      <c r="M2379" s="512">
        <f>K2379+L2379</f>
        <v>0</v>
      </c>
      <c r="N2379" s="511">
        <f>G2379+J2379+M2379</f>
        <v>0</v>
      </c>
      <c r="O2379" s="513" t="str">
        <f>IF($J2367="TC",0,IF($J2367="Nso",0,VLOOKUP($A2364,'Class-9'!$B$9:$EX$108,24,0)))</f>
        <v/>
      </c>
    </row>
    <row r="2380" spans="1:15" ht="17.25" customHeight="1">
      <c r="A2380" s="1084"/>
      <c r="B2380" s="60" t="s">
        <v>79</v>
      </c>
      <c r="C2380" s="1143" t="str">
        <f>'Class-9'!$Z$3</f>
        <v>ENGLISH</v>
      </c>
      <c r="D2380" s="1144"/>
      <c r="E2380" s="511">
        <f>IF($J2367="TC",0,IF($J2367="Nso",0,VLOOKUP($A2364,'Class-9'!$B$9:$EX$108,25,0)))</f>
        <v>0</v>
      </c>
      <c r="F2380" s="511">
        <f>IF($J2367="TC",0,IF($J2367="Nso",0,VLOOKUP($A2364,'Class-9'!$B$9:$EX$108,26,0)))</f>
        <v>0</v>
      </c>
      <c r="G2380" s="514">
        <f t="shared" ref="G2380:G2384" si="252">E2380+F2380</f>
        <v>0</v>
      </c>
      <c r="H2380" s="472">
        <f>IF($J2367="TC",0,IF($J2367="Nso",0,VLOOKUP($A2364,'Class-9'!$B$9:$EX$108,28,0)))</f>
        <v>0</v>
      </c>
      <c r="I2380" s="511">
        <f>IF($J2367="TC",0,IF($J2367="Nso",0,VLOOKUP($A2364,'Class-9'!$B$9:$EX$108,29,0)))</f>
        <v>0</v>
      </c>
      <c r="J2380" s="514">
        <f t="shared" ref="J2380:J2384" si="253">H2380+I2380</f>
        <v>0</v>
      </c>
      <c r="K2380" s="511">
        <f>IF($J2367="TC",0,IF($J2367="Nso",0,VLOOKUP($A2364,'Class-9'!$B$9:$EX$108,31,0)))</f>
        <v>0</v>
      </c>
      <c r="L2380" s="511">
        <f>IF($J2367="Nso",0,VLOOKUP($A2364,'Class-9'!$B$9:$EX$108,32,0))</f>
        <v>0</v>
      </c>
      <c r="M2380" s="514">
        <f t="shared" ref="M2380:M2384" si="254">K2380+L2380</f>
        <v>0</v>
      </c>
      <c r="N2380" s="511">
        <f t="shared" ref="N2380:N2384" si="255">G2380+J2380+M2380</f>
        <v>0</v>
      </c>
      <c r="O2380" s="513" t="str">
        <f>IF($J2367="TC",0,IF($J2367="Nso",0,VLOOKUP($A2364,'Class-9'!$B$9:$EX$108,38,0)))</f>
        <v/>
      </c>
    </row>
    <row r="2381" spans="1:15" ht="17.25" customHeight="1">
      <c r="A2381" s="1084"/>
      <c r="B2381" s="60" t="s">
        <v>79</v>
      </c>
      <c r="C2381" s="1143" t="str">
        <f>'Class-9'!$AN$3</f>
        <v>SANSKRIT</v>
      </c>
      <c r="D2381" s="1144"/>
      <c r="E2381" s="511">
        <f>IF($J2367="TC",0,IF($J2367="Nso",0,VLOOKUP($A2364,'Class-9'!$B$9:$EX$108,39,0)))</f>
        <v>0</v>
      </c>
      <c r="F2381" s="511">
        <f>IF($J2367="TC",0,IF($J2367="TC",0,IF($J2367="Nso",0,VLOOKUP($A2364,'Class-9'!$B$9:$EX$108,40,0))))</f>
        <v>0</v>
      </c>
      <c r="G2381" s="514">
        <f t="shared" si="252"/>
        <v>0</v>
      </c>
      <c r="H2381" s="472">
        <f>IF($J2367="TC",0,IF($J2367="Nso",0,VLOOKUP($A2364,'Class-9'!$B$9:$EX$108,42,0)))</f>
        <v>0</v>
      </c>
      <c r="I2381" s="511">
        <f>IF($J2367="TC",0,IF($J2367="Nso",0,VLOOKUP($A2364,'Class-9'!$B$9:$EX$108,43,0)))</f>
        <v>0</v>
      </c>
      <c r="J2381" s="514">
        <f t="shared" si="253"/>
        <v>0</v>
      </c>
      <c r="K2381" s="511">
        <f>IF($J2367="TC",0,IF($J2367="Nso",0,VLOOKUP($A2364,'Class-9'!$B$9:$EX$108,45,0)))</f>
        <v>0</v>
      </c>
      <c r="L2381" s="511">
        <f>IF($J2367="Nso",0,VLOOKUP($A2364,'Class-9'!$B$9:$EX$108,46,0))</f>
        <v>0</v>
      </c>
      <c r="M2381" s="514">
        <f t="shared" si="254"/>
        <v>0</v>
      </c>
      <c r="N2381" s="511">
        <f t="shared" si="255"/>
        <v>0</v>
      </c>
      <c r="O2381" s="513" t="str">
        <f>IF($J2367="TC",0,IF($J2367="Nso",0,VLOOKUP($A2364,'Class-9'!$B$9:$EX$108,52,0)))</f>
        <v/>
      </c>
    </row>
    <row r="2382" spans="1:15" ht="17.25" customHeight="1">
      <c r="A2382" s="1084"/>
      <c r="B2382" s="60" t="s">
        <v>79</v>
      </c>
      <c r="C2382" s="1143" t="str">
        <f>'Class-9'!$BB$3</f>
        <v>SCIENCE</v>
      </c>
      <c r="D2382" s="1144"/>
      <c r="E2382" s="511">
        <f>IF($J2367="TC",0,IF($J2367="Nso",0,VLOOKUP($A2364,'Class-9'!$B$9:$EX$108,53,0)))</f>
        <v>0</v>
      </c>
      <c r="F2382" s="511">
        <f>IF($J2367="TC",0,IF($J2367="Nso",0,VLOOKUP($A2364,'Class-9'!$B$9:$EX$108,54,0)))</f>
        <v>0</v>
      </c>
      <c r="G2382" s="514">
        <f t="shared" si="252"/>
        <v>0</v>
      </c>
      <c r="H2382" s="472">
        <f>IF($J2367="TC",0,IF($J2367="Nso",0,VLOOKUP($A2364,'Class-9'!$B$9:$EX$108,56,0)))</f>
        <v>0</v>
      </c>
      <c r="I2382" s="511">
        <f>IF($J2367="TC",0,IF($J2367="Nso",0,VLOOKUP($A2364,'Class-9'!$B$9:$EX$108,57,0)))</f>
        <v>0</v>
      </c>
      <c r="J2382" s="514">
        <f t="shared" si="253"/>
        <v>0</v>
      </c>
      <c r="K2382" s="511">
        <f>IF($J2367="TC",0,IF($J2367="Nso",0,VLOOKUP($A2364,'Class-9'!$B$9:$EX$108,59,0)))</f>
        <v>0</v>
      </c>
      <c r="L2382" s="511">
        <f>IF($J2367="Nso",0,VLOOKUP($A2364,'Class-9'!$B$9:$EX$108,60,0))</f>
        <v>0</v>
      </c>
      <c r="M2382" s="514">
        <f t="shared" si="254"/>
        <v>0</v>
      </c>
      <c r="N2382" s="511">
        <f t="shared" si="255"/>
        <v>0</v>
      </c>
      <c r="O2382" s="513" t="str">
        <f>IF($J2367="TC",0,IF($J2367="Nso",0,VLOOKUP($A2364,'Class-9'!$B$9:$EX$108,66,0)))</f>
        <v/>
      </c>
    </row>
    <row r="2383" spans="1:15" ht="17.25" customHeight="1">
      <c r="A2383" s="1084"/>
      <c r="B2383" s="60" t="s">
        <v>79</v>
      </c>
      <c r="C2383" s="1143" t="str">
        <f>'Class-9'!$BP$3</f>
        <v>MATHEMATICS</v>
      </c>
      <c r="D2383" s="1144"/>
      <c r="E2383" s="511">
        <f>IF($J2367="TC",0,IF($J2367="Nso",0,VLOOKUP($A2364,'Class-9'!$B$9:$EX$108,67,0)))</f>
        <v>0</v>
      </c>
      <c r="F2383" s="511">
        <f>IF($J2367="TC",0,IF($J2367="Nso",0,VLOOKUP($A2364,'Class-9'!$B$9:$EX$108,68,0)))</f>
        <v>0</v>
      </c>
      <c r="G2383" s="514">
        <f t="shared" si="252"/>
        <v>0</v>
      </c>
      <c r="H2383" s="472">
        <f>IF($J2367="TC",0,IF($J2367="Nso",0,VLOOKUP($A2364,'Class-9'!$B$9:$EX$108,70,0)))</f>
        <v>0</v>
      </c>
      <c r="I2383" s="511">
        <f>IF($J2367="TC",0,IF($J2367="Nso",0,VLOOKUP($A2364,'Class-9'!$B$9:$EX$108,71,0)))</f>
        <v>0</v>
      </c>
      <c r="J2383" s="514">
        <f t="shared" si="253"/>
        <v>0</v>
      </c>
      <c r="K2383" s="511">
        <f>IF($J2367="TC",0,IF($J2367="Nso",0,VLOOKUP($A2364,'Class-9'!$B$9:$EX$108,73,0)))</f>
        <v>0</v>
      </c>
      <c r="L2383" s="511">
        <f>IF($J2367="Nso",0,VLOOKUP($A2364,'Class-9'!$B$9:$EX$108,74,0))</f>
        <v>0</v>
      </c>
      <c r="M2383" s="514">
        <f t="shared" si="254"/>
        <v>0</v>
      </c>
      <c r="N2383" s="511">
        <f t="shared" si="255"/>
        <v>0</v>
      </c>
      <c r="O2383" s="513" t="str">
        <f>IF($J2367="TC",0,IF($J2367="Nso",0,VLOOKUP($A2364,'Class-9'!$B$9:$EX$108,80,0)))</f>
        <v/>
      </c>
    </row>
    <row r="2384" spans="1:15" ht="17.25" customHeight="1" thickBot="1">
      <c r="A2384" s="1084"/>
      <c r="B2384" s="60" t="s">
        <v>79</v>
      </c>
      <c r="C2384" s="1117" t="str">
        <f>'Class-9'!$CD$3</f>
        <v>SOCIAL SCIENCE</v>
      </c>
      <c r="D2384" s="1118"/>
      <c r="E2384" s="511">
        <f>IF($J2367="TC",0,IF($J2367="Nso",0,VLOOKUP($A2364,'Class-9'!$B$9:$EX$108,81,0)))</f>
        <v>0</v>
      </c>
      <c r="F2384" s="511">
        <f>IF($J2367="TC",0,IF($J2367="Nso",0,VLOOKUP($A2364,'Class-9'!$B$9:$EX$108,82,0)))</f>
        <v>0</v>
      </c>
      <c r="G2384" s="515">
        <f t="shared" si="252"/>
        <v>0</v>
      </c>
      <c r="H2384" s="516">
        <f>IF($J2367="TC",0,IF($J2367="Nso",0,VLOOKUP($A2364,'Class-9'!$B$9:$EX$108,84,0)))</f>
        <v>0</v>
      </c>
      <c r="I2384" s="511">
        <f>IF($J2367="TC",0,IF($J2367="Nso",0,VLOOKUP($A2364,'Class-9'!$B$9:$EX$108,85,0)))</f>
        <v>0</v>
      </c>
      <c r="J2384" s="515">
        <f t="shared" si="253"/>
        <v>0</v>
      </c>
      <c r="K2384" s="511">
        <f>IF($J2367="TC",0,IF($J2367="Nso",0,VLOOKUP($A2364,'Class-9'!$B$9:$EX$108,87,0)))</f>
        <v>0</v>
      </c>
      <c r="L2384" s="511">
        <f>IF($J2367="Nso",0,VLOOKUP($A2364,'Class-9'!$B$9:$EX$108,88,0))</f>
        <v>0</v>
      </c>
      <c r="M2384" s="515">
        <f t="shared" si="254"/>
        <v>0</v>
      </c>
      <c r="N2384" s="511">
        <f t="shared" si="255"/>
        <v>0</v>
      </c>
      <c r="O2384" s="513" t="str">
        <f>IF($J2367="TC",0,IF($J2367="Nso",0,VLOOKUP($A2364,'Class-9'!$B$9:$EX$108,94,0)))</f>
        <v/>
      </c>
    </row>
    <row r="2385" spans="1:15" ht="21.75" customHeight="1">
      <c r="A2385" s="1084"/>
      <c r="B2385" s="60" t="s">
        <v>79</v>
      </c>
      <c r="C2385" s="1119" t="s">
        <v>92</v>
      </c>
      <c r="D2385" s="1120"/>
      <c r="E2385" s="1121"/>
      <c r="F2385" s="1125" t="s">
        <v>93</v>
      </c>
      <c r="G2385" s="1126"/>
      <c r="H2385" s="1127" t="s">
        <v>94</v>
      </c>
      <c r="I2385" s="1128"/>
      <c r="J2385" s="1129" t="s">
        <v>47</v>
      </c>
      <c r="K2385" s="1130"/>
      <c r="L2385" s="517" t="s">
        <v>114</v>
      </c>
      <c r="M2385" s="1131" t="s">
        <v>45</v>
      </c>
      <c r="N2385" s="1132"/>
      <c r="O2385" s="518" t="s">
        <v>49</v>
      </c>
    </row>
    <row r="2386" spans="1:15" ht="21.75" customHeight="1" thickBot="1">
      <c r="A2386" s="1084"/>
      <c r="B2386" s="60" t="s">
        <v>79</v>
      </c>
      <c r="C2386" s="1122"/>
      <c r="D2386" s="1123"/>
      <c r="E2386" s="1124"/>
      <c r="F2386" s="1133">
        <f>IF($J2367="TC",0,IF($J2367="Nso",0,VLOOKUP($A2364,'Class-9'!$B$9:$EX$108,146,0)))</f>
        <v>0</v>
      </c>
      <c r="G2386" s="1134"/>
      <c r="H2386" s="1133">
        <f>IF($J2367="TC",0,IF($J2367="Nso",0,VLOOKUP($A2364,'Class-9'!$B$9:$EX$108,147,0)))</f>
        <v>0</v>
      </c>
      <c r="I2386" s="1134"/>
      <c r="J2386" s="1135">
        <f>IF($J2367="TC",0,IF($J2367="Nso",0,VLOOKUP($A2364,'Class-9'!$B$9:$EX$108,148,0)))</f>
        <v>0</v>
      </c>
      <c r="K2386" s="1136"/>
      <c r="L2386" s="349" t="str">
        <f>IF($J2367="TC",0,IF($J2367="Nso",0,VLOOKUP($A2364,'Class-9'!$B$9:$EX$108,149,0)))</f>
        <v/>
      </c>
      <c r="M2386" s="1137" t="str">
        <f>IF($J2367="TC","TC",IF($J2367="Nso","NSO",VLOOKUP($A2364,'Class-9'!$B$9:$EX$108,150,0)))</f>
        <v/>
      </c>
      <c r="N2386" s="1138"/>
      <c r="O2386" s="123" t="str">
        <f>IF($J2367="Nso",0,VLOOKUP($A2364,'Class-9'!$B$9:$EX$108,152,0))</f>
        <v/>
      </c>
    </row>
    <row r="2387" spans="1:15" ht="21.75" customHeight="1">
      <c r="A2387" s="1084"/>
      <c r="B2387" s="60" t="s">
        <v>79</v>
      </c>
      <c r="C2387" s="1186" t="s">
        <v>65</v>
      </c>
      <c r="D2387" s="1187"/>
      <c r="E2387" s="1187"/>
      <c r="F2387" s="1187"/>
      <c r="G2387" s="1187"/>
      <c r="H2387" s="1188"/>
      <c r="I2387" s="1189" t="s">
        <v>66</v>
      </c>
      <c r="J2387" s="1190"/>
      <c r="K2387" s="1190"/>
      <c r="L2387" s="124">
        <f>VLOOKUP($A2364,'Class-9'!$B$9:$EX$108,143,0)</f>
        <v>0</v>
      </c>
      <c r="M2387" s="1191" t="s">
        <v>126</v>
      </c>
      <c r="N2387" s="1192"/>
      <c r="O2387" s="1193"/>
    </row>
    <row r="2388" spans="1:15" ht="21.75" customHeight="1" thickBot="1">
      <c r="A2388" s="1084"/>
      <c r="B2388" s="60" t="s">
        <v>79</v>
      </c>
      <c r="C2388" s="1194" t="s">
        <v>60</v>
      </c>
      <c r="D2388" s="1195"/>
      <c r="E2388" s="1195"/>
      <c r="F2388" s="1196" t="s">
        <v>197</v>
      </c>
      <c r="G2388" s="1196"/>
      <c r="H2388" s="351" t="s">
        <v>53</v>
      </c>
      <c r="I2388" s="1197" t="s">
        <v>67</v>
      </c>
      <c r="J2388" s="1198"/>
      <c r="K2388" s="1198"/>
      <c r="L2388" s="174">
        <f>VLOOKUP($A2364,'Class-9'!$B$9:$EX$108,144,0)</f>
        <v>0</v>
      </c>
      <c r="M2388" s="1199" t="str">
        <f>IF($J2367="TC",0,IF($J2367="Nso",0,VLOOKUP($A2364,'Class-9'!$B$9:$EX$108,145,0)))</f>
        <v/>
      </c>
      <c r="N2388" s="1200"/>
      <c r="O2388" s="1201"/>
    </row>
    <row r="2389" spans="1:15" ht="21.75" customHeight="1">
      <c r="A2389" s="1084"/>
      <c r="B2389" s="60" t="s">
        <v>79</v>
      </c>
      <c r="C2389" s="1194"/>
      <c r="D2389" s="1195"/>
      <c r="E2389" s="1195"/>
      <c r="F2389" s="1196"/>
      <c r="G2389" s="1196"/>
      <c r="H2389" s="490" t="s">
        <v>203</v>
      </c>
      <c r="I2389" s="1202" t="s">
        <v>68</v>
      </c>
      <c r="J2389" s="1203"/>
      <c r="K2389" s="1203"/>
      <c r="L2389" s="1204">
        <f>IF($J2367="TC","Transferred",IF($J2367="Nso","NameSeparated",VLOOKUP($A2364,'Class-9'!$B$9:$EX$108,153,0)))</f>
        <v>0</v>
      </c>
      <c r="M2389" s="1204"/>
      <c r="N2389" s="1204"/>
      <c r="O2389" s="1205"/>
    </row>
    <row r="2390" spans="1:15" s="489" customFormat="1" ht="17.25" customHeight="1">
      <c r="A2390" s="1084"/>
      <c r="B2390" s="488" t="s">
        <v>79</v>
      </c>
      <c r="C2390" s="1166" t="str">
        <f>'Class-9'!$CR$3</f>
        <v>Foundation Of Information Tech.</v>
      </c>
      <c r="D2390" s="1167"/>
      <c r="E2390" s="1168"/>
      <c r="F2390" s="1169" t="str">
        <f>IF($J2367="TC",0,IF($J2367="Nso",0,VLOOKUP($A2364,'Class-9'!$B$9:$GA$108,170,0)))</f>
        <v>0/200</v>
      </c>
      <c r="G2390" s="1169"/>
      <c r="H2390" s="122">
        <f>IF($J2367="TC",0,IF($J2367="Nso",0,VLOOKUP($A2364,'Class-9'!$B$9:$GA$108,106,0)))</f>
        <v>0</v>
      </c>
      <c r="I2390" s="1170" t="s">
        <v>81</v>
      </c>
      <c r="J2390" s="1171"/>
      <c r="K2390" s="1171"/>
      <c r="L2390" s="1172">
        <f>'Class-9'!$T$2</f>
        <v>44676</v>
      </c>
      <c r="M2390" s="1173"/>
      <c r="N2390" s="1173"/>
      <c r="O2390" s="1174"/>
    </row>
    <row r="2391" spans="1:15" s="489" customFormat="1" ht="17.25" customHeight="1">
      <c r="A2391" s="1084"/>
      <c r="B2391" s="488" t="s">
        <v>79</v>
      </c>
      <c r="C2391" s="1175" t="str">
        <f>'Class-9'!$DD$3</f>
        <v>Health &amp; Phy. Edu.</v>
      </c>
      <c r="D2391" s="1169"/>
      <c r="E2391" s="1169"/>
      <c r="F2391" s="1176" t="str">
        <f>IF($J2367="TC",0,IF($J2367="Nso",0,VLOOKUP($A2364,'Class-9'!$B$9:$GA$108,174,0)))</f>
        <v>0/200</v>
      </c>
      <c r="G2391" s="1177"/>
      <c r="H2391" s="122">
        <f>IF($J2367="TC",0,IF($J2367="Nso",0,VLOOKUP($A2364,'Class-9'!$B$9:$GA$108,118,0)))</f>
        <v>0</v>
      </c>
      <c r="I2391" s="1178"/>
      <c r="J2391" s="1179"/>
      <c r="K2391" s="1179"/>
      <c r="L2391" s="1179"/>
      <c r="M2391" s="1179"/>
      <c r="N2391" s="1179"/>
      <c r="O2391" s="1180"/>
    </row>
    <row r="2392" spans="1:15" s="489" customFormat="1" ht="17.25" customHeight="1">
      <c r="A2392" s="1084"/>
      <c r="B2392" s="488" t="s">
        <v>79</v>
      </c>
      <c r="C2392" s="1184" t="str">
        <f>'Class-9'!$DP$3</f>
        <v>S.U.P.W.</v>
      </c>
      <c r="D2392" s="1185"/>
      <c r="E2392" s="1185"/>
      <c r="F2392" s="1176" t="str">
        <f>IF($J2367="TC",0,IF($J2367="Nso",0,VLOOKUP($A2364,'Class-9'!$B$9:$GA$108,178,0)))</f>
        <v>0/100</v>
      </c>
      <c r="G2392" s="1177"/>
      <c r="H2392" s="122">
        <f>IF($J2367="TC",0,IF($J2367="Nso",0,VLOOKUP($A2364,'Class-9'!$B$9:$GA$108,124,0)))</f>
        <v>0</v>
      </c>
      <c r="I2392" s="1181"/>
      <c r="J2392" s="1182"/>
      <c r="K2392" s="1182"/>
      <c r="L2392" s="1182"/>
      <c r="M2392" s="1182"/>
      <c r="N2392" s="1182"/>
      <c r="O2392" s="1183"/>
    </row>
    <row r="2393" spans="1:15" s="489" customFormat="1" ht="17.25" customHeight="1">
      <c r="A2393" s="1084"/>
      <c r="B2393" s="488"/>
      <c r="C2393" s="1184" t="str">
        <f>'Class-9'!$DV$3</f>
        <v>ART EDUCATION</v>
      </c>
      <c r="D2393" s="1185"/>
      <c r="E2393" s="1185"/>
      <c r="F2393" s="1176" t="str">
        <f>IF($J2366="TC",0,IF($J2366="Nso",0,VLOOKUP($A2364,'Class-9'!$B$9:$GA$108,182,0)))</f>
        <v>0/100</v>
      </c>
      <c r="G2393" s="1177"/>
      <c r="H2393" s="122">
        <f>IF($J2366="TC",0,IF($J2366="Nso",0,VLOOKUP($A2364,'Class-9'!$B$9:$GA$108,130,0)))</f>
        <v>0</v>
      </c>
      <c r="I2393" s="1237" t="s">
        <v>95</v>
      </c>
      <c r="J2393" s="1221"/>
      <c r="K2393" s="1221"/>
      <c r="L2393" s="1221"/>
      <c r="M2393" s="1221"/>
      <c r="N2393" s="1221"/>
      <c r="O2393" s="1222"/>
    </row>
    <row r="2394" spans="1:15" s="489" customFormat="1" ht="17.25" customHeight="1" thickBot="1">
      <c r="A2394" s="1084"/>
      <c r="B2394" s="488" t="s">
        <v>79</v>
      </c>
      <c r="C2394" s="1238" t="str">
        <f>'Class-9'!$EB$3</f>
        <v>H &amp; C RAJ</v>
      </c>
      <c r="D2394" s="1239"/>
      <c r="E2394" s="1239"/>
      <c r="F2394" s="1240" t="str">
        <f>IF($J2367="TC",0,IF($J2367="Nso",0,VLOOKUP($A2364,'Class-9'!$B$9:$GZ$108,186,0)))</f>
        <v>0/200</v>
      </c>
      <c r="G2394" s="1241"/>
      <c r="H2394" s="468">
        <f>IF($J2367="TC",0,IF($J2367="Nso",0,VLOOKUP($A2364,'Class-9'!$B$9:$GAZ$108,142,0)))</f>
        <v>0</v>
      </c>
      <c r="I2394" s="1237" t="s">
        <v>74</v>
      </c>
      <c r="J2394" s="1221"/>
      <c r="K2394" s="1221"/>
      <c r="L2394" s="1221"/>
      <c r="M2394" s="1221"/>
      <c r="N2394" s="1221"/>
      <c r="O2394" s="1222"/>
    </row>
    <row r="2395" spans="1:15" ht="17.25" customHeight="1">
      <c r="A2395" s="1084"/>
      <c r="B2395" s="49" t="s">
        <v>79</v>
      </c>
      <c r="C2395" s="1209" t="s">
        <v>205</v>
      </c>
      <c r="D2395" s="1210"/>
      <c r="E2395" s="1211"/>
      <c r="F2395" s="1218" t="s">
        <v>206</v>
      </c>
      <c r="G2395" s="1219"/>
      <c r="H2395" s="519" t="s">
        <v>34</v>
      </c>
      <c r="I2395" s="1220" t="s">
        <v>75</v>
      </c>
      <c r="J2395" s="1221"/>
      <c r="K2395" s="1221"/>
      <c r="L2395" s="1221"/>
      <c r="M2395" s="1221"/>
      <c r="N2395" s="1221"/>
      <c r="O2395" s="1222"/>
    </row>
    <row r="2396" spans="1:15" ht="17.25" customHeight="1">
      <c r="A2396" s="1084"/>
      <c r="B2396" s="49" t="s">
        <v>79</v>
      </c>
      <c r="C2396" s="1212"/>
      <c r="D2396" s="1213"/>
      <c r="E2396" s="1214"/>
      <c r="F2396" s="1223" t="s">
        <v>207</v>
      </c>
      <c r="G2396" s="1224"/>
      <c r="H2396" s="520" t="s">
        <v>204</v>
      </c>
      <c r="I2396" s="1225" t="s">
        <v>76</v>
      </c>
      <c r="J2396" s="1226"/>
      <c r="K2396" s="1226"/>
      <c r="L2396" s="1226"/>
      <c r="M2396" s="1226"/>
      <c r="N2396" s="1226"/>
      <c r="O2396" s="1227"/>
    </row>
    <row r="2397" spans="1:15" ht="17.25" customHeight="1">
      <c r="A2397" s="1084"/>
      <c r="B2397" s="49" t="s">
        <v>79</v>
      </c>
      <c r="C2397" s="1212"/>
      <c r="D2397" s="1213"/>
      <c r="E2397" s="1214"/>
      <c r="F2397" s="1223" t="s">
        <v>211</v>
      </c>
      <c r="G2397" s="1224"/>
      <c r="H2397" s="520" t="s">
        <v>69</v>
      </c>
      <c r="I2397" s="1228"/>
      <c r="J2397" s="1229"/>
      <c r="K2397" s="1229"/>
      <c r="L2397" s="1229"/>
      <c r="M2397" s="1229"/>
      <c r="N2397" s="1229"/>
      <c r="O2397" s="1230"/>
    </row>
    <row r="2398" spans="1:15" ht="17.25" customHeight="1">
      <c r="A2398" s="1084"/>
      <c r="B2398" s="49" t="s">
        <v>79</v>
      </c>
      <c r="C2398" s="1212"/>
      <c r="D2398" s="1213"/>
      <c r="E2398" s="1214"/>
      <c r="F2398" s="1223" t="s">
        <v>212</v>
      </c>
      <c r="G2398" s="1224"/>
      <c r="H2398" s="520" t="s">
        <v>70</v>
      </c>
      <c r="I2398" s="1228"/>
      <c r="J2398" s="1229"/>
      <c r="K2398" s="1229"/>
      <c r="L2398" s="1229"/>
      <c r="M2398" s="1229"/>
      <c r="N2398" s="1229"/>
      <c r="O2398" s="1230"/>
    </row>
    <row r="2399" spans="1:15" ht="17.25" customHeight="1">
      <c r="A2399" s="1084"/>
      <c r="B2399" s="49" t="s">
        <v>79</v>
      </c>
      <c r="C2399" s="1212"/>
      <c r="D2399" s="1213"/>
      <c r="E2399" s="1214"/>
      <c r="F2399" s="1223" t="s">
        <v>125</v>
      </c>
      <c r="G2399" s="1224"/>
      <c r="H2399" s="520" t="s">
        <v>72</v>
      </c>
      <c r="I2399" s="1231" t="s">
        <v>96</v>
      </c>
      <c r="J2399" s="1232"/>
      <c r="K2399" s="1232"/>
      <c r="L2399" s="1232"/>
      <c r="M2399" s="1232"/>
      <c r="N2399" s="1232"/>
      <c r="O2399" s="1233"/>
    </row>
    <row r="2400" spans="1:15" ht="17.25" customHeight="1" thickBot="1">
      <c r="A2400" s="1084"/>
      <c r="B2400" s="62" t="s">
        <v>79</v>
      </c>
      <c r="C2400" s="1215"/>
      <c r="D2400" s="1216"/>
      <c r="E2400" s="1217"/>
      <c r="F2400" s="1206" t="s">
        <v>208</v>
      </c>
      <c r="G2400" s="1207"/>
      <c r="H2400" s="521" t="s">
        <v>71</v>
      </c>
      <c r="I2400" s="1234"/>
      <c r="J2400" s="1235"/>
      <c r="K2400" s="1235"/>
      <c r="L2400" s="1235"/>
      <c r="M2400" s="1235"/>
      <c r="N2400" s="1235"/>
      <c r="O2400" s="1236"/>
    </row>
    <row r="2401" spans="1:16" ht="24.75" customHeight="1" thickTop="1" thickBot="1">
      <c r="A2401" s="504">
        <f>A2364+1</f>
        <v>65</v>
      </c>
      <c r="B2401" s="1083" t="s">
        <v>56</v>
      </c>
      <c r="C2401" s="1083"/>
      <c r="D2401" s="1083"/>
      <c r="E2401" s="1083"/>
      <c r="F2401" s="1083"/>
      <c r="G2401" s="1083"/>
      <c r="H2401" s="1083"/>
      <c r="I2401" s="1083"/>
      <c r="J2401" s="1083"/>
      <c r="K2401" s="1083"/>
      <c r="L2401" s="1083"/>
      <c r="M2401" s="1083"/>
      <c r="N2401" s="1083"/>
      <c r="O2401" s="1083"/>
    </row>
    <row r="2402" spans="1:16" ht="42" customHeight="1" thickTop="1">
      <c r="A2402" s="1084"/>
      <c r="B2402" s="1085"/>
      <c r="C2402" s="1086"/>
      <c r="D2402" s="1089" t="str">
        <f>Master!$E$8</f>
        <v>Govt. Sr. Secondary School Raimalwada</v>
      </c>
      <c r="E2402" s="1090"/>
      <c r="F2402" s="1090"/>
      <c r="G2402" s="1090"/>
      <c r="H2402" s="1090"/>
      <c r="I2402" s="1090"/>
      <c r="J2402" s="1090"/>
      <c r="K2402" s="1090"/>
      <c r="L2402" s="1090"/>
      <c r="M2402" s="1090"/>
      <c r="N2402" s="1090"/>
      <c r="O2402" s="1091"/>
    </row>
    <row r="2403" spans="1:16" ht="27.75" customHeight="1" thickBot="1">
      <c r="A2403" s="1084"/>
      <c r="B2403" s="1087"/>
      <c r="C2403" s="1088"/>
      <c r="D2403" s="1092" t="str">
        <f>Master!$E$11</f>
        <v>P.S.-Bapini (Jodhpur)</v>
      </c>
      <c r="E2403" s="1093"/>
      <c r="F2403" s="1093"/>
      <c r="G2403" s="1093"/>
      <c r="H2403" s="1093"/>
      <c r="I2403" s="1093"/>
      <c r="J2403" s="1093"/>
      <c r="K2403" s="1093"/>
      <c r="L2403" s="1093"/>
      <c r="M2403" s="1093"/>
      <c r="N2403" s="1093"/>
      <c r="O2403" s="1094"/>
    </row>
    <row r="2404" spans="1:16" ht="17.25" customHeight="1">
      <c r="A2404" s="1084"/>
      <c r="B2404" s="352"/>
      <c r="C2404" s="1095" t="s">
        <v>188</v>
      </c>
      <c r="D2404" s="1096"/>
      <c r="E2404" s="1096"/>
      <c r="F2404" s="1096"/>
      <c r="G2404" s="1097"/>
      <c r="H2404" s="1104" t="s">
        <v>161</v>
      </c>
      <c r="I2404" s="1104"/>
      <c r="J2404" s="1107">
        <f>VLOOKUP($A2401,'Class-9'!$B$9:$K$108,6)</f>
        <v>0</v>
      </c>
      <c r="K2404" s="1108"/>
      <c r="L2404" s="1113" t="s">
        <v>77</v>
      </c>
      <c r="M2404" s="1114"/>
      <c r="N2404" s="1115" t="str">
        <f>Master!$E$14</f>
        <v>08151106901</v>
      </c>
      <c r="O2404" s="1116"/>
    </row>
    <row r="2405" spans="1:16" ht="17.25" customHeight="1">
      <c r="A2405" s="1084"/>
      <c r="B2405" s="47"/>
      <c r="C2405" s="1098"/>
      <c r="D2405" s="1099"/>
      <c r="E2405" s="1099"/>
      <c r="F2405" s="1099"/>
      <c r="G2405" s="1100"/>
      <c r="H2405" s="1105"/>
      <c r="I2405" s="1105"/>
      <c r="J2405" s="1109"/>
      <c r="K2405" s="1110"/>
      <c r="L2405" s="1071" t="s">
        <v>73</v>
      </c>
      <c r="M2405" s="1072"/>
      <c r="N2405" s="1072"/>
      <c r="O2405" s="1073"/>
      <c r="P2405" s="165" t="s">
        <v>196</v>
      </c>
    </row>
    <row r="2406" spans="1:16" ht="17.25" customHeight="1" thickBot="1">
      <c r="A2406" s="1084"/>
      <c r="B2406" s="47"/>
      <c r="C2406" s="1101"/>
      <c r="D2406" s="1102"/>
      <c r="E2406" s="1102"/>
      <c r="F2406" s="1102"/>
      <c r="G2406" s="1103"/>
      <c r="H2406" s="1106"/>
      <c r="I2406" s="1106"/>
      <c r="J2406" s="1111"/>
      <c r="K2406" s="1112"/>
      <c r="L2406" s="1074" t="s">
        <v>57</v>
      </c>
      <c r="M2406" s="1075"/>
      <c r="N2406" s="1076" t="str">
        <f>Master!$E$6</f>
        <v>2021-22</v>
      </c>
      <c r="O2406" s="1077"/>
    </row>
    <row r="2407" spans="1:16" ht="21.75" customHeight="1">
      <c r="A2407" s="1084"/>
      <c r="B2407" s="49" t="s">
        <v>79</v>
      </c>
      <c r="C2407" s="1078" t="s">
        <v>22</v>
      </c>
      <c r="D2407" s="1079"/>
      <c r="E2407" s="1079"/>
      <c r="F2407" s="1080"/>
      <c r="G2407" s="482" t="s">
        <v>186</v>
      </c>
      <c r="H2407" s="1081">
        <f>VLOOKUP($A2401,'Class-9'!$B$9:$EX$108,4,0)</f>
        <v>0</v>
      </c>
      <c r="I2407" s="1081"/>
      <c r="J2407" s="1081"/>
      <c r="K2407" s="1081"/>
      <c r="L2407" s="1081"/>
      <c r="M2407" s="1081"/>
      <c r="N2407" s="1081"/>
      <c r="O2407" s="1082"/>
    </row>
    <row r="2408" spans="1:16" ht="21.75" customHeight="1">
      <c r="A2408" s="1084"/>
      <c r="B2408" s="49" t="s">
        <v>79</v>
      </c>
      <c r="C2408" s="1065" t="s">
        <v>24</v>
      </c>
      <c r="D2408" s="1066"/>
      <c r="E2408" s="1066"/>
      <c r="F2408" s="1067"/>
      <c r="G2408" s="483" t="s">
        <v>186</v>
      </c>
      <c r="H2408" s="1068">
        <f>VLOOKUP($A2401,'Class-9'!$B$9:$EX$108,7,0)</f>
        <v>0</v>
      </c>
      <c r="I2408" s="1068"/>
      <c r="J2408" s="1068"/>
      <c r="K2408" s="1068"/>
      <c r="L2408" s="1068"/>
      <c r="M2408" s="1068"/>
      <c r="N2408" s="1068"/>
      <c r="O2408" s="1069"/>
    </row>
    <row r="2409" spans="1:16" ht="21.75" customHeight="1">
      <c r="A2409" s="1084"/>
      <c r="B2409" s="49" t="s">
        <v>79</v>
      </c>
      <c r="C2409" s="1065" t="s">
        <v>25</v>
      </c>
      <c r="D2409" s="1066"/>
      <c r="E2409" s="1066"/>
      <c r="F2409" s="1067"/>
      <c r="G2409" s="483" t="s">
        <v>186</v>
      </c>
      <c r="H2409" s="1068">
        <f>VLOOKUP($A2401,'Class-9'!$B$9:$EX$108,8,0)</f>
        <v>0</v>
      </c>
      <c r="I2409" s="1068"/>
      <c r="J2409" s="1068"/>
      <c r="K2409" s="1068"/>
      <c r="L2409" s="1068"/>
      <c r="M2409" s="1068"/>
      <c r="N2409" s="1068"/>
      <c r="O2409" s="1069"/>
    </row>
    <row r="2410" spans="1:16" ht="21.75" customHeight="1">
      <c r="A2410" s="1084"/>
      <c r="B2410" s="49" t="s">
        <v>79</v>
      </c>
      <c r="C2410" s="1065" t="s">
        <v>58</v>
      </c>
      <c r="D2410" s="1066"/>
      <c r="E2410" s="1066"/>
      <c r="F2410" s="1067"/>
      <c r="G2410" s="483" t="s">
        <v>186</v>
      </c>
      <c r="H2410" s="1068">
        <f>VLOOKUP($A2401,'Class-9'!$B$9:$EX$108,9,0)</f>
        <v>0</v>
      </c>
      <c r="I2410" s="1068"/>
      <c r="J2410" s="1068"/>
      <c r="K2410" s="1068"/>
      <c r="L2410" s="1068"/>
      <c r="M2410" s="1068"/>
      <c r="N2410" s="1068"/>
      <c r="O2410" s="1069"/>
    </row>
    <row r="2411" spans="1:16" ht="21.75" customHeight="1">
      <c r="A2411" s="1084"/>
      <c r="B2411" s="49" t="s">
        <v>79</v>
      </c>
      <c r="C2411" s="1065" t="s">
        <v>59</v>
      </c>
      <c r="D2411" s="1066"/>
      <c r="E2411" s="1066"/>
      <c r="F2411" s="1067"/>
      <c r="G2411" s="483" t="s">
        <v>186</v>
      </c>
      <c r="H2411" s="1070" t="str">
        <f>CONCATENATE('Class-9'!$G$4,'Class-9'!$J$4)</f>
        <v>9(A)</v>
      </c>
      <c r="I2411" s="1068"/>
      <c r="J2411" s="1068"/>
      <c r="K2411" s="1068"/>
      <c r="L2411" s="1068"/>
      <c r="M2411" s="1068"/>
      <c r="N2411" s="1068"/>
      <c r="O2411" s="1069"/>
    </row>
    <row r="2412" spans="1:16" ht="21.75" customHeight="1" thickBot="1">
      <c r="A2412" s="1084"/>
      <c r="B2412" s="49" t="s">
        <v>79</v>
      </c>
      <c r="C2412" s="1145" t="s">
        <v>27</v>
      </c>
      <c r="D2412" s="1146"/>
      <c r="E2412" s="1146"/>
      <c r="F2412" s="1147"/>
      <c r="G2412" s="484" t="s">
        <v>186</v>
      </c>
      <c r="H2412" s="1148">
        <f>VLOOKUP($A2401,'Class-9'!$B$9:$EX$108,10,0)</f>
        <v>0</v>
      </c>
      <c r="I2412" s="1148"/>
      <c r="J2412" s="1148"/>
      <c r="K2412" s="1148"/>
      <c r="L2412" s="1148"/>
      <c r="M2412" s="1148"/>
      <c r="N2412" s="1148"/>
      <c r="O2412" s="1149"/>
    </row>
    <row r="2413" spans="1:16" ht="19.5" customHeight="1">
      <c r="A2413" s="1084"/>
      <c r="B2413" s="60" t="s">
        <v>79</v>
      </c>
      <c r="C2413" s="1150" t="s">
        <v>60</v>
      </c>
      <c r="D2413" s="1151"/>
      <c r="E2413" s="1154" t="s">
        <v>83</v>
      </c>
      <c r="F2413" s="1154" t="s">
        <v>84</v>
      </c>
      <c r="G2413" s="1156" t="s">
        <v>33</v>
      </c>
      <c r="H2413" s="1158" t="s">
        <v>61</v>
      </c>
      <c r="I2413" s="1158"/>
      <c r="J2413" s="1159"/>
      <c r="K2413" s="1160" t="s">
        <v>100</v>
      </c>
      <c r="L2413" s="1161"/>
      <c r="M2413" s="1162"/>
      <c r="N2413" s="1154" t="s">
        <v>91</v>
      </c>
      <c r="O2413" s="1163" t="s">
        <v>209</v>
      </c>
    </row>
    <row r="2414" spans="1:16" ht="21.75" customHeight="1">
      <c r="A2414" s="1084"/>
      <c r="B2414" s="60"/>
      <c r="C2414" s="1152"/>
      <c r="D2414" s="1153"/>
      <c r="E2414" s="1155"/>
      <c r="F2414" s="1155"/>
      <c r="G2414" s="1157"/>
      <c r="H2414" s="507" t="s">
        <v>32</v>
      </c>
      <c r="I2414" s="347" t="s">
        <v>199</v>
      </c>
      <c r="J2414" s="508" t="s">
        <v>33</v>
      </c>
      <c r="K2414" s="507" t="s">
        <v>32</v>
      </c>
      <c r="L2414" s="347" t="s">
        <v>199</v>
      </c>
      <c r="M2414" s="508" t="s">
        <v>33</v>
      </c>
      <c r="N2414" s="1155"/>
      <c r="O2414" s="1164"/>
    </row>
    <row r="2415" spans="1:16" ht="21.75" customHeight="1" thickBot="1">
      <c r="A2415" s="1084"/>
      <c r="B2415" s="60" t="s">
        <v>79</v>
      </c>
      <c r="C2415" s="1139" t="s">
        <v>62</v>
      </c>
      <c r="D2415" s="1140"/>
      <c r="E2415" s="509">
        <f>'Class-9'!$L$7</f>
        <v>20</v>
      </c>
      <c r="F2415" s="509">
        <f>'Class-9'!$M$7</f>
        <v>20</v>
      </c>
      <c r="G2415" s="510">
        <f>SUM(E2415:F2415)</f>
        <v>40</v>
      </c>
      <c r="H2415" s="509">
        <f>'Class-9'!$O$7</f>
        <v>48</v>
      </c>
      <c r="I2415" s="509">
        <f>'Class-9'!$P$7</f>
        <v>12</v>
      </c>
      <c r="J2415" s="510">
        <f>SUM(H2415:I2415)</f>
        <v>60</v>
      </c>
      <c r="K2415" s="509">
        <f>'Class-9'!$R$7</f>
        <v>80</v>
      </c>
      <c r="L2415" s="509">
        <f>'Class-9'!$S$7</f>
        <v>20</v>
      </c>
      <c r="M2415" s="510">
        <f>SUM(K2415:L2415)</f>
        <v>100</v>
      </c>
      <c r="N2415" s="509">
        <f>SUM(G2415,J2415,M2415)</f>
        <v>200</v>
      </c>
      <c r="O2415" s="1165"/>
    </row>
    <row r="2416" spans="1:16" ht="17.25" customHeight="1">
      <c r="A2416" s="1084"/>
      <c r="B2416" s="60" t="s">
        <v>79</v>
      </c>
      <c r="C2416" s="1141" t="str">
        <f>'Class-9'!$L$3</f>
        <v>HINDI</v>
      </c>
      <c r="D2416" s="1142"/>
      <c r="E2416" s="511">
        <f>IF($J2404="TC",0,IF($J2404="Nso",0,VLOOKUP($A2401,'Class-9'!$B$9:$EX$108,11,0)))</f>
        <v>0</v>
      </c>
      <c r="F2416" s="511">
        <f>IF($J2404="TC",0,IF($J2404="Nso",0,VLOOKUP($A2401,'Class-9'!$B$9:$EX$108,12,0)))</f>
        <v>0</v>
      </c>
      <c r="G2416" s="512">
        <f>E2416+F2416</f>
        <v>0</v>
      </c>
      <c r="H2416" s="511">
        <f>IF($J2404="TC",0,IF($J2404="Nso",0,VLOOKUP($A2401,'Class-9'!$B$9:$EX$108,14,0)))</f>
        <v>0</v>
      </c>
      <c r="I2416" s="511">
        <f>IF($J2404="TC",0,IF($J2404="Nso",0,VLOOKUP($A2401,'Class-9'!$B$9:$EX$108,15,0)))</f>
        <v>0</v>
      </c>
      <c r="J2416" s="512">
        <f>H2416+I2416</f>
        <v>0</v>
      </c>
      <c r="K2416" s="511">
        <f>IF($J2404="TC",0,IF($J2404="Nso",0,VLOOKUP($A2401,'Class-9'!$B$9:$EX$108,17,0)))</f>
        <v>0</v>
      </c>
      <c r="L2416" s="511">
        <f>IF($J2404="Nso",0,VLOOKUP($A2401,'Class-9'!$B$9:$EX$108,18,0))</f>
        <v>0</v>
      </c>
      <c r="M2416" s="512">
        <f>K2416+L2416</f>
        <v>0</v>
      </c>
      <c r="N2416" s="511">
        <f>G2416+J2416+M2416</f>
        <v>0</v>
      </c>
      <c r="O2416" s="513" t="str">
        <f>IF($J2404="TC",0,IF($J2404="Nso",0,VLOOKUP($A2401,'Class-9'!$B$9:$EX$108,24,0)))</f>
        <v/>
      </c>
    </row>
    <row r="2417" spans="1:15" ht="17.25" customHeight="1">
      <c r="A2417" s="1084"/>
      <c r="B2417" s="60" t="s">
        <v>79</v>
      </c>
      <c r="C2417" s="1143" t="str">
        <f>'Class-9'!$Z$3</f>
        <v>ENGLISH</v>
      </c>
      <c r="D2417" s="1144"/>
      <c r="E2417" s="511">
        <f>IF($J2404="TC",0,IF($J2404="Nso",0,VLOOKUP($A2401,'Class-9'!$B$9:$EX$108,25,0)))</f>
        <v>0</v>
      </c>
      <c r="F2417" s="511">
        <f>IF($J2404="TC",0,IF($J2404="Nso",0,VLOOKUP($A2401,'Class-9'!$B$9:$EX$108,26,0)))</f>
        <v>0</v>
      </c>
      <c r="G2417" s="514">
        <f t="shared" ref="G2417:G2421" si="256">E2417+F2417</f>
        <v>0</v>
      </c>
      <c r="H2417" s="472">
        <f>IF($J2404="TC",0,IF($J2404="Nso",0,VLOOKUP($A2401,'Class-9'!$B$9:$EX$108,28,0)))</f>
        <v>0</v>
      </c>
      <c r="I2417" s="511">
        <f>IF($J2404="TC",0,IF($J2404="Nso",0,VLOOKUP($A2401,'Class-9'!$B$9:$EX$108,29,0)))</f>
        <v>0</v>
      </c>
      <c r="J2417" s="514">
        <f t="shared" ref="J2417:J2421" si="257">H2417+I2417</f>
        <v>0</v>
      </c>
      <c r="K2417" s="511">
        <f>IF($J2404="TC",0,IF($J2404="Nso",0,VLOOKUP($A2401,'Class-9'!$B$9:$EX$108,31,0)))</f>
        <v>0</v>
      </c>
      <c r="L2417" s="511">
        <f>IF($J2404="Nso",0,VLOOKUP($A2401,'Class-9'!$B$9:$EX$108,32,0))</f>
        <v>0</v>
      </c>
      <c r="M2417" s="514">
        <f t="shared" ref="M2417:M2421" si="258">K2417+L2417</f>
        <v>0</v>
      </c>
      <c r="N2417" s="511">
        <f t="shared" ref="N2417:N2421" si="259">G2417+J2417+M2417</f>
        <v>0</v>
      </c>
      <c r="O2417" s="513" t="str">
        <f>IF($J2404="TC",0,IF($J2404="Nso",0,VLOOKUP($A2401,'Class-9'!$B$9:$EX$108,38,0)))</f>
        <v/>
      </c>
    </row>
    <row r="2418" spans="1:15" ht="17.25" customHeight="1">
      <c r="A2418" s="1084"/>
      <c r="B2418" s="60" t="s">
        <v>79</v>
      </c>
      <c r="C2418" s="1143" t="str">
        <f>'Class-9'!$AN$3</f>
        <v>SANSKRIT</v>
      </c>
      <c r="D2418" s="1144"/>
      <c r="E2418" s="511">
        <f>IF($J2404="TC",0,IF($J2404="Nso",0,VLOOKUP($A2401,'Class-9'!$B$9:$EX$108,39,0)))</f>
        <v>0</v>
      </c>
      <c r="F2418" s="511">
        <f>IF($J2404="TC",0,IF($J2404="TC",0,IF($J2404="Nso",0,VLOOKUP($A2401,'Class-9'!$B$9:$EX$108,40,0))))</f>
        <v>0</v>
      </c>
      <c r="G2418" s="514">
        <f t="shared" si="256"/>
        <v>0</v>
      </c>
      <c r="H2418" s="472">
        <f>IF($J2404="TC",0,IF($J2404="Nso",0,VLOOKUP($A2401,'Class-9'!$B$9:$EX$108,42,0)))</f>
        <v>0</v>
      </c>
      <c r="I2418" s="511">
        <f>IF($J2404="TC",0,IF($J2404="Nso",0,VLOOKUP($A2401,'Class-9'!$B$9:$EX$108,43,0)))</f>
        <v>0</v>
      </c>
      <c r="J2418" s="514">
        <f t="shared" si="257"/>
        <v>0</v>
      </c>
      <c r="K2418" s="511">
        <f>IF($J2404="TC",0,IF($J2404="Nso",0,VLOOKUP($A2401,'Class-9'!$B$9:$EX$108,45,0)))</f>
        <v>0</v>
      </c>
      <c r="L2418" s="511">
        <f>IF($J2404="Nso",0,VLOOKUP($A2401,'Class-9'!$B$9:$EX$108,46,0))</f>
        <v>0</v>
      </c>
      <c r="M2418" s="514">
        <f t="shared" si="258"/>
        <v>0</v>
      </c>
      <c r="N2418" s="511">
        <f t="shared" si="259"/>
        <v>0</v>
      </c>
      <c r="O2418" s="513" t="str">
        <f>IF($J2404="TC",0,IF($J2404="Nso",0,VLOOKUP($A2401,'Class-9'!$B$9:$EX$108,52,0)))</f>
        <v/>
      </c>
    </row>
    <row r="2419" spans="1:15" ht="17.25" customHeight="1">
      <c r="A2419" s="1084"/>
      <c r="B2419" s="60" t="s">
        <v>79</v>
      </c>
      <c r="C2419" s="1143" t="str">
        <f>'Class-9'!$BB$3</f>
        <v>SCIENCE</v>
      </c>
      <c r="D2419" s="1144"/>
      <c r="E2419" s="511">
        <f>IF($J2404="TC",0,IF($J2404="Nso",0,VLOOKUP($A2401,'Class-9'!$B$9:$EX$108,53,0)))</f>
        <v>0</v>
      </c>
      <c r="F2419" s="511">
        <f>IF($J2404="TC",0,IF($J2404="Nso",0,VLOOKUP($A2401,'Class-9'!$B$9:$EX$108,54,0)))</f>
        <v>0</v>
      </c>
      <c r="G2419" s="514">
        <f t="shared" si="256"/>
        <v>0</v>
      </c>
      <c r="H2419" s="472">
        <f>IF($J2404="TC",0,IF($J2404="Nso",0,VLOOKUP($A2401,'Class-9'!$B$9:$EX$108,56,0)))</f>
        <v>0</v>
      </c>
      <c r="I2419" s="511">
        <f>IF($J2404="TC",0,IF($J2404="Nso",0,VLOOKUP($A2401,'Class-9'!$B$9:$EX$108,57,0)))</f>
        <v>0</v>
      </c>
      <c r="J2419" s="514">
        <f t="shared" si="257"/>
        <v>0</v>
      </c>
      <c r="K2419" s="511">
        <f>IF($J2404="TC",0,IF($J2404="Nso",0,VLOOKUP($A2401,'Class-9'!$B$9:$EX$108,59,0)))</f>
        <v>0</v>
      </c>
      <c r="L2419" s="511">
        <f>IF($J2404="Nso",0,VLOOKUP($A2401,'Class-9'!$B$9:$EX$108,60,0))</f>
        <v>0</v>
      </c>
      <c r="M2419" s="514">
        <f t="shared" si="258"/>
        <v>0</v>
      </c>
      <c r="N2419" s="511">
        <f t="shared" si="259"/>
        <v>0</v>
      </c>
      <c r="O2419" s="513" t="str">
        <f>IF($J2404="TC",0,IF($J2404="Nso",0,VLOOKUP($A2401,'Class-9'!$B$9:$EX$108,66,0)))</f>
        <v/>
      </c>
    </row>
    <row r="2420" spans="1:15" ht="17.25" customHeight="1">
      <c r="A2420" s="1084"/>
      <c r="B2420" s="60" t="s">
        <v>79</v>
      </c>
      <c r="C2420" s="1143" t="str">
        <f>'Class-9'!$BP$3</f>
        <v>MATHEMATICS</v>
      </c>
      <c r="D2420" s="1144"/>
      <c r="E2420" s="511">
        <f>IF($J2404="TC",0,IF($J2404="Nso",0,VLOOKUP($A2401,'Class-9'!$B$9:$EX$108,67,0)))</f>
        <v>0</v>
      </c>
      <c r="F2420" s="511">
        <f>IF($J2404="TC",0,IF($J2404="Nso",0,VLOOKUP($A2401,'Class-9'!$B$9:$EX$108,68,0)))</f>
        <v>0</v>
      </c>
      <c r="G2420" s="514">
        <f t="shared" si="256"/>
        <v>0</v>
      </c>
      <c r="H2420" s="472">
        <f>IF($J2404="TC",0,IF($J2404="Nso",0,VLOOKUP($A2401,'Class-9'!$B$9:$EX$108,70,0)))</f>
        <v>0</v>
      </c>
      <c r="I2420" s="511">
        <f>IF($J2404="TC",0,IF($J2404="Nso",0,VLOOKUP($A2401,'Class-9'!$B$9:$EX$108,71,0)))</f>
        <v>0</v>
      </c>
      <c r="J2420" s="514">
        <f t="shared" si="257"/>
        <v>0</v>
      </c>
      <c r="K2420" s="511">
        <f>IF($J2404="TC",0,IF($J2404="Nso",0,VLOOKUP($A2401,'Class-9'!$B$9:$EX$108,73,0)))</f>
        <v>0</v>
      </c>
      <c r="L2420" s="511">
        <f>IF($J2404="Nso",0,VLOOKUP($A2401,'Class-9'!$B$9:$EX$108,74,0))</f>
        <v>0</v>
      </c>
      <c r="M2420" s="514">
        <f t="shared" si="258"/>
        <v>0</v>
      </c>
      <c r="N2420" s="511">
        <f t="shared" si="259"/>
        <v>0</v>
      </c>
      <c r="O2420" s="513" t="str">
        <f>IF($J2404="TC",0,IF($J2404="Nso",0,VLOOKUP($A2401,'Class-9'!$B$9:$EX$108,80,0)))</f>
        <v/>
      </c>
    </row>
    <row r="2421" spans="1:15" ht="17.25" customHeight="1" thickBot="1">
      <c r="A2421" s="1084"/>
      <c r="B2421" s="60" t="s">
        <v>79</v>
      </c>
      <c r="C2421" s="1117" t="str">
        <f>'Class-9'!$CD$3</f>
        <v>SOCIAL SCIENCE</v>
      </c>
      <c r="D2421" s="1118"/>
      <c r="E2421" s="511">
        <f>IF($J2404="TC",0,IF($J2404="Nso",0,VLOOKUP($A2401,'Class-9'!$B$9:$EX$108,81,0)))</f>
        <v>0</v>
      </c>
      <c r="F2421" s="511">
        <f>IF($J2404="TC",0,IF($J2404="Nso",0,VLOOKUP($A2401,'Class-9'!$B$9:$EX$108,82,0)))</f>
        <v>0</v>
      </c>
      <c r="G2421" s="515">
        <f t="shared" si="256"/>
        <v>0</v>
      </c>
      <c r="H2421" s="516">
        <f>IF($J2404="TC",0,IF($J2404="Nso",0,VLOOKUP($A2401,'Class-9'!$B$9:$EX$108,84,0)))</f>
        <v>0</v>
      </c>
      <c r="I2421" s="511">
        <f>IF($J2404="TC",0,IF($J2404="Nso",0,VLOOKUP($A2401,'Class-9'!$B$9:$EX$108,85,0)))</f>
        <v>0</v>
      </c>
      <c r="J2421" s="515">
        <f t="shared" si="257"/>
        <v>0</v>
      </c>
      <c r="K2421" s="511">
        <f>IF($J2404="TC",0,IF($J2404="Nso",0,VLOOKUP($A2401,'Class-9'!$B$9:$EX$108,87,0)))</f>
        <v>0</v>
      </c>
      <c r="L2421" s="511">
        <f>IF($J2404="Nso",0,VLOOKUP($A2401,'Class-9'!$B$9:$EX$108,88,0))</f>
        <v>0</v>
      </c>
      <c r="M2421" s="515">
        <f t="shared" si="258"/>
        <v>0</v>
      </c>
      <c r="N2421" s="511">
        <f t="shared" si="259"/>
        <v>0</v>
      </c>
      <c r="O2421" s="513" t="str">
        <f>IF($J2404="TC",0,IF($J2404="Nso",0,VLOOKUP($A2401,'Class-9'!$B$9:$EX$108,94,0)))</f>
        <v/>
      </c>
    </row>
    <row r="2422" spans="1:15" ht="21.75" customHeight="1">
      <c r="A2422" s="1084"/>
      <c r="B2422" s="60" t="s">
        <v>79</v>
      </c>
      <c r="C2422" s="1119" t="s">
        <v>92</v>
      </c>
      <c r="D2422" s="1120"/>
      <c r="E2422" s="1121"/>
      <c r="F2422" s="1125" t="s">
        <v>93</v>
      </c>
      <c r="G2422" s="1126"/>
      <c r="H2422" s="1127" t="s">
        <v>94</v>
      </c>
      <c r="I2422" s="1128"/>
      <c r="J2422" s="1129" t="s">
        <v>47</v>
      </c>
      <c r="K2422" s="1130"/>
      <c r="L2422" s="517" t="s">
        <v>114</v>
      </c>
      <c r="M2422" s="1131" t="s">
        <v>45</v>
      </c>
      <c r="N2422" s="1132"/>
      <c r="O2422" s="518" t="s">
        <v>49</v>
      </c>
    </row>
    <row r="2423" spans="1:15" ht="21.75" customHeight="1" thickBot="1">
      <c r="A2423" s="1084"/>
      <c r="B2423" s="60" t="s">
        <v>79</v>
      </c>
      <c r="C2423" s="1122"/>
      <c r="D2423" s="1123"/>
      <c r="E2423" s="1124"/>
      <c r="F2423" s="1133">
        <f>IF($J2404="TC",0,IF($J2404="Nso",0,VLOOKUP($A2401,'Class-9'!$B$9:$EX$108,146,0)))</f>
        <v>0</v>
      </c>
      <c r="G2423" s="1134"/>
      <c r="H2423" s="1133">
        <f>IF($J2404="TC",0,IF($J2404="Nso",0,VLOOKUP($A2401,'Class-9'!$B$9:$EX$108,147,0)))</f>
        <v>0</v>
      </c>
      <c r="I2423" s="1134"/>
      <c r="J2423" s="1135">
        <f>IF($J2404="TC",0,IF($J2404="Nso",0,VLOOKUP($A2401,'Class-9'!$B$9:$EX$108,148,0)))</f>
        <v>0</v>
      </c>
      <c r="K2423" s="1136"/>
      <c r="L2423" s="349" t="str">
        <f>IF($J2404="TC",0,IF($J2404="Nso",0,VLOOKUP($A2401,'Class-9'!$B$9:$EX$108,149,0)))</f>
        <v/>
      </c>
      <c r="M2423" s="1137" t="str">
        <f>IF($J2404="TC","TC",IF($J2404="Nso","NSO",VLOOKUP($A2401,'Class-9'!$B$9:$EX$108,150,0)))</f>
        <v/>
      </c>
      <c r="N2423" s="1138"/>
      <c r="O2423" s="123" t="str">
        <f>IF($J2404="Nso",0,VLOOKUP($A2401,'Class-9'!$B$9:$EX$108,152,0))</f>
        <v/>
      </c>
    </row>
    <row r="2424" spans="1:15" ht="21.75" customHeight="1">
      <c r="A2424" s="1084"/>
      <c r="B2424" s="60" t="s">
        <v>79</v>
      </c>
      <c r="C2424" s="1186" t="s">
        <v>65</v>
      </c>
      <c r="D2424" s="1187"/>
      <c r="E2424" s="1187"/>
      <c r="F2424" s="1187"/>
      <c r="G2424" s="1187"/>
      <c r="H2424" s="1188"/>
      <c r="I2424" s="1189" t="s">
        <v>66</v>
      </c>
      <c r="J2424" s="1190"/>
      <c r="K2424" s="1190"/>
      <c r="L2424" s="124">
        <f>VLOOKUP($A2401,'Class-9'!$B$9:$EX$108,143,0)</f>
        <v>0</v>
      </c>
      <c r="M2424" s="1191" t="s">
        <v>126</v>
      </c>
      <c r="N2424" s="1192"/>
      <c r="O2424" s="1193"/>
    </row>
    <row r="2425" spans="1:15" ht="21.75" customHeight="1" thickBot="1">
      <c r="A2425" s="1084"/>
      <c r="B2425" s="60" t="s">
        <v>79</v>
      </c>
      <c r="C2425" s="1194" t="s">
        <v>60</v>
      </c>
      <c r="D2425" s="1195"/>
      <c r="E2425" s="1195"/>
      <c r="F2425" s="1196" t="s">
        <v>197</v>
      </c>
      <c r="G2425" s="1196"/>
      <c r="H2425" s="351" t="s">
        <v>53</v>
      </c>
      <c r="I2425" s="1197" t="s">
        <v>67</v>
      </c>
      <c r="J2425" s="1198"/>
      <c r="K2425" s="1198"/>
      <c r="L2425" s="174">
        <f>VLOOKUP($A2401,'Class-9'!$B$9:$EX$108,144,0)</f>
        <v>0</v>
      </c>
      <c r="M2425" s="1199" t="str">
        <f>IF($J2404="TC",0,IF($J2404="Nso",0,VLOOKUP($A2401,'Class-9'!$B$9:$EX$108,145,0)))</f>
        <v/>
      </c>
      <c r="N2425" s="1200"/>
      <c r="O2425" s="1201"/>
    </row>
    <row r="2426" spans="1:15" ht="21.75" customHeight="1">
      <c r="A2426" s="1084"/>
      <c r="B2426" s="60" t="s">
        <v>79</v>
      </c>
      <c r="C2426" s="1194"/>
      <c r="D2426" s="1195"/>
      <c r="E2426" s="1195"/>
      <c r="F2426" s="1196"/>
      <c r="G2426" s="1196"/>
      <c r="H2426" s="490" t="s">
        <v>203</v>
      </c>
      <c r="I2426" s="1202" t="s">
        <v>68</v>
      </c>
      <c r="J2426" s="1203"/>
      <c r="K2426" s="1203"/>
      <c r="L2426" s="1204">
        <f>IF($J2404="TC","Transferred",IF($J2404="Nso","NameSeparated",VLOOKUP($A2401,'Class-9'!$B$9:$EX$108,153,0)))</f>
        <v>0</v>
      </c>
      <c r="M2426" s="1204"/>
      <c r="N2426" s="1204"/>
      <c r="O2426" s="1205"/>
    </row>
    <row r="2427" spans="1:15" s="489" customFormat="1" ht="17.25" customHeight="1">
      <c r="A2427" s="1084"/>
      <c r="B2427" s="488" t="s">
        <v>79</v>
      </c>
      <c r="C2427" s="1166" t="str">
        <f>'Class-9'!$CR$3</f>
        <v>Foundation Of Information Tech.</v>
      </c>
      <c r="D2427" s="1167"/>
      <c r="E2427" s="1168"/>
      <c r="F2427" s="1169" t="str">
        <f>IF($J2404="TC",0,IF($J2404="Nso",0,VLOOKUP($A2401,'Class-9'!$B$9:$GA$108,170,0)))</f>
        <v>0/200</v>
      </c>
      <c r="G2427" s="1169"/>
      <c r="H2427" s="122">
        <f>IF($J2404="TC",0,IF($J2404="Nso",0,VLOOKUP($A2401,'Class-9'!$B$9:$GA$108,106,0)))</f>
        <v>0</v>
      </c>
      <c r="I2427" s="1170" t="s">
        <v>81</v>
      </c>
      <c r="J2427" s="1171"/>
      <c r="K2427" s="1171"/>
      <c r="L2427" s="1172">
        <f>'Class-9'!$T$2</f>
        <v>44676</v>
      </c>
      <c r="M2427" s="1173"/>
      <c r="N2427" s="1173"/>
      <c r="O2427" s="1174"/>
    </row>
    <row r="2428" spans="1:15" s="489" customFormat="1" ht="17.25" customHeight="1">
      <c r="A2428" s="1084"/>
      <c r="B2428" s="488" t="s">
        <v>79</v>
      </c>
      <c r="C2428" s="1175" t="str">
        <f>'Class-9'!$DD$3</f>
        <v>Health &amp; Phy. Edu.</v>
      </c>
      <c r="D2428" s="1169"/>
      <c r="E2428" s="1169"/>
      <c r="F2428" s="1176" t="str">
        <f>IF($J2404="TC",0,IF($J2404="Nso",0,VLOOKUP($A2401,'Class-9'!$B$9:$GA$108,174,0)))</f>
        <v>0/200</v>
      </c>
      <c r="G2428" s="1177"/>
      <c r="H2428" s="122">
        <f>IF($J2404="TC",0,IF($J2404="Nso",0,VLOOKUP($A2401,'Class-9'!$B$9:$GA$108,118,0)))</f>
        <v>0</v>
      </c>
      <c r="I2428" s="1178"/>
      <c r="J2428" s="1179"/>
      <c r="K2428" s="1179"/>
      <c r="L2428" s="1179"/>
      <c r="M2428" s="1179"/>
      <c r="N2428" s="1179"/>
      <c r="O2428" s="1180"/>
    </row>
    <row r="2429" spans="1:15" s="489" customFormat="1" ht="17.25" customHeight="1">
      <c r="A2429" s="1084"/>
      <c r="B2429" s="488" t="s">
        <v>79</v>
      </c>
      <c r="C2429" s="1184" t="str">
        <f>'Class-9'!$DP$3</f>
        <v>S.U.P.W.</v>
      </c>
      <c r="D2429" s="1185"/>
      <c r="E2429" s="1185"/>
      <c r="F2429" s="1176" t="str">
        <f>IF($J2404="TC",0,IF($J2404="Nso",0,VLOOKUP($A2401,'Class-9'!$B$9:$GA$108,178,0)))</f>
        <v>0/100</v>
      </c>
      <c r="G2429" s="1177"/>
      <c r="H2429" s="122">
        <f>IF($J2404="TC",0,IF($J2404="Nso",0,VLOOKUP($A2401,'Class-9'!$B$9:$GA$108,124,0)))</f>
        <v>0</v>
      </c>
      <c r="I2429" s="1181"/>
      <c r="J2429" s="1182"/>
      <c r="K2429" s="1182"/>
      <c r="L2429" s="1182"/>
      <c r="M2429" s="1182"/>
      <c r="N2429" s="1182"/>
      <c r="O2429" s="1183"/>
    </row>
    <row r="2430" spans="1:15" s="489" customFormat="1" ht="17.25" customHeight="1">
      <c r="A2430" s="1084"/>
      <c r="B2430" s="488"/>
      <c r="C2430" s="1184" t="str">
        <f>'Class-9'!$DV$3</f>
        <v>ART EDUCATION</v>
      </c>
      <c r="D2430" s="1185"/>
      <c r="E2430" s="1185"/>
      <c r="F2430" s="1176" t="str">
        <f>IF($J2403="TC",0,IF($J2403="Nso",0,VLOOKUP($A2401,'Class-9'!$B$9:$GA$108,182,0)))</f>
        <v>0/100</v>
      </c>
      <c r="G2430" s="1177"/>
      <c r="H2430" s="122">
        <f>IF($J2403="TC",0,IF($J2403="Nso",0,VLOOKUP($A2401,'Class-9'!$B$9:$GA$108,130,0)))</f>
        <v>0</v>
      </c>
      <c r="I2430" s="1237" t="s">
        <v>95</v>
      </c>
      <c r="J2430" s="1221"/>
      <c r="K2430" s="1221"/>
      <c r="L2430" s="1221"/>
      <c r="M2430" s="1221"/>
      <c r="N2430" s="1221"/>
      <c r="O2430" s="1222"/>
    </row>
    <row r="2431" spans="1:15" s="489" customFormat="1" ht="17.25" customHeight="1" thickBot="1">
      <c r="A2431" s="1084"/>
      <c r="B2431" s="488" t="s">
        <v>79</v>
      </c>
      <c r="C2431" s="1238" t="str">
        <f>'Class-9'!$EB$3</f>
        <v>H &amp; C RAJ</v>
      </c>
      <c r="D2431" s="1239"/>
      <c r="E2431" s="1239"/>
      <c r="F2431" s="1240" t="str">
        <f>IF($J2404="TC",0,IF($J2404="Nso",0,VLOOKUP($A2401,'Class-9'!$B$9:$GZ$108,186,0)))</f>
        <v>0/200</v>
      </c>
      <c r="G2431" s="1241"/>
      <c r="H2431" s="468">
        <f>IF($J2404="TC",0,IF($J2404="Nso",0,VLOOKUP($A2401,'Class-9'!$B$9:$GAZ$108,142,0)))</f>
        <v>0</v>
      </c>
      <c r="I2431" s="1237" t="s">
        <v>74</v>
      </c>
      <c r="J2431" s="1221"/>
      <c r="K2431" s="1221"/>
      <c r="L2431" s="1221"/>
      <c r="M2431" s="1221"/>
      <c r="N2431" s="1221"/>
      <c r="O2431" s="1222"/>
    </row>
    <row r="2432" spans="1:15" ht="17.25" customHeight="1">
      <c r="A2432" s="1084"/>
      <c r="B2432" s="49" t="s">
        <v>79</v>
      </c>
      <c r="C2432" s="1209" t="s">
        <v>205</v>
      </c>
      <c r="D2432" s="1210"/>
      <c r="E2432" s="1211"/>
      <c r="F2432" s="1218" t="s">
        <v>206</v>
      </c>
      <c r="G2432" s="1219"/>
      <c r="H2432" s="519" t="s">
        <v>34</v>
      </c>
      <c r="I2432" s="1220" t="s">
        <v>75</v>
      </c>
      <c r="J2432" s="1221"/>
      <c r="K2432" s="1221"/>
      <c r="L2432" s="1221"/>
      <c r="M2432" s="1221"/>
      <c r="N2432" s="1221"/>
      <c r="O2432" s="1222"/>
    </row>
    <row r="2433" spans="1:16" ht="17.25" customHeight="1">
      <c r="A2433" s="1084"/>
      <c r="B2433" s="49" t="s">
        <v>79</v>
      </c>
      <c r="C2433" s="1212"/>
      <c r="D2433" s="1213"/>
      <c r="E2433" s="1214"/>
      <c r="F2433" s="1223" t="s">
        <v>207</v>
      </c>
      <c r="G2433" s="1224"/>
      <c r="H2433" s="520" t="s">
        <v>204</v>
      </c>
      <c r="I2433" s="1225" t="s">
        <v>76</v>
      </c>
      <c r="J2433" s="1226"/>
      <c r="K2433" s="1226"/>
      <c r="L2433" s="1226"/>
      <c r="M2433" s="1226"/>
      <c r="N2433" s="1226"/>
      <c r="O2433" s="1227"/>
    </row>
    <row r="2434" spans="1:16" ht="17.25" customHeight="1">
      <c r="A2434" s="1084"/>
      <c r="B2434" s="49" t="s">
        <v>79</v>
      </c>
      <c r="C2434" s="1212"/>
      <c r="D2434" s="1213"/>
      <c r="E2434" s="1214"/>
      <c r="F2434" s="1223" t="s">
        <v>211</v>
      </c>
      <c r="G2434" s="1224"/>
      <c r="H2434" s="520" t="s">
        <v>69</v>
      </c>
      <c r="I2434" s="1228"/>
      <c r="J2434" s="1229"/>
      <c r="K2434" s="1229"/>
      <c r="L2434" s="1229"/>
      <c r="M2434" s="1229"/>
      <c r="N2434" s="1229"/>
      <c r="O2434" s="1230"/>
    </row>
    <row r="2435" spans="1:16" ht="17.25" customHeight="1">
      <c r="A2435" s="1084"/>
      <c r="B2435" s="49" t="s">
        <v>79</v>
      </c>
      <c r="C2435" s="1212"/>
      <c r="D2435" s="1213"/>
      <c r="E2435" s="1214"/>
      <c r="F2435" s="1223" t="s">
        <v>212</v>
      </c>
      <c r="G2435" s="1224"/>
      <c r="H2435" s="520" t="s">
        <v>70</v>
      </c>
      <c r="I2435" s="1228"/>
      <c r="J2435" s="1229"/>
      <c r="K2435" s="1229"/>
      <c r="L2435" s="1229"/>
      <c r="M2435" s="1229"/>
      <c r="N2435" s="1229"/>
      <c r="O2435" s="1230"/>
    </row>
    <row r="2436" spans="1:16" ht="17.25" customHeight="1">
      <c r="A2436" s="1084"/>
      <c r="B2436" s="49" t="s">
        <v>79</v>
      </c>
      <c r="C2436" s="1212"/>
      <c r="D2436" s="1213"/>
      <c r="E2436" s="1214"/>
      <c r="F2436" s="1223" t="s">
        <v>125</v>
      </c>
      <c r="G2436" s="1224"/>
      <c r="H2436" s="520" t="s">
        <v>72</v>
      </c>
      <c r="I2436" s="1231" t="s">
        <v>96</v>
      </c>
      <c r="J2436" s="1232"/>
      <c r="K2436" s="1232"/>
      <c r="L2436" s="1232"/>
      <c r="M2436" s="1232"/>
      <c r="N2436" s="1232"/>
      <c r="O2436" s="1233"/>
    </row>
    <row r="2437" spans="1:16" ht="17.25" customHeight="1" thickBot="1">
      <c r="A2437" s="1084"/>
      <c r="B2437" s="62" t="s">
        <v>79</v>
      </c>
      <c r="C2437" s="1215"/>
      <c r="D2437" s="1216"/>
      <c r="E2437" s="1217"/>
      <c r="F2437" s="1206" t="s">
        <v>208</v>
      </c>
      <c r="G2437" s="1207"/>
      <c r="H2437" s="521" t="s">
        <v>71</v>
      </c>
      <c r="I2437" s="1234"/>
      <c r="J2437" s="1235"/>
      <c r="K2437" s="1235"/>
      <c r="L2437" s="1235"/>
      <c r="M2437" s="1235"/>
      <c r="N2437" s="1235"/>
      <c r="O2437" s="1236"/>
    </row>
    <row r="2438" spans="1:16" ht="22.5" customHeight="1" thickTop="1">
      <c r="A2438" s="1208"/>
      <c r="B2438" s="1208"/>
      <c r="C2438" s="1208"/>
      <c r="D2438" s="1208"/>
      <c r="E2438" s="1208"/>
      <c r="F2438" s="1208"/>
      <c r="G2438" s="1208"/>
      <c r="H2438" s="1208"/>
      <c r="I2438" s="1208"/>
      <c r="J2438" s="1208"/>
      <c r="K2438" s="1208"/>
      <c r="L2438" s="1208"/>
      <c r="M2438" s="1208"/>
      <c r="N2438" s="1208"/>
      <c r="O2438" s="1208"/>
    </row>
    <row r="2439" spans="1:16" ht="24.75" customHeight="1" thickBot="1">
      <c r="A2439" s="504">
        <f>A2401+1</f>
        <v>66</v>
      </c>
      <c r="B2439" s="1083" t="s">
        <v>56</v>
      </c>
      <c r="C2439" s="1083"/>
      <c r="D2439" s="1083"/>
      <c r="E2439" s="1083"/>
      <c r="F2439" s="1083"/>
      <c r="G2439" s="1083"/>
      <c r="H2439" s="1083"/>
      <c r="I2439" s="1083"/>
      <c r="J2439" s="1083"/>
      <c r="K2439" s="1083"/>
      <c r="L2439" s="1083"/>
      <c r="M2439" s="1083"/>
      <c r="N2439" s="1083"/>
      <c r="O2439" s="1083"/>
    </row>
    <row r="2440" spans="1:16" ht="42" customHeight="1" thickTop="1">
      <c r="A2440" s="1084"/>
      <c r="B2440" s="1085"/>
      <c r="C2440" s="1086"/>
      <c r="D2440" s="1089" t="str">
        <f>Master!$E$8</f>
        <v>Govt. Sr. Secondary School Raimalwada</v>
      </c>
      <c r="E2440" s="1090"/>
      <c r="F2440" s="1090"/>
      <c r="G2440" s="1090"/>
      <c r="H2440" s="1090"/>
      <c r="I2440" s="1090"/>
      <c r="J2440" s="1090"/>
      <c r="K2440" s="1090"/>
      <c r="L2440" s="1090"/>
      <c r="M2440" s="1090"/>
      <c r="N2440" s="1090"/>
      <c r="O2440" s="1091"/>
    </row>
    <row r="2441" spans="1:16" ht="27.75" customHeight="1" thickBot="1">
      <c r="A2441" s="1084"/>
      <c r="B2441" s="1087"/>
      <c r="C2441" s="1088"/>
      <c r="D2441" s="1092" t="str">
        <f>Master!$E$11</f>
        <v>P.S.-Bapini (Jodhpur)</v>
      </c>
      <c r="E2441" s="1093"/>
      <c r="F2441" s="1093"/>
      <c r="G2441" s="1093"/>
      <c r="H2441" s="1093"/>
      <c r="I2441" s="1093"/>
      <c r="J2441" s="1093"/>
      <c r="K2441" s="1093"/>
      <c r="L2441" s="1093"/>
      <c r="M2441" s="1093"/>
      <c r="N2441" s="1093"/>
      <c r="O2441" s="1094"/>
    </row>
    <row r="2442" spans="1:16" ht="17.25" customHeight="1">
      <c r="A2442" s="1084"/>
      <c r="B2442" s="352"/>
      <c r="C2442" s="1095" t="s">
        <v>188</v>
      </c>
      <c r="D2442" s="1096"/>
      <c r="E2442" s="1096"/>
      <c r="F2442" s="1096"/>
      <c r="G2442" s="1097"/>
      <c r="H2442" s="1104" t="s">
        <v>161</v>
      </c>
      <c r="I2442" s="1104"/>
      <c r="J2442" s="1107">
        <f>VLOOKUP($A2439,'Class-9'!$B$9:$K$108,6)</f>
        <v>0</v>
      </c>
      <c r="K2442" s="1108"/>
      <c r="L2442" s="1113" t="s">
        <v>77</v>
      </c>
      <c r="M2442" s="1114"/>
      <c r="N2442" s="1115" t="str">
        <f>Master!$E$14</f>
        <v>08151106901</v>
      </c>
      <c r="O2442" s="1116"/>
    </row>
    <row r="2443" spans="1:16" ht="17.25" customHeight="1">
      <c r="A2443" s="1084"/>
      <c r="B2443" s="47"/>
      <c r="C2443" s="1098"/>
      <c r="D2443" s="1099"/>
      <c r="E2443" s="1099"/>
      <c r="F2443" s="1099"/>
      <c r="G2443" s="1100"/>
      <c r="H2443" s="1105"/>
      <c r="I2443" s="1105"/>
      <c r="J2443" s="1109"/>
      <c r="K2443" s="1110"/>
      <c r="L2443" s="1071" t="s">
        <v>73</v>
      </c>
      <c r="M2443" s="1072"/>
      <c r="N2443" s="1072"/>
      <c r="O2443" s="1073"/>
      <c r="P2443" s="165" t="s">
        <v>196</v>
      </c>
    </row>
    <row r="2444" spans="1:16" ht="17.25" customHeight="1" thickBot="1">
      <c r="A2444" s="1084"/>
      <c r="B2444" s="47"/>
      <c r="C2444" s="1101"/>
      <c r="D2444" s="1102"/>
      <c r="E2444" s="1102"/>
      <c r="F2444" s="1102"/>
      <c r="G2444" s="1103"/>
      <c r="H2444" s="1106"/>
      <c r="I2444" s="1106"/>
      <c r="J2444" s="1111"/>
      <c r="K2444" s="1112"/>
      <c r="L2444" s="1074" t="s">
        <v>57</v>
      </c>
      <c r="M2444" s="1075"/>
      <c r="N2444" s="1076" t="str">
        <f>Master!$E$6</f>
        <v>2021-22</v>
      </c>
      <c r="O2444" s="1077"/>
    </row>
    <row r="2445" spans="1:16" ht="21.75" customHeight="1">
      <c r="A2445" s="1084"/>
      <c r="B2445" s="49" t="s">
        <v>79</v>
      </c>
      <c r="C2445" s="1078" t="s">
        <v>22</v>
      </c>
      <c r="D2445" s="1079"/>
      <c r="E2445" s="1079"/>
      <c r="F2445" s="1080"/>
      <c r="G2445" s="482" t="s">
        <v>186</v>
      </c>
      <c r="H2445" s="1081">
        <f>VLOOKUP($A2439,'Class-9'!$B$9:$EX$108,4,0)</f>
        <v>0</v>
      </c>
      <c r="I2445" s="1081"/>
      <c r="J2445" s="1081"/>
      <c r="K2445" s="1081"/>
      <c r="L2445" s="1081"/>
      <c r="M2445" s="1081"/>
      <c r="N2445" s="1081"/>
      <c r="O2445" s="1082"/>
    </row>
    <row r="2446" spans="1:16" ht="21.75" customHeight="1">
      <c r="A2446" s="1084"/>
      <c r="B2446" s="49" t="s">
        <v>79</v>
      </c>
      <c r="C2446" s="1065" t="s">
        <v>24</v>
      </c>
      <c r="D2446" s="1066"/>
      <c r="E2446" s="1066"/>
      <c r="F2446" s="1067"/>
      <c r="G2446" s="483" t="s">
        <v>186</v>
      </c>
      <c r="H2446" s="1068">
        <f>VLOOKUP($A2439,'Class-9'!$B$9:$EX$108,7,0)</f>
        <v>0</v>
      </c>
      <c r="I2446" s="1068"/>
      <c r="J2446" s="1068"/>
      <c r="K2446" s="1068"/>
      <c r="L2446" s="1068"/>
      <c r="M2446" s="1068"/>
      <c r="N2446" s="1068"/>
      <c r="O2446" s="1069"/>
    </row>
    <row r="2447" spans="1:16" ht="21.75" customHeight="1">
      <c r="A2447" s="1084"/>
      <c r="B2447" s="49" t="s">
        <v>79</v>
      </c>
      <c r="C2447" s="1065" t="s">
        <v>25</v>
      </c>
      <c r="D2447" s="1066"/>
      <c r="E2447" s="1066"/>
      <c r="F2447" s="1067"/>
      <c r="G2447" s="483" t="s">
        <v>186</v>
      </c>
      <c r="H2447" s="1068">
        <f>VLOOKUP($A2439,'Class-9'!$B$9:$EX$108,8,0)</f>
        <v>0</v>
      </c>
      <c r="I2447" s="1068"/>
      <c r="J2447" s="1068"/>
      <c r="K2447" s="1068"/>
      <c r="L2447" s="1068"/>
      <c r="M2447" s="1068"/>
      <c r="N2447" s="1068"/>
      <c r="O2447" s="1069"/>
    </row>
    <row r="2448" spans="1:16" ht="21.75" customHeight="1">
      <c r="A2448" s="1084"/>
      <c r="B2448" s="49" t="s">
        <v>79</v>
      </c>
      <c r="C2448" s="1065" t="s">
        <v>58</v>
      </c>
      <c r="D2448" s="1066"/>
      <c r="E2448" s="1066"/>
      <c r="F2448" s="1067"/>
      <c r="G2448" s="483" t="s">
        <v>186</v>
      </c>
      <c r="H2448" s="1068">
        <f>VLOOKUP($A2439,'Class-9'!$B$9:$EX$108,9,0)</f>
        <v>0</v>
      </c>
      <c r="I2448" s="1068"/>
      <c r="J2448" s="1068"/>
      <c r="K2448" s="1068"/>
      <c r="L2448" s="1068"/>
      <c r="M2448" s="1068"/>
      <c r="N2448" s="1068"/>
      <c r="O2448" s="1069"/>
    </row>
    <row r="2449" spans="1:15" ht="21.75" customHeight="1">
      <c r="A2449" s="1084"/>
      <c r="B2449" s="49" t="s">
        <v>79</v>
      </c>
      <c r="C2449" s="1065" t="s">
        <v>59</v>
      </c>
      <c r="D2449" s="1066"/>
      <c r="E2449" s="1066"/>
      <c r="F2449" s="1067"/>
      <c r="G2449" s="483" t="s">
        <v>186</v>
      </c>
      <c r="H2449" s="1070" t="str">
        <f>CONCATENATE('Class-9'!$G$4,'Class-9'!$J$4)</f>
        <v>9(A)</v>
      </c>
      <c r="I2449" s="1068"/>
      <c r="J2449" s="1068"/>
      <c r="K2449" s="1068"/>
      <c r="L2449" s="1068"/>
      <c r="M2449" s="1068"/>
      <c r="N2449" s="1068"/>
      <c r="O2449" s="1069"/>
    </row>
    <row r="2450" spans="1:15" ht="21.75" customHeight="1" thickBot="1">
      <c r="A2450" s="1084"/>
      <c r="B2450" s="49" t="s">
        <v>79</v>
      </c>
      <c r="C2450" s="1145" t="s">
        <v>27</v>
      </c>
      <c r="D2450" s="1146"/>
      <c r="E2450" s="1146"/>
      <c r="F2450" s="1147"/>
      <c r="G2450" s="484" t="s">
        <v>186</v>
      </c>
      <c r="H2450" s="1148">
        <f>VLOOKUP($A2439,'Class-9'!$B$9:$EX$108,10,0)</f>
        <v>0</v>
      </c>
      <c r="I2450" s="1148"/>
      <c r="J2450" s="1148"/>
      <c r="K2450" s="1148"/>
      <c r="L2450" s="1148"/>
      <c r="M2450" s="1148"/>
      <c r="N2450" s="1148"/>
      <c r="O2450" s="1149"/>
    </row>
    <row r="2451" spans="1:15" ht="19.5" customHeight="1">
      <c r="A2451" s="1084"/>
      <c r="B2451" s="60" t="s">
        <v>79</v>
      </c>
      <c r="C2451" s="1150" t="s">
        <v>60</v>
      </c>
      <c r="D2451" s="1151"/>
      <c r="E2451" s="1154" t="s">
        <v>83</v>
      </c>
      <c r="F2451" s="1154" t="s">
        <v>84</v>
      </c>
      <c r="G2451" s="1156" t="s">
        <v>33</v>
      </c>
      <c r="H2451" s="1158" t="s">
        <v>61</v>
      </c>
      <c r="I2451" s="1158"/>
      <c r="J2451" s="1159"/>
      <c r="K2451" s="1160" t="s">
        <v>100</v>
      </c>
      <c r="L2451" s="1161"/>
      <c r="M2451" s="1162"/>
      <c r="N2451" s="1154" t="s">
        <v>91</v>
      </c>
      <c r="O2451" s="1163" t="s">
        <v>209</v>
      </c>
    </row>
    <row r="2452" spans="1:15" ht="21.75" customHeight="1">
      <c r="A2452" s="1084"/>
      <c r="B2452" s="60"/>
      <c r="C2452" s="1152"/>
      <c r="D2452" s="1153"/>
      <c r="E2452" s="1155"/>
      <c r="F2452" s="1155"/>
      <c r="G2452" s="1157"/>
      <c r="H2452" s="507" t="s">
        <v>32</v>
      </c>
      <c r="I2452" s="347" t="s">
        <v>199</v>
      </c>
      <c r="J2452" s="508" t="s">
        <v>33</v>
      </c>
      <c r="K2452" s="507" t="s">
        <v>32</v>
      </c>
      <c r="L2452" s="347" t="s">
        <v>199</v>
      </c>
      <c r="M2452" s="508" t="s">
        <v>33</v>
      </c>
      <c r="N2452" s="1155"/>
      <c r="O2452" s="1164"/>
    </row>
    <row r="2453" spans="1:15" ht="21.75" customHeight="1" thickBot="1">
      <c r="A2453" s="1084"/>
      <c r="B2453" s="60" t="s">
        <v>79</v>
      </c>
      <c r="C2453" s="1139" t="s">
        <v>62</v>
      </c>
      <c r="D2453" s="1140"/>
      <c r="E2453" s="509">
        <f>'Class-9'!$L$7</f>
        <v>20</v>
      </c>
      <c r="F2453" s="509">
        <f>'Class-9'!$M$7</f>
        <v>20</v>
      </c>
      <c r="G2453" s="510">
        <f>SUM(E2453:F2453)</f>
        <v>40</v>
      </c>
      <c r="H2453" s="509">
        <f>'Class-9'!$O$7</f>
        <v>48</v>
      </c>
      <c r="I2453" s="509">
        <f>'Class-9'!$P$7</f>
        <v>12</v>
      </c>
      <c r="J2453" s="510">
        <f>SUM(H2453:I2453)</f>
        <v>60</v>
      </c>
      <c r="K2453" s="509">
        <f>'Class-9'!$R$7</f>
        <v>80</v>
      </c>
      <c r="L2453" s="509">
        <f>'Class-9'!$S$7</f>
        <v>20</v>
      </c>
      <c r="M2453" s="510">
        <f>SUM(K2453:L2453)</f>
        <v>100</v>
      </c>
      <c r="N2453" s="509">
        <f>SUM(G2453,J2453,M2453)</f>
        <v>200</v>
      </c>
      <c r="O2453" s="1165"/>
    </row>
    <row r="2454" spans="1:15" ht="17.25" customHeight="1">
      <c r="A2454" s="1084"/>
      <c r="B2454" s="60" t="s">
        <v>79</v>
      </c>
      <c r="C2454" s="1141" t="str">
        <f>'Class-9'!$L$3</f>
        <v>HINDI</v>
      </c>
      <c r="D2454" s="1142"/>
      <c r="E2454" s="511">
        <f>IF($J2442="TC",0,IF($J2442="Nso",0,VLOOKUP($A2439,'Class-9'!$B$9:$EX$108,11,0)))</f>
        <v>0</v>
      </c>
      <c r="F2454" s="511">
        <f>IF($J2442="TC",0,IF($J2442="Nso",0,VLOOKUP($A2439,'Class-9'!$B$9:$EX$108,12,0)))</f>
        <v>0</v>
      </c>
      <c r="G2454" s="512">
        <f>E2454+F2454</f>
        <v>0</v>
      </c>
      <c r="H2454" s="511">
        <f>IF($J2442="TC",0,IF($J2442="Nso",0,VLOOKUP($A2439,'Class-9'!$B$9:$EX$108,14,0)))</f>
        <v>0</v>
      </c>
      <c r="I2454" s="511">
        <f>IF($J2442="TC",0,IF($J2442="Nso",0,VLOOKUP($A2439,'Class-9'!$B$9:$EX$108,15,0)))</f>
        <v>0</v>
      </c>
      <c r="J2454" s="512">
        <f>H2454+I2454</f>
        <v>0</v>
      </c>
      <c r="K2454" s="511">
        <f>IF($J2442="TC",0,IF($J2442="Nso",0,VLOOKUP($A2439,'Class-9'!$B$9:$EX$108,17,0)))</f>
        <v>0</v>
      </c>
      <c r="L2454" s="511">
        <f>IF($J2442="Nso",0,VLOOKUP($A2439,'Class-9'!$B$9:$EX$108,18,0))</f>
        <v>0</v>
      </c>
      <c r="M2454" s="512">
        <f>K2454+L2454</f>
        <v>0</v>
      </c>
      <c r="N2454" s="511">
        <f>G2454+J2454+M2454</f>
        <v>0</v>
      </c>
      <c r="O2454" s="513" t="str">
        <f>IF($J2442="TC",0,IF($J2442="Nso",0,VLOOKUP($A2439,'Class-9'!$B$9:$EX$108,24,0)))</f>
        <v/>
      </c>
    </row>
    <row r="2455" spans="1:15" ht="17.25" customHeight="1">
      <c r="A2455" s="1084"/>
      <c r="B2455" s="60" t="s">
        <v>79</v>
      </c>
      <c r="C2455" s="1143" t="str">
        <f>'Class-9'!$Z$3</f>
        <v>ENGLISH</v>
      </c>
      <c r="D2455" s="1144"/>
      <c r="E2455" s="511">
        <f>IF($J2442="TC",0,IF($J2442="Nso",0,VLOOKUP($A2439,'Class-9'!$B$9:$EX$108,25,0)))</f>
        <v>0</v>
      </c>
      <c r="F2455" s="511">
        <f>IF($J2442="TC",0,IF($J2442="Nso",0,VLOOKUP($A2439,'Class-9'!$B$9:$EX$108,26,0)))</f>
        <v>0</v>
      </c>
      <c r="G2455" s="514">
        <f t="shared" ref="G2455:G2459" si="260">E2455+F2455</f>
        <v>0</v>
      </c>
      <c r="H2455" s="472">
        <f>IF($J2442="TC",0,IF($J2442="Nso",0,VLOOKUP($A2439,'Class-9'!$B$9:$EX$108,28,0)))</f>
        <v>0</v>
      </c>
      <c r="I2455" s="511">
        <f>IF($J2442="TC",0,IF($J2442="Nso",0,VLOOKUP($A2439,'Class-9'!$B$9:$EX$108,29,0)))</f>
        <v>0</v>
      </c>
      <c r="J2455" s="514">
        <f t="shared" ref="J2455:J2459" si="261">H2455+I2455</f>
        <v>0</v>
      </c>
      <c r="K2455" s="511">
        <f>IF($J2442="TC",0,IF($J2442="Nso",0,VLOOKUP($A2439,'Class-9'!$B$9:$EX$108,31,0)))</f>
        <v>0</v>
      </c>
      <c r="L2455" s="511">
        <f>IF($J2442="Nso",0,VLOOKUP($A2439,'Class-9'!$B$9:$EX$108,32,0))</f>
        <v>0</v>
      </c>
      <c r="M2455" s="514">
        <f t="shared" ref="M2455:M2459" si="262">K2455+L2455</f>
        <v>0</v>
      </c>
      <c r="N2455" s="511">
        <f t="shared" ref="N2455:N2459" si="263">G2455+J2455+M2455</f>
        <v>0</v>
      </c>
      <c r="O2455" s="513" t="str">
        <f>IF($J2442="TC",0,IF($J2442="Nso",0,VLOOKUP($A2439,'Class-9'!$B$9:$EX$108,38,0)))</f>
        <v/>
      </c>
    </row>
    <row r="2456" spans="1:15" ht="17.25" customHeight="1">
      <c r="A2456" s="1084"/>
      <c r="B2456" s="60" t="s">
        <v>79</v>
      </c>
      <c r="C2456" s="1143" t="str">
        <f>'Class-9'!$AN$3</f>
        <v>SANSKRIT</v>
      </c>
      <c r="D2456" s="1144"/>
      <c r="E2456" s="511">
        <f>IF($J2442="TC",0,IF($J2442="Nso",0,VLOOKUP($A2439,'Class-9'!$B$9:$EX$108,39,0)))</f>
        <v>0</v>
      </c>
      <c r="F2456" s="511">
        <f>IF($J2442="TC",0,IF($J2442="TC",0,IF($J2442="Nso",0,VLOOKUP($A2439,'Class-9'!$B$9:$EX$108,40,0))))</f>
        <v>0</v>
      </c>
      <c r="G2456" s="514">
        <f t="shared" si="260"/>
        <v>0</v>
      </c>
      <c r="H2456" s="472">
        <f>IF($J2442="TC",0,IF($J2442="Nso",0,VLOOKUP($A2439,'Class-9'!$B$9:$EX$108,42,0)))</f>
        <v>0</v>
      </c>
      <c r="I2456" s="511">
        <f>IF($J2442="TC",0,IF($J2442="Nso",0,VLOOKUP($A2439,'Class-9'!$B$9:$EX$108,43,0)))</f>
        <v>0</v>
      </c>
      <c r="J2456" s="514">
        <f t="shared" si="261"/>
        <v>0</v>
      </c>
      <c r="K2456" s="511">
        <f>IF($J2442="TC",0,IF($J2442="Nso",0,VLOOKUP($A2439,'Class-9'!$B$9:$EX$108,45,0)))</f>
        <v>0</v>
      </c>
      <c r="L2456" s="511">
        <f>IF($J2442="Nso",0,VLOOKUP($A2439,'Class-9'!$B$9:$EX$108,46,0))</f>
        <v>0</v>
      </c>
      <c r="M2456" s="514">
        <f t="shared" si="262"/>
        <v>0</v>
      </c>
      <c r="N2456" s="511">
        <f t="shared" si="263"/>
        <v>0</v>
      </c>
      <c r="O2456" s="513" t="str">
        <f>IF($J2442="TC",0,IF($J2442="Nso",0,VLOOKUP($A2439,'Class-9'!$B$9:$EX$108,52,0)))</f>
        <v/>
      </c>
    </row>
    <row r="2457" spans="1:15" ht="17.25" customHeight="1">
      <c r="A2457" s="1084"/>
      <c r="B2457" s="60" t="s">
        <v>79</v>
      </c>
      <c r="C2457" s="1143" t="str">
        <f>'Class-9'!$BB$3</f>
        <v>SCIENCE</v>
      </c>
      <c r="D2457" s="1144"/>
      <c r="E2457" s="511">
        <f>IF($J2442="TC",0,IF($J2442="Nso",0,VLOOKUP($A2439,'Class-9'!$B$9:$EX$108,53,0)))</f>
        <v>0</v>
      </c>
      <c r="F2457" s="511">
        <f>IF($J2442="TC",0,IF($J2442="Nso",0,VLOOKUP($A2439,'Class-9'!$B$9:$EX$108,54,0)))</f>
        <v>0</v>
      </c>
      <c r="G2457" s="514">
        <f t="shared" si="260"/>
        <v>0</v>
      </c>
      <c r="H2457" s="472">
        <f>IF($J2442="TC",0,IF($J2442="Nso",0,VLOOKUP($A2439,'Class-9'!$B$9:$EX$108,56,0)))</f>
        <v>0</v>
      </c>
      <c r="I2457" s="511">
        <f>IF($J2442="TC",0,IF($J2442="Nso",0,VLOOKUP($A2439,'Class-9'!$B$9:$EX$108,57,0)))</f>
        <v>0</v>
      </c>
      <c r="J2457" s="514">
        <f t="shared" si="261"/>
        <v>0</v>
      </c>
      <c r="K2457" s="511">
        <f>IF($J2442="TC",0,IF($J2442="Nso",0,VLOOKUP($A2439,'Class-9'!$B$9:$EX$108,59,0)))</f>
        <v>0</v>
      </c>
      <c r="L2457" s="511">
        <f>IF($J2442="Nso",0,VLOOKUP($A2439,'Class-9'!$B$9:$EX$108,60,0))</f>
        <v>0</v>
      </c>
      <c r="M2457" s="514">
        <f t="shared" si="262"/>
        <v>0</v>
      </c>
      <c r="N2457" s="511">
        <f t="shared" si="263"/>
        <v>0</v>
      </c>
      <c r="O2457" s="513" t="str">
        <f>IF($J2442="TC",0,IF($J2442="Nso",0,VLOOKUP($A2439,'Class-9'!$B$9:$EX$108,66,0)))</f>
        <v/>
      </c>
    </row>
    <row r="2458" spans="1:15" ht="17.25" customHeight="1">
      <c r="A2458" s="1084"/>
      <c r="B2458" s="60" t="s">
        <v>79</v>
      </c>
      <c r="C2458" s="1143" t="str">
        <f>'Class-9'!$BP$3</f>
        <v>MATHEMATICS</v>
      </c>
      <c r="D2458" s="1144"/>
      <c r="E2458" s="511">
        <f>IF($J2442="TC",0,IF($J2442="Nso",0,VLOOKUP($A2439,'Class-9'!$B$9:$EX$108,67,0)))</f>
        <v>0</v>
      </c>
      <c r="F2458" s="511">
        <f>IF($J2442="TC",0,IF($J2442="Nso",0,VLOOKUP($A2439,'Class-9'!$B$9:$EX$108,68,0)))</f>
        <v>0</v>
      </c>
      <c r="G2458" s="514">
        <f t="shared" si="260"/>
        <v>0</v>
      </c>
      <c r="H2458" s="472">
        <f>IF($J2442="TC",0,IF($J2442="Nso",0,VLOOKUP($A2439,'Class-9'!$B$9:$EX$108,70,0)))</f>
        <v>0</v>
      </c>
      <c r="I2458" s="511">
        <f>IF($J2442="TC",0,IF($J2442="Nso",0,VLOOKUP($A2439,'Class-9'!$B$9:$EX$108,71,0)))</f>
        <v>0</v>
      </c>
      <c r="J2458" s="514">
        <f t="shared" si="261"/>
        <v>0</v>
      </c>
      <c r="K2458" s="511">
        <f>IF($J2442="TC",0,IF($J2442="Nso",0,VLOOKUP($A2439,'Class-9'!$B$9:$EX$108,73,0)))</f>
        <v>0</v>
      </c>
      <c r="L2458" s="511">
        <f>IF($J2442="Nso",0,VLOOKUP($A2439,'Class-9'!$B$9:$EX$108,74,0))</f>
        <v>0</v>
      </c>
      <c r="M2458" s="514">
        <f t="shared" si="262"/>
        <v>0</v>
      </c>
      <c r="N2458" s="511">
        <f t="shared" si="263"/>
        <v>0</v>
      </c>
      <c r="O2458" s="513" t="str">
        <f>IF($J2442="TC",0,IF($J2442="Nso",0,VLOOKUP($A2439,'Class-9'!$B$9:$EX$108,80,0)))</f>
        <v/>
      </c>
    </row>
    <row r="2459" spans="1:15" ht="17.25" customHeight="1" thickBot="1">
      <c r="A2459" s="1084"/>
      <c r="B2459" s="60" t="s">
        <v>79</v>
      </c>
      <c r="C2459" s="1117" t="str">
        <f>'Class-9'!$CD$3</f>
        <v>SOCIAL SCIENCE</v>
      </c>
      <c r="D2459" s="1118"/>
      <c r="E2459" s="511">
        <f>IF($J2442="TC",0,IF($J2442="Nso",0,VLOOKUP($A2439,'Class-9'!$B$9:$EX$108,81,0)))</f>
        <v>0</v>
      </c>
      <c r="F2459" s="511">
        <f>IF($J2442="TC",0,IF($J2442="Nso",0,VLOOKUP($A2439,'Class-9'!$B$9:$EX$108,82,0)))</f>
        <v>0</v>
      </c>
      <c r="G2459" s="515">
        <f t="shared" si="260"/>
        <v>0</v>
      </c>
      <c r="H2459" s="516">
        <f>IF($J2442="TC",0,IF($J2442="Nso",0,VLOOKUP($A2439,'Class-9'!$B$9:$EX$108,84,0)))</f>
        <v>0</v>
      </c>
      <c r="I2459" s="511">
        <f>IF($J2442="TC",0,IF($J2442="Nso",0,VLOOKUP($A2439,'Class-9'!$B$9:$EX$108,85,0)))</f>
        <v>0</v>
      </c>
      <c r="J2459" s="515">
        <f t="shared" si="261"/>
        <v>0</v>
      </c>
      <c r="K2459" s="511">
        <f>IF($J2442="TC",0,IF($J2442="Nso",0,VLOOKUP($A2439,'Class-9'!$B$9:$EX$108,87,0)))</f>
        <v>0</v>
      </c>
      <c r="L2459" s="511">
        <f>IF($J2442="Nso",0,VLOOKUP($A2439,'Class-9'!$B$9:$EX$108,88,0))</f>
        <v>0</v>
      </c>
      <c r="M2459" s="515">
        <f t="shared" si="262"/>
        <v>0</v>
      </c>
      <c r="N2459" s="511">
        <f t="shared" si="263"/>
        <v>0</v>
      </c>
      <c r="O2459" s="513" t="str">
        <f>IF($J2442="TC",0,IF($J2442="Nso",0,VLOOKUP($A2439,'Class-9'!$B$9:$EX$108,94,0)))</f>
        <v/>
      </c>
    </row>
    <row r="2460" spans="1:15" ht="21.75" customHeight="1">
      <c r="A2460" s="1084"/>
      <c r="B2460" s="60" t="s">
        <v>79</v>
      </c>
      <c r="C2460" s="1119" t="s">
        <v>92</v>
      </c>
      <c r="D2460" s="1120"/>
      <c r="E2460" s="1121"/>
      <c r="F2460" s="1125" t="s">
        <v>93</v>
      </c>
      <c r="G2460" s="1126"/>
      <c r="H2460" s="1127" t="s">
        <v>94</v>
      </c>
      <c r="I2460" s="1128"/>
      <c r="J2460" s="1129" t="s">
        <v>47</v>
      </c>
      <c r="K2460" s="1130"/>
      <c r="L2460" s="517" t="s">
        <v>114</v>
      </c>
      <c r="M2460" s="1131" t="s">
        <v>45</v>
      </c>
      <c r="N2460" s="1132"/>
      <c r="O2460" s="518" t="s">
        <v>49</v>
      </c>
    </row>
    <row r="2461" spans="1:15" ht="21.75" customHeight="1" thickBot="1">
      <c r="A2461" s="1084"/>
      <c r="B2461" s="60" t="s">
        <v>79</v>
      </c>
      <c r="C2461" s="1122"/>
      <c r="D2461" s="1123"/>
      <c r="E2461" s="1124"/>
      <c r="F2461" s="1133">
        <f>IF($J2442="TC",0,IF($J2442="Nso",0,VLOOKUP($A2439,'Class-9'!$B$9:$EX$108,146,0)))</f>
        <v>0</v>
      </c>
      <c r="G2461" s="1134"/>
      <c r="H2461" s="1133">
        <f>IF($J2442="TC",0,IF($J2442="Nso",0,VLOOKUP($A2439,'Class-9'!$B$9:$EX$108,147,0)))</f>
        <v>0</v>
      </c>
      <c r="I2461" s="1134"/>
      <c r="J2461" s="1135">
        <f>IF($J2442="TC",0,IF($J2442="Nso",0,VLOOKUP($A2439,'Class-9'!$B$9:$EX$108,148,0)))</f>
        <v>0</v>
      </c>
      <c r="K2461" s="1136"/>
      <c r="L2461" s="349" t="str">
        <f>IF($J2442="TC",0,IF($J2442="Nso",0,VLOOKUP($A2439,'Class-9'!$B$9:$EX$108,149,0)))</f>
        <v/>
      </c>
      <c r="M2461" s="1137" t="str">
        <f>IF($J2442="TC","TC",IF($J2442="Nso","NSO",VLOOKUP($A2439,'Class-9'!$B$9:$EX$108,150,0)))</f>
        <v/>
      </c>
      <c r="N2461" s="1138"/>
      <c r="O2461" s="123" t="str">
        <f>IF($J2442="Nso",0,VLOOKUP($A2439,'Class-9'!$B$9:$EX$108,152,0))</f>
        <v/>
      </c>
    </row>
    <row r="2462" spans="1:15" ht="21.75" customHeight="1">
      <c r="A2462" s="1084"/>
      <c r="B2462" s="60" t="s">
        <v>79</v>
      </c>
      <c r="C2462" s="1186" t="s">
        <v>65</v>
      </c>
      <c r="D2462" s="1187"/>
      <c r="E2462" s="1187"/>
      <c r="F2462" s="1187"/>
      <c r="G2462" s="1187"/>
      <c r="H2462" s="1188"/>
      <c r="I2462" s="1189" t="s">
        <v>66</v>
      </c>
      <c r="J2462" s="1190"/>
      <c r="K2462" s="1190"/>
      <c r="L2462" s="124">
        <f>VLOOKUP($A2439,'Class-9'!$B$9:$EX$108,143,0)</f>
        <v>0</v>
      </c>
      <c r="M2462" s="1191" t="s">
        <v>126</v>
      </c>
      <c r="N2462" s="1192"/>
      <c r="O2462" s="1193"/>
    </row>
    <row r="2463" spans="1:15" ht="21.75" customHeight="1" thickBot="1">
      <c r="A2463" s="1084"/>
      <c r="B2463" s="60" t="s">
        <v>79</v>
      </c>
      <c r="C2463" s="1194" t="s">
        <v>60</v>
      </c>
      <c r="D2463" s="1195"/>
      <c r="E2463" s="1195"/>
      <c r="F2463" s="1196" t="s">
        <v>197</v>
      </c>
      <c r="G2463" s="1196"/>
      <c r="H2463" s="351" t="s">
        <v>53</v>
      </c>
      <c r="I2463" s="1197" t="s">
        <v>67</v>
      </c>
      <c r="J2463" s="1198"/>
      <c r="K2463" s="1198"/>
      <c r="L2463" s="174">
        <f>VLOOKUP($A2439,'Class-9'!$B$9:$EX$108,144,0)</f>
        <v>0</v>
      </c>
      <c r="M2463" s="1199" t="str">
        <f>IF($J2442="TC",0,IF($J2442="Nso",0,VLOOKUP($A2439,'Class-9'!$B$9:$EX$108,145,0)))</f>
        <v/>
      </c>
      <c r="N2463" s="1200"/>
      <c r="O2463" s="1201"/>
    </row>
    <row r="2464" spans="1:15" ht="21.75" customHeight="1">
      <c r="A2464" s="1084"/>
      <c r="B2464" s="60" t="s">
        <v>79</v>
      </c>
      <c r="C2464" s="1194"/>
      <c r="D2464" s="1195"/>
      <c r="E2464" s="1195"/>
      <c r="F2464" s="1196"/>
      <c r="G2464" s="1196"/>
      <c r="H2464" s="490" t="s">
        <v>203</v>
      </c>
      <c r="I2464" s="1202" t="s">
        <v>68</v>
      </c>
      <c r="J2464" s="1203"/>
      <c r="K2464" s="1203"/>
      <c r="L2464" s="1204">
        <f>IF($J2442="TC","Transferred",IF($J2442="Nso","NameSeparated",VLOOKUP($A2439,'Class-9'!$B$9:$EX$108,153,0)))</f>
        <v>0</v>
      </c>
      <c r="M2464" s="1204"/>
      <c r="N2464" s="1204"/>
      <c r="O2464" s="1205"/>
    </row>
    <row r="2465" spans="1:16" s="489" customFormat="1" ht="17.25" customHeight="1">
      <c r="A2465" s="1084"/>
      <c r="B2465" s="488" t="s">
        <v>79</v>
      </c>
      <c r="C2465" s="1166" t="str">
        <f>'Class-9'!$CR$3</f>
        <v>Foundation Of Information Tech.</v>
      </c>
      <c r="D2465" s="1167"/>
      <c r="E2465" s="1168"/>
      <c r="F2465" s="1169" t="str">
        <f>IF($J2442="TC",0,IF($J2442="Nso",0,VLOOKUP($A2439,'Class-9'!$B$9:$GA$108,170,0)))</f>
        <v>0/200</v>
      </c>
      <c r="G2465" s="1169"/>
      <c r="H2465" s="122">
        <f>IF($J2442="TC",0,IF($J2442="Nso",0,VLOOKUP($A2439,'Class-9'!$B$9:$GA$108,106,0)))</f>
        <v>0</v>
      </c>
      <c r="I2465" s="1170" t="s">
        <v>81</v>
      </c>
      <c r="J2465" s="1171"/>
      <c r="K2465" s="1171"/>
      <c r="L2465" s="1172">
        <f>'Class-9'!$T$2</f>
        <v>44676</v>
      </c>
      <c r="M2465" s="1173"/>
      <c r="N2465" s="1173"/>
      <c r="O2465" s="1174"/>
    </row>
    <row r="2466" spans="1:16" s="489" customFormat="1" ht="17.25" customHeight="1">
      <c r="A2466" s="1084"/>
      <c r="B2466" s="488" t="s">
        <v>79</v>
      </c>
      <c r="C2466" s="1175" t="str">
        <f>'Class-9'!$DD$3</f>
        <v>Health &amp; Phy. Edu.</v>
      </c>
      <c r="D2466" s="1169"/>
      <c r="E2466" s="1169"/>
      <c r="F2466" s="1176" t="str">
        <f>IF($J2442="TC",0,IF($J2442="Nso",0,VLOOKUP($A2439,'Class-9'!$B$9:$GA$108,174,0)))</f>
        <v>0/200</v>
      </c>
      <c r="G2466" s="1177"/>
      <c r="H2466" s="122">
        <f>IF($J2442="TC",0,IF($J2442="Nso",0,VLOOKUP($A2439,'Class-9'!$B$9:$GA$108,118,0)))</f>
        <v>0</v>
      </c>
      <c r="I2466" s="1178"/>
      <c r="J2466" s="1179"/>
      <c r="K2466" s="1179"/>
      <c r="L2466" s="1179"/>
      <c r="M2466" s="1179"/>
      <c r="N2466" s="1179"/>
      <c r="O2466" s="1180"/>
    </row>
    <row r="2467" spans="1:16" s="489" customFormat="1" ht="17.25" customHeight="1">
      <c r="A2467" s="1084"/>
      <c r="B2467" s="488" t="s">
        <v>79</v>
      </c>
      <c r="C2467" s="1184" t="str">
        <f>'Class-9'!$DP$3</f>
        <v>S.U.P.W.</v>
      </c>
      <c r="D2467" s="1185"/>
      <c r="E2467" s="1185"/>
      <c r="F2467" s="1176" t="str">
        <f>IF($J2442="TC",0,IF($J2442="Nso",0,VLOOKUP($A2439,'Class-9'!$B$9:$GA$108,178,0)))</f>
        <v>0/100</v>
      </c>
      <c r="G2467" s="1177"/>
      <c r="H2467" s="122">
        <f>IF($J2442="TC",0,IF($J2442="Nso",0,VLOOKUP($A2439,'Class-9'!$B$9:$GA$108,124,0)))</f>
        <v>0</v>
      </c>
      <c r="I2467" s="1181"/>
      <c r="J2467" s="1182"/>
      <c r="K2467" s="1182"/>
      <c r="L2467" s="1182"/>
      <c r="M2467" s="1182"/>
      <c r="N2467" s="1182"/>
      <c r="O2467" s="1183"/>
    </row>
    <row r="2468" spans="1:16" s="489" customFormat="1" ht="17.25" customHeight="1">
      <c r="A2468" s="1084"/>
      <c r="B2468" s="488"/>
      <c r="C2468" s="1184" t="str">
        <f>'Class-9'!$DV$3</f>
        <v>ART EDUCATION</v>
      </c>
      <c r="D2468" s="1185"/>
      <c r="E2468" s="1185"/>
      <c r="F2468" s="1176" t="str">
        <f>IF($J2441="TC",0,IF($J2441="Nso",0,VLOOKUP($A2439,'Class-9'!$B$9:$GA$108,182,0)))</f>
        <v>0/100</v>
      </c>
      <c r="G2468" s="1177"/>
      <c r="H2468" s="122">
        <f>IF($J2441="TC",0,IF($J2441="Nso",0,VLOOKUP($A2439,'Class-9'!$B$9:$GA$108,130,0)))</f>
        <v>0</v>
      </c>
      <c r="I2468" s="1237" t="s">
        <v>95</v>
      </c>
      <c r="J2468" s="1221"/>
      <c r="K2468" s="1221"/>
      <c r="L2468" s="1221"/>
      <c r="M2468" s="1221"/>
      <c r="N2468" s="1221"/>
      <c r="O2468" s="1222"/>
    </row>
    <row r="2469" spans="1:16" s="489" customFormat="1" ht="17.25" customHeight="1" thickBot="1">
      <c r="A2469" s="1084"/>
      <c r="B2469" s="488" t="s">
        <v>79</v>
      </c>
      <c r="C2469" s="1238" t="str">
        <f>'Class-9'!$EB$3</f>
        <v>H &amp; C RAJ</v>
      </c>
      <c r="D2469" s="1239"/>
      <c r="E2469" s="1239"/>
      <c r="F2469" s="1240" t="str">
        <f>IF($J2442="TC",0,IF($J2442="Nso",0,VLOOKUP($A2439,'Class-9'!$B$9:$GZ$108,186,0)))</f>
        <v>0/200</v>
      </c>
      <c r="G2469" s="1241"/>
      <c r="H2469" s="468">
        <f>IF($J2442="TC",0,IF($J2442="Nso",0,VLOOKUP($A2439,'Class-9'!$B$9:$GAZ$108,142,0)))</f>
        <v>0</v>
      </c>
      <c r="I2469" s="1237" t="s">
        <v>74</v>
      </c>
      <c r="J2469" s="1221"/>
      <c r="K2469" s="1221"/>
      <c r="L2469" s="1221"/>
      <c r="M2469" s="1221"/>
      <c r="N2469" s="1221"/>
      <c r="O2469" s="1222"/>
    </row>
    <row r="2470" spans="1:16" ht="17.25" customHeight="1">
      <c r="A2470" s="1084"/>
      <c r="B2470" s="49" t="s">
        <v>79</v>
      </c>
      <c r="C2470" s="1209" t="s">
        <v>205</v>
      </c>
      <c r="D2470" s="1210"/>
      <c r="E2470" s="1211"/>
      <c r="F2470" s="1218" t="s">
        <v>206</v>
      </c>
      <c r="G2470" s="1219"/>
      <c r="H2470" s="519" t="s">
        <v>34</v>
      </c>
      <c r="I2470" s="1220" t="s">
        <v>75</v>
      </c>
      <c r="J2470" s="1221"/>
      <c r="K2470" s="1221"/>
      <c r="L2470" s="1221"/>
      <c r="M2470" s="1221"/>
      <c r="N2470" s="1221"/>
      <c r="O2470" s="1222"/>
    </row>
    <row r="2471" spans="1:16" ht="17.25" customHeight="1">
      <c r="A2471" s="1084"/>
      <c r="B2471" s="49" t="s">
        <v>79</v>
      </c>
      <c r="C2471" s="1212"/>
      <c r="D2471" s="1213"/>
      <c r="E2471" s="1214"/>
      <c r="F2471" s="1223" t="s">
        <v>207</v>
      </c>
      <c r="G2471" s="1224"/>
      <c r="H2471" s="520" t="s">
        <v>204</v>
      </c>
      <c r="I2471" s="1225" t="s">
        <v>76</v>
      </c>
      <c r="J2471" s="1226"/>
      <c r="K2471" s="1226"/>
      <c r="L2471" s="1226"/>
      <c r="M2471" s="1226"/>
      <c r="N2471" s="1226"/>
      <c r="O2471" s="1227"/>
    </row>
    <row r="2472" spans="1:16" ht="17.25" customHeight="1">
      <c r="A2472" s="1084"/>
      <c r="B2472" s="49" t="s">
        <v>79</v>
      </c>
      <c r="C2472" s="1212"/>
      <c r="D2472" s="1213"/>
      <c r="E2472" s="1214"/>
      <c r="F2472" s="1223" t="s">
        <v>211</v>
      </c>
      <c r="G2472" s="1224"/>
      <c r="H2472" s="520" t="s">
        <v>69</v>
      </c>
      <c r="I2472" s="1228"/>
      <c r="J2472" s="1229"/>
      <c r="K2472" s="1229"/>
      <c r="L2472" s="1229"/>
      <c r="M2472" s="1229"/>
      <c r="N2472" s="1229"/>
      <c r="O2472" s="1230"/>
    </row>
    <row r="2473" spans="1:16" ht="17.25" customHeight="1">
      <c r="A2473" s="1084"/>
      <c r="B2473" s="49" t="s">
        <v>79</v>
      </c>
      <c r="C2473" s="1212"/>
      <c r="D2473" s="1213"/>
      <c r="E2473" s="1214"/>
      <c r="F2473" s="1223" t="s">
        <v>212</v>
      </c>
      <c r="G2473" s="1224"/>
      <c r="H2473" s="520" t="s">
        <v>70</v>
      </c>
      <c r="I2473" s="1228"/>
      <c r="J2473" s="1229"/>
      <c r="K2473" s="1229"/>
      <c r="L2473" s="1229"/>
      <c r="M2473" s="1229"/>
      <c r="N2473" s="1229"/>
      <c r="O2473" s="1230"/>
    </row>
    <row r="2474" spans="1:16" ht="17.25" customHeight="1">
      <c r="A2474" s="1084"/>
      <c r="B2474" s="49" t="s">
        <v>79</v>
      </c>
      <c r="C2474" s="1212"/>
      <c r="D2474" s="1213"/>
      <c r="E2474" s="1214"/>
      <c r="F2474" s="1223" t="s">
        <v>125</v>
      </c>
      <c r="G2474" s="1224"/>
      <c r="H2474" s="520" t="s">
        <v>72</v>
      </c>
      <c r="I2474" s="1231" t="s">
        <v>96</v>
      </c>
      <c r="J2474" s="1232"/>
      <c r="K2474" s="1232"/>
      <c r="L2474" s="1232"/>
      <c r="M2474" s="1232"/>
      <c r="N2474" s="1232"/>
      <c r="O2474" s="1233"/>
    </row>
    <row r="2475" spans="1:16" ht="17.25" customHeight="1" thickBot="1">
      <c r="A2475" s="1084"/>
      <c r="B2475" s="62" t="s">
        <v>79</v>
      </c>
      <c r="C2475" s="1215"/>
      <c r="D2475" s="1216"/>
      <c r="E2475" s="1217"/>
      <c r="F2475" s="1206" t="s">
        <v>208</v>
      </c>
      <c r="G2475" s="1207"/>
      <c r="H2475" s="521" t="s">
        <v>71</v>
      </c>
      <c r="I2475" s="1234"/>
      <c r="J2475" s="1235"/>
      <c r="K2475" s="1235"/>
      <c r="L2475" s="1235"/>
      <c r="M2475" s="1235"/>
      <c r="N2475" s="1235"/>
      <c r="O2475" s="1236"/>
    </row>
    <row r="2476" spans="1:16" ht="24.75" customHeight="1" thickTop="1" thickBot="1">
      <c r="A2476" s="504">
        <f>A2439+1</f>
        <v>67</v>
      </c>
      <c r="B2476" s="1083" t="s">
        <v>56</v>
      </c>
      <c r="C2476" s="1083"/>
      <c r="D2476" s="1083"/>
      <c r="E2476" s="1083"/>
      <c r="F2476" s="1083"/>
      <c r="G2476" s="1083"/>
      <c r="H2476" s="1083"/>
      <c r="I2476" s="1083"/>
      <c r="J2476" s="1083"/>
      <c r="K2476" s="1083"/>
      <c r="L2476" s="1083"/>
      <c r="M2476" s="1083"/>
      <c r="N2476" s="1083"/>
      <c r="O2476" s="1083"/>
    </row>
    <row r="2477" spans="1:16" ht="42" customHeight="1" thickTop="1">
      <c r="A2477" s="1084"/>
      <c r="B2477" s="1085"/>
      <c r="C2477" s="1086"/>
      <c r="D2477" s="1089" t="str">
        <f>Master!$E$8</f>
        <v>Govt. Sr. Secondary School Raimalwada</v>
      </c>
      <c r="E2477" s="1090"/>
      <c r="F2477" s="1090"/>
      <c r="G2477" s="1090"/>
      <c r="H2477" s="1090"/>
      <c r="I2477" s="1090"/>
      <c r="J2477" s="1090"/>
      <c r="K2477" s="1090"/>
      <c r="L2477" s="1090"/>
      <c r="M2477" s="1090"/>
      <c r="N2477" s="1090"/>
      <c r="O2477" s="1091"/>
    </row>
    <row r="2478" spans="1:16" ht="27.75" customHeight="1" thickBot="1">
      <c r="A2478" s="1084"/>
      <c r="B2478" s="1087"/>
      <c r="C2478" s="1088"/>
      <c r="D2478" s="1092" t="str">
        <f>Master!$E$11</f>
        <v>P.S.-Bapini (Jodhpur)</v>
      </c>
      <c r="E2478" s="1093"/>
      <c r="F2478" s="1093"/>
      <c r="G2478" s="1093"/>
      <c r="H2478" s="1093"/>
      <c r="I2478" s="1093"/>
      <c r="J2478" s="1093"/>
      <c r="K2478" s="1093"/>
      <c r="L2478" s="1093"/>
      <c r="M2478" s="1093"/>
      <c r="N2478" s="1093"/>
      <c r="O2478" s="1094"/>
    </row>
    <row r="2479" spans="1:16" ht="17.25" customHeight="1">
      <c r="A2479" s="1084"/>
      <c r="B2479" s="352"/>
      <c r="C2479" s="1095" t="s">
        <v>188</v>
      </c>
      <c r="D2479" s="1096"/>
      <c r="E2479" s="1096"/>
      <c r="F2479" s="1096"/>
      <c r="G2479" s="1097"/>
      <c r="H2479" s="1104" t="s">
        <v>161</v>
      </c>
      <c r="I2479" s="1104"/>
      <c r="J2479" s="1107">
        <f>VLOOKUP($A2476,'Class-9'!$B$9:$K$108,6)</f>
        <v>0</v>
      </c>
      <c r="K2479" s="1108"/>
      <c r="L2479" s="1113" t="s">
        <v>77</v>
      </c>
      <c r="M2479" s="1114"/>
      <c r="N2479" s="1115" t="str">
        <f>Master!$E$14</f>
        <v>08151106901</v>
      </c>
      <c r="O2479" s="1116"/>
    </row>
    <row r="2480" spans="1:16" ht="17.25" customHeight="1">
      <c r="A2480" s="1084"/>
      <c r="B2480" s="47"/>
      <c r="C2480" s="1098"/>
      <c r="D2480" s="1099"/>
      <c r="E2480" s="1099"/>
      <c r="F2480" s="1099"/>
      <c r="G2480" s="1100"/>
      <c r="H2480" s="1105"/>
      <c r="I2480" s="1105"/>
      <c r="J2480" s="1109"/>
      <c r="K2480" s="1110"/>
      <c r="L2480" s="1071" t="s">
        <v>73</v>
      </c>
      <c r="M2480" s="1072"/>
      <c r="N2480" s="1072"/>
      <c r="O2480" s="1073"/>
      <c r="P2480" s="165" t="s">
        <v>196</v>
      </c>
    </row>
    <row r="2481" spans="1:15" ht="17.25" customHeight="1" thickBot="1">
      <c r="A2481" s="1084"/>
      <c r="B2481" s="47"/>
      <c r="C2481" s="1101"/>
      <c r="D2481" s="1102"/>
      <c r="E2481" s="1102"/>
      <c r="F2481" s="1102"/>
      <c r="G2481" s="1103"/>
      <c r="H2481" s="1106"/>
      <c r="I2481" s="1106"/>
      <c r="J2481" s="1111"/>
      <c r="K2481" s="1112"/>
      <c r="L2481" s="1074" t="s">
        <v>57</v>
      </c>
      <c r="M2481" s="1075"/>
      <c r="N2481" s="1076" t="str">
        <f>Master!$E$6</f>
        <v>2021-22</v>
      </c>
      <c r="O2481" s="1077"/>
    </row>
    <row r="2482" spans="1:15" ht="21.75" customHeight="1">
      <c r="A2482" s="1084"/>
      <c r="B2482" s="49" t="s">
        <v>79</v>
      </c>
      <c r="C2482" s="1078" t="s">
        <v>22</v>
      </c>
      <c r="D2482" s="1079"/>
      <c r="E2482" s="1079"/>
      <c r="F2482" s="1080"/>
      <c r="G2482" s="482" t="s">
        <v>186</v>
      </c>
      <c r="H2482" s="1081">
        <f>VLOOKUP($A2476,'Class-9'!$B$9:$EX$108,4,0)</f>
        <v>0</v>
      </c>
      <c r="I2482" s="1081"/>
      <c r="J2482" s="1081"/>
      <c r="K2482" s="1081"/>
      <c r="L2482" s="1081"/>
      <c r="M2482" s="1081"/>
      <c r="N2482" s="1081"/>
      <c r="O2482" s="1082"/>
    </row>
    <row r="2483" spans="1:15" ht="21.75" customHeight="1">
      <c r="A2483" s="1084"/>
      <c r="B2483" s="49" t="s">
        <v>79</v>
      </c>
      <c r="C2483" s="1065" t="s">
        <v>24</v>
      </c>
      <c r="D2483" s="1066"/>
      <c r="E2483" s="1066"/>
      <c r="F2483" s="1067"/>
      <c r="G2483" s="483" t="s">
        <v>186</v>
      </c>
      <c r="H2483" s="1068">
        <f>VLOOKUP($A2476,'Class-9'!$B$9:$EX$108,7,0)</f>
        <v>0</v>
      </c>
      <c r="I2483" s="1068"/>
      <c r="J2483" s="1068"/>
      <c r="K2483" s="1068"/>
      <c r="L2483" s="1068"/>
      <c r="M2483" s="1068"/>
      <c r="N2483" s="1068"/>
      <c r="O2483" s="1069"/>
    </row>
    <row r="2484" spans="1:15" ht="21.75" customHeight="1">
      <c r="A2484" s="1084"/>
      <c r="B2484" s="49" t="s">
        <v>79</v>
      </c>
      <c r="C2484" s="1065" t="s">
        <v>25</v>
      </c>
      <c r="D2484" s="1066"/>
      <c r="E2484" s="1066"/>
      <c r="F2484" s="1067"/>
      <c r="G2484" s="483" t="s">
        <v>186</v>
      </c>
      <c r="H2484" s="1068">
        <f>VLOOKUP($A2476,'Class-9'!$B$9:$EX$108,8,0)</f>
        <v>0</v>
      </c>
      <c r="I2484" s="1068"/>
      <c r="J2484" s="1068"/>
      <c r="K2484" s="1068"/>
      <c r="L2484" s="1068"/>
      <c r="M2484" s="1068"/>
      <c r="N2484" s="1068"/>
      <c r="O2484" s="1069"/>
    </row>
    <row r="2485" spans="1:15" ht="21.75" customHeight="1">
      <c r="A2485" s="1084"/>
      <c r="B2485" s="49" t="s">
        <v>79</v>
      </c>
      <c r="C2485" s="1065" t="s">
        <v>58</v>
      </c>
      <c r="D2485" s="1066"/>
      <c r="E2485" s="1066"/>
      <c r="F2485" s="1067"/>
      <c r="G2485" s="483" t="s">
        <v>186</v>
      </c>
      <c r="H2485" s="1068">
        <f>VLOOKUP($A2476,'Class-9'!$B$9:$EX$108,9,0)</f>
        <v>0</v>
      </c>
      <c r="I2485" s="1068"/>
      <c r="J2485" s="1068"/>
      <c r="K2485" s="1068"/>
      <c r="L2485" s="1068"/>
      <c r="M2485" s="1068"/>
      <c r="N2485" s="1068"/>
      <c r="O2485" s="1069"/>
    </row>
    <row r="2486" spans="1:15" ht="21.75" customHeight="1">
      <c r="A2486" s="1084"/>
      <c r="B2486" s="49" t="s">
        <v>79</v>
      </c>
      <c r="C2486" s="1065" t="s">
        <v>59</v>
      </c>
      <c r="D2486" s="1066"/>
      <c r="E2486" s="1066"/>
      <c r="F2486" s="1067"/>
      <c r="G2486" s="483" t="s">
        <v>186</v>
      </c>
      <c r="H2486" s="1070" t="str">
        <f>CONCATENATE('Class-9'!$G$4,'Class-9'!$J$4)</f>
        <v>9(A)</v>
      </c>
      <c r="I2486" s="1068"/>
      <c r="J2486" s="1068"/>
      <c r="K2486" s="1068"/>
      <c r="L2486" s="1068"/>
      <c r="M2486" s="1068"/>
      <c r="N2486" s="1068"/>
      <c r="O2486" s="1069"/>
    </row>
    <row r="2487" spans="1:15" ht="21.75" customHeight="1" thickBot="1">
      <c r="A2487" s="1084"/>
      <c r="B2487" s="49" t="s">
        <v>79</v>
      </c>
      <c r="C2487" s="1145" t="s">
        <v>27</v>
      </c>
      <c r="D2487" s="1146"/>
      <c r="E2487" s="1146"/>
      <c r="F2487" s="1147"/>
      <c r="G2487" s="484" t="s">
        <v>186</v>
      </c>
      <c r="H2487" s="1148">
        <f>VLOOKUP($A2476,'Class-9'!$B$9:$EX$108,10,0)</f>
        <v>0</v>
      </c>
      <c r="I2487" s="1148"/>
      <c r="J2487" s="1148"/>
      <c r="K2487" s="1148"/>
      <c r="L2487" s="1148"/>
      <c r="M2487" s="1148"/>
      <c r="N2487" s="1148"/>
      <c r="O2487" s="1149"/>
    </row>
    <row r="2488" spans="1:15" ht="19.5" customHeight="1">
      <c r="A2488" s="1084"/>
      <c r="B2488" s="60" t="s">
        <v>79</v>
      </c>
      <c r="C2488" s="1150" t="s">
        <v>60</v>
      </c>
      <c r="D2488" s="1151"/>
      <c r="E2488" s="1154" t="s">
        <v>83</v>
      </c>
      <c r="F2488" s="1154" t="s">
        <v>84</v>
      </c>
      <c r="G2488" s="1156" t="s">
        <v>33</v>
      </c>
      <c r="H2488" s="1158" t="s">
        <v>61</v>
      </c>
      <c r="I2488" s="1158"/>
      <c r="J2488" s="1159"/>
      <c r="K2488" s="1160" t="s">
        <v>100</v>
      </c>
      <c r="L2488" s="1161"/>
      <c r="M2488" s="1162"/>
      <c r="N2488" s="1154" t="s">
        <v>91</v>
      </c>
      <c r="O2488" s="1163" t="s">
        <v>209</v>
      </c>
    </row>
    <row r="2489" spans="1:15" ht="21.75" customHeight="1">
      <c r="A2489" s="1084"/>
      <c r="B2489" s="60"/>
      <c r="C2489" s="1152"/>
      <c r="D2489" s="1153"/>
      <c r="E2489" s="1155"/>
      <c r="F2489" s="1155"/>
      <c r="G2489" s="1157"/>
      <c r="H2489" s="507" t="s">
        <v>32</v>
      </c>
      <c r="I2489" s="347" t="s">
        <v>199</v>
      </c>
      <c r="J2489" s="508" t="s">
        <v>33</v>
      </c>
      <c r="K2489" s="507" t="s">
        <v>32</v>
      </c>
      <c r="L2489" s="347" t="s">
        <v>199</v>
      </c>
      <c r="M2489" s="508" t="s">
        <v>33</v>
      </c>
      <c r="N2489" s="1155"/>
      <c r="O2489" s="1164"/>
    </row>
    <row r="2490" spans="1:15" ht="21.75" customHeight="1" thickBot="1">
      <c r="A2490" s="1084"/>
      <c r="B2490" s="60" t="s">
        <v>79</v>
      </c>
      <c r="C2490" s="1139" t="s">
        <v>62</v>
      </c>
      <c r="D2490" s="1140"/>
      <c r="E2490" s="509">
        <f>'Class-9'!$L$7</f>
        <v>20</v>
      </c>
      <c r="F2490" s="509">
        <f>'Class-9'!$M$7</f>
        <v>20</v>
      </c>
      <c r="G2490" s="510">
        <f>SUM(E2490:F2490)</f>
        <v>40</v>
      </c>
      <c r="H2490" s="509">
        <f>'Class-9'!$O$7</f>
        <v>48</v>
      </c>
      <c r="I2490" s="509">
        <f>'Class-9'!$P$7</f>
        <v>12</v>
      </c>
      <c r="J2490" s="510">
        <f>SUM(H2490:I2490)</f>
        <v>60</v>
      </c>
      <c r="K2490" s="509">
        <f>'Class-9'!$R$7</f>
        <v>80</v>
      </c>
      <c r="L2490" s="509">
        <f>'Class-9'!$S$7</f>
        <v>20</v>
      </c>
      <c r="M2490" s="510">
        <f>SUM(K2490:L2490)</f>
        <v>100</v>
      </c>
      <c r="N2490" s="509">
        <f>SUM(G2490,J2490,M2490)</f>
        <v>200</v>
      </c>
      <c r="O2490" s="1165"/>
    </row>
    <row r="2491" spans="1:15" ht="17.25" customHeight="1">
      <c r="A2491" s="1084"/>
      <c r="B2491" s="60" t="s">
        <v>79</v>
      </c>
      <c r="C2491" s="1141" t="str">
        <f>'Class-9'!$L$3</f>
        <v>HINDI</v>
      </c>
      <c r="D2491" s="1142"/>
      <c r="E2491" s="511">
        <f>IF($J2479="TC",0,IF($J2479="Nso",0,VLOOKUP($A2476,'Class-9'!$B$9:$EX$108,11,0)))</f>
        <v>0</v>
      </c>
      <c r="F2491" s="511">
        <f>IF($J2479="TC",0,IF($J2479="Nso",0,VLOOKUP($A2476,'Class-9'!$B$9:$EX$108,12,0)))</f>
        <v>0</v>
      </c>
      <c r="G2491" s="512">
        <f>E2491+F2491</f>
        <v>0</v>
      </c>
      <c r="H2491" s="511">
        <f>IF($J2479="TC",0,IF($J2479="Nso",0,VLOOKUP($A2476,'Class-9'!$B$9:$EX$108,14,0)))</f>
        <v>0</v>
      </c>
      <c r="I2491" s="511">
        <f>IF($J2479="TC",0,IF($J2479="Nso",0,VLOOKUP($A2476,'Class-9'!$B$9:$EX$108,15,0)))</f>
        <v>0</v>
      </c>
      <c r="J2491" s="512">
        <f>H2491+I2491</f>
        <v>0</v>
      </c>
      <c r="K2491" s="511">
        <f>IF($J2479="TC",0,IF($J2479="Nso",0,VLOOKUP($A2476,'Class-9'!$B$9:$EX$108,17,0)))</f>
        <v>0</v>
      </c>
      <c r="L2491" s="511">
        <f>IF($J2479="Nso",0,VLOOKUP($A2476,'Class-9'!$B$9:$EX$108,18,0))</f>
        <v>0</v>
      </c>
      <c r="M2491" s="512">
        <f>K2491+L2491</f>
        <v>0</v>
      </c>
      <c r="N2491" s="511">
        <f>G2491+J2491+M2491</f>
        <v>0</v>
      </c>
      <c r="O2491" s="513" t="str">
        <f>IF($J2479="TC",0,IF($J2479="Nso",0,VLOOKUP($A2476,'Class-9'!$B$9:$EX$108,24,0)))</f>
        <v/>
      </c>
    </row>
    <row r="2492" spans="1:15" ht="17.25" customHeight="1">
      <c r="A2492" s="1084"/>
      <c r="B2492" s="60" t="s">
        <v>79</v>
      </c>
      <c r="C2492" s="1143" t="str">
        <f>'Class-9'!$Z$3</f>
        <v>ENGLISH</v>
      </c>
      <c r="D2492" s="1144"/>
      <c r="E2492" s="511">
        <f>IF($J2479="TC",0,IF($J2479="Nso",0,VLOOKUP($A2476,'Class-9'!$B$9:$EX$108,25,0)))</f>
        <v>0</v>
      </c>
      <c r="F2492" s="511">
        <f>IF($J2479="TC",0,IF($J2479="Nso",0,VLOOKUP($A2476,'Class-9'!$B$9:$EX$108,26,0)))</f>
        <v>0</v>
      </c>
      <c r="G2492" s="514">
        <f t="shared" ref="G2492:G2496" si="264">E2492+F2492</f>
        <v>0</v>
      </c>
      <c r="H2492" s="472">
        <f>IF($J2479="TC",0,IF($J2479="Nso",0,VLOOKUP($A2476,'Class-9'!$B$9:$EX$108,28,0)))</f>
        <v>0</v>
      </c>
      <c r="I2492" s="511">
        <f>IF($J2479="TC",0,IF($J2479="Nso",0,VLOOKUP($A2476,'Class-9'!$B$9:$EX$108,29,0)))</f>
        <v>0</v>
      </c>
      <c r="J2492" s="514">
        <f t="shared" ref="J2492:J2496" si="265">H2492+I2492</f>
        <v>0</v>
      </c>
      <c r="K2492" s="511">
        <f>IF($J2479="TC",0,IF($J2479="Nso",0,VLOOKUP($A2476,'Class-9'!$B$9:$EX$108,31,0)))</f>
        <v>0</v>
      </c>
      <c r="L2492" s="511">
        <f>IF($J2479="Nso",0,VLOOKUP($A2476,'Class-9'!$B$9:$EX$108,32,0))</f>
        <v>0</v>
      </c>
      <c r="M2492" s="514">
        <f t="shared" ref="M2492:M2496" si="266">K2492+L2492</f>
        <v>0</v>
      </c>
      <c r="N2492" s="511">
        <f t="shared" ref="N2492:N2496" si="267">G2492+J2492+M2492</f>
        <v>0</v>
      </c>
      <c r="O2492" s="513" t="str">
        <f>IF($J2479="TC",0,IF($J2479="Nso",0,VLOOKUP($A2476,'Class-9'!$B$9:$EX$108,38,0)))</f>
        <v/>
      </c>
    </row>
    <row r="2493" spans="1:15" ht="17.25" customHeight="1">
      <c r="A2493" s="1084"/>
      <c r="B2493" s="60" t="s">
        <v>79</v>
      </c>
      <c r="C2493" s="1143" t="str">
        <f>'Class-9'!$AN$3</f>
        <v>SANSKRIT</v>
      </c>
      <c r="D2493" s="1144"/>
      <c r="E2493" s="511">
        <f>IF($J2479="TC",0,IF($J2479="Nso",0,VLOOKUP($A2476,'Class-9'!$B$9:$EX$108,39,0)))</f>
        <v>0</v>
      </c>
      <c r="F2493" s="511">
        <f>IF($J2479="TC",0,IF($J2479="TC",0,IF($J2479="Nso",0,VLOOKUP($A2476,'Class-9'!$B$9:$EX$108,40,0))))</f>
        <v>0</v>
      </c>
      <c r="G2493" s="514">
        <f t="shared" si="264"/>
        <v>0</v>
      </c>
      <c r="H2493" s="472">
        <f>IF($J2479="TC",0,IF($J2479="Nso",0,VLOOKUP($A2476,'Class-9'!$B$9:$EX$108,42,0)))</f>
        <v>0</v>
      </c>
      <c r="I2493" s="511">
        <f>IF($J2479="TC",0,IF($J2479="Nso",0,VLOOKUP($A2476,'Class-9'!$B$9:$EX$108,43,0)))</f>
        <v>0</v>
      </c>
      <c r="J2493" s="514">
        <f t="shared" si="265"/>
        <v>0</v>
      </c>
      <c r="K2493" s="511">
        <f>IF($J2479="TC",0,IF($J2479="Nso",0,VLOOKUP($A2476,'Class-9'!$B$9:$EX$108,45,0)))</f>
        <v>0</v>
      </c>
      <c r="L2493" s="511">
        <f>IF($J2479="Nso",0,VLOOKUP($A2476,'Class-9'!$B$9:$EX$108,46,0))</f>
        <v>0</v>
      </c>
      <c r="M2493" s="514">
        <f t="shared" si="266"/>
        <v>0</v>
      </c>
      <c r="N2493" s="511">
        <f t="shared" si="267"/>
        <v>0</v>
      </c>
      <c r="O2493" s="513" t="str">
        <f>IF($J2479="TC",0,IF($J2479="Nso",0,VLOOKUP($A2476,'Class-9'!$B$9:$EX$108,52,0)))</f>
        <v/>
      </c>
    </row>
    <row r="2494" spans="1:15" ht="17.25" customHeight="1">
      <c r="A2494" s="1084"/>
      <c r="B2494" s="60" t="s">
        <v>79</v>
      </c>
      <c r="C2494" s="1143" t="str">
        <f>'Class-9'!$BB$3</f>
        <v>SCIENCE</v>
      </c>
      <c r="D2494" s="1144"/>
      <c r="E2494" s="511">
        <f>IF($J2479="TC",0,IF($J2479="Nso",0,VLOOKUP($A2476,'Class-9'!$B$9:$EX$108,53,0)))</f>
        <v>0</v>
      </c>
      <c r="F2494" s="511">
        <f>IF($J2479="TC",0,IF($J2479="Nso",0,VLOOKUP($A2476,'Class-9'!$B$9:$EX$108,54,0)))</f>
        <v>0</v>
      </c>
      <c r="G2494" s="514">
        <f t="shared" si="264"/>
        <v>0</v>
      </c>
      <c r="H2494" s="472">
        <f>IF($J2479="TC",0,IF($J2479="Nso",0,VLOOKUP($A2476,'Class-9'!$B$9:$EX$108,56,0)))</f>
        <v>0</v>
      </c>
      <c r="I2494" s="511">
        <f>IF($J2479="TC",0,IF($J2479="Nso",0,VLOOKUP($A2476,'Class-9'!$B$9:$EX$108,57,0)))</f>
        <v>0</v>
      </c>
      <c r="J2494" s="514">
        <f t="shared" si="265"/>
        <v>0</v>
      </c>
      <c r="K2494" s="511">
        <f>IF($J2479="TC",0,IF($J2479="Nso",0,VLOOKUP($A2476,'Class-9'!$B$9:$EX$108,59,0)))</f>
        <v>0</v>
      </c>
      <c r="L2494" s="511">
        <f>IF($J2479="Nso",0,VLOOKUP($A2476,'Class-9'!$B$9:$EX$108,60,0))</f>
        <v>0</v>
      </c>
      <c r="M2494" s="514">
        <f t="shared" si="266"/>
        <v>0</v>
      </c>
      <c r="N2494" s="511">
        <f t="shared" si="267"/>
        <v>0</v>
      </c>
      <c r="O2494" s="513" t="str">
        <f>IF($J2479="TC",0,IF($J2479="Nso",0,VLOOKUP($A2476,'Class-9'!$B$9:$EX$108,66,0)))</f>
        <v/>
      </c>
    </row>
    <row r="2495" spans="1:15" ht="17.25" customHeight="1">
      <c r="A2495" s="1084"/>
      <c r="B2495" s="60" t="s">
        <v>79</v>
      </c>
      <c r="C2495" s="1143" t="str">
        <f>'Class-9'!$BP$3</f>
        <v>MATHEMATICS</v>
      </c>
      <c r="D2495" s="1144"/>
      <c r="E2495" s="511">
        <f>IF($J2479="TC",0,IF($J2479="Nso",0,VLOOKUP($A2476,'Class-9'!$B$9:$EX$108,67,0)))</f>
        <v>0</v>
      </c>
      <c r="F2495" s="511">
        <f>IF($J2479="TC",0,IF($J2479="Nso",0,VLOOKUP($A2476,'Class-9'!$B$9:$EX$108,68,0)))</f>
        <v>0</v>
      </c>
      <c r="G2495" s="514">
        <f t="shared" si="264"/>
        <v>0</v>
      </c>
      <c r="H2495" s="472">
        <f>IF($J2479="TC",0,IF($J2479="Nso",0,VLOOKUP($A2476,'Class-9'!$B$9:$EX$108,70,0)))</f>
        <v>0</v>
      </c>
      <c r="I2495" s="511">
        <f>IF($J2479="TC",0,IF($J2479="Nso",0,VLOOKUP($A2476,'Class-9'!$B$9:$EX$108,71,0)))</f>
        <v>0</v>
      </c>
      <c r="J2495" s="514">
        <f t="shared" si="265"/>
        <v>0</v>
      </c>
      <c r="K2495" s="511">
        <f>IF($J2479="TC",0,IF($J2479="Nso",0,VLOOKUP($A2476,'Class-9'!$B$9:$EX$108,73,0)))</f>
        <v>0</v>
      </c>
      <c r="L2495" s="511">
        <f>IF($J2479="Nso",0,VLOOKUP($A2476,'Class-9'!$B$9:$EX$108,74,0))</f>
        <v>0</v>
      </c>
      <c r="M2495" s="514">
        <f t="shared" si="266"/>
        <v>0</v>
      </c>
      <c r="N2495" s="511">
        <f t="shared" si="267"/>
        <v>0</v>
      </c>
      <c r="O2495" s="513" t="str">
        <f>IF($J2479="TC",0,IF($J2479="Nso",0,VLOOKUP($A2476,'Class-9'!$B$9:$EX$108,80,0)))</f>
        <v/>
      </c>
    </row>
    <row r="2496" spans="1:15" ht="17.25" customHeight="1" thickBot="1">
      <c r="A2496" s="1084"/>
      <c r="B2496" s="60" t="s">
        <v>79</v>
      </c>
      <c r="C2496" s="1117" t="str">
        <f>'Class-9'!$CD$3</f>
        <v>SOCIAL SCIENCE</v>
      </c>
      <c r="D2496" s="1118"/>
      <c r="E2496" s="511">
        <f>IF($J2479="TC",0,IF($J2479="Nso",0,VLOOKUP($A2476,'Class-9'!$B$9:$EX$108,81,0)))</f>
        <v>0</v>
      </c>
      <c r="F2496" s="511">
        <f>IF($J2479="TC",0,IF($J2479="Nso",0,VLOOKUP($A2476,'Class-9'!$B$9:$EX$108,82,0)))</f>
        <v>0</v>
      </c>
      <c r="G2496" s="515">
        <f t="shared" si="264"/>
        <v>0</v>
      </c>
      <c r="H2496" s="516">
        <f>IF($J2479="TC",0,IF($J2479="Nso",0,VLOOKUP($A2476,'Class-9'!$B$9:$EX$108,84,0)))</f>
        <v>0</v>
      </c>
      <c r="I2496" s="511">
        <f>IF($J2479="TC",0,IF($J2479="Nso",0,VLOOKUP($A2476,'Class-9'!$B$9:$EX$108,85,0)))</f>
        <v>0</v>
      </c>
      <c r="J2496" s="515">
        <f t="shared" si="265"/>
        <v>0</v>
      </c>
      <c r="K2496" s="511">
        <f>IF($J2479="TC",0,IF($J2479="Nso",0,VLOOKUP($A2476,'Class-9'!$B$9:$EX$108,87,0)))</f>
        <v>0</v>
      </c>
      <c r="L2496" s="511">
        <f>IF($J2479="Nso",0,VLOOKUP($A2476,'Class-9'!$B$9:$EX$108,88,0))</f>
        <v>0</v>
      </c>
      <c r="M2496" s="515">
        <f t="shared" si="266"/>
        <v>0</v>
      </c>
      <c r="N2496" s="511">
        <f t="shared" si="267"/>
        <v>0</v>
      </c>
      <c r="O2496" s="513" t="str">
        <f>IF($J2479="TC",0,IF($J2479="Nso",0,VLOOKUP($A2476,'Class-9'!$B$9:$EX$108,94,0)))</f>
        <v/>
      </c>
    </row>
    <row r="2497" spans="1:15" ht="21.75" customHeight="1">
      <c r="A2497" s="1084"/>
      <c r="B2497" s="60" t="s">
        <v>79</v>
      </c>
      <c r="C2497" s="1119" t="s">
        <v>92</v>
      </c>
      <c r="D2497" s="1120"/>
      <c r="E2497" s="1121"/>
      <c r="F2497" s="1125" t="s">
        <v>93</v>
      </c>
      <c r="G2497" s="1126"/>
      <c r="H2497" s="1127" t="s">
        <v>94</v>
      </c>
      <c r="I2497" s="1128"/>
      <c r="J2497" s="1129" t="s">
        <v>47</v>
      </c>
      <c r="K2497" s="1130"/>
      <c r="L2497" s="517" t="s">
        <v>114</v>
      </c>
      <c r="M2497" s="1131" t="s">
        <v>45</v>
      </c>
      <c r="N2497" s="1132"/>
      <c r="O2497" s="518" t="s">
        <v>49</v>
      </c>
    </row>
    <row r="2498" spans="1:15" ht="21.75" customHeight="1" thickBot="1">
      <c r="A2498" s="1084"/>
      <c r="B2498" s="60" t="s">
        <v>79</v>
      </c>
      <c r="C2498" s="1122"/>
      <c r="D2498" s="1123"/>
      <c r="E2498" s="1124"/>
      <c r="F2498" s="1133">
        <f>IF($J2479="TC",0,IF($J2479="Nso",0,VLOOKUP($A2476,'Class-9'!$B$9:$EX$108,146,0)))</f>
        <v>0</v>
      </c>
      <c r="G2498" s="1134"/>
      <c r="H2498" s="1133">
        <f>IF($J2479="TC",0,IF($J2479="Nso",0,VLOOKUP($A2476,'Class-9'!$B$9:$EX$108,147,0)))</f>
        <v>0</v>
      </c>
      <c r="I2498" s="1134"/>
      <c r="J2498" s="1135">
        <f>IF($J2479="TC",0,IF($J2479="Nso",0,VLOOKUP($A2476,'Class-9'!$B$9:$EX$108,148,0)))</f>
        <v>0</v>
      </c>
      <c r="K2498" s="1136"/>
      <c r="L2498" s="349" t="str">
        <f>IF($J2479="TC",0,IF($J2479="Nso",0,VLOOKUP($A2476,'Class-9'!$B$9:$EX$108,149,0)))</f>
        <v/>
      </c>
      <c r="M2498" s="1137" t="str">
        <f>IF($J2479="TC","TC",IF($J2479="Nso","NSO",VLOOKUP($A2476,'Class-9'!$B$9:$EX$108,150,0)))</f>
        <v/>
      </c>
      <c r="N2498" s="1138"/>
      <c r="O2498" s="123" t="str">
        <f>IF($J2479="Nso",0,VLOOKUP($A2476,'Class-9'!$B$9:$EX$108,152,0))</f>
        <v/>
      </c>
    </row>
    <row r="2499" spans="1:15" ht="21.75" customHeight="1">
      <c r="A2499" s="1084"/>
      <c r="B2499" s="60" t="s">
        <v>79</v>
      </c>
      <c r="C2499" s="1186" t="s">
        <v>65</v>
      </c>
      <c r="D2499" s="1187"/>
      <c r="E2499" s="1187"/>
      <c r="F2499" s="1187"/>
      <c r="G2499" s="1187"/>
      <c r="H2499" s="1188"/>
      <c r="I2499" s="1189" t="s">
        <v>66</v>
      </c>
      <c r="J2499" s="1190"/>
      <c r="K2499" s="1190"/>
      <c r="L2499" s="124">
        <f>VLOOKUP($A2476,'Class-9'!$B$9:$EX$108,143,0)</f>
        <v>0</v>
      </c>
      <c r="M2499" s="1191" t="s">
        <v>126</v>
      </c>
      <c r="N2499" s="1192"/>
      <c r="O2499" s="1193"/>
    </row>
    <row r="2500" spans="1:15" ht="21.75" customHeight="1" thickBot="1">
      <c r="A2500" s="1084"/>
      <c r="B2500" s="60" t="s">
        <v>79</v>
      </c>
      <c r="C2500" s="1194" t="s">
        <v>60</v>
      </c>
      <c r="D2500" s="1195"/>
      <c r="E2500" s="1195"/>
      <c r="F2500" s="1196" t="s">
        <v>197</v>
      </c>
      <c r="G2500" s="1196"/>
      <c r="H2500" s="351" t="s">
        <v>53</v>
      </c>
      <c r="I2500" s="1197" t="s">
        <v>67</v>
      </c>
      <c r="J2500" s="1198"/>
      <c r="K2500" s="1198"/>
      <c r="L2500" s="174">
        <f>VLOOKUP($A2476,'Class-9'!$B$9:$EX$108,144,0)</f>
        <v>0</v>
      </c>
      <c r="M2500" s="1199" t="str">
        <f>IF($J2479="TC",0,IF($J2479="Nso",0,VLOOKUP($A2476,'Class-9'!$B$9:$EX$108,145,0)))</f>
        <v/>
      </c>
      <c r="N2500" s="1200"/>
      <c r="O2500" s="1201"/>
    </row>
    <row r="2501" spans="1:15" ht="21.75" customHeight="1">
      <c r="A2501" s="1084"/>
      <c r="B2501" s="60" t="s">
        <v>79</v>
      </c>
      <c r="C2501" s="1194"/>
      <c r="D2501" s="1195"/>
      <c r="E2501" s="1195"/>
      <c r="F2501" s="1196"/>
      <c r="G2501" s="1196"/>
      <c r="H2501" s="490" t="s">
        <v>203</v>
      </c>
      <c r="I2501" s="1202" t="s">
        <v>68</v>
      </c>
      <c r="J2501" s="1203"/>
      <c r="K2501" s="1203"/>
      <c r="L2501" s="1204">
        <f>IF($J2479="TC","Transferred",IF($J2479="Nso","NameSeparated",VLOOKUP($A2476,'Class-9'!$B$9:$EX$108,153,0)))</f>
        <v>0</v>
      </c>
      <c r="M2501" s="1204"/>
      <c r="N2501" s="1204"/>
      <c r="O2501" s="1205"/>
    </row>
    <row r="2502" spans="1:15" s="489" customFormat="1" ht="17.25" customHeight="1">
      <c r="A2502" s="1084"/>
      <c r="B2502" s="488" t="s">
        <v>79</v>
      </c>
      <c r="C2502" s="1166" t="str">
        <f>'Class-9'!$CR$3</f>
        <v>Foundation Of Information Tech.</v>
      </c>
      <c r="D2502" s="1167"/>
      <c r="E2502" s="1168"/>
      <c r="F2502" s="1169" t="str">
        <f>IF($J2479="TC",0,IF($J2479="Nso",0,VLOOKUP($A2476,'Class-9'!$B$9:$GA$108,170,0)))</f>
        <v>0/200</v>
      </c>
      <c r="G2502" s="1169"/>
      <c r="H2502" s="122">
        <f>IF($J2479="TC",0,IF($J2479="Nso",0,VLOOKUP($A2476,'Class-9'!$B$9:$GA$108,106,0)))</f>
        <v>0</v>
      </c>
      <c r="I2502" s="1170" t="s">
        <v>81</v>
      </c>
      <c r="J2502" s="1171"/>
      <c r="K2502" s="1171"/>
      <c r="L2502" s="1172">
        <f>'Class-9'!$T$2</f>
        <v>44676</v>
      </c>
      <c r="M2502" s="1173"/>
      <c r="N2502" s="1173"/>
      <c r="O2502" s="1174"/>
    </row>
    <row r="2503" spans="1:15" s="489" customFormat="1" ht="17.25" customHeight="1">
      <c r="A2503" s="1084"/>
      <c r="B2503" s="488" t="s">
        <v>79</v>
      </c>
      <c r="C2503" s="1175" t="str">
        <f>'Class-9'!$DD$3</f>
        <v>Health &amp; Phy. Edu.</v>
      </c>
      <c r="D2503" s="1169"/>
      <c r="E2503" s="1169"/>
      <c r="F2503" s="1176" t="str">
        <f>IF($J2479="TC",0,IF($J2479="Nso",0,VLOOKUP($A2476,'Class-9'!$B$9:$GA$108,174,0)))</f>
        <v>0/200</v>
      </c>
      <c r="G2503" s="1177"/>
      <c r="H2503" s="122">
        <f>IF($J2479="TC",0,IF($J2479="Nso",0,VLOOKUP($A2476,'Class-9'!$B$9:$GA$108,118,0)))</f>
        <v>0</v>
      </c>
      <c r="I2503" s="1178"/>
      <c r="J2503" s="1179"/>
      <c r="K2503" s="1179"/>
      <c r="L2503" s="1179"/>
      <c r="M2503" s="1179"/>
      <c r="N2503" s="1179"/>
      <c r="O2503" s="1180"/>
    </row>
    <row r="2504" spans="1:15" s="489" customFormat="1" ht="17.25" customHeight="1">
      <c r="A2504" s="1084"/>
      <c r="B2504" s="488" t="s">
        <v>79</v>
      </c>
      <c r="C2504" s="1184" t="str">
        <f>'Class-9'!$DP$3</f>
        <v>S.U.P.W.</v>
      </c>
      <c r="D2504" s="1185"/>
      <c r="E2504" s="1185"/>
      <c r="F2504" s="1176" t="str">
        <f>IF($J2479="TC",0,IF($J2479="Nso",0,VLOOKUP($A2476,'Class-9'!$B$9:$GA$108,178,0)))</f>
        <v>0/100</v>
      </c>
      <c r="G2504" s="1177"/>
      <c r="H2504" s="122">
        <f>IF($J2479="TC",0,IF($J2479="Nso",0,VLOOKUP($A2476,'Class-9'!$B$9:$GA$108,124,0)))</f>
        <v>0</v>
      </c>
      <c r="I2504" s="1181"/>
      <c r="J2504" s="1182"/>
      <c r="K2504" s="1182"/>
      <c r="L2504" s="1182"/>
      <c r="M2504" s="1182"/>
      <c r="N2504" s="1182"/>
      <c r="O2504" s="1183"/>
    </row>
    <row r="2505" spans="1:15" s="489" customFormat="1" ht="17.25" customHeight="1">
      <c r="A2505" s="1084"/>
      <c r="B2505" s="488"/>
      <c r="C2505" s="1184" t="str">
        <f>'Class-9'!$DV$3</f>
        <v>ART EDUCATION</v>
      </c>
      <c r="D2505" s="1185"/>
      <c r="E2505" s="1185"/>
      <c r="F2505" s="1176" t="str">
        <f>IF($J2478="TC",0,IF($J2478="Nso",0,VLOOKUP($A2476,'Class-9'!$B$9:$GA$108,182,0)))</f>
        <v>0/100</v>
      </c>
      <c r="G2505" s="1177"/>
      <c r="H2505" s="122">
        <f>IF($J2478="TC",0,IF($J2478="Nso",0,VLOOKUP($A2476,'Class-9'!$B$9:$GA$108,130,0)))</f>
        <v>0</v>
      </c>
      <c r="I2505" s="1237" t="s">
        <v>95</v>
      </c>
      <c r="J2505" s="1221"/>
      <c r="K2505" s="1221"/>
      <c r="L2505" s="1221"/>
      <c r="M2505" s="1221"/>
      <c r="N2505" s="1221"/>
      <c r="O2505" s="1222"/>
    </row>
    <row r="2506" spans="1:15" s="489" customFormat="1" ht="17.25" customHeight="1" thickBot="1">
      <c r="A2506" s="1084"/>
      <c r="B2506" s="488" t="s">
        <v>79</v>
      </c>
      <c r="C2506" s="1238" t="str">
        <f>'Class-9'!$EB$3</f>
        <v>H &amp; C RAJ</v>
      </c>
      <c r="D2506" s="1239"/>
      <c r="E2506" s="1239"/>
      <c r="F2506" s="1240" t="str">
        <f>IF($J2479="TC",0,IF($J2479="Nso",0,VLOOKUP($A2476,'Class-9'!$B$9:$GZ$108,186,0)))</f>
        <v>0/200</v>
      </c>
      <c r="G2506" s="1241"/>
      <c r="H2506" s="468">
        <f>IF($J2479="TC",0,IF($J2479="Nso",0,VLOOKUP($A2476,'Class-9'!$B$9:$GAZ$108,142,0)))</f>
        <v>0</v>
      </c>
      <c r="I2506" s="1237" t="s">
        <v>74</v>
      </c>
      <c r="J2506" s="1221"/>
      <c r="K2506" s="1221"/>
      <c r="L2506" s="1221"/>
      <c r="M2506" s="1221"/>
      <c r="N2506" s="1221"/>
      <c r="O2506" s="1222"/>
    </row>
    <row r="2507" spans="1:15" ht="17.25" customHeight="1">
      <c r="A2507" s="1084"/>
      <c r="B2507" s="49" t="s">
        <v>79</v>
      </c>
      <c r="C2507" s="1209" t="s">
        <v>205</v>
      </c>
      <c r="D2507" s="1210"/>
      <c r="E2507" s="1211"/>
      <c r="F2507" s="1218" t="s">
        <v>206</v>
      </c>
      <c r="G2507" s="1219"/>
      <c r="H2507" s="519" t="s">
        <v>34</v>
      </c>
      <c r="I2507" s="1220" t="s">
        <v>75</v>
      </c>
      <c r="J2507" s="1221"/>
      <c r="K2507" s="1221"/>
      <c r="L2507" s="1221"/>
      <c r="M2507" s="1221"/>
      <c r="N2507" s="1221"/>
      <c r="O2507" s="1222"/>
    </row>
    <row r="2508" spans="1:15" ht="17.25" customHeight="1">
      <c r="A2508" s="1084"/>
      <c r="B2508" s="49" t="s">
        <v>79</v>
      </c>
      <c r="C2508" s="1212"/>
      <c r="D2508" s="1213"/>
      <c r="E2508" s="1214"/>
      <c r="F2508" s="1223" t="s">
        <v>207</v>
      </c>
      <c r="G2508" s="1224"/>
      <c r="H2508" s="520" t="s">
        <v>204</v>
      </c>
      <c r="I2508" s="1225" t="s">
        <v>76</v>
      </c>
      <c r="J2508" s="1226"/>
      <c r="K2508" s="1226"/>
      <c r="L2508" s="1226"/>
      <c r="M2508" s="1226"/>
      <c r="N2508" s="1226"/>
      <c r="O2508" s="1227"/>
    </row>
    <row r="2509" spans="1:15" ht="17.25" customHeight="1">
      <c r="A2509" s="1084"/>
      <c r="B2509" s="49" t="s">
        <v>79</v>
      </c>
      <c r="C2509" s="1212"/>
      <c r="D2509" s="1213"/>
      <c r="E2509" s="1214"/>
      <c r="F2509" s="1223" t="s">
        <v>211</v>
      </c>
      <c r="G2509" s="1224"/>
      <c r="H2509" s="520" t="s">
        <v>69</v>
      </c>
      <c r="I2509" s="1228"/>
      <c r="J2509" s="1229"/>
      <c r="K2509" s="1229"/>
      <c r="L2509" s="1229"/>
      <c r="M2509" s="1229"/>
      <c r="N2509" s="1229"/>
      <c r="O2509" s="1230"/>
    </row>
    <row r="2510" spans="1:15" ht="17.25" customHeight="1">
      <c r="A2510" s="1084"/>
      <c r="B2510" s="49" t="s">
        <v>79</v>
      </c>
      <c r="C2510" s="1212"/>
      <c r="D2510" s="1213"/>
      <c r="E2510" s="1214"/>
      <c r="F2510" s="1223" t="s">
        <v>212</v>
      </c>
      <c r="G2510" s="1224"/>
      <c r="H2510" s="520" t="s">
        <v>70</v>
      </c>
      <c r="I2510" s="1228"/>
      <c r="J2510" s="1229"/>
      <c r="K2510" s="1229"/>
      <c r="L2510" s="1229"/>
      <c r="M2510" s="1229"/>
      <c r="N2510" s="1229"/>
      <c r="O2510" s="1230"/>
    </row>
    <row r="2511" spans="1:15" ht="17.25" customHeight="1">
      <c r="A2511" s="1084"/>
      <c r="B2511" s="49" t="s">
        <v>79</v>
      </c>
      <c r="C2511" s="1212"/>
      <c r="D2511" s="1213"/>
      <c r="E2511" s="1214"/>
      <c r="F2511" s="1223" t="s">
        <v>125</v>
      </c>
      <c r="G2511" s="1224"/>
      <c r="H2511" s="520" t="s">
        <v>72</v>
      </c>
      <c r="I2511" s="1231" t="s">
        <v>96</v>
      </c>
      <c r="J2511" s="1232"/>
      <c r="K2511" s="1232"/>
      <c r="L2511" s="1232"/>
      <c r="M2511" s="1232"/>
      <c r="N2511" s="1232"/>
      <c r="O2511" s="1233"/>
    </row>
    <row r="2512" spans="1:15" ht="17.25" customHeight="1" thickBot="1">
      <c r="A2512" s="1084"/>
      <c r="B2512" s="62" t="s">
        <v>79</v>
      </c>
      <c r="C2512" s="1215"/>
      <c r="D2512" s="1216"/>
      <c r="E2512" s="1217"/>
      <c r="F2512" s="1206" t="s">
        <v>208</v>
      </c>
      <c r="G2512" s="1207"/>
      <c r="H2512" s="521" t="s">
        <v>71</v>
      </c>
      <c r="I2512" s="1234"/>
      <c r="J2512" s="1235"/>
      <c r="K2512" s="1235"/>
      <c r="L2512" s="1235"/>
      <c r="M2512" s="1235"/>
      <c r="N2512" s="1235"/>
      <c r="O2512" s="1236"/>
    </row>
    <row r="2513" spans="1:16" ht="22.5" customHeight="1" thickTop="1">
      <c r="A2513" s="1208"/>
      <c r="B2513" s="1208"/>
      <c r="C2513" s="1208"/>
      <c r="D2513" s="1208"/>
      <c r="E2513" s="1208"/>
      <c r="F2513" s="1208"/>
      <c r="G2513" s="1208"/>
      <c r="H2513" s="1208"/>
      <c r="I2513" s="1208"/>
      <c r="J2513" s="1208"/>
      <c r="K2513" s="1208"/>
      <c r="L2513" s="1208"/>
      <c r="M2513" s="1208"/>
      <c r="N2513" s="1208"/>
      <c r="O2513" s="1208"/>
    </row>
    <row r="2514" spans="1:16" ht="24.75" customHeight="1" thickBot="1">
      <c r="A2514" s="504">
        <f>A2476+1</f>
        <v>68</v>
      </c>
      <c r="B2514" s="1083" t="s">
        <v>56</v>
      </c>
      <c r="C2514" s="1083"/>
      <c r="D2514" s="1083"/>
      <c r="E2514" s="1083"/>
      <c r="F2514" s="1083"/>
      <c r="G2514" s="1083"/>
      <c r="H2514" s="1083"/>
      <c r="I2514" s="1083"/>
      <c r="J2514" s="1083"/>
      <c r="K2514" s="1083"/>
      <c r="L2514" s="1083"/>
      <c r="M2514" s="1083"/>
      <c r="N2514" s="1083"/>
      <c r="O2514" s="1083"/>
    </row>
    <row r="2515" spans="1:16" ht="42" customHeight="1" thickTop="1">
      <c r="A2515" s="1084"/>
      <c r="B2515" s="1085"/>
      <c r="C2515" s="1086"/>
      <c r="D2515" s="1089" t="str">
        <f>Master!$E$8</f>
        <v>Govt. Sr. Secondary School Raimalwada</v>
      </c>
      <c r="E2515" s="1090"/>
      <c r="F2515" s="1090"/>
      <c r="G2515" s="1090"/>
      <c r="H2515" s="1090"/>
      <c r="I2515" s="1090"/>
      <c r="J2515" s="1090"/>
      <c r="K2515" s="1090"/>
      <c r="L2515" s="1090"/>
      <c r="M2515" s="1090"/>
      <c r="N2515" s="1090"/>
      <c r="O2515" s="1091"/>
    </row>
    <row r="2516" spans="1:16" ht="27.75" customHeight="1" thickBot="1">
      <c r="A2516" s="1084"/>
      <c r="B2516" s="1087"/>
      <c r="C2516" s="1088"/>
      <c r="D2516" s="1092" t="str">
        <f>Master!$E$11</f>
        <v>P.S.-Bapini (Jodhpur)</v>
      </c>
      <c r="E2516" s="1093"/>
      <c r="F2516" s="1093"/>
      <c r="G2516" s="1093"/>
      <c r="H2516" s="1093"/>
      <c r="I2516" s="1093"/>
      <c r="J2516" s="1093"/>
      <c r="K2516" s="1093"/>
      <c r="L2516" s="1093"/>
      <c r="M2516" s="1093"/>
      <c r="N2516" s="1093"/>
      <c r="O2516" s="1094"/>
    </row>
    <row r="2517" spans="1:16" ht="17.25" customHeight="1">
      <c r="A2517" s="1084"/>
      <c r="B2517" s="352"/>
      <c r="C2517" s="1095" t="s">
        <v>188</v>
      </c>
      <c r="D2517" s="1096"/>
      <c r="E2517" s="1096"/>
      <c r="F2517" s="1096"/>
      <c r="G2517" s="1097"/>
      <c r="H2517" s="1104" t="s">
        <v>161</v>
      </c>
      <c r="I2517" s="1104"/>
      <c r="J2517" s="1107">
        <f>VLOOKUP($A2514,'Class-9'!$B$9:$K$108,6)</f>
        <v>0</v>
      </c>
      <c r="K2517" s="1108"/>
      <c r="L2517" s="1113" t="s">
        <v>77</v>
      </c>
      <c r="M2517" s="1114"/>
      <c r="N2517" s="1115" t="str">
        <f>Master!$E$14</f>
        <v>08151106901</v>
      </c>
      <c r="O2517" s="1116"/>
    </row>
    <row r="2518" spans="1:16" ht="17.25" customHeight="1">
      <c r="A2518" s="1084"/>
      <c r="B2518" s="47"/>
      <c r="C2518" s="1098"/>
      <c r="D2518" s="1099"/>
      <c r="E2518" s="1099"/>
      <c r="F2518" s="1099"/>
      <c r="G2518" s="1100"/>
      <c r="H2518" s="1105"/>
      <c r="I2518" s="1105"/>
      <c r="J2518" s="1109"/>
      <c r="K2518" s="1110"/>
      <c r="L2518" s="1071" t="s">
        <v>73</v>
      </c>
      <c r="M2518" s="1072"/>
      <c r="N2518" s="1072"/>
      <c r="O2518" s="1073"/>
      <c r="P2518" s="165" t="s">
        <v>196</v>
      </c>
    </row>
    <row r="2519" spans="1:16" ht="17.25" customHeight="1" thickBot="1">
      <c r="A2519" s="1084"/>
      <c r="B2519" s="47"/>
      <c r="C2519" s="1101"/>
      <c r="D2519" s="1102"/>
      <c r="E2519" s="1102"/>
      <c r="F2519" s="1102"/>
      <c r="G2519" s="1103"/>
      <c r="H2519" s="1106"/>
      <c r="I2519" s="1106"/>
      <c r="J2519" s="1111"/>
      <c r="K2519" s="1112"/>
      <c r="L2519" s="1074" t="s">
        <v>57</v>
      </c>
      <c r="M2519" s="1075"/>
      <c r="N2519" s="1076" t="str">
        <f>Master!$E$6</f>
        <v>2021-22</v>
      </c>
      <c r="O2519" s="1077"/>
    </row>
    <row r="2520" spans="1:16" ht="21.75" customHeight="1">
      <c r="A2520" s="1084"/>
      <c r="B2520" s="49" t="s">
        <v>79</v>
      </c>
      <c r="C2520" s="1078" t="s">
        <v>22</v>
      </c>
      <c r="D2520" s="1079"/>
      <c r="E2520" s="1079"/>
      <c r="F2520" s="1080"/>
      <c r="G2520" s="482" t="s">
        <v>186</v>
      </c>
      <c r="H2520" s="1081">
        <f>VLOOKUP($A2514,'Class-9'!$B$9:$EX$108,4,0)</f>
        <v>0</v>
      </c>
      <c r="I2520" s="1081"/>
      <c r="J2520" s="1081"/>
      <c r="K2520" s="1081"/>
      <c r="L2520" s="1081"/>
      <c r="M2520" s="1081"/>
      <c r="N2520" s="1081"/>
      <c r="O2520" s="1082"/>
    </row>
    <row r="2521" spans="1:16" ht="21.75" customHeight="1">
      <c r="A2521" s="1084"/>
      <c r="B2521" s="49" t="s">
        <v>79</v>
      </c>
      <c r="C2521" s="1065" t="s">
        <v>24</v>
      </c>
      <c r="D2521" s="1066"/>
      <c r="E2521" s="1066"/>
      <c r="F2521" s="1067"/>
      <c r="G2521" s="483" t="s">
        <v>186</v>
      </c>
      <c r="H2521" s="1068">
        <f>VLOOKUP($A2514,'Class-9'!$B$9:$EX$108,7,0)</f>
        <v>0</v>
      </c>
      <c r="I2521" s="1068"/>
      <c r="J2521" s="1068"/>
      <c r="K2521" s="1068"/>
      <c r="L2521" s="1068"/>
      <c r="M2521" s="1068"/>
      <c r="N2521" s="1068"/>
      <c r="O2521" s="1069"/>
    </row>
    <row r="2522" spans="1:16" ht="21.75" customHeight="1">
      <c r="A2522" s="1084"/>
      <c r="B2522" s="49" t="s">
        <v>79</v>
      </c>
      <c r="C2522" s="1065" t="s">
        <v>25</v>
      </c>
      <c r="D2522" s="1066"/>
      <c r="E2522" s="1066"/>
      <c r="F2522" s="1067"/>
      <c r="G2522" s="483" t="s">
        <v>186</v>
      </c>
      <c r="H2522" s="1068">
        <f>VLOOKUP($A2514,'Class-9'!$B$9:$EX$108,8,0)</f>
        <v>0</v>
      </c>
      <c r="I2522" s="1068"/>
      <c r="J2522" s="1068"/>
      <c r="K2522" s="1068"/>
      <c r="L2522" s="1068"/>
      <c r="M2522" s="1068"/>
      <c r="N2522" s="1068"/>
      <c r="O2522" s="1069"/>
    </row>
    <row r="2523" spans="1:16" ht="21.75" customHeight="1">
      <c r="A2523" s="1084"/>
      <c r="B2523" s="49" t="s">
        <v>79</v>
      </c>
      <c r="C2523" s="1065" t="s">
        <v>58</v>
      </c>
      <c r="D2523" s="1066"/>
      <c r="E2523" s="1066"/>
      <c r="F2523" s="1067"/>
      <c r="G2523" s="483" t="s">
        <v>186</v>
      </c>
      <c r="H2523" s="1068">
        <f>VLOOKUP($A2514,'Class-9'!$B$9:$EX$108,9,0)</f>
        <v>0</v>
      </c>
      <c r="I2523" s="1068"/>
      <c r="J2523" s="1068"/>
      <c r="K2523" s="1068"/>
      <c r="L2523" s="1068"/>
      <c r="M2523" s="1068"/>
      <c r="N2523" s="1068"/>
      <c r="O2523" s="1069"/>
    </row>
    <row r="2524" spans="1:16" ht="21.75" customHeight="1">
      <c r="A2524" s="1084"/>
      <c r="B2524" s="49" t="s">
        <v>79</v>
      </c>
      <c r="C2524" s="1065" t="s">
        <v>59</v>
      </c>
      <c r="D2524" s="1066"/>
      <c r="E2524" s="1066"/>
      <c r="F2524" s="1067"/>
      <c r="G2524" s="483" t="s">
        <v>186</v>
      </c>
      <c r="H2524" s="1070" t="str">
        <f>CONCATENATE('Class-9'!$G$4,'Class-9'!$J$4)</f>
        <v>9(A)</v>
      </c>
      <c r="I2524" s="1068"/>
      <c r="J2524" s="1068"/>
      <c r="K2524" s="1068"/>
      <c r="L2524" s="1068"/>
      <c r="M2524" s="1068"/>
      <c r="N2524" s="1068"/>
      <c r="O2524" s="1069"/>
    </row>
    <row r="2525" spans="1:16" ht="21.75" customHeight="1" thickBot="1">
      <c r="A2525" s="1084"/>
      <c r="B2525" s="49" t="s">
        <v>79</v>
      </c>
      <c r="C2525" s="1145" t="s">
        <v>27</v>
      </c>
      <c r="D2525" s="1146"/>
      <c r="E2525" s="1146"/>
      <c r="F2525" s="1147"/>
      <c r="G2525" s="484" t="s">
        <v>186</v>
      </c>
      <c r="H2525" s="1148">
        <f>VLOOKUP($A2514,'Class-9'!$B$9:$EX$108,10,0)</f>
        <v>0</v>
      </c>
      <c r="I2525" s="1148"/>
      <c r="J2525" s="1148"/>
      <c r="K2525" s="1148"/>
      <c r="L2525" s="1148"/>
      <c r="M2525" s="1148"/>
      <c r="N2525" s="1148"/>
      <c r="O2525" s="1149"/>
    </row>
    <row r="2526" spans="1:16" ht="19.5" customHeight="1">
      <c r="A2526" s="1084"/>
      <c r="B2526" s="60" t="s">
        <v>79</v>
      </c>
      <c r="C2526" s="1150" t="s">
        <v>60</v>
      </c>
      <c r="D2526" s="1151"/>
      <c r="E2526" s="1154" t="s">
        <v>83</v>
      </c>
      <c r="F2526" s="1154" t="s">
        <v>84</v>
      </c>
      <c r="G2526" s="1156" t="s">
        <v>33</v>
      </c>
      <c r="H2526" s="1158" t="s">
        <v>61</v>
      </c>
      <c r="I2526" s="1158"/>
      <c r="J2526" s="1159"/>
      <c r="K2526" s="1160" t="s">
        <v>100</v>
      </c>
      <c r="L2526" s="1161"/>
      <c r="M2526" s="1162"/>
      <c r="N2526" s="1154" t="s">
        <v>91</v>
      </c>
      <c r="O2526" s="1163" t="s">
        <v>209</v>
      </c>
    </row>
    <row r="2527" spans="1:16" ht="21.75" customHeight="1">
      <c r="A2527" s="1084"/>
      <c r="B2527" s="60"/>
      <c r="C2527" s="1152"/>
      <c r="D2527" s="1153"/>
      <c r="E2527" s="1155"/>
      <c r="F2527" s="1155"/>
      <c r="G2527" s="1157"/>
      <c r="H2527" s="507" t="s">
        <v>32</v>
      </c>
      <c r="I2527" s="347" t="s">
        <v>199</v>
      </c>
      <c r="J2527" s="508" t="s">
        <v>33</v>
      </c>
      <c r="K2527" s="507" t="s">
        <v>32</v>
      </c>
      <c r="L2527" s="347" t="s">
        <v>199</v>
      </c>
      <c r="M2527" s="508" t="s">
        <v>33</v>
      </c>
      <c r="N2527" s="1155"/>
      <c r="O2527" s="1164"/>
    </row>
    <row r="2528" spans="1:16" ht="21.75" customHeight="1" thickBot="1">
      <c r="A2528" s="1084"/>
      <c r="B2528" s="60" t="s">
        <v>79</v>
      </c>
      <c r="C2528" s="1139" t="s">
        <v>62</v>
      </c>
      <c r="D2528" s="1140"/>
      <c r="E2528" s="509">
        <f>'Class-9'!$L$7</f>
        <v>20</v>
      </c>
      <c r="F2528" s="509">
        <f>'Class-9'!$M$7</f>
        <v>20</v>
      </c>
      <c r="G2528" s="510">
        <f>SUM(E2528:F2528)</f>
        <v>40</v>
      </c>
      <c r="H2528" s="509">
        <f>'Class-9'!$O$7</f>
        <v>48</v>
      </c>
      <c r="I2528" s="509">
        <f>'Class-9'!$P$7</f>
        <v>12</v>
      </c>
      <c r="J2528" s="510">
        <f>SUM(H2528:I2528)</f>
        <v>60</v>
      </c>
      <c r="K2528" s="509">
        <f>'Class-9'!$R$7</f>
        <v>80</v>
      </c>
      <c r="L2528" s="509">
        <f>'Class-9'!$S$7</f>
        <v>20</v>
      </c>
      <c r="M2528" s="510">
        <f>SUM(K2528:L2528)</f>
        <v>100</v>
      </c>
      <c r="N2528" s="509">
        <f>SUM(G2528,J2528,M2528)</f>
        <v>200</v>
      </c>
      <c r="O2528" s="1165"/>
    </row>
    <row r="2529" spans="1:15" ht="17.25" customHeight="1">
      <c r="A2529" s="1084"/>
      <c r="B2529" s="60" t="s">
        <v>79</v>
      </c>
      <c r="C2529" s="1141" t="str">
        <f>'Class-9'!$L$3</f>
        <v>HINDI</v>
      </c>
      <c r="D2529" s="1142"/>
      <c r="E2529" s="511">
        <f>IF($J2517="TC",0,IF($J2517="Nso",0,VLOOKUP($A2514,'Class-9'!$B$9:$EX$108,11,0)))</f>
        <v>0</v>
      </c>
      <c r="F2529" s="511">
        <f>IF($J2517="TC",0,IF($J2517="Nso",0,VLOOKUP($A2514,'Class-9'!$B$9:$EX$108,12,0)))</f>
        <v>0</v>
      </c>
      <c r="G2529" s="512">
        <f>E2529+F2529</f>
        <v>0</v>
      </c>
      <c r="H2529" s="511">
        <f>IF($J2517="TC",0,IF($J2517="Nso",0,VLOOKUP($A2514,'Class-9'!$B$9:$EX$108,14,0)))</f>
        <v>0</v>
      </c>
      <c r="I2529" s="511">
        <f>IF($J2517="TC",0,IF($J2517="Nso",0,VLOOKUP($A2514,'Class-9'!$B$9:$EX$108,15,0)))</f>
        <v>0</v>
      </c>
      <c r="J2529" s="512">
        <f>H2529+I2529</f>
        <v>0</v>
      </c>
      <c r="K2529" s="511">
        <f>IF($J2517="TC",0,IF($J2517="Nso",0,VLOOKUP($A2514,'Class-9'!$B$9:$EX$108,17,0)))</f>
        <v>0</v>
      </c>
      <c r="L2529" s="511">
        <f>IF($J2517="Nso",0,VLOOKUP($A2514,'Class-9'!$B$9:$EX$108,18,0))</f>
        <v>0</v>
      </c>
      <c r="M2529" s="512">
        <f>K2529+L2529</f>
        <v>0</v>
      </c>
      <c r="N2529" s="511">
        <f>G2529+J2529+M2529</f>
        <v>0</v>
      </c>
      <c r="O2529" s="513" t="str">
        <f>IF($J2517="TC",0,IF($J2517="Nso",0,VLOOKUP($A2514,'Class-9'!$B$9:$EX$108,24,0)))</f>
        <v/>
      </c>
    </row>
    <row r="2530" spans="1:15" ht="17.25" customHeight="1">
      <c r="A2530" s="1084"/>
      <c r="B2530" s="60" t="s">
        <v>79</v>
      </c>
      <c r="C2530" s="1143" t="str">
        <f>'Class-9'!$Z$3</f>
        <v>ENGLISH</v>
      </c>
      <c r="D2530" s="1144"/>
      <c r="E2530" s="511">
        <f>IF($J2517="TC",0,IF($J2517="Nso",0,VLOOKUP($A2514,'Class-9'!$B$9:$EX$108,25,0)))</f>
        <v>0</v>
      </c>
      <c r="F2530" s="511">
        <f>IF($J2517="TC",0,IF($J2517="Nso",0,VLOOKUP($A2514,'Class-9'!$B$9:$EX$108,26,0)))</f>
        <v>0</v>
      </c>
      <c r="G2530" s="514">
        <f t="shared" ref="G2530:G2534" si="268">E2530+F2530</f>
        <v>0</v>
      </c>
      <c r="H2530" s="472">
        <f>IF($J2517="TC",0,IF($J2517="Nso",0,VLOOKUP($A2514,'Class-9'!$B$9:$EX$108,28,0)))</f>
        <v>0</v>
      </c>
      <c r="I2530" s="511">
        <f>IF($J2517="TC",0,IF($J2517="Nso",0,VLOOKUP($A2514,'Class-9'!$B$9:$EX$108,29,0)))</f>
        <v>0</v>
      </c>
      <c r="J2530" s="514">
        <f t="shared" ref="J2530:J2534" si="269">H2530+I2530</f>
        <v>0</v>
      </c>
      <c r="K2530" s="511">
        <f>IF($J2517="TC",0,IF($J2517="Nso",0,VLOOKUP($A2514,'Class-9'!$B$9:$EX$108,31,0)))</f>
        <v>0</v>
      </c>
      <c r="L2530" s="511">
        <f>IF($J2517="Nso",0,VLOOKUP($A2514,'Class-9'!$B$9:$EX$108,32,0))</f>
        <v>0</v>
      </c>
      <c r="M2530" s="514">
        <f t="shared" ref="M2530:M2534" si="270">K2530+L2530</f>
        <v>0</v>
      </c>
      <c r="N2530" s="511">
        <f t="shared" ref="N2530:N2534" si="271">G2530+J2530+M2530</f>
        <v>0</v>
      </c>
      <c r="O2530" s="513" t="str">
        <f>IF($J2517="TC",0,IF($J2517="Nso",0,VLOOKUP($A2514,'Class-9'!$B$9:$EX$108,38,0)))</f>
        <v/>
      </c>
    </row>
    <row r="2531" spans="1:15" ht="17.25" customHeight="1">
      <c r="A2531" s="1084"/>
      <c r="B2531" s="60" t="s">
        <v>79</v>
      </c>
      <c r="C2531" s="1143" t="str">
        <f>'Class-9'!$AN$3</f>
        <v>SANSKRIT</v>
      </c>
      <c r="D2531" s="1144"/>
      <c r="E2531" s="511">
        <f>IF($J2517="TC",0,IF($J2517="Nso",0,VLOOKUP($A2514,'Class-9'!$B$9:$EX$108,39,0)))</f>
        <v>0</v>
      </c>
      <c r="F2531" s="511">
        <f>IF($J2517="TC",0,IF($J2517="TC",0,IF($J2517="Nso",0,VLOOKUP($A2514,'Class-9'!$B$9:$EX$108,40,0))))</f>
        <v>0</v>
      </c>
      <c r="G2531" s="514">
        <f t="shared" si="268"/>
        <v>0</v>
      </c>
      <c r="H2531" s="472">
        <f>IF($J2517="TC",0,IF($J2517="Nso",0,VLOOKUP($A2514,'Class-9'!$B$9:$EX$108,42,0)))</f>
        <v>0</v>
      </c>
      <c r="I2531" s="511">
        <f>IF($J2517="TC",0,IF($J2517="Nso",0,VLOOKUP($A2514,'Class-9'!$B$9:$EX$108,43,0)))</f>
        <v>0</v>
      </c>
      <c r="J2531" s="514">
        <f t="shared" si="269"/>
        <v>0</v>
      </c>
      <c r="K2531" s="511">
        <f>IF($J2517="TC",0,IF($J2517="Nso",0,VLOOKUP($A2514,'Class-9'!$B$9:$EX$108,45,0)))</f>
        <v>0</v>
      </c>
      <c r="L2531" s="511">
        <f>IF($J2517="Nso",0,VLOOKUP($A2514,'Class-9'!$B$9:$EX$108,46,0))</f>
        <v>0</v>
      </c>
      <c r="M2531" s="514">
        <f t="shared" si="270"/>
        <v>0</v>
      </c>
      <c r="N2531" s="511">
        <f t="shared" si="271"/>
        <v>0</v>
      </c>
      <c r="O2531" s="513" t="str">
        <f>IF($J2517="TC",0,IF($J2517="Nso",0,VLOOKUP($A2514,'Class-9'!$B$9:$EX$108,52,0)))</f>
        <v/>
      </c>
    </row>
    <row r="2532" spans="1:15" ht="17.25" customHeight="1">
      <c r="A2532" s="1084"/>
      <c r="B2532" s="60" t="s">
        <v>79</v>
      </c>
      <c r="C2532" s="1143" t="str">
        <f>'Class-9'!$BB$3</f>
        <v>SCIENCE</v>
      </c>
      <c r="D2532" s="1144"/>
      <c r="E2532" s="511">
        <f>IF($J2517="TC",0,IF($J2517="Nso",0,VLOOKUP($A2514,'Class-9'!$B$9:$EX$108,53,0)))</f>
        <v>0</v>
      </c>
      <c r="F2532" s="511">
        <f>IF($J2517="TC",0,IF($J2517="Nso",0,VLOOKUP($A2514,'Class-9'!$B$9:$EX$108,54,0)))</f>
        <v>0</v>
      </c>
      <c r="G2532" s="514">
        <f t="shared" si="268"/>
        <v>0</v>
      </c>
      <c r="H2532" s="472">
        <f>IF($J2517="TC",0,IF($J2517="Nso",0,VLOOKUP($A2514,'Class-9'!$B$9:$EX$108,56,0)))</f>
        <v>0</v>
      </c>
      <c r="I2532" s="511">
        <f>IF($J2517="TC",0,IF($J2517="Nso",0,VLOOKUP($A2514,'Class-9'!$B$9:$EX$108,57,0)))</f>
        <v>0</v>
      </c>
      <c r="J2532" s="514">
        <f t="shared" si="269"/>
        <v>0</v>
      </c>
      <c r="K2532" s="511">
        <f>IF($J2517="TC",0,IF($J2517="Nso",0,VLOOKUP($A2514,'Class-9'!$B$9:$EX$108,59,0)))</f>
        <v>0</v>
      </c>
      <c r="L2532" s="511">
        <f>IF($J2517="Nso",0,VLOOKUP($A2514,'Class-9'!$B$9:$EX$108,60,0))</f>
        <v>0</v>
      </c>
      <c r="M2532" s="514">
        <f t="shared" si="270"/>
        <v>0</v>
      </c>
      <c r="N2532" s="511">
        <f t="shared" si="271"/>
        <v>0</v>
      </c>
      <c r="O2532" s="513" t="str">
        <f>IF($J2517="TC",0,IF($J2517="Nso",0,VLOOKUP($A2514,'Class-9'!$B$9:$EX$108,66,0)))</f>
        <v/>
      </c>
    </row>
    <row r="2533" spans="1:15" ht="17.25" customHeight="1">
      <c r="A2533" s="1084"/>
      <c r="B2533" s="60" t="s">
        <v>79</v>
      </c>
      <c r="C2533" s="1143" t="str">
        <f>'Class-9'!$BP$3</f>
        <v>MATHEMATICS</v>
      </c>
      <c r="D2533" s="1144"/>
      <c r="E2533" s="511">
        <f>IF($J2517="TC",0,IF($J2517="Nso",0,VLOOKUP($A2514,'Class-9'!$B$9:$EX$108,67,0)))</f>
        <v>0</v>
      </c>
      <c r="F2533" s="511">
        <f>IF($J2517="TC",0,IF($J2517="Nso",0,VLOOKUP($A2514,'Class-9'!$B$9:$EX$108,68,0)))</f>
        <v>0</v>
      </c>
      <c r="G2533" s="514">
        <f t="shared" si="268"/>
        <v>0</v>
      </c>
      <c r="H2533" s="472">
        <f>IF($J2517="TC",0,IF($J2517="Nso",0,VLOOKUP($A2514,'Class-9'!$B$9:$EX$108,70,0)))</f>
        <v>0</v>
      </c>
      <c r="I2533" s="511">
        <f>IF($J2517="TC",0,IF($J2517="Nso",0,VLOOKUP($A2514,'Class-9'!$B$9:$EX$108,71,0)))</f>
        <v>0</v>
      </c>
      <c r="J2533" s="514">
        <f t="shared" si="269"/>
        <v>0</v>
      </c>
      <c r="K2533" s="511">
        <f>IF($J2517="TC",0,IF($J2517="Nso",0,VLOOKUP($A2514,'Class-9'!$B$9:$EX$108,73,0)))</f>
        <v>0</v>
      </c>
      <c r="L2533" s="511">
        <f>IF($J2517="Nso",0,VLOOKUP($A2514,'Class-9'!$B$9:$EX$108,74,0))</f>
        <v>0</v>
      </c>
      <c r="M2533" s="514">
        <f t="shared" si="270"/>
        <v>0</v>
      </c>
      <c r="N2533" s="511">
        <f t="shared" si="271"/>
        <v>0</v>
      </c>
      <c r="O2533" s="513" t="str">
        <f>IF($J2517="TC",0,IF($J2517="Nso",0,VLOOKUP($A2514,'Class-9'!$B$9:$EX$108,80,0)))</f>
        <v/>
      </c>
    </row>
    <row r="2534" spans="1:15" ht="17.25" customHeight="1" thickBot="1">
      <c r="A2534" s="1084"/>
      <c r="B2534" s="60" t="s">
        <v>79</v>
      </c>
      <c r="C2534" s="1117" t="str">
        <f>'Class-9'!$CD$3</f>
        <v>SOCIAL SCIENCE</v>
      </c>
      <c r="D2534" s="1118"/>
      <c r="E2534" s="511">
        <f>IF($J2517="TC",0,IF($J2517="Nso",0,VLOOKUP($A2514,'Class-9'!$B$9:$EX$108,81,0)))</f>
        <v>0</v>
      </c>
      <c r="F2534" s="511">
        <f>IF($J2517="TC",0,IF($J2517="Nso",0,VLOOKUP($A2514,'Class-9'!$B$9:$EX$108,82,0)))</f>
        <v>0</v>
      </c>
      <c r="G2534" s="515">
        <f t="shared" si="268"/>
        <v>0</v>
      </c>
      <c r="H2534" s="516">
        <f>IF($J2517="TC",0,IF($J2517="Nso",0,VLOOKUP($A2514,'Class-9'!$B$9:$EX$108,84,0)))</f>
        <v>0</v>
      </c>
      <c r="I2534" s="511">
        <f>IF($J2517="TC",0,IF($J2517="Nso",0,VLOOKUP($A2514,'Class-9'!$B$9:$EX$108,85,0)))</f>
        <v>0</v>
      </c>
      <c r="J2534" s="515">
        <f t="shared" si="269"/>
        <v>0</v>
      </c>
      <c r="K2534" s="511">
        <f>IF($J2517="TC",0,IF($J2517="Nso",0,VLOOKUP($A2514,'Class-9'!$B$9:$EX$108,87,0)))</f>
        <v>0</v>
      </c>
      <c r="L2534" s="511">
        <f>IF($J2517="Nso",0,VLOOKUP($A2514,'Class-9'!$B$9:$EX$108,88,0))</f>
        <v>0</v>
      </c>
      <c r="M2534" s="515">
        <f t="shared" si="270"/>
        <v>0</v>
      </c>
      <c r="N2534" s="511">
        <f t="shared" si="271"/>
        <v>0</v>
      </c>
      <c r="O2534" s="513" t="str">
        <f>IF($J2517="TC",0,IF($J2517="Nso",0,VLOOKUP($A2514,'Class-9'!$B$9:$EX$108,94,0)))</f>
        <v/>
      </c>
    </row>
    <row r="2535" spans="1:15" ht="21.75" customHeight="1">
      <c r="A2535" s="1084"/>
      <c r="B2535" s="60" t="s">
        <v>79</v>
      </c>
      <c r="C2535" s="1119" t="s">
        <v>92</v>
      </c>
      <c r="D2535" s="1120"/>
      <c r="E2535" s="1121"/>
      <c r="F2535" s="1125" t="s">
        <v>93</v>
      </c>
      <c r="G2535" s="1126"/>
      <c r="H2535" s="1127" t="s">
        <v>94</v>
      </c>
      <c r="I2535" s="1128"/>
      <c r="J2535" s="1129" t="s">
        <v>47</v>
      </c>
      <c r="K2535" s="1130"/>
      <c r="L2535" s="517" t="s">
        <v>114</v>
      </c>
      <c r="M2535" s="1131" t="s">
        <v>45</v>
      </c>
      <c r="N2535" s="1132"/>
      <c r="O2535" s="518" t="s">
        <v>49</v>
      </c>
    </row>
    <row r="2536" spans="1:15" ht="21.75" customHeight="1" thickBot="1">
      <c r="A2536" s="1084"/>
      <c r="B2536" s="60" t="s">
        <v>79</v>
      </c>
      <c r="C2536" s="1122"/>
      <c r="D2536" s="1123"/>
      <c r="E2536" s="1124"/>
      <c r="F2536" s="1133">
        <f>IF($J2517="TC",0,IF($J2517="Nso",0,VLOOKUP($A2514,'Class-9'!$B$9:$EX$108,146,0)))</f>
        <v>0</v>
      </c>
      <c r="G2536" s="1134"/>
      <c r="H2536" s="1133">
        <f>IF($J2517="TC",0,IF($J2517="Nso",0,VLOOKUP($A2514,'Class-9'!$B$9:$EX$108,147,0)))</f>
        <v>0</v>
      </c>
      <c r="I2536" s="1134"/>
      <c r="J2536" s="1135">
        <f>IF($J2517="TC",0,IF($J2517="Nso",0,VLOOKUP($A2514,'Class-9'!$B$9:$EX$108,148,0)))</f>
        <v>0</v>
      </c>
      <c r="K2536" s="1136"/>
      <c r="L2536" s="349" t="str">
        <f>IF($J2517="TC",0,IF($J2517="Nso",0,VLOOKUP($A2514,'Class-9'!$B$9:$EX$108,149,0)))</f>
        <v/>
      </c>
      <c r="M2536" s="1137" t="str">
        <f>IF($J2517="TC","TC",IF($J2517="Nso","NSO",VLOOKUP($A2514,'Class-9'!$B$9:$EX$108,150,0)))</f>
        <v/>
      </c>
      <c r="N2536" s="1138"/>
      <c r="O2536" s="123" t="str">
        <f>IF($J2517="Nso",0,VLOOKUP($A2514,'Class-9'!$B$9:$EX$108,152,0))</f>
        <v/>
      </c>
    </row>
    <row r="2537" spans="1:15" ht="21.75" customHeight="1">
      <c r="A2537" s="1084"/>
      <c r="B2537" s="60" t="s">
        <v>79</v>
      </c>
      <c r="C2537" s="1186" t="s">
        <v>65</v>
      </c>
      <c r="D2537" s="1187"/>
      <c r="E2537" s="1187"/>
      <c r="F2537" s="1187"/>
      <c r="G2537" s="1187"/>
      <c r="H2537" s="1188"/>
      <c r="I2537" s="1189" t="s">
        <v>66</v>
      </c>
      <c r="J2537" s="1190"/>
      <c r="K2537" s="1190"/>
      <c r="L2537" s="124">
        <f>VLOOKUP($A2514,'Class-9'!$B$9:$EX$108,143,0)</f>
        <v>0</v>
      </c>
      <c r="M2537" s="1191" t="s">
        <v>126</v>
      </c>
      <c r="N2537" s="1192"/>
      <c r="O2537" s="1193"/>
    </row>
    <row r="2538" spans="1:15" ht="21.75" customHeight="1" thickBot="1">
      <c r="A2538" s="1084"/>
      <c r="B2538" s="60" t="s">
        <v>79</v>
      </c>
      <c r="C2538" s="1194" t="s">
        <v>60</v>
      </c>
      <c r="D2538" s="1195"/>
      <c r="E2538" s="1195"/>
      <c r="F2538" s="1196" t="s">
        <v>197</v>
      </c>
      <c r="G2538" s="1196"/>
      <c r="H2538" s="351" t="s">
        <v>53</v>
      </c>
      <c r="I2538" s="1197" t="s">
        <v>67</v>
      </c>
      <c r="J2538" s="1198"/>
      <c r="K2538" s="1198"/>
      <c r="L2538" s="174">
        <f>VLOOKUP($A2514,'Class-9'!$B$9:$EX$108,144,0)</f>
        <v>0</v>
      </c>
      <c r="M2538" s="1199" t="str">
        <f>IF($J2517="TC",0,IF($J2517="Nso",0,VLOOKUP($A2514,'Class-9'!$B$9:$EX$108,145,0)))</f>
        <v/>
      </c>
      <c r="N2538" s="1200"/>
      <c r="O2538" s="1201"/>
    </row>
    <row r="2539" spans="1:15" ht="21.75" customHeight="1">
      <c r="A2539" s="1084"/>
      <c r="B2539" s="60" t="s">
        <v>79</v>
      </c>
      <c r="C2539" s="1194"/>
      <c r="D2539" s="1195"/>
      <c r="E2539" s="1195"/>
      <c r="F2539" s="1196"/>
      <c r="G2539" s="1196"/>
      <c r="H2539" s="490" t="s">
        <v>203</v>
      </c>
      <c r="I2539" s="1202" t="s">
        <v>68</v>
      </c>
      <c r="J2539" s="1203"/>
      <c r="K2539" s="1203"/>
      <c r="L2539" s="1204">
        <f>IF($J2517="TC","Transferred",IF($J2517="Nso","NameSeparated",VLOOKUP($A2514,'Class-9'!$B$9:$EX$108,153,0)))</f>
        <v>0</v>
      </c>
      <c r="M2539" s="1204"/>
      <c r="N2539" s="1204"/>
      <c r="O2539" s="1205"/>
    </row>
    <row r="2540" spans="1:15" s="489" customFormat="1" ht="17.25" customHeight="1">
      <c r="A2540" s="1084"/>
      <c r="B2540" s="488" t="s">
        <v>79</v>
      </c>
      <c r="C2540" s="1166" t="str">
        <f>'Class-9'!$CR$3</f>
        <v>Foundation Of Information Tech.</v>
      </c>
      <c r="D2540" s="1167"/>
      <c r="E2540" s="1168"/>
      <c r="F2540" s="1169" t="str">
        <f>IF($J2517="TC",0,IF($J2517="Nso",0,VLOOKUP($A2514,'Class-9'!$B$9:$GA$108,170,0)))</f>
        <v>0/200</v>
      </c>
      <c r="G2540" s="1169"/>
      <c r="H2540" s="122">
        <f>IF($J2517="TC",0,IF($J2517="Nso",0,VLOOKUP($A2514,'Class-9'!$B$9:$GA$108,106,0)))</f>
        <v>0</v>
      </c>
      <c r="I2540" s="1170" t="s">
        <v>81</v>
      </c>
      <c r="J2540" s="1171"/>
      <c r="K2540" s="1171"/>
      <c r="L2540" s="1172">
        <f>'Class-9'!$T$2</f>
        <v>44676</v>
      </c>
      <c r="M2540" s="1173"/>
      <c r="N2540" s="1173"/>
      <c r="O2540" s="1174"/>
    </row>
    <row r="2541" spans="1:15" s="489" customFormat="1" ht="17.25" customHeight="1">
      <c r="A2541" s="1084"/>
      <c r="B2541" s="488" t="s">
        <v>79</v>
      </c>
      <c r="C2541" s="1175" t="str">
        <f>'Class-9'!$DD$3</f>
        <v>Health &amp; Phy. Edu.</v>
      </c>
      <c r="D2541" s="1169"/>
      <c r="E2541" s="1169"/>
      <c r="F2541" s="1176" t="str">
        <f>IF($J2517="TC",0,IF($J2517="Nso",0,VLOOKUP($A2514,'Class-9'!$B$9:$GA$108,174,0)))</f>
        <v>0/200</v>
      </c>
      <c r="G2541" s="1177"/>
      <c r="H2541" s="122">
        <f>IF($J2517="TC",0,IF($J2517="Nso",0,VLOOKUP($A2514,'Class-9'!$B$9:$GA$108,118,0)))</f>
        <v>0</v>
      </c>
      <c r="I2541" s="1178"/>
      <c r="J2541" s="1179"/>
      <c r="K2541" s="1179"/>
      <c r="L2541" s="1179"/>
      <c r="M2541" s="1179"/>
      <c r="N2541" s="1179"/>
      <c r="O2541" s="1180"/>
    </row>
    <row r="2542" spans="1:15" s="489" customFormat="1" ht="17.25" customHeight="1">
      <c r="A2542" s="1084"/>
      <c r="B2542" s="488" t="s">
        <v>79</v>
      </c>
      <c r="C2542" s="1184" t="str">
        <f>'Class-9'!$DP$3</f>
        <v>S.U.P.W.</v>
      </c>
      <c r="D2542" s="1185"/>
      <c r="E2542" s="1185"/>
      <c r="F2542" s="1176" t="str">
        <f>IF($J2517="TC",0,IF($J2517="Nso",0,VLOOKUP($A2514,'Class-9'!$B$9:$GA$108,178,0)))</f>
        <v>0/100</v>
      </c>
      <c r="G2542" s="1177"/>
      <c r="H2542" s="122">
        <f>IF($J2517="TC",0,IF($J2517="Nso",0,VLOOKUP($A2514,'Class-9'!$B$9:$GA$108,124,0)))</f>
        <v>0</v>
      </c>
      <c r="I2542" s="1181"/>
      <c r="J2542" s="1182"/>
      <c r="K2542" s="1182"/>
      <c r="L2542" s="1182"/>
      <c r="M2542" s="1182"/>
      <c r="N2542" s="1182"/>
      <c r="O2542" s="1183"/>
    </row>
    <row r="2543" spans="1:15" s="489" customFormat="1" ht="17.25" customHeight="1">
      <c r="A2543" s="1084"/>
      <c r="B2543" s="488"/>
      <c r="C2543" s="1184" t="str">
        <f>'Class-9'!$DV$3</f>
        <v>ART EDUCATION</v>
      </c>
      <c r="D2543" s="1185"/>
      <c r="E2543" s="1185"/>
      <c r="F2543" s="1176" t="str">
        <f>IF($J2516="TC",0,IF($J2516="Nso",0,VLOOKUP($A2514,'Class-9'!$B$9:$GA$108,182,0)))</f>
        <v>0/100</v>
      </c>
      <c r="G2543" s="1177"/>
      <c r="H2543" s="122">
        <f>IF($J2516="TC",0,IF($J2516="Nso",0,VLOOKUP($A2514,'Class-9'!$B$9:$GA$108,130,0)))</f>
        <v>0</v>
      </c>
      <c r="I2543" s="1237" t="s">
        <v>95</v>
      </c>
      <c r="J2543" s="1221"/>
      <c r="K2543" s="1221"/>
      <c r="L2543" s="1221"/>
      <c r="M2543" s="1221"/>
      <c r="N2543" s="1221"/>
      <c r="O2543" s="1222"/>
    </row>
    <row r="2544" spans="1:15" s="489" customFormat="1" ht="17.25" customHeight="1" thickBot="1">
      <c r="A2544" s="1084"/>
      <c r="B2544" s="488" t="s">
        <v>79</v>
      </c>
      <c r="C2544" s="1238" t="str">
        <f>'Class-9'!$EB$3</f>
        <v>H &amp; C RAJ</v>
      </c>
      <c r="D2544" s="1239"/>
      <c r="E2544" s="1239"/>
      <c r="F2544" s="1240" t="str">
        <f>IF($J2517="TC",0,IF($J2517="Nso",0,VLOOKUP($A2514,'Class-9'!$B$9:$GZ$108,186,0)))</f>
        <v>0/200</v>
      </c>
      <c r="G2544" s="1241"/>
      <c r="H2544" s="468">
        <f>IF($J2517="TC",0,IF($J2517="Nso",0,VLOOKUP($A2514,'Class-9'!$B$9:$GAZ$108,142,0)))</f>
        <v>0</v>
      </c>
      <c r="I2544" s="1237" t="s">
        <v>74</v>
      </c>
      <c r="J2544" s="1221"/>
      <c r="K2544" s="1221"/>
      <c r="L2544" s="1221"/>
      <c r="M2544" s="1221"/>
      <c r="N2544" s="1221"/>
      <c r="O2544" s="1222"/>
    </row>
    <row r="2545" spans="1:16" ht="17.25" customHeight="1">
      <c r="A2545" s="1084"/>
      <c r="B2545" s="49" t="s">
        <v>79</v>
      </c>
      <c r="C2545" s="1209" t="s">
        <v>205</v>
      </c>
      <c r="D2545" s="1210"/>
      <c r="E2545" s="1211"/>
      <c r="F2545" s="1218" t="s">
        <v>206</v>
      </c>
      <c r="G2545" s="1219"/>
      <c r="H2545" s="519" t="s">
        <v>34</v>
      </c>
      <c r="I2545" s="1220" t="s">
        <v>75</v>
      </c>
      <c r="J2545" s="1221"/>
      <c r="K2545" s="1221"/>
      <c r="L2545" s="1221"/>
      <c r="M2545" s="1221"/>
      <c r="N2545" s="1221"/>
      <c r="O2545" s="1222"/>
    </row>
    <row r="2546" spans="1:16" ht="17.25" customHeight="1">
      <c r="A2546" s="1084"/>
      <c r="B2546" s="49" t="s">
        <v>79</v>
      </c>
      <c r="C2546" s="1212"/>
      <c r="D2546" s="1213"/>
      <c r="E2546" s="1214"/>
      <c r="F2546" s="1223" t="s">
        <v>207</v>
      </c>
      <c r="G2546" s="1224"/>
      <c r="H2546" s="520" t="s">
        <v>204</v>
      </c>
      <c r="I2546" s="1225" t="s">
        <v>76</v>
      </c>
      <c r="J2546" s="1226"/>
      <c r="K2546" s="1226"/>
      <c r="L2546" s="1226"/>
      <c r="M2546" s="1226"/>
      <c r="N2546" s="1226"/>
      <c r="O2546" s="1227"/>
    </row>
    <row r="2547" spans="1:16" ht="17.25" customHeight="1">
      <c r="A2547" s="1084"/>
      <c r="B2547" s="49" t="s">
        <v>79</v>
      </c>
      <c r="C2547" s="1212"/>
      <c r="D2547" s="1213"/>
      <c r="E2547" s="1214"/>
      <c r="F2547" s="1223" t="s">
        <v>211</v>
      </c>
      <c r="G2547" s="1224"/>
      <c r="H2547" s="520" t="s">
        <v>69</v>
      </c>
      <c r="I2547" s="1228"/>
      <c r="J2547" s="1229"/>
      <c r="K2547" s="1229"/>
      <c r="L2547" s="1229"/>
      <c r="M2547" s="1229"/>
      <c r="N2547" s="1229"/>
      <c r="O2547" s="1230"/>
    </row>
    <row r="2548" spans="1:16" ht="17.25" customHeight="1">
      <c r="A2548" s="1084"/>
      <c r="B2548" s="49" t="s">
        <v>79</v>
      </c>
      <c r="C2548" s="1212"/>
      <c r="D2548" s="1213"/>
      <c r="E2548" s="1214"/>
      <c r="F2548" s="1223" t="s">
        <v>212</v>
      </c>
      <c r="G2548" s="1224"/>
      <c r="H2548" s="520" t="s">
        <v>70</v>
      </c>
      <c r="I2548" s="1228"/>
      <c r="J2548" s="1229"/>
      <c r="K2548" s="1229"/>
      <c r="L2548" s="1229"/>
      <c r="M2548" s="1229"/>
      <c r="N2548" s="1229"/>
      <c r="O2548" s="1230"/>
    </row>
    <row r="2549" spans="1:16" ht="17.25" customHeight="1">
      <c r="A2549" s="1084"/>
      <c r="B2549" s="49" t="s">
        <v>79</v>
      </c>
      <c r="C2549" s="1212"/>
      <c r="D2549" s="1213"/>
      <c r="E2549" s="1214"/>
      <c r="F2549" s="1223" t="s">
        <v>125</v>
      </c>
      <c r="G2549" s="1224"/>
      <c r="H2549" s="520" t="s">
        <v>72</v>
      </c>
      <c r="I2549" s="1231" t="s">
        <v>96</v>
      </c>
      <c r="J2549" s="1232"/>
      <c r="K2549" s="1232"/>
      <c r="L2549" s="1232"/>
      <c r="M2549" s="1232"/>
      <c r="N2549" s="1232"/>
      <c r="O2549" s="1233"/>
    </row>
    <row r="2550" spans="1:16" ht="17.25" customHeight="1" thickBot="1">
      <c r="A2550" s="1084"/>
      <c r="B2550" s="62" t="s">
        <v>79</v>
      </c>
      <c r="C2550" s="1215"/>
      <c r="D2550" s="1216"/>
      <c r="E2550" s="1217"/>
      <c r="F2550" s="1206" t="s">
        <v>208</v>
      </c>
      <c r="G2550" s="1207"/>
      <c r="H2550" s="521" t="s">
        <v>71</v>
      </c>
      <c r="I2550" s="1234"/>
      <c r="J2550" s="1235"/>
      <c r="K2550" s="1235"/>
      <c r="L2550" s="1235"/>
      <c r="M2550" s="1235"/>
      <c r="N2550" s="1235"/>
      <c r="O2550" s="1236"/>
    </row>
    <row r="2551" spans="1:16" ht="24.75" customHeight="1" thickTop="1" thickBot="1">
      <c r="A2551" s="504">
        <f>A2514+1</f>
        <v>69</v>
      </c>
      <c r="B2551" s="1083" t="s">
        <v>56</v>
      </c>
      <c r="C2551" s="1083"/>
      <c r="D2551" s="1083"/>
      <c r="E2551" s="1083"/>
      <c r="F2551" s="1083"/>
      <c r="G2551" s="1083"/>
      <c r="H2551" s="1083"/>
      <c r="I2551" s="1083"/>
      <c r="J2551" s="1083"/>
      <c r="K2551" s="1083"/>
      <c r="L2551" s="1083"/>
      <c r="M2551" s="1083"/>
      <c r="N2551" s="1083"/>
      <c r="O2551" s="1083"/>
    </row>
    <row r="2552" spans="1:16" ht="42" customHeight="1" thickTop="1">
      <c r="A2552" s="1084"/>
      <c r="B2552" s="1085"/>
      <c r="C2552" s="1086"/>
      <c r="D2552" s="1089" t="str">
        <f>Master!$E$8</f>
        <v>Govt. Sr. Secondary School Raimalwada</v>
      </c>
      <c r="E2552" s="1090"/>
      <c r="F2552" s="1090"/>
      <c r="G2552" s="1090"/>
      <c r="H2552" s="1090"/>
      <c r="I2552" s="1090"/>
      <c r="J2552" s="1090"/>
      <c r="K2552" s="1090"/>
      <c r="L2552" s="1090"/>
      <c r="M2552" s="1090"/>
      <c r="N2552" s="1090"/>
      <c r="O2552" s="1091"/>
    </row>
    <row r="2553" spans="1:16" ht="27.75" customHeight="1" thickBot="1">
      <c r="A2553" s="1084"/>
      <c r="B2553" s="1087"/>
      <c r="C2553" s="1088"/>
      <c r="D2553" s="1092" t="str">
        <f>Master!$E$11</f>
        <v>P.S.-Bapini (Jodhpur)</v>
      </c>
      <c r="E2553" s="1093"/>
      <c r="F2553" s="1093"/>
      <c r="G2553" s="1093"/>
      <c r="H2553" s="1093"/>
      <c r="I2553" s="1093"/>
      <c r="J2553" s="1093"/>
      <c r="K2553" s="1093"/>
      <c r="L2553" s="1093"/>
      <c r="M2553" s="1093"/>
      <c r="N2553" s="1093"/>
      <c r="O2553" s="1094"/>
    </row>
    <row r="2554" spans="1:16" ht="17.25" customHeight="1">
      <c r="A2554" s="1084"/>
      <c r="B2554" s="352"/>
      <c r="C2554" s="1095" t="s">
        <v>188</v>
      </c>
      <c r="D2554" s="1096"/>
      <c r="E2554" s="1096"/>
      <c r="F2554" s="1096"/>
      <c r="G2554" s="1097"/>
      <c r="H2554" s="1104" t="s">
        <v>161</v>
      </c>
      <c r="I2554" s="1104"/>
      <c r="J2554" s="1107">
        <f>VLOOKUP($A2551,'Class-9'!$B$9:$K$108,6)</f>
        <v>0</v>
      </c>
      <c r="K2554" s="1108"/>
      <c r="L2554" s="1113" t="s">
        <v>77</v>
      </c>
      <c r="M2554" s="1114"/>
      <c r="N2554" s="1115" t="str">
        <f>Master!$E$14</f>
        <v>08151106901</v>
      </c>
      <c r="O2554" s="1116"/>
    </row>
    <row r="2555" spans="1:16" ht="17.25" customHeight="1">
      <c r="A2555" s="1084"/>
      <c r="B2555" s="47"/>
      <c r="C2555" s="1098"/>
      <c r="D2555" s="1099"/>
      <c r="E2555" s="1099"/>
      <c r="F2555" s="1099"/>
      <c r="G2555" s="1100"/>
      <c r="H2555" s="1105"/>
      <c r="I2555" s="1105"/>
      <c r="J2555" s="1109"/>
      <c r="K2555" s="1110"/>
      <c r="L2555" s="1071" t="s">
        <v>73</v>
      </c>
      <c r="M2555" s="1072"/>
      <c r="N2555" s="1072"/>
      <c r="O2555" s="1073"/>
      <c r="P2555" s="165" t="s">
        <v>196</v>
      </c>
    </row>
    <row r="2556" spans="1:16" ht="17.25" customHeight="1" thickBot="1">
      <c r="A2556" s="1084"/>
      <c r="B2556" s="47"/>
      <c r="C2556" s="1101"/>
      <c r="D2556" s="1102"/>
      <c r="E2556" s="1102"/>
      <c r="F2556" s="1102"/>
      <c r="G2556" s="1103"/>
      <c r="H2556" s="1106"/>
      <c r="I2556" s="1106"/>
      <c r="J2556" s="1111"/>
      <c r="K2556" s="1112"/>
      <c r="L2556" s="1074" t="s">
        <v>57</v>
      </c>
      <c r="M2556" s="1075"/>
      <c r="N2556" s="1076" t="str">
        <f>Master!$E$6</f>
        <v>2021-22</v>
      </c>
      <c r="O2556" s="1077"/>
    </row>
    <row r="2557" spans="1:16" ht="21.75" customHeight="1">
      <c r="A2557" s="1084"/>
      <c r="B2557" s="49" t="s">
        <v>79</v>
      </c>
      <c r="C2557" s="1078" t="s">
        <v>22</v>
      </c>
      <c r="D2557" s="1079"/>
      <c r="E2557" s="1079"/>
      <c r="F2557" s="1080"/>
      <c r="G2557" s="482" t="s">
        <v>186</v>
      </c>
      <c r="H2557" s="1081">
        <f>VLOOKUP($A2551,'Class-9'!$B$9:$EX$108,4,0)</f>
        <v>0</v>
      </c>
      <c r="I2557" s="1081"/>
      <c r="J2557" s="1081"/>
      <c r="K2557" s="1081"/>
      <c r="L2557" s="1081"/>
      <c r="M2557" s="1081"/>
      <c r="N2557" s="1081"/>
      <c r="O2557" s="1082"/>
    </row>
    <row r="2558" spans="1:16" ht="21.75" customHeight="1">
      <c r="A2558" s="1084"/>
      <c r="B2558" s="49" t="s">
        <v>79</v>
      </c>
      <c r="C2558" s="1065" t="s">
        <v>24</v>
      </c>
      <c r="D2558" s="1066"/>
      <c r="E2558" s="1066"/>
      <c r="F2558" s="1067"/>
      <c r="G2558" s="483" t="s">
        <v>186</v>
      </c>
      <c r="H2558" s="1068">
        <f>VLOOKUP($A2551,'Class-9'!$B$9:$EX$108,7,0)</f>
        <v>0</v>
      </c>
      <c r="I2558" s="1068"/>
      <c r="J2558" s="1068"/>
      <c r="K2558" s="1068"/>
      <c r="L2558" s="1068"/>
      <c r="M2558" s="1068"/>
      <c r="N2558" s="1068"/>
      <c r="O2558" s="1069"/>
    </row>
    <row r="2559" spans="1:16" ht="21.75" customHeight="1">
      <c r="A2559" s="1084"/>
      <c r="B2559" s="49" t="s">
        <v>79</v>
      </c>
      <c r="C2559" s="1065" t="s">
        <v>25</v>
      </c>
      <c r="D2559" s="1066"/>
      <c r="E2559" s="1066"/>
      <c r="F2559" s="1067"/>
      <c r="G2559" s="483" t="s">
        <v>186</v>
      </c>
      <c r="H2559" s="1068">
        <f>VLOOKUP($A2551,'Class-9'!$B$9:$EX$108,8,0)</f>
        <v>0</v>
      </c>
      <c r="I2559" s="1068"/>
      <c r="J2559" s="1068"/>
      <c r="K2559" s="1068"/>
      <c r="L2559" s="1068"/>
      <c r="M2559" s="1068"/>
      <c r="N2559" s="1068"/>
      <c r="O2559" s="1069"/>
    </row>
    <row r="2560" spans="1:16" ht="21.75" customHeight="1">
      <c r="A2560" s="1084"/>
      <c r="B2560" s="49" t="s">
        <v>79</v>
      </c>
      <c r="C2560" s="1065" t="s">
        <v>58</v>
      </c>
      <c r="D2560" s="1066"/>
      <c r="E2560" s="1066"/>
      <c r="F2560" s="1067"/>
      <c r="G2560" s="483" t="s">
        <v>186</v>
      </c>
      <c r="H2560" s="1068">
        <f>VLOOKUP($A2551,'Class-9'!$B$9:$EX$108,9,0)</f>
        <v>0</v>
      </c>
      <c r="I2560" s="1068"/>
      <c r="J2560" s="1068"/>
      <c r="K2560" s="1068"/>
      <c r="L2560" s="1068"/>
      <c r="M2560" s="1068"/>
      <c r="N2560" s="1068"/>
      <c r="O2560" s="1069"/>
    </row>
    <row r="2561" spans="1:15" ht="21.75" customHeight="1">
      <c r="A2561" s="1084"/>
      <c r="B2561" s="49" t="s">
        <v>79</v>
      </c>
      <c r="C2561" s="1065" t="s">
        <v>59</v>
      </c>
      <c r="D2561" s="1066"/>
      <c r="E2561" s="1066"/>
      <c r="F2561" s="1067"/>
      <c r="G2561" s="483" t="s">
        <v>186</v>
      </c>
      <c r="H2561" s="1070" t="str">
        <f>CONCATENATE('Class-9'!$G$4,'Class-9'!$J$4)</f>
        <v>9(A)</v>
      </c>
      <c r="I2561" s="1068"/>
      <c r="J2561" s="1068"/>
      <c r="K2561" s="1068"/>
      <c r="L2561" s="1068"/>
      <c r="M2561" s="1068"/>
      <c r="N2561" s="1068"/>
      <c r="O2561" s="1069"/>
    </row>
    <row r="2562" spans="1:15" ht="21.75" customHeight="1" thickBot="1">
      <c r="A2562" s="1084"/>
      <c r="B2562" s="49" t="s">
        <v>79</v>
      </c>
      <c r="C2562" s="1145" t="s">
        <v>27</v>
      </c>
      <c r="D2562" s="1146"/>
      <c r="E2562" s="1146"/>
      <c r="F2562" s="1147"/>
      <c r="G2562" s="484" t="s">
        <v>186</v>
      </c>
      <c r="H2562" s="1148">
        <f>VLOOKUP($A2551,'Class-9'!$B$9:$EX$108,10,0)</f>
        <v>0</v>
      </c>
      <c r="I2562" s="1148"/>
      <c r="J2562" s="1148"/>
      <c r="K2562" s="1148"/>
      <c r="L2562" s="1148"/>
      <c r="M2562" s="1148"/>
      <c r="N2562" s="1148"/>
      <c r="O2562" s="1149"/>
    </row>
    <row r="2563" spans="1:15" ht="19.5" customHeight="1">
      <c r="A2563" s="1084"/>
      <c r="B2563" s="60" t="s">
        <v>79</v>
      </c>
      <c r="C2563" s="1150" t="s">
        <v>60</v>
      </c>
      <c r="D2563" s="1151"/>
      <c r="E2563" s="1154" t="s">
        <v>83</v>
      </c>
      <c r="F2563" s="1154" t="s">
        <v>84</v>
      </c>
      <c r="G2563" s="1156" t="s">
        <v>33</v>
      </c>
      <c r="H2563" s="1158" t="s">
        <v>61</v>
      </c>
      <c r="I2563" s="1158"/>
      <c r="J2563" s="1159"/>
      <c r="K2563" s="1160" t="s">
        <v>100</v>
      </c>
      <c r="L2563" s="1161"/>
      <c r="M2563" s="1162"/>
      <c r="N2563" s="1154" t="s">
        <v>91</v>
      </c>
      <c r="O2563" s="1163" t="s">
        <v>209</v>
      </c>
    </row>
    <row r="2564" spans="1:15" ht="21.75" customHeight="1">
      <c r="A2564" s="1084"/>
      <c r="B2564" s="60"/>
      <c r="C2564" s="1152"/>
      <c r="D2564" s="1153"/>
      <c r="E2564" s="1155"/>
      <c r="F2564" s="1155"/>
      <c r="G2564" s="1157"/>
      <c r="H2564" s="507" t="s">
        <v>32</v>
      </c>
      <c r="I2564" s="347" t="s">
        <v>199</v>
      </c>
      <c r="J2564" s="508" t="s">
        <v>33</v>
      </c>
      <c r="K2564" s="507" t="s">
        <v>32</v>
      </c>
      <c r="L2564" s="347" t="s">
        <v>199</v>
      </c>
      <c r="M2564" s="508" t="s">
        <v>33</v>
      </c>
      <c r="N2564" s="1155"/>
      <c r="O2564" s="1164"/>
    </row>
    <row r="2565" spans="1:15" ht="21.75" customHeight="1" thickBot="1">
      <c r="A2565" s="1084"/>
      <c r="B2565" s="60" t="s">
        <v>79</v>
      </c>
      <c r="C2565" s="1139" t="s">
        <v>62</v>
      </c>
      <c r="D2565" s="1140"/>
      <c r="E2565" s="509">
        <f>'Class-9'!$L$7</f>
        <v>20</v>
      </c>
      <c r="F2565" s="509">
        <f>'Class-9'!$M$7</f>
        <v>20</v>
      </c>
      <c r="G2565" s="510">
        <f>SUM(E2565:F2565)</f>
        <v>40</v>
      </c>
      <c r="H2565" s="509">
        <f>'Class-9'!$O$7</f>
        <v>48</v>
      </c>
      <c r="I2565" s="509">
        <f>'Class-9'!$P$7</f>
        <v>12</v>
      </c>
      <c r="J2565" s="510">
        <f>SUM(H2565:I2565)</f>
        <v>60</v>
      </c>
      <c r="K2565" s="509">
        <f>'Class-9'!$R$7</f>
        <v>80</v>
      </c>
      <c r="L2565" s="509">
        <f>'Class-9'!$S$7</f>
        <v>20</v>
      </c>
      <c r="M2565" s="510">
        <f>SUM(K2565:L2565)</f>
        <v>100</v>
      </c>
      <c r="N2565" s="509">
        <f>SUM(G2565,J2565,M2565)</f>
        <v>200</v>
      </c>
      <c r="O2565" s="1165"/>
    </row>
    <row r="2566" spans="1:15" ht="17.25" customHeight="1">
      <c r="A2566" s="1084"/>
      <c r="B2566" s="60" t="s">
        <v>79</v>
      </c>
      <c r="C2566" s="1141" t="str">
        <f>'Class-9'!$L$3</f>
        <v>HINDI</v>
      </c>
      <c r="D2566" s="1142"/>
      <c r="E2566" s="511">
        <f>IF($J2554="TC",0,IF($J2554="Nso",0,VLOOKUP($A2551,'Class-9'!$B$9:$EX$108,11,0)))</f>
        <v>0</v>
      </c>
      <c r="F2566" s="511">
        <f>IF($J2554="TC",0,IF($J2554="Nso",0,VLOOKUP($A2551,'Class-9'!$B$9:$EX$108,12,0)))</f>
        <v>0</v>
      </c>
      <c r="G2566" s="512">
        <f>E2566+F2566</f>
        <v>0</v>
      </c>
      <c r="H2566" s="511">
        <f>IF($J2554="TC",0,IF($J2554="Nso",0,VLOOKUP($A2551,'Class-9'!$B$9:$EX$108,14,0)))</f>
        <v>0</v>
      </c>
      <c r="I2566" s="511">
        <f>IF($J2554="TC",0,IF($J2554="Nso",0,VLOOKUP($A2551,'Class-9'!$B$9:$EX$108,15,0)))</f>
        <v>0</v>
      </c>
      <c r="J2566" s="512">
        <f>H2566+I2566</f>
        <v>0</v>
      </c>
      <c r="K2566" s="511">
        <f>IF($J2554="TC",0,IF($J2554="Nso",0,VLOOKUP($A2551,'Class-9'!$B$9:$EX$108,17,0)))</f>
        <v>0</v>
      </c>
      <c r="L2566" s="511">
        <f>IF($J2554="Nso",0,VLOOKUP($A2551,'Class-9'!$B$9:$EX$108,18,0))</f>
        <v>0</v>
      </c>
      <c r="M2566" s="512">
        <f>K2566+L2566</f>
        <v>0</v>
      </c>
      <c r="N2566" s="511">
        <f>G2566+J2566+M2566</f>
        <v>0</v>
      </c>
      <c r="O2566" s="513" t="str">
        <f>IF($J2554="TC",0,IF($J2554="Nso",0,VLOOKUP($A2551,'Class-9'!$B$9:$EX$108,24,0)))</f>
        <v/>
      </c>
    </row>
    <row r="2567" spans="1:15" ht="17.25" customHeight="1">
      <c r="A2567" s="1084"/>
      <c r="B2567" s="60" t="s">
        <v>79</v>
      </c>
      <c r="C2567" s="1143" t="str">
        <f>'Class-9'!$Z$3</f>
        <v>ENGLISH</v>
      </c>
      <c r="D2567" s="1144"/>
      <c r="E2567" s="511">
        <f>IF($J2554="TC",0,IF($J2554="Nso",0,VLOOKUP($A2551,'Class-9'!$B$9:$EX$108,25,0)))</f>
        <v>0</v>
      </c>
      <c r="F2567" s="511">
        <f>IF($J2554="TC",0,IF($J2554="Nso",0,VLOOKUP($A2551,'Class-9'!$B$9:$EX$108,26,0)))</f>
        <v>0</v>
      </c>
      <c r="G2567" s="514">
        <f t="shared" ref="G2567:G2571" si="272">E2567+F2567</f>
        <v>0</v>
      </c>
      <c r="H2567" s="472">
        <f>IF($J2554="TC",0,IF($J2554="Nso",0,VLOOKUP($A2551,'Class-9'!$B$9:$EX$108,28,0)))</f>
        <v>0</v>
      </c>
      <c r="I2567" s="511">
        <f>IF($J2554="TC",0,IF($J2554="Nso",0,VLOOKUP($A2551,'Class-9'!$B$9:$EX$108,29,0)))</f>
        <v>0</v>
      </c>
      <c r="J2567" s="514">
        <f t="shared" ref="J2567:J2571" si="273">H2567+I2567</f>
        <v>0</v>
      </c>
      <c r="K2567" s="511">
        <f>IF($J2554="TC",0,IF($J2554="Nso",0,VLOOKUP($A2551,'Class-9'!$B$9:$EX$108,31,0)))</f>
        <v>0</v>
      </c>
      <c r="L2567" s="511">
        <f>IF($J2554="Nso",0,VLOOKUP($A2551,'Class-9'!$B$9:$EX$108,32,0))</f>
        <v>0</v>
      </c>
      <c r="M2567" s="514">
        <f t="shared" ref="M2567:M2571" si="274">K2567+L2567</f>
        <v>0</v>
      </c>
      <c r="N2567" s="511">
        <f t="shared" ref="N2567:N2571" si="275">G2567+J2567+M2567</f>
        <v>0</v>
      </c>
      <c r="O2567" s="513" t="str">
        <f>IF($J2554="TC",0,IF($J2554="Nso",0,VLOOKUP($A2551,'Class-9'!$B$9:$EX$108,38,0)))</f>
        <v/>
      </c>
    </row>
    <row r="2568" spans="1:15" ht="17.25" customHeight="1">
      <c r="A2568" s="1084"/>
      <c r="B2568" s="60" t="s">
        <v>79</v>
      </c>
      <c r="C2568" s="1143" t="str">
        <f>'Class-9'!$AN$3</f>
        <v>SANSKRIT</v>
      </c>
      <c r="D2568" s="1144"/>
      <c r="E2568" s="511">
        <f>IF($J2554="TC",0,IF($J2554="Nso",0,VLOOKUP($A2551,'Class-9'!$B$9:$EX$108,39,0)))</f>
        <v>0</v>
      </c>
      <c r="F2568" s="511">
        <f>IF($J2554="TC",0,IF($J2554="TC",0,IF($J2554="Nso",0,VLOOKUP($A2551,'Class-9'!$B$9:$EX$108,40,0))))</f>
        <v>0</v>
      </c>
      <c r="G2568" s="514">
        <f t="shared" si="272"/>
        <v>0</v>
      </c>
      <c r="H2568" s="472">
        <f>IF($J2554="TC",0,IF($J2554="Nso",0,VLOOKUP($A2551,'Class-9'!$B$9:$EX$108,42,0)))</f>
        <v>0</v>
      </c>
      <c r="I2568" s="511">
        <f>IF($J2554="TC",0,IF($J2554="Nso",0,VLOOKUP($A2551,'Class-9'!$B$9:$EX$108,43,0)))</f>
        <v>0</v>
      </c>
      <c r="J2568" s="514">
        <f t="shared" si="273"/>
        <v>0</v>
      </c>
      <c r="K2568" s="511">
        <f>IF($J2554="TC",0,IF($J2554="Nso",0,VLOOKUP($A2551,'Class-9'!$B$9:$EX$108,45,0)))</f>
        <v>0</v>
      </c>
      <c r="L2568" s="511">
        <f>IF($J2554="Nso",0,VLOOKUP($A2551,'Class-9'!$B$9:$EX$108,46,0))</f>
        <v>0</v>
      </c>
      <c r="M2568" s="514">
        <f t="shared" si="274"/>
        <v>0</v>
      </c>
      <c r="N2568" s="511">
        <f t="shared" si="275"/>
        <v>0</v>
      </c>
      <c r="O2568" s="513" t="str">
        <f>IF($J2554="TC",0,IF($J2554="Nso",0,VLOOKUP($A2551,'Class-9'!$B$9:$EX$108,52,0)))</f>
        <v/>
      </c>
    </row>
    <row r="2569" spans="1:15" ht="17.25" customHeight="1">
      <c r="A2569" s="1084"/>
      <c r="B2569" s="60" t="s">
        <v>79</v>
      </c>
      <c r="C2569" s="1143" t="str">
        <f>'Class-9'!$BB$3</f>
        <v>SCIENCE</v>
      </c>
      <c r="D2569" s="1144"/>
      <c r="E2569" s="511">
        <f>IF($J2554="TC",0,IF($J2554="Nso",0,VLOOKUP($A2551,'Class-9'!$B$9:$EX$108,53,0)))</f>
        <v>0</v>
      </c>
      <c r="F2569" s="511">
        <f>IF($J2554="TC",0,IF($J2554="Nso",0,VLOOKUP($A2551,'Class-9'!$B$9:$EX$108,54,0)))</f>
        <v>0</v>
      </c>
      <c r="G2569" s="514">
        <f t="shared" si="272"/>
        <v>0</v>
      </c>
      <c r="H2569" s="472">
        <f>IF($J2554="TC",0,IF($J2554="Nso",0,VLOOKUP($A2551,'Class-9'!$B$9:$EX$108,56,0)))</f>
        <v>0</v>
      </c>
      <c r="I2569" s="511">
        <f>IF($J2554="TC",0,IF($J2554="Nso",0,VLOOKUP($A2551,'Class-9'!$B$9:$EX$108,57,0)))</f>
        <v>0</v>
      </c>
      <c r="J2569" s="514">
        <f t="shared" si="273"/>
        <v>0</v>
      </c>
      <c r="K2569" s="511">
        <f>IF($J2554="TC",0,IF($J2554="Nso",0,VLOOKUP($A2551,'Class-9'!$B$9:$EX$108,59,0)))</f>
        <v>0</v>
      </c>
      <c r="L2569" s="511">
        <f>IF($J2554="Nso",0,VLOOKUP($A2551,'Class-9'!$B$9:$EX$108,60,0))</f>
        <v>0</v>
      </c>
      <c r="M2569" s="514">
        <f t="shared" si="274"/>
        <v>0</v>
      </c>
      <c r="N2569" s="511">
        <f t="shared" si="275"/>
        <v>0</v>
      </c>
      <c r="O2569" s="513" t="str">
        <f>IF($J2554="TC",0,IF($J2554="Nso",0,VLOOKUP($A2551,'Class-9'!$B$9:$EX$108,66,0)))</f>
        <v/>
      </c>
    </row>
    <row r="2570" spans="1:15" ht="17.25" customHeight="1">
      <c r="A2570" s="1084"/>
      <c r="B2570" s="60" t="s">
        <v>79</v>
      </c>
      <c r="C2570" s="1143" t="str">
        <f>'Class-9'!$BP$3</f>
        <v>MATHEMATICS</v>
      </c>
      <c r="D2570" s="1144"/>
      <c r="E2570" s="511">
        <f>IF($J2554="TC",0,IF($J2554="Nso",0,VLOOKUP($A2551,'Class-9'!$B$9:$EX$108,67,0)))</f>
        <v>0</v>
      </c>
      <c r="F2570" s="511">
        <f>IF($J2554="TC",0,IF($J2554="Nso",0,VLOOKUP($A2551,'Class-9'!$B$9:$EX$108,68,0)))</f>
        <v>0</v>
      </c>
      <c r="G2570" s="514">
        <f t="shared" si="272"/>
        <v>0</v>
      </c>
      <c r="H2570" s="472">
        <f>IF($J2554="TC",0,IF($J2554="Nso",0,VLOOKUP($A2551,'Class-9'!$B$9:$EX$108,70,0)))</f>
        <v>0</v>
      </c>
      <c r="I2570" s="511">
        <f>IF($J2554="TC",0,IF($J2554="Nso",0,VLOOKUP($A2551,'Class-9'!$B$9:$EX$108,71,0)))</f>
        <v>0</v>
      </c>
      <c r="J2570" s="514">
        <f t="shared" si="273"/>
        <v>0</v>
      </c>
      <c r="K2570" s="511">
        <f>IF($J2554="TC",0,IF($J2554="Nso",0,VLOOKUP($A2551,'Class-9'!$B$9:$EX$108,73,0)))</f>
        <v>0</v>
      </c>
      <c r="L2570" s="511">
        <f>IF($J2554="Nso",0,VLOOKUP($A2551,'Class-9'!$B$9:$EX$108,74,0))</f>
        <v>0</v>
      </c>
      <c r="M2570" s="514">
        <f t="shared" si="274"/>
        <v>0</v>
      </c>
      <c r="N2570" s="511">
        <f t="shared" si="275"/>
        <v>0</v>
      </c>
      <c r="O2570" s="513" t="str">
        <f>IF($J2554="TC",0,IF($J2554="Nso",0,VLOOKUP($A2551,'Class-9'!$B$9:$EX$108,80,0)))</f>
        <v/>
      </c>
    </row>
    <row r="2571" spans="1:15" ht="17.25" customHeight="1" thickBot="1">
      <c r="A2571" s="1084"/>
      <c r="B2571" s="60" t="s">
        <v>79</v>
      </c>
      <c r="C2571" s="1117" t="str">
        <f>'Class-9'!$CD$3</f>
        <v>SOCIAL SCIENCE</v>
      </c>
      <c r="D2571" s="1118"/>
      <c r="E2571" s="511">
        <f>IF($J2554="TC",0,IF($J2554="Nso",0,VLOOKUP($A2551,'Class-9'!$B$9:$EX$108,81,0)))</f>
        <v>0</v>
      </c>
      <c r="F2571" s="511">
        <f>IF($J2554="TC",0,IF($J2554="Nso",0,VLOOKUP($A2551,'Class-9'!$B$9:$EX$108,82,0)))</f>
        <v>0</v>
      </c>
      <c r="G2571" s="515">
        <f t="shared" si="272"/>
        <v>0</v>
      </c>
      <c r="H2571" s="516">
        <f>IF($J2554="TC",0,IF($J2554="Nso",0,VLOOKUP($A2551,'Class-9'!$B$9:$EX$108,84,0)))</f>
        <v>0</v>
      </c>
      <c r="I2571" s="511">
        <f>IF($J2554="TC",0,IF($J2554="Nso",0,VLOOKUP($A2551,'Class-9'!$B$9:$EX$108,85,0)))</f>
        <v>0</v>
      </c>
      <c r="J2571" s="515">
        <f t="shared" si="273"/>
        <v>0</v>
      </c>
      <c r="K2571" s="511">
        <f>IF($J2554="TC",0,IF($J2554="Nso",0,VLOOKUP($A2551,'Class-9'!$B$9:$EX$108,87,0)))</f>
        <v>0</v>
      </c>
      <c r="L2571" s="511">
        <f>IF($J2554="Nso",0,VLOOKUP($A2551,'Class-9'!$B$9:$EX$108,88,0))</f>
        <v>0</v>
      </c>
      <c r="M2571" s="515">
        <f t="shared" si="274"/>
        <v>0</v>
      </c>
      <c r="N2571" s="511">
        <f t="shared" si="275"/>
        <v>0</v>
      </c>
      <c r="O2571" s="513" t="str">
        <f>IF($J2554="TC",0,IF($J2554="Nso",0,VLOOKUP($A2551,'Class-9'!$B$9:$EX$108,94,0)))</f>
        <v/>
      </c>
    </row>
    <row r="2572" spans="1:15" ht="21.75" customHeight="1">
      <c r="A2572" s="1084"/>
      <c r="B2572" s="60" t="s">
        <v>79</v>
      </c>
      <c r="C2572" s="1119" t="s">
        <v>92</v>
      </c>
      <c r="D2572" s="1120"/>
      <c r="E2572" s="1121"/>
      <c r="F2572" s="1125" t="s">
        <v>93</v>
      </c>
      <c r="G2572" s="1126"/>
      <c r="H2572" s="1127" t="s">
        <v>94</v>
      </c>
      <c r="I2572" s="1128"/>
      <c r="J2572" s="1129" t="s">
        <v>47</v>
      </c>
      <c r="K2572" s="1130"/>
      <c r="L2572" s="517" t="s">
        <v>114</v>
      </c>
      <c r="M2572" s="1131" t="s">
        <v>45</v>
      </c>
      <c r="N2572" s="1132"/>
      <c r="O2572" s="518" t="s">
        <v>49</v>
      </c>
    </row>
    <row r="2573" spans="1:15" ht="21.75" customHeight="1" thickBot="1">
      <c r="A2573" s="1084"/>
      <c r="B2573" s="60" t="s">
        <v>79</v>
      </c>
      <c r="C2573" s="1122"/>
      <c r="D2573" s="1123"/>
      <c r="E2573" s="1124"/>
      <c r="F2573" s="1133">
        <f>IF($J2554="TC",0,IF($J2554="Nso",0,VLOOKUP($A2551,'Class-9'!$B$9:$EX$108,146,0)))</f>
        <v>0</v>
      </c>
      <c r="G2573" s="1134"/>
      <c r="H2573" s="1133">
        <f>IF($J2554="TC",0,IF($J2554="Nso",0,VLOOKUP($A2551,'Class-9'!$B$9:$EX$108,147,0)))</f>
        <v>0</v>
      </c>
      <c r="I2573" s="1134"/>
      <c r="J2573" s="1135">
        <f>IF($J2554="TC",0,IF($J2554="Nso",0,VLOOKUP($A2551,'Class-9'!$B$9:$EX$108,148,0)))</f>
        <v>0</v>
      </c>
      <c r="K2573" s="1136"/>
      <c r="L2573" s="349" t="str">
        <f>IF($J2554="TC",0,IF($J2554="Nso",0,VLOOKUP($A2551,'Class-9'!$B$9:$EX$108,149,0)))</f>
        <v/>
      </c>
      <c r="M2573" s="1137" t="str">
        <f>IF($J2554="TC","TC",IF($J2554="Nso","NSO",VLOOKUP($A2551,'Class-9'!$B$9:$EX$108,150,0)))</f>
        <v/>
      </c>
      <c r="N2573" s="1138"/>
      <c r="O2573" s="123" t="str">
        <f>IF($J2554="Nso",0,VLOOKUP($A2551,'Class-9'!$B$9:$EX$108,152,0))</f>
        <v/>
      </c>
    </row>
    <row r="2574" spans="1:15" ht="21.75" customHeight="1">
      <c r="A2574" s="1084"/>
      <c r="B2574" s="60" t="s">
        <v>79</v>
      </c>
      <c r="C2574" s="1186" t="s">
        <v>65</v>
      </c>
      <c r="D2574" s="1187"/>
      <c r="E2574" s="1187"/>
      <c r="F2574" s="1187"/>
      <c r="G2574" s="1187"/>
      <c r="H2574" s="1188"/>
      <c r="I2574" s="1189" t="s">
        <v>66</v>
      </c>
      <c r="J2574" s="1190"/>
      <c r="K2574" s="1190"/>
      <c r="L2574" s="124">
        <f>VLOOKUP($A2551,'Class-9'!$B$9:$EX$108,143,0)</f>
        <v>0</v>
      </c>
      <c r="M2574" s="1191" t="s">
        <v>126</v>
      </c>
      <c r="N2574" s="1192"/>
      <c r="O2574" s="1193"/>
    </row>
    <row r="2575" spans="1:15" ht="21.75" customHeight="1" thickBot="1">
      <c r="A2575" s="1084"/>
      <c r="B2575" s="60" t="s">
        <v>79</v>
      </c>
      <c r="C2575" s="1194" t="s">
        <v>60</v>
      </c>
      <c r="D2575" s="1195"/>
      <c r="E2575" s="1195"/>
      <c r="F2575" s="1196" t="s">
        <v>197</v>
      </c>
      <c r="G2575" s="1196"/>
      <c r="H2575" s="351" t="s">
        <v>53</v>
      </c>
      <c r="I2575" s="1197" t="s">
        <v>67</v>
      </c>
      <c r="J2575" s="1198"/>
      <c r="K2575" s="1198"/>
      <c r="L2575" s="174">
        <f>VLOOKUP($A2551,'Class-9'!$B$9:$EX$108,144,0)</f>
        <v>0</v>
      </c>
      <c r="M2575" s="1199" t="str">
        <f>IF($J2554="TC",0,IF($J2554="Nso",0,VLOOKUP($A2551,'Class-9'!$B$9:$EX$108,145,0)))</f>
        <v/>
      </c>
      <c r="N2575" s="1200"/>
      <c r="O2575" s="1201"/>
    </row>
    <row r="2576" spans="1:15" ht="21.75" customHeight="1">
      <c r="A2576" s="1084"/>
      <c r="B2576" s="60" t="s">
        <v>79</v>
      </c>
      <c r="C2576" s="1194"/>
      <c r="D2576" s="1195"/>
      <c r="E2576" s="1195"/>
      <c r="F2576" s="1196"/>
      <c r="G2576" s="1196"/>
      <c r="H2576" s="490" t="s">
        <v>203</v>
      </c>
      <c r="I2576" s="1202" t="s">
        <v>68</v>
      </c>
      <c r="J2576" s="1203"/>
      <c r="K2576" s="1203"/>
      <c r="L2576" s="1204">
        <f>IF($J2554="TC","Transferred",IF($J2554="Nso","NameSeparated",VLOOKUP($A2551,'Class-9'!$B$9:$EX$108,153,0)))</f>
        <v>0</v>
      </c>
      <c r="M2576" s="1204"/>
      <c r="N2576" s="1204"/>
      <c r="O2576" s="1205"/>
    </row>
    <row r="2577" spans="1:15" s="489" customFormat="1" ht="17.25" customHeight="1">
      <c r="A2577" s="1084"/>
      <c r="B2577" s="488" t="s">
        <v>79</v>
      </c>
      <c r="C2577" s="1166" t="str">
        <f>'Class-9'!$CR$3</f>
        <v>Foundation Of Information Tech.</v>
      </c>
      <c r="D2577" s="1167"/>
      <c r="E2577" s="1168"/>
      <c r="F2577" s="1169" t="str">
        <f>IF($J2554="TC",0,IF($J2554="Nso",0,VLOOKUP($A2551,'Class-9'!$B$9:$GA$108,170,0)))</f>
        <v>0/200</v>
      </c>
      <c r="G2577" s="1169"/>
      <c r="H2577" s="122">
        <f>IF($J2554="TC",0,IF($J2554="Nso",0,VLOOKUP($A2551,'Class-9'!$B$9:$GA$108,106,0)))</f>
        <v>0</v>
      </c>
      <c r="I2577" s="1170" t="s">
        <v>81</v>
      </c>
      <c r="J2577" s="1171"/>
      <c r="K2577" s="1171"/>
      <c r="L2577" s="1172">
        <f>'Class-9'!$T$2</f>
        <v>44676</v>
      </c>
      <c r="M2577" s="1173"/>
      <c r="N2577" s="1173"/>
      <c r="O2577" s="1174"/>
    </row>
    <row r="2578" spans="1:15" s="489" customFormat="1" ht="17.25" customHeight="1">
      <c r="A2578" s="1084"/>
      <c r="B2578" s="488" t="s">
        <v>79</v>
      </c>
      <c r="C2578" s="1175" t="str">
        <f>'Class-9'!$DD$3</f>
        <v>Health &amp; Phy. Edu.</v>
      </c>
      <c r="D2578" s="1169"/>
      <c r="E2578" s="1169"/>
      <c r="F2578" s="1176" t="str">
        <f>IF($J2554="TC",0,IF($J2554="Nso",0,VLOOKUP($A2551,'Class-9'!$B$9:$GA$108,174,0)))</f>
        <v>0/200</v>
      </c>
      <c r="G2578" s="1177"/>
      <c r="H2578" s="122">
        <f>IF($J2554="TC",0,IF($J2554="Nso",0,VLOOKUP($A2551,'Class-9'!$B$9:$GA$108,118,0)))</f>
        <v>0</v>
      </c>
      <c r="I2578" s="1178"/>
      <c r="J2578" s="1179"/>
      <c r="K2578" s="1179"/>
      <c r="L2578" s="1179"/>
      <c r="M2578" s="1179"/>
      <c r="N2578" s="1179"/>
      <c r="O2578" s="1180"/>
    </row>
    <row r="2579" spans="1:15" s="489" customFormat="1" ht="17.25" customHeight="1">
      <c r="A2579" s="1084"/>
      <c r="B2579" s="488" t="s">
        <v>79</v>
      </c>
      <c r="C2579" s="1184" t="str">
        <f>'Class-9'!$DP$3</f>
        <v>S.U.P.W.</v>
      </c>
      <c r="D2579" s="1185"/>
      <c r="E2579" s="1185"/>
      <c r="F2579" s="1176" t="str">
        <f>IF($J2554="TC",0,IF($J2554="Nso",0,VLOOKUP($A2551,'Class-9'!$B$9:$GA$108,178,0)))</f>
        <v>0/100</v>
      </c>
      <c r="G2579" s="1177"/>
      <c r="H2579" s="122">
        <f>IF($J2554="TC",0,IF($J2554="Nso",0,VLOOKUP($A2551,'Class-9'!$B$9:$GA$108,124,0)))</f>
        <v>0</v>
      </c>
      <c r="I2579" s="1181"/>
      <c r="J2579" s="1182"/>
      <c r="K2579" s="1182"/>
      <c r="L2579" s="1182"/>
      <c r="M2579" s="1182"/>
      <c r="N2579" s="1182"/>
      <c r="O2579" s="1183"/>
    </row>
    <row r="2580" spans="1:15" s="489" customFormat="1" ht="17.25" customHeight="1">
      <c r="A2580" s="1084"/>
      <c r="B2580" s="488"/>
      <c r="C2580" s="1184" t="str">
        <f>'Class-9'!$DV$3</f>
        <v>ART EDUCATION</v>
      </c>
      <c r="D2580" s="1185"/>
      <c r="E2580" s="1185"/>
      <c r="F2580" s="1176" t="str">
        <f>IF($J2553="TC",0,IF($J2553="Nso",0,VLOOKUP($A2551,'Class-9'!$B$9:$GA$108,182,0)))</f>
        <v>0/100</v>
      </c>
      <c r="G2580" s="1177"/>
      <c r="H2580" s="122">
        <f>IF($J2553="TC",0,IF($J2553="Nso",0,VLOOKUP($A2551,'Class-9'!$B$9:$GA$108,130,0)))</f>
        <v>0</v>
      </c>
      <c r="I2580" s="1237" t="s">
        <v>95</v>
      </c>
      <c r="J2580" s="1221"/>
      <c r="K2580" s="1221"/>
      <c r="L2580" s="1221"/>
      <c r="M2580" s="1221"/>
      <c r="N2580" s="1221"/>
      <c r="O2580" s="1222"/>
    </row>
    <row r="2581" spans="1:15" s="489" customFormat="1" ht="17.25" customHeight="1" thickBot="1">
      <c r="A2581" s="1084"/>
      <c r="B2581" s="488" t="s">
        <v>79</v>
      </c>
      <c r="C2581" s="1238" t="str">
        <f>'Class-9'!$EB$3</f>
        <v>H &amp; C RAJ</v>
      </c>
      <c r="D2581" s="1239"/>
      <c r="E2581" s="1239"/>
      <c r="F2581" s="1240" t="str">
        <f>IF($J2554="TC",0,IF($J2554="Nso",0,VLOOKUP($A2551,'Class-9'!$B$9:$GZ$108,186,0)))</f>
        <v>0/200</v>
      </c>
      <c r="G2581" s="1241"/>
      <c r="H2581" s="468">
        <f>IF($J2554="TC",0,IF($J2554="Nso",0,VLOOKUP($A2551,'Class-9'!$B$9:$GAZ$108,142,0)))</f>
        <v>0</v>
      </c>
      <c r="I2581" s="1237" t="s">
        <v>74</v>
      </c>
      <c r="J2581" s="1221"/>
      <c r="K2581" s="1221"/>
      <c r="L2581" s="1221"/>
      <c r="M2581" s="1221"/>
      <c r="N2581" s="1221"/>
      <c r="O2581" s="1222"/>
    </row>
    <row r="2582" spans="1:15" ht="17.25" customHeight="1">
      <c r="A2582" s="1084"/>
      <c r="B2582" s="49" t="s">
        <v>79</v>
      </c>
      <c r="C2582" s="1209" t="s">
        <v>205</v>
      </c>
      <c r="D2582" s="1210"/>
      <c r="E2582" s="1211"/>
      <c r="F2582" s="1218" t="s">
        <v>206</v>
      </c>
      <c r="G2582" s="1219"/>
      <c r="H2582" s="519" t="s">
        <v>34</v>
      </c>
      <c r="I2582" s="1220" t="s">
        <v>75</v>
      </c>
      <c r="J2582" s="1221"/>
      <c r="K2582" s="1221"/>
      <c r="L2582" s="1221"/>
      <c r="M2582" s="1221"/>
      <c r="N2582" s="1221"/>
      <c r="O2582" s="1222"/>
    </row>
    <row r="2583" spans="1:15" ht="17.25" customHeight="1">
      <c r="A2583" s="1084"/>
      <c r="B2583" s="49" t="s">
        <v>79</v>
      </c>
      <c r="C2583" s="1212"/>
      <c r="D2583" s="1213"/>
      <c r="E2583" s="1214"/>
      <c r="F2583" s="1223" t="s">
        <v>207</v>
      </c>
      <c r="G2583" s="1224"/>
      <c r="H2583" s="520" t="s">
        <v>204</v>
      </c>
      <c r="I2583" s="1225" t="s">
        <v>76</v>
      </c>
      <c r="J2583" s="1226"/>
      <c r="K2583" s="1226"/>
      <c r="L2583" s="1226"/>
      <c r="M2583" s="1226"/>
      <c r="N2583" s="1226"/>
      <c r="O2583" s="1227"/>
    </row>
    <row r="2584" spans="1:15" ht="17.25" customHeight="1">
      <c r="A2584" s="1084"/>
      <c r="B2584" s="49" t="s">
        <v>79</v>
      </c>
      <c r="C2584" s="1212"/>
      <c r="D2584" s="1213"/>
      <c r="E2584" s="1214"/>
      <c r="F2584" s="1223" t="s">
        <v>211</v>
      </c>
      <c r="G2584" s="1224"/>
      <c r="H2584" s="520" t="s">
        <v>69</v>
      </c>
      <c r="I2584" s="1228"/>
      <c r="J2584" s="1229"/>
      <c r="K2584" s="1229"/>
      <c r="L2584" s="1229"/>
      <c r="M2584" s="1229"/>
      <c r="N2584" s="1229"/>
      <c r="O2584" s="1230"/>
    </row>
    <row r="2585" spans="1:15" ht="17.25" customHeight="1">
      <c r="A2585" s="1084"/>
      <c r="B2585" s="49" t="s">
        <v>79</v>
      </c>
      <c r="C2585" s="1212"/>
      <c r="D2585" s="1213"/>
      <c r="E2585" s="1214"/>
      <c r="F2585" s="1223" t="s">
        <v>212</v>
      </c>
      <c r="G2585" s="1224"/>
      <c r="H2585" s="520" t="s">
        <v>70</v>
      </c>
      <c r="I2585" s="1228"/>
      <c r="J2585" s="1229"/>
      <c r="K2585" s="1229"/>
      <c r="L2585" s="1229"/>
      <c r="M2585" s="1229"/>
      <c r="N2585" s="1229"/>
      <c r="O2585" s="1230"/>
    </row>
    <row r="2586" spans="1:15" ht="17.25" customHeight="1">
      <c r="A2586" s="1084"/>
      <c r="B2586" s="49" t="s">
        <v>79</v>
      </c>
      <c r="C2586" s="1212"/>
      <c r="D2586" s="1213"/>
      <c r="E2586" s="1214"/>
      <c r="F2586" s="1223" t="s">
        <v>125</v>
      </c>
      <c r="G2586" s="1224"/>
      <c r="H2586" s="520" t="s">
        <v>72</v>
      </c>
      <c r="I2586" s="1231" t="s">
        <v>96</v>
      </c>
      <c r="J2586" s="1232"/>
      <c r="K2586" s="1232"/>
      <c r="L2586" s="1232"/>
      <c r="M2586" s="1232"/>
      <c r="N2586" s="1232"/>
      <c r="O2586" s="1233"/>
    </row>
    <row r="2587" spans="1:15" ht="17.25" customHeight="1" thickBot="1">
      <c r="A2587" s="1084"/>
      <c r="B2587" s="62" t="s">
        <v>79</v>
      </c>
      <c r="C2587" s="1215"/>
      <c r="D2587" s="1216"/>
      <c r="E2587" s="1217"/>
      <c r="F2587" s="1206" t="s">
        <v>208</v>
      </c>
      <c r="G2587" s="1207"/>
      <c r="H2587" s="521" t="s">
        <v>71</v>
      </c>
      <c r="I2587" s="1234"/>
      <c r="J2587" s="1235"/>
      <c r="K2587" s="1235"/>
      <c r="L2587" s="1235"/>
      <c r="M2587" s="1235"/>
      <c r="N2587" s="1235"/>
      <c r="O2587" s="1236"/>
    </row>
    <row r="2588" spans="1:15" ht="22.5" customHeight="1" thickTop="1">
      <c r="A2588" s="1208"/>
      <c r="B2588" s="1208"/>
      <c r="C2588" s="1208"/>
      <c r="D2588" s="1208"/>
      <c r="E2588" s="1208"/>
      <c r="F2588" s="1208"/>
      <c r="G2588" s="1208"/>
      <c r="H2588" s="1208"/>
      <c r="I2588" s="1208"/>
      <c r="J2588" s="1208"/>
      <c r="K2588" s="1208"/>
      <c r="L2588" s="1208"/>
      <c r="M2588" s="1208"/>
      <c r="N2588" s="1208"/>
      <c r="O2588" s="1208"/>
    </row>
    <row r="2589" spans="1:15" ht="24.75" customHeight="1" thickBot="1">
      <c r="A2589" s="504">
        <f>A2551+1</f>
        <v>70</v>
      </c>
      <c r="B2589" s="1083" t="s">
        <v>56</v>
      </c>
      <c r="C2589" s="1083"/>
      <c r="D2589" s="1083"/>
      <c r="E2589" s="1083"/>
      <c r="F2589" s="1083"/>
      <c r="G2589" s="1083"/>
      <c r="H2589" s="1083"/>
      <c r="I2589" s="1083"/>
      <c r="J2589" s="1083"/>
      <c r="K2589" s="1083"/>
      <c r="L2589" s="1083"/>
      <c r="M2589" s="1083"/>
      <c r="N2589" s="1083"/>
      <c r="O2589" s="1083"/>
    </row>
    <row r="2590" spans="1:15" ht="42" customHeight="1" thickTop="1">
      <c r="A2590" s="1084"/>
      <c r="B2590" s="1085"/>
      <c r="C2590" s="1086"/>
      <c r="D2590" s="1089" t="str">
        <f>Master!$E$8</f>
        <v>Govt. Sr. Secondary School Raimalwada</v>
      </c>
      <c r="E2590" s="1090"/>
      <c r="F2590" s="1090"/>
      <c r="G2590" s="1090"/>
      <c r="H2590" s="1090"/>
      <c r="I2590" s="1090"/>
      <c r="J2590" s="1090"/>
      <c r="K2590" s="1090"/>
      <c r="L2590" s="1090"/>
      <c r="M2590" s="1090"/>
      <c r="N2590" s="1090"/>
      <c r="O2590" s="1091"/>
    </row>
    <row r="2591" spans="1:15" ht="27.75" customHeight="1" thickBot="1">
      <c r="A2591" s="1084"/>
      <c r="B2591" s="1087"/>
      <c r="C2591" s="1088"/>
      <c r="D2591" s="1092" t="str">
        <f>Master!$E$11</f>
        <v>P.S.-Bapini (Jodhpur)</v>
      </c>
      <c r="E2591" s="1093"/>
      <c r="F2591" s="1093"/>
      <c r="G2591" s="1093"/>
      <c r="H2591" s="1093"/>
      <c r="I2591" s="1093"/>
      <c r="J2591" s="1093"/>
      <c r="K2591" s="1093"/>
      <c r="L2591" s="1093"/>
      <c r="M2591" s="1093"/>
      <c r="N2591" s="1093"/>
      <c r="O2591" s="1094"/>
    </row>
    <row r="2592" spans="1:15" ht="17.25" customHeight="1">
      <c r="A2592" s="1084"/>
      <c r="B2592" s="352"/>
      <c r="C2592" s="1095" t="s">
        <v>188</v>
      </c>
      <c r="D2592" s="1096"/>
      <c r="E2592" s="1096"/>
      <c r="F2592" s="1096"/>
      <c r="G2592" s="1097"/>
      <c r="H2592" s="1104" t="s">
        <v>161</v>
      </c>
      <c r="I2592" s="1104"/>
      <c r="J2592" s="1107">
        <f>VLOOKUP($A2589,'Class-9'!$B$9:$K$108,6)</f>
        <v>0</v>
      </c>
      <c r="K2592" s="1108"/>
      <c r="L2592" s="1113" t="s">
        <v>77</v>
      </c>
      <c r="M2592" s="1114"/>
      <c r="N2592" s="1115" t="str">
        <f>Master!$E$14</f>
        <v>08151106901</v>
      </c>
      <c r="O2592" s="1116"/>
    </row>
    <row r="2593" spans="1:16" ht="17.25" customHeight="1">
      <c r="A2593" s="1084"/>
      <c r="B2593" s="47"/>
      <c r="C2593" s="1098"/>
      <c r="D2593" s="1099"/>
      <c r="E2593" s="1099"/>
      <c r="F2593" s="1099"/>
      <c r="G2593" s="1100"/>
      <c r="H2593" s="1105"/>
      <c r="I2593" s="1105"/>
      <c r="J2593" s="1109"/>
      <c r="K2593" s="1110"/>
      <c r="L2593" s="1071" t="s">
        <v>73</v>
      </c>
      <c r="M2593" s="1072"/>
      <c r="N2593" s="1072"/>
      <c r="O2593" s="1073"/>
      <c r="P2593" s="165" t="s">
        <v>196</v>
      </c>
    </row>
    <row r="2594" spans="1:16" ht="17.25" customHeight="1" thickBot="1">
      <c r="A2594" s="1084"/>
      <c r="B2594" s="47"/>
      <c r="C2594" s="1101"/>
      <c r="D2594" s="1102"/>
      <c r="E2594" s="1102"/>
      <c r="F2594" s="1102"/>
      <c r="G2594" s="1103"/>
      <c r="H2594" s="1106"/>
      <c r="I2594" s="1106"/>
      <c r="J2594" s="1111"/>
      <c r="K2594" s="1112"/>
      <c r="L2594" s="1074" t="s">
        <v>57</v>
      </c>
      <c r="M2594" s="1075"/>
      <c r="N2594" s="1076" t="str">
        <f>Master!$E$6</f>
        <v>2021-22</v>
      </c>
      <c r="O2594" s="1077"/>
    </row>
    <row r="2595" spans="1:16" ht="21.75" customHeight="1">
      <c r="A2595" s="1084"/>
      <c r="B2595" s="49" t="s">
        <v>79</v>
      </c>
      <c r="C2595" s="1078" t="s">
        <v>22</v>
      </c>
      <c r="D2595" s="1079"/>
      <c r="E2595" s="1079"/>
      <c r="F2595" s="1080"/>
      <c r="G2595" s="482" t="s">
        <v>186</v>
      </c>
      <c r="H2595" s="1081">
        <f>VLOOKUP($A2589,'Class-9'!$B$9:$EX$108,4,0)</f>
        <v>0</v>
      </c>
      <c r="I2595" s="1081"/>
      <c r="J2595" s="1081"/>
      <c r="K2595" s="1081"/>
      <c r="L2595" s="1081"/>
      <c r="M2595" s="1081"/>
      <c r="N2595" s="1081"/>
      <c r="O2595" s="1082"/>
    </row>
    <row r="2596" spans="1:16" ht="21.75" customHeight="1">
      <c r="A2596" s="1084"/>
      <c r="B2596" s="49" t="s">
        <v>79</v>
      </c>
      <c r="C2596" s="1065" t="s">
        <v>24</v>
      </c>
      <c r="D2596" s="1066"/>
      <c r="E2596" s="1066"/>
      <c r="F2596" s="1067"/>
      <c r="G2596" s="483" t="s">
        <v>186</v>
      </c>
      <c r="H2596" s="1068">
        <f>VLOOKUP($A2589,'Class-9'!$B$9:$EX$108,7,0)</f>
        <v>0</v>
      </c>
      <c r="I2596" s="1068"/>
      <c r="J2596" s="1068"/>
      <c r="K2596" s="1068"/>
      <c r="L2596" s="1068"/>
      <c r="M2596" s="1068"/>
      <c r="N2596" s="1068"/>
      <c r="O2596" s="1069"/>
    </row>
    <row r="2597" spans="1:16" ht="21.75" customHeight="1">
      <c r="A2597" s="1084"/>
      <c r="B2597" s="49" t="s">
        <v>79</v>
      </c>
      <c r="C2597" s="1065" t="s">
        <v>25</v>
      </c>
      <c r="D2597" s="1066"/>
      <c r="E2597" s="1066"/>
      <c r="F2597" s="1067"/>
      <c r="G2597" s="483" t="s">
        <v>186</v>
      </c>
      <c r="H2597" s="1068">
        <f>VLOOKUP($A2589,'Class-9'!$B$9:$EX$108,8,0)</f>
        <v>0</v>
      </c>
      <c r="I2597" s="1068"/>
      <c r="J2597" s="1068"/>
      <c r="K2597" s="1068"/>
      <c r="L2597" s="1068"/>
      <c r="M2597" s="1068"/>
      <c r="N2597" s="1068"/>
      <c r="O2597" s="1069"/>
    </row>
    <row r="2598" spans="1:16" ht="21.75" customHeight="1">
      <c r="A2598" s="1084"/>
      <c r="B2598" s="49" t="s">
        <v>79</v>
      </c>
      <c r="C2598" s="1065" t="s">
        <v>58</v>
      </c>
      <c r="D2598" s="1066"/>
      <c r="E2598" s="1066"/>
      <c r="F2598" s="1067"/>
      <c r="G2598" s="483" t="s">
        <v>186</v>
      </c>
      <c r="H2598" s="1068">
        <f>VLOOKUP($A2589,'Class-9'!$B$9:$EX$108,9,0)</f>
        <v>0</v>
      </c>
      <c r="I2598" s="1068"/>
      <c r="J2598" s="1068"/>
      <c r="K2598" s="1068"/>
      <c r="L2598" s="1068"/>
      <c r="M2598" s="1068"/>
      <c r="N2598" s="1068"/>
      <c r="O2598" s="1069"/>
    </row>
    <row r="2599" spans="1:16" ht="21.75" customHeight="1">
      <c r="A2599" s="1084"/>
      <c r="B2599" s="49" t="s">
        <v>79</v>
      </c>
      <c r="C2599" s="1065" t="s">
        <v>59</v>
      </c>
      <c r="D2599" s="1066"/>
      <c r="E2599" s="1066"/>
      <c r="F2599" s="1067"/>
      <c r="G2599" s="483" t="s">
        <v>186</v>
      </c>
      <c r="H2599" s="1070" t="str">
        <f>CONCATENATE('Class-9'!$G$4,'Class-9'!$J$4)</f>
        <v>9(A)</v>
      </c>
      <c r="I2599" s="1068"/>
      <c r="J2599" s="1068"/>
      <c r="K2599" s="1068"/>
      <c r="L2599" s="1068"/>
      <c r="M2599" s="1068"/>
      <c r="N2599" s="1068"/>
      <c r="O2599" s="1069"/>
    </row>
    <row r="2600" spans="1:16" ht="21.75" customHeight="1" thickBot="1">
      <c r="A2600" s="1084"/>
      <c r="B2600" s="49" t="s">
        <v>79</v>
      </c>
      <c r="C2600" s="1145" t="s">
        <v>27</v>
      </c>
      <c r="D2600" s="1146"/>
      <c r="E2600" s="1146"/>
      <c r="F2600" s="1147"/>
      <c r="G2600" s="484" t="s">
        <v>186</v>
      </c>
      <c r="H2600" s="1148">
        <f>VLOOKUP($A2589,'Class-9'!$B$9:$EX$108,10,0)</f>
        <v>0</v>
      </c>
      <c r="I2600" s="1148"/>
      <c r="J2600" s="1148"/>
      <c r="K2600" s="1148"/>
      <c r="L2600" s="1148"/>
      <c r="M2600" s="1148"/>
      <c r="N2600" s="1148"/>
      <c r="O2600" s="1149"/>
    </row>
    <row r="2601" spans="1:16" ht="19.5" customHeight="1">
      <c r="A2601" s="1084"/>
      <c r="B2601" s="60" t="s">
        <v>79</v>
      </c>
      <c r="C2601" s="1150" t="s">
        <v>60</v>
      </c>
      <c r="D2601" s="1151"/>
      <c r="E2601" s="1154" t="s">
        <v>83</v>
      </c>
      <c r="F2601" s="1154" t="s">
        <v>84</v>
      </c>
      <c r="G2601" s="1156" t="s">
        <v>33</v>
      </c>
      <c r="H2601" s="1158" t="s">
        <v>61</v>
      </c>
      <c r="I2601" s="1158"/>
      <c r="J2601" s="1159"/>
      <c r="K2601" s="1160" t="s">
        <v>100</v>
      </c>
      <c r="L2601" s="1161"/>
      <c r="M2601" s="1162"/>
      <c r="N2601" s="1154" t="s">
        <v>91</v>
      </c>
      <c r="O2601" s="1163" t="s">
        <v>209</v>
      </c>
    </row>
    <row r="2602" spans="1:16" ht="21.75" customHeight="1">
      <c r="A2602" s="1084"/>
      <c r="B2602" s="60"/>
      <c r="C2602" s="1152"/>
      <c r="D2602" s="1153"/>
      <c r="E2602" s="1155"/>
      <c r="F2602" s="1155"/>
      <c r="G2602" s="1157"/>
      <c r="H2602" s="507" t="s">
        <v>32</v>
      </c>
      <c r="I2602" s="347" t="s">
        <v>199</v>
      </c>
      <c r="J2602" s="508" t="s">
        <v>33</v>
      </c>
      <c r="K2602" s="507" t="s">
        <v>32</v>
      </c>
      <c r="L2602" s="347" t="s">
        <v>199</v>
      </c>
      <c r="M2602" s="508" t="s">
        <v>33</v>
      </c>
      <c r="N2602" s="1155"/>
      <c r="O2602" s="1164"/>
    </row>
    <row r="2603" spans="1:16" ht="21.75" customHeight="1" thickBot="1">
      <c r="A2603" s="1084"/>
      <c r="B2603" s="60" t="s">
        <v>79</v>
      </c>
      <c r="C2603" s="1139" t="s">
        <v>62</v>
      </c>
      <c r="D2603" s="1140"/>
      <c r="E2603" s="509">
        <f>'Class-9'!$L$7</f>
        <v>20</v>
      </c>
      <c r="F2603" s="509">
        <f>'Class-9'!$M$7</f>
        <v>20</v>
      </c>
      <c r="G2603" s="510">
        <f>SUM(E2603:F2603)</f>
        <v>40</v>
      </c>
      <c r="H2603" s="509">
        <f>'Class-9'!$O$7</f>
        <v>48</v>
      </c>
      <c r="I2603" s="509">
        <f>'Class-9'!$P$7</f>
        <v>12</v>
      </c>
      <c r="J2603" s="510">
        <f>SUM(H2603:I2603)</f>
        <v>60</v>
      </c>
      <c r="K2603" s="509">
        <f>'Class-9'!$R$7</f>
        <v>80</v>
      </c>
      <c r="L2603" s="509">
        <f>'Class-9'!$S$7</f>
        <v>20</v>
      </c>
      <c r="M2603" s="510">
        <f>SUM(K2603:L2603)</f>
        <v>100</v>
      </c>
      <c r="N2603" s="509">
        <f>SUM(G2603,J2603,M2603)</f>
        <v>200</v>
      </c>
      <c r="O2603" s="1165"/>
    </row>
    <row r="2604" spans="1:16" ht="17.25" customHeight="1">
      <c r="A2604" s="1084"/>
      <c r="B2604" s="60" t="s">
        <v>79</v>
      </c>
      <c r="C2604" s="1141" t="str">
        <f>'Class-9'!$L$3</f>
        <v>HINDI</v>
      </c>
      <c r="D2604" s="1142"/>
      <c r="E2604" s="511">
        <f>IF($J2592="TC",0,IF($J2592="Nso",0,VLOOKUP($A2589,'Class-9'!$B$9:$EX$108,11,0)))</f>
        <v>0</v>
      </c>
      <c r="F2604" s="511">
        <f>IF($J2592="TC",0,IF($J2592="Nso",0,VLOOKUP($A2589,'Class-9'!$B$9:$EX$108,12,0)))</f>
        <v>0</v>
      </c>
      <c r="G2604" s="512">
        <f>E2604+F2604</f>
        <v>0</v>
      </c>
      <c r="H2604" s="511">
        <f>IF($J2592="TC",0,IF($J2592="Nso",0,VLOOKUP($A2589,'Class-9'!$B$9:$EX$108,14,0)))</f>
        <v>0</v>
      </c>
      <c r="I2604" s="511">
        <f>IF($J2592="TC",0,IF($J2592="Nso",0,VLOOKUP($A2589,'Class-9'!$B$9:$EX$108,15,0)))</f>
        <v>0</v>
      </c>
      <c r="J2604" s="512">
        <f>H2604+I2604</f>
        <v>0</v>
      </c>
      <c r="K2604" s="511">
        <f>IF($J2592="TC",0,IF($J2592="Nso",0,VLOOKUP($A2589,'Class-9'!$B$9:$EX$108,17,0)))</f>
        <v>0</v>
      </c>
      <c r="L2604" s="511">
        <f>IF($J2592="Nso",0,VLOOKUP($A2589,'Class-9'!$B$9:$EX$108,18,0))</f>
        <v>0</v>
      </c>
      <c r="M2604" s="512">
        <f>K2604+L2604</f>
        <v>0</v>
      </c>
      <c r="N2604" s="511">
        <f>G2604+J2604+M2604</f>
        <v>0</v>
      </c>
      <c r="O2604" s="513" t="str">
        <f>IF($J2592="TC",0,IF($J2592="Nso",0,VLOOKUP($A2589,'Class-9'!$B$9:$EX$108,24,0)))</f>
        <v/>
      </c>
    </row>
    <row r="2605" spans="1:16" ht="17.25" customHeight="1">
      <c r="A2605" s="1084"/>
      <c r="B2605" s="60" t="s">
        <v>79</v>
      </c>
      <c r="C2605" s="1143" t="str">
        <f>'Class-9'!$Z$3</f>
        <v>ENGLISH</v>
      </c>
      <c r="D2605" s="1144"/>
      <c r="E2605" s="511">
        <f>IF($J2592="TC",0,IF($J2592="Nso",0,VLOOKUP($A2589,'Class-9'!$B$9:$EX$108,25,0)))</f>
        <v>0</v>
      </c>
      <c r="F2605" s="511">
        <f>IF($J2592="TC",0,IF($J2592="Nso",0,VLOOKUP($A2589,'Class-9'!$B$9:$EX$108,26,0)))</f>
        <v>0</v>
      </c>
      <c r="G2605" s="514">
        <f t="shared" ref="G2605:G2609" si="276">E2605+F2605</f>
        <v>0</v>
      </c>
      <c r="H2605" s="472">
        <f>IF($J2592="TC",0,IF($J2592="Nso",0,VLOOKUP($A2589,'Class-9'!$B$9:$EX$108,28,0)))</f>
        <v>0</v>
      </c>
      <c r="I2605" s="511">
        <f>IF($J2592="TC",0,IF($J2592="Nso",0,VLOOKUP($A2589,'Class-9'!$B$9:$EX$108,29,0)))</f>
        <v>0</v>
      </c>
      <c r="J2605" s="514">
        <f t="shared" ref="J2605:J2609" si="277">H2605+I2605</f>
        <v>0</v>
      </c>
      <c r="K2605" s="511">
        <f>IF($J2592="TC",0,IF($J2592="Nso",0,VLOOKUP($A2589,'Class-9'!$B$9:$EX$108,31,0)))</f>
        <v>0</v>
      </c>
      <c r="L2605" s="511">
        <f>IF($J2592="Nso",0,VLOOKUP($A2589,'Class-9'!$B$9:$EX$108,32,0))</f>
        <v>0</v>
      </c>
      <c r="M2605" s="514">
        <f t="shared" ref="M2605:M2609" si="278">K2605+L2605</f>
        <v>0</v>
      </c>
      <c r="N2605" s="511">
        <f t="shared" ref="N2605:N2609" si="279">G2605+J2605+M2605</f>
        <v>0</v>
      </c>
      <c r="O2605" s="513" t="str">
        <f>IF($J2592="TC",0,IF($J2592="Nso",0,VLOOKUP($A2589,'Class-9'!$B$9:$EX$108,38,0)))</f>
        <v/>
      </c>
    </row>
    <row r="2606" spans="1:16" ht="17.25" customHeight="1">
      <c r="A2606" s="1084"/>
      <c r="B2606" s="60" t="s">
        <v>79</v>
      </c>
      <c r="C2606" s="1143" t="str">
        <f>'Class-9'!$AN$3</f>
        <v>SANSKRIT</v>
      </c>
      <c r="D2606" s="1144"/>
      <c r="E2606" s="511">
        <f>IF($J2592="TC",0,IF($J2592="Nso",0,VLOOKUP($A2589,'Class-9'!$B$9:$EX$108,39,0)))</f>
        <v>0</v>
      </c>
      <c r="F2606" s="511">
        <f>IF($J2592="TC",0,IF($J2592="TC",0,IF($J2592="Nso",0,VLOOKUP($A2589,'Class-9'!$B$9:$EX$108,40,0))))</f>
        <v>0</v>
      </c>
      <c r="G2606" s="514">
        <f t="shared" si="276"/>
        <v>0</v>
      </c>
      <c r="H2606" s="472">
        <f>IF($J2592="TC",0,IF($J2592="Nso",0,VLOOKUP($A2589,'Class-9'!$B$9:$EX$108,42,0)))</f>
        <v>0</v>
      </c>
      <c r="I2606" s="511">
        <f>IF($J2592="TC",0,IF($J2592="Nso",0,VLOOKUP($A2589,'Class-9'!$B$9:$EX$108,43,0)))</f>
        <v>0</v>
      </c>
      <c r="J2606" s="514">
        <f t="shared" si="277"/>
        <v>0</v>
      </c>
      <c r="K2606" s="511">
        <f>IF($J2592="TC",0,IF($J2592="Nso",0,VLOOKUP($A2589,'Class-9'!$B$9:$EX$108,45,0)))</f>
        <v>0</v>
      </c>
      <c r="L2606" s="511">
        <f>IF($J2592="Nso",0,VLOOKUP($A2589,'Class-9'!$B$9:$EX$108,46,0))</f>
        <v>0</v>
      </c>
      <c r="M2606" s="514">
        <f t="shared" si="278"/>
        <v>0</v>
      </c>
      <c r="N2606" s="511">
        <f t="shared" si="279"/>
        <v>0</v>
      </c>
      <c r="O2606" s="513" t="str">
        <f>IF($J2592="TC",0,IF($J2592="Nso",0,VLOOKUP($A2589,'Class-9'!$B$9:$EX$108,52,0)))</f>
        <v/>
      </c>
    </row>
    <row r="2607" spans="1:16" ht="17.25" customHeight="1">
      <c r="A2607" s="1084"/>
      <c r="B2607" s="60" t="s">
        <v>79</v>
      </c>
      <c r="C2607" s="1143" t="str">
        <f>'Class-9'!$BB$3</f>
        <v>SCIENCE</v>
      </c>
      <c r="D2607" s="1144"/>
      <c r="E2607" s="511">
        <f>IF($J2592="TC",0,IF($J2592="Nso",0,VLOOKUP($A2589,'Class-9'!$B$9:$EX$108,53,0)))</f>
        <v>0</v>
      </c>
      <c r="F2607" s="511">
        <f>IF($J2592="TC",0,IF($J2592="Nso",0,VLOOKUP($A2589,'Class-9'!$B$9:$EX$108,54,0)))</f>
        <v>0</v>
      </c>
      <c r="G2607" s="514">
        <f t="shared" si="276"/>
        <v>0</v>
      </c>
      <c r="H2607" s="472">
        <f>IF($J2592="TC",0,IF($J2592="Nso",0,VLOOKUP($A2589,'Class-9'!$B$9:$EX$108,56,0)))</f>
        <v>0</v>
      </c>
      <c r="I2607" s="511">
        <f>IF($J2592="TC",0,IF($J2592="Nso",0,VLOOKUP($A2589,'Class-9'!$B$9:$EX$108,57,0)))</f>
        <v>0</v>
      </c>
      <c r="J2607" s="514">
        <f t="shared" si="277"/>
        <v>0</v>
      </c>
      <c r="K2607" s="511">
        <f>IF($J2592="TC",0,IF($J2592="Nso",0,VLOOKUP($A2589,'Class-9'!$B$9:$EX$108,59,0)))</f>
        <v>0</v>
      </c>
      <c r="L2607" s="511">
        <f>IF($J2592="Nso",0,VLOOKUP($A2589,'Class-9'!$B$9:$EX$108,60,0))</f>
        <v>0</v>
      </c>
      <c r="M2607" s="514">
        <f t="shared" si="278"/>
        <v>0</v>
      </c>
      <c r="N2607" s="511">
        <f t="shared" si="279"/>
        <v>0</v>
      </c>
      <c r="O2607" s="513" t="str">
        <f>IF($J2592="TC",0,IF($J2592="Nso",0,VLOOKUP($A2589,'Class-9'!$B$9:$EX$108,66,0)))</f>
        <v/>
      </c>
    </row>
    <row r="2608" spans="1:16" ht="17.25" customHeight="1">
      <c r="A2608" s="1084"/>
      <c r="B2608" s="60" t="s">
        <v>79</v>
      </c>
      <c r="C2608" s="1143" t="str">
        <f>'Class-9'!$BP$3</f>
        <v>MATHEMATICS</v>
      </c>
      <c r="D2608" s="1144"/>
      <c r="E2608" s="511">
        <f>IF($J2592="TC",0,IF($J2592="Nso",0,VLOOKUP($A2589,'Class-9'!$B$9:$EX$108,67,0)))</f>
        <v>0</v>
      </c>
      <c r="F2608" s="511">
        <f>IF($J2592="TC",0,IF($J2592="Nso",0,VLOOKUP($A2589,'Class-9'!$B$9:$EX$108,68,0)))</f>
        <v>0</v>
      </c>
      <c r="G2608" s="514">
        <f t="shared" si="276"/>
        <v>0</v>
      </c>
      <c r="H2608" s="472">
        <f>IF($J2592="TC",0,IF($J2592="Nso",0,VLOOKUP($A2589,'Class-9'!$B$9:$EX$108,70,0)))</f>
        <v>0</v>
      </c>
      <c r="I2608" s="511">
        <f>IF($J2592="TC",0,IF($J2592="Nso",0,VLOOKUP($A2589,'Class-9'!$B$9:$EX$108,71,0)))</f>
        <v>0</v>
      </c>
      <c r="J2608" s="514">
        <f t="shared" si="277"/>
        <v>0</v>
      </c>
      <c r="K2608" s="511">
        <f>IF($J2592="TC",0,IF($J2592="Nso",0,VLOOKUP($A2589,'Class-9'!$B$9:$EX$108,73,0)))</f>
        <v>0</v>
      </c>
      <c r="L2608" s="511">
        <f>IF($J2592="Nso",0,VLOOKUP($A2589,'Class-9'!$B$9:$EX$108,74,0))</f>
        <v>0</v>
      </c>
      <c r="M2608" s="514">
        <f t="shared" si="278"/>
        <v>0</v>
      </c>
      <c r="N2608" s="511">
        <f t="shared" si="279"/>
        <v>0</v>
      </c>
      <c r="O2608" s="513" t="str">
        <f>IF($J2592="TC",0,IF($J2592="Nso",0,VLOOKUP($A2589,'Class-9'!$B$9:$EX$108,80,0)))</f>
        <v/>
      </c>
    </row>
    <row r="2609" spans="1:15" ht="17.25" customHeight="1" thickBot="1">
      <c r="A2609" s="1084"/>
      <c r="B2609" s="60" t="s">
        <v>79</v>
      </c>
      <c r="C2609" s="1117" t="str">
        <f>'Class-9'!$CD$3</f>
        <v>SOCIAL SCIENCE</v>
      </c>
      <c r="D2609" s="1118"/>
      <c r="E2609" s="511">
        <f>IF($J2592="TC",0,IF($J2592="Nso",0,VLOOKUP($A2589,'Class-9'!$B$9:$EX$108,81,0)))</f>
        <v>0</v>
      </c>
      <c r="F2609" s="511">
        <f>IF($J2592="TC",0,IF($J2592="Nso",0,VLOOKUP($A2589,'Class-9'!$B$9:$EX$108,82,0)))</f>
        <v>0</v>
      </c>
      <c r="G2609" s="515">
        <f t="shared" si="276"/>
        <v>0</v>
      </c>
      <c r="H2609" s="516">
        <f>IF($J2592="TC",0,IF($J2592="Nso",0,VLOOKUP($A2589,'Class-9'!$B$9:$EX$108,84,0)))</f>
        <v>0</v>
      </c>
      <c r="I2609" s="511">
        <f>IF($J2592="TC",0,IF($J2592="Nso",0,VLOOKUP($A2589,'Class-9'!$B$9:$EX$108,85,0)))</f>
        <v>0</v>
      </c>
      <c r="J2609" s="515">
        <f t="shared" si="277"/>
        <v>0</v>
      </c>
      <c r="K2609" s="511">
        <f>IF($J2592="TC",0,IF($J2592="Nso",0,VLOOKUP($A2589,'Class-9'!$B$9:$EX$108,87,0)))</f>
        <v>0</v>
      </c>
      <c r="L2609" s="511">
        <f>IF($J2592="Nso",0,VLOOKUP($A2589,'Class-9'!$B$9:$EX$108,88,0))</f>
        <v>0</v>
      </c>
      <c r="M2609" s="515">
        <f t="shared" si="278"/>
        <v>0</v>
      </c>
      <c r="N2609" s="511">
        <f t="shared" si="279"/>
        <v>0</v>
      </c>
      <c r="O2609" s="513" t="str">
        <f>IF($J2592="TC",0,IF($J2592="Nso",0,VLOOKUP($A2589,'Class-9'!$B$9:$EX$108,94,0)))</f>
        <v/>
      </c>
    </row>
    <row r="2610" spans="1:15" ht="21.75" customHeight="1">
      <c r="A2610" s="1084"/>
      <c r="B2610" s="60" t="s">
        <v>79</v>
      </c>
      <c r="C2610" s="1119" t="s">
        <v>92</v>
      </c>
      <c r="D2610" s="1120"/>
      <c r="E2610" s="1121"/>
      <c r="F2610" s="1125" t="s">
        <v>93</v>
      </c>
      <c r="G2610" s="1126"/>
      <c r="H2610" s="1127" t="s">
        <v>94</v>
      </c>
      <c r="I2610" s="1128"/>
      <c r="J2610" s="1129" t="s">
        <v>47</v>
      </c>
      <c r="K2610" s="1130"/>
      <c r="L2610" s="517" t="s">
        <v>114</v>
      </c>
      <c r="M2610" s="1131" t="s">
        <v>45</v>
      </c>
      <c r="N2610" s="1132"/>
      <c r="O2610" s="518" t="s">
        <v>49</v>
      </c>
    </row>
    <row r="2611" spans="1:15" ht="21.75" customHeight="1" thickBot="1">
      <c r="A2611" s="1084"/>
      <c r="B2611" s="60" t="s">
        <v>79</v>
      </c>
      <c r="C2611" s="1122"/>
      <c r="D2611" s="1123"/>
      <c r="E2611" s="1124"/>
      <c r="F2611" s="1133">
        <f>IF($J2592="TC",0,IF($J2592="Nso",0,VLOOKUP($A2589,'Class-9'!$B$9:$EX$108,146,0)))</f>
        <v>0</v>
      </c>
      <c r="G2611" s="1134"/>
      <c r="H2611" s="1133">
        <f>IF($J2592="TC",0,IF($J2592="Nso",0,VLOOKUP($A2589,'Class-9'!$B$9:$EX$108,147,0)))</f>
        <v>0</v>
      </c>
      <c r="I2611" s="1134"/>
      <c r="J2611" s="1135">
        <f>IF($J2592="TC",0,IF($J2592="Nso",0,VLOOKUP($A2589,'Class-9'!$B$9:$EX$108,148,0)))</f>
        <v>0</v>
      </c>
      <c r="K2611" s="1136"/>
      <c r="L2611" s="349" t="str">
        <f>IF($J2592="TC",0,IF($J2592="Nso",0,VLOOKUP($A2589,'Class-9'!$B$9:$EX$108,149,0)))</f>
        <v/>
      </c>
      <c r="M2611" s="1137" t="str">
        <f>IF($J2592="TC","TC",IF($J2592="Nso","NSO",VLOOKUP($A2589,'Class-9'!$B$9:$EX$108,150,0)))</f>
        <v/>
      </c>
      <c r="N2611" s="1138"/>
      <c r="O2611" s="123" t="str">
        <f>IF($J2592="Nso",0,VLOOKUP($A2589,'Class-9'!$B$9:$EX$108,152,0))</f>
        <v/>
      </c>
    </row>
    <row r="2612" spans="1:15" ht="21.75" customHeight="1">
      <c r="A2612" s="1084"/>
      <c r="B2612" s="60" t="s">
        <v>79</v>
      </c>
      <c r="C2612" s="1186" t="s">
        <v>65</v>
      </c>
      <c r="D2612" s="1187"/>
      <c r="E2612" s="1187"/>
      <c r="F2612" s="1187"/>
      <c r="G2612" s="1187"/>
      <c r="H2612" s="1188"/>
      <c r="I2612" s="1189" t="s">
        <v>66</v>
      </c>
      <c r="J2612" s="1190"/>
      <c r="K2612" s="1190"/>
      <c r="L2612" s="124">
        <f>VLOOKUP($A2589,'Class-9'!$B$9:$EX$108,143,0)</f>
        <v>0</v>
      </c>
      <c r="M2612" s="1191" t="s">
        <v>126</v>
      </c>
      <c r="N2612" s="1192"/>
      <c r="O2612" s="1193"/>
    </row>
    <row r="2613" spans="1:15" ht="21.75" customHeight="1" thickBot="1">
      <c r="A2613" s="1084"/>
      <c r="B2613" s="60" t="s">
        <v>79</v>
      </c>
      <c r="C2613" s="1194" t="s">
        <v>60</v>
      </c>
      <c r="D2613" s="1195"/>
      <c r="E2613" s="1195"/>
      <c r="F2613" s="1196" t="s">
        <v>197</v>
      </c>
      <c r="G2613" s="1196"/>
      <c r="H2613" s="351" t="s">
        <v>53</v>
      </c>
      <c r="I2613" s="1197" t="s">
        <v>67</v>
      </c>
      <c r="J2613" s="1198"/>
      <c r="K2613" s="1198"/>
      <c r="L2613" s="174">
        <f>VLOOKUP($A2589,'Class-9'!$B$9:$EX$108,144,0)</f>
        <v>0</v>
      </c>
      <c r="M2613" s="1199" t="str">
        <f>IF($J2592="TC",0,IF($J2592="Nso",0,VLOOKUP($A2589,'Class-9'!$B$9:$EX$108,145,0)))</f>
        <v/>
      </c>
      <c r="N2613" s="1200"/>
      <c r="O2613" s="1201"/>
    </row>
    <row r="2614" spans="1:15" ht="21.75" customHeight="1">
      <c r="A2614" s="1084"/>
      <c r="B2614" s="60" t="s">
        <v>79</v>
      </c>
      <c r="C2614" s="1194"/>
      <c r="D2614" s="1195"/>
      <c r="E2614" s="1195"/>
      <c r="F2614" s="1196"/>
      <c r="G2614" s="1196"/>
      <c r="H2614" s="490" t="s">
        <v>203</v>
      </c>
      <c r="I2614" s="1202" t="s">
        <v>68</v>
      </c>
      <c r="J2614" s="1203"/>
      <c r="K2614" s="1203"/>
      <c r="L2614" s="1204">
        <f>IF($J2592="TC","Transferred",IF($J2592="Nso","NameSeparated",VLOOKUP($A2589,'Class-9'!$B$9:$EX$108,153,0)))</f>
        <v>0</v>
      </c>
      <c r="M2614" s="1204"/>
      <c r="N2614" s="1204"/>
      <c r="O2614" s="1205"/>
    </row>
    <row r="2615" spans="1:15" s="489" customFormat="1" ht="17.25" customHeight="1">
      <c r="A2615" s="1084"/>
      <c r="B2615" s="488" t="s">
        <v>79</v>
      </c>
      <c r="C2615" s="1166" t="str">
        <f>'Class-9'!$CR$3</f>
        <v>Foundation Of Information Tech.</v>
      </c>
      <c r="D2615" s="1167"/>
      <c r="E2615" s="1168"/>
      <c r="F2615" s="1169" t="str">
        <f>IF($J2592="TC",0,IF($J2592="Nso",0,VLOOKUP($A2589,'Class-9'!$B$9:$GA$108,170,0)))</f>
        <v>0/200</v>
      </c>
      <c r="G2615" s="1169"/>
      <c r="H2615" s="122">
        <f>IF($J2592="TC",0,IF($J2592="Nso",0,VLOOKUP($A2589,'Class-9'!$B$9:$GA$108,106,0)))</f>
        <v>0</v>
      </c>
      <c r="I2615" s="1170" t="s">
        <v>81</v>
      </c>
      <c r="J2615" s="1171"/>
      <c r="K2615" s="1171"/>
      <c r="L2615" s="1172">
        <f>'Class-9'!$T$2</f>
        <v>44676</v>
      </c>
      <c r="M2615" s="1173"/>
      <c r="N2615" s="1173"/>
      <c r="O2615" s="1174"/>
    </row>
    <row r="2616" spans="1:15" s="489" customFormat="1" ht="17.25" customHeight="1">
      <c r="A2616" s="1084"/>
      <c r="B2616" s="488" t="s">
        <v>79</v>
      </c>
      <c r="C2616" s="1175" t="str">
        <f>'Class-9'!$DD$3</f>
        <v>Health &amp; Phy. Edu.</v>
      </c>
      <c r="D2616" s="1169"/>
      <c r="E2616" s="1169"/>
      <c r="F2616" s="1176" t="str">
        <f>IF($J2592="TC",0,IF($J2592="Nso",0,VLOOKUP($A2589,'Class-9'!$B$9:$GA$108,174,0)))</f>
        <v>0/200</v>
      </c>
      <c r="G2616" s="1177"/>
      <c r="H2616" s="122">
        <f>IF($J2592="TC",0,IF($J2592="Nso",0,VLOOKUP($A2589,'Class-9'!$B$9:$GA$108,118,0)))</f>
        <v>0</v>
      </c>
      <c r="I2616" s="1178"/>
      <c r="J2616" s="1179"/>
      <c r="K2616" s="1179"/>
      <c r="L2616" s="1179"/>
      <c r="M2616" s="1179"/>
      <c r="N2616" s="1179"/>
      <c r="O2616" s="1180"/>
    </row>
    <row r="2617" spans="1:15" s="489" customFormat="1" ht="17.25" customHeight="1">
      <c r="A2617" s="1084"/>
      <c r="B2617" s="488" t="s">
        <v>79</v>
      </c>
      <c r="C2617" s="1184" t="str">
        <f>'Class-9'!$DP$3</f>
        <v>S.U.P.W.</v>
      </c>
      <c r="D2617" s="1185"/>
      <c r="E2617" s="1185"/>
      <c r="F2617" s="1176" t="str">
        <f>IF($J2592="TC",0,IF($J2592="Nso",0,VLOOKUP($A2589,'Class-9'!$B$9:$GA$108,178,0)))</f>
        <v>0/100</v>
      </c>
      <c r="G2617" s="1177"/>
      <c r="H2617" s="122">
        <f>IF($J2592="TC",0,IF($J2592="Nso",0,VLOOKUP($A2589,'Class-9'!$B$9:$GA$108,124,0)))</f>
        <v>0</v>
      </c>
      <c r="I2617" s="1181"/>
      <c r="J2617" s="1182"/>
      <c r="K2617" s="1182"/>
      <c r="L2617" s="1182"/>
      <c r="M2617" s="1182"/>
      <c r="N2617" s="1182"/>
      <c r="O2617" s="1183"/>
    </row>
    <row r="2618" spans="1:15" s="489" customFormat="1" ht="17.25" customHeight="1">
      <c r="A2618" s="1084"/>
      <c r="B2618" s="488"/>
      <c r="C2618" s="1184" t="str">
        <f>'Class-9'!$DV$3</f>
        <v>ART EDUCATION</v>
      </c>
      <c r="D2618" s="1185"/>
      <c r="E2618" s="1185"/>
      <c r="F2618" s="1176" t="str">
        <f>IF($J2591="TC",0,IF($J2591="Nso",0,VLOOKUP($A2589,'Class-9'!$B$9:$GA$108,182,0)))</f>
        <v>0/100</v>
      </c>
      <c r="G2618" s="1177"/>
      <c r="H2618" s="122">
        <f>IF($J2591="TC",0,IF($J2591="Nso",0,VLOOKUP($A2589,'Class-9'!$B$9:$GA$108,130,0)))</f>
        <v>0</v>
      </c>
      <c r="I2618" s="1237" t="s">
        <v>95</v>
      </c>
      <c r="J2618" s="1221"/>
      <c r="K2618" s="1221"/>
      <c r="L2618" s="1221"/>
      <c r="M2618" s="1221"/>
      <c r="N2618" s="1221"/>
      <c r="O2618" s="1222"/>
    </row>
    <row r="2619" spans="1:15" s="489" customFormat="1" ht="17.25" customHeight="1" thickBot="1">
      <c r="A2619" s="1084"/>
      <c r="B2619" s="488" t="s">
        <v>79</v>
      </c>
      <c r="C2619" s="1238" t="str">
        <f>'Class-9'!$EB$3</f>
        <v>H &amp; C RAJ</v>
      </c>
      <c r="D2619" s="1239"/>
      <c r="E2619" s="1239"/>
      <c r="F2619" s="1240" t="str">
        <f>IF($J2592="TC",0,IF($J2592="Nso",0,VLOOKUP($A2589,'Class-9'!$B$9:$GZ$108,186,0)))</f>
        <v>0/200</v>
      </c>
      <c r="G2619" s="1241"/>
      <c r="H2619" s="468">
        <f>IF($J2592="TC",0,IF($J2592="Nso",0,VLOOKUP($A2589,'Class-9'!$B$9:$GAZ$108,142,0)))</f>
        <v>0</v>
      </c>
      <c r="I2619" s="1237" t="s">
        <v>74</v>
      </c>
      <c r="J2619" s="1221"/>
      <c r="K2619" s="1221"/>
      <c r="L2619" s="1221"/>
      <c r="M2619" s="1221"/>
      <c r="N2619" s="1221"/>
      <c r="O2619" s="1222"/>
    </row>
    <row r="2620" spans="1:15" ht="17.25" customHeight="1">
      <c r="A2620" s="1084"/>
      <c r="B2620" s="49" t="s">
        <v>79</v>
      </c>
      <c r="C2620" s="1209" t="s">
        <v>205</v>
      </c>
      <c r="D2620" s="1210"/>
      <c r="E2620" s="1211"/>
      <c r="F2620" s="1218" t="s">
        <v>206</v>
      </c>
      <c r="G2620" s="1219"/>
      <c r="H2620" s="519" t="s">
        <v>34</v>
      </c>
      <c r="I2620" s="1220" t="s">
        <v>75</v>
      </c>
      <c r="J2620" s="1221"/>
      <c r="K2620" s="1221"/>
      <c r="L2620" s="1221"/>
      <c r="M2620" s="1221"/>
      <c r="N2620" s="1221"/>
      <c r="O2620" s="1222"/>
    </row>
    <row r="2621" spans="1:15" ht="17.25" customHeight="1">
      <c r="A2621" s="1084"/>
      <c r="B2621" s="49" t="s">
        <v>79</v>
      </c>
      <c r="C2621" s="1212"/>
      <c r="D2621" s="1213"/>
      <c r="E2621" s="1214"/>
      <c r="F2621" s="1223" t="s">
        <v>207</v>
      </c>
      <c r="G2621" s="1224"/>
      <c r="H2621" s="520" t="s">
        <v>204</v>
      </c>
      <c r="I2621" s="1225" t="s">
        <v>76</v>
      </c>
      <c r="J2621" s="1226"/>
      <c r="K2621" s="1226"/>
      <c r="L2621" s="1226"/>
      <c r="M2621" s="1226"/>
      <c r="N2621" s="1226"/>
      <c r="O2621" s="1227"/>
    </row>
    <row r="2622" spans="1:15" ht="17.25" customHeight="1">
      <c r="A2622" s="1084"/>
      <c r="B2622" s="49" t="s">
        <v>79</v>
      </c>
      <c r="C2622" s="1212"/>
      <c r="D2622" s="1213"/>
      <c r="E2622" s="1214"/>
      <c r="F2622" s="1223" t="s">
        <v>211</v>
      </c>
      <c r="G2622" s="1224"/>
      <c r="H2622" s="520" t="s">
        <v>69</v>
      </c>
      <c r="I2622" s="1228"/>
      <c r="J2622" s="1229"/>
      <c r="K2622" s="1229"/>
      <c r="L2622" s="1229"/>
      <c r="M2622" s="1229"/>
      <c r="N2622" s="1229"/>
      <c r="O2622" s="1230"/>
    </row>
    <row r="2623" spans="1:15" ht="17.25" customHeight="1">
      <c r="A2623" s="1084"/>
      <c r="B2623" s="49" t="s">
        <v>79</v>
      </c>
      <c r="C2623" s="1212"/>
      <c r="D2623" s="1213"/>
      <c r="E2623" s="1214"/>
      <c r="F2623" s="1223" t="s">
        <v>212</v>
      </c>
      <c r="G2623" s="1224"/>
      <c r="H2623" s="520" t="s">
        <v>70</v>
      </c>
      <c r="I2623" s="1228"/>
      <c r="J2623" s="1229"/>
      <c r="K2623" s="1229"/>
      <c r="L2623" s="1229"/>
      <c r="M2623" s="1229"/>
      <c r="N2623" s="1229"/>
      <c r="O2623" s="1230"/>
    </row>
    <row r="2624" spans="1:15" ht="17.25" customHeight="1">
      <c r="A2624" s="1084"/>
      <c r="B2624" s="49" t="s">
        <v>79</v>
      </c>
      <c r="C2624" s="1212"/>
      <c r="D2624" s="1213"/>
      <c r="E2624" s="1214"/>
      <c r="F2624" s="1223" t="s">
        <v>125</v>
      </c>
      <c r="G2624" s="1224"/>
      <c r="H2624" s="520" t="s">
        <v>72</v>
      </c>
      <c r="I2624" s="1231" t="s">
        <v>96</v>
      </c>
      <c r="J2624" s="1232"/>
      <c r="K2624" s="1232"/>
      <c r="L2624" s="1232"/>
      <c r="M2624" s="1232"/>
      <c r="N2624" s="1232"/>
      <c r="O2624" s="1233"/>
    </row>
    <row r="2625" spans="1:16" ht="17.25" customHeight="1" thickBot="1">
      <c r="A2625" s="1084"/>
      <c r="B2625" s="62" t="s">
        <v>79</v>
      </c>
      <c r="C2625" s="1215"/>
      <c r="D2625" s="1216"/>
      <c r="E2625" s="1217"/>
      <c r="F2625" s="1206" t="s">
        <v>208</v>
      </c>
      <c r="G2625" s="1207"/>
      <c r="H2625" s="521" t="s">
        <v>71</v>
      </c>
      <c r="I2625" s="1234"/>
      <c r="J2625" s="1235"/>
      <c r="K2625" s="1235"/>
      <c r="L2625" s="1235"/>
      <c r="M2625" s="1235"/>
      <c r="N2625" s="1235"/>
      <c r="O2625" s="1236"/>
    </row>
    <row r="2626" spans="1:16" ht="24.75" customHeight="1" thickTop="1" thickBot="1">
      <c r="A2626" s="504">
        <f>A2589+1</f>
        <v>71</v>
      </c>
      <c r="B2626" s="1083" t="s">
        <v>56</v>
      </c>
      <c r="C2626" s="1083"/>
      <c r="D2626" s="1083"/>
      <c r="E2626" s="1083"/>
      <c r="F2626" s="1083"/>
      <c r="G2626" s="1083"/>
      <c r="H2626" s="1083"/>
      <c r="I2626" s="1083"/>
      <c r="J2626" s="1083"/>
      <c r="K2626" s="1083"/>
      <c r="L2626" s="1083"/>
      <c r="M2626" s="1083"/>
      <c r="N2626" s="1083"/>
      <c r="O2626" s="1083"/>
    </row>
    <row r="2627" spans="1:16" ht="42" customHeight="1" thickTop="1">
      <c r="A2627" s="1084"/>
      <c r="B2627" s="1085"/>
      <c r="C2627" s="1086"/>
      <c r="D2627" s="1089" t="str">
        <f>Master!$E$8</f>
        <v>Govt. Sr. Secondary School Raimalwada</v>
      </c>
      <c r="E2627" s="1090"/>
      <c r="F2627" s="1090"/>
      <c r="G2627" s="1090"/>
      <c r="H2627" s="1090"/>
      <c r="I2627" s="1090"/>
      <c r="J2627" s="1090"/>
      <c r="K2627" s="1090"/>
      <c r="L2627" s="1090"/>
      <c r="M2627" s="1090"/>
      <c r="N2627" s="1090"/>
      <c r="O2627" s="1091"/>
    </row>
    <row r="2628" spans="1:16" ht="27.75" customHeight="1" thickBot="1">
      <c r="A2628" s="1084"/>
      <c r="B2628" s="1087"/>
      <c r="C2628" s="1088"/>
      <c r="D2628" s="1092" t="str">
        <f>Master!$E$11</f>
        <v>P.S.-Bapini (Jodhpur)</v>
      </c>
      <c r="E2628" s="1093"/>
      <c r="F2628" s="1093"/>
      <c r="G2628" s="1093"/>
      <c r="H2628" s="1093"/>
      <c r="I2628" s="1093"/>
      <c r="J2628" s="1093"/>
      <c r="K2628" s="1093"/>
      <c r="L2628" s="1093"/>
      <c r="M2628" s="1093"/>
      <c r="N2628" s="1093"/>
      <c r="O2628" s="1094"/>
    </row>
    <row r="2629" spans="1:16" ht="17.25" customHeight="1">
      <c r="A2629" s="1084"/>
      <c r="B2629" s="352"/>
      <c r="C2629" s="1095" t="s">
        <v>188</v>
      </c>
      <c r="D2629" s="1096"/>
      <c r="E2629" s="1096"/>
      <c r="F2629" s="1096"/>
      <c r="G2629" s="1097"/>
      <c r="H2629" s="1104" t="s">
        <v>161</v>
      </c>
      <c r="I2629" s="1104"/>
      <c r="J2629" s="1107">
        <f>VLOOKUP($A2626,'Class-9'!$B$9:$K$108,6)</f>
        <v>0</v>
      </c>
      <c r="K2629" s="1108"/>
      <c r="L2629" s="1113" t="s">
        <v>77</v>
      </c>
      <c r="M2629" s="1114"/>
      <c r="N2629" s="1115" t="str">
        <f>Master!$E$14</f>
        <v>08151106901</v>
      </c>
      <c r="O2629" s="1116"/>
    </row>
    <row r="2630" spans="1:16" ht="17.25" customHeight="1">
      <c r="A2630" s="1084"/>
      <c r="B2630" s="47"/>
      <c r="C2630" s="1098"/>
      <c r="D2630" s="1099"/>
      <c r="E2630" s="1099"/>
      <c r="F2630" s="1099"/>
      <c r="G2630" s="1100"/>
      <c r="H2630" s="1105"/>
      <c r="I2630" s="1105"/>
      <c r="J2630" s="1109"/>
      <c r="K2630" s="1110"/>
      <c r="L2630" s="1071" t="s">
        <v>73</v>
      </c>
      <c r="M2630" s="1072"/>
      <c r="N2630" s="1072"/>
      <c r="O2630" s="1073"/>
      <c r="P2630" s="165" t="s">
        <v>196</v>
      </c>
    </row>
    <row r="2631" spans="1:16" ht="17.25" customHeight="1" thickBot="1">
      <c r="A2631" s="1084"/>
      <c r="B2631" s="47"/>
      <c r="C2631" s="1101"/>
      <c r="D2631" s="1102"/>
      <c r="E2631" s="1102"/>
      <c r="F2631" s="1102"/>
      <c r="G2631" s="1103"/>
      <c r="H2631" s="1106"/>
      <c r="I2631" s="1106"/>
      <c r="J2631" s="1111"/>
      <c r="K2631" s="1112"/>
      <c r="L2631" s="1074" t="s">
        <v>57</v>
      </c>
      <c r="M2631" s="1075"/>
      <c r="N2631" s="1076" t="str">
        <f>Master!$E$6</f>
        <v>2021-22</v>
      </c>
      <c r="O2631" s="1077"/>
    </row>
    <row r="2632" spans="1:16" ht="21.75" customHeight="1">
      <c r="A2632" s="1084"/>
      <c r="B2632" s="49" t="s">
        <v>79</v>
      </c>
      <c r="C2632" s="1078" t="s">
        <v>22</v>
      </c>
      <c r="D2632" s="1079"/>
      <c r="E2632" s="1079"/>
      <c r="F2632" s="1080"/>
      <c r="G2632" s="482" t="s">
        <v>186</v>
      </c>
      <c r="H2632" s="1081">
        <f>VLOOKUP($A2626,'Class-9'!$B$9:$EX$108,4,0)</f>
        <v>0</v>
      </c>
      <c r="I2632" s="1081"/>
      <c r="J2632" s="1081"/>
      <c r="K2632" s="1081"/>
      <c r="L2632" s="1081"/>
      <c r="M2632" s="1081"/>
      <c r="N2632" s="1081"/>
      <c r="O2632" s="1082"/>
    </row>
    <row r="2633" spans="1:16" ht="21.75" customHeight="1">
      <c r="A2633" s="1084"/>
      <c r="B2633" s="49" t="s">
        <v>79</v>
      </c>
      <c r="C2633" s="1065" t="s">
        <v>24</v>
      </c>
      <c r="D2633" s="1066"/>
      <c r="E2633" s="1066"/>
      <c r="F2633" s="1067"/>
      <c r="G2633" s="483" t="s">
        <v>186</v>
      </c>
      <c r="H2633" s="1068">
        <f>VLOOKUP($A2626,'Class-9'!$B$9:$EX$108,7,0)</f>
        <v>0</v>
      </c>
      <c r="I2633" s="1068"/>
      <c r="J2633" s="1068"/>
      <c r="K2633" s="1068"/>
      <c r="L2633" s="1068"/>
      <c r="M2633" s="1068"/>
      <c r="N2633" s="1068"/>
      <c r="O2633" s="1069"/>
    </row>
    <row r="2634" spans="1:16" ht="21.75" customHeight="1">
      <c r="A2634" s="1084"/>
      <c r="B2634" s="49" t="s">
        <v>79</v>
      </c>
      <c r="C2634" s="1065" t="s">
        <v>25</v>
      </c>
      <c r="D2634" s="1066"/>
      <c r="E2634" s="1066"/>
      <c r="F2634" s="1067"/>
      <c r="G2634" s="483" t="s">
        <v>186</v>
      </c>
      <c r="H2634" s="1068">
        <f>VLOOKUP($A2626,'Class-9'!$B$9:$EX$108,8,0)</f>
        <v>0</v>
      </c>
      <c r="I2634" s="1068"/>
      <c r="J2634" s="1068"/>
      <c r="K2634" s="1068"/>
      <c r="L2634" s="1068"/>
      <c r="M2634" s="1068"/>
      <c r="N2634" s="1068"/>
      <c r="O2634" s="1069"/>
    </row>
    <row r="2635" spans="1:16" ht="21.75" customHeight="1">
      <c r="A2635" s="1084"/>
      <c r="B2635" s="49" t="s">
        <v>79</v>
      </c>
      <c r="C2635" s="1065" t="s">
        <v>58</v>
      </c>
      <c r="D2635" s="1066"/>
      <c r="E2635" s="1066"/>
      <c r="F2635" s="1067"/>
      <c r="G2635" s="483" t="s">
        <v>186</v>
      </c>
      <c r="H2635" s="1068">
        <f>VLOOKUP($A2626,'Class-9'!$B$9:$EX$108,9,0)</f>
        <v>0</v>
      </c>
      <c r="I2635" s="1068"/>
      <c r="J2635" s="1068"/>
      <c r="K2635" s="1068"/>
      <c r="L2635" s="1068"/>
      <c r="M2635" s="1068"/>
      <c r="N2635" s="1068"/>
      <c r="O2635" s="1069"/>
    </row>
    <row r="2636" spans="1:16" ht="21.75" customHeight="1">
      <c r="A2636" s="1084"/>
      <c r="B2636" s="49" t="s">
        <v>79</v>
      </c>
      <c r="C2636" s="1065" t="s">
        <v>59</v>
      </c>
      <c r="D2636" s="1066"/>
      <c r="E2636" s="1066"/>
      <c r="F2636" s="1067"/>
      <c r="G2636" s="483" t="s">
        <v>186</v>
      </c>
      <c r="H2636" s="1070" t="str">
        <f>CONCATENATE('Class-9'!$G$4,'Class-9'!$J$4)</f>
        <v>9(A)</v>
      </c>
      <c r="I2636" s="1068"/>
      <c r="J2636" s="1068"/>
      <c r="K2636" s="1068"/>
      <c r="L2636" s="1068"/>
      <c r="M2636" s="1068"/>
      <c r="N2636" s="1068"/>
      <c r="O2636" s="1069"/>
    </row>
    <row r="2637" spans="1:16" ht="21.75" customHeight="1" thickBot="1">
      <c r="A2637" s="1084"/>
      <c r="B2637" s="49" t="s">
        <v>79</v>
      </c>
      <c r="C2637" s="1145" t="s">
        <v>27</v>
      </c>
      <c r="D2637" s="1146"/>
      <c r="E2637" s="1146"/>
      <c r="F2637" s="1147"/>
      <c r="G2637" s="484" t="s">
        <v>186</v>
      </c>
      <c r="H2637" s="1148">
        <f>VLOOKUP($A2626,'Class-9'!$B$9:$EX$108,10,0)</f>
        <v>0</v>
      </c>
      <c r="I2637" s="1148"/>
      <c r="J2637" s="1148"/>
      <c r="K2637" s="1148"/>
      <c r="L2637" s="1148"/>
      <c r="M2637" s="1148"/>
      <c r="N2637" s="1148"/>
      <c r="O2637" s="1149"/>
    </row>
    <row r="2638" spans="1:16" ht="19.5" customHeight="1">
      <c r="A2638" s="1084"/>
      <c r="B2638" s="60" t="s">
        <v>79</v>
      </c>
      <c r="C2638" s="1150" t="s">
        <v>60</v>
      </c>
      <c r="D2638" s="1151"/>
      <c r="E2638" s="1154" t="s">
        <v>83</v>
      </c>
      <c r="F2638" s="1154" t="s">
        <v>84</v>
      </c>
      <c r="G2638" s="1156" t="s">
        <v>33</v>
      </c>
      <c r="H2638" s="1158" t="s">
        <v>61</v>
      </c>
      <c r="I2638" s="1158"/>
      <c r="J2638" s="1159"/>
      <c r="K2638" s="1160" t="s">
        <v>100</v>
      </c>
      <c r="L2638" s="1161"/>
      <c r="M2638" s="1162"/>
      <c r="N2638" s="1154" t="s">
        <v>91</v>
      </c>
      <c r="O2638" s="1163" t="s">
        <v>209</v>
      </c>
    </row>
    <row r="2639" spans="1:16" ht="21.75" customHeight="1">
      <c r="A2639" s="1084"/>
      <c r="B2639" s="60"/>
      <c r="C2639" s="1152"/>
      <c r="D2639" s="1153"/>
      <c r="E2639" s="1155"/>
      <c r="F2639" s="1155"/>
      <c r="G2639" s="1157"/>
      <c r="H2639" s="507" t="s">
        <v>32</v>
      </c>
      <c r="I2639" s="347" t="s">
        <v>199</v>
      </c>
      <c r="J2639" s="508" t="s">
        <v>33</v>
      </c>
      <c r="K2639" s="507" t="s">
        <v>32</v>
      </c>
      <c r="L2639" s="347" t="s">
        <v>199</v>
      </c>
      <c r="M2639" s="508" t="s">
        <v>33</v>
      </c>
      <c r="N2639" s="1155"/>
      <c r="O2639" s="1164"/>
    </row>
    <row r="2640" spans="1:16" ht="21.75" customHeight="1" thickBot="1">
      <c r="A2640" s="1084"/>
      <c r="B2640" s="60" t="s">
        <v>79</v>
      </c>
      <c r="C2640" s="1139" t="s">
        <v>62</v>
      </c>
      <c r="D2640" s="1140"/>
      <c r="E2640" s="509">
        <f>'Class-9'!$L$7</f>
        <v>20</v>
      </c>
      <c r="F2640" s="509">
        <f>'Class-9'!$M$7</f>
        <v>20</v>
      </c>
      <c r="G2640" s="510">
        <f>SUM(E2640:F2640)</f>
        <v>40</v>
      </c>
      <c r="H2640" s="509">
        <f>'Class-9'!$O$7</f>
        <v>48</v>
      </c>
      <c r="I2640" s="509">
        <f>'Class-9'!$P$7</f>
        <v>12</v>
      </c>
      <c r="J2640" s="510">
        <f>SUM(H2640:I2640)</f>
        <v>60</v>
      </c>
      <c r="K2640" s="509">
        <f>'Class-9'!$R$7</f>
        <v>80</v>
      </c>
      <c r="L2640" s="509">
        <f>'Class-9'!$S$7</f>
        <v>20</v>
      </c>
      <c r="M2640" s="510">
        <f>SUM(K2640:L2640)</f>
        <v>100</v>
      </c>
      <c r="N2640" s="509">
        <f>SUM(G2640,J2640,M2640)</f>
        <v>200</v>
      </c>
      <c r="O2640" s="1165"/>
    </row>
    <row r="2641" spans="1:15" ht="17.25" customHeight="1">
      <c r="A2641" s="1084"/>
      <c r="B2641" s="60" t="s">
        <v>79</v>
      </c>
      <c r="C2641" s="1141" t="str">
        <f>'Class-9'!$L$3</f>
        <v>HINDI</v>
      </c>
      <c r="D2641" s="1142"/>
      <c r="E2641" s="511">
        <f>IF($J2629="TC",0,IF($J2629="Nso",0,VLOOKUP($A2626,'Class-9'!$B$9:$EX$108,11,0)))</f>
        <v>0</v>
      </c>
      <c r="F2641" s="511">
        <f>IF($J2629="TC",0,IF($J2629="Nso",0,VLOOKUP($A2626,'Class-9'!$B$9:$EX$108,12,0)))</f>
        <v>0</v>
      </c>
      <c r="G2641" s="512">
        <f>E2641+F2641</f>
        <v>0</v>
      </c>
      <c r="H2641" s="511">
        <f>IF($J2629="TC",0,IF($J2629="Nso",0,VLOOKUP($A2626,'Class-9'!$B$9:$EX$108,14,0)))</f>
        <v>0</v>
      </c>
      <c r="I2641" s="511">
        <f>IF($J2629="TC",0,IF($J2629="Nso",0,VLOOKUP($A2626,'Class-9'!$B$9:$EX$108,15,0)))</f>
        <v>0</v>
      </c>
      <c r="J2641" s="512">
        <f>H2641+I2641</f>
        <v>0</v>
      </c>
      <c r="K2641" s="511">
        <f>IF($J2629="TC",0,IF($J2629="Nso",0,VLOOKUP($A2626,'Class-9'!$B$9:$EX$108,17,0)))</f>
        <v>0</v>
      </c>
      <c r="L2641" s="511">
        <f>IF($J2629="Nso",0,VLOOKUP($A2626,'Class-9'!$B$9:$EX$108,18,0))</f>
        <v>0</v>
      </c>
      <c r="M2641" s="512">
        <f>K2641+L2641</f>
        <v>0</v>
      </c>
      <c r="N2641" s="511">
        <f>G2641+J2641+M2641</f>
        <v>0</v>
      </c>
      <c r="O2641" s="513" t="str">
        <f>IF($J2629="TC",0,IF($J2629="Nso",0,VLOOKUP($A2626,'Class-9'!$B$9:$EX$108,24,0)))</f>
        <v/>
      </c>
    </row>
    <row r="2642" spans="1:15" ht="17.25" customHeight="1">
      <c r="A2642" s="1084"/>
      <c r="B2642" s="60" t="s">
        <v>79</v>
      </c>
      <c r="C2642" s="1143" t="str">
        <f>'Class-9'!$Z$3</f>
        <v>ENGLISH</v>
      </c>
      <c r="D2642" s="1144"/>
      <c r="E2642" s="511">
        <f>IF($J2629="TC",0,IF($J2629="Nso",0,VLOOKUP($A2626,'Class-9'!$B$9:$EX$108,25,0)))</f>
        <v>0</v>
      </c>
      <c r="F2642" s="511">
        <f>IF($J2629="TC",0,IF($J2629="Nso",0,VLOOKUP($A2626,'Class-9'!$B$9:$EX$108,26,0)))</f>
        <v>0</v>
      </c>
      <c r="G2642" s="514">
        <f t="shared" ref="G2642:G2646" si="280">E2642+F2642</f>
        <v>0</v>
      </c>
      <c r="H2642" s="472">
        <f>IF($J2629="TC",0,IF($J2629="Nso",0,VLOOKUP($A2626,'Class-9'!$B$9:$EX$108,28,0)))</f>
        <v>0</v>
      </c>
      <c r="I2642" s="511">
        <f>IF($J2629="TC",0,IF($J2629="Nso",0,VLOOKUP($A2626,'Class-9'!$B$9:$EX$108,29,0)))</f>
        <v>0</v>
      </c>
      <c r="J2642" s="514">
        <f t="shared" ref="J2642:J2646" si="281">H2642+I2642</f>
        <v>0</v>
      </c>
      <c r="K2642" s="511">
        <f>IF($J2629="TC",0,IF($J2629="Nso",0,VLOOKUP($A2626,'Class-9'!$B$9:$EX$108,31,0)))</f>
        <v>0</v>
      </c>
      <c r="L2642" s="511">
        <f>IF($J2629="Nso",0,VLOOKUP($A2626,'Class-9'!$B$9:$EX$108,32,0))</f>
        <v>0</v>
      </c>
      <c r="M2642" s="514">
        <f t="shared" ref="M2642:M2646" si="282">K2642+L2642</f>
        <v>0</v>
      </c>
      <c r="N2642" s="511">
        <f t="shared" ref="N2642:N2646" si="283">G2642+J2642+M2642</f>
        <v>0</v>
      </c>
      <c r="O2642" s="513" t="str">
        <f>IF($J2629="TC",0,IF($J2629="Nso",0,VLOOKUP($A2626,'Class-9'!$B$9:$EX$108,38,0)))</f>
        <v/>
      </c>
    </row>
    <row r="2643" spans="1:15" ht="17.25" customHeight="1">
      <c r="A2643" s="1084"/>
      <c r="B2643" s="60" t="s">
        <v>79</v>
      </c>
      <c r="C2643" s="1143" t="str">
        <f>'Class-9'!$AN$3</f>
        <v>SANSKRIT</v>
      </c>
      <c r="D2643" s="1144"/>
      <c r="E2643" s="511">
        <f>IF($J2629="TC",0,IF($J2629="Nso",0,VLOOKUP($A2626,'Class-9'!$B$9:$EX$108,39,0)))</f>
        <v>0</v>
      </c>
      <c r="F2643" s="511">
        <f>IF($J2629="TC",0,IF($J2629="TC",0,IF($J2629="Nso",0,VLOOKUP($A2626,'Class-9'!$B$9:$EX$108,40,0))))</f>
        <v>0</v>
      </c>
      <c r="G2643" s="514">
        <f t="shared" si="280"/>
        <v>0</v>
      </c>
      <c r="H2643" s="472">
        <f>IF($J2629="TC",0,IF($J2629="Nso",0,VLOOKUP($A2626,'Class-9'!$B$9:$EX$108,42,0)))</f>
        <v>0</v>
      </c>
      <c r="I2643" s="511">
        <f>IF($J2629="TC",0,IF($J2629="Nso",0,VLOOKUP($A2626,'Class-9'!$B$9:$EX$108,43,0)))</f>
        <v>0</v>
      </c>
      <c r="J2643" s="514">
        <f t="shared" si="281"/>
        <v>0</v>
      </c>
      <c r="K2643" s="511">
        <f>IF($J2629="TC",0,IF($J2629="Nso",0,VLOOKUP($A2626,'Class-9'!$B$9:$EX$108,45,0)))</f>
        <v>0</v>
      </c>
      <c r="L2643" s="511">
        <f>IF($J2629="Nso",0,VLOOKUP($A2626,'Class-9'!$B$9:$EX$108,46,0))</f>
        <v>0</v>
      </c>
      <c r="M2643" s="514">
        <f t="shared" si="282"/>
        <v>0</v>
      </c>
      <c r="N2643" s="511">
        <f t="shared" si="283"/>
        <v>0</v>
      </c>
      <c r="O2643" s="513" t="str">
        <f>IF($J2629="TC",0,IF($J2629="Nso",0,VLOOKUP($A2626,'Class-9'!$B$9:$EX$108,52,0)))</f>
        <v/>
      </c>
    </row>
    <row r="2644" spans="1:15" ht="17.25" customHeight="1">
      <c r="A2644" s="1084"/>
      <c r="B2644" s="60" t="s">
        <v>79</v>
      </c>
      <c r="C2644" s="1143" t="str">
        <f>'Class-9'!$BB$3</f>
        <v>SCIENCE</v>
      </c>
      <c r="D2644" s="1144"/>
      <c r="E2644" s="511">
        <f>IF($J2629="TC",0,IF($J2629="Nso",0,VLOOKUP($A2626,'Class-9'!$B$9:$EX$108,53,0)))</f>
        <v>0</v>
      </c>
      <c r="F2644" s="511">
        <f>IF($J2629="TC",0,IF($J2629="Nso",0,VLOOKUP($A2626,'Class-9'!$B$9:$EX$108,54,0)))</f>
        <v>0</v>
      </c>
      <c r="G2644" s="514">
        <f t="shared" si="280"/>
        <v>0</v>
      </c>
      <c r="H2644" s="472">
        <f>IF($J2629="TC",0,IF($J2629="Nso",0,VLOOKUP($A2626,'Class-9'!$B$9:$EX$108,56,0)))</f>
        <v>0</v>
      </c>
      <c r="I2644" s="511">
        <f>IF($J2629="TC",0,IF($J2629="Nso",0,VLOOKUP($A2626,'Class-9'!$B$9:$EX$108,57,0)))</f>
        <v>0</v>
      </c>
      <c r="J2644" s="514">
        <f t="shared" si="281"/>
        <v>0</v>
      </c>
      <c r="K2644" s="511">
        <f>IF($J2629="TC",0,IF($J2629="Nso",0,VLOOKUP($A2626,'Class-9'!$B$9:$EX$108,59,0)))</f>
        <v>0</v>
      </c>
      <c r="L2644" s="511">
        <f>IF($J2629="Nso",0,VLOOKUP($A2626,'Class-9'!$B$9:$EX$108,60,0))</f>
        <v>0</v>
      </c>
      <c r="M2644" s="514">
        <f t="shared" si="282"/>
        <v>0</v>
      </c>
      <c r="N2644" s="511">
        <f t="shared" si="283"/>
        <v>0</v>
      </c>
      <c r="O2644" s="513" t="str">
        <f>IF($J2629="TC",0,IF($J2629="Nso",0,VLOOKUP($A2626,'Class-9'!$B$9:$EX$108,66,0)))</f>
        <v/>
      </c>
    </row>
    <row r="2645" spans="1:15" ht="17.25" customHeight="1">
      <c r="A2645" s="1084"/>
      <c r="B2645" s="60" t="s">
        <v>79</v>
      </c>
      <c r="C2645" s="1143" t="str">
        <f>'Class-9'!$BP$3</f>
        <v>MATHEMATICS</v>
      </c>
      <c r="D2645" s="1144"/>
      <c r="E2645" s="511">
        <f>IF($J2629="TC",0,IF($J2629="Nso",0,VLOOKUP($A2626,'Class-9'!$B$9:$EX$108,67,0)))</f>
        <v>0</v>
      </c>
      <c r="F2645" s="511">
        <f>IF($J2629="TC",0,IF($J2629="Nso",0,VLOOKUP($A2626,'Class-9'!$B$9:$EX$108,68,0)))</f>
        <v>0</v>
      </c>
      <c r="G2645" s="514">
        <f t="shared" si="280"/>
        <v>0</v>
      </c>
      <c r="H2645" s="472">
        <f>IF($J2629="TC",0,IF($J2629="Nso",0,VLOOKUP($A2626,'Class-9'!$B$9:$EX$108,70,0)))</f>
        <v>0</v>
      </c>
      <c r="I2645" s="511">
        <f>IF($J2629="TC",0,IF($J2629="Nso",0,VLOOKUP($A2626,'Class-9'!$B$9:$EX$108,71,0)))</f>
        <v>0</v>
      </c>
      <c r="J2645" s="514">
        <f t="shared" si="281"/>
        <v>0</v>
      </c>
      <c r="K2645" s="511">
        <f>IF($J2629="TC",0,IF($J2629="Nso",0,VLOOKUP($A2626,'Class-9'!$B$9:$EX$108,73,0)))</f>
        <v>0</v>
      </c>
      <c r="L2645" s="511">
        <f>IF($J2629="Nso",0,VLOOKUP($A2626,'Class-9'!$B$9:$EX$108,74,0))</f>
        <v>0</v>
      </c>
      <c r="M2645" s="514">
        <f t="shared" si="282"/>
        <v>0</v>
      </c>
      <c r="N2645" s="511">
        <f t="shared" si="283"/>
        <v>0</v>
      </c>
      <c r="O2645" s="513" t="str">
        <f>IF($J2629="TC",0,IF($J2629="Nso",0,VLOOKUP($A2626,'Class-9'!$B$9:$EX$108,80,0)))</f>
        <v/>
      </c>
    </row>
    <row r="2646" spans="1:15" ht="17.25" customHeight="1" thickBot="1">
      <c r="A2646" s="1084"/>
      <c r="B2646" s="60" t="s">
        <v>79</v>
      </c>
      <c r="C2646" s="1117" t="str">
        <f>'Class-9'!$CD$3</f>
        <v>SOCIAL SCIENCE</v>
      </c>
      <c r="D2646" s="1118"/>
      <c r="E2646" s="511">
        <f>IF($J2629="TC",0,IF($J2629="Nso",0,VLOOKUP($A2626,'Class-9'!$B$9:$EX$108,81,0)))</f>
        <v>0</v>
      </c>
      <c r="F2646" s="511">
        <f>IF($J2629="TC",0,IF($J2629="Nso",0,VLOOKUP($A2626,'Class-9'!$B$9:$EX$108,82,0)))</f>
        <v>0</v>
      </c>
      <c r="G2646" s="515">
        <f t="shared" si="280"/>
        <v>0</v>
      </c>
      <c r="H2646" s="516">
        <f>IF($J2629="TC",0,IF($J2629="Nso",0,VLOOKUP($A2626,'Class-9'!$B$9:$EX$108,84,0)))</f>
        <v>0</v>
      </c>
      <c r="I2646" s="511">
        <f>IF($J2629="TC",0,IF($J2629="Nso",0,VLOOKUP($A2626,'Class-9'!$B$9:$EX$108,85,0)))</f>
        <v>0</v>
      </c>
      <c r="J2646" s="515">
        <f t="shared" si="281"/>
        <v>0</v>
      </c>
      <c r="K2646" s="511">
        <f>IF($J2629="TC",0,IF($J2629="Nso",0,VLOOKUP($A2626,'Class-9'!$B$9:$EX$108,87,0)))</f>
        <v>0</v>
      </c>
      <c r="L2646" s="511">
        <f>IF($J2629="Nso",0,VLOOKUP($A2626,'Class-9'!$B$9:$EX$108,88,0))</f>
        <v>0</v>
      </c>
      <c r="M2646" s="515">
        <f t="shared" si="282"/>
        <v>0</v>
      </c>
      <c r="N2646" s="511">
        <f t="shared" si="283"/>
        <v>0</v>
      </c>
      <c r="O2646" s="513" t="str">
        <f>IF($J2629="TC",0,IF($J2629="Nso",0,VLOOKUP($A2626,'Class-9'!$B$9:$EX$108,94,0)))</f>
        <v/>
      </c>
    </row>
    <row r="2647" spans="1:15" ht="21.75" customHeight="1">
      <c r="A2647" s="1084"/>
      <c r="B2647" s="60" t="s">
        <v>79</v>
      </c>
      <c r="C2647" s="1119" t="s">
        <v>92</v>
      </c>
      <c r="D2647" s="1120"/>
      <c r="E2647" s="1121"/>
      <c r="F2647" s="1125" t="s">
        <v>93</v>
      </c>
      <c r="G2647" s="1126"/>
      <c r="H2647" s="1127" t="s">
        <v>94</v>
      </c>
      <c r="I2647" s="1128"/>
      <c r="J2647" s="1129" t="s">
        <v>47</v>
      </c>
      <c r="K2647" s="1130"/>
      <c r="L2647" s="517" t="s">
        <v>114</v>
      </c>
      <c r="M2647" s="1131" t="s">
        <v>45</v>
      </c>
      <c r="N2647" s="1132"/>
      <c r="O2647" s="518" t="s">
        <v>49</v>
      </c>
    </row>
    <row r="2648" spans="1:15" ht="21.75" customHeight="1" thickBot="1">
      <c r="A2648" s="1084"/>
      <c r="B2648" s="60" t="s">
        <v>79</v>
      </c>
      <c r="C2648" s="1122"/>
      <c r="D2648" s="1123"/>
      <c r="E2648" s="1124"/>
      <c r="F2648" s="1133">
        <f>IF($J2629="TC",0,IF($J2629="Nso",0,VLOOKUP($A2626,'Class-9'!$B$9:$EX$108,146,0)))</f>
        <v>0</v>
      </c>
      <c r="G2648" s="1134"/>
      <c r="H2648" s="1133">
        <f>IF($J2629="TC",0,IF($J2629="Nso",0,VLOOKUP($A2626,'Class-9'!$B$9:$EX$108,147,0)))</f>
        <v>0</v>
      </c>
      <c r="I2648" s="1134"/>
      <c r="J2648" s="1135">
        <f>IF($J2629="TC",0,IF($J2629="Nso",0,VLOOKUP($A2626,'Class-9'!$B$9:$EX$108,148,0)))</f>
        <v>0</v>
      </c>
      <c r="K2648" s="1136"/>
      <c r="L2648" s="349" t="str">
        <f>IF($J2629="TC",0,IF($J2629="Nso",0,VLOOKUP($A2626,'Class-9'!$B$9:$EX$108,149,0)))</f>
        <v/>
      </c>
      <c r="M2648" s="1137" t="str">
        <f>IF($J2629="TC","TC",IF($J2629="Nso","NSO",VLOOKUP($A2626,'Class-9'!$B$9:$EX$108,150,0)))</f>
        <v/>
      </c>
      <c r="N2648" s="1138"/>
      <c r="O2648" s="123" t="str">
        <f>IF($J2629="Nso",0,VLOOKUP($A2626,'Class-9'!$B$9:$EX$108,152,0))</f>
        <v/>
      </c>
    </row>
    <row r="2649" spans="1:15" ht="21.75" customHeight="1">
      <c r="A2649" s="1084"/>
      <c r="B2649" s="60" t="s">
        <v>79</v>
      </c>
      <c r="C2649" s="1186" t="s">
        <v>65</v>
      </c>
      <c r="D2649" s="1187"/>
      <c r="E2649" s="1187"/>
      <c r="F2649" s="1187"/>
      <c r="G2649" s="1187"/>
      <c r="H2649" s="1188"/>
      <c r="I2649" s="1189" t="s">
        <v>66</v>
      </c>
      <c r="J2649" s="1190"/>
      <c r="K2649" s="1190"/>
      <c r="L2649" s="124">
        <f>VLOOKUP($A2626,'Class-9'!$B$9:$EX$108,143,0)</f>
        <v>0</v>
      </c>
      <c r="M2649" s="1191" t="s">
        <v>126</v>
      </c>
      <c r="N2649" s="1192"/>
      <c r="O2649" s="1193"/>
    </row>
    <row r="2650" spans="1:15" ht="21.75" customHeight="1" thickBot="1">
      <c r="A2650" s="1084"/>
      <c r="B2650" s="60" t="s">
        <v>79</v>
      </c>
      <c r="C2650" s="1194" t="s">
        <v>60</v>
      </c>
      <c r="D2650" s="1195"/>
      <c r="E2650" s="1195"/>
      <c r="F2650" s="1196" t="s">
        <v>197</v>
      </c>
      <c r="G2650" s="1196"/>
      <c r="H2650" s="351" t="s">
        <v>53</v>
      </c>
      <c r="I2650" s="1197" t="s">
        <v>67</v>
      </c>
      <c r="J2650" s="1198"/>
      <c r="K2650" s="1198"/>
      <c r="L2650" s="174">
        <f>VLOOKUP($A2626,'Class-9'!$B$9:$EX$108,144,0)</f>
        <v>0</v>
      </c>
      <c r="M2650" s="1199" t="str">
        <f>IF($J2629="TC",0,IF($J2629="Nso",0,VLOOKUP($A2626,'Class-9'!$B$9:$EX$108,145,0)))</f>
        <v/>
      </c>
      <c r="N2650" s="1200"/>
      <c r="O2650" s="1201"/>
    </row>
    <row r="2651" spans="1:15" ht="21.75" customHeight="1">
      <c r="A2651" s="1084"/>
      <c r="B2651" s="60" t="s">
        <v>79</v>
      </c>
      <c r="C2651" s="1194"/>
      <c r="D2651" s="1195"/>
      <c r="E2651" s="1195"/>
      <c r="F2651" s="1196"/>
      <c r="G2651" s="1196"/>
      <c r="H2651" s="490" t="s">
        <v>203</v>
      </c>
      <c r="I2651" s="1202" t="s">
        <v>68</v>
      </c>
      <c r="J2651" s="1203"/>
      <c r="K2651" s="1203"/>
      <c r="L2651" s="1204">
        <f>IF($J2629="TC","Transferred",IF($J2629="Nso","NameSeparated",VLOOKUP($A2626,'Class-9'!$B$9:$EX$108,153,0)))</f>
        <v>0</v>
      </c>
      <c r="M2651" s="1204"/>
      <c r="N2651" s="1204"/>
      <c r="O2651" s="1205"/>
    </row>
    <row r="2652" spans="1:15" s="489" customFormat="1" ht="17.25" customHeight="1">
      <c r="A2652" s="1084"/>
      <c r="B2652" s="488" t="s">
        <v>79</v>
      </c>
      <c r="C2652" s="1166" t="str">
        <f>'Class-9'!$CR$3</f>
        <v>Foundation Of Information Tech.</v>
      </c>
      <c r="D2652" s="1167"/>
      <c r="E2652" s="1168"/>
      <c r="F2652" s="1169" t="str">
        <f>IF($J2629="TC",0,IF($J2629="Nso",0,VLOOKUP($A2626,'Class-9'!$B$9:$GA$108,170,0)))</f>
        <v>0/200</v>
      </c>
      <c r="G2652" s="1169"/>
      <c r="H2652" s="122">
        <f>IF($J2629="TC",0,IF($J2629="Nso",0,VLOOKUP($A2626,'Class-9'!$B$9:$GA$108,106,0)))</f>
        <v>0</v>
      </c>
      <c r="I2652" s="1170" t="s">
        <v>81</v>
      </c>
      <c r="J2652" s="1171"/>
      <c r="K2652" s="1171"/>
      <c r="L2652" s="1172">
        <f>'Class-9'!$T$2</f>
        <v>44676</v>
      </c>
      <c r="M2652" s="1173"/>
      <c r="N2652" s="1173"/>
      <c r="O2652" s="1174"/>
    </row>
    <row r="2653" spans="1:15" s="489" customFormat="1" ht="17.25" customHeight="1">
      <c r="A2653" s="1084"/>
      <c r="B2653" s="488" t="s">
        <v>79</v>
      </c>
      <c r="C2653" s="1175" t="str">
        <f>'Class-9'!$DD$3</f>
        <v>Health &amp; Phy. Edu.</v>
      </c>
      <c r="D2653" s="1169"/>
      <c r="E2653" s="1169"/>
      <c r="F2653" s="1176" t="str">
        <f>IF($J2629="TC",0,IF($J2629="Nso",0,VLOOKUP($A2626,'Class-9'!$B$9:$GA$108,174,0)))</f>
        <v>0/200</v>
      </c>
      <c r="G2653" s="1177"/>
      <c r="H2653" s="122">
        <f>IF($J2629="TC",0,IF($J2629="Nso",0,VLOOKUP($A2626,'Class-9'!$B$9:$GA$108,118,0)))</f>
        <v>0</v>
      </c>
      <c r="I2653" s="1178"/>
      <c r="J2653" s="1179"/>
      <c r="K2653" s="1179"/>
      <c r="L2653" s="1179"/>
      <c r="M2653" s="1179"/>
      <c r="N2653" s="1179"/>
      <c r="O2653" s="1180"/>
    </row>
    <row r="2654" spans="1:15" s="489" customFormat="1" ht="17.25" customHeight="1">
      <c r="A2654" s="1084"/>
      <c r="B2654" s="488" t="s">
        <v>79</v>
      </c>
      <c r="C2654" s="1184" t="str">
        <f>'Class-9'!$DP$3</f>
        <v>S.U.P.W.</v>
      </c>
      <c r="D2654" s="1185"/>
      <c r="E2654" s="1185"/>
      <c r="F2654" s="1176" t="str">
        <f>IF($J2629="TC",0,IF($J2629="Nso",0,VLOOKUP($A2626,'Class-9'!$B$9:$GA$108,178,0)))</f>
        <v>0/100</v>
      </c>
      <c r="G2654" s="1177"/>
      <c r="H2654" s="122">
        <f>IF($J2629="TC",0,IF($J2629="Nso",0,VLOOKUP($A2626,'Class-9'!$B$9:$GA$108,124,0)))</f>
        <v>0</v>
      </c>
      <c r="I2654" s="1181"/>
      <c r="J2654" s="1182"/>
      <c r="K2654" s="1182"/>
      <c r="L2654" s="1182"/>
      <c r="M2654" s="1182"/>
      <c r="N2654" s="1182"/>
      <c r="O2654" s="1183"/>
    </row>
    <row r="2655" spans="1:15" s="489" customFormat="1" ht="17.25" customHeight="1">
      <c r="A2655" s="1084"/>
      <c r="B2655" s="488"/>
      <c r="C2655" s="1184" t="str">
        <f>'Class-9'!$DV$3</f>
        <v>ART EDUCATION</v>
      </c>
      <c r="D2655" s="1185"/>
      <c r="E2655" s="1185"/>
      <c r="F2655" s="1176" t="str">
        <f>IF($J2628="TC",0,IF($J2628="Nso",0,VLOOKUP($A2626,'Class-9'!$B$9:$GA$108,182,0)))</f>
        <v>0/100</v>
      </c>
      <c r="G2655" s="1177"/>
      <c r="H2655" s="122">
        <f>IF($J2628="TC",0,IF($J2628="Nso",0,VLOOKUP($A2626,'Class-9'!$B$9:$GA$108,130,0)))</f>
        <v>0</v>
      </c>
      <c r="I2655" s="1237" t="s">
        <v>95</v>
      </c>
      <c r="J2655" s="1221"/>
      <c r="K2655" s="1221"/>
      <c r="L2655" s="1221"/>
      <c r="M2655" s="1221"/>
      <c r="N2655" s="1221"/>
      <c r="O2655" s="1222"/>
    </row>
    <row r="2656" spans="1:15" s="489" customFormat="1" ht="17.25" customHeight="1" thickBot="1">
      <c r="A2656" s="1084"/>
      <c r="B2656" s="488" t="s">
        <v>79</v>
      </c>
      <c r="C2656" s="1238" t="str">
        <f>'Class-9'!$EB$3</f>
        <v>H &amp; C RAJ</v>
      </c>
      <c r="D2656" s="1239"/>
      <c r="E2656" s="1239"/>
      <c r="F2656" s="1240" t="str">
        <f>IF($J2629="TC",0,IF($J2629="Nso",0,VLOOKUP($A2626,'Class-9'!$B$9:$GZ$108,186,0)))</f>
        <v>0/200</v>
      </c>
      <c r="G2656" s="1241"/>
      <c r="H2656" s="468">
        <f>IF($J2629="TC",0,IF($J2629="Nso",0,VLOOKUP($A2626,'Class-9'!$B$9:$GAZ$108,142,0)))</f>
        <v>0</v>
      </c>
      <c r="I2656" s="1237" t="s">
        <v>74</v>
      </c>
      <c r="J2656" s="1221"/>
      <c r="K2656" s="1221"/>
      <c r="L2656" s="1221"/>
      <c r="M2656" s="1221"/>
      <c r="N2656" s="1221"/>
      <c r="O2656" s="1222"/>
    </row>
    <row r="2657" spans="1:16" ht="17.25" customHeight="1">
      <c r="A2657" s="1084"/>
      <c r="B2657" s="49" t="s">
        <v>79</v>
      </c>
      <c r="C2657" s="1209" t="s">
        <v>205</v>
      </c>
      <c r="D2657" s="1210"/>
      <c r="E2657" s="1211"/>
      <c r="F2657" s="1218" t="s">
        <v>206</v>
      </c>
      <c r="G2657" s="1219"/>
      <c r="H2657" s="519" t="s">
        <v>34</v>
      </c>
      <c r="I2657" s="1220" t="s">
        <v>75</v>
      </c>
      <c r="J2657" s="1221"/>
      <c r="K2657" s="1221"/>
      <c r="L2657" s="1221"/>
      <c r="M2657" s="1221"/>
      <c r="N2657" s="1221"/>
      <c r="O2657" s="1222"/>
    </row>
    <row r="2658" spans="1:16" ht="17.25" customHeight="1">
      <c r="A2658" s="1084"/>
      <c r="B2658" s="49" t="s">
        <v>79</v>
      </c>
      <c r="C2658" s="1212"/>
      <c r="D2658" s="1213"/>
      <c r="E2658" s="1214"/>
      <c r="F2658" s="1223" t="s">
        <v>207</v>
      </c>
      <c r="G2658" s="1224"/>
      <c r="H2658" s="520" t="s">
        <v>204</v>
      </c>
      <c r="I2658" s="1225" t="s">
        <v>76</v>
      </c>
      <c r="J2658" s="1226"/>
      <c r="K2658" s="1226"/>
      <c r="L2658" s="1226"/>
      <c r="M2658" s="1226"/>
      <c r="N2658" s="1226"/>
      <c r="O2658" s="1227"/>
    </row>
    <row r="2659" spans="1:16" ht="17.25" customHeight="1">
      <c r="A2659" s="1084"/>
      <c r="B2659" s="49" t="s">
        <v>79</v>
      </c>
      <c r="C2659" s="1212"/>
      <c r="D2659" s="1213"/>
      <c r="E2659" s="1214"/>
      <c r="F2659" s="1223" t="s">
        <v>211</v>
      </c>
      <c r="G2659" s="1224"/>
      <c r="H2659" s="520" t="s">
        <v>69</v>
      </c>
      <c r="I2659" s="1228"/>
      <c r="J2659" s="1229"/>
      <c r="K2659" s="1229"/>
      <c r="L2659" s="1229"/>
      <c r="M2659" s="1229"/>
      <c r="N2659" s="1229"/>
      <c r="O2659" s="1230"/>
    </row>
    <row r="2660" spans="1:16" ht="17.25" customHeight="1">
      <c r="A2660" s="1084"/>
      <c r="B2660" s="49" t="s">
        <v>79</v>
      </c>
      <c r="C2660" s="1212"/>
      <c r="D2660" s="1213"/>
      <c r="E2660" s="1214"/>
      <c r="F2660" s="1223" t="s">
        <v>212</v>
      </c>
      <c r="G2660" s="1224"/>
      <c r="H2660" s="520" t="s">
        <v>70</v>
      </c>
      <c r="I2660" s="1228"/>
      <c r="J2660" s="1229"/>
      <c r="K2660" s="1229"/>
      <c r="L2660" s="1229"/>
      <c r="M2660" s="1229"/>
      <c r="N2660" s="1229"/>
      <c r="O2660" s="1230"/>
    </row>
    <row r="2661" spans="1:16" ht="17.25" customHeight="1">
      <c r="A2661" s="1084"/>
      <c r="B2661" s="49" t="s">
        <v>79</v>
      </c>
      <c r="C2661" s="1212"/>
      <c r="D2661" s="1213"/>
      <c r="E2661" s="1214"/>
      <c r="F2661" s="1223" t="s">
        <v>125</v>
      </c>
      <c r="G2661" s="1224"/>
      <c r="H2661" s="520" t="s">
        <v>72</v>
      </c>
      <c r="I2661" s="1231" t="s">
        <v>96</v>
      </c>
      <c r="J2661" s="1232"/>
      <c r="K2661" s="1232"/>
      <c r="L2661" s="1232"/>
      <c r="M2661" s="1232"/>
      <c r="N2661" s="1232"/>
      <c r="O2661" s="1233"/>
    </row>
    <row r="2662" spans="1:16" ht="17.25" customHeight="1" thickBot="1">
      <c r="A2662" s="1084"/>
      <c r="B2662" s="62" t="s">
        <v>79</v>
      </c>
      <c r="C2662" s="1215"/>
      <c r="D2662" s="1216"/>
      <c r="E2662" s="1217"/>
      <c r="F2662" s="1206" t="s">
        <v>208</v>
      </c>
      <c r="G2662" s="1207"/>
      <c r="H2662" s="521" t="s">
        <v>71</v>
      </c>
      <c r="I2662" s="1234"/>
      <c r="J2662" s="1235"/>
      <c r="K2662" s="1235"/>
      <c r="L2662" s="1235"/>
      <c r="M2662" s="1235"/>
      <c r="N2662" s="1235"/>
      <c r="O2662" s="1236"/>
    </row>
    <row r="2663" spans="1:16" ht="22.5" customHeight="1" thickTop="1">
      <c r="A2663" s="1208"/>
      <c r="B2663" s="1208"/>
      <c r="C2663" s="1208"/>
      <c r="D2663" s="1208"/>
      <c r="E2663" s="1208"/>
      <c r="F2663" s="1208"/>
      <c r="G2663" s="1208"/>
      <c r="H2663" s="1208"/>
      <c r="I2663" s="1208"/>
      <c r="J2663" s="1208"/>
      <c r="K2663" s="1208"/>
      <c r="L2663" s="1208"/>
      <c r="M2663" s="1208"/>
      <c r="N2663" s="1208"/>
      <c r="O2663" s="1208"/>
    </row>
    <row r="2664" spans="1:16" ht="24.75" customHeight="1" thickBot="1">
      <c r="A2664" s="504">
        <f>A2626+1</f>
        <v>72</v>
      </c>
      <c r="B2664" s="1083" t="s">
        <v>56</v>
      </c>
      <c r="C2664" s="1083"/>
      <c r="D2664" s="1083"/>
      <c r="E2664" s="1083"/>
      <c r="F2664" s="1083"/>
      <c r="G2664" s="1083"/>
      <c r="H2664" s="1083"/>
      <c r="I2664" s="1083"/>
      <c r="J2664" s="1083"/>
      <c r="K2664" s="1083"/>
      <c r="L2664" s="1083"/>
      <c r="M2664" s="1083"/>
      <c r="N2664" s="1083"/>
      <c r="O2664" s="1083"/>
    </row>
    <row r="2665" spans="1:16" ht="42" customHeight="1" thickTop="1">
      <c r="A2665" s="1084"/>
      <c r="B2665" s="1085"/>
      <c r="C2665" s="1086"/>
      <c r="D2665" s="1089" t="str">
        <f>Master!$E$8</f>
        <v>Govt. Sr. Secondary School Raimalwada</v>
      </c>
      <c r="E2665" s="1090"/>
      <c r="F2665" s="1090"/>
      <c r="G2665" s="1090"/>
      <c r="H2665" s="1090"/>
      <c r="I2665" s="1090"/>
      <c r="J2665" s="1090"/>
      <c r="K2665" s="1090"/>
      <c r="L2665" s="1090"/>
      <c r="M2665" s="1090"/>
      <c r="N2665" s="1090"/>
      <c r="O2665" s="1091"/>
    </row>
    <row r="2666" spans="1:16" ht="27.75" customHeight="1" thickBot="1">
      <c r="A2666" s="1084"/>
      <c r="B2666" s="1087"/>
      <c r="C2666" s="1088"/>
      <c r="D2666" s="1092" t="str">
        <f>Master!$E$11</f>
        <v>P.S.-Bapini (Jodhpur)</v>
      </c>
      <c r="E2666" s="1093"/>
      <c r="F2666" s="1093"/>
      <c r="G2666" s="1093"/>
      <c r="H2666" s="1093"/>
      <c r="I2666" s="1093"/>
      <c r="J2666" s="1093"/>
      <c r="K2666" s="1093"/>
      <c r="L2666" s="1093"/>
      <c r="M2666" s="1093"/>
      <c r="N2666" s="1093"/>
      <c r="O2666" s="1094"/>
    </row>
    <row r="2667" spans="1:16" ht="17.25" customHeight="1">
      <c r="A2667" s="1084"/>
      <c r="B2667" s="352"/>
      <c r="C2667" s="1095" t="s">
        <v>188</v>
      </c>
      <c r="D2667" s="1096"/>
      <c r="E2667" s="1096"/>
      <c r="F2667" s="1096"/>
      <c r="G2667" s="1097"/>
      <c r="H2667" s="1104" t="s">
        <v>161</v>
      </c>
      <c r="I2667" s="1104"/>
      <c r="J2667" s="1107">
        <f>VLOOKUP($A2664,'Class-9'!$B$9:$K$108,6)</f>
        <v>0</v>
      </c>
      <c r="K2667" s="1108"/>
      <c r="L2667" s="1113" t="s">
        <v>77</v>
      </c>
      <c r="M2667" s="1114"/>
      <c r="N2667" s="1115" t="str">
        <f>Master!$E$14</f>
        <v>08151106901</v>
      </c>
      <c r="O2667" s="1116"/>
    </row>
    <row r="2668" spans="1:16" ht="17.25" customHeight="1">
      <c r="A2668" s="1084"/>
      <c r="B2668" s="47"/>
      <c r="C2668" s="1098"/>
      <c r="D2668" s="1099"/>
      <c r="E2668" s="1099"/>
      <c r="F2668" s="1099"/>
      <c r="G2668" s="1100"/>
      <c r="H2668" s="1105"/>
      <c r="I2668" s="1105"/>
      <c r="J2668" s="1109"/>
      <c r="K2668" s="1110"/>
      <c r="L2668" s="1071" t="s">
        <v>73</v>
      </c>
      <c r="M2668" s="1072"/>
      <c r="N2668" s="1072"/>
      <c r="O2668" s="1073"/>
      <c r="P2668" s="165" t="s">
        <v>196</v>
      </c>
    </row>
    <row r="2669" spans="1:16" ht="17.25" customHeight="1" thickBot="1">
      <c r="A2669" s="1084"/>
      <c r="B2669" s="47"/>
      <c r="C2669" s="1101"/>
      <c r="D2669" s="1102"/>
      <c r="E2669" s="1102"/>
      <c r="F2669" s="1102"/>
      <c r="G2669" s="1103"/>
      <c r="H2669" s="1106"/>
      <c r="I2669" s="1106"/>
      <c r="J2669" s="1111"/>
      <c r="K2669" s="1112"/>
      <c r="L2669" s="1074" t="s">
        <v>57</v>
      </c>
      <c r="M2669" s="1075"/>
      <c r="N2669" s="1076" t="str">
        <f>Master!$E$6</f>
        <v>2021-22</v>
      </c>
      <c r="O2669" s="1077"/>
    </row>
    <row r="2670" spans="1:16" ht="21.75" customHeight="1">
      <c r="A2670" s="1084"/>
      <c r="B2670" s="49" t="s">
        <v>79</v>
      </c>
      <c r="C2670" s="1078" t="s">
        <v>22</v>
      </c>
      <c r="D2670" s="1079"/>
      <c r="E2670" s="1079"/>
      <c r="F2670" s="1080"/>
      <c r="G2670" s="482" t="s">
        <v>186</v>
      </c>
      <c r="H2670" s="1081">
        <f>VLOOKUP($A2664,'Class-9'!$B$9:$EX$108,4,0)</f>
        <v>0</v>
      </c>
      <c r="I2670" s="1081"/>
      <c r="J2670" s="1081"/>
      <c r="K2670" s="1081"/>
      <c r="L2670" s="1081"/>
      <c r="M2670" s="1081"/>
      <c r="N2670" s="1081"/>
      <c r="O2670" s="1082"/>
    </row>
    <row r="2671" spans="1:16" ht="21.75" customHeight="1">
      <c r="A2671" s="1084"/>
      <c r="B2671" s="49" t="s">
        <v>79</v>
      </c>
      <c r="C2671" s="1065" t="s">
        <v>24</v>
      </c>
      <c r="D2671" s="1066"/>
      <c r="E2671" s="1066"/>
      <c r="F2671" s="1067"/>
      <c r="G2671" s="483" t="s">
        <v>186</v>
      </c>
      <c r="H2671" s="1068">
        <f>VLOOKUP($A2664,'Class-9'!$B$9:$EX$108,7,0)</f>
        <v>0</v>
      </c>
      <c r="I2671" s="1068"/>
      <c r="J2671" s="1068"/>
      <c r="K2671" s="1068"/>
      <c r="L2671" s="1068"/>
      <c r="M2671" s="1068"/>
      <c r="N2671" s="1068"/>
      <c r="O2671" s="1069"/>
    </row>
    <row r="2672" spans="1:16" ht="21.75" customHeight="1">
      <c r="A2672" s="1084"/>
      <c r="B2672" s="49" t="s">
        <v>79</v>
      </c>
      <c r="C2672" s="1065" t="s">
        <v>25</v>
      </c>
      <c r="D2672" s="1066"/>
      <c r="E2672" s="1066"/>
      <c r="F2672" s="1067"/>
      <c r="G2672" s="483" t="s">
        <v>186</v>
      </c>
      <c r="H2672" s="1068">
        <f>VLOOKUP($A2664,'Class-9'!$B$9:$EX$108,8,0)</f>
        <v>0</v>
      </c>
      <c r="I2672" s="1068"/>
      <c r="J2672" s="1068"/>
      <c r="K2672" s="1068"/>
      <c r="L2672" s="1068"/>
      <c r="M2672" s="1068"/>
      <c r="N2672" s="1068"/>
      <c r="O2672" s="1069"/>
    </row>
    <row r="2673" spans="1:15" ht="21.75" customHeight="1">
      <c r="A2673" s="1084"/>
      <c r="B2673" s="49" t="s">
        <v>79</v>
      </c>
      <c r="C2673" s="1065" t="s">
        <v>58</v>
      </c>
      <c r="D2673" s="1066"/>
      <c r="E2673" s="1066"/>
      <c r="F2673" s="1067"/>
      <c r="G2673" s="483" t="s">
        <v>186</v>
      </c>
      <c r="H2673" s="1068">
        <f>VLOOKUP($A2664,'Class-9'!$B$9:$EX$108,9,0)</f>
        <v>0</v>
      </c>
      <c r="I2673" s="1068"/>
      <c r="J2673" s="1068"/>
      <c r="K2673" s="1068"/>
      <c r="L2673" s="1068"/>
      <c r="M2673" s="1068"/>
      <c r="N2673" s="1068"/>
      <c r="O2673" s="1069"/>
    </row>
    <row r="2674" spans="1:15" ht="21.75" customHeight="1">
      <c r="A2674" s="1084"/>
      <c r="B2674" s="49" t="s">
        <v>79</v>
      </c>
      <c r="C2674" s="1065" t="s">
        <v>59</v>
      </c>
      <c r="D2674" s="1066"/>
      <c r="E2674" s="1066"/>
      <c r="F2674" s="1067"/>
      <c r="G2674" s="483" t="s">
        <v>186</v>
      </c>
      <c r="H2674" s="1070" t="str">
        <f>CONCATENATE('Class-9'!$G$4,'Class-9'!$J$4)</f>
        <v>9(A)</v>
      </c>
      <c r="I2674" s="1068"/>
      <c r="J2674" s="1068"/>
      <c r="K2674" s="1068"/>
      <c r="L2674" s="1068"/>
      <c r="M2674" s="1068"/>
      <c r="N2674" s="1068"/>
      <c r="O2674" s="1069"/>
    </row>
    <row r="2675" spans="1:15" ht="21.75" customHeight="1" thickBot="1">
      <c r="A2675" s="1084"/>
      <c r="B2675" s="49" t="s">
        <v>79</v>
      </c>
      <c r="C2675" s="1145" t="s">
        <v>27</v>
      </c>
      <c r="D2675" s="1146"/>
      <c r="E2675" s="1146"/>
      <c r="F2675" s="1147"/>
      <c r="G2675" s="484" t="s">
        <v>186</v>
      </c>
      <c r="H2675" s="1148">
        <f>VLOOKUP($A2664,'Class-9'!$B$9:$EX$108,10,0)</f>
        <v>0</v>
      </c>
      <c r="I2675" s="1148"/>
      <c r="J2675" s="1148"/>
      <c r="K2675" s="1148"/>
      <c r="L2675" s="1148"/>
      <c r="M2675" s="1148"/>
      <c r="N2675" s="1148"/>
      <c r="O2675" s="1149"/>
    </row>
    <row r="2676" spans="1:15" ht="19.5" customHeight="1">
      <c r="A2676" s="1084"/>
      <c r="B2676" s="60" t="s">
        <v>79</v>
      </c>
      <c r="C2676" s="1150" t="s">
        <v>60</v>
      </c>
      <c r="D2676" s="1151"/>
      <c r="E2676" s="1154" t="s">
        <v>83</v>
      </c>
      <c r="F2676" s="1154" t="s">
        <v>84</v>
      </c>
      <c r="G2676" s="1156" t="s">
        <v>33</v>
      </c>
      <c r="H2676" s="1158" t="s">
        <v>61</v>
      </c>
      <c r="I2676" s="1158"/>
      <c r="J2676" s="1159"/>
      <c r="K2676" s="1160" t="s">
        <v>100</v>
      </c>
      <c r="L2676" s="1161"/>
      <c r="M2676" s="1162"/>
      <c r="N2676" s="1154" t="s">
        <v>91</v>
      </c>
      <c r="O2676" s="1163" t="s">
        <v>209</v>
      </c>
    </row>
    <row r="2677" spans="1:15" ht="21.75" customHeight="1">
      <c r="A2677" s="1084"/>
      <c r="B2677" s="60"/>
      <c r="C2677" s="1152"/>
      <c r="D2677" s="1153"/>
      <c r="E2677" s="1155"/>
      <c r="F2677" s="1155"/>
      <c r="G2677" s="1157"/>
      <c r="H2677" s="507" t="s">
        <v>32</v>
      </c>
      <c r="I2677" s="347" t="s">
        <v>199</v>
      </c>
      <c r="J2677" s="508" t="s">
        <v>33</v>
      </c>
      <c r="K2677" s="507" t="s">
        <v>32</v>
      </c>
      <c r="L2677" s="347" t="s">
        <v>199</v>
      </c>
      <c r="M2677" s="508" t="s">
        <v>33</v>
      </c>
      <c r="N2677" s="1155"/>
      <c r="O2677" s="1164"/>
    </row>
    <row r="2678" spans="1:15" ht="21.75" customHeight="1" thickBot="1">
      <c r="A2678" s="1084"/>
      <c r="B2678" s="60" t="s">
        <v>79</v>
      </c>
      <c r="C2678" s="1139" t="s">
        <v>62</v>
      </c>
      <c r="D2678" s="1140"/>
      <c r="E2678" s="509">
        <f>'Class-9'!$L$7</f>
        <v>20</v>
      </c>
      <c r="F2678" s="509">
        <f>'Class-9'!$M$7</f>
        <v>20</v>
      </c>
      <c r="G2678" s="510">
        <f>SUM(E2678:F2678)</f>
        <v>40</v>
      </c>
      <c r="H2678" s="509">
        <f>'Class-9'!$O$7</f>
        <v>48</v>
      </c>
      <c r="I2678" s="509">
        <f>'Class-9'!$P$7</f>
        <v>12</v>
      </c>
      <c r="J2678" s="510">
        <f>SUM(H2678:I2678)</f>
        <v>60</v>
      </c>
      <c r="K2678" s="509">
        <f>'Class-9'!$R$7</f>
        <v>80</v>
      </c>
      <c r="L2678" s="509">
        <f>'Class-9'!$S$7</f>
        <v>20</v>
      </c>
      <c r="M2678" s="510">
        <f>SUM(K2678:L2678)</f>
        <v>100</v>
      </c>
      <c r="N2678" s="509">
        <f>SUM(G2678,J2678,M2678)</f>
        <v>200</v>
      </c>
      <c r="O2678" s="1165"/>
    </row>
    <row r="2679" spans="1:15" ht="17.25" customHeight="1">
      <c r="A2679" s="1084"/>
      <c r="B2679" s="60" t="s">
        <v>79</v>
      </c>
      <c r="C2679" s="1141" t="str">
        <f>'Class-9'!$L$3</f>
        <v>HINDI</v>
      </c>
      <c r="D2679" s="1142"/>
      <c r="E2679" s="511">
        <f>IF($J2667="TC",0,IF($J2667="Nso",0,VLOOKUP($A2664,'Class-9'!$B$9:$EX$108,11,0)))</f>
        <v>0</v>
      </c>
      <c r="F2679" s="511">
        <f>IF($J2667="TC",0,IF($J2667="Nso",0,VLOOKUP($A2664,'Class-9'!$B$9:$EX$108,12,0)))</f>
        <v>0</v>
      </c>
      <c r="G2679" s="512">
        <f>E2679+F2679</f>
        <v>0</v>
      </c>
      <c r="H2679" s="511">
        <f>IF($J2667="TC",0,IF($J2667="Nso",0,VLOOKUP($A2664,'Class-9'!$B$9:$EX$108,14,0)))</f>
        <v>0</v>
      </c>
      <c r="I2679" s="511">
        <f>IF($J2667="TC",0,IF($J2667="Nso",0,VLOOKUP($A2664,'Class-9'!$B$9:$EX$108,15,0)))</f>
        <v>0</v>
      </c>
      <c r="J2679" s="512">
        <f>H2679+I2679</f>
        <v>0</v>
      </c>
      <c r="K2679" s="511">
        <f>IF($J2667="TC",0,IF($J2667="Nso",0,VLOOKUP($A2664,'Class-9'!$B$9:$EX$108,17,0)))</f>
        <v>0</v>
      </c>
      <c r="L2679" s="511">
        <f>IF($J2667="Nso",0,VLOOKUP($A2664,'Class-9'!$B$9:$EX$108,18,0))</f>
        <v>0</v>
      </c>
      <c r="M2679" s="512">
        <f>K2679+L2679</f>
        <v>0</v>
      </c>
      <c r="N2679" s="511">
        <f>G2679+J2679+M2679</f>
        <v>0</v>
      </c>
      <c r="O2679" s="513" t="str">
        <f>IF($J2667="TC",0,IF($J2667="Nso",0,VLOOKUP($A2664,'Class-9'!$B$9:$EX$108,24,0)))</f>
        <v/>
      </c>
    </row>
    <row r="2680" spans="1:15" ht="17.25" customHeight="1">
      <c r="A2680" s="1084"/>
      <c r="B2680" s="60" t="s">
        <v>79</v>
      </c>
      <c r="C2680" s="1143" t="str">
        <f>'Class-9'!$Z$3</f>
        <v>ENGLISH</v>
      </c>
      <c r="D2680" s="1144"/>
      <c r="E2680" s="511">
        <f>IF($J2667="TC",0,IF($J2667="Nso",0,VLOOKUP($A2664,'Class-9'!$B$9:$EX$108,25,0)))</f>
        <v>0</v>
      </c>
      <c r="F2680" s="511">
        <f>IF($J2667="TC",0,IF($J2667="Nso",0,VLOOKUP($A2664,'Class-9'!$B$9:$EX$108,26,0)))</f>
        <v>0</v>
      </c>
      <c r="G2680" s="514">
        <f t="shared" ref="G2680:G2684" si="284">E2680+F2680</f>
        <v>0</v>
      </c>
      <c r="H2680" s="472">
        <f>IF($J2667="TC",0,IF($J2667="Nso",0,VLOOKUP($A2664,'Class-9'!$B$9:$EX$108,28,0)))</f>
        <v>0</v>
      </c>
      <c r="I2680" s="511">
        <f>IF($J2667="TC",0,IF($J2667="Nso",0,VLOOKUP($A2664,'Class-9'!$B$9:$EX$108,29,0)))</f>
        <v>0</v>
      </c>
      <c r="J2680" s="514">
        <f t="shared" ref="J2680:J2684" si="285">H2680+I2680</f>
        <v>0</v>
      </c>
      <c r="K2680" s="511">
        <f>IF($J2667="TC",0,IF($J2667="Nso",0,VLOOKUP($A2664,'Class-9'!$B$9:$EX$108,31,0)))</f>
        <v>0</v>
      </c>
      <c r="L2680" s="511">
        <f>IF($J2667="Nso",0,VLOOKUP($A2664,'Class-9'!$B$9:$EX$108,32,0))</f>
        <v>0</v>
      </c>
      <c r="M2680" s="514">
        <f t="shared" ref="M2680:M2684" si="286">K2680+L2680</f>
        <v>0</v>
      </c>
      <c r="N2680" s="511">
        <f t="shared" ref="N2680:N2684" si="287">G2680+J2680+M2680</f>
        <v>0</v>
      </c>
      <c r="O2680" s="513" t="str">
        <f>IF($J2667="TC",0,IF($J2667="Nso",0,VLOOKUP($A2664,'Class-9'!$B$9:$EX$108,38,0)))</f>
        <v/>
      </c>
    </row>
    <row r="2681" spans="1:15" ht="17.25" customHeight="1">
      <c r="A2681" s="1084"/>
      <c r="B2681" s="60" t="s">
        <v>79</v>
      </c>
      <c r="C2681" s="1143" t="str">
        <f>'Class-9'!$AN$3</f>
        <v>SANSKRIT</v>
      </c>
      <c r="D2681" s="1144"/>
      <c r="E2681" s="511">
        <f>IF($J2667="TC",0,IF($J2667="Nso",0,VLOOKUP($A2664,'Class-9'!$B$9:$EX$108,39,0)))</f>
        <v>0</v>
      </c>
      <c r="F2681" s="511">
        <f>IF($J2667="TC",0,IF($J2667="TC",0,IF($J2667="Nso",0,VLOOKUP($A2664,'Class-9'!$B$9:$EX$108,40,0))))</f>
        <v>0</v>
      </c>
      <c r="G2681" s="514">
        <f t="shared" si="284"/>
        <v>0</v>
      </c>
      <c r="H2681" s="472">
        <f>IF($J2667="TC",0,IF($J2667="Nso",0,VLOOKUP($A2664,'Class-9'!$B$9:$EX$108,42,0)))</f>
        <v>0</v>
      </c>
      <c r="I2681" s="511">
        <f>IF($J2667="TC",0,IF($J2667="Nso",0,VLOOKUP($A2664,'Class-9'!$B$9:$EX$108,43,0)))</f>
        <v>0</v>
      </c>
      <c r="J2681" s="514">
        <f t="shared" si="285"/>
        <v>0</v>
      </c>
      <c r="K2681" s="511">
        <f>IF($J2667="TC",0,IF($J2667="Nso",0,VLOOKUP($A2664,'Class-9'!$B$9:$EX$108,45,0)))</f>
        <v>0</v>
      </c>
      <c r="L2681" s="511">
        <f>IF($J2667="Nso",0,VLOOKUP($A2664,'Class-9'!$B$9:$EX$108,46,0))</f>
        <v>0</v>
      </c>
      <c r="M2681" s="514">
        <f t="shared" si="286"/>
        <v>0</v>
      </c>
      <c r="N2681" s="511">
        <f t="shared" si="287"/>
        <v>0</v>
      </c>
      <c r="O2681" s="513" t="str">
        <f>IF($J2667="TC",0,IF($J2667="Nso",0,VLOOKUP($A2664,'Class-9'!$B$9:$EX$108,52,0)))</f>
        <v/>
      </c>
    </row>
    <row r="2682" spans="1:15" ht="17.25" customHeight="1">
      <c r="A2682" s="1084"/>
      <c r="B2682" s="60" t="s">
        <v>79</v>
      </c>
      <c r="C2682" s="1143" t="str">
        <f>'Class-9'!$BB$3</f>
        <v>SCIENCE</v>
      </c>
      <c r="D2682" s="1144"/>
      <c r="E2682" s="511">
        <f>IF($J2667="TC",0,IF($J2667="Nso",0,VLOOKUP($A2664,'Class-9'!$B$9:$EX$108,53,0)))</f>
        <v>0</v>
      </c>
      <c r="F2682" s="511">
        <f>IF($J2667="TC",0,IF($J2667="Nso",0,VLOOKUP($A2664,'Class-9'!$B$9:$EX$108,54,0)))</f>
        <v>0</v>
      </c>
      <c r="G2682" s="514">
        <f t="shared" si="284"/>
        <v>0</v>
      </c>
      <c r="H2682" s="472">
        <f>IF($J2667="TC",0,IF($J2667="Nso",0,VLOOKUP($A2664,'Class-9'!$B$9:$EX$108,56,0)))</f>
        <v>0</v>
      </c>
      <c r="I2682" s="511">
        <f>IF($J2667="TC",0,IF($J2667="Nso",0,VLOOKUP($A2664,'Class-9'!$B$9:$EX$108,57,0)))</f>
        <v>0</v>
      </c>
      <c r="J2682" s="514">
        <f t="shared" si="285"/>
        <v>0</v>
      </c>
      <c r="K2682" s="511">
        <f>IF($J2667="TC",0,IF($J2667="Nso",0,VLOOKUP($A2664,'Class-9'!$B$9:$EX$108,59,0)))</f>
        <v>0</v>
      </c>
      <c r="L2682" s="511">
        <f>IF($J2667="Nso",0,VLOOKUP($A2664,'Class-9'!$B$9:$EX$108,60,0))</f>
        <v>0</v>
      </c>
      <c r="M2682" s="514">
        <f t="shared" si="286"/>
        <v>0</v>
      </c>
      <c r="N2682" s="511">
        <f t="shared" si="287"/>
        <v>0</v>
      </c>
      <c r="O2682" s="513" t="str">
        <f>IF($J2667="TC",0,IF($J2667="Nso",0,VLOOKUP($A2664,'Class-9'!$B$9:$EX$108,66,0)))</f>
        <v/>
      </c>
    </row>
    <row r="2683" spans="1:15" ht="17.25" customHeight="1">
      <c r="A2683" s="1084"/>
      <c r="B2683" s="60" t="s">
        <v>79</v>
      </c>
      <c r="C2683" s="1143" t="str">
        <f>'Class-9'!$BP$3</f>
        <v>MATHEMATICS</v>
      </c>
      <c r="D2683" s="1144"/>
      <c r="E2683" s="511">
        <f>IF($J2667="TC",0,IF($J2667="Nso",0,VLOOKUP($A2664,'Class-9'!$B$9:$EX$108,67,0)))</f>
        <v>0</v>
      </c>
      <c r="F2683" s="511">
        <f>IF($J2667="TC",0,IF($J2667="Nso",0,VLOOKUP($A2664,'Class-9'!$B$9:$EX$108,68,0)))</f>
        <v>0</v>
      </c>
      <c r="G2683" s="514">
        <f t="shared" si="284"/>
        <v>0</v>
      </c>
      <c r="H2683" s="472">
        <f>IF($J2667="TC",0,IF($J2667="Nso",0,VLOOKUP($A2664,'Class-9'!$B$9:$EX$108,70,0)))</f>
        <v>0</v>
      </c>
      <c r="I2683" s="511">
        <f>IF($J2667="TC",0,IF($J2667="Nso",0,VLOOKUP($A2664,'Class-9'!$B$9:$EX$108,71,0)))</f>
        <v>0</v>
      </c>
      <c r="J2683" s="514">
        <f t="shared" si="285"/>
        <v>0</v>
      </c>
      <c r="K2683" s="511">
        <f>IF($J2667="TC",0,IF($J2667="Nso",0,VLOOKUP($A2664,'Class-9'!$B$9:$EX$108,73,0)))</f>
        <v>0</v>
      </c>
      <c r="L2683" s="511">
        <f>IF($J2667="Nso",0,VLOOKUP($A2664,'Class-9'!$B$9:$EX$108,74,0))</f>
        <v>0</v>
      </c>
      <c r="M2683" s="514">
        <f t="shared" si="286"/>
        <v>0</v>
      </c>
      <c r="N2683" s="511">
        <f t="shared" si="287"/>
        <v>0</v>
      </c>
      <c r="O2683" s="513" t="str">
        <f>IF($J2667="TC",0,IF($J2667="Nso",0,VLOOKUP($A2664,'Class-9'!$B$9:$EX$108,80,0)))</f>
        <v/>
      </c>
    </row>
    <row r="2684" spans="1:15" ht="17.25" customHeight="1" thickBot="1">
      <c r="A2684" s="1084"/>
      <c r="B2684" s="60" t="s">
        <v>79</v>
      </c>
      <c r="C2684" s="1117" t="str">
        <f>'Class-9'!$CD$3</f>
        <v>SOCIAL SCIENCE</v>
      </c>
      <c r="D2684" s="1118"/>
      <c r="E2684" s="511">
        <f>IF($J2667="TC",0,IF($J2667="Nso",0,VLOOKUP($A2664,'Class-9'!$B$9:$EX$108,81,0)))</f>
        <v>0</v>
      </c>
      <c r="F2684" s="511">
        <f>IF($J2667="TC",0,IF($J2667="Nso",0,VLOOKUP($A2664,'Class-9'!$B$9:$EX$108,82,0)))</f>
        <v>0</v>
      </c>
      <c r="G2684" s="515">
        <f t="shared" si="284"/>
        <v>0</v>
      </c>
      <c r="H2684" s="516">
        <f>IF($J2667="TC",0,IF($J2667="Nso",0,VLOOKUP($A2664,'Class-9'!$B$9:$EX$108,84,0)))</f>
        <v>0</v>
      </c>
      <c r="I2684" s="511">
        <f>IF($J2667="TC",0,IF($J2667="Nso",0,VLOOKUP($A2664,'Class-9'!$B$9:$EX$108,85,0)))</f>
        <v>0</v>
      </c>
      <c r="J2684" s="515">
        <f t="shared" si="285"/>
        <v>0</v>
      </c>
      <c r="K2684" s="511">
        <f>IF($J2667="TC",0,IF($J2667="Nso",0,VLOOKUP($A2664,'Class-9'!$B$9:$EX$108,87,0)))</f>
        <v>0</v>
      </c>
      <c r="L2684" s="511">
        <f>IF($J2667="Nso",0,VLOOKUP($A2664,'Class-9'!$B$9:$EX$108,88,0))</f>
        <v>0</v>
      </c>
      <c r="M2684" s="515">
        <f t="shared" si="286"/>
        <v>0</v>
      </c>
      <c r="N2684" s="511">
        <f t="shared" si="287"/>
        <v>0</v>
      </c>
      <c r="O2684" s="513" t="str">
        <f>IF($J2667="TC",0,IF($J2667="Nso",0,VLOOKUP($A2664,'Class-9'!$B$9:$EX$108,94,0)))</f>
        <v/>
      </c>
    </row>
    <row r="2685" spans="1:15" ht="21.75" customHeight="1">
      <c r="A2685" s="1084"/>
      <c r="B2685" s="60" t="s">
        <v>79</v>
      </c>
      <c r="C2685" s="1119" t="s">
        <v>92</v>
      </c>
      <c r="D2685" s="1120"/>
      <c r="E2685" s="1121"/>
      <c r="F2685" s="1125" t="s">
        <v>93</v>
      </c>
      <c r="G2685" s="1126"/>
      <c r="H2685" s="1127" t="s">
        <v>94</v>
      </c>
      <c r="I2685" s="1128"/>
      <c r="J2685" s="1129" t="s">
        <v>47</v>
      </c>
      <c r="K2685" s="1130"/>
      <c r="L2685" s="517" t="s">
        <v>114</v>
      </c>
      <c r="M2685" s="1131" t="s">
        <v>45</v>
      </c>
      <c r="N2685" s="1132"/>
      <c r="O2685" s="518" t="s">
        <v>49</v>
      </c>
    </row>
    <row r="2686" spans="1:15" ht="21.75" customHeight="1" thickBot="1">
      <c r="A2686" s="1084"/>
      <c r="B2686" s="60" t="s">
        <v>79</v>
      </c>
      <c r="C2686" s="1122"/>
      <c r="D2686" s="1123"/>
      <c r="E2686" s="1124"/>
      <c r="F2686" s="1133">
        <f>IF($J2667="TC",0,IF($J2667="Nso",0,VLOOKUP($A2664,'Class-9'!$B$9:$EX$108,146,0)))</f>
        <v>0</v>
      </c>
      <c r="G2686" s="1134"/>
      <c r="H2686" s="1133">
        <f>IF($J2667="TC",0,IF($J2667="Nso",0,VLOOKUP($A2664,'Class-9'!$B$9:$EX$108,147,0)))</f>
        <v>0</v>
      </c>
      <c r="I2686" s="1134"/>
      <c r="J2686" s="1135">
        <f>IF($J2667="TC",0,IF($J2667="Nso",0,VLOOKUP($A2664,'Class-9'!$B$9:$EX$108,148,0)))</f>
        <v>0</v>
      </c>
      <c r="K2686" s="1136"/>
      <c r="L2686" s="349" t="str">
        <f>IF($J2667="TC",0,IF($J2667="Nso",0,VLOOKUP($A2664,'Class-9'!$B$9:$EX$108,149,0)))</f>
        <v/>
      </c>
      <c r="M2686" s="1137" t="str">
        <f>IF($J2667="TC","TC",IF($J2667="Nso","NSO",VLOOKUP($A2664,'Class-9'!$B$9:$EX$108,150,0)))</f>
        <v/>
      </c>
      <c r="N2686" s="1138"/>
      <c r="O2686" s="123" t="str">
        <f>IF($J2667="Nso",0,VLOOKUP($A2664,'Class-9'!$B$9:$EX$108,152,0))</f>
        <v/>
      </c>
    </row>
    <row r="2687" spans="1:15" ht="21.75" customHeight="1">
      <c r="A2687" s="1084"/>
      <c r="B2687" s="60" t="s">
        <v>79</v>
      </c>
      <c r="C2687" s="1186" t="s">
        <v>65</v>
      </c>
      <c r="D2687" s="1187"/>
      <c r="E2687" s="1187"/>
      <c r="F2687" s="1187"/>
      <c r="G2687" s="1187"/>
      <c r="H2687" s="1188"/>
      <c r="I2687" s="1189" t="s">
        <v>66</v>
      </c>
      <c r="J2687" s="1190"/>
      <c r="K2687" s="1190"/>
      <c r="L2687" s="124">
        <f>VLOOKUP($A2664,'Class-9'!$B$9:$EX$108,143,0)</f>
        <v>0</v>
      </c>
      <c r="M2687" s="1191" t="s">
        <v>126</v>
      </c>
      <c r="N2687" s="1192"/>
      <c r="O2687" s="1193"/>
    </row>
    <row r="2688" spans="1:15" ht="21.75" customHeight="1" thickBot="1">
      <c r="A2688" s="1084"/>
      <c r="B2688" s="60" t="s">
        <v>79</v>
      </c>
      <c r="C2688" s="1194" t="s">
        <v>60</v>
      </c>
      <c r="D2688" s="1195"/>
      <c r="E2688" s="1195"/>
      <c r="F2688" s="1196" t="s">
        <v>197</v>
      </c>
      <c r="G2688" s="1196"/>
      <c r="H2688" s="351" t="s">
        <v>53</v>
      </c>
      <c r="I2688" s="1197" t="s">
        <v>67</v>
      </c>
      <c r="J2688" s="1198"/>
      <c r="K2688" s="1198"/>
      <c r="L2688" s="174">
        <f>VLOOKUP($A2664,'Class-9'!$B$9:$EX$108,144,0)</f>
        <v>0</v>
      </c>
      <c r="M2688" s="1199" t="str">
        <f>IF($J2667="TC",0,IF($J2667="Nso",0,VLOOKUP($A2664,'Class-9'!$B$9:$EX$108,145,0)))</f>
        <v/>
      </c>
      <c r="N2688" s="1200"/>
      <c r="O2688" s="1201"/>
    </row>
    <row r="2689" spans="1:15" ht="21.75" customHeight="1">
      <c r="A2689" s="1084"/>
      <c r="B2689" s="60" t="s">
        <v>79</v>
      </c>
      <c r="C2689" s="1194"/>
      <c r="D2689" s="1195"/>
      <c r="E2689" s="1195"/>
      <c r="F2689" s="1196"/>
      <c r="G2689" s="1196"/>
      <c r="H2689" s="490" t="s">
        <v>203</v>
      </c>
      <c r="I2689" s="1202" t="s">
        <v>68</v>
      </c>
      <c r="J2689" s="1203"/>
      <c r="K2689" s="1203"/>
      <c r="L2689" s="1204">
        <f>IF($J2667="TC","Transferred",IF($J2667="Nso","NameSeparated",VLOOKUP($A2664,'Class-9'!$B$9:$EX$108,153,0)))</f>
        <v>0</v>
      </c>
      <c r="M2689" s="1204"/>
      <c r="N2689" s="1204"/>
      <c r="O2689" s="1205"/>
    </row>
    <row r="2690" spans="1:15" s="489" customFormat="1" ht="17.25" customHeight="1">
      <c r="A2690" s="1084"/>
      <c r="B2690" s="488" t="s">
        <v>79</v>
      </c>
      <c r="C2690" s="1166" t="str">
        <f>'Class-9'!$CR$3</f>
        <v>Foundation Of Information Tech.</v>
      </c>
      <c r="D2690" s="1167"/>
      <c r="E2690" s="1168"/>
      <c r="F2690" s="1169" t="str">
        <f>IF($J2667="TC",0,IF($J2667="Nso",0,VLOOKUP($A2664,'Class-9'!$B$9:$GA$108,170,0)))</f>
        <v>0/200</v>
      </c>
      <c r="G2690" s="1169"/>
      <c r="H2690" s="122">
        <f>IF($J2667="TC",0,IF($J2667="Nso",0,VLOOKUP($A2664,'Class-9'!$B$9:$GA$108,106,0)))</f>
        <v>0</v>
      </c>
      <c r="I2690" s="1170" t="s">
        <v>81</v>
      </c>
      <c r="J2690" s="1171"/>
      <c r="K2690" s="1171"/>
      <c r="L2690" s="1172">
        <f>'Class-9'!$T$2</f>
        <v>44676</v>
      </c>
      <c r="M2690" s="1173"/>
      <c r="N2690" s="1173"/>
      <c r="O2690" s="1174"/>
    </row>
    <row r="2691" spans="1:15" s="489" customFormat="1" ht="17.25" customHeight="1">
      <c r="A2691" s="1084"/>
      <c r="B2691" s="488" t="s">
        <v>79</v>
      </c>
      <c r="C2691" s="1175" t="str">
        <f>'Class-9'!$DD$3</f>
        <v>Health &amp; Phy. Edu.</v>
      </c>
      <c r="D2691" s="1169"/>
      <c r="E2691" s="1169"/>
      <c r="F2691" s="1176" t="str">
        <f>IF($J2667="TC",0,IF($J2667="Nso",0,VLOOKUP($A2664,'Class-9'!$B$9:$GA$108,174,0)))</f>
        <v>0/200</v>
      </c>
      <c r="G2691" s="1177"/>
      <c r="H2691" s="122">
        <f>IF($J2667="TC",0,IF($J2667="Nso",0,VLOOKUP($A2664,'Class-9'!$B$9:$GA$108,118,0)))</f>
        <v>0</v>
      </c>
      <c r="I2691" s="1178"/>
      <c r="J2691" s="1179"/>
      <c r="K2691" s="1179"/>
      <c r="L2691" s="1179"/>
      <c r="M2691" s="1179"/>
      <c r="N2691" s="1179"/>
      <c r="O2691" s="1180"/>
    </row>
    <row r="2692" spans="1:15" s="489" customFormat="1" ht="17.25" customHeight="1">
      <c r="A2692" s="1084"/>
      <c r="B2692" s="488" t="s">
        <v>79</v>
      </c>
      <c r="C2692" s="1184" t="str">
        <f>'Class-9'!$DP$3</f>
        <v>S.U.P.W.</v>
      </c>
      <c r="D2692" s="1185"/>
      <c r="E2692" s="1185"/>
      <c r="F2692" s="1176" t="str">
        <f>IF($J2667="TC",0,IF($J2667="Nso",0,VLOOKUP($A2664,'Class-9'!$B$9:$GA$108,178,0)))</f>
        <v>0/100</v>
      </c>
      <c r="G2692" s="1177"/>
      <c r="H2692" s="122">
        <f>IF($J2667="TC",0,IF($J2667="Nso",0,VLOOKUP($A2664,'Class-9'!$B$9:$GA$108,124,0)))</f>
        <v>0</v>
      </c>
      <c r="I2692" s="1181"/>
      <c r="J2692" s="1182"/>
      <c r="K2692" s="1182"/>
      <c r="L2692" s="1182"/>
      <c r="M2692" s="1182"/>
      <c r="N2692" s="1182"/>
      <c r="O2692" s="1183"/>
    </row>
    <row r="2693" spans="1:15" s="489" customFormat="1" ht="17.25" customHeight="1">
      <c r="A2693" s="1084"/>
      <c r="B2693" s="488"/>
      <c r="C2693" s="1184" t="str">
        <f>'Class-9'!$DV$3</f>
        <v>ART EDUCATION</v>
      </c>
      <c r="D2693" s="1185"/>
      <c r="E2693" s="1185"/>
      <c r="F2693" s="1176" t="str">
        <f>IF($J2666="TC",0,IF($J2666="Nso",0,VLOOKUP($A2664,'Class-9'!$B$9:$GA$108,182,0)))</f>
        <v>0/100</v>
      </c>
      <c r="G2693" s="1177"/>
      <c r="H2693" s="122">
        <f>IF($J2666="TC",0,IF($J2666="Nso",0,VLOOKUP($A2664,'Class-9'!$B$9:$GA$108,130,0)))</f>
        <v>0</v>
      </c>
      <c r="I2693" s="1237" t="s">
        <v>95</v>
      </c>
      <c r="J2693" s="1221"/>
      <c r="K2693" s="1221"/>
      <c r="L2693" s="1221"/>
      <c r="M2693" s="1221"/>
      <c r="N2693" s="1221"/>
      <c r="O2693" s="1222"/>
    </row>
    <row r="2694" spans="1:15" s="489" customFormat="1" ht="17.25" customHeight="1" thickBot="1">
      <c r="A2694" s="1084"/>
      <c r="B2694" s="488" t="s">
        <v>79</v>
      </c>
      <c r="C2694" s="1238" t="str">
        <f>'Class-9'!$EB$3</f>
        <v>H &amp; C RAJ</v>
      </c>
      <c r="D2694" s="1239"/>
      <c r="E2694" s="1239"/>
      <c r="F2694" s="1240" t="str">
        <f>IF($J2667="TC",0,IF($J2667="Nso",0,VLOOKUP($A2664,'Class-9'!$B$9:$GZ$108,186,0)))</f>
        <v>0/200</v>
      </c>
      <c r="G2694" s="1241"/>
      <c r="H2694" s="468">
        <f>IF($J2667="TC",0,IF($J2667="Nso",0,VLOOKUP($A2664,'Class-9'!$B$9:$GAZ$108,142,0)))</f>
        <v>0</v>
      </c>
      <c r="I2694" s="1237" t="s">
        <v>74</v>
      </c>
      <c r="J2694" s="1221"/>
      <c r="K2694" s="1221"/>
      <c r="L2694" s="1221"/>
      <c r="M2694" s="1221"/>
      <c r="N2694" s="1221"/>
      <c r="O2694" s="1222"/>
    </row>
    <row r="2695" spans="1:15" ht="17.25" customHeight="1">
      <c r="A2695" s="1084"/>
      <c r="B2695" s="49" t="s">
        <v>79</v>
      </c>
      <c r="C2695" s="1209" t="s">
        <v>205</v>
      </c>
      <c r="D2695" s="1210"/>
      <c r="E2695" s="1211"/>
      <c r="F2695" s="1218" t="s">
        <v>206</v>
      </c>
      <c r="G2695" s="1219"/>
      <c r="H2695" s="519" t="s">
        <v>34</v>
      </c>
      <c r="I2695" s="1220" t="s">
        <v>75</v>
      </c>
      <c r="J2695" s="1221"/>
      <c r="K2695" s="1221"/>
      <c r="L2695" s="1221"/>
      <c r="M2695" s="1221"/>
      <c r="N2695" s="1221"/>
      <c r="O2695" s="1222"/>
    </row>
    <row r="2696" spans="1:15" ht="17.25" customHeight="1">
      <c r="A2696" s="1084"/>
      <c r="B2696" s="49" t="s">
        <v>79</v>
      </c>
      <c r="C2696" s="1212"/>
      <c r="D2696" s="1213"/>
      <c r="E2696" s="1214"/>
      <c r="F2696" s="1223" t="s">
        <v>207</v>
      </c>
      <c r="G2696" s="1224"/>
      <c r="H2696" s="520" t="s">
        <v>204</v>
      </c>
      <c r="I2696" s="1225" t="s">
        <v>76</v>
      </c>
      <c r="J2696" s="1226"/>
      <c r="K2696" s="1226"/>
      <c r="L2696" s="1226"/>
      <c r="M2696" s="1226"/>
      <c r="N2696" s="1226"/>
      <c r="O2696" s="1227"/>
    </row>
    <row r="2697" spans="1:15" ht="17.25" customHeight="1">
      <c r="A2697" s="1084"/>
      <c r="B2697" s="49" t="s">
        <v>79</v>
      </c>
      <c r="C2697" s="1212"/>
      <c r="D2697" s="1213"/>
      <c r="E2697" s="1214"/>
      <c r="F2697" s="1223" t="s">
        <v>211</v>
      </c>
      <c r="G2697" s="1224"/>
      <c r="H2697" s="520" t="s">
        <v>69</v>
      </c>
      <c r="I2697" s="1228"/>
      <c r="J2697" s="1229"/>
      <c r="K2697" s="1229"/>
      <c r="L2697" s="1229"/>
      <c r="M2697" s="1229"/>
      <c r="N2697" s="1229"/>
      <c r="O2697" s="1230"/>
    </row>
    <row r="2698" spans="1:15" ht="17.25" customHeight="1">
      <c r="A2698" s="1084"/>
      <c r="B2698" s="49" t="s">
        <v>79</v>
      </c>
      <c r="C2698" s="1212"/>
      <c r="D2698" s="1213"/>
      <c r="E2698" s="1214"/>
      <c r="F2698" s="1223" t="s">
        <v>212</v>
      </c>
      <c r="G2698" s="1224"/>
      <c r="H2698" s="520" t="s">
        <v>70</v>
      </c>
      <c r="I2698" s="1228"/>
      <c r="J2698" s="1229"/>
      <c r="K2698" s="1229"/>
      <c r="L2698" s="1229"/>
      <c r="M2698" s="1229"/>
      <c r="N2698" s="1229"/>
      <c r="O2698" s="1230"/>
    </row>
    <row r="2699" spans="1:15" ht="17.25" customHeight="1">
      <c r="A2699" s="1084"/>
      <c r="B2699" s="49" t="s">
        <v>79</v>
      </c>
      <c r="C2699" s="1212"/>
      <c r="D2699" s="1213"/>
      <c r="E2699" s="1214"/>
      <c r="F2699" s="1223" t="s">
        <v>125</v>
      </c>
      <c r="G2699" s="1224"/>
      <c r="H2699" s="520" t="s">
        <v>72</v>
      </c>
      <c r="I2699" s="1231" t="s">
        <v>96</v>
      </c>
      <c r="J2699" s="1232"/>
      <c r="K2699" s="1232"/>
      <c r="L2699" s="1232"/>
      <c r="M2699" s="1232"/>
      <c r="N2699" s="1232"/>
      <c r="O2699" s="1233"/>
    </row>
    <row r="2700" spans="1:15" ht="17.25" customHeight="1" thickBot="1">
      <c r="A2700" s="1084"/>
      <c r="B2700" s="62" t="s">
        <v>79</v>
      </c>
      <c r="C2700" s="1215"/>
      <c r="D2700" s="1216"/>
      <c r="E2700" s="1217"/>
      <c r="F2700" s="1206" t="s">
        <v>208</v>
      </c>
      <c r="G2700" s="1207"/>
      <c r="H2700" s="521" t="s">
        <v>71</v>
      </c>
      <c r="I2700" s="1234"/>
      <c r="J2700" s="1235"/>
      <c r="K2700" s="1235"/>
      <c r="L2700" s="1235"/>
      <c r="M2700" s="1235"/>
      <c r="N2700" s="1235"/>
      <c r="O2700" s="1236"/>
    </row>
    <row r="2701" spans="1:15" ht="24.75" customHeight="1" thickTop="1" thickBot="1">
      <c r="A2701" s="504">
        <f>A2664+1</f>
        <v>73</v>
      </c>
      <c r="B2701" s="1083" t="s">
        <v>56</v>
      </c>
      <c r="C2701" s="1083"/>
      <c r="D2701" s="1083"/>
      <c r="E2701" s="1083"/>
      <c r="F2701" s="1083"/>
      <c r="G2701" s="1083"/>
      <c r="H2701" s="1083"/>
      <c r="I2701" s="1083"/>
      <c r="J2701" s="1083"/>
      <c r="K2701" s="1083"/>
      <c r="L2701" s="1083"/>
      <c r="M2701" s="1083"/>
      <c r="N2701" s="1083"/>
      <c r="O2701" s="1083"/>
    </row>
    <row r="2702" spans="1:15" ht="42" customHeight="1" thickTop="1">
      <c r="A2702" s="1084"/>
      <c r="B2702" s="1085"/>
      <c r="C2702" s="1086"/>
      <c r="D2702" s="1089" t="str">
        <f>Master!$E$8</f>
        <v>Govt. Sr. Secondary School Raimalwada</v>
      </c>
      <c r="E2702" s="1090"/>
      <c r="F2702" s="1090"/>
      <c r="G2702" s="1090"/>
      <c r="H2702" s="1090"/>
      <c r="I2702" s="1090"/>
      <c r="J2702" s="1090"/>
      <c r="K2702" s="1090"/>
      <c r="L2702" s="1090"/>
      <c r="M2702" s="1090"/>
      <c r="N2702" s="1090"/>
      <c r="O2702" s="1091"/>
    </row>
    <row r="2703" spans="1:15" ht="27.75" customHeight="1" thickBot="1">
      <c r="A2703" s="1084"/>
      <c r="B2703" s="1087"/>
      <c r="C2703" s="1088"/>
      <c r="D2703" s="1092" t="str">
        <f>Master!$E$11</f>
        <v>P.S.-Bapini (Jodhpur)</v>
      </c>
      <c r="E2703" s="1093"/>
      <c r="F2703" s="1093"/>
      <c r="G2703" s="1093"/>
      <c r="H2703" s="1093"/>
      <c r="I2703" s="1093"/>
      <c r="J2703" s="1093"/>
      <c r="K2703" s="1093"/>
      <c r="L2703" s="1093"/>
      <c r="M2703" s="1093"/>
      <c r="N2703" s="1093"/>
      <c r="O2703" s="1094"/>
    </row>
    <row r="2704" spans="1:15" ht="17.25" customHeight="1">
      <c r="A2704" s="1084"/>
      <c r="B2704" s="352"/>
      <c r="C2704" s="1095" t="s">
        <v>188</v>
      </c>
      <c r="D2704" s="1096"/>
      <c r="E2704" s="1096"/>
      <c r="F2704" s="1096"/>
      <c r="G2704" s="1097"/>
      <c r="H2704" s="1104" t="s">
        <v>161</v>
      </c>
      <c r="I2704" s="1104"/>
      <c r="J2704" s="1107">
        <f>VLOOKUP($A2701,'Class-9'!$B$9:$K$108,6)</f>
        <v>0</v>
      </c>
      <c r="K2704" s="1108"/>
      <c r="L2704" s="1113" t="s">
        <v>77</v>
      </c>
      <c r="M2704" s="1114"/>
      <c r="N2704" s="1115" t="str">
        <f>Master!$E$14</f>
        <v>08151106901</v>
      </c>
      <c r="O2704" s="1116"/>
    </row>
    <row r="2705" spans="1:16" ht="17.25" customHeight="1">
      <c r="A2705" s="1084"/>
      <c r="B2705" s="47"/>
      <c r="C2705" s="1098"/>
      <c r="D2705" s="1099"/>
      <c r="E2705" s="1099"/>
      <c r="F2705" s="1099"/>
      <c r="G2705" s="1100"/>
      <c r="H2705" s="1105"/>
      <c r="I2705" s="1105"/>
      <c r="J2705" s="1109"/>
      <c r="K2705" s="1110"/>
      <c r="L2705" s="1071" t="s">
        <v>73</v>
      </c>
      <c r="M2705" s="1072"/>
      <c r="N2705" s="1072"/>
      <c r="O2705" s="1073"/>
      <c r="P2705" s="165" t="s">
        <v>196</v>
      </c>
    </row>
    <row r="2706" spans="1:16" ht="17.25" customHeight="1" thickBot="1">
      <c r="A2706" s="1084"/>
      <c r="B2706" s="47"/>
      <c r="C2706" s="1101"/>
      <c r="D2706" s="1102"/>
      <c r="E2706" s="1102"/>
      <c r="F2706" s="1102"/>
      <c r="G2706" s="1103"/>
      <c r="H2706" s="1106"/>
      <c r="I2706" s="1106"/>
      <c r="J2706" s="1111"/>
      <c r="K2706" s="1112"/>
      <c r="L2706" s="1074" t="s">
        <v>57</v>
      </c>
      <c r="M2706" s="1075"/>
      <c r="N2706" s="1076" t="str">
        <f>Master!$E$6</f>
        <v>2021-22</v>
      </c>
      <c r="O2706" s="1077"/>
    </row>
    <row r="2707" spans="1:16" ht="21.75" customHeight="1">
      <c r="A2707" s="1084"/>
      <c r="B2707" s="49" t="s">
        <v>79</v>
      </c>
      <c r="C2707" s="1078" t="s">
        <v>22</v>
      </c>
      <c r="D2707" s="1079"/>
      <c r="E2707" s="1079"/>
      <c r="F2707" s="1080"/>
      <c r="G2707" s="482" t="s">
        <v>186</v>
      </c>
      <c r="H2707" s="1081">
        <f>VLOOKUP($A2701,'Class-9'!$B$9:$EX$108,4,0)</f>
        <v>0</v>
      </c>
      <c r="I2707" s="1081"/>
      <c r="J2707" s="1081"/>
      <c r="K2707" s="1081"/>
      <c r="L2707" s="1081"/>
      <c r="M2707" s="1081"/>
      <c r="N2707" s="1081"/>
      <c r="O2707" s="1082"/>
    </row>
    <row r="2708" spans="1:16" ht="21.75" customHeight="1">
      <c r="A2708" s="1084"/>
      <c r="B2708" s="49" t="s">
        <v>79</v>
      </c>
      <c r="C2708" s="1065" t="s">
        <v>24</v>
      </c>
      <c r="D2708" s="1066"/>
      <c r="E2708" s="1066"/>
      <c r="F2708" s="1067"/>
      <c r="G2708" s="483" t="s">
        <v>186</v>
      </c>
      <c r="H2708" s="1068">
        <f>VLOOKUP($A2701,'Class-9'!$B$9:$EX$108,7,0)</f>
        <v>0</v>
      </c>
      <c r="I2708" s="1068"/>
      <c r="J2708" s="1068"/>
      <c r="K2708" s="1068"/>
      <c r="L2708" s="1068"/>
      <c r="M2708" s="1068"/>
      <c r="N2708" s="1068"/>
      <c r="O2708" s="1069"/>
    </row>
    <row r="2709" spans="1:16" ht="21.75" customHeight="1">
      <c r="A2709" s="1084"/>
      <c r="B2709" s="49" t="s">
        <v>79</v>
      </c>
      <c r="C2709" s="1065" t="s">
        <v>25</v>
      </c>
      <c r="D2709" s="1066"/>
      <c r="E2709" s="1066"/>
      <c r="F2709" s="1067"/>
      <c r="G2709" s="483" t="s">
        <v>186</v>
      </c>
      <c r="H2709" s="1068">
        <f>VLOOKUP($A2701,'Class-9'!$B$9:$EX$108,8,0)</f>
        <v>0</v>
      </c>
      <c r="I2709" s="1068"/>
      <c r="J2709" s="1068"/>
      <c r="K2709" s="1068"/>
      <c r="L2709" s="1068"/>
      <c r="M2709" s="1068"/>
      <c r="N2709" s="1068"/>
      <c r="O2709" s="1069"/>
    </row>
    <row r="2710" spans="1:16" ht="21.75" customHeight="1">
      <c r="A2710" s="1084"/>
      <c r="B2710" s="49" t="s">
        <v>79</v>
      </c>
      <c r="C2710" s="1065" t="s">
        <v>58</v>
      </c>
      <c r="D2710" s="1066"/>
      <c r="E2710" s="1066"/>
      <c r="F2710" s="1067"/>
      <c r="G2710" s="483" t="s">
        <v>186</v>
      </c>
      <c r="H2710" s="1068">
        <f>VLOOKUP($A2701,'Class-9'!$B$9:$EX$108,9,0)</f>
        <v>0</v>
      </c>
      <c r="I2710" s="1068"/>
      <c r="J2710" s="1068"/>
      <c r="K2710" s="1068"/>
      <c r="L2710" s="1068"/>
      <c r="M2710" s="1068"/>
      <c r="N2710" s="1068"/>
      <c r="O2710" s="1069"/>
    </row>
    <row r="2711" spans="1:16" ht="21.75" customHeight="1">
      <c r="A2711" s="1084"/>
      <c r="B2711" s="49" t="s">
        <v>79</v>
      </c>
      <c r="C2711" s="1065" t="s">
        <v>59</v>
      </c>
      <c r="D2711" s="1066"/>
      <c r="E2711" s="1066"/>
      <c r="F2711" s="1067"/>
      <c r="G2711" s="483" t="s">
        <v>186</v>
      </c>
      <c r="H2711" s="1070" t="str">
        <f>CONCATENATE('Class-9'!$G$4,'Class-9'!$J$4)</f>
        <v>9(A)</v>
      </c>
      <c r="I2711" s="1068"/>
      <c r="J2711" s="1068"/>
      <c r="K2711" s="1068"/>
      <c r="L2711" s="1068"/>
      <c r="M2711" s="1068"/>
      <c r="N2711" s="1068"/>
      <c r="O2711" s="1069"/>
    </row>
    <row r="2712" spans="1:16" ht="21.75" customHeight="1" thickBot="1">
      <c r="A2712" s="1084"/>
      <c r="B2712" s="49" t="s">
        <v>79</v>
      </c>
      <c r="C2712" s="1145" t="s">
        <v>27</v>
      </c>
      <c r="D2712" s="1146"/>
      <c r="E2712" s="1146"/>
      <c r="F2712" s="1147"/>
      <c r="G2712" s="484" t="s">
        <v>186</v>
      </c>
      <c r="H2712" s="1148">
        <f>VLOOKUP($A2701,'Class-9'!$B$9:$EX$108,10,0)</f>
        <v>0</v>
      </c>
      <c r="I2712" s="1148"/>
      <c r="J2712" s="1148"/>
      <c r="K2712" s="1148"/>
      <c r="L2712" s="1148"/>
      <c r="M2712" s="1148"/>
      <c r="N2712" s="1148"/>
      <c r="O2712" s="1149"/>
    </row>
    <row r="2713" spans="1:16" ht="19.5" customHeight="1">
      <c r="A2713" s="1084"/>
      <c r="B2713" s="60" t="s">
        <v>79</v>
      </c>
      <c r="C2713" s="1150" t="s">
        <v>60</v>
      </c>
      <c r="D2713" s="1151"/>
      <c r="E2713" s="1154" t="s">
        <v>83</v>
      </c>
      <c r="F2713" s="1154" t="s">
        <v>84</v>
      </c>
      <c r="G2713" s="1156" t="s">
        <v>33</v>
      </c>
      <c r="H2713" s="1158" t="s">
        <v>61</v>
      </c>
      <c r="I2713" s="1158"/>
      <c r="J2713" s="1159"/>
      <c r="K2713" s="1160" t="s">
        <v>100</v>
      </c>
      <c r="L2713" s="1161"/>
      <c r="M2713" s="1162"/>
      <c r="N2713" s="1154" t="s">
        <v>91</v>
      </c>
      <c r="O2713" s="1163" t="s">
        <v>209</v>
      </c>
    </row>
    <row r="2714" spans="1:16" ht="21.75" customHeight="1">
      <c r="A2714" s="1084"/>
      <c r="B2714" s="60"/>
      <c r="C2714" s="1152"/>
      <c r="D2714" s="1153"/>
      <c r="E2714" s="1155"/>
      <c r="F2714" s="1155"/>
      <c r="G2714" s="1157"/>
      <c r="H2714" s="507" t="s">
        <v>32</v>
      </c>
      <c r="I2714" s="347" t="s">
        <v>199</v>
      </c>
      <c r="J2714" s="508" t="s">
        <v>33</v>
      </c>
      <c r="K2714" s="507" t="s">
        <v>32</v>
      </c>
      <c r="L2714" s="347" t="s">
        <v>199</v>
      </c>
      <c r="M2714" s="508" t="s">
        <v>33</v>
      </c>
      <c r="N2714" s="1155"/>
      <c r="O2714" s="1164"/>
    </row>
    <row r="2715" spans="1:16" ht="21.75" customHeight="1" thickBot="1">
      <c r="A2715" s="1084"/>
      <c r="B2715" s="60" t="s">
        <v>79</v>
      </c>
      <c r="C2715" s="1139" t="s">
        <v>62</v>
      </c>
      <c r="D2715" s="1140"/>
      <c r="E2715" s="509">
        <f>'Class-9'!$L$7</f>
        <v>20</v>
      </c>
      <c r="F2715" s="509">
        <f>'Class-9'!$M$7</f>
        <v>20</v>
      </c>
      <c r="G2715" s="510">
        <f>SUM(E2715:F2715)</f>
        <v>40</v>
      </c>
      <c r="H2715" s="509">
        <f>'Class-9'!$O$7</f>
        <v>48</v>
      </c>
      <c r="I2715" s="509">
        <f>'Class-9'!$P$7</f>
        <v>12</v>
      </c>
      <c r="J2715" s="510">
        <f>SUM(H2715:I2715)</f>
        <v>60</v>
      </c>
      <c r="K2715" s="509">
        <f>'Class-9'!$R$7</f>
        <v>80</v>
      </c>
      <c r="L2715" s="509">
        <f>'Class-9'!$S$7</f>
        <v>20</v>
      </c>
      <c r="M2715" s="510">
        <f>SUM(K2715:L2715)</f>
        <v>100</v>
      </c>
      <c r="N2715" s="509">
        <f>SUM(G2715,J2715,M2715)</f>
        <v>200</v>
      </c>
      <c r="O2715" s="1165"/>
    </row>
    <row r="2716" spans="1:16" ht="17.25" customHeight="1">
      <c r="A2716" s="1084"/>
      <c r="B2716" s="60" t="s">
        <v>79</v>
      </c>
      <c r="C2716" s="1141" t="str">
        <f>'Class-9'!$L$3</f>
        <v>HINDI</v>
      </c>
      <c r="D2716" s="1142"/>
      <c r="E2716" s="511">
        <f>IF($J2704="TC",0,IF($J2704="Nso",0,VLOOKUP($A2701,'Class-9'!$B$9:$EX$108,11,0)))</f>
        <v>0</v>
      </c>
      <c r="F2716" s="511">
        <f>IF($J2704="TC",0,IF($J2704="Nso",0,VLOOKUP($A2701,'Class-9'!$B$9:$EX$108,12,0)))</f>
        <v>0</v>
      </c>
      <c r="G2716" s="512">
        <f>E2716+F2716</f>
        <v>0</v>
      </c>
      <c r="H2716" s="511">
        <f>IF($J2704="TC",0,IF($J2704="Nso",0,VLOOKUP($A2701,'Class-9'!$B$9:$EX$108,14,0)))</f>
        <v>0</v>
      </c>
      <c r="I2716" s="511">
        <f>IF($J2704="TC",0,IF($J2704="Nso",0,VLOOKUP($A2701,'Class-9'!$B$9:$EX$108,15,0)))</f>
        <v>0</v>
      </c>
      <c r="J2716" s="512">
        <f>H2716+I2716</f>
        <v>0</v>
      </c>
      <c r="K2716" s="511">
        <f>IF($J2704="TC",0,IF($J2704="Nso",0,VLOOKUP($A2701,'Class-9'!$B$9:$EX$108,17,0)))</f>
        <v>0</v>
      </c>
      <c r="L2716" s="511">
        <f>IF($J2704="Nso",0,VLOOKUP($A2701,'Class-9'!$B$9:$EX$108,18,0))</f>
        <v>0</v>
      </c>
      <c r="M2716" s="512">
        <f>K2716+L2716</f>
        <v>0</v>
      </c>
      <c r="N2716" s="511">
        <f>G2716+J2716+M2716</f>
        <v>0</v>
      </c>
      <c r="O2716" s="513" t="str">
        <f>IF($J2704="TC",0,IF($J2704="Nso",0,VLOOKUP($A2701,'Class-9'!$B$9:$EX$108,24,0)))</f>
        <v/>
      </c>
    </row>
    <row r="2717" spans="1:16" ht="17.25" customHeight="1">
      <c r="A2717" s="1084"/>
      <c r="B2717" s="60" t="s">
        <v>79</v>
      </c>
      <c r="C2717" s="1143" t="str">
        <f>'Class-9'!$Z$3</f>
        <v>ENGLISH</v>
      </c>
      <c r="D2717" s="1144"/>
      <c r="E2717" s="511">
        <f>IF($J2704="TC",0,IF($J2704="Nso",0,VLOOKUP($A2701,'Class-9'!$B$9:$EX$108,25,0)))</f>
        <v>0</v>
      </c>
      <c r="F2717" s="511">
        <f>IF($J2704="TC",0,IF($J2704="Nso",0,VLOOKUP($A2701,'Class-9'!$B$9:$EX$108,26,0)))</f>
        <v>0</v>
      </c>
      <c r="G2717" s="514">
        <f t="shared" ref="G2717:G2721" si="288">E2717+F2717</f>
        <v>0</v>
      </c>
      <c r="H2717" s="472">
        <f>IF($J2704="TC",0,IF($J2704="Nso",0,VLOOKUP($A2701,'Class-9'!$B$9:$EX$108,28,0)))</f>
        <v>0</v>
      </c>
      <c r="I2717" s="511">
        <f>IF($J2704="TC",0,IF($J2704="Nso",0,VLOOKUP($A2701,'Class-9'!$B$9:$EX$108,29,0)))</f>
        <v>0</v>
      </c>
      <c r="J2717" s="514">
        <f t="shared" ref="J2717:J2721" si="289">H2717+I2717</f>
        <v>0</v>
      </c>
      <c r="K2717" s="511">
        <f>IF($J2704="TC",0,IF($J2704="Nso",0,VLOOKUP($A2701,'Class-9'!$B$9:$EX$108,31,0)))</f>
        <v>0</v>
      </c>
      <c r="L2717" s="511">
        <f>IF($J2704="Nso",0,VLOOKUP($A2701,'Class-9'!$B$9:$EX$108,32,0))</f>
        <v>0</v>
      </c>
      <c r="M2717" s="514">
        <f t="shared" ref="M2717:M2721" si="290">K2717+L2717</f>
        <v>0</v>
      </c>
      <c r="N2717" s="511">
        <f t="shared" ref="N2717:N2721" si="291">G2717+J2717+M2717</f>
        <v>0</v>
      </c>
      <c r="O2717" s="513" t="str">
        <f>IF($J2704="TC",0,IF($J2704="Nso",0,VLOOKUP($A2701,'Class-9'!$B$9:$EX$108,38,0)))</f>
        <v/>
      </c>
    </row>
    <row r="2718" spans="1:16" ht="17.25" customHeight="1">
      <c r="A2718" s="1084"/>
      <c r="B2718" s="60" t="s">
        <v>79</v>
      </c>
      <c r="C2718" s="1143" t="str">
        <f>'Class-9'!$AN$3</f>
        <v>SANSKRIT</v>
      </c>
      <c r="D2718" s="1144"/>
      <c r="E2718" s="511">
        <f>IF($J2704="TC",0,IF($J2704="Nso",0,VLOOKUP($A2701,'Class-9'!$B$9:$EX$108,39,0)))</f>
        <v>0</v>
      </c>
      <c r="F2718" s="511">
        <f>IF($J2704="TC",0,IF($J2704="TC",0,IF($J2704="Nso",0,VLOOKUP($A2701,'Class-9'!$B$9:$EX$108,40,0))))</f>
        <v>0</v>
      </c>
      <c r="G2718" s="514">
        <f t="shared" si="288"/>
        <v>0</v>
      </c>
      <c r="H2718" s="472">
        <f>IF($J2704="TC",0,IF($J2704="Nso",0,VLOOKUP($A2701,'Class-9'!$B$9:$EX$108,42,0)))</f>
        <v>0</v>
      </c>
      <c r="I2718" s="511">
        <f>IF($J2704="TC",0,IF($J2704="Nso",0,VLOOKUP($A2701,'Class-9'!$B$9:$EX$108,43,0)))</f>
        <v>0</v>
      </c>
      <c r="J2718" s="514">
        <f t="shared" si="289"/>
        <v>0</v>
      </c>
      <c r="K2718" s="511">
        <f>IF($J2704="TC",0,IF($J2704="Nso",0,VLOOKUP($A2701,'Class-9'!$B$9:$EX$108,45,0)))</f>
        <v>0</v>
      </c>
      <c r="L2718" s="511">
        <f>IF($J2704="Nso",0,VLOOKUP($A2701,'Class-9'!$B$9:$EX$108,46,0))</f>
        <v>0</v>
      </c>
      <c r="M2718" s="514">
        <f t="shared" si="290"/>
        <v>0</v>
      </c>
      <c r="N2718" s="511">
        <f t="shared" si="291"/>
        <v>0</v>
      </c>
      <c r="O2718" s="513" t="str">
        <f>IF($J2704="TC",0,IF($J2704="Nso",0,VLOOKUP($A2701,'Class-9'!$B$9:$EX$108,52,0)))</f>
        <v/>
      </c>
    </row>
    <row r="2719" spans="1:16" ht="17.25" customHeight="1">
      <c r="A2719" s="1084"/>
      <c r="B2719" s="60" t="s">
        <v>79</v>
      </c>
      <c r="C2719" s="1143" t="str">
        <f>'Class-9'!$BB$3</f>
        <v>SCIENCE</v>
      </c>
      <c r="D2719" s="1144"/>
      <c r="E2719" s="511">
        <f>IF($J2704="TC",0,IF($J2704="Nso",0,VLOOKUP($A2701,'Class-9'!$B$9:$EX$108,53,0)))</f>
        <v>0</v>
      </c>
      <c r="F2719" s="511">
        <f>IF($J2704="TC",0,IF($J2704="Nso",0,VLOOKUP($A2701,'Class-9'!$B$9:$EX$108,54,0)))</f>
        <v>0</v>
      </c>
      <c r="G2719" s="514">
        <f t="shared" si="288"/>
        <v>0</v>
      </c>
      <c r="H2719" s="472">
        <f>IF($J2704="TC",0,IF($J2704="Nso",0,VLOOKUP($A2701,'Class-9'!$B$9:$EX$108,56,0)))</f>
        <v>0</v>
      </c>
      <c r="I2719" s="511">
        <f>IF($J2704="TC",0,IF($J2704="Nso",0,VLOOKUP($A2701,'Class-9'!$B$9:$EX$108,57,0)))</f>
        <v>0</v>
      </c>
      <c r="J2719" s="514">
        <f t="shared" si="289"/>
        <v>0</v>
      </c>
      <c r="K2719" s="511">
        <f>IF($J2704="TC",0,IF($J2704="Nso",0,VLOOKUP($A2701,'Class-9'!$B$9:$EX$108,59,0)))</f>
        <v>0</v>
      </c>
      <c r="L2719" s="511">
        <f>IF($J2704="Nso",0,VLOOKUP($A2701,'Class-9'!$B$9:$EX$108,60,0))</f>
        <v>0</v>
      </c>
      <c r="M2719" s="514">
        <f t="shared" si="290"/>
        <v>0</v>
      </c>
      <c r="N2719" s="511">
        <f t="shared" si="291"/>
        <v>0</v>
      </c>
      <c r="O2719" s="513" t="str">
        <f>IF($J2704="TC",0,IF($J2704="Nso",0,VLOOKUP($A2701,'Class-9'!$B$9:$EX$108,66,0)))</f>
        <v/>
      </c>
    </row>
    <row r="2720" spans="1:16" ht="17.25" customHeight="1">
      <c r="A2720" s="1084"/>
      <c r="B2720" s="60" t="s">
        <v>79</v>
      </c>
      <c r="C2720" s="1143" t="str">
        <f>'Class-9'!$BP$3</f>
        <v>MATHEMATICS</v>
      </c>
      <c r="D2720" s="1144"/>
      <c r="E2720" s="511">
        <f>IF($J2704="TC",0,IF($J2704="Nso",0,VLOOKUP($A2701,'Class-9'!$B$9:$EX$108,67,0)))</f>
        <v>0</v>
      </c>
      <c r="F2720" s="511">
        <f>IF($J2704="TC",0,IF($J2704="Nso",0,VLOOKUP($A2701,'Class-9'!$B$9:$EX$108,68,0)))</f>
        <v>0</v>
      </c>
      <c r="G2720" s="514">
        <f t="shared" si="288"/>
        <v>0</v>
      </c>
      <c r="H2720" s="472">
        <f>IF($J2704="TC",0,IF($J2704="Nso",0,VLOOKUP($A2701,'Class-9'!$B$9:$EX$108,70,0)))</f>
        <v>0</v>
      </c>
      <c r="I2720" s="511">
        <f>IF($J2704="TC",0,IF($J2704="Nso",0,VLOOKUP($A2701,'Class-9'!$B$9:$EX$108,71,0)))</f>
        <v>0</v>
      </c>
      <c r="J2720" s="514">
        <f t="shared" si="289"/>
        <v>0</v>
      </c>
      <c r="K2720" s="511">
        <f>IF($J2704="TC",0,IF($J2704="Nso",0,VLOOKUP($A2701,'Class-9'!$B$9:$EX$108,73,0)))</f>
        <v>0</v>
      </c>
      <c r="L2720" s="511">
        <f>IF($J2704="Nso",0,VLOOKUP($A2701,'Class-9'!$B$9:$EX$108,74,0))</f>
        <v>0</v>
      </c>
      <c r="M2720" s="514">
        <f t="shared" si="290"/>
        <v>0</v>
      </c>
      <c r="N2720" s="511">
        <f t="shared" si="291"/>
        <v>0</v>
      </c>
      <c r="O2720" s="513" t="str">
        <f>IF($J2704="TC",0,IF($J2704="Nso",0,VLOOKUP($A2701,'Class-9'!$B$9:$EX$108,80,0)))</f>
        <v/>
      </c>
    </row>
    <row r="2721" spans="1:15" ht="17.25" customHeight="1" thickBot="1">
      <c r="A2721" s="1084"/>
      <c r="B2721" s="60" t="s">
        <v>79</v>
      </c>
      <c r="C2721" s="1117" t="str">
        <f>'Class-9'!$CD$3</f>
        <v>SOCIAL SCIENCE</v>
      </c>
      <c r="D2721" s="1118"/>
      <c r="E2721" s="511">
        <f>IF($J2704="TC",0,IF($J2704="Nso",0,VLOOKUP($A2701,'Class-9'!$B$9:$EX$108,81,0)))</f>
        <v>0</v>
      </c>
      <c r="F2721" s="511">
        <f>IF($J2704="TC",0,IF($J2704="Nso",0,VLOOKUP($A2701,'Class-9'!$B$9:$EX$108,82,0)))</f>
        <v>0</v>
      </c>
      <c r="G2721" s="515">
        <f t="shared" si="288"/>
        <v>0</v>
      </c>
      <c r="H2721" s="516">
        <f>IF($J2704="TC",0,IF($J2704="Nso",0,VLOOKUP($A2701,'Class-9'!$B$9:$EX$108,84,0)))</f>
        <v>0</v>
      </c>
      <c r="I2721" s="511">
        <f>IF($J2704="TC",0,IF($J2704="Nso",0,VLOOKUP($A2701,'Class-9'!$B$9:$EX$108,85,0)))</f>
        <v>0</v>
      </c>
      <c r="J2721" s="515">
        <f t="shared" si="289"/>
        <v>0</v>
      </c>
      <c r="K2721" s="511">
        <f>IF($J2704="TC",0,IF($J2704="Nso",0,VLOOKUP($A2701,'Class-9'!$B$9:$EX$108,87,0)))</f>
        <v>0</v>
      </c>
      <c r="L2721" s="511">
        <f>IF($J2704="Nso",0,VLOOKUP($A2701,'Class-9'!$B$9:$EX$108,88,0))</f>
        <v>0</v>
      </c>
      <c r="M2721" s="515">
        <f t="shared" si="290"/>
        <v>0</v>
      </c>
      <c r="N2721" s="511">
        <f t="shared" si="291"/>
        <v>0</v>
      </c>
      <c r="O2721" s="513" t="str">
        <f>IF($J2704="TC",0,IF($J2704="Nso",0,VLOOKUP($A2701,'Class-9'!$B$9:$EX$108,94,0)))</f>
        <v/>
      </c>
    </row>
    <row r="2722" spans="1:15" ht="21.75" customHeight="1">
      <c r="A2722" s="1084"/>
      <c r="B2722" s="60" t="s">
        <v>79</v>
      </c>
      <c r="C2722" s="1119" t="s">
        <v>92</v>
      </c>
      <c r="D2722" s="1120"/>
      <c r="E2722" s="1121"/>
      <c r="F2722" s="1125" t="s">
        <v>93</v>
      </c>
      <c r="G2722" s="1126"/>
      <c r="H2722" s="1127" t="s">
        <v>94</v>
      </c>
      <c r="I2722" s="1128"/>
      <c r="J2722" s="1129" t="s">
        <v>47</v>
      </c>
      <c r="K2722" s="1130"/>
      <c r="L2722" s="517" t="s">
        <v>114</v>
      </c>
      <c r="M2722" s="1131" t="s">
        <v>45</v>
      </c>
      <c r="N2722" s="1132"/>
      <c r="O2722" s="518" t="s">
        <v>49</v>
      </c>
    </row>
    <row r="2723" spans="1:15" ht="21.75" customHeight="1" thickBot="1">
      <c r="A2723" s="1084"/>
      <c r="B2723" s="60" t="s">
        <v>79</v>
      </c>
      <c r="C2723" s="1122"/>
      <c r="D2723" s="1123"/>
      <c r="E2723" s="1124"/>
      <c r="F2723" s="1133">
        <f>IF($J2704="TC",0,IF($J2704="Nso",0,VLOOKUP($A2701,'Class-9'!$B$9:$EX$108,146,0)))</f>
        <v>0</v>
      </c>
      <c r="G2723" s="1134"/>
      <c r="H2723" s="1133">
        <f>IF($J2704="TC",0,IF($J2704="Nso",0,VLOOKUP($A2701,'Class-9'!$B$9:$EX$108,147,0)))</f>
        <v>0</v>
      </c>
      <c r="I2723" s="1134"/>
      <c r="J2723" s="1135">
        <f>IF($J2704="TC",0,IF($J2704="Nso",0,VLOOKUP($A2701,'Class-9'!$B$9:$EX$108,148,0)))</f>
        <v>0</v>
      </c>
      <c r="K2723" s="1136"/>
      <c r="L2723" s="349" t="str">
        <f>IF($J2704="TC",0,IF($J2704="Nso",0,VLOOKUP($A2701,'Class-9'!$B$9:$EX$108,149,0)))</f>
        <v/>
      </c>
      <c r="M2723" s="1137" t="str">
        <f>IF($J2704="TC","TC",IF($J2704="Nso","NSO",VLOOKUP($A2701,'Class-9'!$B$9:$EX$108,150,0)))</f>
        <v/>
      </c>
      <c r="N2723" s="1138"/>
      <c r="O2723" s="123" t="str">
        <f>IF($J2704="Nso",0,VLOOKUP($A2701,'Class-9'!$B$9:$EX$108,152,0))</f>
        <v/>
      </c>
    </row>
    <row r="2724" spans="1:15" ht="21.75" customHeight="1">
      <c r="A2724" s="1084"/>
      <c r="B2724" s="60" t="s">
        <v>79</v>
      </c>
      <c r="C2724" s="1186" t="s">
        <v>65</v>
      </c>
      <c r="D2724" s="1187"/>
      <c r="E2724" s="1187"/>
      <c r="F2724" s="1187"/>
      <c r="G2724" s="1187"/>
      <c r="H2724" s="1188"/>
      <c r="I2724" s="1189" t="s">
        <v>66</v>
      </c>
      <c r="J2724" s="1190"/>
      <c r="K2724" s="1190"/>
      <c r="L2724" s="124">
        <f>VLOOKUP($A2701,'Class-9'!$B$9:$EX$108,143,0)</f>
        <v>0</v>
      </c>
      <c r="M2724" s="1191" t="s">
        <v>126</v>
      </c>
      <c r="N2724" s="1192"/>
      <c r="O2724" s="1193"/>
    </row>
    <row r="2725" spans="1:15" ht="21.75" customHeight="1" thickBot="1">
      <c r="A2725" s="1084"/>
      <c r="B2725" s="60" t="s">
        <v>79</v>
      </c>
      <c r="C2725" s="1194" t="s">
        <v>60</v>
      </c>
      <c r="D2725" s="1195"/>
      <c r="E2725" s="1195"/>
      <c r="F2725" s="1196" t="s">
        <v>197</v>
      </c>
      <c r="G2725" s="1196"/>
      <c r="H2725" s="351" t="s">
        <v>53</v>
      </c>
      <c r="I2725" s="1197" t="s">
        <v>67</v>
      </c>
      <c r="J2725" s="1198"/>
      <c r="K2725" s="1198"/>
      <c r="L2725" s="174">
        <f>VLOOKUP($A2701,'Class-9'!$B$9:$EX$108,144,0)</f>
        <v>0</v>
      </c>
      <c r="M2725" s="1199" t="str">
        <f>IF($J2704="TC",0,IF($J2704="Nso",0,VLOOKUP($A2701,'Class-9'!$B$9:$EX$108,145,0)))</f>
        <v/>
      </c>
      <c r="N2725" s="1200"/>
      <c r="O2725" s="1201"/>
    </row>
    <row r="2726" spans="1:15" ht="21.75" customHeight="1">
      <c r="A2726" s="1084"/>
      <c r="B2726" s="60" t="s">
        <v>79</v>
      </c>
      <c r="C2726" s="1194"/>
      <c r="D2726" s="1195"/>
      <c r="E2726" s="1195"/>
      <c r="F2726" s="1196"/>
      <c r="G2726" s="1196"/>
      <c r="H2726" s="490" t="s">
        <v>203</v>
      </c>
      <c r="I2726" s="1202" t="s">
        <v>68</v>
      </c>
      <c r="J2726" s="1203"/>
      <c r="K2726" s="1203"/>
      <c r="L2726" s="1204">
        <f>IF($J2704="TC","Transferred",IF($J2704="Nso","NameSeparated",VLOOKUP($A2701,'Class-9'!$B$9:$EX$108,153,0)))</f>
        <v>0</v>
      </c>
      <c r="M2726" s="1204"/>
      <c r="N2726" s="1204"/>
      <c r="O2726" s="1205"/>
    </row>
    <row r="2727" spans="1:15" s="489" customFormat="1" ht="17.25" customHeight="1">
      <c r="A2727" s="1084"/>
      <c r="B2727" s="488" t="s">
        <v>79</v>
      </c>
      <c r="C2727" s="1166" t="str">
        <f>'Class-9'!$CR$3</f>
        <v>Foundation Of Information Tech.</v>
      </c>
      <c r="D2727" s="1167"/>
      <c r="E2727" s="1168"/>
      <c r="F2727" s="1169" t="str">
        <f>IF($J2704="TC",0,IF($J2704="Nso",0,VLOOKUP($A2701,'Class-9'!$B$9:$GA$108,170,0)))</f>
        <v>0/200</v>
      </c>
      <c r="G2727" s="1169"/>
      <c r="H2727" s="122">
        <f>IF($J2704="TC",0,IF($J2704="Nso",0,VLOOKUP($A2701,'Class-9'!$B$9:$GA$108,106,0)))</f>
        <v>0</v>
      </c>
      <c r="I2727" s="1170" t="s">
        <v>81</v>
      </c>
      <c r="J2727" s="1171"/>
      <c r="K2727" s="1171"/>
      <c r="L2727" s="1172">
        <f>'Class-9'!$T$2</f>
        <v>44676</v>
      </c>
      <c r="M2727" s="1173"/>
      <c r="N2727" s="1173"/>
      <c r="O2727" s="1174"/>
    </row>
    <row r="2728" spans="1:15" s="489" customFormat="1" ht="17.25" customHeight="1">
      <c r="A2728" s="1084"/>
      <c r="B2728" s="488" t="s">
        <v>79</v>
      </c>
      <c r="C2728" s="1175" t="str">
        <f>'Class-9'!$DD$3</f>
        <v>Health &amp; Phy. Edu.</v>
      </c>
      <c r="D2728" s="1169"/>
      <c r="E2728" s="1169"/>
      <c r="F2728" s="1176" t="str">
        <f>IF($J2704="TC",0,IF($J2704="Nso",0,VLOOKUP($A2701,'Class-9'!$B$9:$GA$108,174,0)))</f>
        <v>0/200</v>
      </c>
      <c r="G2728" s="1177"/>
      <c r="H2728" s="122">
        <f>IF($J2704="TC",0,IF($J2704="Nso",0,VLOOKUP($A2701,'Class-9'!$B$9:$GA$108,118,0)))</f>
        <v>0</v>
      </c>
      <c r="I2728" s="1178"/>
      <c r="J2728" s="1179"/>
      <c r="K2728" s="1179"/>
      <c r="L2728" s="1179"/>
      <c r="M2728" s="1179"/>
      <c r="N2728" s="1179"/>
      <c r="O2728" s="1180"/>
    </row>
    <row r="2729" spans="1:15" s="489" customFormat="1" ht="17.25" customHeight="1">
      <c r="A2729" s="1084"/>
      <c r="B2729" s="488" t="s">
        <v>79</v>
      </c>
      <c r="C2729" s="1184" t="str">
        <f>'Class-9'!$DP$3</f>
        <v>S.U.P.W.</v>
      </c>
      <c r="D2729" s="1185"/>
      <c r="E2729" s="1185"/>
      <c r="F2729" s="1176" t="str">
        <f>IF($J2704="TC",0,IF($J2704="Nso",0,VLOOKUP($A2701,'Class-9'!$B$9:$GA$108,178,0)))</f>
        <v>0/100</v>
      </c>
      <c r="G2729" s="1177"/>
      <c r="H2729" s="122">
        <f>IF($J2704="TC",0,IF($J2704="Nso",0,VLOOKUP($A2701,'Class-9'!$B$9:$GA$108,124,0)))</f>
        <v>0</v>
      </c>
      <c r="I2729" s="1181"/>
      <c r="J2729" s="1182"/>
      <c r="K2729" s="1182"/>
      <c r="L2729" s="1182"/>
      <c r="M2729" s="1182"/>
      <c r="N2729" s="1182"/>
      <c r="O2729" s="1183"/>
    </row>
    <row r="2730" spans="1:15" s="489" customFormat="1" ht="17.25" customHeight="1">
      <c r="A2730" s="1084"/>
      <c r="B2730" s="488"/>
      <c r="C2730" s="1184" t="str">
        <f>'Class-9'!$DV$3</f>
        <v>ART EDUCATION</v>
      </c>
      <c r="D2730" s="1185"/>
      <c r="E2730" s="1185"/>
      <c r="F2730" s="1176" t="str">
        <f>IF($J2703="TC",0,IF($J2703="Nso",0,VLOOKUP($A2701,'Class-9'!$B$9:$GA$108,182,0)))</f>
        <v>0/100</v>
      </c>
      <c r="G2730" s="1177"/>
      <c r="H2730" s="122">
        <f>IF($J2703="TC",0,IF($J2703="Nso",0,VLOOKUP($A2701,'Class-9'!$B$9:$GA$108,130,0)))</f>
        <v>0</v>
      </c>
      <c r="I2730" s="1237" t="s">
        <v>95</v>
      </c>
      <c r="J2730" s="1221"/>
      <c r="K2730" s="1221"/>
      <c r="L2730" s="1221"/>
      <c r="M2730" s="1221"/>
      <c r="N2730" s="1221"/>
      <c r="O2730" s="1222"/>
    </row>
    <row r="2731" spans="1:15" s="489" customFormat="1" ht="17.25" customHeight="1" thickBot="1">
      <c r="A2731" s="1084"/>
      <c r="B2731" s="488" t="s">
        <v>79</v>
      </c>
      <c r="C2731" s="1238" t="str">
        <f>'Class-9'!$EB$3</f>
        <v>H &amp; C RAJ</v>
      </c>
      <c r="D2731" s="1239"/>
      <c r="E2731" s="1239"/>
      <c r="F2731" s="1240" t="str">
        <f>IF($J2704="TC",0,IF($J2704="Nso",0,VLOOKUP($A2701,'Class-9'!$B$9:$GZ$108,186,0)))</f>
        <v>0/200</v>
      </c>
      <c r="G2731" s="1241"/>
      <c r="H2731" s="468">
        <f>IF($J2704="TC",0,IF($J2704="Nso",0,VLOOKUP($A2701,'Class-9'!$B$9:$GAZ$108,142,0)))</f>
        <v>0</v>
      </c>
      <c r="I2731" s="1237" t="s">
        <v>74</v>
      </c>
      <c r="J2731" s="1221"/>
      <c r="K2731" s="1221"/>
      <c r="L2731" s="1221"/>
      <c r="M2731" s="1221"/>
      <c r="N2731" s="1221"/>
      <c r="O2731" s="1222"/>
    </row>
    <row r="2732" spans="1:15" ht="17.25" customHeight="1">
      <c r="A2732" s="1084"/>
      <c r="B2732" s="49" t="s">
        <v>79</v>
      </c>
      <c r="C2732" s="1209" t="s">
        <v>205</v>
      </c>
      <c r="D2732" s="1210"/>
      <c r="E2732" s="1211"/>
      <c r="F2732" s="1218" t="s">
        <v>206</v>
      </c>
      <c r="G2732" s="1219"/>
      <c r="H2732" s="519" t="s">
        <v>34</v>
      </c>
      <c r="I2732" s="1220" t="s">
        <v>75</v>
      </c>
      <c r="J2732" s="1221"/>
      <c r="K2732" s="1221"/>
      <c r="L2732" s="1221"/>
      <c r="M2732" s="1221"/>
      <c r="N2732" s="1221"/>
      <c r="O2732" s="1222"/>
    </row>
    <row r="2733" spans="1:15" ht="17.25" customHeight="1">
      <c r="A2733" s="1084"/>
      <c r="B2733" s="49" t="s">
        <v>79</v>
      </c>
      <c r="C2733" s="1212"/>
      <c r="D2733" s="1213"/>
      <c r="E2733" s="1214"/>
      <c r="F2733" s="1223" t="s">
        <v>207</v>
      </c>
      <c r="G2733" s="1224"/>
      <c r="H2733" s="520" t="s">
        <v>204</v>
      </c>
      <c r="I2733" s="1225" t="s">
        <v>76</v>
      </c>
      <c r="J2733" s="1226"/>
      <c r="K2733" s="1226"/>
      <c r="L2733" s="1226"/>
      <c r="M2733" s="1226"/>
      <c r="N2733" s="1226"/>
      <c r="O2733" s="1227"/>
    </row>
    <row r="2734" spans="1:15" ht="17.25" customHeight="1">
      <c r="A2734" s="1084"/>
      <c r="B2734" s="49" t="s">
        <v>79</v>
      </c>
      <c r="C2734" s="1212"/>
      <c r="D2734" s="1213"/>
      <c r="E2734" s="1214"/>
      <c r="F2734" s="1223" t="s">
        <v>211</v>
      </c>
      <c r="G2734" s="1224"/>
      <c r="H2734" s="520" t="s">
        <v>69</v>
      </c>
      <c r="I2734" s="1228"/>
      <c r="J2734" s="1229"/>
      <c r="K2734" s="1229"/>
      <c r="L2734" s="1229"/>
      <c r="M2734" s="1229"/>
      <c r="N2734" s="1229"/>
      <c r="O2734" s="1230"/>
    </row>
    <row r="2735" spans="1:15" ht="17.25" customHeight="1">
      <c r="A2735" s="1084"/>
      <c r="B2735" s="49" t="s">
        <v>79</v>
      </c>
      <c r="C2735" s="1212"/>
      <c r="D2735" s="1213"/>
      <c r="E2735" s="1214"/>
      <c r="F2735" s="1223" t="s">
        <v>212</v>
      </c>
      <c r="G2735" s="1224"/>
      <c r="H2735" s="520" t="s">
        <v>70</v>
      </c>
      <c r="I2735" s="1228"/>
      <c r="J2735" s="1229"/>
      <c r="K2735" s="1229"/>
      <c r="L2735" s="1229"/>
      <c r="M2735" s="1229"/>
      <c r="N2735" s="1229"/>
      <c r="O2735" s="1230"/>
    </row>
    <row r="2736" spans="1:15" ht="17.25" customHeight="1">
      <c r="A2736" s="1084"/>
      <c r="B2736" s="49" t="s">
        <v>79</v>
      </c>
      <c r="C2736" s="1212"/>
      <c r="D2736" s="1213"/>
      <c r="E2736" s="1214"/>
      <c r="F2736" s="1223" t="s">
        <v>125</v>
      </c>
      <c r="G2736" s="1224"/>
      <c r="H2736" s="520" t="s">
        <v>72</v>
      </c>
      <c r="I2736" s="1231" t="s">
        <v>96</v>
      </c>
      <c r="J2736" s="1232"/>
      <c r="K2736" s="1232"/>
      <c r="L2736" s="1232"/>
      <c r="M2736" s="1232"/>
      <c r="N2736" s="1232"/>
      <c r="O2736" s="1233"/>
    </row>
    <row r="2737" spans="1:16" ht="17.25" customHeight="1" thickBot="1">
      <c r="A2737" s="1084"/>
      <c r="B2737" s="62" t="s">
        <v>79</v>
      </c>
      <c r="C2737" s="1215"/>
      <c r="D2737" s="1216"/>
      <c r="E2737" s="1217"/>
      <c r="F2737" s="1206" t="s">
        <v>208</v>
      </c>
      <c r="G2737" s="1207"/>
      <c r="H2737" s="521" t="s">
        <v>71</v>
      </c>
      <c r="I2737" s="1234"/>
      <c r="J2737" s="1235"/>
      <c r="K2737" s="1235"/>
      <c r="L2737" s="1235"/>
      <c r="M2737" s="1235"/>
      <c r="N2737" s="1235"/>
      <c r="O2737" s="1236"/>
    </row>
    <row r="2738" spans="1:16" ht="22.5" customHeight="1" thickTop="1">
      <c r="A2738" s="1208"/>
      <c r="B2738" s="1208"/>
      <c r="C2738" s="1208"/>
      <c r="D2738" s="1208"/>
      <c r="E2738" s="1208"/>
      <c r="F2738" s="1208"/>
      <c r="G2738" s="1208"/>
      <c r="H2738" s="1208"/>
      <c r="I2738" s="1208"/>
      <c r="J2738" s="1208"/>
      <c r="K2738" s="1208"/>
      <c r="L2738" s="1208"/>
      <c r="M2738" s="1208"/>
      <c r="N2738" s="1208"/>
      <c r="O2738" s="1208"/>
    </row>
    <row r="2739" spans="1:16" ht="24.75" customHeight="1" thickBot="1">
      <c r="A2739" s="504">
        <f>A2701+1</f>
        <v>74</v>
      </c>
      <c r="B2739" s="1083" t="s">
        <v>56</v>
      </c>
      <c r="C2739" s="1083"/>
      <c r="D2739" s="1083"/>
      <c r="E2739" s="1083"/>
      <c r="F2739" s="1083"/>
      <c r="G2739" s="1083"/>
      <c r="H2739" s="1083"/>
      <c r="I2739" s="1083"/>
      <c r="J2739" s="1083"/>
      <c r="K2739" s="1083"/>
      <c r="L2739" s="1083"/>
      <c r="M2739" s="1083"/>
      <c r="N2739" s="1083"/>
      <c r="O2739" s="1083"/>
    </row>
    <row r="2740" spans="1:16" ht="42" customHeight="1" thickTop="1">
      <c r="A2740" s="1084"/>
      <c r="B2740" s="1085"/>
      <c r="C2740" s="1086"/>
      <c r="D2740" s="1089" t="str">
        <f>Master!$E$8</f>
        <v>Govt. Sr. Secondary School Raimalwada</v>
      </c>
      <c r="E2740" s="1090"/>
      <c r="F2740" s="1090"/>
      <c r="G2740" s="1090"/>
      <c r="H2740" s="1090"/>
      <c r="I2740" s="1090"/>
      <c r="J2740" s="1090"/>
      <c r="K2740" s="1090"/>
      <c r="L2740" s="1090"/>
      <c r="M2740" s="1090"/>
      <c r="N2740" s="1090"/>
      <c r="O2740" s="1091"/>
    </row>
    <row r="2741" spans="1:16" ht="27.75" customHeight="1" thickBot="1">
      <c r="A2741" s="1084"/>
      <c r="B2741" s="1087"/>
      <c r="C2741" s="1088"/>
      <c r="D2741" s="1092" t="str">
        <f>Master!$E$11</f>
        <v>P.S.-Bapini (Jodhpur)</v>
      </c>
      <c r="E2741" s="1093"/>
      <c r="F2741" s="1093"/>
      <c r="G2741" s="1093"/>
      <c r="H2741" s="1093"/>
      <c r="I2741" s="1093"/>
      <c r="J2741" s="1093"/>
      <c r="K2741" s="1093"/>
      <c r="L2741" s="1093"/>
      <c r="M2741" s="1093"/>
      <c r="N2741" s="1093"/>
      <c r="O2741" s="1094"/>
    </row>
    <row r="2742" spans="1:16" ht="17.25" customHeight="1">
      <c r="A2742" s="1084"/>
      <c r="B2742" s="352"/>
      <c r="C2742" s="1095" t="s">
        <v>188</v>
      </c>
      <c r="D2742" s="1096"/>
      <c r="E2742" s="1096"/>
      <c r="F2742" s="1096"/>
      <c r="G2742" s="1097"/>
      <c r="H2742" s="1104" t="s">
        <v>161</v>
      </c>
      <c r="I2742" s="1104"/>
      <c r="J2742" s="1107">
        <f>VLOOKUP($A2739,'Class-9'!$B$9:$K$108,6)</f>
        <v>0</v>
      </c>
      <c r="K2742" s="1108"/>
      <c r="L2742" s="1113" t="s">
        <v>77</v>
      </c>
      <c r="M2742" s="1114"/>
      <c r="N2742" s="1115" t="str">
        <f>Master!$E$14</f>
        <v>08151106901</v>
      </c>
      <c r="O2742" s="1116"/>
    </row>
    <row r="2743" spans="1:16" ht="17.25" customHeight="1">
      <c r="A2743" s="1084"/>
      <c r="B2743" s="47"/>
      <c r="C2743" s="1098"/>
      <c r="D2743" s="1099"/>
      <c r="E2743" s="1099"/>
      <c r="F2743" s="1099"/>
      <c r="G2743" s="1100"/>
      <c r="H2743" s="1105"/>
      <c r="I2743" s="1105"/>
      <c r="J2743" s="1109"/>
      <c r="K2743" s="1110"/>
      <c r="L2743" s="1071" t="s">
        <v>73</v>
      </c>
      <c r="M2743" s="1072"/>
      <c r="N2743" s="1072"/>
      <c r="O2743" s="1073"/>
      <c r="P2743" s="165" t="s">
        <v>196</v>
      </c>
    </row>
    <row r="2744" spans="1:16" ht="17.25" customHeight="1" thickBot="1">
      <c r="A2744" s="1084"/>
      <c r="B2744" s="47"/>
      <c r="C2744" s="1101"/>
      <c r="D2744" s="1102"/>
      <c r="E2744" s="1102"/>
      <c r="F2744" s="1102"/>
      <c r="G2744" s="1103"/>
      <c r="H2744" s="1106"/>
      <c r="I2744" s="1106"/>
      <c r="J2744" s="1111"/>
      <c r="K2744" s="1112"/>
      <c r="L2744" s="1074" t="s">
        <v>57</v>
      </c>
      <c r="M2744" s="1075"/>
      <c r="N2744" s="1076" t="str">
        <f>Master!$E$6</f>
        <v>2021-22</v>
      </c>
      <c r="O2744" s="1077"/>
    </row>
    <row r="2745" spans="1:16" ht="21.75" customHeight="1">
      <c r="A2745" s="1084"/>
      <c r="B2745" s="49" t="s">
        <v>79</v>
      </c>
      <c r="C2745" s="1078" t="s">
        <v>22</v>
      </c>
      <c r="D2745" s="1079"/>
      <c r="E2745" s="1079"/>
      <c r="F2745" s="1080"/>
      <c r="G2745" s="482" t="s">
        <v>186</v>
      </c>
      <c r="H2745" s="1081">
        <f>VLOOKUP($A2739,'Class-9'!$B$9:$EX$108,4,0)</f>
        <v>0</v>
      </c>
      <c r="I2745" s="1081"/>
      <c r="J2745" s="1081"/>
      <c r="K2745" s="1081"/>
      <c r="L2745" s="1081"/>
      <c r="M2745" s="1081"/>
      <c r="N2745" s="1081"/>
      <c r="O2745" s="1082"/>
    </row>
    <row r="2746" spans="1:16" ht="21.75" customHeight="1">
      <c r="A2746" s="1084"/>
      <c r="B2746" s="49" t="s">
        <v>79</v>
      </c>
      <c r="C2746" s="1065" t="s">
        <v>24</v>
      </c>
      <c r="D2746" s="1066"/>
      <c r="E2746" s="1066"/>
      <c r="F2746" s="1067"/>
      <c r="G2746" s="483" t="s">
        <v>186</v>
      </c>
      <c r="H2746" s="1068">
        <f>VLOOKUP($A2739,'Class-9'!$B$9:$EX$108,7,0)</f>
        <v>0</v>
      </c>
      <c r="I2746" s="1068"/>
      <c r="J2746" s="1068"/>
      <c r="K2746" s="1068"/>
      <c r="L2746" s="1068"/>
      <c r="M2746" s="1068"/>
      <c r="N2746" s="1068"/>
      <c r="O2746" s="1069"/>
    </row>
    <row r="2747" spans="1:16" ht="21.75" customHeight="1">
      <c r="A2747" s="1084"/>
      <c r="B2747" s="49" t="s">
        <v>79</v>
      </c>
      <c r="C2747" s="1065" t="s">
        <v>25</v>
      </c>
      <c r="D2747" s="1066"/>
      <c r="E2747" s="1066"/>
      <c r="F2747" s="1067"/>
      <c r="G2747" s="483" t="s">
        <v>186</v>
      </c>
      <c r="H2747" s="1068">
        <f>VLOOKUP($A2739,'Class-9'!$B$9:$EX$108,8,0)</f>
        <v>0</v>
      </c>
      <c r="I2747" s="1068"/>
      <c r="J2747" s="1068"/>
      <c r="K2747" s="1068"/>
      <c r="L2747" s="1068"/>
      <c r="M2747" s="1068"/>
      <c r="N2747" s="1068"/>
      <c r="O2747" s="1069"/>
    </row>
    <row r="2748" spans="1:16" ht="21.75" customHeight="1">
      <c r="A2748" s="1084"/>
      <c r="B2748" s="49" t="s">
        <v>79</v>
      </c>
      <c r="C2748" s="1065" t="s">
        <v>58</v>
      </c>
      <c r="D2748" s="1066"/>
      <c r="E2748" s="1066"/>
      <c r="F2748" s="1067"/>
      <c r="G2748" s="483" t="s">
        <v>186</v>
      </c>
      <c r="H2748" s="1068">
        <f>VLOOKUP($A2739,'Class-9'!$B$9:$EX$108,9,0)</f>
        <v>0</v>
      </c>
      <c r="I2748" s="1068"/>
      <c r="J2748" s="1068"/>
      <c r="K2748" s="1068"/>
      <c r="L2748" s="1068"/>
      <c r="M2748" s="1068"/>
      <c r="N2748" s="1068"/>
      <c r="O2748" s="1069"/>
    </row>
    <row r="2749" spans="1:16" ht="21.75" customHeight="1">
      <c r="A2749" s="1084"/>
      <c r="B2749" s="49" t="s">
        <v>79</v>
      </c>
      <c r="C2749" s="1065" t="s">
        <v>59</v>
      </c>
      <c r="D2749" s="1066"/>
      <c r="E2749" s="1066"/>
      <c r="F2749" s="1067"/>
      <c r="G2749" s="483" t="s">
        <v>186</v>
      </c>
      <c r="H2749" s="1070" t="str">
        <f>CONCATENATE('Class-9'!$G$4,'Class-9'!$J$4)</f>
        <v>9(A)</v>
      </c>
      <c r="I2749" s="1068"/>
      <c r="J2749" s="1068"/>
      <c r="K2749" s="1068"/>
      <c r="L2749" s="1068"/>
      <c r="M2749" s="1068"/>
      <c r="N2749" s="1068"/>
      <c r="O2749" s="1069"/>
    </row>
    <row r="2750" spans="1:16" ht="21.75" customHeight="1" thickBot="1">
      <c r="A2750" s="1084"/>
      <c r="B2750" s="49" t="s">
        <v>79</v>
      </c>
      <c r="C2750" s="1145" t="s">
        <v>27</v>
      </c>
      <c r="D2750" s="1146"/>
      <c r="E2750" s="1146"/>
      <c r="F2750" s="1147"/>
      <c r="G2750" s="484" t="s">
        <v>186</v>
      </c>
      <c r="H2750" s="1148">
        <f>VLOOKUP($A2739,'Class-9'!$B$9:$EX$108,10,0)</f>
        <v>0</v>
      </c>
      <c r="I2750" s="1148"/>
      <c r="J2750" s="1148"/>
      <c r="K2750" s="1148"/>
      <c r="L2750" s="1148"/>
      <c r="M2750" s="1148"/>
      <c r="N2750" s="1148"/>
      <c r="O2750" s="1149"/>
    </row>
    <row r="2751" spans="1:16" ht="19.5" customHeight="1">
      <c r="A2751" s="1084"/>
      <c r="B2751" s="60" t="s">
        <v>79</v>
      </c>
      <c r="C2751" s="1150" t="s">
        <v>60</v>
      </c>
      <c r="D2751" s="1151"/>
      <c r="E2751" s="1154" t="s">
        <v>83</v>
      </c>
      <c r="F2751" s="1154" t="s">
        <v>84</v>
      </c>
      <c r="G2751" s="1156" t="s">
        <v>33</v>
      </c>
      <c r="H2751" s="1158" t="s">
        <v>61</v>
      </c>
      <c r="I2751" s="1158"/>
      <c r="J2751" s="1159"/>
      <c r="K2751" s="1160" t="s">
        <v>100</v>
      </c>
      <c r="L2751" s="1161"/>
      <c r="M2751" s="1162"/>
      <c r="N2751" s="1154" t="s">
        <v>91</v>
      </c>
      <c r="O2751" s="1163" t="s">
        <v>209</v>
      </c>
    </row>
    <row r="2752" spans="1:16" ht="21.75" customHeight="1">
      <c r="A2752" s="1084"/>
      <c r="B2752" s="60"/>
      <c r="C2752" s="1152"/>
      <c r="D2752" s="1153"/>
      <c r="E2752" s="1155"/>
      <c r="F2752" s="1155"/>
      <c r="G2752" s="1157"/>
      <c r="H2752" s="507" t="s">
        <v>32</v>
      </c>
      <c r="I2752" s="347" t="s">
        <v>199</v>
      </c>
      <c r="J2752" s="508" t="s">
        <v>33</v>
      </c>
      <c r="K2752" s="507" t="s">
        <v>32</v>
      </c>
      <c r="L2752" s="347" t="s">
        <v>199</v>
      </c>
      <c r="M2752" s="508" t="s">
        <v>33</v>
      </c>
      <c r="N2752" s="1155"/>
      <c r="O2752" s="1164"/>
    </row>
    <row r="2753" spans="1:15" ht="21.75" customHeight="1" thickBot="1">
      <c r="A2753" s="1084"/>
      <c r="B2753" s="60" t="s">
        <v>79</v>
      </c>
      <c r="C2753" s="1139" t="s">
        <v>62</v>
      </c>
      <c r="D2753" s="1140"/>
      <c r="E2753" s="509">
        <f>'Class-9'!$L$7</f>
        <v>20</v>
      </c>
      <c r="F2753" s="509">
        <f>'Class-9'!$M$7</f>
        <v>20</v>
      </c>
      <c r="G2753" s="510">
        <f>SUM(E2753:F2753)</f>
        <v>40</v>
      </c>
      <c r="H2753" s="509">
        <f>'Class-9'!$O$7</f>
        <v>48</v>
      </c>
      <c r="I2753" s="509">
        <f>'Class-9'!$P$7</f>
        <v>12</v>
      </c>
      <c r="J2753" s="510">
        <f>SUM(H2753:I2753)</f>
        <v>60</v>
      </c>
      <c r="K2753" s="509">
        <f>'Class-9'!$R$7</f>
        <v>80</v>
      </c>
      <c r="L2753" s="509">
        <f>'Class-9'!$S$7</f>
        <v>20</v>
      </c>
      <c r="M2753" s="510">
        <f>SUM(K2753:L2753)</f>
        <v>100</v>
      </c>
      <c r="N2753" s="509">
        <f>SUM(G2753,J2753,M2753)</f>
        <v>200</v>
      </c>
      <c r="O2753" s="1165"/>
    </row>
    <row r="2754" spans="1:15" ht="17.25" customHeight="1">
      <c r="A2754" s="1084"/>
      <c r="B2754" s="60" t="s">
        <v>79</v>
      </c>
      <c r="C2754" s="1141" t="str">
        <f>'Class-9'!$L$3</f>
        <v>HINDI</v>
      </c>
      <c r="D2754" s="1142"/>
      <c r="E2754" s="511">
        <f>IF($J2742="TC",0,IF($J2742="Nso",0,VLOOKUP($A2739,'Class-9'!$B$9:$EX$108,11,0)))</f>
        <v>0</v>
      </c>
      <c r="F2754" s="511">
        <f>IF($J2742="TC",0,IF($J2742="Nso",0,VLOOKUP($A2739,'Class-9'!$B$9:$EX$108,12,0)))</f>
        <v>0</v>
      </c>
      <c r="G2754" s="512">
        <f>E2754+F2754</f>
        <v>0</v>
      </c>
      <c r="H2754" s="511">
        <f>IF($J2742="TC",0,IF($J2742="Nso",0,VLOOKUP($A2739,'Class-9'!$B$9:$EX$108,14,0)))</f>
        <v>0</v>
      </c>
      <c r="I2754" s="511">
        <f>IF($J2742="TC",0,IF($J2742="Nso",0,VLOOKUP($A2739,'Class-9'!$B$9:$EX$108,15,0)))</f>
        <v>0</v>
      </c>
      <c r="J2754" s="512">
        <f>H2754+I2754</f>
        <v>0</v>
      </c>
      <c r="K2754" s="511">
        <f>IF($J2742="TC",0,IF($J2742="Nso",0,VLOOKUP($A2739,'Class-9'!$B$9:$EX$108,17,0)))</f>
        <v>0</v>
      </c>
      <c r="L2754" s="511">
        <f>IF($J2742="Nso",0,VLOOKUP($A2739,'Class-9'!$B$9:$EX$108,18,0))</f>
        <v>0</v>
      </c>
      <c r="M2754" s="512">
        <f>K2754+L2754</f>
        <v>0</v>
      </c>
      <c r="N2754" s="511">
        <f>G2754+J2754+M2754</f>
        <v>0</v>
      </c>
      <c r="O2754" s="513" t="str">
        <f>IF($J2742="TC",0,IF($J2742="Nso",0,VLOOKUP($A2739,'Class-9'!$B$9:$EX$108,24,0)))</f>
        <v/>
      </c>
    </row>
    <row r="2755" spans="1:15" ht="17.25" customHeight="1">
      <c r="A2755" s="1084"/>
      <c r="B2755" s="60" t="s">
        <v>79</v>
      </c>
      <c r="C2755" s="1143" t="str">
        <f>'Class-9'!$Z$3</f>
        <v>ENGLISH</v>
      </c>
      <c r="D2755" s="1144"/>
      <c r="E2755" s="511">
        <f>IF($J2742="TC",0,IF($J2742="Nso",0,VLOOKUP($A2739,'Class-9'!$B$9:$EX$108,25,0)))</f>
        <v>0</v>
      </c>
      <c r="F2755" s="511">
        <f>IF($J2742="TC",0,IF($J2742="Nso",0,VLOOKUP($A2739,'Class-9'!$B$9:$EX$108,26,0)))</f>
        <v>0</v>
      </c>
      <c r="G2755" s="514">
        <f t="shared" ref="G2755:G2759" si="292">E2755+F2755</f>
        <v>0</v>
      </c>
      <c r="H2755" s="472">
        <f>IF($J2742="TC",0,IF($J2742="Nso",0,VLOOKUP($A2739,'Class-9'!$B$9:$EX$108,28,0)))</f>
        <v>0</v>
      </c>
      <c r="I2755" s="511">
        <f>IF($J2742="TC",0,IF($J2742="Nso",0,VLOOKUP($A2739,'Class-9'!$B$9:$EX$108,29,0)))</f>
        <v>0</v>
      </c>
      <c r="J2755" s="514">
        <f t="shared" ref="J2755:J2759" si="293">H2755+I2755</f>
        <v>0</v>
      </c>
      <c r="K2755" s="511">
        <f>IF($J2742="TC",0,IF($J2742="Nso",0,VLOOKUP($A2739,'Class-9'!$B$9:$EX$108,31,0)))</f>
        <v>0</v>
      </c>
      <c r="L2755" s="511">
        <f>IF($J2742="Nso",0,VLOOKUP($A2739,'Class-9'!$B$9:$EX$108,32,0))</f>
        <v>0</v>
      </c>
      <c r="M2755" s="514">
        <f t="shared" ref="M2755:M2759" si="294">K2755+L2755</f>
        <v>0</v>
      </c>
      <c r="N2755" s="511">
        <f t="shared" ref="N2755:N2759" si="295">G2755+J2755+M2755</f>
        <v>0</v>
      </c>
      <c r="O2755" s="513" t="str">
        <f>IF($J2742="TC",0,IF($J2742="Nso",0,VLOOKUP($A2739,'Class-9'!$B$9:$EX$108,38,0)))</f>
        <v/>
      </c>
    </row>
    <row r="2756" spans="1:15" ht="17.25" customHeight="1">
      <c r="A2756" s="1084"/>
      <c r="B2756" s="60" t="s">
        <v>79</v>
      </c>
      <c r="C2756" s="1143" t="str">
        <f>'Class-9'!$AN$3</f>
        <v>SANSKRIT</v>
      </c>
      <c r="D2756" s="1144"/>
      <c r="E2756" s="511">
        <f>IF($J2742="TC",0,IF($J2742="Nso",0,VLOOKUP($A2739,'Class-9'!$B$9:$EX$108,39,0)))</f>
        <v>0</v>
      </c>
      <c r="F2756" s="511">
        <f>IF($J2742="TC",0,IF($J2742="TC",0,IF($J2742="Nso",0,VLOOKUP($A2739,'Class-9'!$B$9:$EX$108,40,0))))</f>
        <v>0</v>
      </c>
      <c r="G2756" s="514">
        <f t="shared" si="292"/>
        <v>0</v>
      </c>
      <c r="H2756" s="472">
        <f>IF($J2742="TC",0,IF($J2742="Nso",0,VLOOKUP($A2739,'Class-9'!$B$9:$EX$108,42,0)))</f>
        <v>0</v>
      </c>
      <c r="I2756" s="511">
        <f>IF($J2742="TC",0,IF($J2742="Nso",0,VLOOKUP($A2739,'Class-9'!$B$9:$EX$108,43,0)))</f>
        <v>0</v>
      </c>
      <c r="J2756" s="514">
        <f t="shared" si="293"/>
        <v>0</v>
      </c>
      <c r="K2756" s="511">
        <f>IF($J2742="TC",0,IF($J2742="Nso",0,VLOOKUP($A2739,'Class-9'!$B$9:$EX$108,45,0)))</f>
        <v>0</v>
      </c>
      <c r="L2756" s="511">
        <f>IF($J2742="Nso",0,VLOOKUP($A2739,'Class-9'!$B$9:$EX$108,46,0))</f>
        <v>0</v>
      </c>
      <c r="M2756" s="514">
        <f t="shared" si="294"/>
        <v>0</v>
      </c>
      <c r="N2756" s="511">
        <f t="shared" si="295"/>
        <v>0</v>
      </c>
      <c r="O2756" s="513" t="str">
        <f>IF($J2742="TC",0,IF($J2742="Nso",0,VLOOKUP($A2739,'Class-9'!$B$9:$EX$108,52,0)))</f>
        <v/>
      </c>
    </row>
    <row r="2757" spans="1:15" ht="17.25" customHeight="1">
      <c r="A2757" s="1084"/>
      <c r="B2757" s="60" t="s">
        <v>79</v>
      </c>
      <c r="C2757" s="1143" t="str">
        <f>'Class-9'!$BB$3</f>
        <v>SCIENCE</v>
      </c>
      <c r="D2757" s="1144"/>
      <c r="E2757" s="511">
        <f>IF($J2742="TC",0,IF($J2742="Nso",0,VLOOKUP($A2739,'Class-9'!$B$9:$EX$108,53,0)))</f>
        <v>0</v>
      </c>
      <c r="F2757" s="511">
        <f>IF($J2742="TC",0,IF($J2742="Nso",0,VLOOKUP($A2739,'Class-9'!$B$9:$EX$108,54,0)))</f>
        <v>0</v>
      </c>
      <c r="G2757" s="514">
        <f t="shared" si="292"/>
        <v>0</v>
      </c>
      <c r="H2757" s="472">
        <f>IF($J2742="TC",0,IF($J2742="Nso",0,VLOOKUP($A2739,'Class-9'!$B$9:$EX$108,56,0)))</f>
        <v>0</v>
      </c>
      <c r="I2757" s="511">
        <f>IF($J2742="TC",0,IF($J2742="Nso",0,VLOOKUP($A2739,'Class-9'!$B$9:$EX$108,57,0)))</f>
        <v>0</v>
      </c>
      <c r="J2757" s="514">
        <f t="shared" si="293"/>
        <v>0</v>
      </c>
      <c r="K2757" s="511">
        <f>IF($J2742="TC",0,IF($J2742="Nso",0,VLOOKUP($A2739,'Class-9'!$B$9:$EX$108,59,0)))</f>
        <v>0</v>
      </c>
      <c r="L2757" s="511">
        <f>IF($J2742="Nso",0,VLOOKUP($A2739,'Class-9'!$B$9:$EX$108,60,0))</f>
        <v>0</v>
      </c>
      <c r="M2757" s="514">
        <f t="shared" si="294"/>
        <v>0</v>
      </c>
      <c r="N2757" s="511">
        <f t="shared" si="295"/>
        <v>0</v>
      </c>
      <c r="O2757" s="513" t="str">
        <f>IF($J2742="TC",0,IF($J2742="Nso",0,VLOOKUP($A2739,'Class-9'!$B$9:$EX$108,66,0)))</f>
        <v/>
      </c>
    </row>
    <row r="2758" spans="1:15" ht="17.25" customHeight="1">
      <c r="A2758" s="1084"/>
      <c r="B2758" s="60" t="s">
        <v>79</v>
      </c>
      <c r="C2758" s="1143" t="str">
        <f>'Class-9'!$BP$3</f>
        <v>MATHEMATICS</v>
      </c>
      <c r="D2758" s="1144"/>
      <c r="E2758" s="511">
        <f>IF($J2742="TC",0,IF($J2742="Nso",0,VLOOKUP($A2739,'Class-9'!$B$9:$EX$108,67,0)))</f>
        <v>0</v>
      </c>
      <c r="F2758" s="511">
        <f>IF($J2742="TC",0,IF($J2742="Nso",0,VLOOKUP($A2739,'Class-9'!$B$9:$EX$108,68,0)))</f>
        <v>0</v>
      </c>
      <c r="G2758" s="514">
        <f t="shared" si="292"/>
        <v>0</v>
      </c>
      <c r="H2758" s="472">
        <f>IF($J2742="TC",0,IF($J2742="Nso",0,VLOOKUP($A2739,'Class-9'!$B$9:$EX$108,70,0)))</f>
        <v>0</v>
      </c>
      <c r="I2758" s="511">
        <f>IF($J2742="TC",0,IF($J2742="Nso",0,VLOOKUP($A2739,'Class-9'!$B$9:$EX$108,71,0)))</f>
        <v>0</v>
      </c>
      <c r="J2758" s="514">
        <f t="shared" si="293"/>
        <v>0</v>
      </c>
      <c r="K2758" s="511">
        <f>IF($J2742="TC",0,IF($J2742="Nso",0,VLOOKUP($A2739,'Class-9'!$B$9:$EX$108,73,0)))</f>
        <v>0</v>
      </c>
      <c r="L2758" s="511">
        <f>IF($J2742="Nso",0,VLOOKUP($A2739,'Class-9'!$B$9:$EX$108,74,0))</f>
        <v>0</v>
      </c>
      <c r="M2758" s="514">
        <f t="shared" si="294"/>
        <v>0</v>
      </c>
      <c r="N2758" s="511">
        <f t="shared" si="295"/>
        <v>0</v>
      </c>
      <c r="O2758" s="513" t="str">
        <f>IF($J2742="TC",0,IF($J2742="Nso",0,VLOOKUP($A2739,'Class-9'!$B$9:$EX$108,80,0)))</f>
        <v/>
      </c>
    </row>
    <row r="2759" spans="1:15" ht="17.25" customHeight="1" thickBot="1">
      <c r="A2759" s="1084"/>
      <c r="B2759" s="60" t="s">
        <v>79</v>
      </c>
      <c r="C2759" s="1117" t="str">
        <f>'Class-9'!$CD$3</f>
        <v>SOCIAL SCIENCE</v>
      </c>
      <c r="D2759" s="1118"/>
      <c r="E2759" s="511">
        <f>IF($J2742="TC",0,IF($J2742="Nso",0,VLOOKUP($A2739,'Class-9'!$B$9:$EX$108,81,0)))</f>
        <v>0</v>
      </c>
      <c r="F2759" s="511">
        <f>IF($J2742="TC",0,IF($J2742="Nso",0,VLOOKUP($A2739,'Class-9'!$B$9:$EX$108,82,0)))</f>
        <v>0</v>
      </c>
      <c r="G2759" s="515">
        <f t="shared" si="292"/>
        <v>0</v>
      </c>
      <c r="H2759" s="516">
        <f>IF($J2742="TC",0,IF($J2742="Nso",0,VLOOKUP($A2739,'Class-9'!$B$9:$EX$108,84,0)))</f>
        <v>0</v>
      </c>
      <c r="I2759" s="511">
        <f>IF($J2742="TC",0,IF($J2742="Nso",0,VLOOKUP($A2739,'Class-9'!$B$9:$EX$108,85,0)))</f>
        <v>0</v>
      </c>
      <c r="J2759" s="515">
        <f t="shared" si="293"/>
        <v>0</v>
      </c>
      <c r="K2759" s="511">
        <f>IF($J2742="TC",0,IF($J2742="Nso",0,VLOOKUP($A2739,'Class-9'!$B$9:$EX$108,87,0)))</f>
        <v>0</v>
      </c>
      <c r="L2759" s="511">
        <f>IF($J2742="Nso",0,VLOOKUP($A2739,'Class-9'!$B$9:$EX$108,88,0))</f>
        <v>0</v>
      </c>
      <c r="M2759" s="515">
        <f t="shared" si="294"/>
        <v>0</v>
      </c>
      <c r="N2759" s="511">
        <f t="shared" si="295"/>
        <v>0</v>
      </c>
      <c r="O2759" s="513" t="str">
        <f>IF($J2742="TC",0,IF($J2742="Nso",0,VLOOKUP($A2739,'Class-9'!$B$9:$EX$108,94,0)))</f>
        <v/>
      </c>
    </row>
    <row r="2760" spans="1:15" ht="21.75" customHeight="1">
      <c r="A2760" s="1084"/>
      <c r="B2760" s="60" t="s">
        <v>79</v>
      </c>
      <c r="C2760" s="1119" t="s">
        <v>92</v>
      </c>
      <c r="D2760" s="1120"/>
      <c r="E2760" s="1121"/>
      <c r="F2760" s="1125" t="s">
        <v>93</v>
      </c>
      <c r="G2760" s="1126"/>
      <c r="H2760" s="1127" t="s">
        <v>94</v>
      </c>
      <c r="I2760" s="1128"/>
      <c r="J2760" s="1129" t="s">
        <v>47</v>
      </c>
      <c r="K2760" s="1130"/>
      <c r="L2760" s="517" t="s">
        <v>114</v>
      </c>
      <c r="M2760" s="1131" t="s">
        <v>45</v>
      </c>
      <c r="N2760" s="1132"/>
      <c r="O2760" s="518" t="s">
        <v>49</v>
      </c>
    </row>
    <row r="2761" spans="1:15" ht="21.75" customHeight="1" thickBot="1">
      <c r="A2761" s="1084"/>
      <c r="B2761" s="60" t="s">
        <v>79</v>
      </c>
      <c r="C2761" s="1122"/>
      <c r="D2761" s="1123"/>
      <c r="E2761" s="1124"/>
      <c r="F2761" s="1133">
        <f>IF($J2742="TC",0,IF($J2742="Nso",0,VLOOKUP($A2739,'Class-9'!$B$9:$EX$108,146,0)))</f>
        <v>0</v>
      </c>
      <c r="G2761" s="1134"/>
      <c r="H2761" s="1133">
        <f>IF($J2742="TC",0,IF($J2742="Nso",0,VLOOKUP($A2739,'Class-9'!$B$9:$EX$108,147,0)))</f>
        <v>0</v>
      </c>
      <c r="I2761" s="1134"/>
      <c r="J2761" s="1135">
        <f>IF($J2742="TC",0,IF($J2742="Nso",0,VLOOKUP($A2739,'Class-9'!$B$9:$EX$108,148,0)))</f>
        <v>0</v>
      </c>
      <c r="K2761" s="1136"/>
      <c r="L2761" s="349" t="str">
        <f>IF($J2742="TC",0,IF($J2742="Nso",0,VLOOKUP($A2739,'Class-9'!$B$9:$EX$108,149,0)))</f>
        <v/>
      </c>
      <c r="M2761" s="1137" t="str">
        <f>IF($J2742="TC","TC",IF($J2742="Nso","NSO",VLOOKUP($A2739,'Class-9'!$B$9:$EX$108,150,0)))</f>
        <v/>
      </c>
      <c r="N2761" s="1138"/>
      <c r="O2761" s="123" t="str">
        <f>IF($J2742="Nso",0,VLOOKUP($A2739,'Class-9'!$B$9:$EX$108,152,0))</f>
        <v/>
      </c>
    </row>
    <row r="2762" spans="1:15" ht="21.75" customHeight="1">
      <c r="A2762" s="1084"/>
      <c r="B2762" s="60" t="s">
        <v>79</v>
      </c>
      <c r="C2762" s="1186" t="s">
        <v>65</v>
      </c>
      <c r="D2762" s="1187"/>
      <c r="E2762" s="1187"/>
      <c r="F2762" s="1187"/>
      <c r="G2762" s="1187"/>
      <c r="H2762" s="1188"/>
      <c r="I2762" s="1189" t="s">
        <v>66</v>
      </c>
      <c r="J2762" s="1190"/>
      <c r="K2762" s="1190"/>
      <c r="L2762" s="124">
        <f>VLOOKUP($A2739,'Class-9'!$B$9:$EX$108,143,0)</f>
        <v>0</v>
      </c>
      <c r="M2762" s="1191" t="s">
        <v>126</v>
      </c>
      <c r="N2762" s="1192"/>
      <c r="O2762" s="1193"/>
    </row>
    <row r="2763" spans="1:15" ht="21.75" customHeight="1" thickBot="1">
      <c r="A2763" s="1084"/>
      <c r="B2763" s="60" t="s">
        <v>79</v>
      </c>
      <c r="C2763" s="1194" t="s">
        <v>60</v>
      </c>
      <c r="D2763" s="1195"/>
      <c r="E2763" s="1195"/>
      <c r="F2763" s="1196" t="s">
        <v>197</v>
      </c>
      <c r="G2763" s="1196"/>
      <c r="H2763" s="351" t="s">
        <v>53</v>
      </c>
      <c r="I2763" s="1197" t="s">
        <v>67</v>
      </c>
      <c r="J2763" s="1198"/>
      <c r="K2763" s="1198"/>
      <c r="L2763" s="174">
        <f>VLOOKUP($A2739,'Class-9'!$B$9:$EX$108,144,0)</f>
        <v>0</v>
      </c>
      <c r="M2763" s="1199" t="str">
        <f>IF($J2742="TC",0,IF($J2742="Nso",0,VLOOKUP($A2739,'Class-9'!$B$9:$EX$108,145,0)))</f>
        <v/>
      </c>
      <c r="N2763" s="1200"/>
      <c r="O2763" s="1201"/>
    </row>
    <row r="2764" spans="1:15" ht="21.75" customHeight="1">
      <c r="A2764" s="1084"/>
      <c r="B2764" s="60" t="s">
        <v>79</v>
      </c>
      <c r="C2764" s="1194"/>
      <c r="D2764" s="1195"/>
      <c r="E2764" s="1195"/>
      <c r="F2764" s="1196"/>
      <c r="G2764" s="1196"/>
      <c r="H2764" s="490" t="s">
        <v>203</v>
      </c>
      <c r="I2764" s="1202" t="s">
        <v>68</v>
      </c>
      <c r="J2764" s="1203"/>
      <c r="K2764" s="1203"/>
      <c r="L2764" s="1204">
        <f>IF($J2742="TC","Transferred",IF($J2742="Nso","NameSeparated",VLOOKUP($A2739,'Class-9'!$B$9:$EX$108,153,0)))</f>
        <v>0</v>
      </c>
      <c r="M2764" s="1204"/>
      <c r="N2764" s="1204"/>
      <c r="O2764" s="1205"/>
    </row>
    <row r="2765" spans="1:15" s="489" customFormat="1" ht="17.25" customHeight="1">
      <c r="A2765" s="1084"/>
      <c r="B2765" s="488" t="s">
        <v>79</v>
      </c>
      <c r="C2765" s="1166" t="str">
        <f>'Class-9'!$CR$3</f>
        <v>Foundation Of Information Tech.</v>
      </c>
      <c r="D2765" s="1167"/>
      <c r="E2765" s="1168"/>
      <c r="F2765" s="1169" t="str">
        <f>IF($J2742="TC",0,IF($J2742="Nso",0,VLOOKUP($A2739,'Class-9'!$B$9:$GA$108,170,0)))</f>
        <v>0/200</v>
      </c>
      <c r="G2765" s="1169"/>
      <c r="H2765" s="122">
        <f>IF($J2742="TC",0,IF($J2742="Nso",0,VLOOKUP($A2739,'Class-9'!$B$9:$GA$108,106,0)))</f>
        <v>0</v>
      </c>
      <c r="I2765" s="1170" t="s">
        <v>81</v>
      </c>
      <c r="J2765" s="1171"/>
      <c r="K2765" s="1171"/>
      <c r="L2765" s="1172">
        <f>'Class-9'!$T$2</f>
        <v>44676</v>
      </c>
      <c r="M2765" s="1173"/>
      <c r="N2765" s="1173"/>
      <c r="O2765" s="1174"/>
    </row>
    <row r="2766" spans="1:15" s="489" customFormat="1" ht="17.25" customHeight="1">
      <c r="A2766" s="1084"/>
      <c r="B2766" s="488" t="s">
        <v>79</v>
      </c>
      <c r="C2766" s="1175" t="str">
        <f>'Class-9'!$DD$3</f>
        <v>Health &amp; Phy. Edu.</v>
      </c>
      <c r="D2766" s="1169"/>
      <c r="E2766" s="1169"/>
      <c r="F2766" s="1176" t="str">
        <f>IF($J2742="TC",0,IF($J2742="Nso",0,VLOOKUP($A2739,'Class-9'!$B$9:$GA$108,174,0)))</f>
        <v>0/200</v>
      </c>
      <c r="G2766" s="1177"/>
      <c r="H2766" s="122">
        <f>IF($J2742="TC",0,IF($J2742="Nso",0,VLOOKUP($A2739,'Class-9'!$B$9:$GA$108,118,0)))</f>
        <v>0</v>
      </c>
      <c r="I2766" s="1178"/>
      <c r="J2766" s="1179"/>
      <c r="K2766" s="1179"/>
      <c r="L2766" s="1179"/>
      <c r="M2766" s="1179"/>
      <c r="N2766" s="1179"/>
      <c r="O2766" s="1180"/>
    </row>
    <row r="2767" spans="1:15" s="489" customFormat="1" ht="17.25" customHeight="1">
      <c r="A2767" s="1084"/>
      <c r="B2767" s="488" t="s">
        <v>79</v>
      </c>
      <c r="C2767" s="1184" t="str">
        <f>'Class-9'!$DP$3</f>
        <v>S.U.P.W.</v>
      </c>
      <c r="D2767" s="1185"/>
      <c r="E2767" s="1185"/>
      <c r="F2767" s="1176" t="str">
        <f>IF($J2742="TC",0,IF($J2742="Nso",0,VLOOKUP($A2739,'Class-9'!$B$9:$GA$108,178,0)))</f>
        <v>0/100</v>
      </c>
      <c r="G2767" s="1177"/>
      <c r="H2767" s="122">
        <f>IF($J2742="TC",0,IF($J2742="Nso",0,VLOOKUP($A2739,'Class-9'!$B$9:$GA$108,124,0)))</f>
        <v>0</v>
      </c>
      <c r="I2767" s="1181"/>
      <c r="J2767" s="1182"/>
      <c r="K2767" s="1182"/>
      <c r="L2767" s="1182"/>
      <c r="M2767" s="1182"/>
      <c r="N2767" s="1182"/>
      <c r="O2767" s="1183"/>
    </row>
    <row r="2768" spans="1:15" s="489" customFormat="1" ht="17.25" customHeight="1">
      <c r="A2768" s="1084"/>
      <c r="B2768" s="488"/>
      <c r="C2768" s="1184" t="str">
        <f>'Class-9'!$DV$3</f>
        <v>ART EDUCATION</v>
      </c>
      <c r="D2768" s="1185"/>
      <c r="E2768" s="1185"/>
      <c r="F2768" s="1176" t="str">
        <f>IF($J2741="TC",0,IF($J2741="Nso",0,VLOOKUP($A2739,'Class-9'!$B$9:$GA$108,182,0)))</f>
        <v>0/100</v>
      </c>
      <c r="G2768" s="1177"/>
      <c r="H2768" s="122">
        <f>IF($J2741="TC",0,IF($J2741="Nso",0,VLOOKUP($A2739,'Class-9'!$B$9:$GA$108,130,0)))</f>
        <v>0</v>
      </c>
      <c r="I2768" s="1237" t="s">
        <v>95</v>
      </c>
      <c r="J2768" s="1221"/>
      <c r="K2768" s="1221"/>
      <c r="L2768" s="1221"/>
      <c r="M2768" s="1221"/>
      <c r="N2768" s="1221"/>
      <c r="O2768" s="1222"/>
    </row>
    <row r="2769" spans="1:16" s="489" customFormat="1" ht="17.25" customHeight="1" thickBot="1">
      <c r="A2769" s="1084"/>
      <c r="B2769" s="488" t="s">
        <v>79</v>
      </c>
      <c r="C2769" s="1238" t="str">
        <f>'Class-9'!$EB$3</f>
        <v>H &amp; C RAJ</v>
      </c>
      <c r="D2769" s="1239"/>
      <c r="E2769" s="1239"/>
      <c r="F2769" s="1240" t="str">
        <f>IF($J2742="TC",0,IF($J2742="Nso",0,VLOOKUP($A2739,'Class-9'!$B$9:$GZ$108,186,0)))</f>
        <v>0/200</v>
      </c>
      <c r="G2769" s="1241"/>
      <c r="H2769" s="468">
        <f>IF($J2742="TC",0,IF($J2742="Nso",0,VLOOKUP($A2739,'Class-9'!$B$9:$GAZ$108,142,0)))</f>
        <v>0</v>
      </c>
      <c r="I2769" s="1237" t="s">
        <v>74</v>
      </c>
      <c r="J2769" s="1221"/>
      <c r="K2769" s="1221"/>
      <c r="L2769" s="1221"/>
      <c r="M2769" s="1221"/>
      <c r="N2769" s="1221"/>
      <c r="O2769" s="1222"/>
    </row>
    <row r="2770" spans="1:16" ht="17.25" customHeight="1">
      <c r="A2770" s="1084"/>
      <c r="B2770" s="49" t="s">
        <v>79</v>
      </c>
      <c r="C2770" s="1209" t="s">
        <v>205</v>
      </c>
      <c r="D2770" s="1210"/>
      <c r="E2770" s="1211"/>
      <c r="F2770" s="1218" t="s">
        <v>206</v>
      </c>
      <c r="G2770" s="1219"/>
      <c r="H2770" s="519" t="s">
        <v>34</v>
      </c>
      <c r="I2770" s="1220" t="s">
        <v>75</v>
      </c>
      <c r="J2770" s="1221"/>
      <c r="K2770" s="1221"/>
      <c r="L2770" s="1221"/>
      <c r="M2770" s="1221"/>
      <c r="N2770" s="1221"/>
      <c r="O2770" s="1222"/>
    </row>
    <row r="2771" spans="1:16" ht="17.25" customHeight="1">
      <c r="A2771" s="1084"/>
      <c r="B2771" s="49" t="s">
        <v>79</v>
      </c>
      <c r="C2771" s="1212"/>
      <c r="D2771" s="1213"/>
      <c r="E2771" s="1214"/>
      <c r="F2771" s="1223" t="s">
        <v>207</v>
      </c>
      <c r="G2771" s="1224"/>
      <c r="H2771" s="520" t="s">
        <v>204</v>
      </c>
      <c r="I2771" s="1225" t="s">
        <v>76</v>
      </c>
      <c r="J2771" s="1226"/>
      <c r="K2771" s="1226"/>
      <c r="L2771" s="1226"/>
      <c r="M2771" s="1226"/>
      <c r="N2771" s="1226"/>
      <c r="O2771" s="1227"/>
    </row>
    <row r="2772" spans="1:16" ht="17.25" customHeight="1">
      <c r="A2772" s="1084"/>
      <c r="B2772" s="49" t="s">
        <v>79</v>
      </c>
      <c r="C2772" s="1212"/>
      <c r="D2772" s="1213"/>
      <c r="E2772" s="1214"/>
      <c r="F2772" s="1223" t="s">
        <v>211</v>
      </c>
      <c r="G2772" s="1224"/>
      <c r="H2772" s="520" t="s">
        <v>69</v>
      </c>
      <c r="I2772" s="1228"/>
      <c r="J2772" s="1229"/>
      <c r="K2772" s="1229"/>
      <c r="L2772" s="1229"/>
      <c r="M2772" s="1229"/>
      <c r="N2772" s="1229"/>
      <c r="O2772" s="1230"/>
    </row>
    <row r="2773" spans="1:16" ht="17.25" customHeight="1">
      <c r="A2773" s="1084"/>
      <c r="B2773" s="49" t="s">
        <v>79</v>
      </c>
      <c r="C2773" s="1212"/>
      <c r="D2773" s="1213"/>
      <c r="E2773" s="1214"/>
      <c r="F2773" s="1223" t="s">
        <v>212</v>
      </c>
      <c r="G2773" s="1224"/>
      <c r="H2773" s="520" t="s">
        <v>70</v>
      </c>
      <c r="I2773" s="1228"/>
      <c r="J2773" s="1229"/>
      <c r="K2773" s="1229"/>
      <c r="L2773" s="1229"/>
      <c r="M2773" s="1229"/>
      <c r="N2773" s="1229"/>
      <c r="O2773" s="1230"/>
    </row>
    <row r="2774" spans="1:16" ht="17.25" customHeight="1">
      <c r="A2774" s="1084"/>
      <c r="B2774" s="49" t="s">
        <v>79</v>
      </c>
      <c r="C2774" s="1212"/>
      <c r="D2774" s="1213"/>
      <c r="E2774" s="1214"/>
      <c r="F2774" s="1223" t="s">
        <v>125</v>
      </c>
      <c r="G2774" s="1224"/>
      <c r="H2774" s="520" t="s">
        <v>72</v>
      </c>
      <c r="I2774" s="1231" t="s">
        <v>96</v>
      </c>
      <c r="J2774" s="1232"/>
      <c r="K2774" s="1232"/>
      <c r="L2774" s="1232"/>
      <c r="M2774" s="1232"/>
      <c r="N2774" s="1232"/>
      <c r="O2774" s="1233"/>
    </row>
    <row r="2775" spans="1:16" ht="17.25" customHeight="1" thickBot="1">
      <c r="A2775" s="1084"/>
      <c r="B2775" s="62" t="s">
        <v>79</v>
      </c>
      <c r="C2775" s="1215"/>
      <c r="D2775" s="1216"/>
      <c r="E2775" s="1217"/>
      <c r="F2775" s="1206" t="s">
        <v>208</v>
      </c>
      <c r="G2775" s="1207"/>
      <c r="H2775" s="521" t="s">
        <v>71</v>
      </c>
      <c r="I2775" s="1234"/>
      <c r="J2775" s="1235"/>
      <c r="K2775" s="1235"/>
      <c r="L2775" s="1235"/>
      <c r="M2775" s="1235"/>
      <c r="N2775" s="1235"/>
      <c r="O2775" s="1236"/>
    </row>
    <row r="2776" spans="1:16" ht="24.75" customHeight="1" thickTop="1" thickBot="1">
      <c r="A2776" s="504">
        <f>A2739+1</f>
        <v>75</v>
      </c>
      <c r="B2776" s="1083" t="s">
        <v>56</v>
      </c>
      <c r="C2776" s="1083"/>
      <c r="D2776" s="1083"/>
      <c r="E2776" s="1083"/>
      <c r="F2776" s="1083"/>
      <c r="G2776" s="1083"/>
      <c r="H2776" s="1083"/>
      <c r="I2776" s="1083"/>
      <c r="J2776" s="1083"/>
      <c r="K2776" s="1083"/>
      <c r="L2776" s="1083"/>
      <c r="M2776" s="1083"/>
      <c r="N2776" s="1083"/>
      <c r="O2776" s="1083"/>
    </row>
    <row r="2777" spans="1:16" ht="42" customHeight="1" thickTop="1">
      <c r="A2777" s="1084"/>
      <c r="B2777" s="1085"/>
      <c r="C2777" s="1086"/>
      <c r="D2777" s="1089" t="str">
        <f>Master!$E$8</f>
        <v>Govt. Sr. Secondary School Raimalwada</v>
      </c>
      <c r="E2777" s="1090"/>
      <c r="F2777" s="1090"/>
      <c r="G2777" s="1090"/>
      <c r="H2777" s="1090"/>
      <c r="I2777" s="1090"/>
      <c r="J2777" s="1090"/>
      <c r="K2777" s="1090"/>
      <c r="L2777" s="1090"/>
      <c r="M2777" s="1090"/>
      <c r="N2777" s="1090"/>
      <c r="O2777" s="1091"/>
    </row>
    <row r="2778" spans="1:16" ht="27.75" customHeight="1" thickBot="1">
      <c r="A2778" s="1084"/>
      <c r="B2778" s="1087"/>
      <c r="C2778" s="1088"/>
      <c r="D2778" s="1092" t="str">
        <f>Master!$E$11</f>
        <v>P.S.-Bapini (Jodhpur)</v>
      </c>
      <c r="E2778" s="1093"/>
      <c r="F2778" s="1093"/>
      <c r="G2778" s="1093"/>
      <c r="H2778" s="1093"/>
      <c r="I2778" s="1093"/>
      <c r="J2778" s="1093"/>
      <c r="K2778" s="1093"/>
      <c r="L2778" s="1093"/>
      <c r="M2778" s="1093"/>
      <c r="N2778" s="1093"/>
      <c r="O2778" s="1094"/>
    </row>
    <row r="2779" spans="1:16" ht="17.25" customHeight="1">
      <c r="A2779" s="1084"/>
      <c r="B2779" s="352"/>
      <c r="C2779" s="1095" t="s">
        <v>188</v>
      </c>
      <c r="D2779" s="1096"/>
      <c r="E2779" s="1096"/>
      <c r="F2779" s="1096"/>
      <c r="G2779" s="1097"/>
      <c r="H2779" s="1104" t="s">
        <v>161</v>
      </c>
      <c r="I2779" s="1104"/>
      <c r="J2779" s="1107">
        <f>VLOOKUP($A2776,'Class-9'!$B$9:$K$108,6)</f>
        <v>0</v>
      </c>
      <c r="K2779" s="1108"/>
      <c r="L2779" s="1113" t="s">
        <v>77</v>
      </c>
      <c r="M2779" s="1114"/>
      <c r="N2779" s="1115" t="str">
        <f>Master!$E$14</f>
        <v>08151106901</v>
      </c>
      <c r="O2779" s="1116"/>
    </row>
    <row r="2780" spans="1:16" ht="17.25" customHeight="1">
      <c r="A2780" s="1084"/>
      <c r="B2780" s="47"/>
      <c r="C2780" s="1098"/>
      <c r="D2780" s="1099"/>
      <c r="E2780" s="1099"/>
      <c r="F2780" s="1099"/>
      <c r="G2780" s="1100"/>
      <c r="H2780" s="1105"/>
      <c r="I2780" s="1105"/>
      <c r="J2780" s="1109"/>
      <c r="K2780" s="1110"/>
      <c r="L2780" s="1071" t="s">
        <v>73</v>
      </c>
      <c r="M2780" s="1072"/>
      <c r="N2780" s="1072"/>
      <c r="O2780" s="1073"/>
      <c r="P2780" s="165" t="s">
        <v>196</v>
      </c>
    </row>
    <row r="2781" spans="1:16" ht="17.25" customHeight="1" thickBot="1">
      <c r="A2781" s="1084"/>
      <c r="B2781" s="47"/>
      <c r="C2781" s="1101"/>
      <c r="D2781" s="1102"/>
      <c r="E2781" s="1102"/>
      <c r="F2781" s="1102"/>
      <c r="G2781" s="1103"/>
      <c r="H2781" s="1106"/>
      <c r="I2781" s="1106"/>
      <c r="J2781" s="1111"/>
      <c r="K2781" s="1112"/>
      <c r="L2781" s="1074" t="s">
        <v>57</v>
      </c>
      <c r="M2781" s="1075"/>
      <c r="N2781" s="1076" t="str">
        <f>Master!$E$6</f>
        <v>2021-22</v>
      </c>
      <c r="O2781" s="1077"/>
    </row>
    <row r="2782" spans="1:16" ht="21.75" customHeight="1">
      <c r="A2782" s="1084"/>
      <c r="B2782" s="49" t="s">
        <v>79</v>
      </c>
      <c r="C2782" s="1078" t="s">
        <v>22</v>
      </c>
      <c r="D2782" s="1079"/>
      <c r="E2782" s="1079"/>
      <c r="F2782" s="1080"/>
      <c r="G2782" s="482" t="s">
        <v>186</v>
      </c>
      <c r="H2782" s="1081">
        <f>VLOOKUP($A2776,'Class-9'!$B$9:$EX$108,4,0)</f>
        <v>0</v>
      </c>
      <c r="I2782" s="1081"/>
      <c r="J2782" s="1081"/>
      <c r="K2782" s="1081"/>
      <c r="L2782" s="1081"/>
      <c r="M2782" s="1081"/>
      <c r="N2782" s="1081"/>
      <c r="O2782" s="1082"/>
    </row>
    <row r="2783" spans="1:16" ht="21.75" customHeight="1">
      <c r="A2783" s="1084"/>
      <c r="B2783" s="49" t="s">
        <v>79</v>
      </c>
      <c r="C2783" s="1065" t="s">
        <v>24</v>
      </c>
      <c r="D2783" s="1066"/>
      <c r="E2783" s="1066"/>
      <c r="F2783" s="1067"/>
      <c r="G2783" s="483" t="s">
        <v>186</v>
      </c>
      <c r="H2783" s="1068">
        <f>VLOOKUP($A2776,'Class-9'!$B$9:$EX$108,7,0)</f>
        <v>0</v>
      </c>
      <c r="I2783" s="1068"/>
      <c r="J2783" s="1068"/>
      <c r="K2783" s="1068"/>
      <c r="L2783" s="1068"/>
      <c r="M2783" s="1068"/>
      <c r="N2783" s="1068"/>
      <c r="O2783" s="1069"/>
    </row>
    <row r="2784" spans="1:16" ht="21.75" customHeight="1">
      <c r="A2784" s="1084"/>
      <c r="B2784" s="49" t="s">
        <v>79</v>
      </c>
      <c r="C2784" s="1065" t="s">
        <v>25</v>
      </c>
      <c r="D2784" s="1066"/>
      <c r="E2784" s="1066"/>
      <c r="F2784" s="1067"/>
      <c r="G2784" s="483" t="s">
        <v>186</v>
      </c>
      <c r="H2784" s="1068">
        <f>VLOOKUP($A2776,'Class-9'!$B$9:$EX$108,8,0)</f>
        <v>0</v>
      </c>
      <c r="I2784" s="1068"/>
      <c r="J2784" s="1068"/>
      <c r="K2784" s="1068"/>
      <c r="L2784" s="1068"/>
      <c r="M2784" s="1068"/>
      <c r="N2784" s="1068"/>
      <c r="O2784" s="1069"/>
    </row>
    <row r="2785" spans="1:15" ht="21.75" customHeight="1">
      <c r="A2785" s="1084"/>
      <c r="B2785" s="49" t="s">
        <v>79</v>
      </c>
      <c r="C2785" s="1065" t="s">
        <v>58</v>
      </c>
      <c r="D2785" s="1066"/>
      <c r="E2785" s="1066"/>
      <c r="F2785" s="1067"/>
      <c r="G2785" s="483" t="s">
        <v>186</v>
      </c>
      <c r="H2785" s="1068">
        <f>VLOOKUP($A2776,'Class-9'!$B$9:$EX$108,9,0)</f>
        <v>0</v>
      </c>
      <c r="I2785" s="1068"/>
      <c r="J2785" s="1068"/>
      <c r="K2785" s="1068"/>
      <c r="L2785" s="1068"/>
      <c r="M2785" s="1068"/>
      <c r="N2785" s="1068"/>
      <c r="O2785" s="1069"/>
    </row>
    <row r="2786" spans="1:15" ht="21.75" customHeight="1">
      <c r="A2786" s="1084"/>
      <c r="B2786" s="49" t="s">
        <v>79</v>
      </c>
      <c r="C2786" s="1065" t="s">
        <v>59</v>
      </c>
      <c r="D2786" s="1066"/>
      <c r="E2786" s="1066"/>
      <c r="F2786" s="1067"/>
      <c r="G2786" s="483" t="s">
        <v>186</v>
      </c>
      <c r="H2786" s="1070" t="str">
        <f>CONCATENATE('Class-9'!$G$4,'Class-9'!$J$4)</f>
        <v>9(A)</v>
      </c>
      <c r="I2786" s="1068"/>
      <c r="J2786" s="1068"/>
      <c r="K2786" s="1068"/>
      <c r="L2786" s="1068"/>
      <c r="M2786" s="1068"/>
      <c r="N2786" s="1068"/>
      <c r="O2786" s="1069"/>
    </row>
    <row r="2787" spans="1:15" ht="21.75" customHeight="1" thickBot="1">
      <c r="A2787" s="1084"/>
      <c r="B2787" s="49" t="s">
        <v>79</v>
      </c>
      <c r="C2787" s="1145" t="s">
        <v>27</v>
      </c>
      <c r="D2787" s="1146"/>
      <c r="E2787" s="1146"/>
      <c r="F2787" s="1147"/>
      <c r="G2787" s="484" t="s">
        <v>186</v>
      </c>
      <c r="H2787" s="1148">
        <f>VLOOKUP($A2776,'Class-9'!$B$9:$EX$108,10,0)</f>
        <v>0</v>
      </c>
      <c r="I2787" s="1148"/>
      <c r="J2787" s="1148"/>
      <c r="K2787" s="1148"/>
      <c r="L2787" s="1148"/>
      <c r="M2787" s="1148"/>
      <c r="N2787" s="1148"/>
      <c r="O2787" s="1149"/>
    </row>
    <row r="2788" spans="1:15" ht="19.5" customHeight="1">
      <c r="A2788" s="1084"/>
      <c r="B2788" s="60" t="s">
        <v>79</v>
      </c>
      <c r="C2788" s="1150" t="s">
        <v>60</v>
      </c>
      <c r="D2788" s="1151"/>
      <c r="E2788" s="1154" t="s">
        <v>83</v>
      </c>
      <c r="F2788" s="1154" t="s">
        <v>84</v>
      </c>
      <c r="G2788" s="1156" t="s">
        <v>33</v>
      </c>
      <c r="H2788" s="1158" t="s">
        <v>61</v>
      </c>
      <c r="I2788" s="1158"/>
      <c r="J2788" s="1159"/>
      <c r="K2788" s="1160" t="s">
        <v>100</v>
      </c>
      <c r="L2788" s="1161"/>
      <c r="M2788" s="1162"/>
      <c r="N2788" s="1154" t="s">
        <v>91</v>
      </c>
      <c r="O2788" s="1163" t="s">
        <v>209</v>
      </c>
    </row>
    <row r="2789" spans="1:15" ht="21.75" customHeight="1">
      <c r="A2789" s="1084"/>
      <c r="B2789" s="60"/>
      <c r="C2789" s="1152"/>
      <c r="D2789" s="1153"/>
      <c r="E2789" s="1155"/>
      <c r="F2789" s="1155"/>
      <c r="G2789" s="1157"/>
      <c r="H2789" s="507" t="s">
        <v>32</v>
      </c>
      <c r="I2789" s="347" t="s">
        <v>199</v>
      </c>
      <c r="J2789" s="508" t="s">
        <v>33</v>
      </c>
      <c r="K2789" s="507" t="s">
        <v>32</v>
      </c>
      <c r="L2789" s="347" t="s">
        <v>199</v>
      </c>
      <c r="M2789" s="508" t="s">
        <v>33</v>
      </c>
      <c r="N2789" s="1155"/>
      <c r="O2789" s="1164"/>
    </row>
    <row r="2790" spans="1:15" ht="21.75" customHeight="1" thickBot="1">
      <c r="A2790" s="1084"/>
      <c r="B2790" s="60" t="s">
        <v>79</v>
      </c>
      <c r="C2790" s="1139" t="s">
        <v>62</v>
      </c>
      <c r="D2790" s="1140"/>
      <c r="E2790" s="509">
        <f>'Class-9'!$L$7</f>
        <v>20</v>
      </c>
      <c r="F2790" s="509">
        <f>'Class-9'!$M$7</f>
        <v>20</v>
      </c>
      <c r="G2790" s="510">
        <f>SUM(E2790:F2790)</f>
        <v>40</v>
      </c>
      <c r="H2790" s="509">
        <f>'Class-9'!$O$7</f>
        <v>48</v>
      </c>
      <c r="I2790" s="509">
        <f>'Class-9'!$P$7</f>
        <v>12</v>
      </c>
      <c r="J2790" s="510">
        <f>SUM(H2790:I2790)</f>
        <v>60</v>
      </c>
      <c r="K2790" s="509">
        <f>'Class-9'!$R$7</f>
        <v>80</v>
      </c>
      <c r="L2790" s="509">
        <f>'Class-9'!$S$7</f>
        <v>20</v>
      </c>
      <c r="M2790" s="510">
        <f>SUM(K2790:L2790)</f>
        <v>100</v>
      </c>
      <c r="N2790" s="509">
        <f>SUM(G2790,J2790,M2790)</f>
        <v>200</v>
      </c>
      <c r="O2790" s="1165"/>
    </row>
    <row r="2791" spans="1:15" ht="17.25" customHeight="1">
      <c r="A2791" s="1084"/>
      <c r="B2791" s="60" t="s">
        <v>79</v>
      </c>
      <c r="C2791" s="1141" t="str">
        <f>'Class-9'!$L$3</f>
        <v>HINDI</v>
      </c>
      <c r="D2791" s="1142"/>
      <c r="E2791" s="511">
        <f>IF($J2779="TC",0,IF($J2779="Nso",0,VLOOKUP($A2776,'Class-9'!$B$9:$EX$108,11,0)))</f>
        <v>0</v>
      </c>
      <c r="F2791" s="511">
        <f>IF($J2779="TC",0,IF($J2779="Nso",0,VLOOKUP($A2776,'Class-9'!$B$9:$EX$108,12,0)))</f>
        <v>0</v>
      </c>
      <c r="G2791" s="512">
        <f>E2791+F2791</f>
        <v>0</v>
      </c>
      <c r="H2791" s="511">
        <f>IF($J2779="TC",0,IF($J2779="Nso",0,VLOOKUP($A2776,'Class-9'!$B$9:$EX$108,14,0)))</f>
        <v>0</v>
      </c>
      <c r="I2791" s="511">
        <f>IF($J2779="TC",0,IF($J2779="Nso",0,VLOOKUP($A2776,'Class-9'!$B$9:$EX$108,15,0)))</f>
        <v>0</v>
      </c>
      <c r="J2791" s="512">
        <f>H2791+I2791</f>
        <v>0</v>
      </c>
      <c r="K2791" s="511">
        <f>IF($J2779="TC",0,IF($J2779="Nso",0,VLOOKUP($A2776,'Class-9'!$B$9:$EX$108,17,0)))</f>
        <v>0</v>
      </c>
      <c r="L2791" s="511">
        <f>IF($J2779="Nso",0,VLOOKUP($A2776,'Class-9'!$B$9:$EX$108,18,0))</f>
        <v>0</v>
      </c>
      <c r="M2791" s="512">
        <f>K2791+L2791</f>
        <v>0</v>
      </c>
      <c r="N2791" s="511">
        <f>G2791+J2791+M2791</f>
        <v>0</v>
      </c>
      <c r="O2791" s="513" t="str">
        <f>IF($J2779="TC",0,IF($J2779="Nso",0,VLOOKUP($A2776,'Class-9'!$B$9:$EX$108,24,0)))</f>
        <v/>
      </c>
    </row>
    <row r="2792" spans="1:15" ht="17.25" customHeight="1">
      <c r="A2792" s="1084"/>
      <c r="B2792" s="60" t="s">
        <v>79</v>
      </c>
      <c r="C2792" s="1143" t="str">
        <f>'Class-9'!$Z$3</f>
        <v>ENGLISH</v>
      </c>
      <c r="D2792" s="1144"/>
      <c r="E2792" s="511">
        <f>IF($J2779="TC",0,IF($J2779="Nso",0,VLOOKUP($A2776,'Class-9'!$B$9:$EX$108,25,0)))</f>
        <v>0</v>
      </c>
      <c r="F2792" s="511">
        <f>IF($J2779="TC",0,IF($J2779="Nso",0,VLOOKUP($A2776,'Class-9'!$B$9:$EX$108,26,0)))</f>
        <v>0</v>
      </c>
      <c r="G2792" s="514">
        <f t="shared" ref="G2792:G2796" si="296">E2792+F2792</f>
        <v>0</v>
      </c>
      <c r="H2792" s="472">
        <f>IF($J2779="TC",0,IF($J2779="Nso",0,VLOOKUP($A2776,'Class-9'!$B$9:$EX$108,28,0)))</f>
        <v>0</v>
      </c>
      <c r="I2792" s="511">
        <f>IF($J2779="TC",0,IF($J2779="Nso",0,VLOOKUP($A2776,'Class-9'!$B$9:$EX$108,29,0)))</f>
        <v>0</v>
      </c>
      <c r="J2792" s="514">
        <f t="shared" ref="J2792:J2796" si="297">H2792+I2792</f>
        <v>0</v>
      </c>
      <c r="K2792" s="511">
        <f>IF($J2779="TC",0,IF($J2779="Nso",0,VLOOKUP($A2776,'Class-9'!$B$9:$EX$108,31,0)))</f>
        <v>0</v>
      </c>
      <c r="L2792" s="511">
        <f>IF($J2779="Nso",0,VLOOKUP($A2776,'Class-9'!$B$9:$EX$108,32,0))</f>
        <v>0</v>
      </c>
      <c r="M2792" s="514">
        <f t="shared" ref="M2792:M2796" si="298">K2792+L2792</f>
        <v>0</v>
      </c>
      <c r="N2792" s="511">
        <f t="shared" ref="N2792:N2796" si="299">G2792+J2792+M2792</f>
        <v>0</v>
      </c>
      <c r="O2792" s="513" t="str">
        <f>IF($J2779="TC",0,IF($J2779="Nso",0,VLOOKUP($A2776,'Class-9'!$B$9:$EX$108,38,0)))</f>
        <v/>
      </c>
    </row>
    <row r="2793" spans="1:15" ht="17.25" customHeight="1">
      <c r="A2793" s="1084"/>
      <c r="B2793" s="60" t="s">
        <v>79</v>
      </c>
      <c r="C2793" s="1143" t="str">
        <f>'Class-9'!$AN$3</f>
        <v>SANSKRIT</v>
      </c>
      <c r="D2793" s="1144"/>
      <c r="E2793" s="511">
        <f>IF($J2779="TC",0,IF($J2779="Nso",0,VLOOKUP($A2776,'Class-9'!$B$9:$EX$108,39,0)))</f>
        <v>0</v>
      </c>
      <c r="F2793" s="511">
        <f>IF($J2779="TC",0,IF($J2779="TC",0,IF($J2779="Nso",0,VLOOKUP($A2776,'Class-9'!$B$9:$EX$108,40,0))))</f>
        <v>0</v>
      </c>
      <c r="G2793" s="514">
        <f t="shared" si="296"/>
        <v>0</v>
      </c>
      <c r="H2793" s="472">
        <f>IF($J2779="TC",0,IF($J2779="Nso",0,VLOOKUP($A2776,'Class-9'!$B$9:$EX$108,42,0)))</f>
        <v>0</v>
      </c>
      <c r="I2793" s="511">
        <f>IF($J2779="TC",0,IF($J2779="Nso",0,VLOOKUP($A2776,'Class-9'!$B$9:$EX$108,43,0)))</f>
        <v>0</v>
      </c>
      <c r="J2793" s="514">
        <f t="shared" si="297"/>
        <v>0</v>
      </c>
      <c r="K2793" s="511">
        <f>IF($J2779="TC",0,IF($J2779="Nso",0,VLOOKUP($A2776,'Class-9'!$B$9:$EX$108,45,0)))</f>
        <v>0</v>
      </c>
      <c r="L2793" s="511">
        <f>IF($J2779="Nso",0,VLOOKUP($A2776,'Class-9'!$B$9:$EX$108,46,0))</f>
        <v>0</v>
      </c>
      <c r="M2793" s="514">
        <f t="shared" si="298"/>
        <v>0</v>
      </c>
      <c r="N2793" s="511">
        <f t="shared" si="299"/>
        <v>0</v>
      </c>
      <c r="O2793" s="513" t="str">
        <f>IF($J2779="TC",0,IF($J2779="Nso",0,VLOOKUP($A2776,'Class-9'!$B$9:$EX$108,52,0)))</f>
        <v/>
      </c>
    </row>
    <row r="2794" spans="1:15" ht="17.25" customHeight="1">
      <c r="A2794" s="1084"/>
      <c r="B2794" s="60" t="s">
        <v>79</v>
      </c>
      <c r="C2794" s="1143" t="str">
        <f>'Class-9'!$BB$3</f>
        <v>SCIENCE</v>
      </c>
      <c r="D2794" s="1144"/>
      <c r="E2794" s="511">
        <f>IF($J2779="TC",0,IF($J2779="Nso",0,VLOOKUP($A2776,'Class-9'!$B$9:$EX$108,53,0)))</f>
        <v>0</v>
      </c>
      <c r="F2794" s="511">
        <f>IF($J2779="TC",0,IF($J2779="Nso",0,VLOOKUP($A2776,'Class-9'!$B$9:$EX$108,54,0)))</f>
        <v>0</v>
      </c>
      <c r="G2794" s="514">
        <f t="shared" si="296"/>
        <v>0</v>
      </c>
      <c r="H2794" s="472">
        <f>IF($J2779="TC",0,IF($J2779="Nso",0,VLOOKUP($A2776,'Class-9'!$B$9:$EX$108,56,0)))</f>
        <v>0</v>
      </c>
      <c r="I2794" s="511">
        <f>IF($J2779="TC",0,IF($J2779="Nso",0,VLOOKUP($A2776,'Class-9'!$B$9:$EX$108,57,0)))</f>
        <v>0</v>
      </c>
      <c r="J2794" s="514">
        <f t="shared" si="297"/>
        <v>0</v>
      </c>
      <c r="K2794" s="511">
        <f>IF($J2779="TC",0,IF($J2779="Nso",0,VLOOKUP($A2776,'Class-9'!$B$9:$EX$108,59,0)))</f>
        <v>0</v>
      </c>
      <c r="L2794" s="511">
        <f>IF($J2779="Nso",0,VLOOKUP($A2776,'Class-9'!$B$9:$EX$108,60,0))</f>
        <v>0</v>
      </c>
      <c r="M2794" s="514">
        <f t="shared" si="298"/>
        <v>0</v>
      </c>
      <c r="N2794" s="511">
        <f t="shared" si="299"/>
        <v>0</v>
      </c>
      <c r="O2794" s="513" t="str">
        <f>IF($J2779="TC",0,IF($J2779="Nso",0,VLOOKUP($A2776,'Class-9'!$B$9:$EX$108,66,0)))</f>
        <v/>
      </c>
    </row>
    <row r="2795" spans="1:15" ht="17.25" customHeight="1">
      <c r="A2795" s="1084"/>
      <c r="B2795" s="60" t="s">
        <v>79</v>
      </c>
      <c r="C2795" s="1143" t="str">
        <f>'Class-9'!$BP$3</f>
        <v>MATHEMATICS</v>
      </c>
      <c r="D2795" s="1144"/>
      <c r="E2795" s="511">
        <f>IF($J2779="TC",0,IF($J2779="Nso",0,VLOOKUP($A2776,'Class-9'!$B$9:$EX$108,67,0)))</f>
        <v>0</v>
      </c>
      <c r="F2795" s="511">
        <f>IF($J2779="TC",0,IF($J2779="Nso",0,VLOOKUP($A2776,'Class-9'!$B$9:$EX$108,68,0)))</f>
        <v>0</v>
      </c>
      <c r="G2795" s="514">
        <f t="shared" si="296"/>
        <v>0</v>
      </c>
      <c r="H2795" s="472">
        <f>IF($J2779="TC",0,IF($J2779="Nso",0,VLOOKUP($A2776,'Class-9'!$B$9:$EX$108,70,0)))</f>
        <v>0</v>
      </c>
      <c r="I2795" s="511">
        <f>IF($J2779="TC",0,IF($J2779="Nso",0,VLOOKUP($A2776,'Class-9'!$B$9:$EX$108,71,0)))</f>
        <v>0</v>
      </c>
      <c r="J2795" s="514">
        <f t="shared" si="297"/>
        <v>0</v>
      </c>
      <c r="K2795" s="511">
        <f>IF($J2779="TC",0,IF($J2779="Nso",0,VLOOKUP($A2776,'Class-9'!$B$9:$EX$108,73,0)))</f>
        <v>0</v>
      </c>
      <c r="L2795" s="511">
        <f>IF($J2779="Nso",0,VLOOKUP($A2776,'Class-9'!$B$9:$EX$108,74,0))</f>
        <v>0</v>
      </c>
      <c r="M2795" s="514">
        <f t="shared" si="298"/>
        <v>0</v>
      </c>
      <c r="N2795" s="511">
        <f t="shared" si="299"/>
        <v>0</v>
      </c>
      <c r="O2795" s="513" t="str">
        <f>IF($J2779="TC",0,IF($J2779="Nso",0,VLOOKUP($A2776,'Class-9'!$B$9:$EX$108,80,0)))</f>
        <v/>
      </c>
    </row>
    <row r="2796" spans="1:15" ht="17.25" customHeight="1" thickBot="1">
      <c r="A2796" s="1084"/>
      <c r="B2796" s="60" t="s">
        <v>79</v>
      </c>
      <c r="C2796" s="1117" t="str">
        <f>'Class-9'!$CD$3</f>
        <v>SOCIAL SCIENCE</v>
      </c>
      <c r="D2796" s="1118"/>
      <c r="E2796" s="511">
        <f>IF($J2779="TC",0,IF($J2779="Nso",0,VLOOKUP($A2776,'Class-9'!$B$9:$EX$108,81,0)))</f>
        <v>0</v>
      </c>
      <c r="F2796" s="511">
        <f>IF($J2779="TC",0,IF($J2779="Nso",0,VLOOKUP($A2776,'Class-9'!$B$9:$EX$108,82,0)))</f>
        <v>0</v>
      </c>
      <c r="G2796" s="515">
        <f t="shared" si="296"/>
        <v>0</v>
      </c>
      <c r="H2796" s="516">
        <f>IF($J2779="TC",0,IF($J2779="Nso",0,VLOOKUP($A2776,'Class-9'!$B$9:$EX$108,84,0)))</f>
        <v>0</v>
      </c>
      <c r="I2796" s="511">
        <f>IF($J2779="TC",0,IF($J2779="Nso",0,VLOOKUP($A2776,'Class-9'!$B$9:$EX$108,85,0)))</f>
        <v>0</v>
      </c>
      <c r="J2796" s="515">
        <f t="shared" si="297"/>
        <v>0</v>
      </c>
      <c r="K2796" s="511">
        <f>IF($J2779="TC",0,IF($J2779="Nso",0,VLOOKUP($A2776,'Class-9'!$B$9:$EX$108,87,0)))</f>
        <v>0</v>
      </c>
      <c r="L2796" s="511">
        <f>IF($J2779="Nso",0,VLOOKUP($A2776,'Class-9'!$B$9:$EX$108,88,0))</f>
        <v>0</v>
      </c>
      <c r="M2796" s="515">
        <f t="shared" si="298"/>
        <v>0</v>
      </c>
      <c r="N2796" s="511">
        <f t="shared" si="299"/>
        <v>0</v>
      </c>
      <c r="O2796" s="513" t="str">
        <f>IF($J2779="TC",0,IF($J2779="Nso",0,VLOOKUP($A2776,'Class-9'!$B$9:$EX$108,94,0)))</f>
        <v/>
      </c>
    </row>
    <row r="2797" spans="1:15" ht="21.75" customHeight="1">
      <c r="A2797" s="1084"/>
      <c r="B2797" s="60" t="s">
        <v>79</v>
      </c>
      <c r="C2797" s="1119" t="s">
        <v>92</v>
      </c>
      <c r="D2797" s="1120"/>
      <c r="E2797" s="1121"/>
      <c r="F2797" s="1125" t="s">
        <v>93</v>
      </c>
      <c r="G2797" s="1126"/>
      <c r="H2797" s="1127" t="s">
        <v>94</v>
      </c>
      <c r="I2797" s="1128"/>
      <c r="J2797" s="1129" t="s">
        <v>47</v>
      </c>
      <c r="K2797" s="1130"/>
      <c r="L2797" s="517" t="s">
        <v>114</v>
      </c>
      <c r="M2797" s="1131" t="s">
        <v>45</v>
      </c>
      <c r="N2797" s="1132"/>
      <c r="O2797" s="518" t="s">
        <v>49</v>
      </c>
    </row>
    <row r="2798" spans="1:15" ht="21.75" customHeight="1" thickBot="1">
      <c r="A2798" s="1084"/>
      <c r="B2798" s="60" t="s">
        <v>79</v>
      </c>
      <c r="C2798" s="1122"/>
      <c r="D2798" s="1123"/>
      <c r="E2798" s="1124"/>
      <c r="F2798" s="1133">
        <f>IF($J2779="TC",0,IF($J2779="Nso",0,VLOOKUP($A2776,'Class-9'!$B$9:$EX$108,146,0)))</f>
        <v>0</v>
      </c>
      <c r="G2798" s="1134"/>
      <c r="H2798" s="1133">
        <f>IF($J2779="TC",0,IF($J2779="Nso",0,VLOOKUP($A2776,'Class-9'!$B$9:$EX$108,147,0)))</f>
        <v>0</v>
      </c>
      <c r="I2798" s="1134"/>
      <c r="J2798" s="1135">
        <f>IF($J2779="TC",0,IF($J2779="Nso",0,VLOOKUP($A2776,'Class-9'!$B$9:$EX$108,148,0)))</f>
        <v>0</v>
      </c>
      <c r="K2798" s="1136"/>
      <c r="L2798" s="349" t="str">
        <f>IF($J2779="TC",0,IF($J2779="Nso",0,VLOOKUP($A2776,'Class-9'!$B$9:$EX$108,149,0)))</f>
        <v/>
      </c>
      <c r="M2798" s="1137" t="str">
        <f>IF($J2779="TC","TC",IF($J2779="Nso","NSO",VLOOKUP($A2776,'Class-9'!$B$9:$EX$108,150,0)))</f>
        <v/>
      </c>
      <c r="N2798" s="1138"/>
      <c r="O2798" s="123" t="str">
        <f>IF($J2779="Nso",0,VLOOKUP($A2776,'Class-9'!$B$9:$EX$108,152,0))</f>
        <v/>
      </c>
    </row>
    <row r="2799" spans="1:15" ht="21.75" customHeight="1">
      <c r="A2799" s="1084"/>
      <c r="B2799" s="60" t="s">
        <v>79</v>
      </c>
      <c r="C2799" s="1186" t="s">
        <v>65</v>
      </c>
      <c r="D2799" s="1187"/>
      <c r="E2799" s="1187"/>
      <c r="F2799" s="1187"/>
      <c r="G2799" s="1187"/>
      <c r="H2799" s="1188"/>
      <c r="I2799" s="1189" t="s">
        <v>66</v>
      </c>
      <c r="J2799" s="1190"/>
      <c r="K2799" s="1190"/>
      <c r="L2799" s="124">
        <f>VLOOKUP($A2776,'Class-9'!$B$9:$EX$108,143,0)</f>
        <v>0</v>
      </c>
      <c r="M2799" s="1191" t="s">
        <v>126</v>
      </c>
      <c r="N2799" s="1192"/>
      <c r="O2799" s="1193"/>
    </row>
    <row r="2800" spans="1:15" ht="21.75" customHeight="1" thickBot="1">
      <c r="A2800" s="1084"/>
      <c r="B2800" s="60" t="s">
        <v>79</v>
      </c>
      <c r="C2800" s="1194" t="s">
        <v>60</v>
      </c>
      <c r="D2800" s="1195"/>
      <c r="E2800" s="1195"/>
      <c r="F2800" s="1196" t="s">
        <v>197</v>
      </c>
      <c r="G2800" s="1196"/>
      <c r="H2800" s="351" t="s">
        <v>53</v>
      </c>
      <c r="I2800" s="1197" t="s">
        <v>67</v>
      </c>
      <c r="J2800" s="1198"/>
      <c r="K2800" s="1198"/>
      <c r="L2800" s="174">
        <f>VLOOKUP($A2776,'Class-9'!$B$9:$EX$108,144,0)</f>
        <v>0</v>
      </c>
      <c r="M2800" s="1199" t="str">
        <f>IF($J2779="TC",0,IF($J2779="Nso",0,VLOOKUP($A2776,'Class-9'!$B$9:$EX$108,145,0)))</f>
        <v/>
      </c>
      <c r="N2800" s="1200"/>
      <c r="O2800" s="1201"/>
    </row>
    <row r="2801" spans="1:15" ht="21.75" customHeight="1">
      <c r="A2801" s="1084"/>
      <c r="B2801" s="60" t="s">
        <v>79</v>
      </c>
      <c r="C2801" s="1194"/>
      <c r="D2801" s="1195"/>
      <c r="E2801" s="1195"/>
      <c r="F2801" s="1196"/>
      <c r="G2801" s="1196"/>
      <c r="H2801" s="490" t="s">
        <v>203</v>
      </c>
      <c r="I2801" s="1202" t="s">
        <v>68</v>
      </c>
      <c r="J2801" s="1203"/>
      <c r="K2801" s="1203"/>
      <c r="L2801" s="1204">
        <f>IF($J2779="TC","Transferred",IF($J2779="Nso","NameSeparated",VLOOKUP($A2776,'Class-9'!$B$9:$EX$108,153,0)))</f>
        <v>0</v>
      </c>
      <c r="M2801" s="1204"/>
      <c r="N2801" s="1204"/>
      <c r="O2801" s="1205"/>
    </row>
    <row r="2802" spans="1:15" s="489" customFormat="1" ht="17.25" customHeight="1">
      <c r="A2802" s="1084"/>
      <c r="B2802" s="488" t="s">
        <v>79</v>
      </c>
      <c r="C2802" s="1166" t="str">
        <f>'Class-9'!$CR$3</f>
        <v>Foundation Of Information Tech.</v>
      </c>
      <c r="D2802" s="1167"/>
      <c r="E2802" s="1168"/>
      <c r="F2802" s="1169" t="str">
        <f>IF($J2779="TC",0,IF($J2779="Nso",0,VLOOKUP($A2776,'Class-9'!$B$9:$GA$108,170,0)))</f>
        <v>0/200</v>
      </c>
      <c r="G2802" s="1169"/>
      <c r="H2802" s="122">
        <f>IF($J2779="TC",0,IF($J2779="Nso",0,VLOOKUP($A2776,'Class-9'!$B$9:$GA$108,106,0)))</f>
        <v>0</v>
      </c>
      <c r="I2802" s="1170" t="s">
        <v>81</v>
      </c>
      <c r="J2802" s="1171"/>
      <c r="K2802" s="1171"/>
      <c r="L2802" s="1172">
        <f>'Class-9'!$T$2</f>
        <v>44676</v>
      </c>
      <c r="M2802" s="1173"/>
      <c r="N2802" s="1173"/>
      <c r="O2802" s="1174"/>
    </row>
    <row r="2803" spans="1:15" s="489" customFormat="1" ht="17.25" customHeight="1">
      <c r="A2803" s="1084"/>
      <c r="B2803" s="488" t="s">
        <v>79</v>
      </c>
      <c r="C2803" s="1175" t="str">
        <f>'Class-9'!$DD$3</f>
        <v>Health &amp; Phy. Edu.</v>
      </c>
      <c r="D2803" s="1169"/>
      <c r="E2803" s="1169"/>
      <c r="F2803" s="1176" t="str">
        <f>IF($J2779="TC",0,IF($J2779="Nso",0,VLOOKUP($A2776,'Class-9'!$B$9:$GA$108,174,0)))</f>
        <v>0/200</v>
      </c>
      <c r="G2803" s="1177"/>
      <c r="H2803" s="122">
        <f>IF($J2779="TC",0,IF($J2779="Nso",0,VLOOKUP($A2776,'Class-9'!$B$9:$GA$108,118,0)))</f>
        <v>0</v>
      </c>
      <c r="I2803" s="1178"/>
      <c r="J2803" s="1179"/>
      <c r="K2803" s="1179"/>
      <c r="L2803" s="1179"/>
      <c r="M2803" s="1179"/>
      <c r="N2803" s="1179"/>
      <c r="O2803" s="1180"/>
    </row>
    <row r="2804" spans="1:15" s="489" customFormat="1" ht="17.25" customHeight="1">
      <c r="A2804" s="1084"/>
      <c r="B2804" s="488" t="s">
        <v>79</v>
      </c>
      <c r="C2804" s="1184" t="str">
        <f>'Class-9'!$DP$3</f>
        <v>S.U.P.W.</v>
      </c>
      <c r="D2804" s="1185"/>
      <c r="E2804" s="1185"/>
      <c r="F2804" s="1176" t="str">
        <f>IF($J2779="TC",0,IF($J2779="Nso",0,VLOOKUP($A2776,'Class-9'!$B$9:$GA$108,178,0)))</f>
        <v>0/100</v>
      </c>
      <c r="G2804" s="1177"/>
      <c r="H2804" s="122">
        <f>IF($J2779="TC",0,IF($J2779="Nso",0,VLOOKUP($A2776,'Class-9'!$B$9:$GA$108,124,0)))</f>
        <v>0</v>
      </c>
      <c r="I2804" s="1181"/>
      <c r="J2804" s="1182"/>
      <c r="K2804" s="1182"/>
      <c r="L2804" s="1182"/>
      <c r="M2804" s="1182"/>
      <c r="N2804" s="1182"/>
      <c r="O2804" s="1183"/>
    </row>
    <row r="2805" spans="1:15" s="489" customFormat="1" ht="17.25" customHeight="1">
      <c r="A2805" s="1084"/>
      <c r="B2805" s="488"/>
      <c r="C2805" s="1184" t="str">
        <f>'Class-9'!$DV$3</f>
        <v>ART EDUCATION</v>
      </c>
      <c r="D2805" s="1185"/>
      <c r="E2805" s="1185"/>
      <c r="F2805" s="1176" t="str">
        <f>IF($J2778="TC",0,IF($J2778="Nso",0,VLOOKUP($A2776,'Class-9'!$B$9:$GA$108,182,0)))</f>
        <v>0/100</v>
      </c>
      <c r="G2805" s="1177"/>
      <c r="H2805" s="122">
        <f>IF($J2778="TC",0,IF($J2778="Nso",0,VLOOKUP($A2776,'Class-9'!$B$9:$GA$108,130,0)))</f>
        <v>0</v>
      </c>
      <c r="I2805" s="1237" t="s">
        <v>95</v>
      </c>
      <c r="J2805" s="1221"/>
      <c r="K2805" s="1221"/>
      <c r="L2805" s="1221"/>
      <c r="M2805" s="1221"/>
      <c r="N2805" s="1221"/>
      <c r="O2805" s="1222"/>
    </row>
    <row r="2806" spans="1:15" s="489" customFormat="1" ht="17.25" customHeight="1" thickBot="1">
      <c r="A2806" s="1084"/>
      <c r="B2806" s="488" t="s">
        <v>79</v>
      </c>
      <c r="C2806" s="1238" t="str">
        <f>'Class-9'!$EB$3</f>
        <v>H &amp; C RAJ</v>
      </c>
      <c r="D2806" s="1239"/>
      <c r="E2806" s="1239"/>
      <c r="F2806" s="1240" t="str">
        <f>IF($J2779="TC",0,IF($J2779="Nso",0,VLOOKUP($A2776,'Class-9'!$B$9:$GZ$108,186,0)))</f>
        <v>0/200</v>
      </c>
      <c r="G2806" s="1241"/>
      <c r="H2806" s="468">
        <f>IF($J2779="TC",0,IF($J2779="Nso",0,VLOOKUP($A2776,'Class-9'!$B$9:$GAZ$108,142,0)))</f>
        <v>0</v>
      </c>
      <c r="I2806" s="1237" t="s">
        <v>74</v>
      </c>
      <c r="J2806" s="1221"/>
      <c r="K2806" s="1221"/>
      <c r="L2806" s="1221"/>
      <c r="M2806" s="1221"/>
      <c r="N2806" s="1221"/>
      <c r="O2806" s="1222"/>
    </row>
    <row r="2807" spans="1:15" ht="17.25" customHeight="1">
      <c r="A2807" s="1084"/>
      <c r="B2807" s="49" t="s">
        <v>79</v>
      </c>
      <c r="C2807" s="1209" t="s">
        <v>205</v>
      </c>
      <c r="D2807" s="1210"/>
      <c r="E2807" s="1211"/>
      <c r="F2807" s="1218" t="s">
        <v>206</v>
      </c>
      <c r="G2807" s="1219"/>
      <c r="H2807" s="519" t="s">
        <v>34</v>
      </c>
      <c r="I2807" s="1220" t="s">
        <v>75</v>
      </c>
      <c r="J2807" s="1221"/>
      <c r="K2807" s="1221"/>
      <c r="L2807" s="1221"/>
      <c r="M2807" s="1221"/>
      <c r="N2807" s="1221"/>
      <c r="O2807" s="1222"/>
    </row>
    <row r="2808" spans="1:15" ht="17.25" customHeight="1">
      <c r="A2808" s="1084"/>
      <c r="B2808" s="49" t="s">
        <v>79</v>
      </c>
      <c r="C2808" s="1212"/>
      <c r="D2808" s="1213"/>
      <c r="E2808" s="1214"/>
      <c r="F2808" s="1223" t="s">
        <v>207</v>
      </c>
      <c r="G2808" s="1224"/>
      <c r="H2808" s="520" t="s">
        <v>204</v>
      </c>
      <c r="I2808" s="1225" t="s">
        <v>76</v>
      </c>
      <c r="J2808" s="1226"/>
      <c r="K2808" s="1226"/>
      <c r="L2808" s="1226"/>
      <c r="M2808" s="1226"/>
      <c r="N2808" s="1226"/>
      <c r="O2808" s="1227"/>
    </row>
    <row r="2809" spans="1:15" ht="17.25" customHeight="1">
      <c r="A2809" s="1084"/>
      <c r="B2809" s="49" t="s">
        <v>79</v>
      </c>
      <c r="C2809" s="1212"/>
      <c r="D2809" s="1213"/>
      <c r="E2809" s="1214"/>
      <c r="F2809" s="1223" t="s">
        <v>211</v>
      </c>
      <c r="G2809" s="1224"/>
      <c r="H2809" s="520" t="s">
        <v>69</v>
      </c>
      <c r="I2809" s="1228"/>
      <c r="J2809" s="1229"/>
      <c r="K2809" s="1229"/>
      <c r="L2809" s="1229"/>
      <c r="M2809" s="1229"/>
      <c r="N2809" s="1229"/>
      <c r="O2809" s="1230"/>
    </row>
    <row r="2810" spans="1:15" ht="17.25" customHeight="1">
      <c r="A2810" s="1084"/>
      <c r="B2810" s="49" t="s">
        <v>79</v>
      </c>
      <c r="C2810" s="1212"/>
      <c r="D2810" s="1213"/>
      <c r="E2810" s="1214"/>
      <c r="F2810" s="1223" t="s">
        <v>212</v>
      </c>
      <c r="G2810" s="1224"/>
      <c r="H2810" s="520" t="s">
        <v>70</v>
      </c>
      <c r="I2810" s="1228"/>
      <c r="J2810" s="1229"/>
      <c r="K2810" s="1229"/>
      <c r="L2810" s="1229"/>
      <c r="M2810" s="1229"/>
      <c r="N2810" s="1229"/>
      <c r="O2810" s="1230"/>
    </row>
    <row r="2811" spans="1:15" ht="17.25" customHeight="1">
      <c r="A2811" s="1084"/>
      <c r="B2811" s="49" t="s">
        <v>79</v>
      </c>
      <c r="C2811" s="1212"/>
      <c r="D2811" s="1213"/>
      <c r="E2811" s="1214"/>
      <c r="F2811" s="1223" t="s">
        <v>125</v>
      </c>
      <c r="G2811" s="1224"/>
      <c r="H2811" s="520" t="s">
        <v>72</v>
      </c>
      <c r="I2811" s="1231" t="s">
        <v>96</v>
      </c>
      <c r="J2811" s="1232"/>
      <c r="K2811" s="1232"/>
      <c r="L2811" s="1232"/>
      <c r="M2811" s="1232"/>
      <c r="N2811" s="1232"/>
      <c r="O2811" s="1233"/>
    </row>
    <row r="2812" spans="1:15" ht="17.25" customHeight="1" thickBot="1">
      <c r="A2812" s="1084"/>
      <c r="B2812" s="62" t="s">
        <v>79</v>
      </c>
      <c r="C2812" s="1215"/>
      <c r="D2812" s="1216"/>
      <c r="E2812" s="1217"/>
      <c r="F2812" s="1206" t="s">
        <v>208</v>
      </c>
      <c r="G2812" s="1207"/>
      <c r="H2812" s="521" t="s">
        <v>71</v>
      </c>
      <c r="I2812" s="1234"/>
      <c r="J2812" s="1235"/>
      <c r="K2812" s="1235"/>
      <c r="L2812" s="1235"/>
      <c r="M2812" s="1235"/>
      <c r="N2812" s="1235"/>
      <c r="O2812" s="1236"/>
    </row>
    <row r="2813" spans="1:15" ht="22.5" customHeight="1" thickTop="1">
      <c r="A2813" s="1208"/>
      <c r="B2813" s="1208"/>
      <c r="C2813" s="1208"/>
      <c r="D2813" s="1208"/>
      <c r="E2813" s="1208"/>
      <c r="F2813" s="1208"/>
      <c r="G2813" s="1208"/>
      <c r="H2813" s="1208"/>
      <c r="I2813" s="1208"/>
      <c r="J2813" s="1208"/>
      <c r="K2813" s="1208"/>
      <c r="L2813" s="1208"/>
      <c r="M2813" s="1208"/>
      <c r="N2813" s="1208"/>
      <c r="O2813" s="1208"/>
    </row>
    <row r="2814" spans="1:15" ht="24.75" customHeight="1" thickBot="1">
      <c r="A2814" s="504">
        <f>A2776+1</f>
        <v>76</v>
      </c>
      <c r="B2814" s="1083" t="s">
        <v>56</v>
      </c>
      <c r="C2814" s="1083"/>
      <c r="D2814" s="1083"/>
      <c r="E2814" s="1083"/>
      <c r="F2814" s="1083"/>
      <c r="G2814" s="1083"/>
      <c r="H2814" s="1083"/>
      <c r="I2814" s="1083"/>
      <c r="J2814" s="1083"/>
      <c r="K2814" s="1083"/>
      <c r="L2814" s="1083"/>
      <c r="M2814" s="1083"/>
      <c r="N2814" s="1083"/>
      <c r="O2814" s="1083"/>
    </row>
    <row r="2815" spans="1:15" ht="42" customHeight="1" thickTop="1">
      <c r="A2815" s="1084"/>
      <c r="B2815" s="1085"/>
      <c r="C2815" s="1086"/>
      <c r="D2815" s="1089" t="str">
        <f>Master!$E$8</f>
        <v>Govt. Sr. Secondary School Raimalwada</v>
      </c>
      <c r="E2815" s="1090"/>
      <c r="F2815" s="1090"/>
      <c r="G2815" s="1090"/>
      <c r="H2815" s="1090"/>
      <c r="I2815" s="1090"/>
      <c r="J2815" s="1090"/>
      <c r="K2815" s="1090"/>
      <c r="L2815" s="1090"/>
      <c r="M2815" s="1090"/>
      <c r="N2815" s="1090"/>
      <c r="O2815" s="1091"/>
    </row>
    <row r="2816" spans="1:15" ht="27.75" customHeight="1" thickBot="1">
      <c r="A2816" s="1084"/>
      <c r="B2816" s="1087"/>
      <c r="C2816" s="1088"/>
      <c r="D2816" s="1092" t="str">
        <f>Master!$E$11</f>
        <v>P.S.-Bapini (Jodhpur)</v>
      </c>
      <c r="E2816" s="1093"/>
      <c r="F2816" s="1093"/>
      <c r="G2816" s="1093"/>
      <c r="H2816" s="1093"/>
      <c r="I2816" s="1093"/>
      <c r="J2816" s="1093"/>
      <c r="K2816" s="1093"/>
      <c r="L2816" s="1093"/>
      <c r="M2816" s="1093"/>
      <c r="N2816" s="1093"/>
      <c r="O2816" s="1094"/>
    </row>
    <row r="2817" spans="1:16" ht="17.25" customHeight="1">
      <c r="A2817" s="1084"/>
      <c r="B2817" s="352"/>
      <c r="C2817" s="1095" t="s">
        <v>188</v>
      </c>
      <c r="D2817" s="1096"/>
      <c r="E2817" s="1096"/>
      <c r="F2817" s="1096"/>
      <c r="G2817" s="1097"/>
      <c r="H2817" s="1104" t="s">
        <v>161</v>
      </c>
      <c r="I2817" s="1104"/>
      <c r="J2817" s="1107">
        <f>VLOOKUP($A2814,'Class-9'!$B$9:$K$108,6)</f>
        <v>0</v>
      </c>
      <c r="K2817" s="1108"/>
      <c r="L2817" s="1113" t="s">
        <v>77</v>
      </c>
      <c r="M2817" s="1114"/>
      <c r="N2817" s="1115" t="str">
        <f>Master!$E$14</f>
        <v>08151106901</v>
      </c>
      <c r="O2817" s="1116"/>
    </row>
    <row r="2818" spans="1:16" ht="17.25" customHeight="1">
      <c r="A2818" s="1084"/>
      <c r="B2818" s="47"/>
      <c r="C2818" s="1098"/>
      <c r="D2818" s="1099"/>
      <c r="E2818" s="1099"/>
      <c r="F2818" s="1099"/>
      <c r="G2818" s="1100"/>
      <c r="H2818" s="1105"/>
      <c r="I2818" s="1105"/>
      <c r="J2818" s="1109"/>
      <c r="K2818" s="1110"/>
      <c r="L2818" s="1071" t="s">
        <v>73</v>
      </c>
      <c r="M2818" s="1072"/>
      <c r="N2818" s="1072"/>
      <c r="O2818" s="1073"/>
      <c r="P2818" s="165" t="s">
        <v>196</v>
      </c>
    </row>
    <row r="2819" spans="1:16" ht="17.25" customHeight="1" thickBot="1">
      <c r="A2819" s="1084"/>
      <c r="B2819" s="47"/>
      <c r="C2819" s="1101"/>
      <c r="D2819" s="1102"/>
      <c r="E2819" s="1102"/>
      <c r="F2819" s="1102"/>
      <c r="G2819" s="1103"/>
      <c r="H2819" s="1106"/>
      <c r="I2819" s="1106"/>
      <c r="J2819" s="1111"/>
      <c r="K2819" s="1112"/>
      <c r="L2819" s="1074" t="s">
        <v>57</v>
      </c>
      <c r="M2819" s="1075"/>
      <c r="N2819" s="1076" t="str">
        <f>Master!$E$6</f>
        <v>2021-22</v>
      </c>
      <c r="O2819" s="1077"/>
    </row>
    <row r="2820" spans="1:16" ht="21.75" customHeight="1">
      <c r="A2820" s="1084"/>
      <c r="B2820" s="49" t="s">
        <v>79</v>
      </c>
      <c r="C2820" s="1078" t="s">
        <v>22</v>
      </c>
      <c r="D2820" s="1079"/>
      <c r="E2820" s="1079"/>
      <c r="F2820" s="1080"/>
      <c r="G2820" s="482" t="s">
        <v>186</v>
      </c>
      <c r="H2820" s="1081">
        <f>VLOOKUP($A2814,'Class-9'!$B$9:$EX$108,4,0)</f>
        <v>0</v>
      </c>
      <c r="I2820" s="1081"/>
      <c r="J2820" s="1081"/>
      <c r="K2820" s="1081"/>
      <c r="L2820" s="1081"/>
      <c r="M2820" s="1081"/>
      <c r="N2820" s="1081"/>
      <c r="O2820" s="1082"/>
    </row>
    <row r="2821" spans="1:16" ht="21.75" customHeight="1">
      <c r="A2821" s="1084"/>
      <c r="B2821" s="49" t="s">
        <v>79</v>
      </c>
      <c r="C2821" s="1065" t="s">
        <v>24</v>
      </c>
      <c r="D2821" s="1066"/>
      <c r="E2821" s="1066"/>
      <c r="F2821" s="1067"/>
      <c r="G2821" s="483" t="s">
        <v>186</v>
      </c>
      <c r="H2821" s="1068">
        <f>VLOOKUP($A2814,'Class-9'!$B$9:$EX$108,7,0)</f>
        <v>0</v>
      </c>
      <c r="I2821" s="1068"/>
      <c r="J2821" s="1068"/>
      <c r="K2821" s="1068"/>
      <c r="L2821" s="1068"/>
      <c r="M2821" s="1068"/>
      <c r="N2821" s="1068"/>
      <c r="O2821" s="1069"/>
    </row>
    <row r="2822" spans="1:16" ht="21.75" customHeight="1">
      <c r="A2822" s="1084"/>
      <c r="B2822" s="49" t="s">
        <v>79</v>
      </c>
      <c r="C2822" s="1065" t="s">
        <v>25</v>
      </c>
      <c r="D2822" s="1066"/>
      <c r="E2822" s="1066"/>
      <c r="F2822" s="1067"/>
      <c r="G2822" s="483" t="s">
        <v>186</v>
      </c>
      <c r="H2822" s="1068">
        <f>VLOOKUP($A2814,'Class-9'!$B$9:$EX$108,8,0)</f>
        <v>0</v>
      </c>
      <c r="I2822" s="1068"/>
      <c r="J2822" s="1068"/>
      <c r="K2822" s="1068"/>
      <c r="L2822" s="1068"/>
      <c r="M2822" s="1068"/>
      <c r="N2822" s="1068"/>
      <c r="O2822" s="1069"/>
    </row>
    <row r="2823" spans="1:16" ht="21.75" customHeight="1">
      <c r="A2823" s="1084"/>
      <c r="B2823" s="49" t="s">
        <v>79</v>
      </c>
      <c r="C2823" s="1065" t="s">
        <v>58</v>
      </c>
      <c r="D2823" s="1066"/>
      <c r="E2823" s="1066"/>
      <c r="F2823" s="1067"/>
      <c r="G2823" s="483" t="s">
        <v>186</v>
      </c>
      <c r="H2823" s="1068">
        <f>VLOOKUP($A2814,'Class-9'!$B$9:$EX$108,9,0)</f>
        <v>0</v>
      </c>
      <c r="I2823" s="1068"/>
      <c r="J2823" s="1068"/>
      <c r="K2823" s="1068"/>
      <c r="L2823" s="1068"/>
      <c r="M2823" s="1068"/>
      <c r="N2823" s="1068"/>
      <c r="O2823" s="1069"/>
    </row>
    <row r="2824" spans="1:16" ht="21.75" customHeight="1">
      <c r="A2824" s="1084"/>
      <c r="B2824" s="49" t="s">
        <v>79</v>
      </c>
      <c r="C2824" s="1065" t="s">
        <v>59</v>
      </c>
      <c r="D2824" s="1066"/>
      <c r="E2824" s="1066"/>
      <c r="F2824" s="1067"/>
      <c r="G2824" s="483" t="s">
        <v>186</v>
      </c>
      <c r="H2824" s="1070" t="str">
        <f>CONCATENATE('Class-9'!$G$4,'Class-9'!$J$4)</f>
        <v>9(A)</v>
      </c>
      <c r="I2824" s="1068"/>
      <c r="J2824" s="1068"/>
      <c r="K2824" s="1068"/>
      <c r="L2824" s="1068"/>
      <c r="M2824" s="1068"/>
      <c r="N2824" s="1068"/>
      <c r="O2824" s="1069"/>
    </row>
    <row r="2825" spans="1:16" ht="21.75" customHeight="1" thickBot="1">
      <c r="A2825" s="1084"/>
      <c r="B2825" s="49" t="s">
        <v>79</v>
      </c>
      <c r="C2825" s="1145" t="s">
        <v>27</v>
      </c>
      <c r="D2825" s="1146"/>
      <c r="E2825" s="1146"/>
      <c r="F2825" s="1147"/>
      <c r="G2825" s="484" t="s">
        <v>186</v>
      </c>
      <c r="H2825" s="1148">
        <f>VLOOKUP($A2814,'Class-9'!$B$9:$EX$108,10,0)</f>
        <v>0</v>
      </c>
      <c r="I2825" s="1148"/>
      <c r="J2825" s="1148"/>
      <c r="K2825" s="1148"/>
      <c r="L2825" s="1148"/>
      <c r="M2825" s="1148"/>
      <c r="N2825" s="1148"/>
      <c r="O2825" s="1149"/>
    </row>
    <row r="2826" spans="1:16" ht="19.5" customHeight="1">
      <c r="A2826" s="1084"/>
      <c r="B2826" s="60" t="s">
        <v>79</v>
      </c>
      <c r="C2826" s="1150" t="s">
        <v>60</v>
      </c>
      <c r="D2826" s="1151"/>
      <c r="E2826" s="1154" t="s">
        <v>83</v>
      </c>
      <c r="F2826" s="1154" t="s">
        <v>84</v>
      </c>
      <c r="G2826" s="1156" t="s">
        <v>33</v>
      </c>
      <c r="H2826" s="1158" t="s">
        <v>61</v>
      </c>
      <c r="I2826" s="1158"/>
      <c r="J2826" s="1159"/>
      <c r="K2826" s="1160" t="s">
        <v>100</v>
      </c>
      <c r="L2826" s="1161"/>
      <c r="M2826" s="1162"/>
      <c r="N2826" s="1154" t="s">
        <v>91</v>
      </c>
      <c r="O2826" s="1163" t="s">
        <v>209</v>
      </c>
    </row>
    <row r="2827" spans="1:16" ht="21.75" customHeight="1">
      <c r="A2827" s="1084"/>
      <c r="B2827" s="60"/>
      <c r="C2827" s="1152"/>
      <c r="D2827" s="1153"/>
      <c r="E2827" s="1155"/>
      <c r="F2827" s="1155"/>
      <c r="G2827" s="1157"/>
      <c r="H2827" s="507" t="s">
        <v>32</v>
      </c>
      <c r="I2827" s="347" t="s">
        <v>199</v>
      </c>
      <c r="J2827" s="508" t="s">
        <v>33</v>
      </c>
      <c r="K2827" s="507" t="s">
        <v>32</v>
      </c>
      <c r="L2827" s="347" t="s">
        <v>199</v>
      </c>
      <c r="M2827" s="508" t="s">
        <v>33</v>
      </c>
      <c r="N2827" s="1155"/>
      <c r="O2827" s="1164"/>
    </row>
    <row r="2828" spans="1:16" ht="21.75" customHeight="1" thickBot="1">
      <c r="A2828" s="1084"/>
      <c r="B2828" s="60" t="s">
        <v>79</v>
      </c>
      <c r="C2828" s="1139" t="s">
        <v>62</v>
      </c>
      <c r="D2828" s="1140"/>
      <c r="E2828" s="509">
        <f>'Class-9'!$L$7</f>
        <v>20</v>
      </c>
      <c r="F2828" s="509">
        <f>'Class-9'!$M$7</f>
        <v>20</v>
      </c>
      <c r="G2828" s="510">
        <f>SUM(E2828:F2828)</f>
        <v>40</v>
      </c>
      <c r="H2828" s="509">
        <f>'Class-9'!$O$7</f>
        <v>48</v>
      </c>
      <c r="I2828" s="509">
        <f>'Class-9'!$P$7</f>
        <v>12</v>
      </c>
      <c r="J2828" s="510">
        <f>SUM(H2828:I2828)</f>
        <v>60</v>
      </c>
      <c r="K2828" s="509">
        <f>'Class-9'!$R$7</f>
        <v>80</v>
      </c>
      <c r="L2828" s="509">
        <f>'Class-9'!$S$7</f>
        <v>20</v>
      </c>
      <c r="M2828" s="510">
        <f>SUM(K2828:L2828)</f>
        <v>100</v>
      </c>
      <c r="N2828" s="509">
        <f>SUM(G2828,J2828,M2828)</f>
        <v>200</v>
      </c>
      <c r="O2828" s="1165"/>
    </row>
    <row r="2829" spans="1:16" ht="17.25" customHeight="1">
      <c r="A2829" s="1084"/>
      <c r="B2829" s="60" t="s">
        <v>79</v>
      </c>
      <c r="C2829" s="1141" t="str">
        <f>'Class-9'!$L$3</f>
        <v>HINDI</v>
      </c>
      <c r="D2829" s="1142"/>
      <c r="E2829" s="511">
        <f>IF($J2817="TC",0,IF($J2817="Nso",0,VLOOKUP($A2814,'Class-9'!$B$9:$EX$108,11,0)))</f>
        <v>0</v>
      </c>
      <c r="F2829" s="511">
        <f>IF($J2817="TC",0,IF($J2817="Nso",0,VLOOKUP($A2814,'Class-9'!$B$9:$EX$108,12,0)))</f>
        <v>0</v>
      </c>
      <c r="G2829" s="512">
        <f>E2829+F2829</f>
        <v>0</v>
      </c>
      <c r="H2829" s="511">
        <f>IF($J2817="TC",0,IF($J2817="Nso",0,VLOOKUP($A2814,'Class-9'!$B$9:$EX$108,14,0)))</f>
        <v>0</v>
      </c>
      <c r="I2829" s="511">
        <f>IF($J2817="TC",0,IF($J2817="Nso",0,VLOOKUP($A2814,'Class-9'!$B$9:$EX$108,15,0)))</f>
        <v>0</v>
      </c>
      <c r="J2829" s="512">
        <f>H2829+I2829</f>
        <v>0</v>
      </c>
      <c r="K2829" s="511">
        <f>IF($J2817="TC",0,IF($J2817="Nso",0,VLOOKUP($A2814,'Class-9'!$B$9:$EX$108,17,0)))</f>
        <v>0</v>
      </c>
      <c r="L2829" s="511">
        <f>IF($J2817="Nso",0,VLOOKUP($A2814,'Class-9'!$B$9:$EX$108,18,0))</f>
        <v>0</v>
      </c>
      <c r="M2829" s="512">
        <f>K2829+L2829</f>
        <v>0</v>
      </c>
      <c r="N2829" s="511">
        <f>G2829+J2829+M2829</f>
        <v>0</v>
      </c>
      <c r="O2829" s="513" t="str">
        <f>IF($J2817="TC",0,IF($J2817="Nso",0,VLOOKUP($A2814,'Class-9'!$B$9:$EX$108,24,0)))</f>
        <v/>
      </c>
    </row>
    <row r="2830" spans="1:16" ht="17.25" customHeight="1">
      <c r="A2830" s="1084"/>
      <c r="B2830" s="60" t="s">
        <v>79</v>
      </c>
      <c r="C2830" s="1143" t="str">
        <f>'Class-9'!$Z$3</f>
        <v>ENGLISH</v>
      </c>
      <c r="D2830" s="1144"/>
      <c r="E2830" s="511">
        <f>IF($J2817="TC",0,IF($J2817="Nso",0,VLOOKUP($A2814,'Class-9'!$B$9:$EX$108,25,0)))</f>
        <v>0</v>
      </c>
      <c r="F2830" s="511">
        <f>IF($J2817="TC",0,IF($J2817="Nso",0,VLOOKUP($A2814,'Class-9'!$B$9:$EX$108,26,0)))</f>
        <v>0</v>
      </c>
      <c r="G2830" s="514">
        <f t="shared" ref="G2830:G2834" si="300">E2830+F2830</f>
        <v>0</v>
      </c>
      <c r="H2830" s="472">
        <f>IF($J2817="TC",0,IF($J2817="Nso",0,VLOOKUP($A2814,'Class-9'!$B$9:$EX$108,28,0)))</f>
        <v>0</v>
      </c>
      <c r="I2830" s="511">
        <f>IF($J2817="TC",0,IF($J2817="Nso",0,VLOOKUP($A2814,'Class-9'!$B$9:$EX$108,29,0)))</f>
        <v>0</v>
      </c>
      <c r="J2830" s="514">
        <f t="shared" ref="J2830:J2834" si="301">H2830+I2830</f>
        <v>0</v>
      </c>
      <c r="K2830" s="511">
        <f>IF($J2817="TC",0,IF($J2817="Nso",0,VLOOKUP($A2814,'Class-9'!$B$9:$EX$108,31,0)))</f>
        <v>0</v>
      </c>
      <c r="L2830" s="511">
        <f>IF($J2817="Nso",0,VLOOKUP($A2814,'Class-9'!$B$9:$EX$108,32,0))</f>
        <v>0</v>
      </c>
      <c r="M2830" s="514">
        <f t="shared" ref="M2830:M2834" si="302">K2830+L2830</f>
        <v>0</v>
      </c>
      <c r="N2830" s="511">
        <f t="shared" ref="N2830:N2834" si="303">G2830+J2830+M2830</f>
        <v>0</v>
      </c>
      <c r="O2830" s="513" t="str">
        <f>IF($J2817="TC",0,IF($J2817="Nso",0,VLOOKUP($A2814,'Class-9'!$B$9:$EX$108,38,0)))</f>
        <v/>
      </c>
    </row>
    <row r="2831" spans="1:16" ht="17.25" customHeight="1">
      <c r="A2831" s="1084"/>
      <c r="B2831" s="60" t="s">
        <v>79</v>
      </c>
      <c r="C2831" s="1143" t="str">
        <f>'Class-9'!$AN$3</f>
        <v>SANSKRIT</v>
      </c>
      <c r="D2831" s="1144"/>
      <c r="E2831" s="511">
        <f>IF($J2817="TC",0,IF($J2817="Nso",0,VLOOKUP($A2814,'Class-9'!$B$9:$EX$108,39,0)))</f>
        <v>0</v>
      </c>
      <c r="F2831" s="511">
        <f>IF($J2817="TC",0,IF($J2817="TC",0,IF($J2817="Nso",0,VLOOKUP($A2814,'Class-9'!$B$9:$EX$108,40,0))))</f>
        <v>0</v>
      </c>
      <c r="G2831" s="514">
        <f t="shared" si="300"/>
        <v>0</v>
      </c>
      <c r="H2831" s="472">
        <f>IF($J2817="TC",0,IF($J2817="Nso",0,VLOOKUP($A2814,'Class-9'!$B$9:$EX$108,42,0)))</f>
        <v>0</v>
      </c>
      <c r="I2831" s="511">
        <f>IF($J2817="TC",0,IF($J2817="Nso",0,VLOOKUP($A2814,'Class-9'!$B$9:$EX$108,43,0)))</f>
        <v>0</v>
      </c>
      <c r="J2831" s="514">
        <f t="shared" si="301"/>
        <v>0</v>
      </c>
      <c r="K2831" s="511">
        <f>IF($J2817="TC",0,IF($J2817="Nso",0,VLOOKUP($A2814,'Class-9'!$B$9:$EX$108,45,0)))</f>
        <v>0</v>
      </c>
      <c r="L2831" s="511">
        <f>IF($J2817="Nso",0,VLOOKUP($A2814,'Class-9'!$B$9:$EX$108,46,0))</f>
        <v>0</v>
      </c>
      <c r="M2831" s="514">
        <f t="shared" si="302"/>
        <v>0</v>
      </c>
      <c r="N2831" s="511">
        <f t="shared" si="303"/>
        <v>0</v>
      </c>
      <c r="O2831" s="513" t="str">
        <f>IF($J2817="TC",0,IF($J2817="Nso",0,VLOOKUP($A2814,'Class-9'!$B$9:$EX$108,52,0)))</f>
        <v/>
      </c>
    </row>
    <row r="2832" spans="1:16" ht="17.25" customHeight="1">
      <c r="A2832" s="1084"/>
      <c r="B2832" s="60" t="s">
        <v>79</v>
      </c>
      <c r="C2832" s="1143" t="str">
        <f>'Class-9'!$BB$3</f>
        <v>SCIENCE</v>
      </c>
      <c r="D2832" s="1144"/>
      <c r="E2832" s="511">
        <f>IF($J2817="TC",0,IF($J2817="Nso",0,VLOOKUP($A2814,'Class-9'!$B$9:$EX$108,53,0)))</f>
        <v>0</v>
      </c>
      <c r="F2832" s="511">
        <f>IF($J2817="TC",0,IF($J2817="Nso",0,VLOOKUP($A2814,'Class-9'!$B$9:$EX$108,54,0)))</f>
        <v>0</v>
      </c>
      <c r="G2832" s="514">
        <f t="shared" si="300"/>
        <v>0</v>
      </c>
      <c r="H2832" s="472">
        <f>IF($J2817="TC",0,IF($J2817="Nso",0,VLOOKUP($A2814,'Class-9'!$B$9:$EX$108,56,0)))</f>
        <v>0</v>
      </c>
      <c r="I2832" s="511">
        <f>IF($J2817="TC",0,IF($J2817="Nso",0,VLOOKUP($A2814,'Class-9'!$B$9:$EX$108,57,0)))</f>
        <v>0</v>
      </c>
      <c r="J2832" s="514">
        <f t="shared" si="301"/>
        <v>0</v>
      </c>
      <c r="K2832" s="511">
        <f>IF($J2817="TC",0,IF($J2817="Nso",0,VLOOKUP($A2814,'Class-9'!$B$9:$EX$108,59,0)))</f>
        <v>0</v>
      </c>
      <c r="L2832" s="511">
        <f>IF($J2817="Nso",0,VLOOKUP($A2814,'Class-9'!$B$9:$EX$108,60,0))</f>
        <v>0</v>
      </c>
      <c r="M2832" s="514">
        <f t="shared" si="302"/>
        <v>0</v>
      </c>
      <c r="N2832" s="511">
        <f t="shared" si="303"/>
        <v>0</v>
      </c>
      <c r="O2832" s="513" t="str">
        <f>IF($J2817="TC",0,IF($J2817="Nso",0,VLOOKUP($A2814,'Class-9'!$B$9:$EX$108,66,0)))</f>
        <v/>
      </c>
    </row>
    <row r="2833" spans="1:15" ht="17.25" customHeight="1">
      <c r="A2833" s="1084"/>
      <c r="B2833" s="60" t="s">
        <v>79</v>
      </c>
      <c r="C2833" s="1143" t="str">
        <f>'Class-9'!$BP$3</f>
        <v>MATHEMATICS</v>
      </c>
      <c r="D2833" s="1144"/>
      <c r="E2833" s="511">
        <f>IF($J2817="TC",0,IF($J2817="Nso",0,VLOOKUP($A2814,'Class-9'!$B$9:$EX$108,67,0)))</f>
        <v>0</v>
      </c>
      <c r="F2833" s="511">
        <f>IF($J2817="TC",0,IF($J2817="Nso",0,VLOOKUP($A2814,'Class-9'!$B$9:$EX$108,68,0)))</f>
        <v>0</v>
      </c>
      <c r="G2833" s="514">
        <f t="shared" si="300"/>
        <v>0</v>
      </c>
      <c r="H2833" s="472">
        <f>IF($J2817="TC",0,IF($J2817="Nso",0,VLOOKUP($A2814,'Class-9'!$B$9:$EX$108,70,0)))</f>
        <v>0</v>
      </c>
      <c r="I2833" s="511">
        <f>IF($J2817="TC",0,IF($J2817="Nso",0,VLOOKUP($A2814,'Class-9'!$B$9:$EX$108,71,0)))</f>
        <v>0</v>
      </c>
      <c r="J2833" s="514">
        <f t="shared" si="301"/>
        <v>0</v>
      </c>
      <c r="K2833" s="511">
        <f>IF($J2817="TC",0,IF($J2817="Nso",0,VLOOKUP($A2814,'Class-9'!$B$9:$EX$108,73,0)))</f>
        <v>0</v>
      </c>
      <c r="L2833" s="511">
        <f>IF($J2817="Nso",0,VLOOKUP($A2814,'Class-9'!$B$9:$EX$108,74,0))</f>
        <v>0</v>
      </c>
      <c r="M2833" s="514">
        <f t="shared" si="302"/>
        <v>0</v>
      </c>
      <c r="N2833" s="511">
        <f t="shared" si="303"/>
        <v>0</v>
      </c>
      <c r="O2833" s="513" t="str">
        <f>IF($J2817="TC",0,IF($J2817="Nso",0,VLOOKUP($A2814,'Class-9'!$B$9:$EX$108,80,0)))</f>
        <v/>
      </c>
    </row>
    <row r="2834" spans="1:15" ht="17.25" customHeight="1" thickBot="1">
      <c r="A2834" s="1084"/>
      <c r="B2834" s="60" t="s">
        <v>79</v>
      </c>
      <c r="C2834" s="1117" t="str">
        <f>'Class-9'!$CD$3</f>
        <v>SOCIAL SCIENCE</v>
      </c>
      <c r="D2834" s="1118"/>
      <c r="E2834" s="511">
        <f>IF($J2817="TC",0,IF($J2817="Nso",0,VLOOKUP($A2814,'Class-9'!$B$9:$EX$108,81,0)))</f>
        <v>0</v>
      </c>
      <c r="F2834" s="511">
        <f>IF($J2817="TC",0,IF($J2817="Nso",0,VLOOKUP($A2814,'Class-9'!$B$9:$EX$108,82,0)))</f>
        <v>0</v>
      </c>
      <c r="G2834" s="515">
        <f t="shared" si="300"/>
        <v>0</v>
      </c>
      <c r="H2834" s="516">
        <f>IF($J2817="TC",0,IF($J2817="Nso",0,VLOOKUP($A2814,'Class-9'!$B$9:$EX$108,84,0)))</f>
        <v>0</v>
      </c>
      <c r="I2834" s="511">
        <f>IF($J2817="TC",0,IF($J2817="Nso",0,VLOOKUP($A2814,'Class-9'!$B$9:$EX$108,85,0)))</f>
        <v>0</v>
      </c>
      <c r="J2834" s="515">
        <f t="shared" si="301"/>
        <v>0</v>
      </c>
      <c r="K2834" s="511">
        <f>IF($J2817="TC",0,IF($J2817="Nso",0,VLOOKUP($A2814,'Class-9'!$B$9:$EX$108,87,0)))</f>
        <v>0</v>
      </c>
      <c r="L2834" s="511">
        <f>IF($J2817="Nso",0,VLOOKUP($A2814,'Class-9'!$B$9:$EX$108,88,0))</f>
        <v>0</v>
      </c>
      <c r="M2834" s="515">
        <f t="shared" si="302"/>
        <v>0</v>
      </c>
      <c r="N2834" s="511">
        <f t="shared" si="303"/>
        <v>0</v>
      </c>
      <c r="O2834" s="513" t="str">
        <f>IF($J2817="TC",0,IF($J2817="Nso",0,VLOOKUP($A2814,'Class-9'!$B$9:$EX$108,94,0)))</f>
        <v/>
      </c>
    </row>
    <row r="2835" spans="1:15" ht="21.75" customHeight="1">
      <c r="A2835" s="1084"/>
      <c r="B2835" s="60" t="s">
        <v>79</v>
      </c>
      <c r="C2835" s="1119" t="s">
        <v>92</v>
      </c>
      <c r="D2835" s="1120"/>
      <c r="E2835" s="1121"/>
      <c r="F2835" s="1125" t="s">
        <v>93</v>
      </c>
      <c r="G2835" s="1126"/>
      <c r="H2835" s="1127" t="s">
        <v>94</v>
      </c>
      <c r="I2835" s="1128"/>
      <c r="J2835" s="1129" t="s">
        <v>47</v>
      </c>
      <c r="K2835" s="1130"/>
      <c r="L2835" s="517" t="s">
        <v>114</v>
      </c>
      <c r="M2835" s="1131" t="s">
        <v>45</v>
      </c>
      <c r="N2835" s="1132"/>
      <c r="O2835" s="518" t="s">
        <v>49</v>
      </c>
    </row>
    <row r="2836" spans="1:15" ht="21.75" customHeight="1" thickBot="1">
      <c r="A2836" s="1084"/>
      <c r="B2836" s="60" t="s">
        <v>79</v>
      </c>
      <c r="C2836" s="1122"/>
      <c r="D2836" s="1123"/>
      <c r="E2836" s="1124"/>
      <c r="F2836" s="1133">
        <f>IF($J2817="TC",0,IF($J2817="Nso",0,VLOOKUP($A2814,'Class-9'!$B$9:$EX$108,146,0)))</f>
        <v>0</v>
      </c>
      <c r="G2836" s="1134"/>
      <c r="H2836" s="1133">
        <f>IF($J2817="TC",0,IF($J2817="Nso",0,VLOOKUP($A2814,'Class-9'!$B$9:$EX$108,147,0)))</f>
        <v>0</v>
      </c>
      <c r="I2836" s="1134"/>
      <c r="J2836" s="1135">
        <f>IF($J2817="TC",0,IF($J2817="Nso",0,VLOOKUP($A2814,'Class-9'!$B$9:$EX$108,148,0)))</f>
        <v>0</v>
      </c>
      <c r="K2836" s="1136"/>
      <c r="L2836" s="349" t="str">
        <f>IF($J2817="TC",0,IF($J2817="Nso",0,VLOOKUP($A2814,'Class-9'!$B$9:$EX$108,149,0)))</f>
        <v/>
      </c>
      <c r="M2836" s="1137" t="str">
        <f>IF($J2817="TC","TC",IF($J2817="Nso","NSO",VLOOKUP($A2814,'Class-9'!$B$9:$EX$108,150,0)))</f>
        <v/>
      </c>
      <c r="N2836" s="1138"/>
      <c r="O2836" s="123" t="str">
        <f>IF($J2817="Nso",0,VLOOKUP($A2814,'Class-9'!$B$9:$EX$108,152,0))</f>
        <v/>
      </c>
    </row>
    <row r="2837" spans="1:15" ht="21.75" customHeight="1">
      <c r="A2837" s="1084"/>
      <c r="B2837" s="60" t="s">
        <v>79</v>
      </c>
      <c r="C2837" s="1186" t="s">
        <v>65</v>
      </c>
      <c r="D2837" s="1187"/>
      <c r="E2837" s="1187"/>
      <c r="F2837" s="1187"/>
      <c r="G2837" s="1187"/>
      <c r="H2837" s="1188"/>
      <c r="I2837" s="1189" t="s">
        <v>66</v>
      </c>
      <c r="J2837" s="1190"/>
      <c r="K2837" s="1190"/>
      <c r="L2837" s="124">
        <f>VLOOKUP($A2814,'Class-9'!$B$9:$EX$108,143,0)</f>
        <v>0</v>
      </c>
      <c r="M2837" s="1191" t="s">
        <v>126</v>
      </c>
      <c r="N2837" s="1192"/>
      <c r="O2837" s="1193"/>
    </row>
    <row r="2838" spans="1:15" ht="21.75" customHeight="1" thickBot="1">
      <c r="A2838" s="1084"/>
      <c r="B2838" s="60" t="s">
        <v>79</v>
      </c>
      <c r="C2838" s="1194" t="s">
        <v>60</v>
      </c>
      <c r="D2838" s="1195"/>
      <c r="E2838" s="1195"/>
      <c r="F2838" s="1196" t="s">
        <v>197</v>
      </c>
      <c r="G2838" s="1196"/>
      <c r="H2838" s="351" t="s">
        <v>53</v>
      </c>
      <c r="I2838" s="1197" t="s">
        <v>67</v>
      </c>
      <c r="J2838" s="1198"/>
      <c r="K2838" s="1198"/>
      <c r="L2838" s="174">
        <f>VLOOKUP($A2814,'Class-9'!$B$9:$EX$108,144,0)</f>
        <v>0</v>
      </c>
      <c r="M2838" s="1199" t="str">
        <f>IF($J2817="TC",0,IF($J2817="Nso",0,VLOOKUP($A2814,'Class-9'!$B$9:$EX$108,145,0)))</f>
        <v/>
      </c>
      <c r="N2838" s="1200"/>
      <c r="O2838" s="1201"/>
    </row>
    <row r="2839" spans="1:15" ht="21.75" customHeight="1">
      <c r="A2839" s="1084"/>
      <c r="B2839" s="60" t="s">
        <v>79</v>
      </c>
      <c r="C2839" s="1194"/>
      <c r="D2839" s="1195"/>
      <c r="E2839" s="1195"/>
      <c r="F2839" s="1196"/>
      <c r="G2839" s="1196"/>
      <c r="H2839" s="490" t="s">
        <v>203</v>
      </c>
      <c r="I2839" s="1202" t="s">
        <v>68</v>
      </c>
      <c r="J2839" s="1203"/>
      <c r="K2839" s="1203"/>
      <c r="L2839" s="1204">
        <f>IF($J2817="TC","Transferred",IF($J2817="Nso","NameSeparated",VLOOKUP($A2814,'Class-9'!$B$9:$EX$108,153,0)))</f>
        <v>0</v>
      </c>
      <c r="M2839" s="1204"/>
      <c r="N2839" s="1204"/>
      <c r="O2839" s="1205"/>
    </row>
    <row r="2840" spans="1:15" s="489" customFormat="1" ht="17.25" customHeight="1">
      <c r="A2840" s="1084"/>
      <c r="B2840" s="488" t="s">
        <v>79</v>
      </c>
      <c r="C2840" s="1166" t="str">
        <f>'Class-9'!$CR$3</f>
        <v>Foundation Of Information Tech.</v>
      </c>
      <c r="D2840" s="1167"/>
      <c r="E2840" s="1168"/>
      <c r="F2840" s="1169" t="str">
        <f>IF($J2817="TC",0,IF($J2817="Nso",0,VLOOKUP($A2814,'Class-9'!$B$9:$GA$108,170,0)))</f>
        <v>0/200</v>
      </c>
      <c r="G2840" s="1169"/>
      <c r="H2840" s="122">
        <f>IF($J2817="TC",0,IF($J2817="Nso",0,VLOOKUP($A2814,'Class-9'!$B$9:$GA$108,106,0)))</f>
        <v>0</v>
      </c>
      <c r="I2840" s="1170" t="s">
        <v>81</v>
      </c>
      <c r="J2840" s="1171"/>
      <c r="K2840" s="1171"/>
      <c r="L2840" s="1172">
        <f>'Class-9'!$T$2</f>
        <v>44676</v>
      </c>
      <c r="M2840" s="1173"/>
      <c r="N2840" s="1173"/>
      <c r="O2840" s="1174"/>
    </row>
    <row r="2841" spans="1:15" s="489" customFormat="1" ht="17.25" customHeight="1">
      <c r="A2841" s="1084"/>
      <c r="B2841" s="488" t="s">
        <v>79</v>
      </c>
      <c r="C2841" s="1175" t="str">
        <f>'Class-9'!$DD$3</f>
        <v>Health &amp; Phy. Edu.</v>
      </c>
      <c r="D2841" s="1169"/>
      <c r="E2841" s="1169"/>
      <c r="F2841" s="1176" t="str">
        <f>IF($J2817="TC",0,IF($J2817="Nso",0,VLOOKUP($A2814,'Class-9'!$B$9:$GA$108,174,0)))</f>
        <v>0/200</v>
      </c>
      <c r="G2841" s="1177"/>
      <c r="H2841" s="122">
        <f>IF($J2817="TC",0,IF($J2817="Nso",0,VLOOKUP($A2814,'Class-9'!$B$9:$GA$108,118,0)))</f>
        <v>0</v>
      </c>
      <c r="I2841" s="1178"/>
      <c r="J2841" s="1179"/>
      <c r="K2841" s="1179"/>
      <c r="L2841" s="1179"/>
      <c r="M2841" s="1179"/>
      <c r="N2841" s="1179"/>
      <c r="O2841" s="1180"/>
    </row>
    <row r="2842" spans="1:15" s="489" customFormat="1" ht="17.25" customHeight="1">
      <c r="A2842" s="1084"/>
      <c r="B2842" s="488" t="s">
        <v>79</v>
      </c>
      <c r="C2842" s="1184" t="str">
        <f>'Class-9'!$DP$3</f>
        <v>S.U.P.W.</v>
      </c>
      <c r="D2842" s="1185"/>
      <c r="E2842" s="1185"/>
      <c r="F2842" s="1176" t="str">
        <f>IF($J2817="TC",0,IF($J2817="Nso",0,VLOOKUP($A2814,'Class-9'!$B$9:$GA$108,178,0)))</f>
        <v>0/100</v>
      </c>
      <c r="G2842" s="1177"/>
      <c r="H2842" s="122">
        <f>IF($J2817="TC",0,IF($J2817="Nso",0,VLOOKUP($A2814,'Class-9'!$B$9:$GA$108,124,0)))</f>
        <v>0</v>
      </c>
      <c r="I2842" s="1181"/>
      <c r="J2842" s="1182"/>
      <c r="K2842" s="1182"/>
      <c r="L2842" s="1182"/>
      <c r="M2842" s="1182"/>
      <c r="N2842" s="1182"/>
      <c r="O2842" s="1183"/>
    </row>
    <row r="2843" spans="1:15" s="489" customFormat="1" ht="17.25" customHeight="1">
      <c r="A2843" s="1084"/>
      <c r="B2843" s="488"/>
      <c r="C2843" s="1184" t="str">
        <f>'Class-9'!$DV$3</f>
        <v>ART EDUCATION</v>
      </c>
      <c r="D2843" s="1185"/>
      <c r="E2843" s="1185"/>
      <c r="F2843" s="1176" t="str">
        <f>IF($J2816="TC",0,IF($J2816="Nso",0,VLOOKUP($A2814,'Class-9'!$B$9:$GA$108,182,0)))</f>
        <v>0/100</v>
      </c>
      <c r="G2843" s="1177"/>
      <c r="H2843" s="122">
        <f>IF($J2816="TC",0,IF($J2816="Nso",0,VLOOKUP($A2814,'Class-9'!$B$9:$GA$108,130,0)))</f>
        <v>0</v>
      </c>
      <c r="I2843" s="1237" t="s">
        <v>95</v>
      </c>
      <c r="J2843" s="1221"/>
      <c r="K2843" s="1221"/>
      <c r="L2843" s="1221"/>
      <c r="M2843" s="1221"/>
      <c r="N2843" s="1221"/>
      <c r="O2843" s="1222"/>
    </row>
    <row r="2844" spans="1:15" s="489" customFormat="1" ht="17.25" customHeight="1" thickBot="1">
      <c r="A2844" s="1084"/>
      <c r="B2844" s="488" t="s">
        <v>79</v>
      </c>
      <c r="C2844" s="1238" t="str">
        <f>'Class-9'!$EB$3</f>
        <v>H &amp; C RAJ</v>
      </c>
      <c r="D2844" s="1239"/>
      <c r="E2844" s="1239"/>
      <c r="F2844" s="1240" t="str">
        <f>IF($J2817="TC",0,IF($J2817="Nso",0,VLOOKUP($A2814,'Class-9'!$B$9:$GZ$108,186,0)))</f>
        <v>0/200</v>
      </c>
      <c r="G2844" s="1241"/>
      <c r="H2844" s="468">
        <f>IF($J2817="TC",0,IF($J2817="Nso",0,VLOOKUP($A2814,'Class-9'!$B$9:$GAZ$108,142,0)))</f>
        <v>0</v>
      </c>
      <c r="I2844" s="1237" t="s">
        <v>74</v>
      </c>
      <c r="J2844" s="1221"/>
      <c r="K2844" s="1221"/>
      <c r="L2844" s="1221"/>
      <c r="M2844" s="1221"/>
      <c r="N2844" s="1221"/>
      <c r="O2844" s="1222"/>
    </row>
    <row r="2845" spans="1:15" ht="17.25" customHeight="1">
      <c r="A2845" s="1084"/>
      <c r="B2845" s="49" t="s">
        <v>79</v>
      </c>
      <c r="C2845" s="1209" t="s">
        <v>205</v>
      </c>
      <c r="D2845" s="1210"/>
      <c r="E2845" s="1211"/>
      <c r="F2845" s="1218" t="s">
        <v>206</v>
      </c>
      <c r="G2845" s="1219"/>
      <c r="H2845" s="519" t="s">
        <v>34</v>
      </c>
      <c r="I2845" s="1220" t="s">
        <v>75</v>
      </c>
      <c r="J2845" s="1221"/>
      <c r="K2845" s="1221"/>
      <c r="L2845" s="1221"/>
      <c r="M2845" s="1221"/>
      <c r="N2845" s="1221"/>
      <c r="O2845" s="1222"/>
    </row>
    <row r="2846" spans="1:15" ht="17.25" customHeight="1">
      <c r="A2846" s="1084"/>
      <c r="B2846" s="49" t="s">
        <v>79</v>
      </c>
      <c r="C2846" s="1212"/>
      <c r="D2846" s="1213"/>
      <c r="E2846" s="1214"/>
      <c r="F2846" s="1223" t="s">
        <v>207</v>
      </c>
      <c r="G2846" s="1224"/>
      <c r="H2846" s="520" t="s">
        <v>204</v>
      </c>
      <c r="I2846" s="1225" t="s">
        <v>76</v>
      </c>
      <c r="J2846" s="1226"/>
      <c r="K2846" s="1226"/>
      <c r="L2846" s="1226"/>
      <c r="M2846" s="1226"/>
      <c r="N2846" s="1226"/>
      <c r="O2846" s="1227"/>
    </row>
    <row r="2847" spans="1:15" ht="17.25" customHeight="1">
      <c r="A2847" s="1084"/>
      <c r="B2847" s="49" t="s">
        <v>79</v>
      </c>
      <c r="C2847" s="1212"/>
      <c r="D2847" s="1213"/>
      <c r="E2847" s="1214"/>
      <c r="F2847" s="1223" t="s">
        <v>211</v>
      </c>
      <c r="G2847" s="1224"/>
      <c r="H2847" s="520" t="s">
        <v>69</v>
      </c>
      <c r="I2847" s="1228"/>
      <c r="J2847" s="1229"/>
      <c r="K2847" s="1229"/>
      <c r="L2847" s="1229"/>
      <c r="M2847" s="1229"/>
      <c r="N2847" s="1229"/>
      <c r="O2847" s="1230"/>
    </row>
    <row r="2848" spans="1:15" ht="17.25" customHeight="1">
      <c r="A2848" s="1084"/>
      <c r="B2848" s="49" t="s">
        <v>79</v>
      </c>
      <c r="C2848" s="1212"/>
      <c r="D2848" s="1213"/>
      <c r="E2848" s="1214"/>
      <c r="F2848" s="1223" t="s">
        <v>212</v>
      </c>
      <c r="G2848" s="1224"/>
      <c r="H2848" s="520" t="s">
        <v>70</v>
      </c>
      <c r="I2848" s="1228"/>
      <c r="J2848" s="1229"/>
      <c r="K2848" s="1229"/>
      <c r="L2848" s="1229"/>
      <c r="M2848" s="1229"/>
      <c r="N2848" s="1229"/>
      <c r="O2848" s="1230"/>
    </row>
    <row r="2849" spans="1:16" ht="17.25" customHeight="1">
      <c r="A2849" s="1084"/>
      <c r="B2849" s="49" t="s">
        <v>79</v>
      </c>
      <c r="C2849" s="1212"/>
      <c r="D2849" s="1213"/>
      <c r="E2849" s="1214"/>
      <c r="F2849" s="1223" t="s">
        <v>125</v>
      </c>
      <c r="G2849" s="1224"/>
      <c r="H2849" s="520" t="s">
        <v>72</v>
      </c>
      <c r="I2849" s="1231" t="s">
        <v>96</v>
      </c>
      <c r="J2849" s="1232"/>
      <c r="K2849" s="1232"/>
      <c r="L2849" s="1232"/>
      <c r="M2849" s="1232"/>
      <c r="N2849" s="1232"/>
      <c r="O2849" s="1233"/>
    </row>
    <row r="2850" spans="1:16" ht="17.25" customHeight="1" thickBot="1">
      <c r="A2850" s="1084"/>
      <c r="B2850" s="62" t="s">
        <v>79</v>
      </c>
      <c r="C2850" s="1215"/>
      <c r="D2850" s="1216"/>
      <c r="E2850" s="1217"/>
      <c r="F2850" s="1206" t="s">
        <v>208</v>
      </c>
      <c r="G2850" s="1207"/>
      <c r="H2850" s="521" t="s">
        <v>71</v>
      </c>
      <c r="I2850" s="1234"/>
      <c r="J2850" s="1235"/>
      <c r="K2850" s="1235"/>
      <c r="L2850" s="1235"/>
      <c r="M2850" s="1235"/>
      <c r="N2850" s="1235"/>
      <c r="O2850" s="1236"/>
    </row>
    <row r="2851" spans="1:16" ht="24.75" customHeight="1" thickTop="1" thickBot="1">
      <c r="A2851" s="504">
        <f>A2814+1</f>
        <v>77</v>
      </c>
      <c r="B2851" s="1083" t="s">
        <v>56</v>
      </c>
      <c r="C2851" s="1083"/>
      <c r="D2851" s="1083"/>
      <c r="E2851" s="1083"/>
      <c r="F2851" s="1083"/>
      <c r="G2851" s="1083"/>
      <c r="H2851" s="1083"/>
      <c r="I2851" s="1083"/>
      <c r="J2851" s="1083"/>
      <c r="K2851" s="1083"/>
      <c r="L2851" s="1083"/>
      <c r="M2851" s="1083"/>
      <c r="N2851" s="1083"/>
      <c r="O2851" s="1083"/>
    </row>
    <row r="2852" spans="1:16" ht="42" customHeight="1" thickTop="1">
      <c r="A2852" s="1084"/>
      <c r="B2852" s="1085"/>
      <c r="C2852" s="1086"/>
      <c r="D2852" s="1089" t="str">
        <f>Master!$E$8</f>
        <v>Govt. Sr. Secondary School Raimalwada</v>
      </c>
      <c r="E2852" s="1090"/>
      <c r="F2852" s="1090"/>
      <c r="G2852" s="1090"/>
      <c r="H2852" s="1090"/>
      <c r="I2852" s="1090"/>
      <c r="J2852" s="1090"/>
      <c r="K2852" s="1090"/>
      <c r="L2852" s="1090"/>
      <c r="M2852" s="1090"/>
      <c r="N2852" s="1090"/>
      <c r="O2852" s="1091"/>
    </row>
    <row r="2853" spans="1:16" ht="27.75" customHeight="1" thickBot="1">
      <c r="A2853" s="1084"/>
      <c r="B2853" s="1087"/>
      <c r="C2853" s="1088"/>
      <c r="D2853" s="1092" t="str">
        <f>Master!$E$11</f>
        <v>P.S.-Bapini (Jodhpur)</v>
      </c>
      <c r="E2853" s="1093"/>
      <c r="F2853" s="1093"/>
      <c r="G2853" s="1093"/>
      <c r="H2853" s="1093"/>
      <c r="I2853" s="1093"/>
      <c r="J2853" s="1093"/>
      <c r="K2853" s="1093"/>
      <c r="L2853" s="1093"/>
      <c r="M2853" s="1093"/>
      <c r="N2853" s="1093"/>
      <c r="O2853" s="1094"/>
    </row>
    <row r="2854" spans="1:16" ht="17.25" customHeight="1">
      <c r="A2854" s="1084"/>
      <c r="B2854" s="352"/>
      <c r="C2854" s="1095" t="s">
        <v>188</v>
      </c>
      <c r="D2854" s="1096"/>
      <c r="E2854" s="1096"/>
      <c r="F2854" s="1096"/>
      <c r="G2854" s="1097"/>
      <c r="H2854" s="1104" t="s">
        <v>161</v>
      </c>
      <c r="I2854" s="1104"/>
      <c r="J2854" s="1107">
        <f>VLOOKUP($A2851,'Class-9'!$B$9:$K$108,6)</f>
        <v>0</v>
      </c>
      <c r="K2854" s="1108"/>
      <c r="L2854" s="1113" t="s">
        <v>77</v>
      </c>
      <c r="M2854" s="1114"/>
      <c r="N2854" s="1115" t="str">
        <f>Master!$E$14</f>
        <v>08151106901</v>
      </c>
      <c r="O2854" s="1116"/>
    </row>
    <row r="2855" spans="1:16" ht="17.25" customHeight="1">
      <c r="A2855" s="1084"/>
      <c r="B2855" s="47"/>
      <c r="C2855" s="1098"/>
      <c r="D2855" s="1099"/>
      <c r="E2855" s="1099"/>
      <c r="F2855" s="1099"/>
      <c r="G2855" s="1100"/>
      <c r="H2855" s="1105"/>
      <c r="I2855" s="1105"/>
      <c r="J2855" s="1109"/>
      <c r="K2855" s="1110"/>
      <c r="L2855" s="1071" t="s">
        <v>73</v>
      </c>
      <c r="M2855" s="1072"/>
      <c r="N2855" s="1072"/>
      <c r="O2855" s="1073"/>
      <c r="P2855" s="165" t="s">
        <v>196</v>
      </c>
    </row>
    <row r="2856" spans="1:16" ht="17.25" customHeight="1" thickBot="1">
      <c r="A2856" s="1084"/>
      <c r="B2856" s="47"/>
      <c r="C2856" s="1101"/>
      <c r="D2856" s="1102"/>
      <c r="E2856" s="1102"/>
      <c r="F2856" s="1102"/>
      <c r="G2856" s="1103"/>
      <c r="H2856" s="1106"/>
      <c r="I2856" s="1106"/>
      <c r="J2856" s="1111"/>
      <c r="K2856" s="1112"/>
      <c r="L2856" s="1074" t="s">
        <v>57</v>
      </c>
      <c r="M2856" s="1075"/>
      <c r="N2856" s="1076" t="str">
        <f>Master!$E$6</f>
        <v>2021-22</v>
      </c>
      <c r="O2856" s="1077"/>
    </row>
    <row r="2857" spans="1:16" ht="21.75" customHeight="1">
      <c r="A2857" s="1084"/>
      <c r="B2857" s="49" t="s">
        <v>79</v>
      </c>
      <c r="C2857" s="1078" t="s">
        <v>22</v>
      </c>
      <c r="D2857" s="1079"/>
      <c r="E2857" s="1079"/>
      <c r="F2857" s="1080"/>
      <c r="G2857" s="482" t="s">
        <v>186</v>
      </c>
      <c r="H2857" s="1081">
        <f>VLOOKUP($A2851,'Class-9'!$B$9:$EX$108,4,0)</f>
        <v>0</v>
      </c>
      <c r="I2857" s="1081"/>
      <c r="J2857" s="1081"/>
      <c r="K2857" s="1081"/>
      <c r="L2857" s="1081"/>
      <c r="M2857" s="1081"/>
      <c r="N2857" s="1081"/>
      <c r="O2857" s="1082"/>
    </row>
    <row r="2858" spans="1:16" ht="21.75" customHeight="1">
      <c r="A2858" s="1084"/>
      <c r="B2858" s="49" t="s">
        <v>79</v>
      </c>
      <c r="C2858" s="1065" t="s">
        <v>24</v>
      </c>
      <c r="D2858" s="1066"/>
      <c r="E2858" s="1066"/>
      <c r="F2858" s="1067"/>
      <c r="G2858" s="483" t="s">
        <v>186</v>
      </c>
      <c r="H2858" s="1068">
        <f>VLOOKUP($A2851,'Class-9'!$B$9:$EX$108,7,0)</f>
        <v>0</v>
      </c>
      <c r="I2858" s="1068"/>
      <c r="J2858" s="1068"/>
      <c r="K2858" s="1068"/>
      <c r="L2858" s="1068"/>
      <c r="M2858" s="1068"/>
      <c r="N2858" s="1068"/>
      <c r="O2858" s="1069"/>
    </row>
    <row r="2859" spans="1:16" ht="21.75" customHeight="1">
      <c r="A2859" s="1084"/>
      <c r="B2859" s="49" t="s">
        <v>79</v>
      </c>
      <c r="C2859" s="1065" t="s">
        <v>25</v>
      </c>
      <c r="D2859" s="1066"/>
      <c r="E2859" s="1066"/>
      <c r="F2859" s="1067"/>
      <c r="G2859" s="483" t="s">
        <v>186</v>
      </c>
      <c r="H2859" s="1068">
        <f>VLOOKUP($A2851,'Class-9'!$B$9:$EX$108,8,0)</f>
        <v>0</v>
      </c>
      <c r="I2859" s="1068"/>
      <c r="J2859" s="1068"/>
      <c r="K2859" s="1068"/>
      <c r="L2859" s="1068"/>
      <c r="M2859" s="1068"/>
      <c r="N2859" s="1068"/>
      <c r="O2859" s="1069"/>
    </row>
    <row r="2860" spans="1:16" ht="21.75" customHeight="1">
      <c r="A2860" s="1084"/>
      <c r="B2860" s="49" t="s">
        <v>79</v>
      </c>
      <c r="C2860" s="1065" t="s">
        <v>58</v>
      </c>
      <c r="D2860" s="1066"/>
      <c r="E2860" s="1066"/>
      <c r="F2860" s="1067"/>
      <c r="G2860" s="483" t="s">
        <v>186</v>
      </c>
      <c r="H2860" s="1068">
        <f>VLOOKUP($A2851,'Class-9'!$B$9:$EX$108,9,0)</f>
        <v>0</v>
      </c>
      <c r="I2860" s="1068"/>
      <c r="J2860" s="1068"/>
      <c r="K2860" s="1068"/>
      <c r="L2860" s="1068"/>
      <c r="M2860" s="1068"/>
      <c r="N2860" s="1068"/>
      <c r="O2860" s="1069"/>
    </row>
    <row r="2861" spans="1:16" ht="21.75" customHeight="1">
      <c r="A2861" s="1084"/>
      <c r="B2861" s="49" t="s">
        <v>79</v>
      </c>
      <c r="C2861" s="1065" t="s">
        <v>59</v>
      </c>
      <c r="D2861" s="1066"/>
      <c r="E2861" s="1066"/>
      <c r="F2861" s="1067"/>
      <c r="G2861" s="483" t="s">
        <v>186</v>
      </c>
      <c r="H2861" s="1070" t="str">
        <f>CONCATENATE('Class-9'!$G$4,'Class-9'!$J$4)</f>
        <v>9(A)</v>
      </c>
      <c r="I2861" s="1068"/>
      <c r="J2861" s="1068"/>
      <c r="K2861" s="1068"/>
      <c r="L2861" s="1068"/>
      <c r="M2861" s="1068"/>
      <c r="N2861" s="1068"/>
      <c r="O2861" s="1069"/>
    </row>
    <row r="2862" spans="1:16" ht="21.75" customHeight="1" thickBot="1">
      <c r="A2862" s="1084"/>
      <c r="B2862" s="49" t="s">
        <v>79</v>
      </c>
      <c r="C2862" s="1145" t="s">
        <v>27</v>
      </c>
      <c r="D2862" s="1146"/>
      <c r="E2862" s="1146"/>
      <c r="F2862" s="1147"/>
      <c r="G2862" s="484" t="s">
        <v>186</v>
      </c>
      <c r="H2862" s="1148">
        <f>VLOOKUP($A2851,'Class-9'!$B$9:$EX$108,10,0)</f>
        <v>0</v>
      </c>
      <c r="I2862" s="1148"/>
      <c r="J2862" s="1148"/>
      <c r="K2862" s="1148"/>
      <c r="L2862" s="1148"/>
      <c r="M2862" s="1148"/>
      <c r="N2862" s="1148"/>
      <c r="O2862" s="1149"/>
    </row>
    <row r="2863" spans="1:16" ht="19.5" customHeight="1">
      <c r="A2863" s="1084"/>
      <c r="B2863" s="60" t="s">
        <v>79</v>
      </c>
      <c r="C2863" s="1150" t="s">
        <v>60</v>
      </c>
      <c r="D2863" s="1151"/>
      <c r="E2863" s="1154" t="s">
        <v>83</v>
      </c>
      <c r="F2863" s="1154" t="s">
        <v>84</v>
      </c>
      <c r="G2863" s="1156" t="s">
        <v>33</v>
      </c>
      <c r="H2863" s="1158" t="s">
        <v>61</v>
      </c>
      <c r="I2863" s="1158"/>
      <c r="J2863" s="1159"/>
      <c r="K2863" s="1160" t="s">
        <v>100</v>
      </c>
      <c r="L2863" s="1161"/>
      <c r="M2863" s="1162"/>
      <c r="N2863" s="1154" t="s">
        <v>91</v>
      </c>
      <c r="O2863" s="1163" t="s">
        <v>209</v>
      </c>
    </row>
    <row r="2864" spans="1:16" ht="21.75" customHeight="1">
      <c r="A2864" s="1084"/>
      <c r="B2864" s="60"/>
      <c r="C2864" s="1152"/>
      <c r="D2864" s="1153"/>
      <c r="E2864" s="1155"/>
      <c r="F2864" s="1155"/>
      <c r="G2864" s="1157"/>
      <c r="H2864" s="507" t="s">
        <v>32</v>
      </c>
      <c r="I2864" s="347" t="s">
        <v>199</v>
      </c>
      <c r="J2864" s="508" t="s">
        <v>33</v>
      </c>
      <c r="K2864" s="507" t="s">
        <v>32</v>
      </c>
      <c r="L2864" s="347" t="s">
        <v>199</v>
      </c>
      <c r="M2864" s="508" t="s">
        <v>33</v>
      </c>
      <c r="N2864" s="1155"/>
      <c r="O2864" s="1164"/>
    </row>
    <row r="2865" spans="1:15" ht="21.75" customHeight="1" thickBot="1">
      <c r="A2865" s="1084"/>
      <c r="B2865" s="60" t="s">
        <v>79</v>
      </c>
      <c r="C2865" s="1139" t="s">
        <v>62</v>
      </c>
      <c r="D2865" s="1140"/>
      <c r="E2865" s="509">
        <f>'Class-9'!$L$7</f>
        <v>20</v>
      </c>
      <c r="F2865" s="509">
        <f>'Class-9'!$M$7</f>
        <v>20</v>
      </c>
      <c r="G2865" s="510">
        <f>SUM(E2865:F2865)</f>
        <v>40</v>
      </c>
      <c r="H2865" s="509">
        <f>'Class-9'!$O$7</f>
        <v>48</v>
      </c>
      <c r="I2865" s="509">
        <f>'Class-9'!$P$7</f>
        <v>12</v>
      </c>
      <c r="J2865" s="510">
        <f>SUM(H2865:I2865)</f>
        <v>60</v>
      </c>
      <c r="K2865" s="509">
        <f>'Class-9'!$R$7</f>
        <v>80</v>
      </c>
      <c r="L2865" s="509">
        <f>'Class-9'!$S$7</f>
        <v>20</v>
      </c>
      <c r="M2865" s="510">
        <f>SUM(K2865:L2865)</f>
        <v>100</v>
      </c>
      <c r="N2865" s="509">
        <f>SUM(G2865,J2865,M2865)</f>
        <v>200</v>
      </c>
      <c r="O2865" s="1165"/>
    </row>
    <row r="2866" spans="1:15" ht="17.25" customHeight="1">
      <c r="A2866" s="1084"/>
      <c r="B2866" s="60" t="s">
        <v>79</v>
      </c>
      <c r="C2866" s="1141" t="str">
        <f>'Class-9'!$L$3</f>
        <v>HINDI</v>
      </c>
      <c r="D2866" s="1142"/>
      <c r="E2866" s="511">
        <f>IF($J2854="TC",0,IF($J2854="Nso",0,VLOOKUP($A2851,'Class-9'!$B$9:$EX$108,11,0)))</f>
        <v>0</v>
      </c>
      <c r="F2866" s="511">
        <f>IF($J2854="TC",0,IF($J2854="Nso",0,VLOOKUP($A2851,'Class-9'!$B$9:$EX$108,12,0)))</f>
        <v>0</v>
      </c>
      <c r="G2866" s="512">
        <f>E2866+F2866</f>
        <v>0</v>
      </c>
      <c r="H2866" s="511">
        <f>IF($J2854="TC",0,IF($J2854="Nso",0,VLOOKUP($A2851,'Class-9'!$B$9:$EX$108,14,0)))</f>
        <v>0</v>
      </c>
      <c r="I2866" s="511">
        <f>IF($J2854="TC",0,IF($J2854="Nso",0,VLOOKUP($A2851,'Class-9'!$B$9:$EX$108,15,0)))</f>
        <v>0</v>
      </c>
      <c r="J2866" s="512">
        <f>H2866+I2866</f>
        <v>0</v>
      </c>
      <c r="K2866" s="511">
        <f>IF($J2854="TC",0,IF($J2854="Nso",0,VLOOKUP($A2851,'Class-9'!$B$9:$EX$108,17,0)))</f>
        <v>0</v>
      </c>
      <c r="L2866" s="511">
        <f>IF($J2854="Nso",0,VLOOKUP($A2851,'Class-9'!$B$9:$EX$108,18,0))</f>
        <v>0</v>
      </c>
      <c r="M2866" s="512">
        <f>K2866+L2866</f>
        <v>0</v>
      </c>
      <c r="N2866" s="511">
        <f>G2866+J2866+M2866</f>
        <v>0</v>
      </c>
      <c r="O2866" s="513" t="str">
        <f>IF($J2854="TC",0,IF($J2854="Nso",0,VLOOKUP($A2851,'Class-9'!$B$9:$EX$108,24,0)))</f>
        <v/>
      </c>
    </row>
    <row r="2867" spans="1:15" ht="17.25" customHeight="1">
      <c r="A2867" s="1084"/>
      <c r="B2867" s="60" t="s">
        <v>79</v>
      </c>
      <c r="C2867" s="1143" t="str">
        <f>'Class-9'!$Z$3</f>
        <v>ENGLISH</v>
      </c>
      <c r="D2867" s="1144"/>
      <c r="E2867" s="511">
        <f>IF($J2854="TC",0,IF($J2854="Nso",0,VLOOKUP($A2851,'Class-9'!$B$9:$EX$108,25,0)))</f>
        <v>0</v>
      </c>
      <c r="F2867" s="511">
        <f>IF($J2854="TC",0,IF($J2854="Nso",0,VLOOKUP($A2851,'Class-9'!$B$9:$EX$108,26,0)))</f>
        <v>0</v>
      </c>
      <c r="G2867" s="514">
        <f t="shared" ref="G2867:G2871" si="304">E2867+F2867</f>
        <v>0</v>
      </c>
      <c r="H2867" s="472">
        <f>IF($J2854="TC",0,IF($J2854="Nso",0,VLOOKUP($A2851,'Class-9'!$B$9:$EX$108,28,0)))</f>
        <v>0</v>
      </c>
      <c r="I2867" s="511">
        <f>IF($J2854="TC",0,IF($J2854="Nso",0,VLOOKUP($A2851,'Class-9'!$B$9:$EX$108,29,0)))</f>
        <v>0</v>
      </c>
      <c r="J2867" s="514">
        <f t="shared" ref="J2867:J2871" si="305">H2867+I2867</f>
        <v>0</v>
      </c>
      <c r="K2867" s="511">
        <f>IF($J2854="TC",0,IF($J2854="Nso",0,VLOOKUP($A2851,'Class-9'!$B$9:$EX$108,31,0)))</f>
        <v>0</v>
      </c>
      <c r="L2867" s="511">
        <f>IF($J2854="Nso",0,VLOOKUP($A2851,'Class-9'!$B$9:$EX$108,32,0))</f>
        <v>0</v>
      </c>
      <c r="M2867" s="514">
        <f t="shared" ref="M2867:M2871" si="306">K2867+L2867</f>
        <v>0</v>
      </c>
      <c r="N2867" s="511">
        <f t="shared" ref="N2867:N2871" si="307">G2867+J2867+M2867</f>
        <v>0</v>
      </c>
      <c r="O2867" s="513" t="str">
        <f>IF($J2854="TC",0,IF($J2854="Nso",0,VLOOKUP($A2851,'Class-9'!$B$9:$EX$108,38,0)))</f>
        <v/>
      </c>
    </row>
    <row r="2868" spans="1:15" ht="17.25" customHeight="1">
      <c r="A2868" s="1084"/>
      <c r="B2868" s="60" t="s">
        <v>79</v>
      </c>
      <c r="C2868" s="1143" t="str">
        <f>'Class-9'!$AN$3</f>
        <v>SANSKRIT</v>
      </c>
      <c r="D2868" s="1144"/>
      <c r="E2868" s="511">
        <f>IF($J2854="TC",0,IF($J2854="Nso",0,VLOOKUP($A2851,'Class-9'!$B$9:$EX$108,39,0)))</f>
        <v>0</v>
      </c>
      <c r="F2868" s="511">
        <f>IF($J2854="TC",0,IF($J2854="TC",0,IF($J2854="Nso",0,VLOOKUP($A2851,'Class-9'!$B$9:$EX$108,40,0))))</f>
        <v>0</v>
      </c>
      <c r="G2868" s="514">
        <f t="shared" si="304"/>
        <v>0</v>
      </c>
      <c r="H2868" s="472">
        <f>IF($J2854="TC",0,IF($J2854="Nso",0,VLOOKUP($A2851,'Class-9'!$B$9:$EX$108,42,0)))</f>
        <v>0</v>
      </c>
      <c r="I2868" s="511">
        <f>IF($J2854="TC",0,IF($J2854="Nso",0,VLOOKUP($A2851,'Class-9'!$B$9:$EX$108,43,0)))</f>
        <v>0</v>
      </c>
      <c r="J2868" s="514">
        <f t="shared" si="305"/>
        <v>0</v>
      </c>
      <c r="K2868" s="511">
        <f>IF($J2854="TC",0,IF($J2854="Nso",0,VLOOKUP($A2851,'Class-9'!$B$9:$EX$108,45,0)))</f>
        <v>0</v>
      </c>
      <c r="L2868" s="511">
        <f>IF($J2854="Nso",0,VLOOKUP($A2851,'Class-9'!$B$9:$EX$108,46,0))</f>
        <v>0</v>
      </c>
      <c r="M2868" s="514">
        <f t="shared" si="306"/>
        <v>0</v>
      </c>
      <c r="N2868" s="511">
        <f t="shared" si="307"/>
        <v>0</v>
      </c>
      <c r="O2868" s="513" t="str">
        <f>IF($J2854="TC",0,IF($J2854="Nso",0,VLOOKUP($A2851,'Class-9'!$B$9:$EX$108,52,0)))</f>
        <v/>
      </c>
    </row>
    <row r="2869" spans="1:15" ht="17.25" customHeight="1">
      <c r="A2869" s="1084"/>
      <c r="B2869" s="60" t="s">
        <v>79</v>
      </c>
      <c r="C2869" s="1143" t="str">
        <f>'Class-9'!$BB$3</f>
        <v>SCIENCE</v>
      </c>
      <c r="D2869" s="1144"/>
      <c r="E2869" s="511">
        <f>IF($J2854="TC",0,IF($J2854="Nso",0,VLOOKUP($A2851,'Class-9'!$B$9:$EX$108,53,0)))</f>
        <v>0</v>
      </c>
      <c r="F2869" s="511">
        <f>IF($J2854="TC",0,IF($J2854="Nso",0,VLOOKUP($A2851,'Class-9'!$B$9:$EX$108,54,0)))</f>
        <v>0</v>
      </c>
      <c r="G2869" s="514">
        <f t="shared" si="304"/>
        <v>0</v>
      </c>
      <c r="H2869" s="472">
        <f>IF($J2854="TC",0,IF($J2854="Nso",0,VLOOKUP($A2851,'Class-9'!$B$9:$EX$108,56,0)))</f>
        <v>0</v>
      </c>
      <c r="I2869" s="511">
        <f>IF($J2854="TC",0,IF($J2854="Nso",0,VLOOKUP($A2851,'Class-9'!$B$9:$EX$108,57,0)))</f>
        <v>0</v>
      </c>
      <c r="J2869" s="514">
        <f t="shared" si="305"/>
        <v>0</v>
      </c>
      <c r="K2869" s="511">
        <f>IF($J2854="TC",0,IF($J2854="Nso",0,VLOOKUP($A2851,'Class-9'!$B$9:$EX$108,59,0)))</f>
        <v>0</v>
      </c>
      <c r="L2869" s="511">
        <f>IF($J2854="Nso",0,VLOOKUP($A2851,'Class-9'!$B$9:$EX$108,60,0))</f>
        <v>0</v>
      </c>
      <c r="M2869" s="514">
        <f t="shared" si="306"/>
        <v>0</v>
      </c>
      <c r="N2869" s="511">
        <f t="shared" si="307"/>
        <v>0</v>
      </c>
      <c r="O2869" s="513" t="str">
        <f>IF($J2854="TC",0,IF($J2854="Nso",0,VLOOKUP($A2851,'Class-9'!$B$9:$EX$108,66,0)))</f>
        <v/>
      </c>
    </row>
    <row r="2870" spans="1:15" ht="17.25" customHeight="1">
      <c r="A2870" s="1084"/>
      <c r="B2870" s="60" t="s">
        <v>79</v>
      </c>
      <c r="C2870" s="1143" t="str">
        <f>'Class-9'!$BP$3</f>
        <v>MATHEMATICS</v>
      </c>
      <c r="D2870" s="1144"/>
      <c r="E2870" s="511">
        <f>IF($J2854="TC",0,IF($J2854="Nso",0,VLOOKUP($A2851,'Class-9'!$B$9:$EX$108,67,0)))</f>
        <v>0</v>
      </c>
      <c r="F2870" s="511">
        <f>IF($J2854="TC",0,IF($J2854="Nso",0,VLOOKUP($A2851,'Class-9'!$B$9:$EX$108,68,0)))</f>
        <v>0</v>
      </c>
      <c r="G2870" s="514">
        <f t="shared" si="304"/>
        <v>0</v>
      </c>
      <c r="H2870" s="472">
        <f>IF($J2854="TC",0,IF($J2854="Nso",0,VLOOKUP($A2851,'Class-9'!$B$9:$EX$108,70,0)))</f>
        <v>0</v>
      </c>
      <c r="I2870" s="511">
        <f>IF($J2854="TC",0,IF($J2854="Nso",0,VLOOKUP($A2851,'Class-9'!$B$9:$EX$108,71,0)))</f>
        <v>0</v>
      </c>
      <c r="J2870" s="514">
        <f t="shared" si="305"/>
        <v>0</v>
      </c>
      <c r="K2870" s="511">
        <f>IF($J2854="TC",0,IF($J2854="Nso",0,VLOOKUP($A2851,'Class-9'!$B$9:$EX$108,73,0)))</f>
        <v>0</v>
      </c>
      <c r="L2870" s="511">
        <f>IF($J2854="Nso",0,VLOOKUP($A2851,'Class-9'!$B$9:$EX$108,74,0))</f>
        <v>0</v>
      </c>
      <c r="M2870" s="514">
        <f t="shared" si="306"/>
        <v>0</v>
      </c>
      <c r="N2870" s="511">
        <f t="shared" si="307"/>
        <v>0</v>
      </c>
      <c r="O2870" s="513" t="str">
        <f>IF($J2854="TC",0,IF($J2854="Nso",0,VLOOKUP($A2851,'Class-9'!$B$9:$EX$108,80,0)))</f>
        <v/>
      </c>
    </row>
    <row r="2871" spans="1:15" ht="17.25" customHeight="1" thickBot="1">
      <c r="A2871" s="1084"/>
      <c r="B2871" s="60" t="s">
        <v>79</v>
      </c>
      <c r="C2871" s="1117" t="str">
        <f>'Class-9'!$CD$3</f>
        <v>SOCIAL SCIENCE</v>
      </c>
      <c r="D2871" s="1118"/>
      <c r="E2871" s="511">
        <f>IF($J2854="TC",0,IF($J2854="Nso",0,VLOOKUP($A2851,'Class-9'!$B$9:$EX$108,81,0)))</f>
        <v>0</v>
      </c>
      <c r="F2871" s="511">
        <f>IF($J2854="TC",0,IF($J2854="Nso",0,VLOOKUP($A2851,'Class-9'!$B$9:$EX$108,82,0)))</f>
        <v>0</v>
      </c>
      <c r="G2871" s="515">
        <f t="shared" si="304"/>
        <v>0</v>
      </c>
      <c r="H2871" s="516">
        <f>IF($J2854="TC",0,IF($J2854="Nso",0,VLOOKUP($A2851,'Class-9'!$B$9:$EX$108,84,0)))</f>
        <v>0</v>
      </c>
      <c r="I2871" s="511">
        <f>IF($J2854="TC",0,IF($J2854="Nso",0,VLOOKUP($A2851,'Class-9'!$B$9:$EX$108,85,0)))</f>
        <v>0</v>
      </c>
      <c r="J2871" s="515">
        <f t="shared" si="305"/>
        <v>0</v>
      </c>
      <c r="K2871" s="511">
        <f>IF($J2854="TC",0,IF($J2854="Nso",0,VLOOKUP($A2851,'Class-9'!$B$9:$EX$108,87,0)))</f>
        <v>0</v>
      </c>
      <c r="L2871" s="511">
        <f>IF($J2854="Nso",0,VLOOKUP($A2851,'Class-9'!$B$9:$EX$108,88,0))</f>
        <v>0</v>
      </c>
      <c r="M2871" s="515">
        <f t="shared" si="306"/>
        <v>0</v>
      </c>
      <c r="N2871" s="511">
        <f t="shared" si="307"/>
        <v>0</v>
      </c>
      <c r="O2871" s="513" t="str">
        <f>IF($J2854="TC",0,IF($J2854="Nso",0,VLOOKUP($A2851,'Class-9'!$B$9:$EX$108,94,0)))</f>
        <v/>
      </c>
    </row>
    <row r="2872" spans="1:15" ht="21.75" customHeight="1">
      <c r="A2872" s="1084"/>
      <c r="B2872" s="60" t="s">
        <v>79</v>
      </c>
      <c r="C2872" s="1119" t="s">
        <v>92</v>
      </c>
      <c r="D2872" s="1120"/>
      <c r="E2872" s="1121"/>
      <c r="F2872" s="1125" t="s">
        <v>93</v>
      </c>
      <c r="G2872" s="1126"/>
      <c r="H2872" s="1127" t="s">
        <v>94</v>
      </c>
      <c r="I2872" s="1128"/>
      <c r="J2872" s="1129" t="s">
        <v>47</v>
      </c>
      <c r="K2872" s="1130"/>
      <c r="L2872" s="517" t="s">
        <v>114</v>
      </c>
      <c r="M2872" s="1131" t="s">
        <v>45</v>
      </c>
      <c r="N2872" s="1132"/>
      <c r="O2872" s="518" t="s">
        <v>49</v>
      </c>
    </row>
    <row r="2873" spans="1:15" ht="21.75" customHeight="1" thickBot="1">
      <c r="A2873" s="1084"/>
      <c r="B2873" s="60" t="s">
        <v>79</v>
      </c>
      <c r="C2873" s="1122"/>
      <c r="D2873" s="1123"/>
      <c r="E2873" s="1124"/>
      <c r="F2873" s="1133">
        <f>IF($J2854="TC",0,IF($J2854="Nso",0,VLOOKUP($A2851,'Class-9'!$B$9:$EX$108,146,0)))</f>
        <v>0</v>
      </c>
      <c r="G2873" s="1134"/>
      <c r="H2873" s="1133">
        <f>IF($J2854="TC",0,IF($J2854="Nso",0,VLOOKUP($A2851,'Class-9'!$B$9:$EX$108,147,0)))</f>
        <v>0</v>
      </c>
      <c r="I2873" s="1134"/>
      <c r="J2873" s="1135">
        <f>IF($J2854="TC",0,IF($J2854="Nso",0,VLOOKUP($A2851,'Class-9'!$B$9:$EX$108,148,0)))</f>
        <v>0</v>
      </c>
      <c r="K2873" s="1136"/>
      <c r="L2873" s="349" t="str">
        <f>IF($J2854="TC",0,IF($J2854="Nso",0,VLOOKUP($A2851,'Class-9'!$B$9:$EX$108,149,0)))</f>
        <v/>
      </c>
      <c r="M2873" s="1137" t="str">
        <f>IF($J2854="TC","TC",IF($J2854="Nso","NSO",VLOOKUP($A2851,'Class-9'!$B$9:$EX$108,150,0)))</f>
        <v/>
      </c>
      <c r="N2873" s="1138"/>
      <c r="O2873" s="123" t="str">
        <f>IF($J2854="Nso",0,VLOOKUP($A2851,'Class-9'!$B$9:$EX$108,152,0))</f>
        <v/>
      </c>
    </row>
    <row r="2874" spans="1:15" ht="21.75" customHeight="1">
      <c r="A2874" s="1084"/>
      <c r="B2874" s="60" t="s">
        <v>79</v>
      </c>
      <c r="C2874" s="1186" t="s">
        <v>65</v>
      </c>
      <c r="D2874" s="1187"/>
      <c r="E2874" s="1187"/>
      <c r="F2874" s="1187"/>
      <c r="G2874" s="1187"/>
      <c r="H2874" s="1188"/>
      <c r="I2874" s="1189" t="s">
        <v>66</v>
      </c>
      <c r="J2874" s="1190"/>
      <c r="K2874" s="1190"/>
      <c r="L2874" s="124">
        <f>VLOOKUP($A2851,'Class-9'!$B$9:$EX$108,143,0)</f>
        <v>0</v>
      </c>
      <c r="M2874" s="1191" t="s">
        <v>126</v>
      </c>
      <c r="N2874" s="1192"/>
      <c r="O2874" s="1193"/>
    </row>
    <row r="2875" spans="1:15" ht="21.75" customHeight="1" thickBot="1">
      <c r="A2875" s="1084"/>
      <c r="B2875" s="60" t="s">
        <v>79</v>
      </c>
      <c r="C2875" s="1194" t="s">
        <v>60</v>
      </c>
      <c r="D2875" s="1195"/>
      <c r="E2875" s="1195"/>
      <c r="F2875" s="1196" t="s">
        <v>197</v>
      </c>
      <c r="G2875" s="1196"/>
      <c r="H2875" s="351" t="s">
        <v>53</v>
      </c>
      <c r="I2875" s="1197" t="s">
        <v>67</v>
      </c>
      <c r="J2875" s="1198"/>
      <c r="K2875" s="1198"/>
      <c r="L2875" s="174">
        <f>VLOOKUP($A2851,'Class-9'!$B$9:$EX$108,144,0)</f>
        <v>0</v>
      </c>
      <c r="M2875" s="1199" t="str">
        <f>IF($J2854="TC",0,IF($J2854="Nso",0,VLOOKUP($A2851,'Class-9'!$B$9:$EX$108,145,0)))</f>
        <v/>
      </c>
      <c r="N2875" s="1200"/>
      <c r="O2875" s="1201"/>
    </row>
    <row r="2876" spans="1:15" ht="21.75" customHeight="1">
      <c r="A2876" s="1084"/>
      <c r="B2876" s="60" t="s">
        <v>79</v>
      </c>
      <c r="C2876" s="1194"/>
      <c r="D2876" s="1195"/>
      <c r="E2876" s="1195"/>
      <c r="F2876" s="1196"/>
      <c r="G2876" s="1196"/>
      <c r="H2876" s="490" t="s">
        <v>203</v>
      </c>
      <c r="I2876" s="1202" t="s">
        <v>68</v>
      </c>
      <c r="J2876" s="1203"/>
      <c r="K2876" s="1203"/>
      <c r="L2876" s="1204">
        <f>IF($J2854="TC","Transferred",IF($J2854="Nso","NameSeparated",VLOOKUP($A2851,'Class-9'!$B$9:$EX$108,153,0)))</f>
        <v>0</v>
      </c>
      <c r="M2876" s="1204"/>
      <c r="N2876" s="1204"/>
      <c r="O2876" s="1205"/>
    </row>
    <row r="2877" spans="1:15" s="489" customFormat="1" ht="17.25" customHeight="1">
      <c r="A2877" s="1084"/>
      <c r="B2877" s="488" t="s">
        <v>79</v>
      </c>
      <c r="C2877" s="1166" t="str">
        <f>'Class-9'!$CR$3</f>
        <v>Foundation Of Information Tech.</v>
      </c>
      <c r="D2877" s="1167"/>
      <c r="E2877" s="1168"/>
      <c r="F2877" s="1169" t="str">
        <f>IF($J2854="TC",0,IF($J2854="Nso",0,VLOOKUP($A2851,'Class-9'!$B$9:$GA$108,170,0)))</f>
        <v>0/200</v>
      </c>
      <c r="G2877" s="1169"/>
      <c r="H2877" s="122">
        <f>IF($J2854="TC",0,IF($J2854="Nso",0,VLOOKUP($A2851,'Class-9'!$B$9:$GA$108,106,0)))</f>
        <v>0</v>
      </c>
      <c r="I2877" s="1170" t="s">
        <v>81</v>
      </c>
      <c r="J2877" s="1171"/>
      <c r="K2877" s="1171"/>
      <c r="L2877" s="1172">
        <f>'Class-9'!$T$2</f>
        <v>44676</v>
      </c>
      <c r="M2877" s="1173"/>
      <c r="N2877" s="1173"/>
      <c r="O2877" s="1174"/>
    </row>
    <row r="2878" spans="1:15" s="489" customFormat="1" ht="17.25" customHeight="1">
      <c r="A2878" s="1084"/>
      <c r="B2878" s="488" t="s">
        <v>79</v>
      </c>
      <c r="C2878" s="1175" t="str">
        <f>'Class-9'!$DD$3</f>
        <v>Health &amp; Phy. Edu.</v>
      </c>
      <c r="D2878" s="1169"/>
      <c r="E2878" s="1169"/>
      <c r="F2878" s="1176" t="str">
        <f>IF($J2854="TC",0,IF($J2854="Nso",0,VLOOKUP($A2851,'Class-9'!$B$9:$GA$108,174,0)))</f>
        <v>0/200</v>
      </c>
      <c r="G2878" s="1177"/>
      <c r="H2878" s="122">
        <f>IF($J2854="TC",0,IF($J2854="Nso",0,VLOOKUP($A2851,'Class-9'!$B$9:$GA$108,118,0)))</f>
        <v>0</v>
      </c>
      <c r="I2878" s="1178"/>
      <c r="J2878" s="1179"/>
      <c r="K2878" s="1179"/>
      <c r="L2878" s="1179"/>
      <c r="M2878" s="1179"/>
      <c r="N2878" s="1179"/>
      <c r="O2878" s="1180"/>
    </row>
    <row r="2879" spans="1:15" s="489" customFormat="1" ht="17.25" customHeight="1">
      <c r="A2879" s="1084"/>
      <c r="B2879" s="488" t="s">
        <v>79</v>
      </c>
      <c r="C2879" s="1184" t="str">
        <f>'Class-9'!$DP$3</f>
        <v>S.U.P.W.</v>
      </c>
      <c r="D2879" s="1185"/>
      <c r="E2879" s="1185"/>
      <c r="F2879" s="1176" t="str">
        <f>IF($J2854="TC",0,IF($J2854="Nso",0,VLOOKUP($A2851,'Class-9'!$B$9:$GA$108,178,0)))</f>
        <v>0/100</v>
      </c>
      <c r="G2879" s="1177"/>
      <c r="H2879" s="122">
        <f>IF($J2854="TC",0,IF($J2854="Nso",0,VLOOKUP($A2851,'Class-9'!$B$9:$GA$108,124,0)))</f>
        <v>0</v>
      </c>
      <c r="I2879" s="1181"/>
      <c r="J2879" s="1182"/>
      <c r="K2879" s="1182"/>
      <c r="L2879" s="1182"/>
      <c r="M2879" s="1182"/>
      <c r="N2879" s="1182"/>
      <c r="O2879" s="1183"/>
    </row>
    <row r="2880" spans="1:15" s="489" customFormat="1" ht="17.25" customHeight="1">
      <c r="A2880" s="1084"/>
      <c r="B2880" s="488"/>
      <c r="C2880" s="1184" t="str">
        <f>'Class-9'!$DV$3</f>
        <v>ART EDUCATION</v>
      </c>
      <c r="D2880" s="1185"/>
      <c r="E2880" s="1185"/>
      <c r="F2880" s="1176" t="str">
        <f>IF($J2853="TC",0,IF($J2853="Nso",0,VLOOKUP($A2851,'Class-9'!$B$9:$GA$108,182,0)))</f>
        <v>0/100</v>
      </c>
      <c r="G2880" s="1177"/>
      <c r="H2880" s="122">
        <f>IF($J2853="TC",0,IF($J2853="Nso",0,VLOOKUP($A2851,'Class-9'!$B$9:$GA$108,130,0)))</f>
        <v>0</v>
      </c>
      <c r="I2880" s="1237" t="s">
        <v>95</v>
      </c>
      <c r="J2880" s="1221"/>
      <c r="K2880" s="1221"/>
      <c r="L2880" s="1221"/>
      <c r="M2880" s="1221"/>
      <c r="N2880" s="1221"/>
      <c r="O2880" s="1222"/>
    </row>
    <row r="2881" spans="1:16" s="489" customFormat="1" ht="17.25" customHeight="1" thickBot="1">
      <c r="A2881" s="1084"/>
      <c r="B2881" s="488" t="s">
        <v>79</v>
      </c>
      <c r="C2881" s="1238" t="str">
        <f>'Class-9'!$EB$3</f>
        <v>H &amp; C RAJ</v>
      </c>
      <c r="D2881" s="1239"/>
      <c r="E2881" s="1239"/>
      <c r="F2881" s="1240" t="str">
        <f>IF($J2854="TC",0,IF($J2854="Nso",0,VLOOKUP($A2851,'Class-9'!$B$9:$GZ$108,186,0)))</f>
        <v>0/200</v>
      </c>
      <c r="G2881" s="1241"/>
      <c r="H2881" s="468">
        <f>IF($J2854="TC",0,IF($J2854="Nso",0,VLOOKUP($A2851,'Class-9'!$B$9:$GAZ$108,142,0)))</f>
        <v>0</v>
      </c>
      <c r="I2881" s="1237" t="s">
        <v>74</v>
      </c>
      <c r="J2881" s="1221"/>
      <c r="K2881" s="1221"/>
      <c r="L2881" s="1221"/>
      <c r="M2881" s="1221"/>
      <c r="N2881" s="1221"/>
      <c r="O2881" s="1222"/>
    </row>
    <row r="2882" spans="1:16" ht="17.25" customHeight="1">
      <c r="A2882" s="1084"/>
      <c r="B2882" s="49" t="s">
        <v>79</v>
      </c>
      <c r="C2882" s="1209" t="s">
        <v>205</v>
      </c>
      <c r="D2882" s="1210"/>
      <c r="E2882" s="1211"/>
      <c r="F2882" s="1218" t="s">
        <v>206</v>
      </c>
      <c r="G2882" s="1219"/>
      <c r="H2882" s="519" t="s">
        <v>34</v>
      </c>
      <c r="I2882" s="1220" t="s">
        <v>75</v>
      </c>
      <c r="J2882" s="1221"/>
      <c r="K2882" s="1221"/>
      <c r="L2882" s="1221"/>
      <c r="M2882" s="1221"/>
      <c r="N2882" s="1221"/>
      <c r="O2882" s="1222"/>
    </row>
    <row r="2883" spans="1:16" ht="17.25" customHeight="1">
      <c r="A2883" s="1084"/>
      <c r="B2883" s="49" t="s">
        <v>79</v>
      </c>
      <c r="C2883" s="1212"/>
      <c r="D2883" s="1213"/>
      <c r="E2883" s="1214"/>
      <c r="F2883" s="1223" t="s">
        <v>207</v>
      </c>
      <c r="G2883" s="1224"/>
      <c r="H2883" s="520" t="s">
        <v>204</v>
      </c>
      <c r="I2883" s="1225" t="s">
        <v>76</v>
      </c>
      <c r="J2883" s="1226"/>
      <c r="K2883" s="1226"/>
      <c r="L2883" s="1226"/>
      <c r="M2883" s="1226"/>
      <c r="N2883" s="1226"/>
      <c r="O2883" s="1227"/>
    </row>
    <row r="2884" spans="1:16" ht="17.25" customHeight="1">
      <c r="A2884" s="1084"/>
      <c r="B2884" s="49" t="s">
        <v>79</v>
      </c>
      <c r="C2884" s="1212"/>
      <c r="D2884" s="1213"/>
      <c r="E2884" s="1214"/>
      <c r="F2884" s="1223" t="s">
        <v>211</v>
      </c>
      <c r="G2884" s="1224"/>
      <c r="H2884" s="520" t="s">
        <v>69</v>
      </c>
      <c r="I2884" s="1228"/>
      <c r="J2884" s="1229"/>
      <c r="K2884" s="1229"/>
      <c r="L2884" s="1229"/>
      <c r="M2884" s="1229"/>
      <c r="N2884" s="1229"/>
      <c r="O2884" s="1230"/>
    </row>
    <row r="2885" spans="1:16" ht="17.25" customHeight="1">
      <c r="A2885" s="1084"/>
      <c r="B2885" s="49" t="s">
        <v>79</v>
      </c>
      <c r="C2885" s="1212"/>
      <c r="D2885" s="1213"/>
      <c r="E2885" s="1214"/>
      <c r="F2885" s="1223" t="s">
        <v>212</v>
      </c>
      <c r="G2885" s="1224"/>
      <c r="H2885" s="520" t="s">
        <v>70</v>
      </c>
      <c r="I2885" s="1228"/>
      <c r="J2885" s="1229"/>
      <c r="K2885" s="1229"/>
      <c r="L2885" s="1229"/>
      <c r="M2885" s="1229"/>
      <c r="N2885" s="1229"/>
      <c r="O2885" s="1230"/>
    </row>
    <row r="2886" spans="1:16" ht="17.25" customHeight="1">
      <c r="A2886" s="1084"/>
      <c r="B2886" s="49" t="s">
        <v>79</v>
      </c>
      <c r="C2886" s="1212"/>
      <c r="D2886" s="1213"/>
      <c r="E2886" s="1214"/>
      <c r="F2886" s="1223" t="s">
        <v>125</v>
      </c>
      <c r="G2886" s="1224"/>
      <c r="H2886" s="520" t="s">
        <v>72</v>
      </c>
      <c r="I2886" s="1231" t="s">
        <v>96</v>
      </c>
      <c r="J2886" s="1232"/>
      <c r="K2886" s="1232"/>
      <c r="L2886" s="1232"/>
      <c r="M2886" s="1232"/>
      <c r="N2886" s="1232"/>
      <c r="O2886" s="1233"/>
    </row>
    <row r="2887" spans="1:16" ht="17.25" customHeight="1" thickBot="1">
      <c r="A2887" s="1084"/>
      <c r="B2887" s="62" t="s">
        <v>79</v>
      </c>
      <c r="C2887" s="1215"/>
      <c r="D2887" s="1216"/>
      <c r="E2887" s="1217"/>
      <c r="F2887" s="1206" t="s">
        <v>208</v>
      </c>
      <c r="G2887" s="1207"/>
      <c r="H2887" s="521" t="s">
        <v>71</v>
      </c>
      <c r="I2887" s="1234"/>
      <c r="J2887" s="1235"/>
      <c r="K2887" s="1235"/>
      <c r="L2887" s="1235"/>
      <c r="M2887" s="1235"/>
      <c r="N2887" s="1235"/>
      <c r="O2887" s="1236"/>
    </row>
    <row r="2888" spans="1:16" ht="22.5" customHeight="1" thickTop="1">
      <c r="A2888" s="1208"/>
      <c r="B2888" s="1208"/>
      <c r="C2888" s="1208"/>
      <c r="D2888" s="1208"/>
      <c r="E2888" s="1208"/>
      <c r="F2888" s="1208"/>
      <c r="G2888" s="1208"/>
      <c r="H2888" s="1208"/>
      <c r="I2888" s="1208"/>
      <c r="J2888" s="1208"/>
      <c r="K2888" s="1208"/>
      <c r="L2888" s="1208"/>
      <c r="M2888" s="1208"/>
      <c r="N2888" s="1208"/>
      <c r="O2888" s="1208"/>
    </row>
    <row r="2889" spans="1:16" ht="24.75" customHeight="1" thickBot="1">
      <c r="A2889" s="504">
        <f>A2851+1</f>
        <v>78</v>
      </c>
      <c r="B2889" s="1083" t="s">
        <v>56</v>
      </c>
      <c r="C2889" s="1083"/>
      <c r="D2889" s="1083"/>
      <c r="E2889" s="1083"/>
      <c r="F2889" s="1083"/>
      <c r="G2889" s="1083"/>
      <c r="H2889" s="1083"/>
      <c r="I2889" s="1083"/>
      <c r="J2889" s="1083"/>
      <c r="K2889" s="1083"/>
      <c r="L2889" s="1083"/>
      <c r="M2889" s="1083"/>
      <c r="N2889" s="1083"/>
      <c r="O2889" s="1083"/>
    </row>
    <row r="2890" spans="1:16" ht="42" customHeight="1" thickTop="1">
      <c r="A2890" s="1084"/>
      <c r="B2890" s="1085"/>
      <c r="C2890" s="1086"/>
      <c r="D2890" s="1089" t="str">
        <f>Master!$E$8</f>
        <v>Govt. Sr. Secondary School Raimalwada</v>
      </c>
      <c r="E2890" s="1090"/>
      <c r="F2890" s="1090"/>
      <c r="G2890" s="1090"/>
      <c r="H2890" s="1090"/>
      <c r="I2890" s="1090"/>
      <c r="J2890" s="1090"/>
      <c r="K2890" s="1090"/>
      <c r="L2890" s="1090"/>
      <c r="M2890" s="1090"/>
      <c r="N2890" s="1090"/>
      <c r="O2890" s="1091"/>
    </row>
    <row r="2891" spans="1:16" ht="27.75" customHeight="1" thickBot="1">
      <c r="A2891" s="1084"/>
      <c r="B2891" s="1087"/>
      <c r="C2891" s="1088"/>
      <c r="D2891" s="1092" t="str">
        <f>Master!$E$11</f>
        <v>P.S.-Bapini (Jodhpur)</v>
      </c>
      <c r="E2891" s="1093"/>
      <c r="F2891" s="1093"/>
      <c r="G2891" s="1093"/>
      <c r="H2891" s="1093"/>
      <c r="I2891" s="1093"/>
      <c r="J2891" s="1093"/>
      <c r="K2891" s="1093"/>
      <c r="L2891" s="1093"/>
      <c r="M2891" s="1093"/>
      <c r="N2891" s="1093"/>
      <c r="O2891" s="1094"/>
    </row>
    <row r="2892" spans="1:16" ht="17.25" customHeight="1">
      <c r="A2892" s="1084"/>
      <c r="B2892" s="352"/>
      <c r="C2892" s="1095" t="s">
        <v>188</v>
      </c>
      <c r="D2892" s="1096"/>
      <c r="E2892" s="1096"/>
      <c r="F2892" s="1096"/>
      <c r="G2892" s="1097"/>
      <c r="H2892" s="1104" t="s">
        <v>161</v>
      </c>
      <c r="I2892" s="1104"/>
      <c r="J2892" s="1107">
        <f>VLOOKUP($A2889,'Class-9'!$B$9:$K$108,6)</f>
        <v>0</v>
      </c>
      <c r="K2892" s="1108"/>
      <c r="L2892" s="1113" t="s">
        <v>77</v>
      </c>
      <c r="M2892" s="1114"/>
      <c r="N2892" s="1115" t="str">
        <f>Master!$E$14</f>
        <v>08151106901</v>
      </c>
      <c r="O2892" s="1116"/>
    </row>
    <row r="2893" spans="1:16" ht="17.25" customHeight="1">
      <c r="A2893" s="1084"/>
      <c r="B2893" s="47"/>
      <c r="C2893" s="1098"/>
      <c r="D2893" s="1099"/>
      <c r="E2893" s="1099"/>
      <c r="F2893" s="1099"/>
      <c r="G2893" s="1100"/>
      <c r="H2893" s="1105"/>
      <c r="I2893" s="1105"/>
      <c r="J2893" s="1109"/>
      <c r="K2893" s="1110"/>
      <c r="L2893" s="1071" t="s">
        <v>73</v>
      </c>
      <c r="M2893" s="1072"/>
      <c r="N2893" s="1072"/>
      <c r="O2893" s="1073"/>
      <c r="P2893" s="165" t="s">
        <v>196</v>
      </c>
    </row>
    <row r="2894" spans="1:16" ht="17.25" customHeight="1" thickBot="1">
      <c r="A2894" s="1084"/>
      <c r="B2894" s="47"/>
      <c r="C2894" s="1101"/>
      <c r="D2894" s="1102"/>
      <c r="E2894" s="1102"/>
      <c r="F2894" s="1102"/>
      <c r="G2894" s="1103"/>
      <c r="H2894" s="1106"/>
      <c r="I2894" s="1106"/>
      <c r="J2894" s="1111"/>
      <c r="K2894" s="1112"/>
      <c r="L2894" s="1074" t="s">
        <v>57</v>
      </c>
      <c r="M2894" s="1075"/>
      <c r="N2894" s="1076" t="str">
        <f>Master!$E$6</f>
        <v>2021-22</v>
      </c>
      <c r="O2894" s="1077"/>
    </row>
    <row r="2895" spans="1:16" ht="21.75" customHeight="1">
      <c r="A2895" s="1084"/>
      <c r="B2895" s="49" t="s">
        <v>79</v>
      </c>
      <c r="C2895" s="1078" t="s">
        <v>22</v>
      </c>
      <c r="D2895" s="1079"/>
      <c r="E2895" s="1079"/>
      <c r="F2895" s="1080"/>
      <c r="G2895" s="482" t="s">
        <v>186</v>
      </c>
      <c r="H2895" s="1081">
        <f>VLOOKUP($A2889,'Class-9'!$B$9:$EX$108,4,0)</f>
        <v>0</v>
      </c>
      <c r="I2895" s="1081"/>
      <c r="J2895" s="1081"/>
      <c r="K2895" s="1081"/>
      <c r="L2895" s="1081"/>
      <c r="M2895" s="1081"/>
      <c r="N2895" s="1081"/>
      <c r="O2895" s="1082"/>
    </row>
    <row r="2896" spans="1:16" ht="21.75" customHeight="1">
      <c r="A2896" s="1084"/>
      <c r="B2896" s="49" t="s">
        <v>79</v>
      </c>
      <c r="C2896" s="1065" t="s">
        <v>24</v>
      </c>
      <c r="D2896" s="1066"/>
      <c r="E2896" s="1066"/>
      <c r="F2896" s="1067"/>
      <c r="G2896" s="483" t="s">
        <v>186</v>
      </c>
      <c r="H2896" s="1068">
        <f>VLOOKUP($A2889,'Class-9'!$B$9:$EX$108,7,0)</f>
        <v>0</v>
      </c>
      <c r="I2896" s="1068"/>
      <c r="J2896" s="1068"/>
      <c r="K2896" s="1068"/>
      <c r="L2896" s="1068"/>
      <c r="M2896" s="1068"/>
      <c r="N2896" s="1068"/>
      <c r="O2896" s="1069"/>
    </row>
    <row r="2897" spans="1:15" ht="21.75" customHeight="1">
      <c r="A2897" s="1084"/>
      <c r="B2897" s="49" t="s">
        <v>79</v>
      </c>
      <c r="C2897" s="1065" t="s">
        <v>25</v>
      </c>
      <c r="D2897" s="1066"/>
      <c r="E2897" s="1066"/>
      <c r="F2897" s="1067"/>
      <c r="G2897" s="483" t="s">
        <v>186</v>
      </c>
      <c r="H2897" s="1068">
        <f>VLOOKUP($A2889,'Class-9'!$B$9:$EX$108,8,0)</f>
        <v>0</v>
      </c>
      <c r="I2897" s="1068"/>
      <c r="J2897" s="1068"/>
      <c r="K2897" s="1068"/>
      <c r="L2897" s="1068"/>
      <c r="M2897" s="1068"/>
      <c r="N2897" s="1068"/>
      <c r="O2897" s="1069"/>
    </row>
    <row r="2898" spans="1:15" ht="21.75" customHeight="1">
      <c r="A2898" s="1084"/>
      <c r="B2898" s="49" t="s">
        <v>79</v>
      </c>
      <c r="C2898" s="1065" t="s">
        <v>58</v>
      </c>
      <c r="D2898" s="1066"/>
      <c r="E2898" s="1066"/>
      <c r="F2898" s="1067"/>
      <c r="G2898" s="483" t="s">
        <v>186</v>
      </c>
      <c r="H2898" s="1068">
        <f>VLOOKUP($A2889,'Class-9'!$B$9:$EX$108,9,0)</f>
        <v>0</v>
      </c>
      <c r="I2898" s="1068"/>
      <c r="J2898" s="1068"/>
      <c r="K2898" s="1068"/>
      <c r="L2898" s="1068"/>
      <c r="M2898" s="1068"/>
      <c r="N2898" s="1068"/>
      <c r="O2898" s="1069"/>
    </row>
    <row r="2899" spans="1:15" ht="21.75" customHeight="1">
      <c r="A2899" s="1084"/>
      <c r="B2899" s="49" t="s">
        <v>79</v>
      </c>
      <c r="C2899" s="1065" t="s">
        <v>59</v>
      </c>
      <c r="D2899" s="1066"/>
      <c r="E2899" s="1066"/>
      <c r="F2899" s="1067"/>
      <c r="G2899" s="483" t="s">
        <v>186</v>
      </c>
      <c r="H2899" s="1070" t="str">
        <f>CONCATENATE('Class-9'!$G$4,'Class-9'!$J$4)</f>
        <v>9(A)</v>
      </c>
      <c r="I2899" s="1068"/>
      <c r="J2899" s="1068"/>
      <c r="K2899" s="1068"/>
      <c r="L2899" s="1068"/>
      <c r="M2899" s="1068"/>
      <c r="N2899" s="1068"/>
      <c r="O2899" s="1069"/>
    </row>
    <row r="2900" spans="1:15" ht="21.75" customHeight="1" thickBot="1">
      <c r="A2900" s="1084"/>
      <c r="B2900" s="49" t="s">
        <v>79</v>
      </c>
      <c r="C2900" s="1145" t="s">
        <v>27</v>
      </c>
      <c r="D2900" s="1146"/>
      <c r="E2900" s="1146"/>
      <c r="F2900" s="1147"/>
      <c r="G2900" s="484" t="s">
        <v>186</v>
      </c>
      <c r="H2900" s="1148">
        <f>VLOOKUP($A2889,'Class-9'!$B$9:$EX$108,10,0)</f>
        <v>0</v>
      </c>
      <c r="I2900" s="1148"/>
      <c r="J2900" s="1148"/>
      <c r="K2900" s="1148"/>
      <c r="L2900" s="1148"/>
      <c r="M2900" s="1148"/>
      <c r="N2900" s="1148"/>
      <c r="O2900" s="1149"/>
    </row>
    <row r="2901" spans="1:15" ht="19.5" customHeight="1">
      <c r="A2901" s="1084"/>
      <c r="B2901" s="60" t="s">
        <v>79</v>
      </c>
      <c r="C2901" s="1150" t="s">
        <v>60</v>
      </c>
      <c r="D2901" s="1151"/>
      <c r="E2901" s="1154" t="s">
        <v>83</v>
      </c>
      <c r="F2901" s="1154" t="s">
        <v>84</v>
      </c>
      <c r="G2901" s="1156" t="s">
        <v>33</v>
      </c>
      <c r="H2901" s="1158" t="s">
        <v>61</v>
      </c>
      <c r="I2901" s="1158"/>
      <c r="J2901" s="1159"/>
      <c r="K2901" s="1160" t="s">
        <v>100</v>
      </c>
      <c r="L2901" s="1161"/>
      <c r="M2901" s="1162"/>
      <c r="N2901" s="1154" t="s">
        <v>91</v>
      </c>
      <c r="O2901" s="1163" t="s">
        <v>209</v>
      </c>
    </row>
    <row r="2902" spans="1:15" ht="21.75" customHeight="1">
      <c r="A2902" s="1084"/>
      <c r="B2902" s="60"/>
      <c r="C2902" s="1152"/>
      <c r="D2902" s="1153"/>
      <c r="E2902" s="1155"/>
      <c r="F2902" s="1155"/>
      <c r="G2902" s="1157"/>
      <c r="H2902" s="507" t="s">
        <v>32</v>
      </c>
      <c r="I2902" s="347" t="s">
        <v>199</v>
      </c>
      <c r="J2902" s="508" t="s">
        <v>33</v>
      </c>
      <c r="K2902" s="507" t="s">
        <v>32</v>
      </c>
      <c r="L2902" s="347" t="s">
        <v>199</v>
      </c>
      <c r="M2902" s="508" t="s">
        <v>33</v>
      </c>
      <c r="N2902" s="1155"/>
      <c r="O2902" s="1164"/>
    </row>
    <row r="2903" spans="1:15" ht="21.75" customHeight="1" thickBot="1">
      <c r="A2903" s="1084"/>
      <c r="B2903" s="60" t="s">
        <v>79</v>
      </c>
      <c r="C2903" s="1139" t="s">
        <v>62</v>
      </c>
      <c r="D2903" s="1140"/>
      <c r="E2903" s="509">
        <f>'Class-9'!$L$7</f>
        <v>20</v>
      </c>
      <c r="F2903" s="509">
        <f>'Class-9'!$M$7</f>
        <v>20</v>
      </c>
      <c r="G2903" s="510">
        <f>SUM(E2903:F2903)</f>
        <v>40</v>
      </c>
      <c r="H2903" s="509">
        <f>'Class-9'!$O$7</f>
        <v>48</v>
      </c>
      <c r="I2903" s="509">
        <f>'Class-9'!$P$7</f>
        <v>12</v>
      </c>
      <c r="J2903" s="510">
        <f>SUM(H2903:I2903)</f>
        <v>60</v>
      </c>
      <c r="K2903" s="509">
        <f>'Class-9'!$R$7</f>
        <v>80</v>
      </c>
      <c r="L2903" s="509">
        <f>'Class-9'!$S$7</f>
        <v>20</v>
      </c>
      <c r="M2903" s="510">
        <f>SUM(K2903:L2903)</f>
        <v>100</v>
      </c>
      <c r="N2903" s="509">
        <f>SUM(G2903,J2903,M2903)</f>
        <v>200</v>
      </c>
      <c r="O2903" s="1165"/>
    </row>
    <row r="2904" spans="1:15" ht="17.25" customHeight="1">
      <c r="A2904" s="1084"/>
      <c r="B2904" s="60" t="s">
        <v>79</v>
      </c>
      <c r="C2904" s="1141" t="str">
        <f>'Class-9'!$L$3</f>
        <v>HINDI</v>
      </c>
      <c r="D2904" s="1142"/>
      <c r="E2904" s="511">
        <f>IF($J2892="TC",0,IF($J2892="Nso",0,VLOOKUP($A2889,'Class-9'!$B$9:$EX$108,11,0)))</f>
        <v>0</v>
      </c>
      <c r="F2904" s="511">
        <f>IF($J2892="TC",0,IF($J2892="Nso",0,VLOOKUP($A2889,'Class-9'!$B$9:$EX$108,12,0)))</f>
        <v>0</v>
      </c>
      <c r="G2904" s="512">
        <f>E2904+F2904</f>
        <v>0</v>
      </c>
      <c r="H2904" s="511">
        <f>IF($J2892="TC",0,IF($J2892="Nso",0,VLOOKUP($A2889,'Class-9'!$B$9:$EX$108,14,0)))</f>
        <v>0</v>
      </c>
      <c r="I2904" s="511">
        <f>IF($J2892="TC",0,IF($J2892="Nso",0,VLOOKUP($A2889,'Class-9'!$B$9:$EX$108,15,0)))</f>
        <v>0</v>
      </c>
      <c r="J2904" s="512">
        <f>H2904+I2904</f>
        <v>0</v>
      </c>
      <c r="K2904" s="511">
        <f>IF($J2892="TC",0,IF($J2892="Nso",0,VLOOKUP($A2889,'Class-9'!$B$9:$EX$108,17,0)))</f>
        <v>0</v>
      </c>
      <c r="L2904" s="511">
        <f>IF($J2892="Nso",0,VLOOKUP($A2889,'Class-9'!$B$9:$EX$108,18,0))</f>
        <v>0</v>
      </c>
      <c r="M2904" s="512">
        <f>K2904+L2904</f>
        <v>0</v>
      </c>
      <c r="N2904" s="511">
        <f>G2904+J2904+M2904</f>
        <v>0</v>
      </c>
      <c r="O2904" s="513" t="str">
        <f>IF($J2892="TC",0,IF($J2892="Nso",0,VLOOKUP($A2889,'Class-9'!$B$9:$EX$108,24,0)))</f>
        <v/>
      </c>
    </row>
    <row r="2905" spans="1:15" ht="17.25" customHeight="1">
      <c r="A2905" s="1084"/>
      <c r="B2905" s="60" t="s">
        <v>79</v>
      </c>
      <c r="C2905" s="1143" t="str">
        <f>'Class-9'!$Z$3</f>
        <v>ENGLISH</v>
      </c>
      <c r="D2905" s="1144"/>
      <c r="E2905" s="511">
        <f>IF($J2892="TC",0,IF($J2892="Nso",0,VLOOKUP($A2889,'Class-9'!$B$9:$EX$108,25,0)))</f>
        <v>0</v>
      </c>
      <c r="F2905" s="511">
        <f>IF($J2892="TC",0,IF($J2892="Nso",0,VLOOKUP($A2889,'Class-9'!$B$9:$EX$108,26,0)))</f>
        <v>0</v>
      </c>
      <c r="G2905" s="514">
        <f t="shared" ref="G2905:G2909" si="308">E2905+F2905</f>
        <v>0</v>
      </c>
      <c r="H2905" s="472">
        <f>IF($J2892="TC",0,IF($J2892="Nso",0,VLOOKUP($A2889,'Class-9'!$B$9:$EX$108,28,0)))</f>
        <v>0</v>
      </c>
      <c r="I2905" s="511">
        <f>IF($J2892="TC",0,IF($J2892="Nso",0,VLOOKUP($A2889,'Class-9'!$B$9:$EX$108,29,0)))</f>
        <v>0</v>
      </c>
      <c r="J2905" s="514">
        <f t="shared" ref="J2905:J2909" si="309">H2905+I2905</f>
        <v>0</v>
      </c>
      <c r="K2905" s="511">
        <f>IF($J2892="TC",0,IF($J2892="Nso",0,VLOOKUP($A2889,'Class-9'!$B$9:$EX$108,31,0)))</f>
        <v>0</v>
      </c>
      <c r="L2905" s="511">
        <f>IF($J2892="Nso",0,VLOOKUP($A2889,'Class-9'!$B$9:$EX$108,32,0))</f>
        <v>0</v>
      </c>
      <c r="M2905" s="514">
        <f t="shared" ref="M2905:M2909" si="310">K2905+L2905</f>
        <v>0</v>
      </c>
      <c r="N2905" s="511">
        <f t="shared" ref="N2905:N2909" si="311">G2905+J2905+M2905</f>
        <v>0</v>
      </c>
      <c r="O2905" s="513" t="str">
        <f>IF($J2892="TC",0,IF($J2892="Nso",0,VLOOKUP($A2889,'Class-9'!$B$9:$EX$108,38,0)))</f>
        <v/>
      </c>
    </row>
    <row r="2906" spans="1:15" ht="17.25" customHeight="1">
      <c r="A2906" s="1084"/>
      <c r="B2906" s="60" t="s">
        <v>79</v>
      </c>
      <c r="C2906" s="1143" t="str">
        <f>'Class-9'!$AN$3</f>
        <v>SANSKRIT</v>
      </c>
      <c r="D2906" s="1144"/>
      <c r="E2906" s="511">
        <f>IF($J2892="TC",0,IF($J2892="Nso",0,VLOOKUP($A2889,'Class-9'!$B$9:$EX$108,39,0)))</f>
        <v>0</v>
      </c>
      <c r="F2906" s="511">
        <f>IF($J2892="TC",0,IF($J2892="TC",0,IF($J2892="Nso",0,VLOOKUP($A2889,'Class-9'!$B$9:$EX$108,40,0))))</f>
        <v>0</v>
      </c>
      <c r="G2906" s="514">
        <f t="shared" si="308"/>
        <v>0</v>
      </c>
      <c r="H2906" s="472">
        <f>IF($J2892="TC",0,IF($J2892="Nso",0,VLOOKUP($A2889,'Class-9'!$B$9:$EX$108,42,0)))</f>
        <v>0</v>
      </c>
      <c r="I2906" s="511">
        <f>IF($J2892="TC",0,IF($J2892="Nso",0,VLOOKUP($A2889,'Class-9'!$B$9:$EX$108,43,0)))</f>
        <v>0</v>
      </c>
      <c r="J2906" s="514">
        <f t="shared" si="309"/>
        <v>0</v>
      </c>
      <c r="K2906" s="511">
        <f>IF($J2892="TC",0,IF($J2892="Nso",0,VLOOKUP($A2889,'Class-9'!$B$9:$EX$108,45,0)))</f>
        <v>0</v>
      </c>
      <c r="L2906" s="511">
        <f>IF($J2892="Nso",0,VLOOKUP($A2889,'Class-9'!$B$9:$EX$108,46,0))</f>
        <v>0</v>
      </c>
      <c r="M2906" s="514">
        <f t="shared" si="310"/>
        <v>0</v>
      </c>
      <c r="N2906" s="511">
        <f t="shared" si="311"/>
        <v>0</v>
      </c>
      <c r="O2906" s="513" t="str">
        <f>IF($J2892="TC",0,IF($J2892="Nso",0,VLOOKUP($A2889,'Class-9'!$B$9:$EX$108,52,0)))</f>
        <v/>
      </c>
    </row>
    <row r="2907" spans="1:15" ht="17.25" customHeight="1">
      <c r="A2907" s="1084"/>
      <c r="B2907" s="60" t="s">
        <v>79</v>
      </c>
      <c r="C2907" s="1143" t="str">
        <f>'Class-9'!$BB$3</f>
        <v>SCIENCE</v>
      </c>
      <c r="D2907" s="1144"/>
      <c r="E2907" s="511">
        <f>IF($J2892="TC",0,IF($J2892="Nso",0,VLOOKUP($A2889,'Class-9'!$B$9:$EX$108,53,0)))</f>
        <v>0</v>
      </c>
      <c r="F2907" s="511">
        <f>IF($J2892="TC",0,IF($J2892="Nso",0,VLOOKUP($A2889,'Class-9'!$B$9:$EX$108,54,0)))</f>
        <v>0</v>
      </c>
      <c r="G2907" s="514">
        <f t="shared" si="308"/>
        <v>0</v>
      </c>
      <c r="H2907" s="472">
        <f>IF($J2892="TC",0,IF($J2892="Nso",0,VLOOKUP($A2889,'Class-9'!$B$9:$EX$108,56,0)))</f>
        <v>0</v>
      </c>
      <c r="I2907" s="511">
        <f>IF($J2892="TC",0,IF($J2892="Nso",0,VLOOKUP($A2889,'Class-9'!$B$9:$EX$108,57,0)))</f>
        <v>0</v>
      </c>
      <c r="J2907" s="514">
        <f t="shared" si="309"/>
        <v>0</v>
      </c>
      <c r="K2907" s="511">
        <f>IF($J2892="TC",0,IF($J2892="Nso",0,VLOOKUP($A2889,'Class-9'!$B$9:$EX$108,59,0)))</f>
        <v>0</v>
      </c>
      <c r="L2907" s="511">
        <f>IF($J2892="Nso",0,VLOOKUP($A2889,'Class-9'!$B$9:$EX$108,60,0))</f>
        <v>0</v>
      </c>
      <c r="M2907" s="514">
        <f t="shared" si="310"/>
        <v>0</v>
      </c>
      <c r="N2907" s="511">
        <f t="shared" si="311"/>
        <v>0</v>
      </c>
      <c r="O2907" s="513" t="str">
        <f>IF($J2892="TC",0,IF($J2892="Nso",0,VLOOKUP($A2889,'Class-9'!$B$9:$EX$108,66,0)))</f>
        <v/>
      </c>
    </row>
    <row r="2908" spans="1:15" ht="17.25" customHeight="1">
      <c r="A2908" s="1084"/>
      <c r="B2908" s="60" t="s">
        <v>79</v>
      </c>
      <c r="C2908" s="1143" t="str">
        <f>'Class-9'!$BP$3</f>
        <v>MATHEMATICS</v>
      </c>
      <c r="D2908" s="1144"/>
      <c r="E2908" s="511">
        <f>IF($J2892="TC",0,IF($J2892="Nso",0,VLOOKUP($A2889,'Class-9'!$B$9:$EX$108,67,0)))</f>
        <v>0</v>
      </c>
      <c r="F2908" s="511">
        <f>IF($J2892="TC",0,IF($J2892="Nso",0,VLOOKUP($A2889,'Class-9'!$B$9:$EX$108,68,0)))</f>
        <v>0</v>
      </c>
      <c r="G2908" s="514">
        <f t="shared" si="308"/>
        <v>0</v>
      </c>
      <c r="H2908" s="472">
        <f>IF($J2892="TC",0,IF($J2892="Nso",0,VLOOKUP($A2889,'Class-9'!$B$9:$EX$108,70,0)))</f>
        <v>0</v>
      </c>
      <c r="I2908" s="511">
        <f>IF($J2892="TC",0,IF($J2892="Nso",0,VLOOKUP($A2889,'Class-9'!$B$9:$EX$108,71,0)))</f>
        <v>0</v>
      </c>
      <c r="J2908" s="514">
        <f t="shared" si="309"/>
        <v>0</v>
      </c>
      <c r="K2908" s="511">
        <f>IF($J2892="TC",0,IF($J2892="Nso",0,VLOOKUP($A2889,'Class-9'!$B$9:$EX$108,73,0)))</f>
        <v>0</v>
      </c>
      <c r="L2908" s="511">
        <f>IF($J2892="Nso",0,VLOOKUP($A2889,'Class-9'!$B$9:$EX$108,74,0))</f>
        <v>0</v>
      </c>
      <c r="M2908" s="514">
        <f t="shared" si="310"/>
        <v>0</v>
      </c>
      <c r="N2908" s="511">
        <f t="shared" si="311"/>
        <v>0</v>
      </c>
      <c r="O2908" s="513" t="str">
        <f>IF($J2892="TC",0,IF($J2892="Nso",0,VLOOKUP($A2889,'Class-9'!$B$9:$EX$108,80,0)))</f>
        <v/>
      </c>
    </row>
    <row r="2909" spans="1:15" ht="17.25" customHeight="1" thickBot="1">
      <c r="A2909" s="1084"/>
      <c r="B2909" s="60" t="s">
        <v>79</v>
      </c>
      <c r="C2909" s="1117" t="str">
        <f>'Class-9'!$CD$3</f>
        <v>SOCIAL SCIENCE</v>
      </c>
      <c r="D2909" s="1118"/>
      <c r="E2909" s="511">
        <f>IF($J2892="TC",0,IF($J2892="Nso",0,VLOOKUP($A2889,'Class-9'!$B$9:$EX$108,81,0)))</f>
        <v>0</v>
      </c>
      <c r="F2909" s="511">
        <f>IF($J2892="TC",0,IF($J2892="Nso",0,VLOOKUP($A2889,'Class-9'!$B$9:$EX$108,82,0)))</f>
        <v>0</v>
      </c>
      <c r="G2909" s="515">
        <f t="shared" si="308"/>
        <v>0</v>
      </c>
      <c r="H2909" s="516">
        <f>IF($J2892="TC",0,IF($J2892="Nso",0,VLOOKUP($A2889,'Class-9'!$B$9:$EX$108,84,0)))</f>
        <v>0</v>
      </c>
      <c r="I2909" s="511">
        <f>IF($J2892="TC",0,IF($J2892="Nso",0,VLOOKUP($A2889,'Class-9'!$B$9:$EX$108,85,0)))</f>
        <v>0</v>
      </c>
      <c r="J2909" s="515">
        <f t="shared" si="309"/>
        <v>0</v>
      </c>
      <c r="K2909" s="511">
        <f>IF($J2892="TC",0,IF($J2892="Nso",0,VLOOKUP($A2889,'Class-9'!$B$9:$EX$108,87,0)))</f>
        <v>0</v>
      </c>
      <c r="L2909" s="511">
        <f>IF($J2892="Nso",0,VLOOKUP($A2889,'Class-9'!$B$9:$EX$108,88,0))</f>
        <v>0</v>
      </c>
      <c r="M2909" s="515">
        <f t="shared" si="310"/>
        <v>0</v>
      </c>
      <c r="N2909" s="511">
        <f t="shared" si="311"/>
        <v>0</v>
      </c>
      <c r="O2909" s="513" t="str">
        <f>IF($J2892="TC",0,IF($J2892="Nso",0,VLOOKUP($A2889,'Class-9'!$B$9:$EX$108,94,0)))</f>
        <v/>
      </c>
    </row>
    <row r="2910" spans="1:15" ht="21.75" customHeight="1">
      <c r="A2910" s="1084"/>
      <c r="B2910" s="60" t="s">
        <v>79</v>
      </c>
      <c r="C2910" s="1119" t="s">
        <v>92</v>
      </c>
      <c r="D2910" s="1120"/>
      <c r="E2910" s="1121"/>
      <c r="F2910" s="1125" t="s">
        <v>93</v>
      </c>
      <c r="G2910" s="1126"/>
      <c r="H2910" s="1127" t="s">
        <v>94</v>
      </c>
      <c r="I2910" s="1128"/>
      <c r="J2910" s="1129" t="s">
        <v>47</v>
      </c>
      <c r="K2910" s="1130"/>
      <c r="L2910" s="517" t="s">
        <v>114</v>
      </c>
      <c r="M2910" s="1131" t="s">
        <v>45</v>
      </c>
      <c r="N2910" s="1132"/>
      <c r="O2910" s="518" t="s">
        <v>49</v>
      </c>
    </row>
    <row r="2911" spans="1:15" ht="21.75" customHeight="1" thickBot="1">
      <c r="A2911" s="1084"/>
      <c r="B2911" s="60" t="s">
        <v>79</v>
      </c>
      <c r="C2911" s="1122"/>
      <c r="D2911" s="1123"/>
      <c r="E2911" s="1124"/>
      <c r="F2911" s="1133">
        <f>IF($J2892="TC",0,IF($J2892="Nso",0,VLOOKUP($A2889,'Class-9'!$B$9:$EX$108,146,0)))</f>
        <v>0</v>
      </c>
      <c r="G2911" s="1134"/>
      <c r="H2911" s="1133">
        <f>IF($J2892="TC",0,IF($J2892="Nso",0,VLOOKUP($A2889,'Class-9'!$B$9:$EX$108,147,0)))</f>
        <v>0</v>
      </c>
      <c r="I2911" s="1134"/>
      <c r="J2911" s="1135">
        <f>IF($J2892="TC",0,IF($J2892="Nso",0,VLOOKUP($A2889,'Class-9'!$B$9:$EX$108,148,0)))</f>
        <v>0</v>
      </c>
      <c r="K2911" s="1136"/>
      <c r="L2911" s="349" t="str">
        <f>IF($J2892="TC",0,IF($J2892="Nso",0,VLOOKUP($A2889,'Class-9'!$B$9:$EX$108,149,0)))</f>
        <v/>
      </c>
      <c r="M2911" s="1137" t="str">
        <f>IF($J2892="TC","TC",IF($J2892="Nso","NSO",VLOOKUP($A2889,'Class-9'!$B$9:$EX$108,150,0)))</f>
        <v/>
      </c>
      <c r="N2911" s="1138"/>
      <c r="O2911" s="123" t="str">
        <f>IF($J2892="Nso",0,VLOOKUP($A2889,'Class-9'!$B$9:$EX$108,152,0))</f>
        <v/>
      </c>
    </row>
    <row r="2912" spans="1:15" ht="21.75" customHeight="1">
      <c r="A2912" s="1084"/>
      <c r="B2912" s="60" t="s">
        <v>79</v>
      </c>
      <c r="C2912" s="1186" t="s">
        <v>65</v>
      </c>
      <c r="D2912" s="1187"/>
      <c r="E2912" s="1187"/>
      <c r="F2912" s="1187"/>
      <c r="G2912" s="1187"/>
      <c r="H2912" s="1188"/>
      <c r="I2912" s="1189" t="s">
        <v>66</v>
      </c>
      <c r="J2912" s="1190"/>
      <c r="K2912" s="1190"/>
      <c r="L2912" s="124">
        <f>VLOOKUP($A2889,'Class-9'!$B$9:$EX$108,143,0)</f>
        <v>0</v>
      </c>
      <c r="M2912" s="1191" t="s">
        <v>126</v>
      </c>
      <c r="N2912" s="1192"/>
      <c r="O2912" s="1193"/>
    </row>
    <row r="2913" spans="1:15" ht="21.75" customHeight="1" thickBot="1">
      <c r="A2913" s="1084"/>
      <c r="B2913" s="60" t="s">
        <v>79</v>
      </c>
      <c r="C2913" s="1194" t="s">
        <v>60</v>
      </c>
      <c r="D2913" s="1195"/>
      <c r="E2913" s="1195"/>
      <c r="F2913" s="1196" t="s">
        <v>197</v>
      </c>
      <c r="G2913" s="1196"/>
      <c r="H2913" s="351" t="s">
        <v>53</v>
      </c>
      <c r="I2913" s="1197" t="s">
        <v>67</v>
      </c>
      <c r="J2913" s="1198"/>
      <c r="K2913" s="1198"/>
      <c r="L2913" s="174">
        <f>VLOOKUP($A2889,'Class-9'!$B$9:$EX$108,144,0)</f>
        <v>0</v>
      </c>
      <c r="M2913" s="1199" t="str">
        <f>IF($J2892="TC",0,IF($J2892="Nso",0,VLOOKUP($A2889,'Class-9'!$B$9:$EX$108,145,0)))</f>
        <v/>
      </c>
      <c r="N2913" s="1200"/>
      <c r="O2913" s="1201"/>
    </row>
    <row r="2914" spans="1:15" ht="21.75" customHeight="1">
      <c r="A2914" s="1084"/>
      <c r="B2914" s="60" t="s">
        <v>79</v>
      </c>
      <c r="C2914" s="1194"/>
      <c r="D2914" s="1195"/>
      <c r="E2914" s="1195"/>
      <c r="F2914" s="1196"/>
      <c r="G2914" s="1196"/>
      <c r="H2914" s="490" t="s">
        <v>203</v>
      </c>
      <c r="I2914" s="1202" t="s">
        <v>68</v>
      </c>
      <c r="J2914" s="1203"/>
      <c r="K2914" s="1203"/>
      <c r="L2914" s="1204">
        <f>IF($J2892="TC","Transferred",IF($J2892="Nso","NameSeparated",VLOOKUP($A2889,'Class-9'!$B$9:$EX$108,153,0)))</f>
        <v>0</v>
      </c>
      <c r="M2914" s="1204"/>
      <c r="N2914" s="1204"/>
      <c r="O2914" s="1205"/>
    </row>
    <row r="2915" spans="1:15" s="489" customFormat="1" ht="17.25" customHeight="1">
      <c r="A2915" s="1084"/>
      <c r="B2915" s="488" t="s">
        <v>79</v>
      </c>
      <c r="C2915" s="1166" t="str">
        <f>'Class-9'!$CR$3</f>
        <v>Foundation Of Information Tech.</v>
      </c>
      <c r="D2915" s="1167"/>
      <c r="E2915" s="1168"/>
      <c r="F2915" s="1169" t="str">
        <f>IF($J2892="TC",0,IF($J2892="Nso",0,VLOOKUP($A2889,'Class-9'!$B$9:$GA$108,170,0)))</f>
        <v>0/200</v>
      </c>
      <c r="G2915" s="1169"/>
      <c r="H2915" s="122">
        <f>IF($J2892="TC",0,IF($J2892="Nso",0,VLOOKUP($A2889,'Class-9'!$B$9:$GA$108,106,0)))</f>
        <v>0</v>
      </c>
      <c r="I2915" s="1170" t="s">
        <v>81</v>
      </c>
      <c r="J2915" s="1171"/>
      <c r="K2915" s="1171"/>
      <c r="L2915" s="1172">
        <f>'Class-9'!$T$2</f>
        <v>44676</v>
      </c>
      <c r="M2915" s="1173"/>
      <c r="N2915" s="1173"/>
      <c r="O2915" s="1174"/>
    </row>
    <row r="2916" spans="1:15" s="489" customFormat="1" ht="17.25" customHeight="1">
      <c r="A2916" s="1084"/>
      <c r="B2916" s="488" t="s">
        <v>79</v>
      </c>
      <c r="C2916" s="1175" t="str">
        <f>'Class-9'!$DD$3</f>
        <v>Health &amp; Phy. Edu.</v>
      </c>
      <c r="D2916" s="1169"/>
      <c r="E2916" s="1169"/>
      <c r="F2916" s="1176" t="str">
        <f>IF($J2892="TC",0,IF($J2892="Nso",0,VLOOKUP($A2889,'Class-9'!$B$9:$GA$108,174,0)))</f>
        <v>0/200</v>
      </c>
      <c r="G2916" s="1177"/>
      <c r="H2916" s="122">
        <f>IF($J2892="TC",0,IF($J2892="Nso",0,VLOOKUP($A2889,'Class-9'!$B$9:$GA$108,118,0)))</f>
        <v>0</v>
      </c>
      <c r="I2916" s="1178"/>
      <c r="J2916" s="1179"/>
      <c r="K2916" s="1179"/>
      <c r="L2916" s="1179"/>
      <c r="M2916" s="1179"/>
      <c r="N2916" s="1179"/>
      <c r="O2916" s="1180"/>
    </row>
    <row r="2917" spans="1:15" s="489" customFormat="1" ht="17.25" customHeight="1">
      <c r="A2917" s="1084"/>
      <c r="B2917" s="488" t="s">
        <v>79</v>
      </c>
      <c r="C2917" s="1184" t="str">
        <f>'Class-9'!$DP$3</f>
        <v>S.U.P.W.</v>
      </c>
      <c r="D2917" s="1185"/>
      <c r="E2917" s="1185"/>
      <c r="F2917" s="1176" t="str">
        <f>IF($J2892="TC",0,IF($J2892="Nso",0,VLOOKUP($A2889,'Class-9'!$B$9:$GA$108,178,0)))</f>
        <v>0/100</v>
      </c>
      <c r="G2917" s="1177"/>
      <c r="H2917" s="122">
        <f>IF($J2892="TC",0,IF($J2892="Nso",0,VLOOKUP($A2889,'Class-9'!$B$9:$GA$108,124,0)))</f>
        <v>0</v>
      </c>
      <c r="I2917" s="1181"/>
      <c r="J2917" s="1182"/>
      <c r="K2917" s="1182"/>
      <c r="L2917" s="1182"/>
      <c r="M2917" s="1182"/>
      <c r="N2917" s="1182"/>
      <c r="O2917" s="1183"/>
    </row>
    <row r="2918" spans="1:15" s="489" customFormat="1" ht="17.25" customHeight="1">
      <c r="A2918" s="1084"/>
      <c r="B2918" s="488"/>
      <c r="C2918" s="1184" t="str">
        <f>'Class-9'!$DV$3</f>
        <v>ART EDUCATION</v>
      </c>
      <c r="D2918" s="1185"/>
      <c r="E2918" s="1185"/>
      <c r="F2918" s="1176" t="str">
        <f>IF($J2891="TC",0,IF($J2891="Nso",0,VLOOKUP($A2889,'Class-9'!$B$9:$GA$108,182,0)))</f>
        <v>0/100</v>
      </c>
      <c r="G2918" s="1177"/>
      <c r="H2918" s="122">
        <f>IF($J2891="TC",0,IF($J2891="Nso",0,VLOOKUP($A2889,'Class-9'!$B$9:$GA$108,130,0)))</f>
        <v>0</v>
      </c>
      <c r="I2918" s="1237" t="s">
        <v>95</v>
      </c>
      <c r="J2918" s="1221"/>
      <c r="K2918" s="1221"/>
      <c r="L2918" s="1221"/>
      <c r="M2918" s="1221"/>
      <c r="N2918" s="1221"/>
      <c r="O2918" s="1222"/>
    </row>
    <row r="2919" spans="1:15" s="489" customFormat="1" ht="17.25" customHeight="1" thickBot="1">
      <c r="A2919" s="1084"/>
      <c r="B2919" s="488" t="s">
        <v>79</v>
      </c>
      <c r="C2919" s="1238" t="str">
        <f>'Class-9'!$EB$3</f>
        <v>H &amp; C RAJ</v>
      </c>
      <c r="D2919" s="1239"/>
      <c r="E2919" s="1239"/>
      <c r="F2919" s="1240" t="str">
        <f>IF($J2892="TC",0,IF($J2892="Nso",0,VLOOKUP($A2889,'Class-9'!$B$9:$GZ$108,186,0)))</f>
        <v>0/200</v>
      </c>
      <c r="G2919" s="1241"/>
      <c r="H2919" s="468">
        <f>IF($J2892="TC",0,IF($J2892="Nso",0,VLOOKUP($A2889,'Class-9'!$B$9:$GAZ$108,142,0)))</f>
        <v>0</v>
      </c>
      <c r="I2919" s="1237" t="s">
        <v>74</v>
      </c>
      <c r="J2919" s="1221"/>
      <c r="K2919" s="1221"/>
      <c r="L2919" s="1221"/>
      <c r="M2919" s="1221"/>
      <c r="N2919" s="1221"/>
      <c r="O2919" s="1222"/>
    </row>
    <row r="2920" spans="1:15" ht="17.25" customHeight="1">
      <c r="A2920" s="1084"/>
      <c r="B2920" s="49" t="s">
        <v>79</v>
      </c>
      <c r="C2920" s="1209" t="s">
        <v>205</v>
      </c>
      <c r="D2920" s="1210"/>
      <c r="E2920" s="1211"/>
      <c r="F2920" s="1218" t="s">
        <v>206</v>
      </c>
      <c r="G2920" s="1219"/>
      <c r="H2920" s="519" t="s">
        <v>34</v>
      </c>
      <c r="I2920" s="1220" t="s">
        <v>75</v>
      </c>
      <c r="J2920" s="1221"/>
      <c r="K2920" s="1221"/>
      <c r="L2920" s="1221"/>
      <c r="M2920" s="1221"/>
      <c r="N2920" s="1221"/>
      <c r="O2920" s="1222"/>
    </row>
    <row r="2921" spans="1:15" ht="17.25" customHeight="1">
      <c r="A2921" s="1084"/>
      <c r="B2921" s="49" t="s">
        <v>79</v>
      </c>
      <c r="C2921" s="1212"/>
      <c r="D2921" s="1213"/>
      <c r="E2921" s="1214"/>
      <c r="F2921" s="1223" t="s">
        <v>207</v>
      </c>
      <c r="G2921" s="1224"/>
      <c r="H2921" s="520" t="s">
        <v>204</v>
      </c>
      <c r="I2921" s="1225" t="s">
        <v>76</v>
      </c>
      <c r="J2921" s="1226"/>
      <c r="K2921" s="1226"/>
      <c r="L2921" s="1226"/>
      <c r="M2921" s="1226"/>
      <c r="N2921" s="1226"/>
      <c r="O2921" s="1227"/>
    </row>
    <row r="2922" spans="1:15" ht="17.25" customHeight="1">
      <c r="A2922" s="1084"/>
      <c r="B2922" s="49" t="s">
        <v>79</v>
      </c>
      <c r="C2922" s="1212"/>
      <c r="D2922" s="1213"/>
      <c r="E2922" s="1214"/>
      <c r="F2922" s="1223" t="s">
        <v>211</v>
      </c>
      <c r="G2922" s="1224"/>
      <c r="H2922" s="520" t="s">
        <v>69</v>
      </c>
      <c r="I2922" s="1228"/>
      <c r="J2922" s="1229"/>
      <c r="K2922" s="1229"/>
      <c r="L2922" s="1229"/>
      <c r="M2922" s="1229"/>
      <c r="N2922" s="1229"/>
      <c r="O2922" s="1230"/>
    </row>
    <row r="2923" spans="1:15" ht="17.25" customHeight="1">
      <c r="A2923" s="1084"/>
      <c r="B2923" s="49" t="s">
        <v>79</v>
      </c>
      <c r="C2923" s="1212"/>
      <c r="D2923" s="1213"/>
      <c r="E2923" s="1214"/>
      <c r="F2923" s="1223" t="s">
        <v>212</v>
      </c>
      <c r="G2923" s="1224"/>
      <c r="H2923" s="520" t="s">
        <v>70</v>
      </c>
      <c r="I2923" s="1228"/>
      <c r="J2923" s="1229"/>
      <c r="K2923" s="1229"/>
      <c r="L2923" s="1229"/>
      <c r="M2923" s="1229"/>
      <c r="N2923" s="1229"/>
      <c r="O2923" s="1230"/>
    </row>
    <row r="2924" spans="1:15" ht="17.25" customHeight="1">
      <c r="A2924" s="1084"/>
      <c r="B2924" s="49" t="s">
        <v>79</v>
      </c>
      <c r="C2924" s="1212"/>
      <c r="D2924" s="1213"/>
      <c r="E2924" s="1214"/>
      <c r="F2924" s="1223" t="s">
        <v>125</v>
      </c>
      <c r="G2924" s="1224"/>
      <c r="H2924" s="520" t="s">
        <v>72</v>
      </c>
      <c r="I2924" s="1231" t="s">
        <v>96</v>
      </c>
      <c r="J2924" s="1232"/>
      <c r="K2924" s="1232"/>
      <c r="L2924" s="1232"/>
      <c r="M2924" s="1232"/>
      <c r="N2924" s="1232"/>
      <c r="O2924" s="1233"/>
    </row>
    <row r="2925" spans="1:15" ht="17.25" customHeight="1" thickBot="1">
      <c r="A2925" s="1084"/>
      <c r="B2925" s="62" t="s">
        <v>79</v>
      </c>
      <c r="C2925" s="1215"/>
      <c r="D2925" s="1216"/>
      <c r="E2925" s="1217"/>
      <c r="F2925" s="1206" t="s">
        <v>208</v>
      </c>
      <c r="G2925" s="1207"/>
      <c r="H2925" s="521" t="s">
        <v>71</v>
      </c>
      <c r="I2925" s="1234"/>
      <c r="J2925" s="1235"/>
      <c r="K2925" s="1235"/>
      <c r="L2925" s="1235"/>
      <c r="M2925" s="1235"/>
      <c r="N2925" s="1235"/>
      <c r="O2925" s="1236"/>
    </row>
    <row r="2926" spans="1:15" ht="24.75" customHeight="1" thickTop="1" thickBot="1">
      <c r="A2926" s="504">
        <f>A2889+1</f>
        <v>79</v>
      </c>
      <c r="B2926" s="1083" t="s">
        <v>56</v>
      </c>
      <c r="C2926" s="1083"/>
      <c r="D2926" s="1083"/>
      <c r="E2926" s="1083"/>
      <c r="F2926" s="1083"/>
      <c r="G2926" s="1083"/>
      <c r="H2926" s="1083"/>
      <c r="I2926" s="1083"/>
      <c r="J2926" s="1083"/>
      <c r="K2926" s="1083"/>
      <c r="L2926" s="1083"/>
      <c r="M2926" s="1083"/>
      <c r="N2926" s="1083"/>
      <c r="O2926" s="1083"/>
    </row>
    <row r="2927" spans="1:15" ht="42" customHeight="1" thickTop="1">
      <c r="A2927" s="1084"/>
      <c r="B2927" s="1085"/>
      <c r="C2927" s="1086"/>
      <c r="D2927" s="1089" t="str">
        <f>Master!$E$8</f>
        <v>Govt. Sr. Secondary School Raimalwada</v>
      </c>
      <c r="E2927" s="1090"/>
      <c r="F2927" s="1090"/>
      <c r="G2927" s="1090"/>
      <c r="H2927" s="1090"/>
      <c r="I2927" s="1090"/>
      <c r="J2927" s="1090"/>
      <c r="K2927" s="1090"/>
      <c r="L2927" s="1090"/>
      <c r="M2927" s="1090"/>
      <c r="N2927" s="1090"/>
      <c r="O2927" s="1091"/>
    </row>
    <row r="2928" spans="1:15" ht="27.75" customHeight="1" thickBot="1">
      <c r="A2928" s="1084"/>
      <c r="B2928" s="1087"/>
      <c r="C2928" s="1088"/>
      <c r="D2928" s="1092" t="str">
        <f>Master!$E$11</f>
        <v>P.S.-Bapini (Jodhpur)</v>
      </c>
      <c r="E2928" s="1093"/>
      <c r="F2928" s="1093"/>
      <c r="G2928" s="1093"/>
      <c r="H2928" s="1093"/>
      <c r="I2928" s="1093"/>
      <c r="J2928" s="1093"/>
      <c r="K2928" s="1093"/>
      <c r="L2928" s="1093"/>
      <c r="M2928" s="1093"/>
      <c r="N2928" s="1093"/>
      <c r="O2928" s="1094"/>
    </row>
    <row r="2929" spans="1:16" ht="17.25" customHeight="1">
      <c r="A2929" s="1084"/>
      <c r="B2929" s="352"/>
      <c r="C2929" s="1095" t="s">
        <v>188</v>
      </c>
      <c r="D2929" s="1096"/>
      <c r="E2929" s="1096"/>
      <c r="F2929" s="1096"/>
      <c r="G2929" s="1097"/>
      <c r="H2929" s="1104" t="s">
        <v>161</v>
      </c>
      <c r="I2929" s="1104"/>
      <c r="J2929" s="1107">
        <f>VLOOKUP($A2926,'Class-9'!$B$9:$K$108,6)</f>
        <v>0</v>
      </c>
      <c r="K2929" s="1108"/>
      <c r="L2929" s="1113" t="s">
        <v>77</v>
      </c>
      <c r="M2929" s="1114"/>
      <c r="N2929" s="1115" t="str">
        <f>Master!$E$14</f>
        <v>08151106901</v>
      </c>
      <c r="O2929" s="1116"/>
    </row>
    <row r="2930" spans="1:16" ht="17.25" customHeight="1">
      <c r="A2930" s="1084"/>
      <c r="B2930" s="47"/>
      <c r="C2930" s="1098"/>
      <c r="D2930" s="1099"/>
      <c r="E2930" s="1099"/>
      <c r="F2930" s="1099"/>
      <c r="G2930" s="1100"/>
      <c r="H2930" s="1105"/>
      <c r="I2930" s="1105"/>
      <c r="J2930" s="1109"/>
      <c r="K2930" s="1110"/>
      <c r="L2930" s="1071" t="s">
        <v>73</v>
      </c>
      <c r="M2930" s="1072"/>
      <c r="N2930" s="1072"/>
      <c r="O2930" s="1073"/>
      <c r="P2930" s="165" t="s">
        <v>196</v>
      </c>
    </row>
    <row r="2931" spans="1:16" ht="17.25" customHeight="1" thickBot="1">
      <c r="A2931" s="1084"/>
      <c r="B2931" s="47"/>
      <c r="C2931" s="1101"/>
      <c r="D2931" s="1102"/>
      <c r="E2931" s="1102"/>
      <c r="F2931" s="1102"/>
      <c r="G2931" s="1103"/>
      <c r="H2931" s="1106"/>
      <c r="I2931" s="1106"/>
      <c r="J2931" s="1111"/>
      <c r="K2931" s="1112"/>
      <c r="L2931" s="1074" t="s">
        <v>57</v>
      </c>
      <c r="M2931" s="1075"/>
      <c r="N2931" s="1076" t="str">
        <f>Master!$E$6</f>
        <v>2021-22</v>
      </c>
      <c r="O2931" s="1077"/>
    </row>
    <row r="2932" spans="1:16" ht="21.75" customHeight="1">
      <c r="A2932" s="1084"/>
      <c r="B2932" s="49" t="s">
        <v>79</v>
      </c>
      <c r="C2932" s="1078" t="s">
        <v>22</v>
      </c>
      <c r="D2932" s="1079"/>
      <c r="E2932" s="1079"/>
      <c r="F2932" s="1080"/>
      <c r="G2932" s="482" t="s">
        <v>186</v>
      </c>
      <c r="H2932" s="1081">
        <f>VLOOKUP($A2926,'Class-9'!$B$9:$EX$108,4,0)</f>
        <v>0</v>
      </c>
      <c r="I2932" s="1081"/>
      <c r="J2932" s="1081"/>
      <c r="K2932" s="1081"/>
      <c r="L2932" s="1081"/>
      <c r="M2932" s="1081"/>
      <c r="N2932" s="1081"/>
      <c r="O2932" s="1082"/>
    </row>
    <row r="2933" spans="1:16" ht="21.75" customHeight="1">
      <c r="A2933" s="1084"/>
      <c r="B2933" s="49" t="s">
        <v>79</v>
      </c>
      <c r="C2933" s="1065" t="s">
        <v>24</v>
      </c>
      <c r="D2933" s="1066"/>
      <c r="E2933" s="1066"/>
      <c r="F2933" s="1067"/>
      <c r="G2933" s="483" t="s">
        <v>186</v>
      </c>
      <c r="H2933" s="1068">
        <f>VLOOKUP($A2926,'Class-9'!$B$9:$EX$108,7,0)</f>
        <v>0</v>
      </c>
      <c r="I2933" s="1068"/>
      <c r="J2933" s="1068"/>
      <c r="K2933" s="1068"/>
      <c r="L2933" s="1068"/>
      <c r="M2933" s="1068"/>
      <c r="N2933" s="1068"/>
      <c r="O2933" s="1069"/>
    </row>
    <row r="2934" spans="1:16" ht="21.75" customHeight="1">
      <c r="A2934" s="1084"/>
      <c r="B2934" s="49" t="s">
        <v>79</v>
      </c>
      <c r="C2934" s="1065" t="s">
        <v>25</v>
      </c>
      <c r="D2934" s="1066"/>
      <c r="E2934" s="1066"/>
      <c r="F2934" s="1067"/>
      <c r="G2934" s="483" t="s">
        <v>186</v>
      </c>
      <c r="H2934" s="1068">
        <f>VLOOKUP($A2926,'Class-9'!$B$9:$EX$108,8,0)</f>
        <v>0</v>
      </c>
      <c r="I2934" s="1068"/>
      <c r="J2934" s="1068"/>
      <c r="K2934" s="1068"/>
      <c r="L2934" s="1068"/>
      <c r="M2934" s="1068"/>
      <c r="N2934" s="1068"/>
      <c r="O2934" s="1069"/>
    </row>
    <row r="2935" spans="1:16" ht="21.75" customHeight="1">
      <c r="A2935" s="1084"/>
      <c r="B2935" s="49" t="s">
        <v>79</v>
      </c>
      <c r="C2935" s="1065" t="s">
        <v>58</v>
      </c>
      <c r="D2935" s="1066"/>
      <c r="E2935" s="1066"/>
      <c r="F2935" s="1067"/>
      <c r="G2935" s="483" t="s">
        <v>186</v>
      </c>
      <c r="H2935" s="1068">
        <f>VLOOKUP($A2926,'Class-9'!$B$9:$EX$108,9,0)</f>
        <v>0</v>
      </c>
      <c r="I2935" s="1068"/>
      <c r="J2935" s="1068"/>
      <c r="K2935" s="1068"/>
      <c r="L2935" s="1068"/>
      <c r="M2935" s="1068"/>
      <c r="N2935" s="1068"/>
      <c r="O2935" s="1069"/>
    </row>
    <row r="2936" spans="1:16" ht="21.75" customHeight="1">
      <c r="A2936" s="1084"/>
      <c r="B2936" s="49" t="s">
        <v>79</v>
      </c>
      <c r="C2936" s="1065" t="s">
        <v>59</v>
      </c>
      <c r="D2936" s="1066"/>
      <c r="E2936" s="1066"/>
      <c r="F2936" s="1067"/>
      <c r="G2936" s="483" t="s">
        <v>186</v>
      </c>
      <c r="H2936" s="1070" t="str">
        <f>CONCATENATE('Class-9'!$G$4,'Class-9'!$J$4)</f>
        <v>9(A)</v>
      </c>
      <c r="I2936" s="1068"/>
      <c r="J2936" s="1068"/>
      <c r="K2936" s="1068"/>
      <c r="L2936" s="1068"/>
      <c r="M2936" s="1068"/>
      <c r="N2936" s="1068"/>
      <c r="O2936" s="1069"/>
    </row>
    <row r="2937" spans="1:16" ht="21.75" customHeight="1" thickBot="1">
      <c r="A2937" s="1084"/>
      <c r="B2937" s="49" t="s">
        <v>79</v>
      </c>
      <c r="C2937" s="1145" t="s">
        <v>27</v>
      </c>
      <c r="D2937" s="1146"/>
      <c r="E2937" s="1146"/>
      <c r="F2937" s="1147"/>
      <c r="G2937" s="484" t="s">
        <v>186</v>
      </c>
      <c r="H2937" s="1148">
        <f>VLOOKUP($A2926,'Class-9'!$B$9:$EX$108,10,0)</f>
        <v>0</v>
      </c>
      <c r="I2937" s="1148"/>
      <c r="J2937" s="1148"/>
      <c r="K2937" s="1148"/>
      <c r="L2937" s="1148"/>
      <c r="M2937" s="1148"/>
      <c r="N2937" s="1148"/>
      <c r="O2937" s="1149"/>
    </row>
    <row r="2938" spans="1:16" ht="19.5" customHeight="1">
      <c r="A2938" s="1084"/>
      <c r="B2938" s="60" t="s">
        <v>79</v>
      </c>
      <c r="C2938" s="1150" t="s">
        <v>60</v>
      </c>
      <c r="D2938" s="1151"/>
      <c r="E2938" s="1154" t="s">
        <v>83</v>
      </c>
      <c r="F2938" s="1154" t="s">
        <v>84</v>
      </c>
      <c r="G2938" s="1156" t="s">
        <v>33</v>
      </c>
      <c r="H2938" s="1158" t="s">
        <v>61</v>
      </c>
      <c r="I2938" s="1158"/>
      <c r="J2938" s="1159"/>
      <c r="K2938" s="1160" t="s">
        <v>100</v>
      </c>
      <c r="L2938" s="1161"/>
      <c r="M2938" s="1162"/>
      <c r="N2938" s="1154" t="s">
        <v>91</v>
      </c>
      <c r="O2938" s="1163" t="s">
        <v>209</v>
      </c>
    </row>
    <row r="2939" spans="1:16" ht="21.75" customHeight="1">
      <c r="A2939" s="1084"/>
      <c r="B2939" s="60"/>
      <c r="C2939" s="1152"/>
      <c r="D2939" s="1153"/>
      <c r="E2939" s="1155"/>
      <c r="F2939" s="1155"/>
      <c r="G2939" s="1157"/>
      <c r="H2939" s="507" t="s">
        <v>32</v>
      </c>
      <c r="I2939" s="347" t="s">
        <v>199</v>
      </c>
      <c r="J2939" s="508" t="s">
        <v>33</v>
      </c>
      <c r="K2939" s="507" t="s">
        <v>32</v>
      </c>
      <c r="L2939" s="347" t="s">
        <v>199</v>
      </c>
      <c r="M2939" s="508" t="s">
        <v>33</v>
      </c>
      <c r="N2939" s="1155"/>
      <c r="O2939" s="1164"/>
    </row>
    <row r="2940" spans="1:16" ht="21.75" customHeight="1" thickBot="1">
      <c r="A2940" s="1084"/>
      <c r="B2940" s="60" t="s">
        <v>79</v>
      </c>
      <c r="C2940" s="1139" t="s">
        <v>62</v>
      </c>
      <c r="D2940" s="1140"/>
      <c r="E2940" s="509">
        <f>'Class-9'!$L$7</f>
        <v>20</v>
      </c>
      <c r="F2940" s="509">
        <f>'Class-9'!$M$7</f>
        <v>20</v>
      </c>
      <c r="G2940" s="510">
        <f>SUM(E2940:F2940)</f>
        <v>40</v>
      </c>
      <c r="H2940" s="509">
        <f>'Class-9'!$O$7</f>
        <v>48</v>
      </c>
      <c r="I2940" s="509">
        <f>'Class-9'!$P$7</f>
        <v>12</v>
      </c>
      <c r="J2940" s="510">
        <f>SUM(H2940:I2940)</f>
        <v>60</v>
      </c>
      <c r="K2940" s="509">
        <f>'Class-9'!$R$7</f>
        <v>80</v>
      </c>
      <c r="L2940" s="509">
        <f>'Class-9'!$S$7</f>
        <v>20</v>
      </c>
      <c r="M2940" s="510">
        <f>SUM(K2940:L2940)</f>
        <v>100</v>
      </c>
      <c r="N2940" s="509">
        <f>SUM(G2940,J2940,M2940)</f>
        <v>200</v>
      </c>
      <c r="O2940" s="1165"/>
    </row>
    <row r="2941" spans="1:16" ht="17.25" customHeight="1">
      <c r="A2941" s="1084"/>
      <c r="B2941" s="60" t="s">
        <v>79</v>
      </c>
      <c r="C2941" s="1141" t="str">
        <f>'Class-9'!$L$3</f>
        <v>HINDI</v>
      </c>
      <c r="D2941" s="1142"/>
      <c r="E2941" s="511">
        <f>IF($J2929="TC",0,IF($J2929="Nso",0,VLOOKUP($A2926,'Class-9'!$B$9:$EX$108,11,0)))</f>
        <v>0</v>
      </c>
      <c r="F2941" s="511">
        <f>IF($J2929="TC",0,IF($J2929="Nso",0,VLOOKUP($A2926,'Class-9'!$B$9:$EX$108,12,0)))</f>
        <v>0</v>
      </c>
      <c r="G2941" s="512">
        <f>E2941+F2941</f>
        <v>0</v>
      </c>
      <c r="H2941" s="511">
        <f>IF($J2929="TC",0,IF($J2929="Nso",0,VLOOKUP($A2926,'Class-9'!$B$9:$EX$108,14,0)))</f>
        <v>0</v>
      </c>
      <c r="I2941" s="511">
        <f>IF($J2929="TC",0,IF($J2929="Nso",0,VLOOKUP($A2926,'Class-9'!$B$9:$EX$108,15,0)))</f>
        <v>0</v>
      </c>
      <c r="J2941" s="512">
        <f>H2941+I2941</f>
        <v>0</v>
      </c>
      <c r="K2941" s="511">
        <f>IF($J2929="TC",0,IF($J2929="Nso",0,VLOOKUP($A2926,'Class-9'!$B$9:$EX$108,17,0)))</f>
        <v>0</v>
      </c>
      <c r="L2941" s="511">
        <f>IF($J2929="Nso",0,VLOOKUP($A2926,'Class-9'!$B$9:$EX$108,18,0))</f>
        <v>0</v>
      </c>
      <c r="M2941" s="512">
        <f>K2941+L2941</f>
        <v>0</v>
      </c>
      <c r="N2941" s="511">
        <f>G2941+J2941+M2941</f>
        <v>0</v>
      </c>
      <c r="O2941" s="513" t="str">
        <f>IF($J2929="TC",0,IF($J2929="Nso",0,VLOOKUP($A2926,'Class-9'!$B$9:$EX$108,24,0)))</f>
        <v/>
      </c>
    </row>
    <row r="2942" spans="1:16" ht="17.25" customHeight="1">
      <c r="A2942" s="1084"/>
      <c r="B2942" s="60" t="s">
        <v>79</v>
      </c>
      <c r="C2942" s="1143" t="str">
        <f>'Class-9'!$Z$3</f>
        <v>ENGLISH</v>
      </c>
      <c r="D2942" s="1144"/>
      <c r="E2942" s="511">
        <f>IF($J2929="TC",0,IF($J2929="Nso",0,VLOOKUP($A2926,'Class-9'!$B$9:$EX$108,25,0)))</f>
        <v>0</v>
      </c>
      <c r="F2942" s="511">
        <f>IF($J2929="TC",0,IF($J2929="Nso",0,VLOOKUP($A2926,'Class-9'!$B$9:$EX$108,26,0)))</f>
        <v>0</v>
      </c>
      <c r="G2942" s="514">
        <f t="shared" ref="G2942:G2946" si="312">E2942+F2942</f>
        <v>0</v>
      </c>
      <c r="H2942" s="472">
        <f>IF($J2929="TC",0,IF($J2929="Nso",0,VLOOKUP($A2926,'Class-9'!$B$9:$EX$108,28,0)))</f>
        <v>0</v>
      </c>
      <c r="I2942" s="511">
        <f>IF($J2929="TC",0,IF($J2929="Nso",0,VLOOKUP($A2926,'Class-9'!$B$9:$EX$108,29,0)))</f>
        <v>0</v>
      </c>
      <c r="J2942" s="514">
        <f t="shared" ref="J2942:J2946" si="313">H2942+I2942</f>
        <v>0</v>
      </c>
      <c r="K2942" s="511">
        <f>IF($J2929="TC",0,IF($J2929="Nso",0,VLOOKUP($A2926,'Class-9'!$B$9:$EX$108,31,0)))</f>
        <v>0</v>
      </c>
      <c r="L2942" s="511">
        <f>IF($J2929="Nso",0,VLOOKUP($A2926,'Class-9'!$B$9:$EX$108,32,0))</f>
        <v>0</v>
      </c>
      <c r="M2942" s="514">
        <f t="shared" ref="M2942:M2946" si="314">K2942+L2942</f>
        <v>0</v>
      </c>
      <c r="N2942" s="511">
        <f t="shared" ref="N2942:N2946" si="315">G2942+J2942+M2942</f>
        <v>0</v>
      </c>
      <c r="O2942" s="513" t="str">
        <f>IF($J2929="TC",0,IF($J2929="Nso",0,VLOOKUP($A2926,'Class-9'!$B$9:$EX$108,38,0)))</f>
        <v/>
      </c>
    </row>
    <row r="2943" spans="1:16" ht="17.25" customHeight="1">
      <c r="A2943" s="1084"/>
      <c r="B2943" s="60" t="s">
        <v>79</v>
      </c>
      <c r="C2943" s="1143" t="str">
        <f>'Class-9'!$AN$3</f>
        <v>SANSKRIT</v>
      </c>
      <c r="D2943" s="1144"/>
      <c r="E2943" s="511">
        <f>IF($J2929="TC",0,IF($J2929="Nso",0,VLOOKUP($A2926,'Class-9'!$B$9:$EX$108,39,0)))</f>
        <v>0</v>
      </c>
      <c r="F2943" s="511">
        <f>IF($J2929="TC",0,IF($J2929="TC",0,IF($J2929="Nso",0,VLOOKUP($A2926,'Class-9'!$B$9:$EX$108,40,0))))</f>
        <v>0</v>
      </c>
      <c r="G2943" s="514">
        <f t="shared" si="312"/>
        <v>0</v>
      </c>
      <c r="H2943" s="472">
        <f>IF($J2929="TC",0,IF($J2929="Nso",0,VLOOKUP($A2926,'Class-9'!$B$9:$EX$108,42,0)))</f>
        <v>0</v>
      </c>
      <c r="I2943" s="511">
        <f>IF($J2929="TC",0,IF($J2929="Nso",0,VLOOKUP($A2926,'Class-9'!$B$9:$EX$108,43,0)))</f>
        <v>0</v>
      </c>
      <c r="J2943" s="514">
        <f t="shared" si="313"/>
        <v>0</v>
      </c>
      <c r="K2943" s="511">
        <f>IF($J2929="TC",0,IF($J2929="Nso",0,VLOOKUP($A2926,'Class-9'!$B$9:$EX$108,45,0)))</f>
        <v>0</v>
      </c>
      <c r="L2943" s="511">
        <f>IF($J2929="Nso",0,VLOOKUP($A2926,'Class-9'!$B$9:$EX$108,46,0))</f>
        <v>0</v>
      </c>
      <c r="M2943" s="514">
        <f t="shared" si="314"/>
        <v>0</v>
      </c>
      <c r="N2943" s="511">
        <f t="shared" si="315"/>
        <v>0</v>
      </c>
      <c r="O2943" s="513" t="str">
        <f>IF($J2929="TC",0,IF($J2929="Nso",0,VLOOKUP($A2926,'Class-9'!$B$9:$EX$108,52,0)))</f>
        <v/>
      </c>
    </row>
    <row r="2944" spans="1:16" ht="17.25" customHeight="1">
      <c r="A2944" s="1084"/>
      <c r="B2944" s="60" t="s">
        <v>79</v>
      </c>
      <c r="C2944" s="1143" t="str">
        <f>'Class-9'!$BB$3</f>
        <v>SCIENCE</v>
      </c>
      <c r="D2944" s="1144"/>
      <c r="E2944" s="511">
        <f>IF($J2929="TC",0,IF($J2929="Nso",0,VLOOKUP($A2926,'Class-9'!$B$9:$EX$108,53,0)))</f>
        <v>0</v>
      </c>
      <c r="F2944" s="511">
        <f>IF($J2929="TC",0,IF($J2929="Nso",0,VLOOKUP($A2926,'Class-9'!$B$9:$EX$108,54,0)))</f>
        <v>0</v>
      </c>
      <c r="G2944" s="514">
        <f t="shared" si="312"/>
        <v>0</v>
      </c>
      <c r="H2944" s="472">
        <f>IF($J2929="TC",0,IF($J2929="Nso",0,VLOOKUP($A2926,'Class-9'!$B$9:$EX$108,56,0)))</f>
        <v>0</v>
      </c>
      <c r="I2944" s="511">
        <f>IF($J2929="TC",0,IF($J2929="Nso",0,VLOOKUP($A2926,'Class-9'!$B$9:$EX$108,57,0)))</f>
        <v>0</v>
      </c>
      <c r="J2944" s="514">
        <f t="shared" si="313"/>
        <v>0</v>
      </c>
      <c r="K2944" s="511">
        <f>IF($J2929="TC",0,IF($J2929="Nso",0,VLOOKUP($A2926,'Class-9'!$B$9:$EX$108,59,0)))</f>
        <v>0</v>
      </c>
      <c r="L2944" s="511">
        <f>IF($J2929="Nso",0,VLOOKUP($A2926,'Class-9'!$B$9:$EX$108,60,0))</f>
        <v>0</v>
      </c>
      <c r="M2944" s="514">
        <f t="shared" si="314"/>
        <v>0</v>
      </c>
      <c r="N2944" s="511">
        <f t="shared" si="315"/>
        <v>0</v>
      </c>
      <c r="O2944" s="513" t="str">
        <f>IF($J2929="TC",0,IF($J2929="Nso",0,VLOOKUP($A2926,'Class-9'!$B$9:$EX$108,66,0)))</f>
        <v/>
      </c>
    </row>
    <row r="2945" spans="1:15" ht="17.25" customHeight="1">
      <c r="A2945" s="1084"/>
      <c r="B2945" s="60" t="s">
        <v>79</v>
      </c>
      <c r="C2945" s="1143" t="str">
        <f>'Class-9'!$BP$3</f>
        <v>MATHEMATICS</v>
      </c>
      <c r="D2945" s="1144"/>
      <c r="E2945" s="511">
        <f>IF($J2929="TC",0,IF($J2929="Nso",0,VLOOKUP($A2926,'Class-9'!$B$9:$EX$108,67,0)))</f>
        <v>0</v>
      </c>
      <c r="F2945" s="511">
        <f>IF($J2929="TC",0,IF($J2929="Nso",0,VLOOKUP($A2926,'Class-9'!$B$9:$EX$108,68,0)))</f>
        <v>0</v>
      </c>
      <c r="G2945" s="514">
        <f t="shared" si="312"/>
        <v>0</v>
      </c>
      <c r="H2945" s="472">
        <f>IF($J2929="TC",0,IF($J2929="Nso",0,VLOOKUP($A2926,'Class-9'!$B$9:$EX$108,70,0)))</f>
        <v>0</v>
      </c>
      <c r="I2945" s="511">
        <f>IF($J2929="TC",0,IF($J2929="Nso",0,VLOOKUP($A2926,'Class-9'!$B$9:$EX$108,71,0)))</f>
        <v>0</v>
      </c>
      <c r="J2945" s="514">
        <f t="shared" si="313"/>
        <v>0</v>
      </c>
      <c r="K2945" s="511">
        <f>IF($J2929="TC",0,IF($J2929="Nso",0,VLOOKUP($A2926,'Class-9'!$B$9:$EX$108,73,0)))</f>
        <v>0</v>
      </c>
      <c r="L2945" s="511">
        <f>IF($J2929="Nso",0,VLOOKUP($A2926,'Class-9'!$B$9:$EX$108,74,0))</f>
        <v>0</v>
      </c>
      <c r="M2945" s="514">
        <f t="shared" si="314"/>
        <v>0</v>
      </c>
      <c r="N2945" s="511">
        <f t="shared" si="315"/>
        <v>0</v>
      </c>
      <c r="O2945" s="513" t="str">
        <f>IF($J2929="TC",0,IF($J2929="Nso",0,VLOOKUP($A2926,'Class-9'!$B$9:$EX$108,80,0)))</f>
        <v/>
      </c>
    </row>
    <row r="2946" spans="1:15" ht="17.25" customHeight="1" thickBot="1">
      <c r="A2946" s="1084"/>
      <c r="B2946" s="60" t="s">
        <v>79</v>
      </c>
      <c r="C2946" s="1117" t="str">
        <f>'Class-9'!$CD$3</f>
        <v>SOCIAL SCIENCE</v>
      </c>
      <c r="D2946" s="1118"/>
      <c r="E2946" s="511">
        <f>IF($J2929="TC",0,IF($J2929="Nso",0,VLOOKUP($A2926,'Class-9'!$B$9:$EX$108,81,0)))</f>
        <v>0</v>
      </c>
      <c r="F2946" s="511">
        <f>IF($J2929="TC",0,IF($J2929="Nso",0,VLOOKUP($A2926,'Class-9'!$B$9:$EX$108,82,0)))</f>
        <v>0</v>
      </c>
      <c r="G2946" s="515">
        <f t="shared" si="312"/>
        <v>0</v>
      </c>
      <c r="H2946" s="516">
        <f>IF($J2929="TC",0,IF($J2929="Nso",0,VLOOKUP($A2926,'Class-9'!$B$9:$EX$108,84,0)))</f>
        <v>0</v>
      </c>
      <c r="I2946" s="511">
        <f>IF($J2929="TC",0,IF($J2929="Nso",0,VLOOKUP($A2926,'Class-9'!$B$9:$EX$108,85,0)))</f>
        <v>0</v>
      </c>
      <c r="J2946" s="515">
        <f t="shared" si="313"/>
        <v>0</v>
      </c>
      <c r="K2946" s="511">
        <f>IF($J2929="TC",0,IF($J2929="Nso",0,VLOOKUP($A2926,'Class-9'!$B$9:$EX$108,87,0)))</f>
        <v>0</v>
      </c>
      <c r="L2946" s="511">
        <f>IF($J2929="Nso",0,VLOOKUP($A2926,'Class-9'!$B$9:$EX$108,88,0))</f>
        <v>0</v>
      </c>
      <c r="M2946" s="515">
        <f t="shared" si="314"/>
        <v>0</v>
      </c>
      <c r="N2946" s="511">
        <f t="shared" si="315"/>
        <v>0</v>
      </c>
      <c r="O2946" s="513" t="str">
        <f>IF($J2929="TC",0,IF($J2929="Nso",0,VLOOKUP($A2926,'Class-9'!$B$9:$EX$108,94,0)))</f>
        <v/>
      </c>
    </row>
    <row r="2947" spans="1:15" ht="21.75" customHeight="1">
      <c r="A2947" s="1084"/>
      <c r="B2947" s="60" t="s">
        <v>79</v>
      </c>
      <c r="C2947" s="1119" t="s">
        <v>92</v>
      </c>
      <c r="D2947" s="1120"/>
      <c r="E2947" s="1121"/>
      <c r="F2947" s="1125" t="s">
        <v>93</v>
      </c>
      <c r="G2947" s="1126"/>
      <c r="H2947" s="1127" t="s">
        <v>94</v>
      </c>
      <c r="I2947" s="1128"/>
      <c r="J2947" s="1129" t="s">
        <v>47</v>
      </c>
      <c r="K2947" s="1130"/>
      <c r="L2947" s="517" t="s">
        <v>114</v>
      </c>
      <c r="M2947" s="1131" t="s">
        <v>45</v>
      </c>
      <c r="N2947" s="1132"/>
      <c r="O2947" s="518" t="s">
        <v>49</v>
      </c>
    </row>
    <row r="2948" spans="1:15" ht="21.75" customHeight="1" thickBot="1">
      <c r="A2948" s="1084"/>
      <c r="B2948" s="60" t="s">
        <v>79</v>
      </c>
      <c r="C2948" s="1122"/>
      <c r="D2948" s="1123"/>
      <c r="E2948" s="1124"/>
      <c r="F2948" s="1133">
        <f>IF($J2929="TC",0,IF($J2929="Nso",0,VLOOKUP($A2926,'Class-9'!$B$9:$EX$108,146,0)))</f>
        <v>0</v>
      </c>
      <c r="G2948" s="1134"/>
      <c r="H2948" s="1133">
        <f>IF($J2929="TC",0,IF($J2929="Nso",0,VLOOKUP($A2926,'Class-9'!$B$9:$EX$108,147,0)))</f>
        <v>0</v>
      </c>
      <c r="I2948" s="1134"/>
      <c r="J2948" s="1135">
        <f>IF($J2929="TC",0,IF($J2929="Nso",0,VLOOKUP($A2926,'Class-9'!$B$9:$EX$108,148,0)))</f>
        <v>0</v>
      </c>
      <c r="K2948" s="1136"/>
      <c r="L2948" s="349" t="str">
        <f>IF($J2929="TC",0,IF($J2929="Nso",0,VLOOKUP($A2926,'Class-9'!$B$9:$EX$108,149,0)))</f>
        <v/>
      </c>
      <c r="M2948" s="1137" t="str">
        <f>IF($J2929="TC","TC",IF($J2929="Nso","NSO",VLOOKUP($A2926,'Class-9'!$B$9:$EX$108,150,0)))</f>
        <v/>
      </c>
      <c r="N2948" s="1138"/>
      <c r="O2948" s="123" t="str">
        <f>IF($J2929="Nso",0,VLOOKUP($A2926,'Class-9'!$B$9:$EX$108,152,0))</f>
        <v/>
      </c>
    </row>
    <row r="2949" spans="1:15" ht="21.75" customHeight="1">
      <c r="A2949" s="1084"/>
      <c r="B2949" s="60" t="s">
        <v>79</v>
      </c>
      <c r="C2949" s="1186" t="s">
        <v>65</v>
      </c>
      <c r="D2949" s="1187"/>
      <c r="E2949" s="1187"/>
      <c r="F2949" s="1187"/>
      <c r="G2949" s="1187"/>
      <c r="H2949" s="1188"/>
      <c r="I2949" s="1189" t="s">
        <v>66</v>
      </c>
      <c r="J2949" s="1190"/>
      <c r="K2949" s="1190"/>
      <c r="L2949" s="124">
        <f>VLOOKUP($A2926,'Class-9'!$B$9:$EX$108,143,0)</f>
        <v>0</v>
      </c>
      <c r="M2949" s="1191" t="s">
        <v>126</v>
      </c>
      <c r="N2949" s="1192"/>
      <c r="O2949" s="1193"/>
    </row>
    <row r="2950" spans="1:15" ht="21.75" customHeight="1" thickBot="1">
      <c r="A2950" s="1084"/>
      <c r="B2950" s="60" t="s">
        <v>79</v>
      </c>
      <c r="C2950" s="1194" t="s">
        <v>60</v>
      </c>
      <c r="D2950" s="1195"/>
      <c r="E2950" s="1195"/>
      <c r="F2950" s="1196" t="s">
        <v>197</v>
      </c>
      <c r="G2950" s="1196"/>
      <c r="H2950" s="351" t="s">
        <v>53</v>
      </c>
      <c r="I2950" s="1197" t="s">
        <v>67</v>
      </c>
      <c r="J2950" s="1198"/>
      <c r="K2950" s="1198"/>
      <c r="L2950" s="174">
        <f>VLOOKUP($A2926,'Class-9'!$B$9:$EX$108,144,0)</f>
        <v>0</v>
      </c>
      <c r="M2950" s="1199" t="str">
        <f>IF($J2929="TC",0,IF($J2929="Nso",0,VLOOKUP($A2926,'Class-9'!$B$9:$EX$108,145,0)))</f>
        <v/>
      </c>
      <c r="N2950" s="1200"/>
      <c r="O2950" s="1201"/>
    </row>
    <row r="2951" spans="1:15" ht="21.75" customHeight="1">
      <c r="A2951" s="1084"/>
      <c r="B2951" s="60" t="s">
        <v>79</v>
      </c>
      <c r="C2951" s="1194"/>
      <c r="D2951" s="1195"/>
      <c r="E2951" s="1195"/>
      <c r="F2951" s="1196"/>
      <c r="G2951" s="1196"/>
      <c r="H2951" s="490" t="s">
        <v>203</v>
      </c>
      <c r="I2951" s="1202" t="s">
        <v>68</v>
      </c>
      <c r="J2951" s="1203"/>
      <c r="K2951" s="1203"/>
      <c r="L2951" s="1204">
        <f>IF($J2929="TC","Transferred",IF($J2929="Nso","NameSeparated",VLOOKUP($A2926,'Class-9'!$B$9:$EX$108,153,0)))</f>
        <v>0</v>
      </c>
      <c r="M2951" s="1204"/>
      <c r="N2951" s="1204"/>
      <c r="O2951" s="1205"/>
    </row>
    <row r="2952" spans="1:15" s="489" customFormat="1" ht="17.25" customHeight="1">
      <c r="A2952" s="1084"/>
      <c r="B2952" s="488" t="s">
        <v>79</v>
      </c>
      <c r="C2952" s="1166" t="str">
        <f>'Class-9'!$CR$3</f>
        <v>Foundation Of Information Tech.</v>
      </c>
      <c r="D2952" s="1167"/>
      <c r="E2952" s="1168"/>
      <c r="F2952" s="1169" t="str">
        <f>IF($J2929="TC",0,IF($J2929="Nso",0,VLOOKUP($A2926,'Class-9'!$B$9:$GA$108,170,0)))</f>
        <v>0/200</v>
      </c>
      <c r="G2952" s="1169"/>
      <c r="H2952" s="122">
        <f>IF($J2929="TC",0,IF($J2929="Nso",0,VLOOKUP($A2926,'Class-9'!$B$9:$GA$108,106,0)))</f>
        <v>0</v>
      </c>
      <c r="I2952" s="1170" t="s">
        <v>81</v>
      </c>
      <c r="J2952" s="1171"/>
      <c r="K2952" s="1171"/>
      <c r="L2952" s="1172">
        <f>'Class-9'!$T$2</f>
        <v>44676</v>
      </c>
      <c r="M2952" s="1173"/>
      <c r="N2952" s="1173"/>
      <c r="O2952" s="1174"/>
    </row>
    <row r="2953" spans="1:15" s="489" customFormat="1" ht="17.25" customHeight="1">
      <c r="A2953" s="1084"/>
      <c r="B2953" s="488" t="s">
        <v>79</v>
      </c>
      <c r="C2953" s="1175" t="str">
        <f>'Class-9'!$DD$3</f>
        <v>Health &amp; Phy. Edu.</v>
      </c>
      <c r="D2953" s="1169"/>
      <c r="E2953" s="1169"/>
      <c r="F2953" s="1176" t="str">
        <f>IF($J2929="TC",0,IF($J2929="Nso",0,VLOOKUP($A2926,'Class-9'!$B$9:$GA$108,174,0)))</f>
        <v>0/200</v>
      </c>
      <c r="G2953" s="1177"/>
      <c r="H2953" s="122">
        <f>IF($J2929="TC",0,IF($J2929="Nso",0,VLOOKUP($A2926,'Class-9'!$B$9:$GA$108,118,0)))</f>
        <v>0</v>
      </c>
      <c r="I2953" s="1178"/>
      <c r="J2953" s="1179"/>
      <c r="K2953" s="1179"/>
      <c r="L2953" s="1179"/>
      <c r="M2953" s="1179"/>
      <c r="N2953" s="1179"/>
      <c r="O2953" s="1180"/>
    </row>
    <row r="2954" spans="1:15" s="489" customFormat="1" ht="17.25" customHeight="1">
      <c r="A2954" s="1084"/>
      <c r="B2954" s="488" t="s">
        <v>79</v>
      </c>
      <c r="C2954" s="1184" t="str">
        <f>'Class-9'!$DP$3</f>
        <v>S.U.P.W.</v>
      </c>
      <c r="D2954" s="1185"/>
      <c r="E2954" s="1185"/>
      <c r="F2954" s="1176" t="str">
        <f>IF($J2929="TC",0,IF($J2929="Nso",0,VLOOKUP($A2926,'Class-9'!$B$9:$GA$108,178,0)))</f>
        <v>0/100</v>
      </c>
      <c r="G2954" s="1177"/>
      <c r="H2954" s="122">
        <f>IF($J2929="TC",0,IF($J2929="Nso",0,VLOOKUP($A2926,'Class-9'!$B$9:$GA$108,124,0)))</f>
        <v>0</v>
      </c>
      <c r="I2954" s="1181"/>
      <c r="J2954" s="1182"/>
      <c r="K2954" s="1182"/>
      <c r="L2954" s="1182"/>
      <c r="M2954" s="1182"/>
      <c r="N2954" s="1182"/>
      <c r="O2954" s="1183"/>
    </row>
    <row r="2955" spans="1:15" s="489" customFormat="1" ht="17.25" customHeight="1">
      <c r="A2955" s="1084"/>
      <c r="B2955" s="488"/>
      <c r="C2955" s="1184" t="str">
        <f>'Class-9'!$DV$3</f>
        <v>ART EDUCATION</v>
      </c>
      <c r="D2955" s="1185"/>
      <c r="E2955" s="1185"/>
      <c r="F2955" s="1176" t="str">
        <f>IF($J2928="TC",0,IF($J2928="Nso",0,VLOOKUP($A2926,'Class-9'!$B$9:$GA$108,182,0)))</f>
        <v>0/100</v>
      </c>
      <c r="G2955" s="1177"/>
      <c r="H2955" s="122">
        <f>IF($J2928="TC",0,IF($J2928="Nso",0,VLOOKUP($A2926,'Class-9'!$B$9:$GA$108,130,0)))</f>
        <v>0</v>
      </c>
      <c r="I2955" s="1237" t="s">
        <v>95</v>
      </c>
      <c r="J2955" s="1221"/>
      <c r="K2955" s="1221"/>
      <c r="L2955" s="1221"/>
      <c r="M2955" s="1221"/>
      <c r="N2955" s="1221"/>
      <c r="O2955" s="1222"/>
    </row>
    <row r="2956" spans="1:15" s="489" customFormat="1" ht="17.25" customHeight="1" thickBot="1">
      <c r="A2956" s="1084"/>
      <c r="B2956" s="488" t="s">
        <v>79</v>
      </c>
      <c r="C2956" s="1238" t="str">
        <f>'Class-9'!$EB$3</f>
        <v>H &amp; C RAJ</v>
      </c>
      <c r="D2956" s="1239"/>
      <c r="E2956" s="1239"/>
      <c r="F2956" s="1240" t="str">
        <f>IF($J2929="TC",0,IF($J2929="Nso",0,VLOOKUP($A2926,'Class-9'!$B$9:$GZ$108,186,0)))</f>
        <v>0/200</v>
      </c>
      <c r="G2956" s="1241"/>
      <c r="H2956" s="468">
        <f>IF($J2929="TC",0,IF($J2929="Nso",0,VLOOKUP($A2926,'Class-9'!$B$9:$GAZ$108,142,0)))</f>
        <v>0</v>
      </c>
      <c r="I2956" s="1237" t="s">
        <v>74</v>
      </c>
      <c r="J2956" s="1221"/>
      <c r="K2956" s="1221"/>
      <c r="L2956" s="1221"/>
      <c r="M2956" s="1221"/>
      <c r="N2956" s="1221"/>
      <c r="O2956" s="1222"/>
    </row>
    <row r="2957" spans="1:15" ht="17.25" customHeight="1">
      <c r="A2957" s="1084"/>
      <c r="B2957" s="49" t="s">
        <v>79</v>
      </c>
      <c r="C2957" s="1209" t="s">
        <v>205</v>
      </c>
      <c r="D2957" s="1210"/>
      <c r="E2957" s="1211"/>
      <c r="F2957" s="1218" t="s">
        <v>206</v>
      </c>
      <c r="G2957" s="1219"/>
      <c r="H2957" s="519" t="s">
        <v>34</v>
      </c>
      <c r="I2957" s="1220" t="s">
        <v>75</v>
      </c>
      <c r="J2957" s="1221"/>
      <c r="K2957" s="1221"/>
      <c r="L2957" s="1221"/>
      <c r="M2957" s="1221"/>
      <c r="N2957" s="1221"/>
      <c r="O2957" s="1222"/>
    </row>
    <row r="2958" spans="1:15" ht="17.25" customHeight="1">
      <c r="A2958" s="1084"/>
      <c r="B2958" s="49" t="s">
        <v>79</v>
      </c>
      <c r="C2958" s="1212"/>
      <c r="D2958" s="1213"/>
      <c r="E2958" s="1214"/>
      <c r="F2958" s="1223" t="s">
        <v>207</v>
      </c>
      <c r="G2958" s="1224"/>
      <c r="H2958" s="520" t="s">
        <v>204</v>
      </c>
      <c r="I2958" s="1225" t="s">
        <v>76</v>
      </c>
      <c r="J2958" s="1226"/>
      <c r="K2958" s="1226"/>
      <c r="L2958" s="1226"/>
      <c r="M2958" s="1226"/>
      <c r="N2958" s="1226"/>
      <c r="O2958" s="1227"/>
    </row>
    <row r="2959" spans="1:15" ht="17.25" customHeight="1">
      <c r="A2959" s="1084"/>
      <c r="B2959" s="49" t="s">
        <v>79</v>
      </c>
      <c r="C2959" s="1212"/>
      <c r="D2959" s="1213"/>
      <c r="E2959" s="1214"/>
      <c r="F2959" s="1223" t="s">
        <v>211</v>
      </c>
      <c r="G2959" s="1224"/>
      <c r="H2959" s="520" t="s">
        <v>69</v>
      </c>
      <c r="I2959" s="1228"/>
      <c r="J2959" s="1229"/>
      <c r="K2959" s="1229"/>
      <c r="L2959" s="1229"/>
      <c r="M2959" s="1229"/>
      <c r="N2959" s="1229"/>
      <c r="O2959" s="1230"/>
    </row>
    <row r="2960" spans="1:15" ht="17.25" customHeight="1">
      <c r="A2960" s="1084"/>
      <c r="B2960" s="49" t="s">
        <v>79</v>
      </c>
      <c r="C2960" s="1212"/>
      <c r="D2960" s="1213"/>
      <c r="E2960" s="1214"/>
      <c r="F2960" s="1223" t="s">
        <v>212</v>
      </c>
      <c r="G2960" s="1224"/>
      <c r="H2960" s="520" t="s">
        <v>70</v>
      </c>
      <c r="I2960" s="1228"/>
      <c r="J2960" s="1229"/>
      <c r="K2960" s="1229"/>
      <c r="L2960" s="1229"/>
      <c r="M2960" s="1229"/>
      <c r="N2960" s="1229"/>
      <c r="O2960" s="1230"/>
    </row>
    <row r="2961" spans="1:16" ht="17.25" customHeight="1">
      <c r="A2961" s="1084"/>
      <c r="B2961" s="49" t="s">
        <v>79</v>
      </c>
      <c r="C2961" s="1212"/>
      <c r="D2961" s="1213"/>
      <c r="E2961" s="1214"/>
      <c r="F2961" s="1223" t="s">
        <v>125</v>
      </c>
      <c r="G2961" s="1224"/>
      <c r="H2961" s="520" t="s">
        <v>72</v>
      </c>
      <c r="I2961" s="1231" t="s">
        <v>96</v>
      </c>
      <c r="J2961" s="1232"/>
      <c r="K2961" s="1232"/>
      <c r="L2961" s="1232"/>
      <c r="M2961" s="1232"/>
      <c r="N2961" s="1232"/>
      <c r="O2961" s="1233"/>
    </row>
    <row r="2962" spans="1:16" ht="17.25" customHeight="1" thickBot="1">
      <c r="A2962" s="1084"/>
      <c r="B2962" s="62" t="s">
        <v>79</v>
      </c>
      <c r="C2962" s="1215"/>
      <c r="D2962" s="1216"/>
      <c r="E2962" s="1217"/>
      <c r="F2962" s="1206" t="s">
        <v>208</v>
      </c>
      <c r="G2962" s="1207"/>
      <c r="H2962" s="521" t="s">
        <v>71</v>
      </c>
      <c r="I2962" s="1234"/>
      <c r="J2962" s="1235"/>
      <c r="K2962" s="1235"/>
      <c r="L2962" s="1235"/>
      <c r="M2962" s="1235"/>
      <c r="N2962" s="1235"/>
      <c r="O2962" s="1236"/>
    </row>
    <row r="2963" spans="1:16" ht="22.5" customHeight="1" thickTop="1">
      <c r="A2963" s="1208"/>
      <c r="B2963" s="1208"/>
      <c r="C2963" s="1208"/>
      <c r="D2963" s="1208"/>
      <c r="E2963" s="1208"/>
      <c r="F2963" s="1208"/>
      <c r="G2963" s="1208"/>
      <c r="H2963" s="1208"/>
      <c r="I2963" s="1208"/>
      <c r="J2963" s="1208"/>
      <c r="K2963" s="1208"/>
      <c r="L2963" s="1208"/>
      <c r="M2963" s="1208"/>
      <c r="N2963" s="1208"/>
      <c r="O2963" s="1208"/>
    </row>
    <row r="2964" spans="1:16" ht="24.75" customHeight="1" thickBot="1">
      <c r="A2964" s="504">
        <f>A2926+1</f>
        <v>80</v>
      </c>
      <c r="B2964" s="1083" t="s">
        <v>56</v>
      </c>
      <c r="C2964" s="1083"/>
      <c r="D2964" s="1083"/>
      <c r="E2964" s="1083"/>
      <c r="F2964" s="1083"/>
      <c r="G2964" s="1083"/>
      <c r="H2964" s="1083"/>
      <c r="I2964" s="1083"/>
      <c r="J2964" s="1083"/>
      <c r="K2964" s="1083"/>
      <c r="L2964" s="1083"/>
      <c r="M2964" s="1083"/>
      <c r="N2964" s="1083"/>
      <c r="O2964" s="1083"/>
    </row>
    <row r="2965" spans="1:16" ht="42" customHeight="1" thickTop="1">
      <c r="A2965" s="1084"/>
      <c r="B2965" s="1085"/>
      <c r="C2965" s="1086"/>
      <c r="D2965" s="1089" t="str">
        <f>Master!$E$8</f>
        <v>Govt. Sr. Secondary School Raimalwada</v>
      </c>
      <c r="E2965" s="1090"/>
      <c r="F2965" s="1090"/>
      <c r="G2965" s="1090"/>
      <c r="H2965" s="1090"/>
      <c r="I2965" s="1090"/>
      <c r="J2965" s="1090"/>
      <c r="K2965" s="1090"/>
      <c r="L2965" s="1090"/>
      <c r="M2965" s="1090"/>
      <c r="N2965" s="1090"/>
      <c r="O2965" s="1091"/>
    </row>
    <row r="2966" spans="1:16" ht="27.75" customHeight="1" thickBot="1">
      <c r="A2966" s="1084"/>
      <c r="B2966" s="1087"/>
      <c r="C2966" s="1088"/>
      <c r="D2966" s="1092" t="str">
        <f>Master!$E$11</f>
        <v>P.S.-Bapini (Jodhpur)</v>
      </c>
      <c r="E2966" s="1093"/>
      <c r="F2966" s="1093"/>
      <c r="G2966" s="1093"/>
      <c r="H2966" s="1093"/>
      <c r="I2966" s="1093"/>
      <c r="J2966" s="1093"/>
      <c r="K2966" s="1093"/>
      <c r="L2966" s="1093"/>
      <c r="M2966" s="1093"/>
      <c r="N2966" s="1093"/>
      <c r="O2966" s="1094"/>
    </row>
    <row r="2967" spans="1:16" ht="17.25" customHeight="1">
      <c r="A2967" s="1084"/>
      <c r="B2967" s="352"/>
      <c r="C2967" s="1095" t="s">
        <v>188</v>
      </c>
      <c r="D2967" s="1096"/>
      <c r="E2967" s="1096"/>
      <c r="F2967" s="1096"/>
      <c r="G2967" s="1097"/>
      <c r="H2967" s="1104" t="s">
        <v>161</v>
      </c>
      <c r="I2967" s="1104"/>
      <c r="J2967" s="1107">
        <f>VLOOKUP($A2964,'Class-9'!$B$9:$K$108,6)</f>
        <v>0</v>
      </c>
      <c r="K2967" s="1108"/>
      <c r="L2967" s="1113" t="s">
        <v>77</v>
      </c>
      <c r="M2967" s="1114"/>
      <c r="N2967" s="1115" t="str">
        <f>Master!$E$14</f>
        <v>08151106901</v>
      </c>
      <c r="O2967" s="1116"/>
    </row>
    <row r="2968" spans="1:16" ht="17.25" customHeight="1">
      <c r="A2968" s="1084"/>
      <c r="B2968" s="47"/>
      <c r="C2968" s="1098"/>
      <c r="D2968" s="1099"/>
      <c r="E2968" s="1099"/>
      <c r="F2968" s="1099"/>
      <c r="G2968" s="1100"/>
      <c r="H2968" s="1105"/>
      <c r="I2968" s="1105"/>
      <c r="J2968" s="1109"/>
      <c r="K2968" s="1110"/>
      <c r="L2968" s="1071" t="s">
        <v>73</v>
      </c>
      <c r="M2968" s="1072"/>
      <c r="N2968" s="1072"/>
      <c r="O2968" s="1073"/>
      <c r="P2968" s="165" t="s">
        <v>196</v>
      </c>
    </row>
    <row r="2969" spans="1:16" ht="17.25" customHeight="1" thickBot="1">
      <c r="A2969" s="1084"/>
      <c r="B2969" s="47"/>
      <c r="C2969" s="1101"/>
      <c r="D2969" s="1102"/>
      <c r="E2969" s="1102"/>
      <c r="F2969" s="1102"/>
      <c r="G2969" s="1103"/>
      <c r="H2969" s="1106"/>
      <c r="I2969" s="1106"/>
      <c r="J2969" s="1111"/>
      <c r="K2969" s="1112"/>
      <c r="L2969" s="1074" t="s">
        <v>57</v>
      </c>
      <c r="M2969" s="1075"/>
      <c r="N2969" s="1076" t="str">
        <f>Master!$E$6</f>
        <v>2021-22</v>
      </c>
      <c r="O2969" s="1077"/>
    </row>
    <row r="2970" spans="1:16" ht="21.75" customHeight="1">
      <c r="A2970" s="1084"/>
      <c r="B2970" s="49" t="s">
        <v>79</v>
      </c>
      <c r="C2970" s="1078" t="s">
        <v>22</v>
      </c>
      <c r="D2970" s="1079"/>
      <c r="E2970" s="1079"/>
      <c r="F2970" s="1080"/>
      <c r="G2970" s="482" t="s">
        <v>186</v>
      </c>
      <c r="H2970" s="1081">
        <f>VLOOKUP($A2964,'Class-9'!$B$9:$EX$108,4,0)</f>
        <v>0</v>
      </c>
      <c r="I2970" s="1081"/>
      <c r="J2970" s="1081"/>
      <c r="K2970" s="1081"/>
      <c r="L2970" s="1081"/>
      <c r="M2970" s="1081"/>
      <c r="N2970" s="1081"/>
      <c r="O2970" s="1082"/>
    </row>
    <row r="2971" spans="1:16" ht="21.75" customHeight="1">
      <c r="A2971" s="1084"/>
      <c r="B2971" s="49" t="s">
        <v>79</v>
      </c>
      <c r="C2971" s="1065" t="s">
        <v>24</v>
      </c>
      <c r="D2971" s="1066"/>
      <c r="E2971" s="1066"/>
      <c r="F2971" s="1067"/>
      <c r="G2971" s="483" t="s">
        <v>186</v>
      </c>
      <c r="H2971" s="1068">
        <f>VLOOKUP($A2964,'Class-9'!$B$9:$EX$108,7,0)</f>
        <v>0</v>
      </c>
      <c r="I2971" s="1068"/>
      <c r="J2971" s="1068"/>
      <c r="K2971" s="1068"/>
      <c r="L2971" s="1068"/>
      <c r="M2971" s="1068"/>
      <c r="N2971" s="1068"/>
      <c r="O2971" s="1069"/>
    </row>
    <row r="2972" spans="1:16" ht="21.75" customHeight="1">
      <c r="A2972" s="1084"/>
      <c r="B2972" s="49" t="s">
        <v>79</v>
      </c>
      <c r="C2972" s="1065" t="s">
        <v>25</v>
      </c>
      <c r="D2972" s="1066"/>
      <c r="E2972" s="1066"/>
      <c r="F2972" s="1067"/>
      <c r="G2972" s="483" t="s">
        <v>186</v>
      </c>
      <c r="H2972" s="1068">
        <f>VLOOKUP($A2964,'Class-9'!$B$9:$EX$108,8,0)</f>
        <v>0</v>
      </c>
      <c r="I2972" s="1068"/>
      <c r="J2972" s="1068"/>
      <c r="K2972" s="1068"/>
      <c r="L2972" s="1068"/>
      <c r="M2972" s="1068"/>
      <c r="N2972" s="1068"/>
      <c r="O2972" s="1069"/>
    </row>
    <row r="2973" spans="1:16" ht="21.75" customHeight="1">
      <c r="A2973" s="1084"/>
      <c r="B2973" s="49" t="s">
        <v>79</v>
      </c>
      <c r="C2973" s="1065" t="s">
        <v>58</v>
      </c>
      <c r="D2973" s="1066"/>
      <c r="E2973" s="1066"/>
      <c r="F2973" s="1067"/>
      <c r="G2973" s="483" t="s">
        <v>186</v>
      </c>
      <c r="H2973" s="1068">
        <f>VLOOKUP($A2964,'Class-9'!$B$9:$EX$108,9,0)</f>
        <v>0</v>
      </c>
      <c r="I2973" s="1068"/>
      <c r="J2973" s="1068"/>
      <c r="K2973" s="1068"/>
      <c r="L2973" s="1068"/>
      <c r="M2973" s="1068"/>
      <c r="N2973" s="1068"/>
      <c r="O2973" s="1069"/>
    </row>
    <row r="2974" spans="1:16" ht="21.75" customHeight="1">
      <c r="A2974" s="1084"/>
      <c r="B2974" s="49" t="s">
        <v>79</v>
      </c>
      <c r="C2974" s="1065" t="s">
        <v>59</v>
      </c>
      <c r="D2974" s="1066"/>
      <c r="E2974" s="1066"/>
      <c r="F2974" s="1067"/>
      <c r="G2974" s="483" t="s">
        <v>186</v>
      </c>
      <c r="H2974" s="1070" t="str">
        <f>CONCATENATE('Class-9'!$G$4,'Class-9'!$J$4)</f>
        <v>9(A)</v>
      </c>
      <c r="I2974" s="1068"/>
      <c r="J2974" s="1068"/>
      <c r="K2974" s="1068"/>
      <c r="L2974" s="1068"/>
      <c r="M2974" s="1068"/>
      <c r="N2974" s="1068"/>
      <c r="O2974" s="1069"/>
    </row>
    <row r="2975" spans="1:16" ht="21.75" customHeight="1" thickBot="1">
      <c r="A2975" s="1084"/>
      <c r="B2975" s="49" t="s">
        <v>79</v>
      </c>
      <c r="C2975" s="1145" t="s">
        <v>27</v>
      </c>
      <c r="D2975" s="1146"/>
      <c r="E2975" s="1146"/>
      <c r="F2975" s="1147"/>
      <c r="G2975" s="484" t="s">
        <v>186</v>
      </c>
      <c r="H2975" s="1148">
        <f>VLOOKUP($A2964,'Class-9'!$B$9:$EX$108,10,0)</f>
        <v>0</v>
      </c>
      <c r="I2975" s="1148"/>
      <c r="J2975" s="1148"/>
      <c r="K2975" s="1148"/>
      <c r="L2975" s="1148"/>
      <c r="M2975" s="1148"/>
      <c r="N2975" s="1148"/>
      <c r="O2975" s="1149"/>
    </row>
    <row r="2976" spans="1:16" ht="19.5" customHeight="1">
      <c r="A2976" s="1084"/>
      <c r="B2976" s="60" t="s">
        <v>79</v>
      </c>
      <c r="C2976" s="1150" t="s">
        <v>60</v>
      </c>
      <c r="D2976" s="1151"/>
      <c r="E2976" s="1154" t="s">
        <v>83</v>
      </c>
      <c r="F2976" s="1154" t="s">
        <v>84</v>
      </c>
      <c r="G2976" s="1156" t="s">
        <v>33</v>
      </c>
      <c r="H2976" s="1158" t="s">
        <v>61</v>
      </c>
      <c r="I2976" s="1158"/>
      <c r="J2976" s="1159"/>
      <c r="K2976" s="1160" t="s">
        <v>100</v>
      </c>
      <c r="L2976" s="1161"/>
      <c r="M2976" s="1162"/>
      <c r="N2976" s="1154" t="s">
        <v>91</v>
      </c>
      <c r="O2976" s="1163" t="s">
        <v>209</v>
      </c>
    </row>
    <row r="2977" spans="1:15" ht="21.75" customHeight="1">
      <c r="A2977" s="1084"/>
      <c r="B2977" s="60"/>
      <c r="C2977" s="1152"/>
      <c r="D2977" s="1153"/>
      <c r="E2977" s="1155"/>
      <c r="F2977" s="1155"/>
      <c r="G2977" s="1157"/>
      <c r="H2977" s="507" t="s">
        <v>32</v>
      </c>
      <c r="I2977" s="347" t="s">
        <v>199</v>
      </c>
      <c r="J2977" s="508" t="s">
        <v>33</v>
      </c>
      <c r="K2977" s="507" t="s">
        <v>32</v>
      </c>
      <c r="L2977" s="347" t="s">
        <v>199</v>
      </c>
      <c r="M2977" s="508" t="s">
        <v>33</v>
      </c>
      <c r="N2977" s="1155"/>
      <c r="O2977" s="1164"/>
    </row>
    <row r="2978" spans="1:15" ht="21.75" customHeight="1" thickBot="1">
      <c r="A2978" s="1084"/>
      <c r="B2978" s="60" t="s">
        <v>79</v>
      </c>
      <c r="C2978" s="1139" t="s">
        <v>62</v>
      </c>
      <c r="D2978" s="1140"/>
      <c r="E2978" s="509">
        <f>'Class-9'!$L$7</f>
        <v>20</v>
      </c>
      <c r="F2978" s="509">
        <f>'Class-9'!$M$7</f>
        <v>20</v>
      </c>
      <c r="G2978" s="510">
        <f>SUM(E2978:F2978)</f>
        <v>40</v>
      </c>
      <c r="H2978" s="509">
        <f>'Class-9'!$O$7</f>
        <v>48</v>
      </c>
      <c r="I2978" s="509">
        <f>'Class-9'!$P$7</f>
        <v>12</v>
      </c>
      <c r="J2978" s="510">
        <f>SUM(H2978:I2978)</f>
        <v>60</v>
      </c>
      <c r="K2978" s="509">
        <f>'Class-9'!$R$7</f>
        <v>80</v>
      </c>
      <c r="L2978" s="509">
        <f>'Class-9'!$S$7</f>
        <v>20</v>
      </c>
      <c r="M2978" s="510">
        <f>SUM(K2978:L2978)</f>
        <v>100</v>
      </c>
      <c r="N2978" s="509">
        <f>SUM(G2978,J2978,M2978)</f>
        <v>200</v>
      </c>
      <c r="O2978" s="1165"/>
    </row>
    <row r="2979" spans="1:15" ht="17.25" customHeight="1">
      <c r="A2979" s="1084"/>
      <c r="B2979" s="60" t="s">
        <v>79</v>
      </c>
      <c r="C2979" s="1141" t="str">
        <f>'Class-9'!$L$3</f>
        <v>HINDI</v>
      </c>
      <c r="D2979" s="1142"/>
      <c r="E2979" s="511">
        <f>IF($J2967="TC",0,IF($J2967="Nso",0,VLOOKUP($A2964,'Class-9'!$B$9:$EX$108,11,0)))</f>
        <v>0</v>
      </c>
      <c r="F2979" s="511">
        <f>IF($J2967="TC",0,IF($J2967="Nso",0,VLOOKUP($A2964,'Class-9'!$B$9:$EX$108,12,0)))</f>
        <v>0</v>
      </c>
      <c r="G2979" s="512">
        <f>E2979+F2979</f>
        <v>0</v>
      </c>
      <c r="H2979" s="511">
        <f>IF($J2967="TC",0,IF($J2967="Nso",0,VLOOKUP($A2964,'Class-9'!$B$9:$EX$108,14,0)))</f>
        <v>0</v>
      </c>
      <c r="I2979" s="511">
        <f>IF($J2967="TC",0,IF($J2967="Nso",0,VLOOKUP($A2964,'Class-9'!$B$9:$EX$108,15,0)))</f>
        <v>0</v>
      </c>
      <c r="J2979" s="512">
        <f>H2979+I2979</f>
        <v>0</v>
      </c>
      <c r="K2979" s="511">
        <f>IF($J2967="TC",0,IF($J2967="Nso",0,VLOOKUP($A2964,'Class-9'!$B$9:$EX$108,17,0)))</f>
        <v>0</v>
      </c>
      <c r="L2979" s="511">
        <f>IF($J2967="Nso",0,VLOOKUP($A2964,'Class-9'!$B$9:$EX$108,18,0))</f>
        <v>0</v>
      </c>
      <c r="M2979" s="512">
        <f>K2979+L2979</f>
        <v>0</v>
      </c>
      <c r="N2979" s="511">
        <f>G2979+J2979+M2979</f>
        <v>0</v>
      </c>
      <c r="O2979" s="513" t="str">
        <f>IF($J2967="TC",0,IF($J2967="Nso",0,VLOOKUP($A2964,'Class-9'!$B$9:$EX$108,24,0)))</f>
        <v/>
      </c>
    </row>
    <row r="2980" spans="1:15" ht="17.25" customHeight="1">
      <c r="A2980" s="1084"/>
      <c r="B2980" s="60" t="s">
        <v>79</v>
      </c>
      <c r="C2980" s="1143" t="str">
        <f>'Class-9'!$Z$3</f>
        <v>ENGLISH</v>
      </c>
      <c r="D2980" s="1144"/>
      <c r="E2980" s="511">
        <f>IF($J2967="TC",0,IF($J2967="Nso",0,VLOOKUP($A2964,'Class-9'!$B$9:$EX$108,25,0)))</f>
        <v>0</v>
      </c>
      <c r="F2980" s="511">
        <f>IF($J2967="TC",0,IF($J2967="Nso",0,VLOOKUP($A2964,'Class-9'!$B$9:$EX$108,26,0)))</f>
        <v>0</v>
      </c>
      <c r="G2980" s="514">
        <f t="shared" ref="G2980:G2984" si="316">E2980+F2980</f>
        <v>0</v>
      </c>
      <c r="H2980" s="472">
        <f>IF($J2967="TC",0,IF($J2967="Nso",0,VLOOKUP($A2964,'Class-9'!$B$9:$EX$108,28,0)))</f>
        <v>0</v>
      </c>
      <c r="I2980" s="511">
        <f>IF($J2967="TC",0,IF($J2967="Nso",0,VLOOKUP($A2964,'Class-9'!$B$9:$EX$108,29,0)))</f>
        <v>0</v>
      </c>
      <c r="J2980" s="514">
        <f t="shared" ref="J2980:J2984" si="317">H2980+I2980</f>
        <v>0</v>
      </c>
      <c r="K2980" s="511">
        <f>IF($J2967="TC",0,IF($J2967="Nso",0,VLOOKUP($A2964,'Class-9'!$B$9:$EX$108,31,0)))</f>
        <v>0</v>
      </c>
      <c r="L2980" s="511">
        <f>IF($J2967="Nso",0,VLOOKUP($A2964,'Class-9'!$B$9:$EX$108,32,0))</f>
        <v>0</v>
      </c>
      <c r="M2980" s="514">
        <f t="shared" ref="M2980:M2984" si="318">K2980+L2980</f>
        <v>0</v>
      </c>
      <c r="N2980" s="511">
        <f t="shared" ref="N2980:N2984" si="319">G2980+J2980+M2980</f>
        <v>0</v>
      </c>
      <c r="O2980" s="513" t="str">
        <f>IF($J2967="TC",0,IF($J2967="Nso",0,VLOOKUP($A2964,'Class-9'!$B$9:$EX$108,38,0)))</f>
        <v/>
      </c>
    </row>
    <row r="2981" spans="1:15" ht="17.25" customHeight="1">
      <c r="A2981" s="1084"/>
      <c r="B2981" s="60" t="s">
        <v>79</v>
      </c>
      <c r="C2981" s="1143" t="str">
        <f>'Class-9'!$AN$3</f>
        <v>SANSKRIT</v>
      </c>
      <c r="D2981" s="1144"/>
      <c r="E2981" s="511">
        <f>IF($J2967="TC",0,IF($J2967="Nso",0,VLOOKUP($A2964,'Class-9'!$B$9:$EX$108,39,0)))</f>
        <v>0</v>
      </c>
      <c r="F2981" s="511">
        <f>IF($J2967="TC",0,IF($J2967="TC",0,IF($J2967="Nso",0,VLOOKUP($A2964,'Class-9'!$B$9:$EX$108,40,0))))</f>
        <v>0</v>
      </c>
      <c r="G2981" s="514">
        <f t="shared" si="316"/>
        <v>0</v>
      </c>
      <c r="H2981" s="472">
        <f>IF($J2967="TC",0,IF($J2967="Nso",0,VLOOKUP($A2964,'Class-9'!$B$9:$EX$108,42,0)))</f>
        <v>0</v>
      </c>
      <c r="I2981" s="511">
        <f>IF($J2967="TC",0,IF($J2967="Nso",0,VLOOKUP($A2964,'Class-9'!$B$9:$EX$108,43,0)))</f>
        <v>0</v>
      </c>
      <c r="J2981" s="514">
        <f t="shared" si="317"/>
        <v>0</v>
      </c>
      <c r="K2981" s="511">
        <f>IF($J2967="TC",0,IF($J2967="Nso",0,VLOOKUP($A2964,'Class-9'!$B$9:$EX$108,45,0)))</f>
        <v>0</v>
      </c>
      <c r="L2981" s="511">
        <f>IF($J2967="Nso",0,VLOOKUP($A2964,'Class-9'!$B$9:$EX$108,46,0))</f>
        <v>0</v>
      </c>
      <c r="M2981" s="514">
        <f t="shared" si="318"/>
        <v>0</v>
      </c>
      <c r="N2981" s="511">
        <f t="shared" si="319"/>
        <v>0</v>
      </c>
      <c r="O2981" s="513" t="str">
        <f>IF($J2967="TC",0,IF($J2967="Nso",0,VLOOKUP($A2964,'Class-9'!$B$9:$EX$108,52,0)))</f>
        <v/>
      </c>
    </row>
    <row r="2982" spans="1:15" ht="17.25" customHeight="1">
      <c r="A2982" s="1084"/>
      <c r="B2982" s="60" t="s">
        <v>79</v>
      </c>
      <c r="C2982" s="1143" t="str">
        <f>'Class-9'!$BB$3</f>
        <v>SCIENCE</v>
      </c>
      <c r="D2982" s="1144"/>
      <c r="E2982" s="511">
        <f>IF($J2967="TC",0,IF($J2967="Nso",0,VLOOKUP($A2964,'Class-9'!$B$9:$EX$108,53,0)))</f>
        <v>0</v>
      </c>
      <c r="F2982" s="511">
        <f>IF($J2967="TC",0,IF($J2967="Nso",0,VLOOKUP($A2964,'Class-9'!$B$9:$EX$108,54,0)))</f>
        <v>0</v>
      </c>
      <c r="G2982" s="514">
        <f t="shared" si="316"/>
        <v>0</v>
      </c>
      <c r="H2982" s="472">
        <f>IF($J2967="TC",0,IF($J2967="Nso",0,VLOOKUP($A2964,'Class-9'!$B$9:$EX$108,56,0)))</f>
        <v>0</v>
      </c>
      <c r="I2982" s="511">
        <f>IF($J2967="TC",0,IF($J2967="Nso",0,VLOOKUP($A2964,'Class-9'!$B$9:$EX$108,57,0)))</f>
        <v>0</v>
      </c>
      <c r="J2982" s="514">
        <f t="shared" si="317"/>
        <v>0</v>
      </c>
      <c r="K2982" s="511">
        <f>IF($J2967="TC",0,IF($J2967="Nso",0,VLOOKUP($A2964,'Class-9'!$B$9:$EX$108,59,0)))</f>
        <v>0</v>
      </c>
      <c r="L2982" s="511">
        <f>IF($J2967="Nso",0,VLOOKUP($A2964,'Class-9'!$B$9:$EX$108,60,0))</f>
        <v>0</v>
      </c>
      <c r="M2982" s="514">
        <f t="shared" si="318"/>
        <v>0</v>
      </c>
      <c r="N2982" s="511">
        <f t="shared" si="319"/>
        <v>0</v>
      </c>
      <c r="O2982" s="513" t="str">
        <f>IF($J2967="TC",0,IF($J2967="Nso",0,VLOOKUP($A2964,'Class-9'!$B$9:$EX$108,66,0)))</f>
        <v/>
      </c>
    </row>
    <row r="2983" spans="1:15" ht="17.25" customHeight="1">
      <c r="A2983" s="1084"/>
      <c r="B2983" s="60" t="s">
        <v>79</v>
      </c>
      <c r="C2983" s="1143" t="str">
        <f>'Class-9'!$BP$3</f>
        <v>MATHEMATICS</v>
      </c>
      <c r="D2983" s="1144"/>
      <c r="E2983" s="511">
        <f>IF($J2967="TC",0,IF($J2967="Nso",0,VLOOKUP($A2964,'Class-9'!$B$9:$EX$108,67,0)))</f>
        <v>0</v>
      </c>
      <c r="F2983" s="511">
        <f>IF($J2967="TC",0,IF($J2967="Nso",0,VLOOKUP($A2964,'Class-9'!$B$9:$EX$108,68,0)))</f>
        <v>0</v>
      </c>
      <c r="G2983" s="514">
        <f t="shared" si="316"/>
        <v>0</v>
      </c>
      <c r="H2983" s="472">
        <f>IF($J2967="TC",0,IF($J2967="Nso",0,VLOOKUP($A2964,'Class-9'!$B$9:$EX$108,70,0)))</f>
        <v>0</v>
      </c>
      <c r="I2983" s="511">
        <f>IF($J2967="TC",0,IF($J2967="Nso",0,VLOOKUP($A2964,'Class-9'!$B$9:$EX$108,71,0)))</f>
        <v>0</v>
      </c>
      <c r="J2983" s="514">
        <f t="shared" si="317"/>
        <v>0</v>
      </c>
      <c r="K2983" s="511">
        <f>IF($J2967="TC",0,IF($J2967="Nso",0,VLOOKUP($A2964,'Class-9'!$B$9:$EX$108,73,0)))</f>
        <v>0</v>
      </c>
      <c r="L2983" s="511">
        <f>IF($J2967="Nso",0,VLOOKUP($A2964,'Class-9'!$B$9:$EX$108,74,0))</f>
        <v>0</v>
      </c>
      <c r="M2983" s="514">
        <f t="shared" si="318"/>
        <v>0</v>
      </c>
      <c r="N2983" s="511">
        <f t="shared" si="319"/>
        <v>0</v>
      </c>
      <c r="O2983" s="513" t="str">
        <f>IF($J2967="TC",0,IF($J2967="Nso",0,VLOOKUP($A2964,'Class-9'!$B$9:$EX$108,80,0)))</f>
        <v/>
      </c>
    </row>
    <row r="2984" spans="1:15" ht="17.25" customHeight="1" thickBot="1">
      <c r="A2984" s="1084"/>
      <c r="B2984" s="60" t="s">
        <v>79</v>
      </c>
      <c r="C2984" s="1117" t="str">
        <f>'Class-9'!$CD$3</f>
        <v>SOCIAL SCIENCE</v>
      </c>
      <c r="D2984" s="1118"/>
      <c r="E2984" s="511">
        <f>IF($J2967="TC",0,IF($J2967="Nso",0,VLOOKUP($A2964,'Class-9'!$B$9:$EX$108,81,0)))</f>
        <v>0</v>
      </c>
      <c r="F2984" s="511">
        <f>IF($J2967="TC",0,IF($J2967="Nso",0,VLOOKUP($A2964,'Class-9'!$B$9:$EX$108,82,0)))</f>
        <v>0</v>
      </c>
      <c r="G2984" s="515">
        <f t="shared" si="316"/>
        <v>0</v>
      </c>
      <c r="H2984" s="516">
        <f>IF($J2967="TC",0,IF($J2967="Nso",0,VLOOKUP($A2964,'Class-9'!$B$9:$EX$108,84,0)))</f>
        <v>0</v>
      </c>
      <c r="I2984" s="511">
        <f>IF($J2967="TC",0,IF($J2967="Nso",0,VLOOKUP($A2964,'Class-9'!$B$9:$EX$108,85,0)))</f>
        <v>0</v>
      </c>
      <c r="J2984" s="515">
        <f t="shared" si="317"/>
        <v>0</v>
      </c>
      <c r="K2984" s="511">
        <f>IF($J2967="TC",0,IF($J2967="Nso",0,VLOOKUP($A2964,'Class-9'!$B$9:$EX$108,87,0)))</f>
        <v>0</v>
      </c>
      <c r="L2984" s="511">
        <f>IF($J2967="Nso",0,VLOOKUP($A2964,'Class-9'!$B$9:$EX$108,88,0))</f>
        <v>0</v>
      </c>
      <c r="M2984" s="515">
        <f t="shared" si="318"/>
        <v>0</v>
      </c>
      <c r="N2984" s="511">
        <f t="shared" si="319"/>
        <v>0</v>
      </c>
      <c r="O2984" s="513" t="str">
        <f>IF($J2967="TC",0,IF($J2967="Nso",0,VLOOKUP($A2964,'Class-9'!$B$9:$EX$108,94,0)))</f>
        <v/>
      </c>
    </row>
    <row r="2985" spans="1:15" ht="21.75" customHeight="1">
      <c r="A2985" s="1084"/>
      <c r="B2985" s="60" t="s">
        <v>79</v>
      </c>
      <c r="C2985" s="1119" t="s">
        <v>92</v>
      </c>
      <c r="D2985" s="1120"/>
      <c r="E2985" s="1121"/>
      <c r="F2985" s="1125" t="s">
        <v>93</v>
      </c>
      <c r="G2985" s="1126"/>
      <c r="H2985" s="1127" t="s">
        <v>94</v>
      </c>
      <c r="I2985" s="1128"/>
      <c r="J2985" s="1129" t="s">
        <v>47</v>
      </c>
      <c r="K2985" s="1130"/>
      <c r="L2985" s="517" t="s">
        <v>114</v>
      </c>
      <c r="M2985" s="1131" t="s">
        <v>45</v>
      </c>
      <c r="N2985" s="1132"/>
      <c r="O2985" s="518" t="s">
        <v>49</v>
      </c>
    </row>
    <row r="2986" spans="1:15" ht="21.75" customHeight="1" thickBot="1">
      <c r="A2986" s="1084"/>
      <c r="B2986" s="60" t="s">
        <v>79</v>
      </c>
      <c r="C2986" s="1122"/>
      <c r="D2986" s="1123"/>
      <c r="E2986" s="1124"/>
      <c r="F2986" s="1133">
        <f>IF($J2967="TC",0,IF($J2967="Nso",0,VLOOKUP($A2964,'Class-9'!$B$9:$EX$108,146,0)))</f>
        <v>0</v>
      </c>
      <c r="G2986" s="1134"/>
      <c r="H2986" s="1133">
        <f>IF($J2967="TC",0,IF($J2967="Nso",0,VLOOKUP($A2964,'Class-9'!$B$9:$EX$108,147,0)))</f>
        <v>0</v>
      </c>
      <c r="I2986" s="1134"/>
      <c r="J2986" s="1135">
        <f>IF($J2967="TC",0,IF($J2967="Nso",0,VLOOKUP($A2964,'Class-9'!$B$9:$EX$108,148,0)))</f>
        <v>0</v>
      </c>
      <c r="K2986" s="1136"/>
      <c r="L2986" s="349" t="str">
        <f>IF($J2967="TC",0,IF($J2967="Nso",0,VLOOKUP($A2964,'Class-9'!$B$9:$EX$108,149,0)))</f>
        <v/>
      </c>
      <c r="M2986" s="1137" t="str">
        <f>IF($J2967="TC","TC",IF($J2967="Nso","NSO",VLOOKUP($A2964,'Class-9'!$B$9:$EX$108,150,0)))</f>
        <v/>
      </c>
      <c r="N2986" s="1138"/>
      <c r="O2986" s="123" t="str">
        <f>IF($J2967="Nso",0,VLOOKUP($A2964,'Class-9'!$B$9:$EX$108,152,0))</f>
        <v/>
      </c>
    </row>
    <row r="2987" spans="1:15" ht="21.75" customHeight="1">
      <c r="A2987" s="1084"/>
      <c r="B2987" s="60" t="s">
        <v>79</v>
      </c>
      <c r="C2987" s="1186" t="s">
        <v>65</v>
      </c>
      <c r="D2987" s="1187"/>
      <c r="E2987" s="1187"/>
      <c r="F2987" s="1187"/>
      <c r="G2987" s="1187"/>
      <c r="H2987" s="1188"/>
      <c r="I2987" s="1189" t="s">
        <v>66</v>
      </c>
      <c r="J2987" s="1190"/>
      <c r="K2987" s="1190"/>
      <c r="L2987" s="124">
        <f>VLOOKUP($A2964,'Class-9'!$B$9:$EX$108,143,0)</f>
        <v>0</v>
      </c>
      <c r="M2987" s="1191" t="s">
        <v>126</v>
      </c>
      <c r="N2987" s="1192"/>
      <c r="O2987" s="1193"/>
    </row>
    <row r="2988" spans="1:15" ht="21.75" customHeight="1" thickBot="1">
      <c r="A2988" s="1084"/>
      <c r="B2988" s="60" t="s">
        <v>79</v>
      </c>
      <c r="C2988" s="1194" t="s">
        <v>60</v>
      </c>
      <c r="D2988" s="1195"/>
      <c r="E2988" s="1195"/>
      <c r="F2988" s="1196" t="s">
        <v>197</v>
      </c>
      <c r="G2988" s="1196"/>
      <c r="H2988" s="351" t="s">
        <v>53</v>
      </c>
      <c r="I2988" s="1197" t="s">
        <v>67</v>
      </c>
      <c r="J2988" s="1198"/>
      <c r="K2988" s="1198"/>
      <c r="L2988" s="174">
        <f>VLOOKUP($A2964,'Class-9'!$B$9:$EX$108,144,0)</f>
        <v>0</v>
      </c>
      <c r="M2988" s="1199" t="str">
        <f>IF($J2967="TC",0,IF($J2967="Nso",0,VLOOKUP($A2964,'Class-9'!$B$9:$EX$108,145,0)))</f>
        <v/>
      </c>
      <c r="N2988" s="1200"/>
      <c r="O2988" s="1201"/>
    </row>
    <row r="2989" spans="1:15" ht="21.75" customHeight="1">
      <c r="A2989" s="1084"/>
      <c r="B2989" s="60" t="s">
        <v>79</v>
      </c>
      <c r="C2989" s="1194"/>
      <c r="D2989" s="1195"/>
      <c r="E2989" s="1195"/>
      <c r="F2989" s="1196"/>
      <c r="G2989" s="1196"/>
      <c r="H2989" s="490" t="s">
        <v>203</v>
      </c>
      <c r="I2989" s="1202" t="s">
        <v>68</v>
      </c>
      <c r="J2989" s="1203"/>
      <c r="K2989" s="1203"/>
      <c r="L2989" s="1204">
        <f>IF($J2967="TC","Transferred",IF($J2967="Nso","NameSeparated",VLOOKUP($A2964,'Class-9'!$B$9:$EX$108,153,0)))</f>
        <v>0</v>
      </c>
      <c r="M2989" s="1204"/>
      <c r="N2989" s="1204"/>
      <c r="O2989" s="1205"/>
    </row>
    <row r="2990" spans="1:15" s="489" customFormat="1" ht="17.25" customHeight="1">
      <c r="A2990" s="1084"/>
      <c r="B2990" s="488" t="s">
        <v>79</v>
      </c>
      <c r="C2990" s="1166" t="str">
        <f>'Class-9'!$CR$3</f>
        <v>Foundation Of Information Tech.</v>
      </c>
      <c r="D2990" s="1167"/>
      <c r="E2990" s="1168"/>
      <c r="F2990" s="1169" t="str">
        <f>IF($J2967="TC",0,IF($J2967="Nso",0,VLOOKUP($A2964,'Class-9'!$B$9:$GA$108,170,0)))</f>
        <v>0/200</v>
      </c>
      <c r="G2990" s="1169"/>
      <c r="H2990" s="122">
        <f>IF($J2967="TC",0,IF($J2967="Nso",0,VLOOKUP($A2964,'Class-9'!$B$9:$GA$108,106,0)))</f>
        <v>0</v>
      </c>
      <c r="I2990" s="1170" t="s">
        <v>81</v>
      </c>
      <c r="J2990" s="1171"/>
      <c r="K2990" s="1171"/>
      <c r="L2990" s="1172">
        <f>'Class-9'!$T$2</f>
        <v>44676</v>
      </c>
      <c r="M2990" s="1173"/>
      <c r="N2990" s="1173"/>
      <c r="O2990" s="1174"/>
    </row>
    <row r="2991" spans="1:15" s="489" customFormat="1" ht="17.25" customHeight="1">
      <c r="A2991" s="1084"/>
      <c r="B2991" s="488" t="s">
        <v>79</v>
      </c>
      <c r="C2991" s="1175" t="str">
        <f>'Class-9'!$DD$3</f>
        <v>Health &amp; Phy. Edu.</v>
      </c>
      <c r="D2991" s="1169"/>
      <c r="E2991" s="1169"/>
      <c r="F2991" s="1176" t="str">
        <f>IF($J2967="TC",0,IF($J2967="Nso",0,VLOOKUP($A2964,'Class-9'!$B$9:$GA$108,174,0)))</f>
        <v>0/200</v>
      </c>
      <c r="G2991" s="1177"/>
      <c r="H2991" s="122">
        <f>IF($J2967="TC",0,IF($J2967="Nso",0,VLOOKUP($A2964,'Class-9'!$B$9:$GA$108,118,0)))</f>
        <v>0</v>
      </c>
      <c r="I2991" s="1178"/>
      <c r="J2991" s="1179"/>
      <c r="K2991" s="1179"/>
      <c r="L2991" s="1179"/>
      <c r="M2991" s="1179"/>
      <c r="N2991" s="1179"/>
      <c r="O2991" s="1180"/>
    </row>
    <row r="2992" spans="1:15" s="489" customFormat="1" ht="17.25" customHeight="1">
      <c r="A2992" s="1084"/>
      <c r="B2992" s="488" t="s">
        <v>79</v>
      </c>
      <c r="C2992" s="1184" t="str">
        <f>'Class-9'!$DP$3</f>
        <v>S.U.P.W.</v>
      </c>
      <c r="D2992" s="1185"/>
      <c r="E2992" s="1185"/>
      <c r="F2992" s="1176" t="str">
        <f>IF($J2967="TC",0,IF($J2967="Nso",0,VLOOKUP($A2964,'Class-9'!$B$9:$GA$108,178,0)))</f>
        <v>0/100</v>
      </c>
      <c r="G2992" s="1177"/>
      <c r="H2992" s="122">
        <f>IF($J2967="TC",0,IF($J2967="Nso",0,VLOOKUP($A2964,'Class-9'!$B$9:$GA$108,124,0)))</f>
        <v>0</v>
      </c>
      <c r="I2992" s="1181"/>
      <c r="J2992" s="1182"/>
      <c r="K2992" s="1182"/>
      <c r="L2992" s="1182"/>
      <c r="M2992" s="1182"/>
      <c r="N2992" s="1182"/>
      <c r="O2992" s="1183"/>
    </row>
    <row r="2993" spans="1:16" s="489" customFormat="1" ht="17.25" customHeight="1">
      <c r="A2993" s="1084"/>
      <c r="B2993" s="488"/>
      <c r="C2993" s="1184" t="str">
        <f>'Class-9'!$DV$3</f>
        <v>ART EDUCATION</v>
      </c>
      <c r="D2993" s="1185"/>
      <c r="E2993" s="1185"/>
      <c r="F2993" s="1176" t="str">
        <f>IF($J2966="TC",0,IF($J2966="Nso",0,VLOOKUP($A2964,'Class-9'!$B$9:$GA$108,182,0)))</f>
        <v>0/100</v>
      </c>
      <c r="G2993" s="1177"/>
      <c r="H2993" s="122">
        <f>IF($J2966="TC",0,IF($J2966="Nso",0,VLOOKUP($A2964,'Class-9'!$B$9:$GA$108,130,0)))</f>
        <v>0</v>
      </c>
      <c r="I2993" s="1237" t="s">
        <v>95</v>
      </c>
      <c r="J2993" s="1221"/>
      <c r="K2993" s="1221"/>
      <c r="L2993" s="1221"/>
      <c r="M2993" s="1221"/>
      <c r="N2993" s="1221"/>
      <c r="O2993" s="1222"/>
    </row>
    <row r="2994" spans="1:16" s="489" customFormat="1" ht="17.25" customHeight="1" thickBot="1">
      <c r="A2994" s="1084"/>
      <c r="B2994" s="488" t="s">
        <v>79</v>
      </c>
      <c r="C2994" s="1238" t="str">
        <f>'Class-9'!$EB$3</f>
        <v>H &amp; C RAJ</v>
      </c>
      <c r="D2994" s="1239"/>
      <c r="E2994" s="1239"/>
      <c r="F2994" s="1240" t="str">
        <f>IF($J2967="TC",0,IF($J2967="Nso",0,VLOOKUP($A2964,'Class-9'!$B$9:$GZ$108,186,0)))</f>
        <v>0/200</v>
      </c>
      <c r="G2994" s="1241"/>
      <c r="H2994" s="468">
        <f>IF($J2967="TC",0,IF($J2967="Nso",0,VLOOKUP($A2964,'Class-9'!$B$9:$GAZ$108,142,0)))</f>
        <v>0</v>
      </c>
      <c r="I2994" s="1237" t="s">
        <v>74</v>
      </c>
      <c r="J2994" s="1221"/>
      <c r="K2994" s="1221"/>
      <c r="L2994" s="1221"/>
      <c r="M2994" s="1221"/>
      <c r="N2994" s="1221"/>
      <c r="O2994" s="1222"/>
    </row>
    <row r="2995" spans="1:16" ht="17.25" customHeight="1">
      <c r="A2995" s="1084"/>
      <c r="B2995" s="49" t="s">
        <v>79</v>
      </c>
      <c r="C2995" s="1209" t="s">
        <v>205</v>
      </c>
      <c r="D2995" s="1210"/>
      <c r="E2995" s="1211"/>
      <c r="F2995" s="1218" t="s">
        <v>206</v>
      </c>
      <c r="G2995" s="1219"/>
      <c r="H2995" s="519" t="s">
        <v>34</v>
      </c>
      <c r="I2995" s="1220" t="s">
        <v>75</v>
      </c>
      <c r="J2995" s="1221"/>
      <c r="K2995" s="1221"/>
      <c r="L2995" s="1221"/>
      <c r="M2995" s="1221"/>
      <c r="N2995" s="1221"/>
      <c r="O2995" s="1222"/>
    </row>
    <row r="2996" spans="1:16" ht="17.25" customHeight="1">
      <c r="A2996" s="1084"/>
      <c r="B2996" s="49" t="s">
        <v>79</v>
      </c>
      <c r="C2996" s="1212"/>
      <c r="D2996" s="1213"/>
      <c r="E2996" s="1214"/>
      <c r="F2996" s="1223" t="s">
        <v>207</v>
      </c>
      <c r="G2996" s="1224"/>
      <c r="H2996" s="520" t="s">
        <v>204</v>
      </c>
      <c r="I2996" s="1225" t="s">
        <v>76</v>
      </c>
      <c r="J2996" s="1226"/>
      <c r="K2996" s="1226"/>
      <c r="L2996" s="1226"/>
      <c r="M2996" s="1226"/>
      <c r="N2996" s="1226"/>
      <c r="O2996" s="1227"/>
    </row>
    <row r="2997" spans="1:16" ht="17.25" customHeight="1">
      <c r="A2997" s="1084"/>
      <c r="B2997" s="49" t="s">
        <v>79</v>
      </c>
      <c r="C2997" s="1212"/>
      <c r="D2997" s="1213"/>
      <c r="E2997" s="1214"/>
      <c r="F2997" s="1223" t="s">
        <v>211</v>
      </c>
      <c r="G2997" s="1224"/>
      <c r="H2997" s="520" t="s">
        <v>69</v>
      </c>
      <c r="I2997" s="1228"/>
      <c r="J2997" s="1229"/>
      <c r="K2997" s="1229"/>
      <c r="L2997" s="1229"/>
      <c r="M2997" s="1229"/>
      <c r="N2997" s="1229"/>
      <c r="O2997" s="1230"/>
    </row>
    <row r="2998" spans="1:16" ht="17.25" customHeight="1">
      <c r="A2998" s="1084"/>
      <c r="B2998" s="49" t="s">
        <v>79</v>
      </c>
      <c r="C2998" s="1212"/>
      <c r="D2998" s="1213"/>
      <c r="E2998" s="1214"/>
      <c r="F2998" s="1223" t="s">
        <v>212</v>
      </c>
      <c r="G2998" s="1224"/>
      <c r="H2998" s="520" t="s">
        <v>70</v>
      </c>
      <c r="I2998" s="1228"/>
      <c r="J2998" s="1229"/>
      <c r="K2998" s="1229"/>
      <c r="L2998" s="1229"/>
      <c r="M2998" s="1229"/>
      <c r="N2998" s="1229"/>
      <c r="O2998" s="1230"/>
    </row>
    <row r="2999" spans="1:16" ht="17.25" customHeight="1">
      <c r="A2999" s="1084"/>
      <c r="B2999" s="49" t="s">
        <v>79</v>
      </c>
      <c r="C2999" s="1212"/>
      <c r="D2999" s="1213"/>
      <c r="E2999" s="1214"/>
      <c r="F2999" s="1223" t="s">
        <v>125</v>
      </c>
      <c r="G2999" s="1224"/>
      <c r="H2999" s="520" t="s">
        <v>72</v>
      </c>
      <c r="I2999" s="1231" t="s">
        <v>96</v>
      </c>
      <c r="J2999" s="1232"/>
      <c r="K2999" s="1232"/>
      <c r="L2999" s="1232"/>
      <c r="M2999" s="1232"/>
      <c r="N2999" s="1232"/>
      <c r="O2999" s="1233"/>
    </row>
    <row r="3000" spans="1:16" ht="17.25" customHeight="1" thickBot="1">
      <c r="A3000" s="1084"/>
      <c r="B3000" s="62" t="s">
        <v>79</v>
      </c>
      <c r="C3000" s="1215"/>
      <c r="D3000" s="1216"/>
      <c r="E3000" s="1217"/>
      <c r="F3000" s="1206" t="s">
        <v>208</v>
      </c>
      <c r="G3000" s="1207"/>
      <c r="H3000" s="521" t="s">
        <v>71</v>
      </c>
      <c r="I3000" s="1234"/>
      <c r="J3000" s="1235"/>
      <c r="K3000" s="1235"/>
      <c r="L3000" s="1235"/>
      <c r="M3000" s="1235"/>
      <c r="N3000" s="1235"/>
      <c r="O3000" s="1236"/>
    </row>
    <row r="3001" spans="1:16" ht="24.75" customHeight="1" thickTop="1" thickBot="1">
      <c r="A3001" s="504">
        <f>A2964+1</f>
        <v>81</v>
      </c>
      <c r="B3001" s="1083" t="s">
        <v>56</v>
      </c>
      <c r="C3001" s="1083"/>
      <c r="D3001" s="1083"/>
      <c r="E3001" s="1083"/>
      <c r="F3001" s="1083"/>
      <c r="G3001" s="1083"/>
      <c r="H3001" s="1083"/>
      <c r="I3001" s="1083"/>
      <c r="J3001" s="1083"/>
      <c r="K3001" s="1083"/>
      <c r="L3001" s="1083"/>
      <c r="M3001" s="1083"/>
      <c r="N3001" s="1083"/>
      <c r="O3001" s="1083"/>
    </row>
    <row r="3002" spans="1:16" ht="42" customHeight="1" thickTop="1">
      <c r="A3002" s="1084"/>
      <c r="B3002" s="1085"/>
      <c r="C3002" s="1086"/>
      <c r="D3002" s="1089" t="str">
        <f>Master!$E$8</f>
        <v>Govt. Sr. Secondary School Raimalwada</v>
      </c>
      <c r="E3002" s="1090"/>
      <c r="F3002" s="1090"/>
      <c r="G3002" s="1090"/>
      <c r="H3002" s="1090"/>
      <c r="I3002" s="1090"/>
      <c r="J3002" s="1090"/>
      <c r="K3002" s="1090"/>
      <c r="L3002" s="1090"/>
      <c r="M3002" s="1090"/>
      <c r="N3002" s="1090"/>
      <c r="O3002" s="1091"/>
    </row>
    <row r="3003" spans="1:16" ht="27.75" customHeight="1" thickBot="1">
      <c r="A3003" s="1084"/>
      <c r="B3003" s="1087"/>
      <c r="C3003" s="1088"/>
      <c r="D3003" s="1092" t="str">
        <f>Master!$E$11</f>
        <v>P.S.-Bapini (Jodhpur)</v>
      </c>
      <c r="E3003" s="1093"/>
      <c r="F3003" s="1093"/>
      <c r="G3003" s="1093"/>
      <c r="H3003" s="1093"/>
      <c r="I3003" s="1093"/>
      <c r="J3003" s="1093"/>
      <c r="K3003" s="1093"/>
      <c r="L3003" s="1093"/>
      <c r="M3003" s="1093"/>
      <c r="N3003" s="1093"/>
      <c r="O3003" s="1094"/>
    </row>
    <row r="3004" spans="1:16" ht="17.25" customHeight="1">
      <c r="A3004" s="1084"/>
      <c r="B3004" s="352"/>
      <c r="C3004" s="1095" t="s">
        <v>188</v>
      </c>
      <c r="D3004" s="1096"/>
      <c r="E3004" s="1096"/>
      <c r="F3004" s="1096"/>
      <c r="G3004" s="1097"/>
      <c r="H3004" s="1104" t="s">
        <v>161</v>
      </c>
      <c r="I3004" s="1104"/>
      <c r="J3004" s="1107">
        <f>VLOOKUP($A3001,'Class-9'!$B$9:$K$108,6)</f>
        <v>0</v>
      </c>
      <c r="K3004" s="1108"/>
      <c r="L3004" s="1113" t="s">
        <v>77</v>
      </c>
      <c r="M3004" s="1114"/>
      <c r="N3004" s="1115" t="str">
        <f>Master!$E$14</f>
        <v>08151106901</v>
      </c>
      <c r="O3004" s="1116"/>
    </row>
    <row r="3005" spans="1:16" ht="17.25" customHeight="1">
      <c r="A3005" s="1084"/>
      <c r="B3005" s="47"/>
      <c r="C3005" s="1098"/>
      <c r="D3005" s="1099"/>
      <c r="E3005" s="1099"/>
      <c r="F3005" s="1099"/>
      <c r="G3005" s="1100"/>
      <c r="H3005" s="1105"/>
      <c r="I3005" s="1105"/>
      <c r="J3005" s="1109"/>
      <c r="K3005" s="1110"/>
      <c r="L3005" s="1071" t="s">
        <v>73</v>
      </c>
      <c r="M3005" s="1072"/>
      <c r="N3005" s="1072"/>
      <c r="O3005" s="1073"/>
      <c r="P3005" s="165" t="s">
        <v>196</v>
      </c>
    </row>
    <row r="3006" spans="1:16" ht="17.25" customHeight="1" thickBot="1">
      <c r="A3006" s="1084"/>
      <c r="B3006" s="47"/>
      <c r="C3006" s="1101"/>
      <c r="D3006" s="1102"/>
      <c r="E3006" s="1102"/>
      <c r="F3006" s="1102"/>
      <c r="G3006" s="1103"/>
      <c r="H3006" s="1106"/>
      <c r="I3006" s="1106"/>
      <c r="J3006" s="1111"/>
      <c r="K3006" s="1112"/>
      <c r="L3006" s="1074" t="s">
        <v>57</v>
      </c>
      <c r="M3006" s="1075"/>
      <c r="N3006" s="1076" t="str">
        <f>Master!$E$6</f>
        <v>2021-22</v>
      </c>
      <c r="O3006" s="1077"/>
    </row>
    <row r="3007" spans="1:16" ht="21.75" customHeight="1">
      <c r="A3007" s="1084"/>
      <c r="B3007" s="49" t="s">
        <v>79</v>
      </c>
      <c r="C3007" s="1078" t="s">
        <v>22</v>
      </c>
      <c r="D3007" s="1079"/>
      <c r="E3007" s="1079"/>
      <c r="F3007" s="1080"/>
      <c r="G3007" s="482" t="s">
        <v>186</v>
      </c>
      <c r="H3007" s="1081">
        <f>VLOOKUP($A3001,'Class-9'!$B$9:$EX$108,4,0)</f>
        <v>0</v>
      </c>
      <c r="I3007" s="1081"/>
      <c r="J3007" s="1081"/>
      <c r="K3007" s="1081"/>
      <c r="L3007" s="1081"/>
      <c r="M3007" s="1081"/>
      <c r="N3007" s="1081"/>
      <c r="O3007" s="1082"/>
    </row>
    <row r="3008" spans="1:16" ht="21.75" customHeight="1">
      <c r="A3008" s="1084"/>
      <c r="B3008" s="49" t="s">
        <v>79</v>
      </c>
      <c r="C3008" s="1065" t="s">
        <v>24</v>
      </c>
      <c r="D3008" s="1066"/>
      <c r="E3008" s="1066"/>
      <c r="F3008" s="1067"/>
      <c r="G3008" s="483" t="s">
        <v>186</v>
      </c>
      <c r="H3008" s="1068">
        <f>VLOOKUP($A3001,'Class-9'!$B$9:$EX$108,7,0)</f>
        <v>0</v>
      </c>
      <c r="I3008" s="1068"/>
      <c r="J3008" s="1068"/>
      <c r="K3008" s="1068"/>
      <c r="L3008" s="1068"/>
      <c r="M3008" s="1068"/>
      <c r="N3008" s="1068"/>
      <c r="O3008" s="1069"/>
    </row>
    <row r="3009" spans="1:15" ht="21.75" customHeight="1">
      <c r="A3009" s="1084"/>
      <c r="B3009" s="49" t="s">
        <v>79</v>
      </c>
      <c r="C3009" s="1065" t="s">
        <v>25</v>
      </c>
      <c r="D3009" s="1066"/>
      <c r="E3009" s="1066"/>
      <c r="F3009" s="1067"/>
      <c r="G3009" s="483" t="s">
        <v>186</v>
      </c>
      <c r="H3009" s="1068">
        <f>VLOOKUP($A3001,'Class-9'!$B$9:$EX$108,8,0)</f>
        <v>0</v>
      </c>
      <c r="I3009" s="1068"/>
      <c r="J3009" s="1068"/>
      <c r="K3009" s="1068"/>
      <c r="L3009" s="1068"/>
      <c r="M3009" s="1068"/>
      <c r="N3009" s="1068"/>
      <c r="O3009" s="1069"/>
    </row>
    <row r="3010" spans="1:15" ht="21.75" customHeight="1">
      <c r="A3010" s="1084"/>
      <c r="B3010" s="49" t="s">
        <v>79</v>
      </c>
      <c r="C3010" s="1065" t="s">
        <v>58</v>
      </c>
      <c r="D3010" s="1066"/>
      <c r="E3010" s="1066"/>
      <c r="F3010" s="1067"/>
      <c r="G3010" s="483" t="s">
        <v>186</v>
      </c>
      <c r="H3010" s="1068">
        <f>VLOOKUP($A3001,'Class-9'!$B$9:$EX$108,9,0)</f>
        <v>0</v>
      </c>
      <c r="I3010" s="1068"/>
      <c r="J3010" s="1068"/>
      <c r="K3010" s="1068"/>
      <c r="L3010" s="1068"/>
      <c r="M3010" s="1068"/>
      <c r="N3010" s="1068"/>
      <c r="O3010" s="1069"/>
    </row>
    <row r="3011" spans="1:15" ht="21.75" customHeight="1">
      <c r="A3011" s="1084"/>
      <c r="B3011" s="49" t="s">
        <v>79</v>
      </c>
      <c r="C3011" s="1065" t="s">
        <v>59</v>
      </c>
      <c r="D3011" s="1066"/>
      <c r="E3011" s="1066"/>
      <c r="F3011" s="1067"/>
      <c r="G3011" s="483" t="s">
        <v>186</v>
      </c>
      <c r="H3011" s="1070" t="str">
        <f>CONCATENATE('Class-9'!$G$4,'Class-9'!$J$4)</f>
        <v>9(A)</v>
      </c>
      <c r="I3011" s="1068"/>
      <c r="J3011" s="1068"/>
      <c r="K3011" s="1068"/>
      <c r="L3011" s="1068"/>
      <c r="M3011" s="1068"/>
      <c r="N3011" s="1068"/>
      <c r="O3011" s="1069"/>
    </row>
    <row r="3012" spans="1:15" ht="21.75" customHeight="1" thickBot="1">
      <c r="A3012" s="1084"/>
      <c r="B3012" s="49" t="s">
        <v>79</v>
      </c>
      <c r="C3012" s="1145" t="s">
        <v>27</v>
      </c>
      <c r="D3012" s="1146"/>
      <c r="E3012" s="1146"/>
      <c r="F3012" s="1147"/>
      <c r="G3012" s="484" t="s">
        <v>186</v>
      </c>
      <c r="H3012" s="1148">
        <f>VLOOKUP($A3001,'Class-9'!$B$9:$EX$108,10,0)</f>
        <v>0</v>
      </c>
      <c r="I3012" s="1148"/>
      <c r="J3012" s="1148"/>
      <c r="K3012" s="1148"/>
      <c r="L3012" s="1148"/>
      <c r="M3012" s="1148"/>
      <c r="N3012" s="1148"/>
      <c r="O3012" s="1149"/>
    </row>
    <row r="3013" spans="1:15" ht="19.5" customHeight="1">
      <c r="A3013" s="1084"/>
      <c r="B3013" s="60" t="s">
        <v>79</v>
      </c>
      <c r="C3013" s="1150" t="s">
        <v>60</v>
      </c>
      <c r="D3013" s="1151"/>
      <c r="E3013" s="1154" t="s">
        <v>83</v>
      </c>
      <c r="F3013" s="1154" t="s">
        <v>84</v>
      </c>
      <c r="G3013" s="1156" t="s">
        <v>33</v>
      </c>
      <c r="H3013" s="1158" t="s">
        <v>61</v>
      </c>
      <c r="I3013" s="1158"/>
      <c r="J3013" s="1159"/>
      <c r="K3013" s="1160" t="s">
        <v>100</v>
      </c>
      <c r="L3013" s="1161"/>
      <c r="M3013" s="1162"/>
      <c r="N3013" s="1154" t="s">
        <v>91</v>
      </c>
      <c r="O3013" s="1163" t="s">
        <v>209</v>
      </c>
    </row>
    <row r="3014" spans="1:15" ht="21.75" customHeight="1">
      <c r="A3014" s="1084"/>
      <c r="B3014" s="60"/>
      <c r="C3014" s="1152"/>
      <c r="D3014" s="1153"/>
      <c r="E3014" s="1155"/>
      <c r="F3014" s="1155"/>
      <c r="G3014" s="1157"/>
      <c r="H3014" s="507" t="s">
        <v>32</v>
      </c>
      <c r="I3014" s="347" t="s">
        <v>199</v>
      </c>
      <c r="J3014" s="508" t="s">
        <v>33</v>
      </c>
      <c r="K3014" s="507" t="s">
        <v>32</v>
      </c>
      <c r="L3014" s="347" t="s">
        <v>199</v>
      </c>
      <c r="M3014" s="508" t="s">
        <v>33</v>
      </c>
      <c r="N3014" s="1155"/>
      <c r="O3014" s="1164"/>
    </row>
    <row r="3015" spans="1:15" ht="21.75" customHeight="1" thickBot="1">
      <c r="A3015" s="1084"/>
      <c r="B3015" s="60" t="s">
        <v>79</v>
      </c>
      <c r="C3015" s="1139" t="s">
        <v>62</v>
      </c>
      <c r="D3015" s="1140"/>
      <c r="E3015" s="509">
        <f>'Class-9'!$L$7</f>
        <v>20</v>
      </c>
      <c r="F3015" s="509">
        <f>'Class-9'!$M$7</f>
        <v>20</v>
      </c>
      <c r="G3015" s="510">
        <f>SUM(E3015:F3015)</f>
        <v>40</v>
      </c>
      <c r="H3015" s="509">
        <f>'Class-9'!$O$7</f>
        <v>48</v>
      </c>
      <c r="I3015" s="509">
        <f>'Class-9'!$P$7</f>
        <v>12</v>
      </c>
      <c r="J3015" s="510">
        <f>SUM(H3015:I3015)</f>
        <v>60</v>
      </c>
      <c r="K3015" s="509">
        <f>'Class-9'!$R$7</f>
        <v>80</v>
      </c>
      <c r="L3015" s="509">
        <f>'Class-9'!$S$7</f>
        <v>20</v>
      </c>
      <c r="M3015" s="510">
        <f>SUM(K3015:L3015)</f>
        <v>100</v>
      </c>
      <c r="N3015" s="509">
        <f>SUM(G3015,J3015,M3015)</f>
        <v>200</v>
      </c>
      <c r="O3015" s="1165"/>
    </row>
    <row r="3016" spans="1:15" ht="17.25" customHeight="1">
      <c r="A3016" s="1084"/>
      <c r="B3016" s="60" t="s">
        <v>79</v>
      </c>
      <c r="C3016" s="1141" t="str">
        <f>'Class-9'!$L$3</f>
        <v>HINDI</v>
      </c>
      <c r="D3016" s="1142"/>
      <c r="E3016" s="511">
        <f>IF($J3004="TC",0,IF($J3004="Nso",0,VLOOKUP($A3001,'Class-9'!$B$9:$EX$108,11,0)))</f>
        <v>0</v>
      </c>
      <c r="F3016" s="511">
        <f>IF($J3004="TC",0,IF($J3004="Nso",0,VLOOKUP($A3001,'Class-9'!$B$9:$EX$108,12,0)))</f>
        <v>0</v>
      </c>
      <c r="G3016" s="512">
        <f>E3016+F3016</f>
        <v>0</v>
      </c>
      <c r="H3016" s="511">
        <f>IF($J3004="TC",0,IF($J3004="Nso",0,VLOOKUP($A3001,'Class-9'!$B$9:$EX$108,14,0)))</f>
        <v>0</v>
      </c>
      <c r="I3016" s="511">
        <f>IF($J3004="TC",0,IF($J3004="Nso",0,VLOOKUP($A3001,'Class-9'!$B$9:$EX$108,15,0)))</f>
        <v>0</v>
      </c>
      <c r="J3016" s="512">
        <f>H3016+I3016</f>
        <v>0</v>
      </c>
      <c r="K3016" s="511">
        <f>IF($J3004="TC",0,IF($J3004="Nso",0,VLOOKUP($A3001,'Class-9'!$B$9:$EX$108,17,0)))</f>
        <v>0</v>
      </c>
      <c r="L3016" s="511">
        <f>IF($J3004="Nso",0,VLOOKUP($A3001,'Class-9'!$B$9:$EX$108,18,0))</f>
        <v>0</v>
      </c>
      <c r="M3016" s="512">
        <f>K3016+L3016</f>
        <v>0</v>
      </c>
      <c r="N3016" s="511">
        <f>G3016+J3016+M3016</f>
        <v>0</v>
      </c>
      <c r="O3016" s="513" t="str">
        <f>IF($J3004="TC",0,IF($J3004="Nso",0,VLOOKUP($A3001,'Class-9'!$B$9:$EX$108,24,0)))</f>
        <v/>
      </c>
    </row>
    <row r="3017" spans="1:15" ht="17.25" customHeight="1">
      <c r="A3017" s="1084"/>
      <c r="B3017" s="60" t="s">
        <v>79</v>
      </c>
      <c r="C3017" s="1143" t="str">
        <f>'Class-9'!$Z$3</f>
        <v>ENGLISH</v>
      </c>
      <c r="D3017" s="1144"/>
      <c r="E3017" s="511">
        <f>IF($J3004="TC",0,IF($J3004="Nso",0,VLOOKUP($A3001,'Class-9'!$B$9:$EX$108,25,0)))</f>
        <v>0</v>
      </c>
      <c r="F3017" s="511">
        <f>IF($J3004="TC",0,IF($J3004="Nso",0,VLOOKUP($A3001,'Class-9'!$B$9:$EX$108,26,0)))</f>
        <v>0</v>
      </c>
      <c r="G3017" s="514">
        <f t="shared" ref="G3017:G3021" si="320">E3017+F3017</f>
        <v>0</v>
      </c>
      <c r="H3017" s="472">
        <f>IF($J3004="TC",0,IF($J3004="Nso",0,VLOOKUP($A3001,'Class-9'!$B$9:$EX$108,28,0)))</f>
        <v>0</v>
      </c>
      <c r="I3017" s="511">
        <f>IF($J3004="TC",0,IF($J3004="Nso",0,VLOOKUP($A3001,'Class-9'!$B$9:$EX$108,29,0)))</f>
        <v>0</v>
      </c>
      <c r="J3017" s="514">
        <f t="shared" ref="J3017:J3021" si="321">H3017+I3017</f>
        <v>0</v>
      </c>
      <c r="K3017" s="511">
        <f>IF($J3004="TC",0,IF($J3004="Nso",0,VLOOKUP($A3001,'Class-9'!$B$9:$EX$108,31,0)))</f>
        <v>0</v>
      </c>
      <c r="L3017" s="511">
        <f>IF($J3004="Nso",0,VLOOKUP($A3001,'Class-9'!$B$9:$EX$108,32,0))</f>
        <v>0</v>
      </c>
      <c r="M3017" s="514">
        <f t="shared" ref="M3017:M3021" si="322">K3017+L3017</f>
        <v>0</v>
      </c>
      <c r="N3017" s="511">
        <f t="shared" ref="N3017:N3021" si="323">G3017+J3017+M3017</f>
        <v>0</v>
      </c>
      <c r="O3017" s="513" t="str">
        <f>IF($J3004="TC",0,IF($J3004="Nso",0,VLOOKUP($A3001,'Class-9'!$B$9:$EX$108,38,0)))</f>
        <v/>
      </c>
    </row>
    <row r="3018" spans="1:15" ht="17.25" customHeight="1">
      <c r="A3018" s="1084"/>
      <c r="B3018" s="60" t="s">
        <v>79</v>
      </c>
      <c r="C3018" s="1143" t="str">
        <f>'Class-9'!$AN$3</f>
        <v>SANSKRIT</v>
      </c>
      <c r="D3018" s="1144"/>
      <c r="E3018" s="511">
        <f>IF($J3004="TC",0,IF($J3004="Nso",0,VLOOKUP($A3001,'Class-9'!$B$9:$EX$108,39,0)))</f>
        <v>0</v>
      </c>
      <c r="F3018" s="511">
        <f>IF($J3004="TC",0,IF($J3004="TC",0,IF($J3004="Nso",0,VLOOKUP($A3001,'Class-9'!$B$9:$EX$108,40,0))))</f>
        <v>0</v>
      </c>
      <c r="G3018" s="514">
        <f t="shared" si="320"/>
        <v>0</v>
      </c>
      <c r="H3018" s="472">
        <f>IF($J3004="TC",0,IF($J3004="Nso",0,VLOOKUP($A3001,'Class-9'!$B$9:$EX$108,42,0)))</f>
        <v>0</v>
      </c>
      <c r="I3018" s="511">
        <f>IF($J3004="TC",0,IF($J3004="Nso",0,VLOOKUP($A3001,'Class-9'!$B$9:$EX$108,43,0)))</f>
        <v>0</v>
      </c>
      <c r="J3018" s="514">
        <f t="shared" si="321"/>
        <v>0</v>
      </c>
      <c r="K3018" s="511">
        <f>IF($J3004="TC",0,IF($J3004="Nso",0,VLOOKUP($A3001,'Class-9'!$B$9:$EX$108,45,0)))</f>
        <v>0</v>
      </c>
      <c r="L3018" s="511">
        <f>IF($J3004="Nso",0,VLOOKUP($A3001,'Class-9'!$B$9:$EX$108,46,0))</f>
        <v>0</v>
      </c>
      <c r="M3018" s="514">
        <f t="shared" si="322"/>
        <v>0</v>
      </c>
      <c r="N3018" s="511">
        <f t="shared" si="323"/>
        <v>0</v>
      </c>
      <c r="O3018" s="513" t="str">
        <f>IF($J3004="TC",0,IF($J3004="Nso",0,VLOOKUP($A3001,'Class-9'!$B$9:$EX$108,52,0)))</f>
        <v/>
      </c>
    </row>
    <row r="3019" spans="1:15" ht="17.25" customHeight="1">
      <c r="A3019" s="1084"/>
      <c r="B3019" s="60" t="s">
        <v>79</v>
      </c>
      <c r="C3019" s="1143" t="str">
        <f>'Class-9'!$BB$3</f>
        <v>SCIENCE</v>
      </c>
      <c r="D3019" s="1144"/>
      <c r="E3019" s="511">
        <f>IF($J3004="TC",0,IF($J3004="Nso",0,VLOOKUP($A3001,'Class-9'!$B$9:$EX$108,53,0)))</f>
        <v>0</v>
      </c>
      <c r="F3019" s="511">
        <f>IF($J3004="TC",0,IF($J3004="Nso",0,VLOOKUP($A3001,'Class-9'!$B$9:$EX$108,54,0)))</f>
        <v>0</v>
      </c>
      <c r="G3019" s="514">
        <f t="shared" si="320"/>
        <v>0</v>
      </c>
      <c r="H3019" s="472">
        <f>IF($J3004="TC",0,IF($J3004="Nso",0,VLOOKUP($A3001,'Class-9'!$B$9:$EX$108,56,0)))</f>
        <v>0</v>
      </c>
      <c r="I3019" s="511">
        <f>IF($J3004="TC",0,IF($J3004="Nso",0,VLOOKUP($A3001,'Class-9'!$B$9:$EX$108,57,0)))</f>
        <v>0</v>
      </c>
      <c r="J3019" s="514">
        <f t="shared" si="321"/>
        <v>0</v>
      </c>
      <c r="K3019" s="511">
        <f>IF($J3004="TC",0,IF($J3004="Nso",0,VLOOKUP($A3001,'Class-9'!$B$9:$EX$108,59,0)))</f>
        <v>0</v>
      </c>
      <c r="L3019" s="511">
        <f>IF($J3004="Nso",0,VLOOKUP($A3001,'Class-9'!$B$9:$EX$108,60,0))</f>
        <v>0</v>
      </c>
      <c r="M3019" s="514">
        <f t="shared" si="322"/>
        <v>0</v>
      </c>
      <c r="N3019" s="511">
        <f t="shared" si="323"/>
        <v>0</v>
      </c>
      <c r="O3019" s="513" t="str">
        <f>IF($J3004="TC",0,IF($J3004="Nso",0,VLOOKUP($A3001,'Class-9'!$B$9:$EX$108,66,0)))</f>
        <v/>
      </c>
    </row>
    <row r="3020" spans="1:15" ht="17.25" customHeight="1">
      <c r="A3020" s="1084"/>
      <c r="B3020" s="60" t="s">
        <v>79</v>
      </c>
      <c r="C3020" s="1143" t="str">
        <f>'Class-9'!$BP$3</f>
        <v>MATHEMATICS</v>
      </c>
      <c r="D3020" s="1144"/>
      <c r="E3020" s="511">
        <f>IF($J3004="TC",0,IF($J3004="Nso",0,VLOOKUP($A3001,'Class-9'!$B$9:$EX$108,67,0)))</f>
        <v>0</v>
      </c>
      <c r="F3020" s="511">
        <f>IF($J3004="TC",0,IF($J3004="Nso",0,VLOOKUP($A3001,'Class-9'!$B$9:$EX$108,68,0)))</f>
        <v>0</v>
      </c>
      <c r="G3020" s="514">
        <f t="shared" si="320"/>
        <v>0</v>
      </c>
      <c r="H3020" s="472">
        <f>IF($J3004="TC",0,IF($J3004="Nso",0,VLOOKUP($A3001,'Class-9'!$B$9:$EX$108,70,0)))</f>
        <v>0</v>
      </c>
      <c r="I3020" s="511">
        <f>IF($J3004="TC",0,IF($J3004="Nso",0,VLOOKUP($A3001,'Class-9'!$B$9:$EX$108,71,0)))</f>
        <v>0</v>
      </c>
      <c r="J3020" s="514">
        <f t="shared" si="321"/>
        <v>0</v>
      </c>
      <c r="K3020" s="511">
        <f>IF($J3004="TC",0,IF($J3004="Nso",0,VLOOKUP($A3001,'Class-9'!$B$9:$EX$108,73,0)))</f>
        <v>0</v>
      </c>
      <c r="L3020" s="511">
        <f>IF($J3004="Nso",0,VLOOKUP($A3001,'Class-9'!$B$9:$EX$108,74,0))</f>
        <v>0</v>
      </c>
      <c r="M3020" s="514">
        <f t="shared" si="322"/>
        <v>0</v>
      </c>
      <c r="N3020" s="511">
        <f t="shared" si="323"/>
        <v>0</v>
      </c>
      <c r="O3020" s="513" t="str">
        <f>IF($J3004="TC",0,IF($J3004="Nso",0,VLOOKUP($A3001,'Class-9'!$B$9:$EX$108,80,0)))</f>
        <v/>
      </c>
    </row>
    <row r="3021" spans="1:15" ht="17.25" customHeight="1" thickBot="1">
      <c r="A3021" s="1084"/>
      <c r="B3021" s="60" t="s">
        <v>79</v>
      </c>
      <c r="C3021" s="1117" t="str">
        <f>'Class-9'!$CD$3</f>
        <v>SOCIAL SCIENCE</v>
      </c>
      <c r="D3021" s="1118"/>
      <c r="E3021" s="511">
        <f>IF($J3004="TC",0,IF($J3004="Nso",0,VLOOKUP($A3001,'Class-9'!$B$9:$EX$108,81,0)))</f>
        <v>0</v>
      </c>
      <c r="F3021" s="511">
        <f>IF($J3004="TC",0,IF($J3004="Nso",0,VLOOKUP($A3001,'Class-9'!$B$9:$EX$108,82,0)))</f>
        <v>0</v>
      </c>
      <c r="G3021" s="515">
        <f t="shared" si="320"/>
        <v>0</v>
      </c>
      <c r="H3021" s="516">
        <f>IF($J3004="TC",0,IF($J3004="Nso",0,VLOOKUP($A3001,'Class-9'!$B$9:$EX$108,84,0)))</f>
        <v>0</v>
      </c>
      <c r="I3021" s="511">
        <f>IF($J3004="TC",0,IF($J3004="Nso",0,VLOOKUP($A3001,'Class-9'!$B$9:$EX$108,85,0)))</f>
        <v>0</v>
      </c>
      <c r="J3021" s="515">
        <f t="shared" si="321"/>
        <v>0</v>
      </c>
      <c r="K3021" s="511">
        <f>IF($J3004="TC",0,IF($J3004="Nso",0,VLOOKUP($A3001,'Class-9'!$B$9:$EX$108,87,0)))</f>
        <v>0</v>
      </c>
      <c r="L3021" s="511">
        <f>IF($J3004="Nso",0,VLOOKUP($A3001,'Class-9'!$B$9:$EX$108,88,0))</f>
        <v>0</v>
      </c>
      <c r="M3021" s="515">
        <f t="shared" si="322"/>
        <v>0</v>
      </c>
      <c r="N3021" s="511">
        <f t="shared" si="323"/>
        <v>0</v>
      </c>
      <c r="O3021" s="513" t="str">
        <f>IF($J3004="TC",0,IF($J3004="Nso",0,VLOOKUP($A3001,'Class-9'!$B$9:$EX$108,94,0)))</f>
        <v/>
      </c>
    </row>
    <row r="3022" spans="1:15" ht="21.75" customHeight="1">
      <c r="A3022" s="1084"/>
      <c r="B3022" s="60" t="s">
        <v>79</v>
      </c>
      <c r="C3022" s="1119" t="s">
        <v>92</v>
      </c>
      <c r="D3022" s="1120"/>
      <c r="E3022" s="1121"/>
      <c r="F3022" s="1125" t="s">
        <v>93</v>
      </c>
      <c r="G3022" s="1126"/>
      <c r="H3022" s="1127" t="s">
        <v>94</v>
      </c>
      <c r="I3022" s="1128"/>
      <c r="J3022" s="1129" t="s">
        <v>47</v>
      </c>
      <c r="K3022" s="1130"/>
      <c r="L3022" s="517" t="s">
        <v>114</v>
      </c>
      <c r="M3022" s="1131" t="s">
        <v>45</v>
      </c>
      <c r="N3022" s="1132"/>
      <c r="O3022" s="518" t="s">
        <v>49</v>
      </c>
    </row>
    <row r="3023" spans="1:15" ht="21.75" customHeight="1" thickBot="1">
      <c r="A3023" s="1084"/>
      <c r="B3023" s="60" t="s">
        <v>79</v>
      </c>
      <c r="C3023" s="1122"/>
      <c r="D3023" s="1123"/>
      <c r="E3023" s="1124"/>
      <c r="F3023" s="1133">
        <f>IF($J3004="TC",0,IF($J3004="Nso",0,VLOOKUP($A3001,'Class-9'!$B$9:$EX$108,146,0)))</f>
        <v>0</v>
      </c>
      <c r="G3023" s="1134"/>
      <c r="H3023" s="1133">
        <f>IF($J3004="TC",0,IF($J3004="Nso",0,VLOOKUP($A3001,'Class-9'!$B$9:$EX$108,147,0)))</f>
        <v>0</v>
      </c>
      <c r="I3023" s="1134"/>
      <c r="J3023" s="1135">
        <f>IF($J3004="TC",0,IF($J3004="Nso",0,VLOOKUP($A3001,'Class-9'!$B$9:$EX$108,148,0)))</f>
        <v>0</v>
      </c>
      <c r="K3023" s="1136"/>
      <c r="L3023" s="349" t="str">
        <f>IF($J3004="TC",0,IF($J3004="Nso",0,VLOOKUP($A3001,'Class-9'!$B$9:$EX$108,149,0)))</f>
        <v/>
      </c>
      <c r="M3023" s="1137" t="str">
        <f>IF($J3004="TC","TC",IF($J3004="Nso","NSO",VLOOKUP($A3001,'Class-9'!$B$9:$EX$108,150,0)))</f>
        <v/>
      </c>
      <c r="N3023" s="1138"/>
      <c r="O3023" s="123" t="str">
        <f>IF($J3004="Nso",0,VLOOKUP($A3001,'Class-9'!$B$9:$EX$108,152,0))</f>
        <v/>
      </c>
    </row>
    <row r="3024" spans="1:15" ht="21.75" customHeight="1">
      <c r="A3024" s="1084"/>
      <c r="B3024" s="60" t="s">
        <v>79</v>
      </c>
      <c r="C3024" s="1186" t="s">
        <v>65</v>
      </c>
      <c r="D3024" s="1187"/>
      <c r="E3024" s="1187"/>
      <c r="F3024" s="1187"/>
      <c r="G3024" s="1187"/>
      <c r="H3024" s="1188"/>
      <c r="I3024" s="1189" t="s">
        <v>66</v>
      </c>
      <c r="J3024" s="1190"/>
      <c r="K3024" s="1190"/>
      <c r="L3024" s="124">
        <f>VLOOKUP($A3001,'Class-9'!$B$9:$EX$108,143,0)</f>
        <v>0</v>
      </c>
      <c r="M3024" s="1191" t="s">
        <v>126</v>
      </c>
      <c r="N3024" s="1192"/>
      <c r="O3024" s="1193"/>
    </row>
    <row r="3025" spans="1:15" ht="21.75" customHeight="1" thickBot="1">
      <c r="A3025" s="1084"/>
      <c r="B3025" s="60" t="s">
        <v>79</v>
      </c>
      <c r="C3025" s="1194" t="s">
        <v>60</v>
      </c>
      <c r="D3025" s="1195"/>
      <c r="E3025" s="1195"/>
      <c r="F3025" s="1196" t="s">
        <v>197</v>
      </c>
      <c r="G3025" s="1196"/>
      <c r="H3025" s="351" t="s">
        <v>53</v>
      </c>
      <c r="I3025" s="1197" t="s">
        <v>67</v>
      </c>
      <c r="J3025" s="1198"/>
      <c r="K3025" s="1198"/>
      <c r="L3025" s="174">
        <f>VLOOKUP($A3001,'Class-9'!$B$9:$EX$108,144,0)</f>
        <v>0</v>
      </c>
      <c r="M3025" s="1199" t="str">
        <f>IF($J3004="TC",0,IF($J3004="Nso",0,VLOOKUP($A3001,'Class-9'!$B$9:$EX$108,145,0)))</f>
        <v/>
      </c>
      <c r="N3025" s="1200"/>
      <c r="O3025" s="1201"/>
    </row>
    <row r="3026" spans="1:15" ht="21.75" customHeight="1">
      <c r="A3026" s="1084"/>
      <c r="B3026" s="60" t="s">
        <v>79</v>
      </c>
      <c r="C3026" s="1194"/>
      <c r="D3026" s="1195"/>
      <c r="E3026" s="1195"/>
      <c r="F3026" s="1196"/>
      <c r="G3026" s="1196"/>
      <c r="H3026" s="490" t="s">
        <v>203</v>
      </c>
      <c r="I3026" s="1202" t="s">
        <v>68</v>
      </c>
      <c r="J3026" s="1203"/>
      <c r="K3026" s="1203"/>
      <c r="L3026" s="1204">
        <f>IF($J3004="TC","Transferred",IF($J3004="Nso","NameSeparated",VLOOKUP($A3001,'Class-9'!$B$9:$EX$108,153,0)))</f>
        <v>0</v>
      </c>
      <c r="M3026" s="1204"/>
      <c r="N3026" s="1204"/>
      <c r="O3026" s="1205"/>
    </row>
    <row r="3027" spans="1:15" s="489" customFormat="1" ht="17.25" customHeight="1">
      <c r="A3027" s="1084"/>
      <c r="B3027" s="488" t="s">
        <v>79</v>
      </c>
      <c r="C3027" s="1166" t="str">
        <f>'Class-9'!$CR$3</f>
        <v>Foundation Of Information Tech.</v>
      </c>
      <c r="D3027" s="1167"/>
      <c r="E3027" s="1168"/>
      <c r="F3027" s="1169" t="str">
        <f>IF($J3004="TC",0,IF($J3004="Nso",0,VLOOKUP($A3001,'Class-9'!$B$9:$GA$108,170,0)))</f>
        <v>0/200</v>
      </c>
      <c r="G3027" s="1169"/>
      <c r="H3027" s="122">
        <f>IF($J3004="TC",0,IF($J3004="Nso",0,VLOOKUP($A3001,'Class-9'!$B$9:$GA$108,106,0)))</f>
        <v>0</v>
      </c>
      <c r="I3027" s="1170" t="s">
        <v>81</v>
      </c>
      <c r="J3027" s="1171"/>
      <c r="K3027" s="1171"/>
      <c r="L3027" s="1172">
        <f>'Class-9'!$T$2</f>
        <v>44676</v>
      </c>
      <c r="M3027" s="1173"/>
      <c r="N3027" s="1173"/>
      <c r="O3027" s="1174"/>
    </row>
    <row r="3028" spans="1:15" s="489" customFormat="1" ht="17.25" customHeight="1">
      <c r="A3028" s="1084"/>
      <c r="B3028" s="488" t="s">
        <v>79</v>
      </c>
      <c r="C3028" s="1175" t="str">
        <f>'Class-9'!$DD$3</f>
        <v>Health &amp; Phy. Edu.</v>
      </c>
      <c r="D3028" s="1169"/>
      <c r="E3028" s="1169"/>
      <c r="F3028" s="1176" t="str">
        <f>IF($J3004="TC",0,IF($J3004="Nso",0,VLOOKUP($A3001,'Class-9'!$B$9:$GA$108,174,0)))</f>
        <v>0/200</v>
      </c>
      <c r="G3028" s="1177"/>
      <c r="H3028" s="122">
        <f>IF($J3004="TC",0,IF($J3004="Nso",0,VLOOKUP($A3001,'Class-9'!$B$9:$GA$108,118,0)))</f>
        <v>0</v>
      </c>
      <c r="I3028" s="1178"/>
      <c r="J3028" s="1179"/>
      <c r="K3028" s="1179"/>
      <c r="L3028" s="1179"/>
      <c r="M3028" s="1179"/>
      <c r="N3028" s="1179"/>
      <c r="O3028" s="1180"/>
    </row>
    <row r="3029" spans="1:15" s="489" customFormat="1" ht="17.25" customHeight="1">
      <c r="A3029" s="1084"/>
      <c r="B3029" s="488" t="s">
        <v>79</v>
      </c>
      <c r="C3029" s="1184" t="str">
        <f>'Class-9'!$DP$3</f>
        <v>S.U.P.W.</v>
      </c>
      <c r="D3029" s="1185"/>
      <c r="E3029" s="1185"/>
      <c r="F3029" s="1176" t="str">
        <f>IF($J3004="TC",0,IF($J3004="Nso",0,VLOOKUP($A3001,'Class-9'!$B$9:$GA$108,178,0)))</f>
        <v>0/100</v>
      </c>
      <c r="G3029" s="1177"/>
      <c r="H3029" s="122">
        <f>IF($J3004="TC",0,IF($J3004="Nso",0,VLOOKUP($A3001,'Class-9'!$B$9:$GA$108,124,0)))</f>
        <v>0</v>
      </c>
      <c r="I3029" s="1181"/>
      <c r="J3029" s="1182"/>
      <c r="K3029" s="1182"/>
      <c r="L3029" s="1182"/>
      <c r="M3029" s="1182"/>
      <c r="N3029" s="1182"/>
      <c r="O3029" s="1183"/>
    </row>
    <row r="3030" spans="1:15" s="489" customFormat="1" ht="17.25" customHeight="1">
      <c r="A3030" s="1084"/>
      <c r="B3030" s="488"/>
      <c r="C3030" s="1184" t="str">
        <f>'Class-9'!$DV$3</f>
        <v>ART EDUCATION</v>
      </c>
      <c r="D3030" s="1185"/>
      <c r="E3030" s="1185"/>
      <c r="F3030" s="1176" t="str">
        <f>IF($J3003="TC",0,IF($J3003="Nso",0,VLOOKUP($A3001,'Class-9'!$B$9:$GA$108,182,0)))</f>
        <v>0/100</v>
      </c>
      <c r="G3030" s="1177"/>
      <c r="H3030" s="122">
        <f>IF($J3003="TC",0,IF($J3003="Nso",0,VLOOKUP($A3001,'Class-9'!$B$9:$GA$108,130,0)))</f>
        <v>0</v>
      </c>
      <c r="I3030" s="1237" t="s">
        <v>95</v>
      </c>
      <c r="J3030" s="1221"/>
      <c r="K3030" s="1221"/>
      <c r="L3030" s="1221"/>
      <c r="M3030" s="1221"/>
      <c r="N3030" s="1221"/>
      <c r="O3030" s="1222"/>
    </row>
    <row r="3031" spans="1:15" s="489" customFormat="1" ht="17.25" customHeight="1" thickBot="1">
      <c r="A3031" s="1084"/>
      <c r="B3031" s="488" t="s">
        <v>79</v>
      </c>
      <c r="C3031" s="1238" t="str">
        <f>'Class-9'!$EB$3</f>
        <v>H &amp; C RAJ</v>
      </c>
      <c r="D3031" s="1239"/>
      <c r="E3031" s="1239"/>
      <c r="F3031" s="1240" t="str">
        <f>IF($J3004="TC",0,IF($J3004="Nso",0,VLOOKUP($A3001,'Class-9'!$B$9:$GZ$108,186,0)))</f>
        <v>0/200</v>
      </c>
      <c r="G3031" s="1241"/>
      <c r="H3031" s="468">
        <f>IF($J3004="TC",0,IF($J3004="Nso",0,VLOOKUP($A3001,'Class-9'!$B$9:$GAZ$108,142,0)))</f>
        <v>0</v>
      </c>
      <c r="I3031" s="1237" t="s">
        <v>74</v>
      </c>
      <c r="J3031" s="1221"/>
      <c r="K3031" s="1221"/>
      <c r="L3031" s="1221"/>
      <c r="M3031" s="1221"/>
      <c r="N3031" s="1221"/>
      <c r="O3031" s="1222"/>
    </row>
    <row r="3032" spans="1:15" ht="17.25" customHeight="1">
      <c r="A3032" s="1084"/>
      <c r="B3032" s="49" t="s">
        <v>79</v>
      </c>
      <c r="C3032" s="1209" t="s">
        <v>205</v>
      </c>
      <c r="D3032" s="1210"/>
      <c r="E3032" s="1211"/>
      <c r="F3032" s="1218" t="s">
        <v>206</v>
      </c>
      <c r="G3032" s="1219"/>
      <c r="H3032" s="519" t="s">
        <v>34</v>
      </c>
      <c r="I3032" s="1220" t="s">
        <v>75</v>
      </c>
      <c r="J3032" s="1221"/>
      <c r="K3032" s="1221"/>
      <c r="L3032" s="1221"/>
      <c r="M3032" s="1221"/>
      <c r="N3032" s="1221"/>
      <c r="O3032" s="1222"/>
    </row>
    <row r="3033" spans="1:15" ht="17.25" customHeight="1">
      <c r="A3033" s="1084"/>
      <c r="B3033" s="49" t="s">
        <v>79</v>
      </c>
      <c r="C3033" s="1212"/>
      <c r="D3033" s="1213"/>
      <c r="E3033" s="1214"/>
      <c r="F3033" s="1223" t="s">
        <v>207</v>
      </c>
      <c r="G3033" s="1224"/>
      <c r="H3033" s="520" t="s">
        <v>204</v>
      </c>
      <c r="I3033" s="1225" t="s">
        <v>76</v>
      </c>
      <c r="J3033" s="1226"/>
      <c r="K3033" s="1226"/>
      <c r="L3033" s="1226"/>
      <c r="M3033" s="1226"/>
      <c r="N3033" s="1226"/>
      <c r="O3033" s="1227"/>
    </row>
    <row r="3034" spans="1:15" ht="17.25" customHeight="1">
      <c r="A3034" s="1084"/>
      <c r="B3034" s="49" t="s">
        <v>79</v>
      </c>
      <c r="C3034" s="1212"/>
      <c r="D3034" s="1213"/>
      <c r="E3034" s="1214"/>
      <c r="F3034" s="1223" t="s">
        <v>211</v>
      </c>
      <c r="G3034" s="1224"/>
      <c r="H3034" s="520" t="s">
        <v>69</v>
      </c>
      <c r="I3034" s="1228"/>
      <c r="J3034" s="1229"/>
      <c r="K3034" s="1229"/>
      <c r="L3034" s="1229"/>
      <c r="M3034" s="1229"/>
      <c r="N3034" s="1229"/>
      <c r="O3034" s="1230"/>
    </row>
    <row r="3035" spans="1:15" ht="17.25" customHeight="1">
      <c r="A3035" s="1084"/>
      <c r="B3035" s="49" t="s">
        <v>79</v>
      </c>
      <c r="C3035" s="1212"/>
      <c r="D3035" s="1213"/>
      <c r="E3035" s="1214"/>
      <c r="F3035" s="1223" t="s">
        <v>212</v>
      </c>
      <c r="G3035" s="1224"/>
      <c r="H3035" s="520" t="s">
        <v>70</v>
      </c>
      <c r="I3035" s="1228"/>
      <c r="J3035" s="1229"/>
      <c r="K3035" s="1229"/>
      <c r="L3035" s="1229"/>
      <c r="M3035" s="1229"/>
      <c r="N3035" s="1229"/>
      <c r="O3035" s="1230"/>
    </row>
    <row r="3036" spans="1:15" ht="17.25" customHeight="1">
      <c r="A3036" s="1084"/>
      <c r="B3036" s="49" t="s">
        <v>79</v>
      </c>
      <c r="C3036" s="1212"/>
      <c r="D3036" s="1213"/>
      <c r="E3036" s="1214"/>
      <c r="F3036" s="1223" t="s">
        <v>125</v>
      </c>
      <c r="G3036" s="1224"/>
      <c r="H3036" s="520" t="s">
        <v>72</v>
      </c>
      <c r="I3036" s="1231" t="s">
        <v>96</v>
      </c>
      <c r="J3036" s="1232"/>
      <c r="K3036" s="1232"/>
      <c r="L3036" s="1232"/>
      <c r="M3036" s="1232"/>
      <c r="N3036" s="1232"/>
      <c r="O3036" s="1233"/>
    </row>
    <row r="3037" spans="1:15" ht="17.25" customHeight="1" thickBot="1">
      <c r="A3037" s="1084"/>
      <c r="B3037" s="62" t="s">
        <v>79</v>
      </c>
      <c r="C3037" s="1215"/>
      <c r="D3037" s="1216"/>
      <c r="E3037" s="1217"/>
      <c r="F3037" s="1206" t="s">
        <v>208</v>
      </c>
      <c r="G3037" s="1207"/>
      <c r="H3037" s="521" t="s">
        <v>71</v>
      </c>
      <c r="I3037" s="1234"/>
      <c r="J3037" s="1235"/>
      <c r="K3037" s="1235"/>
      <c r="L3037" s="1235"/>
      <c r="M3037" s="1235"/>
      <c r="N3037" s="1235"/>
      <c r="O3037" s="1236"/>
    </row>
    <row r="3038" spans="1:15" ht="22.5" customHeight="1" thickTop="1">
      <c r="A3038" s="1208"/>
      <c r="B3038" s="1208"/>
      <c r="C3038" s="1208"/>
      <c r="D3038" s="1208"/>
      <c r="E3038" s="1208"/>
      <c r="F3038" s="1208"/>
      <c r="G3038" s="1208"/>
      <c r="H3038" s="1208"/>
      <c r="I3038" s="1208"/>
      <c r="J3038" s="1208"/>
      <c r="K3038" s="1208"/>
      <c r="L3038" s="1208"/>
      <c r="M3038" s="1208"/>
      <c r="N3038" s="1208"/>
      <c r="O3038" s="1208"/>
    </row>
    <row r="3039" spans="1:15" ht="24.75" customHeight="1" thickBot="1">
      <c r="A3039" s="504">
        <f>A3001+1</f>
        <v>82</v>
      </c>
      <c r="B3039" s="1083" t="s">
        <v>56</v>
      </c>
      <c r="C3039" s="1083"/>
      <c r="D3039" s="1083"/>
      <c r="E3039" s="1083"/>
      <c r="F3039" s="1083"/>
      <c r="G3039" s="1083"/>
      <c r="H3039" s="1083"/>
      <c r="I3039" s="1083"/>
      <c r="J3039" s="1083"/>
      <c r="K3039" s="1083"/>
      <c r="L3039" s="1083"/>
      <c r="M3039" s="1083"/>
      <c r="N3039" s="1083"/>
      <c r="O3039" s="1083"/>
    </row>
    <row r="3040" spans="1:15" ht="42" customHeight="1" thickTop="1">
      <c r="A3040" s="1084"/>
      <c r="B3040" s="1085"/>
      <c r="C3040" s="1086"/>
      <c r="D3040" s="1089" t="str">
        <f>Master!$E$8</f>
        <v>Govt. Sr. Secondary School Raimalwada</v>
      </c>
      <c r="E3040" s="1090"/>
      <c r="F3040" s="1090"/>
      <c r="G3040" s="1090"/>
      <c r="H3040" s="1090"/>
      <c r="I3040" s="1090"/>
      <c r="J3040" s="1090"/>
      <c r="K3040" s="1090"/>
      <c r="L3040" s="1090"/>
      <c r="M3040" s="1090"/>
      <c r="N3040" s="1090"/>
      <c r="O3040" s="1091"/>
    </row>
    <row r="3041" spans="1:16" ht="27.75" customHeight="1" thickBot="1">
      <c r="A3041" s="1084"/>
      <c r="B3041" s="1087"/>
      <c r="C3041" s="1088"/>
      <c r="D3041" s="1092" t="str">
        <f>Master!$E$11</f>
        <v>P.S.-Bapini (Jodhpur)</v>
      </c>
      <c r="E3041" s="1093"/>
      <c r="F3041" s="1093"/>
      <c r="G3041" s="1093"/>
      <c r="H3041" s="1093"/>
      <c r="I3041" s="1093"/>
      <c r="J3041" s="1093"/>
      <c r="K3041" s="1093"/>
      <c r="L3041" s="1093"/>
      <c r="M3041" s="1093"/>
      <c r="N3041" s="1093"/>
      <c r="O3041" s="1094"/>
    </row>
    <row r="3042" spans="1:16" ht="17.25" customHeight="1">
      <c r="A3042" s="1084"/>
      <c r="B3042" s="352"/>
      <c r="C3042" s="1095" t="s">
        <v>188</v>
      </c>
      <c r="D3042" s="1096"/>
      <c r="E3042" s="1096"/>
      <c r="F3042" s="1096"/>
      <c r="G3042" s="1097"/>
      <c r="H3042" s="1104" t="s">
        <v>161</v>
      </c>
      <c r="I3042" s="1104"/>
      <c r="J3042" s="1107">
        <f>VLOOKUP($A3039,'Class-9'!$B$9:$K$108,6)</f>
        <v>0</v>
      </c>
      <c r="K3042" s="1108"/>
      <c r="L3042" s="1113" t="s">
        <v>77</v>
      </c>
      <c r="M3042" s="1114"/>
      <c r="N3042" s="1115" t="str">
        <f>Master!$E$14</f>
        <v>08151106901</v>
      </c>
      <c r="O3042" s="1116"/>
    </row>
    <row r="3043" spans="1:16" ht="17.25" customHeight="1">
      <c r="A3043" s="1084"/>
      <c r="B3043" s="47"/>
      <c r="C3043" s="1098"/>
      <c r="D3043" s="1099"/>
      <c r="E3043" s="1099"/>
      <c r="F3043" s="1099"/>
      <c r="G3043" s="1100"/>
      <c r="H3043" s="1105"/>
      <c r="I3043" s="1105"/>
      <c r="J3043" s="1109"/>
      <c r="K3043" s="1110"/>
      <c r="L3043" s="1071" t="s">
        <v>73</v>
      </c>
      <c r="M3043" s="1072"/>
      <c r="N3043" s="1072"/>
      <c r="O3043" s="1073"/>
      <c r="P3043" s="165" t="s">
        <v>196</v>
      </c>
    </row>
    <row r="3044" spans="1:16" ht="17.25" customHeight="1" thickBot="1">
      <c r="A3044" s="1084"/>
      <c r="B3044" s="47"/>
      <c r="C3044" s="1101"/>
      <c r="D3044" s="1102"/>
      <c r="E3044" s="1102"/>
      <c r="F3044" s="1102"/>
      <c r="G3044" s="1103"/>
      <c r="H3044" s="1106"/>
      <c r="I3044" s="1106"/>
      <c r="J3044" s="1111"/>
      <c r="K3044" s="1112"/>
      <c r="L3044" s="1074" t="s">
        <v>57</v>
      </c>
      <c r="M3044" s="1075"/>
      <c r="N3044" s="1076" t="str">
        <f>Master!$E$6</f>
        <v>2021-22</v>
      </c>
      <c r="O3044" s="1077"/>
    </row>
    <row r="3045" spans="1:16" ht="21.75" customHeight="1">
      <c r="A3045" s="1084"/>
      <c r="B3045" s="49" t="s">
        <v>79</v>
      </c>
      <c r="C3045" s="1078" t="s">
        <v>22</v>
      </c>
      <c r="D3045" s="1079"/>
      <c r="E3045" s="1079"/>
      <c r="F3045" s="1080"/>
      <c r="G3045" s="482" t="s">
        <v>186</v>
      </c>
      <c r="H3045" s="1081">
        <f>VLOOKUP($A3039,'Class-9'!$B$9:$EX$108,4,0)</f>
        <v>0</v>
      </c>
      <c r="I3045" s="1081"/>
      <c r="J3045" s="1081"/>
      <c r="K3045" s="1081"/>
      <c r="L3045" s="1081"/>
      <c r="M3045" s="1081"/>
      <c r="N3045" s="1081"/>
      <c r="O3045" s="1082"/>
    </row>
    <row r="3046" spans="1:16" ht="21.75" customHeight="1">
      <c r="A3046" s="1084"/>
      <c r="B3046" s="49" t="s">
        <v>79</v>
      </c>
      <c r="C3046" s="1065" t="s">
        <v>24</v>
      </c>
      <c r="D3046" s="1066"/>
      <c r="E3046" s="1066"/>
      <c r="F3046" s="1067"/>
      <c r="G3046" s="483" t="s">
        <v>186</v>
      </c>
      <c r="H3046" s="1068">
        <f>VLOOKUP($A3039,'Class-9'!$B$9:$EX$108,7,0)</f>
        <v>0</v>
      </c>
      <c r="I3046" s="1068"/>
      <c r="J3046" s="1068"/>
      <c r="K3046" s="1068"/>
      <c r="L3046" s="1068"/>
      <c r="M3046" s="1068"/>
      <c r="N3046" s="1068"/>
      <c r="O3046" s="1069"/>
    </row>
    <row r="3047" spans="1:16" ht="21.75" customHeight="1">
      <c r="A3047" s="1084"/>
      <c r="B3047" s="49" t="s">
        <v>79</v>
      </c>
      <c r="C3047" s="1065" t="s">
        <v>25</v>
      </c>
      <c r="D3047" s="1066"/>
      <c r="E3047" s="1066"/>
      <c r="F3047" s="1067"/>
      <c r="G3047" s="483" t="s">
        <v>186</v>
      </c>
      <c r="H3047" s="1068">
        <f>VLOOKUP($A3039,'Class-9'!$B$9:$EX$108,8,0)</f>
        <v>0</v>
      </c>
      <c r="I3047" s="1068"/>
      <c r="J3047" s="1068"/>
      <c r="K3047" s="1068"/>
      <c r="L3047" s="1068"/>
      <c r="M3047" s="1068"/>
      <c r="N3047" s="1068"/>
      <c r="O3047" s="1069"/>
    </row>
    <row r="3048" spans="1:16" ht="21.75" customHeight="1">
      <c r="A3048" s="1084"/>
      <c r="B3048" s="49" t="s">
        <v>79</v>
      </c>
      <c r="C3048" s="1065" t="s">
        <v>58</v>
      </c>
      <c r="D3048" s="1066"/>
      <c r="E3048" s="1066"/>
      <c r="F3048" s="1067"/>
      <c r="G3048" s="483" t="s">
        <v>186</v>
      </c>
      <c r="H3048" s="1068">
        <f>VLOOKUP($A3039,'Class-9'!$B$9:$EX$108,9,0)</f>
        <v>0</v>
      </c>
      <c r="I3048" s="1068"/>
      <c r="J3048" s="1068"/>
      <c r="K3048" s="1068"/>
      <c r="L3048" s="1068"/>
      <c r="M3048" s="1068"/>
      <c r="N3048" s="1068"/>
      <c r="O3048" s="1069"/>
    </row>
    <row r="3049" spans="1:16" ht="21.75" customHeight="1">
      <c r="A3049" s="1084"/>
      <c r="B3049" s="49" t="s">
        <v>79</v>
      </c>
      <c r="C3049" s="1065" t="s">
        <v>59</v>
      </c>
      <c r="D3049" s="1066"/>
      <c r="E3049" s="1066"/>
      <c r="F3049" s="1067"/>
      <c r="G3049" s="483" t="s">
        <v>186</v>
      </c>
      <c r="H3049" s="1070" t="str">
        <f>CONCATENATE('Class-9'!$G$4,'Class-9'!$J$4)</f>
        <v>9(A)</v>
      </c>
      <c r="I3049" s="1068"/>
      <c r="J3049" s="1068"/>
      <c r="K3049" s="1068"/>
      <c r="L3049" s="1068"/>
      <c r="M3049" s="1068"/>
      <c r="N3049" s="1068"/>
      <c r="O3049" s="1069"/>
    </row>
    <row r="3050" spans="1:16" ht="21.75" customHeight="1" thickBot="1">
      <c r="A3050" s="1084"/>
      <c r="B3050" s="49" t="s">
        <v>79</v>
      </c>
      <c r="C3050" s="1145" t="s">
        <v>27</v>
      </c>
      <c r="D3050" s="1146"/>
      <c r="E3050" s="1146"/>
      <c r="F3050" s="1147"/>
      <c r="G3050" s="484" t="s">
        <v>186</v>
      </c>
      <c r="H3050" s="1148">
        <f>VLOOKUP($A3039,'Class-9'!$B$9:$EX$108,10,0)</f>
        <v>0</v>
      </c>
      <c r="I3050" s="1148"/>
      <c r="J3050" s="1148"/>
      <c r="K3050" s="1148"/>
      <c r="L3050" s="1148"/>
      <c r="M3050" s="1148"/>
      <c r="N3050" s="1148"/>
      <c r="O3050" s="1149"/>
    </row>
    <row r="3051" spans="1:16" ht="19.5" customHeight="1">
      <c r="A3051" s="1084"/>
      <c r="B3051" s="60" t="s">
        <v>79</v>
      </c>
      <c r="C3051" s="1150" t="s">
        <v>60</v>
      </c>
      <c r="D3051" s="1151"/>
      <c r="E3051" s="1154" t="s">
        <v>83</v>
      </c>
      <c r="F3051" s="1154" t="s">
        <v>84</v>
      </c>
      <c r="G3051" s="1156" t="s">
        <v>33</v>
      </c>
      <c r="H3051" s="1158" t="s">
        <v>61</v>
      </c>
      <c r="I3051" s="1158"/>
      <c r="J3051" s="1159"/>
      <c r="K3051" s="1160" t="s">
        <v>100</v>
      </c>
      <c r="L3051" s="1161"/>
      <c r="M3051" s="1162"/>
      <c r="N3051" s="1154" t="s">
        <v>91</v>
      </c>
      <c r="O3051" s="1163" t="s">
        <v>209</v>
      </c>
    </row>
    <row r="3052" spans="1:16" ht="21.75" customHeight="1">
      <c r="A3052" s="1084"/>
      <c r="B3052" s="60"/>
      <c r="C3052" s="1152"/>
      <c r="D3052" s="1153"/>
      <c r="E3052" s="1155"/>
      <c r="F3052" s="1155"/>
      <c r="G3052" s="1157"/>
      <c r="H3052" s="507" t="s">
        <v>32</v>
      </c>
      <c r="I3052" s="347" t="s">
        <v>199</v>
      </c>
      <c r="J3052" s="508" t="s">
        <v>33</v>
      </c>
      <c r="K3052" s="507" t="s">
        <v>32</v>
      </c>
      <c r="L3052" s="347" t="s">
        <v>199</v>
      </c>
      <c r="M3052" s="508" t="s">
        <v>33</v>
      </c>
      <c r="N3052" s="1155"/>
      <c r="O3052" s="1164"/>
    </row>
    <row r="3053" spans="1:16" ht="21.75" customHeight="1" thickBot="1">
      <c r="A3053" s="1084"/>
      <c r="B3053" s="60" t="s">
        <v>79</v>
      </c>
      <c r="C3053" s="1139" t="s">
        <v>62</v>
      </c>
      <c r="D3053" s="1140"/>
      <c r="E3053" s="509">
        <f>'Class-9'!$L$7</f>
        <v>20</v>
      </c>
      <c r="F3053" s="509">
        <f>'Class-9'!$M$7</f>
        <v>20</v>
      </c>
      <c r="G3053" s="510">
        <f>SUM(E3053:F3053)</f>
        <v>40</v>
      </c>
      <c r="H3053" s="509">
        <f>'Class-9'!$O$7</f>
        <v>48</v>
      </c>
      <c r="I3053" s="509">
        <f>'Class-9'!$P$7</f>
        <v>12</v>
      </c>
      <c r="J3053" s="510">
        <f>SUM(H3053:I3053)</f>
        <v>60</v>
      </c>
      <c r="K3053" s="509">
        <f>'Class-9'!$R$7</f>
        <v>80</v>
      </c>
      <c r="L3053" s="509">
        <f>'Class-9'!$S$7</f>
        <v>20</v>
      </c>
      <c r="M3053" s="510">
        <f>SUM(K3053:L3053)</f>
        <v>100</v>
      </c>
      <c r="N3053" s="509">
        <f>SUM(G3053,J3053,M3053)</f>
        <v>200</v>
      </c>
      <c r="O3053" s="1165"/>
    </row>
    <row r="3054" spans="1:16" ht="17.25" customHeight="1">
      <c r="A3054" s="1084"/>
      <c r="B3054" s="60" t="s">
        <v>79</v>
      </c>
      <c r="C3054" s="1141" t="str">
        <f>'Class-9'!$L$3</f>
        <v>HINDI</v>
      </c>
      <c r="D3054" s="1142"/>
      <c r="E3054" s="511">
        <f>IF($J3042="TC",0,IF($J3042="Nso",0,VLOOKUP($A3039,'Class-9'!$B$9:$EX$108,11,0)))</f>
        <v>0</v>
      </c>
      <c r="F3054" s="511">
        <f>IF($J3042="TC",0,IF($J3042="Nso",0,VLOOKUP($A3039,'Class-9'!$B$9:$EX$108,12,0)))</f>
        <v>0</v>
      </c>
      <c r="G3054" s="512">
        <f>E3054+F3054</f>
        <v>0</v>
      </c>
      <c r="H3054" s="511">
        <f>IF($J3042="TC",0,IF($J3042="Nso",0,VLOOKUP($A3039,'Class-9'!$B$9:$EX$108,14,0)))</f>
        <v>0</v>
      </c>
      <c r="I3054" s="511">
        <f>IF($J3042="TC",0,IF($J3042="Nso",0,VLOOKUP($A3039,'Class-9'!$B$9:$EX$108,15,0)))</f>
        <v>0</v>
      </c>
      <c r="J3054" s="512">
        <f>H3054+I3054</f>
        <v>0</v>
      </c>
      <c r="K3054" s="511">
        <f>IF($J3042="TC",0,IF($J3042="Nso",0,VLOOKUP($A3039,'Class-9'!$B$9:$EX$108,17,0)))</f>
        <v>0</v>
      </c>
      <c r="L3054" s="511">
        <f>IF($J3042="Nso",0,VLOOKUP($A3039,'Class-9'!$B$9:$EX$108,18,0))</f>
        <v>0</v>
      </c>
      <c r="M3054" s="512">
        <f>K3054+L3054</f>
        <v>0</v>
      </c>
      <c r="N3054" s="511">
        <f>G3054+J3054+M3054</f>
        <v>0</v>
      </c>
      <c r="O3054" s="513" t="str">
        <f>IF($J3042="TC",0,IF($J3042="Nso",0,VLOOKUP($A3039,'Class-9'!$B$9:$EX$108,24,0)))</f>
        <v/>
      </c>
    </row>
    <row r="3055" spans="1:16" ht="17.25" customHeight="1">
      <c r="A3055" s="1084"/>
      <c r="B3055" s="60" t="s">
        <v>79</v>
      </c>
      <c r="C3055" s="1143" t="str">
        <f>'Class-9'!$Z$3</f>
        <v>ENGLISH</v>
      </c>
      <c r="D3055" s="1144"/>
      <c r="E3055" s="511">
        <f>IF($J3042="TC",0,IF($J3042="Nso",0,VLOOKUP($A3039,'Class-9'!$B$9:$EX$108,25,0)))</f>
        <v>0</v>
      </c>
      <c r="F3055" s="511">
        <f>IF($J3042="TC",0,IF($J3042="Nso",0,VLOOKUP($A3039,'Class-9'!$B$9:$EX$108,26,0)))</f>
        <v>0</v>
      </c>
      <c r="G3055" s="514">
        <f t="shared" ref="G3055:G3059" si="324">E3055+F3055</f>
        <v>0</v>
      </c>
      <c r="H3055" s="472">
        <f>IF($J3042="TC",0,IF($J3042="Nso",0,VLOOKUP($A3039,'Class-9'!$B$9:$EX$108,28,0)))</f>
        <v>0</v>
      </c>
      <c r="I3055" s="511">
        <f>IF($J3042="TC",0,IF($J3042="Nso",0,VLOOKUP($A3039,'Class-9'!$B$9:$EX$108,29,0)))</f>
        <v>0</v>
      </c>
      <c r="J3055" s="514">
        <f t="shared" ref="J3055:J3059" si="325">H3055+I3055</f>
        <v>0</v>
      </c>
      <c r="K3055" s="511">
        <f>IF($J3042="TC",0,IF($J3042="Nso",0,VLOOKUP($A3039,'Class-9'!$B$9:$EX$108,31,0)))</f>
        <v>0</v>
      </c>
      <c r="L3055" s="511">
        <f>IF($J3042="Nso",0,VLOOKUP($A3039,'Class-9'!$B$9:$EX$108,32,0))</f>
        <v>0</v>
      </c>
      <c r="M3055" s="514">
        <f t="shared" ref="M3055:M3059" si="326">K3055+L3055</f>
        <v>0</v>
      </c>
      <c r="N3055" s="511">
        <f t="shared" ref="N3055:N3059" si="327">G3055+J3055+M3055</f>
        <v>0</v>
      </c>
      <c r="O3055" s="513" t="str">
        <f>IF($J3042="TC",0,IF($J3042="Nso",0,VLOOKUP($A3039,'Class-9'!$B$9:$EX$108,38,0)))</f>
        <v/>
      </c>
    </row>
    <row r="3056" spans="1:16" ht="17.25" customHeight="1">
      <c r="A3056" s="1084"/>
      <c r="B3056" s="60" t="s">
        <v>79</v>
      </c>
      <c r="C3056" s="1143" t="str">
        <f>'Class-9'!$AN$3</f>
        <v>SANSKRIT</v>
      </c>
      <c r="D3056" s="1144"/>
      <c r="E3056" s="511">
        <f>IF($J3042="TC",0,IF($J3042="Nso",0,VLOOKUP($A3039,'Class-9'!$B$9:$EX$108,39,0)))</f>
        <v>0</v>
      </c>
      <c r="F3056" s="511">
        <f>IF($J3042="TC",0,IF($J3042="TC",0,IF($J3042="Nso",0,VLOOKUP($A3039,'Class-9'!$B$9:$EX$108,40,0))))</f>
        <v>0</v>
      </c>
      <c r="G3056" s="514">
        <f t="shared" si="324"/>
        <v>0</v>
      </c>
      <c r="H3056" s="472">
        <f>IF($J3042="TC",0,IF($J3042="Nso",0,VLOOKUP($A3039,'Class-9'!$B$9:$EX$108,42,0)))</f>
        <v>0</v>
      </c>
      <c r="I3056" s="511">
        <f>IF($J3042="TC",0,IF($J3042="Nso",0,VLOOKUP($A3039,'Class-9'!$B$9:$EX$108,43,0)))</f>
        <v>0</v>
      </c>
      <c r="J3056" s="514">
        <f t="shared" si="325"/>
        <v>0</v>
      </c>
      <c r="K3056" s="511">
        <f>IF($J3042="TC",0,IF($J3042="Nso",0,VLOOKUP($A3039,'Class-9'!$B$9:$EX$108,45,0)))</f>
        <v>0</v>
      </c>
      <c r="L3056" s="511">
        <f>IF($J3042="Nso",0,VLOOKUP($A3039,'Class-9'!$B$9:$EX$108,46,0))</f>
        <v>0</v>
      </c>
      <c r="M3056" s="514">
        <f t="shared" si="326"/>
        <v>0</v>
      </c>
      <c r="N3056" s="511">
        <f t="shared" si="327"/>
        <v>0</v>
      </c>
      <c r="O3056" s="513" t="str">
        <f>IF($J3042="TC",0,IF($J3042="Nso",0,VLOOKUP($A3039,'Class-9'!$B$9:$EX$108,52,0)))</f>
        <v/>
      </c>
    </row>
    <row r="3057" spans="1:15" ht="17.25" customHeight="1">
      <c r="A3057" s="1084"/>
      <c r="B3057" s="60" t="s">
        <v>79</v>
      </c>
      <c r="C3057" s="1143" t="str">
        <f>'Class-9'!$BB$3</f>
        <v>SCIENCE</v>
      </c>
      <c r="D3057" s="1144"/>
      <c r="E3057" s="511">
        <f>IF($J3042="TC",0,IF($J3042="Nso",0,VLOOKUP($A3039,'Class-9'!$B$9:$EX$108,53,0)))</f>
        <v>0</v>
      </c>
      <c r="F3057" s="511">
        <f>IF($J3042="TC",0,IF($J3042="Nso",0,VLOOKUP($A3039,'Class-9'!$B$9:$EX$108,54,0)))</f>
        <v>0</v>
      </c>
      <c r="G3057" s="514">
        <f t="shared" si="324"/>
        <v>0</v>
      </c>
      <c r="H3057" s="472">
        <f>IF($J3042="TC",0,IF($J3042="Nso",0,VLOOKUP($A3039,'Class-9'!$B$9:$EX$108,56,0)))</f>
        <v>0</v>
      </c>
      <c r="I3057" s="511">
        <f>IF($J3042="TC",0,IF($J3042="Nso",0,VLOOKUP($A3039,'Class-9'!$B$9:$EX$108,57,0)))</f>
        <v>0</v>
      </c>
      <c r="J3057" s="514">
        <f t="shared" si="325"/>
        <v>0</v>
      </c>
      <c r="K3057" s="511">
        <f>IF($J3042="TC",0,IF($J3042="Nso",0,VLOOKUP($A3039,'Class-9'!$B$9:$EX$108,59,0)))</f>
        <v>0</v>
      </c>
      <c r="L3057" s="511">
        <f>IF($J3042="Nso",0,VLOOKUP($A3039,'Class-9'!$B$9:$EX$108,60,0))</f>
        <v>0</v>
      </c>
      <c r="M3057" s="514">
        <f t="shared" si="326"/>
        <v>0</v>
      </c>
      <c r="N3057" s="511">
        <f t="shared" si="327"/>
        <v>0</v>
      </c>
      <c r="O3057" s="513" t="str">
        <f>IF($J3042="TC",0,IF($J3042="Nso",0,VLOOKUP($A3039,'Class-9'!$B$9:$EX$108,66,0)))</f>
        <v/>
      </c>
    </row>
    <row r="3058" spans="1:15" ht="17.25" customHeight="1">
      <c r="A3058" s="1084"/>
      <c r="B3058" s="60" t="s">
        <v>79</v>
      </c>
      <c r="C3058" s="1143" t="str">
        <f>'Class-9'!$BP$3</f>
        <v>MATHEMATICS</v>
      </c>
      <c r="D3058" s="1144"/>
      <c r="E3058" s="511">
        <f>IF($J3042="TC",0,IF($J3042="Nso",0,VLOOKUP($A3039,'Class-9'!$B$9:$EX$108,67,0)))</f>
        <v>0</v>
      </c>
      <c r="F3058" s="511">
        <f>IF($J3042="TC",0,IF($J3042="Nso",0,VLOOKUP($A3039,'Class-9'!$B$9:$EX$108,68,0)))</f>
        <v>0</v>
      </c>
      <c r="G3058" s="514">
        <f t="shared" si="324"/>
        <v>0</v>
      </c>
      <c r="H3058" s="472">
        <f>IF($J3042="TC",0,IF($J3042="Nso",0,VLOOKUP($A3039,'Class-9'!$B$9:$EX$108,70,0)))</f>
        <v>0</v>
      </c>
      <c r="I3058" s="511">
        <f>IF($J3042="TC",0,IF($J3042="Nso",0,VLOOKUP($A3039,'Class-9'!$B$9:$EX$108,71,0)))</f>
        <v>0</v>
      </c>
      <c r="J3058" s="514">
        <f t="shared" si="325"/>
        <v>0</v>
      </c>
      <c r="K3058" s="511">
        <f>IF($J3042="TC",0,IF($J3042="Nso",0,VLOOKUP($A3039,'Class-9'!$B$9:$EX$108,73,0)))</f>
        <v>0</v>
      </c>
      <c r="L3058" s="511">
        <f>IF($J3042="Nso",0,VLOOKUP($A3039,'Class-9'!$B$9:$EX$108,74,0))</f>
        <v>0</v>
      </c>
      <c r="M3058" s="514">
        <f t="shared" si="326"/>
        <v>0</v>
      </c>
      <c r="N3058" s="511">
        <f t="shared" si="327"/>
        <v>0</v>
      </c>
      <c r="O3058" s="513" t="str">
        <f>IF($J3042="TC",0,IF($J3042="Nso",0,VLOOKUP($A3039,'Class-9'!$B$9:$EX$108,80,0)))</f>
        <v/>
      </c>
    </row>
    <row r="3059" spans="1:15" ht="17.25" customHeight="1" thickBot="1">
      <c r="A3059" s="1084"/>
      <c r="B3059" s="60" t="s">
        <v>79</v>
      </c>
      <c r="C3059" s="1117" t="str">
        <f>'Class-9'!$CD$3</f>
        <v>SOCIAL SCIENCE</v>
      </c>
      <c r="D3059" s="1118"/>
      <c r="E3059" s="511">
        <f>IF($J3042="TC",0,IF($J3042="Nso",0,VLOOKUP($A3039,'Class-9'!$B$9:$EX$108,81,0)))</f>
        <v>0</v>
      </c>
      <c r="F3059" s="511">
        <f>IF($J3042="TC",0,IF($J3042="Nso",0,VLOOKUP($A3039,'Class-9'!$B$9:$EX$108,82,0)))</f>
        <v>0</v>
      </c>
      <c r="G3059" s="515">
        <f t="shared" si="324"/>
        <v>0</v>
      </c>
      <c r="H3059" s="516">
        <f>IF($J3042="TC",0,IF($J3042="Nso",0,VLOOKUP($A3039,'Class-9'!$B$9:$EX$108,84,0)))</f>
        <v>0</v>
      </c>
      <c r="I3059" s="511">
        <f>IF($J3042="TC",0,IF($J3042="Nso",0,VLOOKUP($A3039,'Class-9'!$B$9:$EX$108,85,0)))</f>
        <v>0</v>
      </c>
      <c r="J3059" s="515">
        <f t="shared" si="325"/>
        <v>0</v>
      </c>
      <c r="K3059" s="511">
        <f>IF($J3042="TC",0,IF($J3042="Nso",0,VLOOKUP($A3039,'Class-9'!$B$9:$EX$108,87,0)))</f>
        <v>0</v>
      </c>
      <c r="L3059" s="511">
        <f>IF($J3042="Nso",0,VLOOKUP($A3039,'Class-9'!$B$9:$EX$108,88,0))</f>
        <v>0</v>
      </c>
      <c r="M3059" s="515">
        <f t="shared" si="326"/>
        <v>0</v>
      </c>
      <c r="N3059" s="511">
        <f t="shared" si="327"/>
        <v>0</v>
      </c>
      <c r="O3059" s="513" t="str">
        <f>IF($J3042="TC",0,IF($J3042="Nso",0,VLOOKUP($A3039,'Class-9'!$B$9:$EX$108,94,0)))</f>
        <v/>
      </c>
    </row>
    <row r="3060" spans="1:15" ht="21.75" customHeight="1">
      <c r="A3060" s="1084"/>
      <c r="B3060" s="60" t="s">
        <v>79</v>
      </c>
      <c r="C3060" s="1119" t="s">
        <v>92</v>
      </c>
      <c r="D3060" s="1120"/>
      <c r="E3060" s="1121"/>
      <c r="F3060" s="1125" t="s">
        <v>93</v>
      </c>
      <c r="G3060" s="1126"/>
      <c r="H3060" s="1127" t="s">
        <v>94</v>
      </c>
      <c r="I3060" s="1128"/>
      <c r="J3060" s="1129" t="s">
        <v>47</v>
      </c>
      <c r="K3060" s="1130"/>
      <c r="L3060" s="517" t="s">
        <v>114</v>
      </c>
      <c r="M3060" s="1131" t="s">
        <v>45</v>
      </c>
      <c r="N3060" s="1132"/>
      <c r="O3060" s="518" t="s">
        <v>49</v>
      </c>
    </row>
    <row r="3061" spans="1:15" ht="21.75" customHeight="1" thickBot="1">
      <c r="A3061" s="1084"/>
      <c r="B3061" s="60" t="s">
        <v>79</v>
      </c>
      <c r="C3061" s="1122"/>
      <c r="D3061" s="1123"/>
      <c r="E3061" s="1124"/>
      <c r="F3061" s="1133">
        <f>IF($J3042="TC",0,IF($J3042="Nso",0,VLOOKUP($A3039,'Class-9'!$B$9:$EX$108,146,0)))</f>
        <v>0</v>
      </c>
      <c r="G3061" s="1134"/>
      <c r="H3061" s="1133">
        <f>IF($J3042="TC",0,IF($J3042="Nso",0,VLOOKUP($A3039,'Class-9'!$B$9:$EX$108,147,0)))</f>
        <v>0</v>
      </c>
      <c r="I3061" s="1134"/>
      <c r="J3061" s="1135">
        <f>IF($J3042="TC",0,IF($J3042="Nso",0,VLOOKUP($A3039,'Class-9'!$B$9:$EX$108,148,0)))</f>
        <v>0</v>
      </c>
      <c r="K3061" s="1136"/>
      <c r="L3061" s="349" t="str">
        <f>IF($J3042="TC",0,IF($J3042="Nso",0,VLOOKUP($A3039,'Class-9'!$B$9:$EX$108,149,0)))</f>
        <v/>
      </c>
      <c r="M3061" s="1137" t="str">
        <f>IF($J3042="TC","TC",IF($J3042="Nso","NSO",VLOOKUP($A3039,'Class-9'!$B$9:$EX$108,150,0)))</f>
        <v/>
      </c>
      <c r="N3061" s="1138"/>
      <c r="O3061" s="123" t="str">
        <f>IF($J3042="Nso",0,VLOOKUP($A3039,'Class-9'!$B$9:$EX$108,152,0))</f>
        <v/>
      </c>
    </row>
    <row r="3062" spans="1:15" ht="21.75" customHeight="1">
      <c r="A3062" s="1084"/>
      <c r="B3062" s="60" t="s">
        <v>79</v>
      </c>
      <c r="C3062" s="1186" t="s">
        <v>65</v>
      </c>
      <c r="D3062" s="1187"/>
      <c r="E3062" s="1187"/>
      <c r="F3062" s="1187"/>
      <c r="G3062" s="1187"/>
      <c r="H3062" s="1188"/>
      <c r="I3062" s="1189" t="s">
        <v>66</v>
      </c>
      <c r="J3062" s="1190"/>
      <c r="K3062" s="1190"/>
      <c r="L3062" s="124">
        <f>VLOOKUP($A3039,'Class-9'!$B$9:$EX$108,143,0)</f>
        <v>0</v>
      </c>
      <c r="M3062" s="1191" t="s">
        <v>126</v>
      </c>
      <c r="N3062" s="1192"/>
      <c r="O3062" s="1193"/>
    </row>
    <row r="3063" spans="1:15" ht="21.75" customHeight="1" thickBot="1">
      <c r="A3063" s="1084"/>
      <c r="B3063" s="60" t="s">
        <v>79</v>
      </c>
      <c r="C3063" s="1194" t="s">
        <v>60</v>
      </c>
      <c r="D3063" s="1195"/>
      <c r="E3063" s="1195"/>
      <c r="F3063" s="1196" t="s">
        <v>197</v>
      </c>
      <c r="G3063" s="1196"/>
      <c r="H3063" s="351" t="s">
        <v>53</v>
      </c>
      <c r="I3063" s="1197" t="s">
        <v>67</v>
      </c>
      <c r="J3063" s="1198"/>
      <c r="K3063" s="1198"/>
      <c r="L3063" s="174">
        <f>VLOOKUP($A3039,'Class-9'!$B$9:$EX$108,144,0)</f>
        <v>0</v>
      </c>
      <c r="M3063" s="1199" t="str">
        <f>IF($J3042="TC",0,IF($J3042="Nso",0,VLOOKUP($A3039,'Class-9'!$B$9:$EX$108,145,0)))</f>
        <v/>
      </c>
      <c r="N3063" s="1200"/>
      <c r="O3063" s="1201"/>
    </row>
    <row r="3064" spans="1:15" ht="21.75" customHeight="1">
      <c r="A3064" s="1084"/>
      <c r="B3064" s="60" t="s">
        <v>79</v>
      </c>
      <c r="C3064" s="1194"/>
      <c r="D3064" s="1195"/>
      <c r="E3064" s="1195"/>
      <c r="F3064" s="1196"/>
      <c r="G3064" s="1196"/>
      <c r="H3064" s="490" t="s">
        <v>203</v>
      </c>
      <c r="I3064" s="1202" t="s">
        <v>68</v>
      </c>
      <c r="J3064" s="1203"/>
      <c r="K3064" s="1203"/>
      <c r="L3064" s="1204">
        <f>IF($J3042="TC","Transferred",IF($J3042="Nso","NameSeparated",VLOOKUP($A3039,'Class-9'!$B$9:$EX$108,153,0)))</f>
        <v>0</v>
      </c>
      <c r="M3064" s="1204"/>
      <c r="N3064" s="1204"/>
      <c r="O3064" s="1205"/>
    </row>
    <row r="3065" spans="1:15" s="489" customFormat="1" ht="17.25" customHeight="1">
      <c r="A3065" s="1084"/>
      <c r="B3065" s="488" t="s">
        <v>79</v>
      </c>
      <c r="C3065" s="1166" t="str">
        <f>'Class-9'!$CR$3</f>
        <v>Foundation Of Information Tech.</v>
      </c>
      <c r="D3065" s="1167"/>
      <c r="E3065" s="1168"/>
      <c r="F3065" s="1169" t="str">
        <f>IF($J3042="TC",0,IF($J3042="Nso",0,VLOOKUP($A3039,'Class-9'!$B$9:$GA$108,170,0)))</f>
        <v>0/200</v>
      </c>
      <c r="G3065" s="1169"/>
      <c r="H3065" s="122">
        <f>IF($J3042="TC",0,IF($J3042="Nso",0,VLOOKUP($A3039,'Class-9'!$B$9:$GA$108,106,0)))</f>
        <v>0</v>
      </c>
      <c r="I3065" s="1170" t="s">
        <v>81</v>
      </c>
      <c r="J3065" s="1171"/>
      <c r="K3065" s="1171"/>
      <c r="L3065" s="1172">
        <f>'Class-9'!$T$2</f>
        <v>44676</v>
      </c>
      <c r="M3065" s="1173"/>
      <c r="N3065" s="1173"/>
      <c r="O3065" s="1174"/>
    </row>
    <row r="3066" spans="1:15" s="489" customFormat="1" ht="17.25" customHeight="1">
      <c r="A3066" s="1084"/>
      <c r="B3066" s="488" t="s">
        <v>79</v>
      </c>
      <c r="C3066" s="1175" t="str">
        <f>'Class-9'!$DD$3</f>
        <v>Health &amp; Phy. Edu.</v>
      </c>
      <c r="D3066" s="1169"/>
      <c r="E3066" s="1169"/>
      <c r="F3066" s="1176" t="str">
        <f>IF($J3042="TC",0,IF($J3042="Nso",0,VLOOKUP($A3039,'Class-9'!$B$9:$GA$108,174,0)))</f>
        <v>0/200</v>
      </c>
      <c r="G3066" s="1177"/>
      <c r="H3066" s="122">
        <f>IF($J3042="TC",0,IF($J3042="Nso",0,VLOOKUP($A3039,'Class-9'!$B$9:$GA$108,118,0)))</f>
        <v>0</v>
      </c>
      <c r="I3066" s="1178"/>
      <c r="J3066" s="1179"/>
      <c r="K3066" s="1179"/>
      <c r="L3066" s="1179"/>
      <c r="M3066" s="1179"/>
      <c r="N3066" s="1179"/>
      <c r="O3066" s="1180"/>
    </row>
    <row r="3067" spans="1:15" s="489" customFormat="1" ht="17.25" customHeight="1">
      <c r="A3067" s="1084"/>
      <c r="B3067" s="488" t="s">
        <v>79</v>
      </c>
      <c r="C3067" s="1184" t="str">
        <f>'Class-9'!$DP$3</f>
        <v>S.U.P.W.</v>
      </c>
      <c r="D3067" s="1185"/>
      <c r="E3067" s="1185"/>
      <c r="F3067" s="1176" t="str">
        <f>IF($J3042="TC",0,IF($J3042="Nso",0,VLOOKUP($A3039,'Class-9'!$B$9:$GA$108,178,0)))</f>
        <v>0/100</v>
      </c>
      <c r="G3067" s="1177"/>
      <c r="H3067" s="122">
        <f>IF($J3042="TC",0,IF($J3042="Nso",0,VLOOKUP($A3039,'Class-9'!$B$9:$GA$108,124,0)))</f>
        <v>0</v>
      </c>
      <c r="I3067" s="1181"/>
      <c r="J3067" s="1182"/>
      <c r="K3067" s="1182"/>
      <c r="L3067" s="1182"/>
      <c r="M3067" s="1182"/>
      <c r="N3067" s="1182"/>
      <c r="O3067" s="1183"/>
    </row>
    <row r="3068" spans="1:15" s="489" customFormat="1" ht="17.25" customHeight="1">
      <c r="A3068" s="1084"/>
      <c r="B3068" s="488"/>
      <c r="C3068" s="1184" t="str">
        <f>'Class-9'!$DV$3</f>
        <v>ART EDUCATION</v>
      </c>
      <c r="D3068" s="1185"/>
      <c r="E3068" s="1185"/>
      <c r="F3068" s="1176" t="str">
        <f>IF($J3041="TC",0,IF($J3041="Nso",0,VLOOKUP($A3039,'Class-9'!$B$9:$GA$108,182,0)))</f>
        <v>0/100</v>
      </c>
      <c r="G3068" s="1177"/>
      <c r="H3068" s="122">
        <f>IF($J3041="TC",0,IF($J3041="Nso",0,VLOOKUP($A3039,'Class-9'!$B$9:$GA$108,130,0)))</f>
        <v>0</v>
      </c>
      <c r="I3068" s="1237" t="s">
        <v>95</v>
      </c>
      <c r="J3068" s="1221"/>
      <c r="K3068" s="1221"/>
      <c r="L3068" s="1221"/>
      <c r="M3068" s="1221"/>
      <c r="N3068" s="1221"/>
      <c r="O3068" s="1222"/>
    </row>
    <row r="3069" spans="1:15" s="489" customFormat="1" ht="17.25" customHeight="1" thickBot="1">
      <c r="A3069" s="1084"/>
      <c r="B3069" s="488" t="s">
        <v>79</v>
      </c>
      <c r="C3069" s="1238" t="str">
        <f>'Class-9'!$EB$3</f>
        <v>H &amp; C RAJ</v>
      </c>
      <c r="D3069" s="1239"/>
      <c r="E3069" s="1239"/>
      <c r="F3069" s="1240" t="str">
        <f>IF($J3042="TC",0,IF($J3042="Nso",0,VLOOKUP($A3039,'Class-9'!$B$9:$GZ$108,186,0)))</f>
        <v>0/200</v>
      </c>
      <c r="G3069" s="1241"/>
      <c r="H3069" s="468">
        <f>IF($J3042="TC",0,IF($J3042="Nso",0,VLOOKUP($A3039,'Class-9'!$B$9:$GAZ$108,142,0)))</f>
        <v>0</v>
      </c>
      <c r="I3069" s="1237" t="s">
        <v>74</v>
      </c>
      <c r="J3069" s="1221"/>
      <c r="K3069" s="1221"/>
      <c r="L3069" s="1221"/>
      <c r="M3069" s="1221"/>
      <c r="N3069" s="1221"/>
      <c r="O3069" s="1222"/>
    </row>
    <row r="3070" spans="1:15" ht="17.25" customHeight="1">
      <c r="A3070" s="1084"/>
      <c r="B3070" s="49" t="s">
        <v>79</v>
      </c>
      <c r="C3070" s="1209" t="s">
        <v>205</v>
      </c>
      <c r="D3070" s="1210"/>
      <c r="E3070" s="1211"/>
      <c r="F3070" s="1218" t="s">
        <v>206</v>
      </c>
      <c r="G3070" s="1219"/>
      <c r="H3070" s="519" t="s">
        <v>34</v>
      </c>
      <c r="I3070" s="1220" t="s">
        <v>75</v>
      </c>
      <c r="J3070" s="1221"/>
      <c r="K3070" s="1221"/>
      <c r="L3070" s="1221"/>
      <c r="M3070" s="1221"/>
      <c r="N3070" s="1221"/>
      <c r="O3070" s="1222"/>
    </row>
    <row r="3071" spans="1:15" ht="17.25" customHeight="1">
      <c r="A3071" s="1084"/>
      <c r="B3071" s="49" t="s">
        <v>79</v>
      </c>
      <c r="C3071" s="1212"/>
      <c r="D3071" s="1213"/>
      <c r="E3071" s="1214"/>
      <c r="F3071" s="1223" t="s">
        <v>207</v>
      </c>
      <c r="G3071" s="1224"/>
      <c r="H3071" s="520" t="s">
        <v>204</v>
      </c>
      <c r="I3071" s="1225" t="s">
        <v>76</v>
      </c>
      <c r="J3071" s="1226"/>
      <c r="K3071" s="1226"/>
      <c r="L3071" s="1226"/>
      <c r="M3071" s="1226"/>
      <c r="N3071" s="1226"/>
      <c r="O3071" s="1227"/>
    </row>
    <row r="3072" spans="1:15" ht="17.25" customHeight="1">
      <c r="A3072" s="1084"/>
      <c r="B3072" s="49" t="s">
        <v>79</v>
      </c>
      <c r="C3072" s="1212"/>
      <c r="D3072" s="1213"/>
      <c r="E3072" s="1214"/>
      <c r="F3072" s="1223" t="s">
        <v>211</v>
      </c>
      <c r="G3072" s="1224"/>
      <c r="H3072" s="520" t="s">
        <v>69</v>
      </c>
      <c r="I3072" s="1228"/>
      <c r="J3072" s="1229"/>
      <c r="K3072" s="1229"/>
      <c r="L3072" s="1229"/>
      <c r="M3072" s="1229"/>
      <c r="N3072" s="1229"/>
      <c r="O3072" s="1230"/>
    </row>
    <row r="3073" spans="1:16" ht="17.25" customHeight="1">
      <c r="A3073" s="1084"/>
      <c r="B3073" s="49" t="s">
        <v>79</v>
      </c>
      <c r="C3073" s="1212"/>
      <c r="D3073" s="1213"/>
      <c r="E3073" s="1214"/>
      <c r="F3073" s="1223" t="s">
        <v>212</v>
      </c>
      <c r="G3073" s="1224"/>
      <c r="H3073" s="520" t="s">
        <v>70</v>
      </c>
      <c r="I3073" s="1228"/>
      <c r="J3073" s="1229"/>
      <c r="K3073" s="1229"/>
      <c r="L3073" s="1229"/>
      <c r="M3073" s="1229"/>
      <c r="N3073" s="1229"/>
      <c r="O3073" s="1230"/>
    </row>
    <row r="3074" spans="1:16" ht="17.25" customHeight="1">
      <c r="A3074" s="1084"/>
      <c r="B3074" s="49" t="s">
        <v>79</v>
      </c>
      <c r="C3074" s="1212"/>
      <c r="D3074" s="1213"/>
      <c r="E3074" s="1214"/>
      <c r="F3074" s="1223" t="s">
        <v>125</v>
      </c>
      <c r="G3074" s="1224"/>
      <c r="H3074" s="520" t="s">
        <v>72</v>
      </c>
      <c r="I3074" s="1231" t="s">
        <v>96</v>
      </c>
      <c r="J3074" s="1232"/>
      <c r="K3074" s="1232"/>
      <c r="L3074" s="1232"/>
      <c r="M3074" s="1232"/>
      <c r="N3074" s="1232"/>
      <c r="O3074" s="1233"/>
    </row>
    <row r="3075" spans="1:16" ht="17.25" customHeight="1" thickBot="1">
      <c r="A3075" s="1084"/>
      <c r="B3075" s="62" t="s">
        <v>79</v>
      </c>
      <c r="C3075" s="1215"/>
      <c r="D3075" s="1216"/>
      <c r="E3075" s="1217"/>
      <c r="F3075" s="1206" t="s">
        <v>208</v>
      </c>
      <c r="G3075" s="1207"/>
      <c r="H3075" s="521" t="s">
        <v>71</v>
      </c>
      <c r="I3075" s="1234"/>
      <c r="J3075" s="1235"/>
      <c r="K3075" s="1235"/>
      <c r="L3075" s="1235"/>
      <c r="M3075" s="1235"/>
      <c r="N3075" s="1235"/>
      <c r="O3075" s="1236"/>
    </row>
    <row r="3076" spans="1:16" ht="24.75" customHeight="1" thickTop="1" thickBot="1">
      <c r="A3076" s="504">
        <f>A3039+1</f>
        <v>83</v>
      </c>
      <c r="B3076" s="1083" t="s">
        <v>56</v>
      </c>
      <c r="C3076" s="1083"/>
      <c r="D3076" s="1083"/>
      <c r="E3076" s="1083"/>
      <c r="F3076" s="1083"/>
      <c r="G3076" s="1083"/>
      <c r="H3076" s="1083"/>
      <c r="I3076" s="1083"/>
      <c r="J3076" s="1083"/>
      <c r="K3076" s="1083"/>
      <c r="L3076" s="1083"/>
      <c r="M3076" s="1083"/>
      <c r="N3076" s="1083"/>
      <c r="O3076" s="1083"/>
    </row>
    <row r="3077" spans="1:16" ht="42" customHeight="1" thickTop="1">
      <c r="A3077" s="1084"/>
      <c r="B3077" s="1085"/>
      <c r="C3077" s="1086"/>
      <c r="D3077" s="1089" t="str">
        <f>Master!$E$8</f>
        <v>Govt. Sr. Secondary School Raimalwada</v>
      </c>
      <c r="E3077" s="1090"/>
      <c r="F3077" s="1090"/>
      <c r="G3077" s="1090"/>
      <c r="H3077" s="1090"/>
      <c r="I3077" s="1090"/>
      <c r="J3077" s="1090"/>
      <c r="K3077" s="1090"/>
      <c r="L3077" s="1090"/>
      <c r="M3077" s="1090"/>
      <c r="N3077" s="1090"/>
      <c r="O3077" s="1091"/>
    </row>
    <row r="3078" spans="1:16" ht="27.75" customHeight="1" thickBot="1">
      <c r="A3078" s="1084"/>
      <c r="B3078" s="1087"/>
      <c r="C3078" s="1088"/>
      <c r="D3078" s="1092" t="str">
        <f>Master!$E$11</f>
        <v>P.S.-Bapini (Jodhpur)</v>
      </c>
      <c r="E3078" s="1093"/>
      <c r="F3078" s="1093"/>
      <c r="G3078" s="1093"/>
      <c r="H3078" s="1093"/>
      <c r="I3078" s="1093"/>
      <c r="J3078" s="1093"/>
      <c r="K3078" s="1093"/>
      <c r="L3078" s="1093"/>
      <c r="M3078" s="1093"/>
      <c r="N3078" s="1093"/>
      <c r="O3078" s="1094"/>
    </row>
    <row r="3079" spans="1:16" ht="17.25" customHeight="1">
      <c r="A3079" s="1084"/>
      <c r="B3079" s="352"/>
      <c r="C3079" s="1095" t="s">
        <v>188</v>
      </c>
      <c r="D3079" s="1096"/>
      <c r="E3079" s="1096"/>
      <c r="F3079" s="1096"/>
      <c r="G3079" s="1097"/>
      <c r="H3079" s="1104" t="s">
        <v>161</v>
      </c>
      <c r="I3079" s="1104"/>
      <c r="J3079" s="1107">
        <f>VLOOKUP($A3076,'Class-9'!$B$9:$K$108,6)</f>
        <v>0</v>
      </c>
      <c r="K3079" s="1108"/>
      <c r="L3079" s="1113" t="s">
        <v>77</v>
      </c>
      <c r="M3079" s="1114"/>
      <c r="N3079" s="1115" t="str">
        <f>Master!$E$14</f>
        <v>08151106901</v>
      </c>
      <c r="O3079" s="1116"/>
    </row>
    <row r="3080" spans="1:16" ht="17.25" customHeight="1">
      <c r="A3080" s="1084"/>
      <c r="B3080" s="47"/>
      <c r="C3080" s="1098"/>
      <c r="D3080" s="1099"/>
      <c r="E3080" s="1099"/>
      <c r="F3080" s="1099"/>
      <c r="G3080" s="1100"/>
      <c r="H3080" s="1105"/>
      <c r="I3080" s="1105"/>
      <c r="J3080" s="1109"/>
      <c r="K3080" s="1110"/>
      <c r="L3080" s="1071" t="s">
        <v>73</v>
      </c>
      <c r="M3080" s="1072"/>
      <c r="N3080" s="1072"/>
      <c r="O3080" s="1073"/>
      <c r="P3080" s="165" t="s">
        <v>196</v>
      </c>
    </row>
    <row r="3081" spans="1:16" ht="17.25" customHeight="1" thickBot="1">
      <c r="A3081" s="1084"/>
      <c r="B3081" s="47"/>
      <c r="C3081" s="1101"/>
      <c r="D3081" s="1102"/>
      <c r="E3081" s="1102"/>
      <c r="F3081" s="1102"/>
      <c r="G3081" s="1103"/>
      <c r="H3081" s="1106"/>
      <c r="I3081" s="1106"/>
      <c r="J3081" s="1111"/>
      <c r="K3081" s="1112"/>
      <c r="L3081" s="1074" t="s">
        <v>57</v>
      </c>
      <c r="M3081" s="1075"/>
      <c r="N3081" s="1076" t="str">
        <f>Master!$E$6</f>
        <v>2021-22</v>
      </c>
      <c r="O3081" s="1077"/>
    </row>
    <row r="3082" spans="1:16" ht="21.75" customHeight="1">
      <c r="A3082" s="1084"/>
      <c r="B3082" s="49" t="s">
        <v>79</v>
      </c>
      <c r="C3082" s="1078" t="s">
        <v>22</v>
      </c>
      <c r="D3082" s="1079"/>
      <c r="E3082" s="1079"/>
      <c r="F3082" s="1080"/>
      <c r="G3082" s="482" t="s">
        <v>186</v>
      </c>
      <c r="H3082" s="1081">
        <f>VLOOKUP($A3076,'Class-9'!$B$9:$EX$108,4,0)</f>
        <v>0</v>
      </c>
      <c r="I3082" s="1081"/>
      <c r="J3082" s="1081"/>
      <c r="K3082" s="1081"/>
      <c r="L3082" s="1081"/>
      <c r="M3082" s="1081"/>
      <c r="N3082" s="1081"/>
      <c r="O3082" s="1082"/>
    </row>
    <row r="3083" spans="1:16" ht="21.75" customHeight="1">
      <c r="A3083" s="1084"/>
      <c r="B3083" s="49" t="s">
        <v>79</v>
      </c>
      <c r="C3083" s="1065" t="s">
        <v>24</v>
      </c>
      <c r="D3083" s="1066"/>
      <c r="E3083" s="1066"/>
      <c r="F3083" s="1067"/>
      <c r="G3083" s="483" t="s">
        <v>186</v>
      </c>
      <c r="H3083" s="1068">
        <f>VLOOKUP($A3076,'Class-9'!$B$9:$EX$108,7,0)</f>
        <v>0</v>
      </c>
      <c r="I3083" s="1068"/>
      <c r="J3083" s="1068"/>
      <c r="K3083" s="1068"/>
      <c r="L3083" s="1068"/>
      <c r="M3083" s="1068"/>
      <c r="N3083" s="1068"/>
      <c r="O3083" s="1069"/>
    </row>
    <row r="3084" spans="1:16" ht="21.75" customHeight="1">
      <c r="A3084" s="1084"/>
      <c r="B3084" s="49" t="s">
        <v>79</v>
      </c>
      <c r="C3084" s="1065" t="s">
        <v>25</v>
      </c>
      <c r="D3084" s="1066"/>
      <c r="E3084" s="1066"/>
      <c r="F3084" s="1067"/>
      <c r="G3084" s="483" t="s">
        <v>186</v>
      </c>
      <c r="H3084" s="1068">
        <f>VLOOKUP($A3076,'Class-9'!$B$9:$EX$108,8,0)</f>
        <v>0</v>
      </c>
      <c r="I3084" s="1068"/>
      <c r="J3084" s="1068"/>
      <c r="K3084" s="1068"/>
      <c r="L3084" s="1068"/>
      <c r="M3084" s="1068"/>
      <c r="N3084" s="1068"/>
      <c r="O3084" s="1069"/>
    </row>
    <row r="3085" spans="1:16" ht="21.75" customHeight="1">
      <c r="A3085" s="1084"/>
      <c r="B3085" s="49" t="s">
        <v>79</v>
      </c>
      <c r="C3085" s="1065" t="s">
        <v>58</v>
      </c>
      <c r="D3085" s="1066"/>
      <c r="E3085" s="1066"/>
      <c r="F3085" s="1067"/>
      <c r="G3085" s="483" t="s">
        <v>186</v>
      </c>
      <c r="H3085" s="1068">
        <f>VLOOKUP($A3076,'Class-9'!$B$9:$EX$108,9,0)</f>
        <v>0</v>
      </c>
      <c r="I3085" s="1068"/>
      <c r="J3085" s="1068"/>
      <c r="K3085" s="1068"/>
      <c r="L3085" s="1068"/>
      <c r="M3085" s="1068"/>
      <c r="N3085" s="1068"/>
      <c r="O3085" s="1069"/>
    </row>
    <row r="3086" spans="1:16" ht="21.75" customHeight="1">
      <c r="A3086" s="1084"/>
      <c r="B3086" s="49" t="s">
        <v>79</v>
      </c>
      <c r="C3086" s="1065" t="s">
        <v>59</v>
      </c>
      <c r="D3086" s="1066"/>
      <c r="E3086" s="1066"/>
      <c r="F3086" s="1067"/>
      <c r="G3086" s="483" t="s">
        <v>186</v>
      </c>
      <c r="H3086" s="1070" t="str">
        <f>CONCATENATE('Class-9'!$G$4,'Class-9'!$J$4)</f>
        <v>9(A)</v>
      </c>
      <c r="I3086" s="1068"/>
      <c r="J3086" s="1068"/>
      <c r="K3086" s="1068"/>
      <c r="L3086" s="1068"/>
      <c r="M3086" s="1068"/>
      <c r="N3086" s="1068"/>
      <c r="O3086" s="1069"/>
    </row>
    <row r="3087" spans="1:16" ht="21.75" customHeight="1" thickBot="1">
      <c r="A3087" s="1084"/>
      <c r="B3087" s="49" t="s">
        <v>79</v>
      </c>
      <c r="C3087" s="1145" t="s">
        <v>27</v>
      </c>
      <c r="D3087" s="1146"/>
      <c r="E3087" s="1146"/>
      <c r="F3087" s="1147"/>
      <c r="G3087" s="484" t="s">
        <v>186</v>
      </c>
      <c r="H3087" s="1148">
        <f>VLOOKUP($A3076,'Class-9'!$B$9:$EX$108,10,0)</f>
        <v>0</v>
      </c>
      <c r="I3087" s="1148"/>
      <c r="J3087" s="1148"/>
      <c r="K3087" s="1148"/>
      <c r="L3087" s="1148"/>
      <c r="M3087" s="1148"/>
      <c r="N3087" s="1148"/>
      <c r="O3087" s="1149"/>
    </row>
    <row r="3088" spans="1:16" ht="19.5" customHeight="1">
      <c r="A3088" s="1084"/>
      <c r="B3088" s="60" t="s">
        <v>79</v>
      </c>
      <c r="C3088" s="1150" t="s">
        <v>60</v>
      </c>
      <c r="D3088" s="1151"/>
      <c r="E3088" s="1154" t="s">
        <v>83</v>
      </c>
      <c r="F3088" s="1154" t="s">
        <v>84</v>
      </c>
      <c r="G3088" s="1156" t="s">
        <v>33</v>
      </c>
      <c r="H3088" s="1158" t="s">
        <v>61</v>
      </c>
      <c r="I3088" s="1158"/>
      <c r="J3088" s="1159"/>
      <c r="K3088" s="1160" t="s">
        <v>100</v>
      </c>
      <c r="L3088" s="1161"/>
      <c r="M3088" s="1162"/>
      <c r="N3088" s="1154" t="s">
        <v>91</v>
      </c>
      <c r="O3088" s="1163" t="s">
        <v>209</v>
      </c>
    </row>
    <row r="3089" spans="1:15" ht="21.75" customHeight="1">
      <c r="A3089" s="1084"/>
      <c r="B3089" s="60"/>
      <c r="C3089" s="1152"/>
      <c r="D3089" s="1153"/>
      <c r="E3089" s="1155"/>
      <c r="F3089" s="1155"/>
      <c r="G3089" s="1157"/>
      <c r="H3089" s="507" t="s">
        <v>32</v>
      </c>
      <c r="I3089" s="347" t="s">
        <v>199</v>
      </c>
      <c r="J3089" s="508" t="s">
        <v>33</v>
      </c>
      <c r="K3089" s="507" t="s">
        <v>32</v>
      </c>
      <c r="L3089" s="347" t="s">
        <v>199</v>
      </c>
      <c r="M3089" s="508" t="s">
        <v>33</v>
      </c>
      <c r="N3089" s="1155"/>
      <c r="O3089" s="1164"/>
    </row>
    <row r="3090" spans="1:15" ht="21.75" customHeight="1" thickBot="1">
      <c r="A3090" s="1084"/>
      <c r="B3090" s="60" t="s">
        <v>79</v>
      </c>
      <c r="C3090" s="1139" t="s">
        <v>62</v>
      </c>
      <c r="D3090" s="1140"/>
      <c r="E3090" s="509">
        <f>'Class-9'!$L$7</f>
        <v>20</v>
      </c>
      <c r="F3090" s="509">
        <f>'Class-9'!$M$7</f>
        <v>20</v>
      </c>
      <c r="G3090" s="510">
        <f>SUM(E3090:F3090)</f>
        <v>40</v>
      </c>
      <c r="H3090" s="509">
        <f>'Class-9'!$O$7</f>
        <v>48</v>
      </c>
      <c r="I3090" s="509">
        <f>'Class-9'!$P$7</f>
        <v>12</v>
      </c>
      <c r="J3090" s="510">
        <f>SUM(H3090:I3090)</f>
        <v>60</v>
      </c>
      <c r="K3090" s="509">
        <f>'Class-9'!$R$7</f>
        <v>80</v>
      </c>
      <c r="L3090" s="509">
        <f>'Class-9'!$S$7</f>
        <v>20</v>
      </c>
      <c r="M3090" s="510">
        <f>SUM(K3090:L3090)</f>
        <v>100</v>
      </c>
      <c r="N3090" s="509">
        <f>SUM(G3090,J3090,M3090)</f>
        <v>200</v>
      </c>
      <c r="O3090" s="1165"/>
    </row>
    <row r="3091" spans="1:15" ht="17.25" customHeight="1">
      <c r="A3091" s="1084"/>
      <c r="B3091" s="60" t="s">
        <v>79</v>
      </c>
      <c r="C3091" s="1141" t="str">
        <f>'Class-9'!$L$3</f>
        <v>HINDI</v>
      </c>
      <c r="D3091" s="1142"/>
      <c r="E3091" s="511">
        <f>IF($J3079="TC",0,IF($J3079="Nso",0,VLOOKUP($A3076,'Class-9'!$B$9:$EX$108,11,0)))</f>
        <v>0</v>
      </c>
      <c r="F3091" s="511">
        <f>IF($J3079="TC",0,IF($J3079="Nso",0,VLOOKUP($A3076,'Class-9'!$B$9:$EX$108,12,0)))</f>
        <v>0</v>
      </c>
      <c r="G3091" s="512">
        <f>E3091+F3091</f>
        <v>0</v>
      </c>
      <c r="H3091" s="511">
        <f>IF($J3079="TC",0,IF($J3079="Nso",0,VLOOKUP($A3076,'Class-9'!$B$9:$EX$108,14,0)))</f>
        <v>0</v>
      </c>
      <c r="I3091" s="511">
        <f>IF($J3079="TC",0,IF($J3079="Nso",0,VLOOKUP($A3076,'Class-9'!$B$9:$EX$108,15,0)))</f>
        <v>0</v>
      </c>
      <c r="J3091" s="512">
        <f>H3091+I3091</f>
        <v>0</v>
      </c>
      <c r="K3091" s="511">
        <f>IF($J3079="TC",0,IF($J3079="Nso",0,VLOOKUP($A3076,'Class-9'!$B$9:$EX$108,17,0)))</f>
        <v>0</v>
      </c>
      <c r="L3091" s="511">
        <f>IF($J3079="Nso",0,VLOOKUP($A3076,'Class-9'!$B$9:$EX$108,18,0))</f>
        <v>0</v>
      </c>
      <c r="M3091" s="512">
        <f>K3091+L3091</f>
        <v>0</v>
      </c>
      <c r="N3091" s="511">
        <f>G3091+J3091+M3091</f>
        <v>0</v>
      </c>
      <c r="O3091" s="513" t="str">
        <f>IF($J3079="TC",0,IF($J3079="Nso",0,VLOOKUP($A3076,'Class-9'!$B$9:$EX$108,24,0)))</f>
        <v/>
      </c>
    </row>
    <row r="3092" spans="1:15" ht="17.25" customHeight="1">
      <c r="A3092" s="1084"/>
      <c r="B3092" s="60" t="s">
        <v>79</v>
      </c>
      <c r="C3092" s="1143" t="str">
        <f>'Class-9'!$Z$3</f>
        <v>ENGLISH</v>
      </c>
      <c r="D3092" s="1144"/>
      <c r="E3092" s="511">
        <f>IF($J3079="TC",0,IF($J3079="Nso",0,VLOOKUP($A3076,'Class-9'!$B$9:$EX$108,25,0)))</f>
        <v>0</v>
      </c>
      <c r="F3092" s="511">
        <f>IF($J3079="TC",0,IF($J3079="Nso",0,VLOOKUP($A3076,'Class-9'!$B$9:$EX$108,26,0)))</f>
        <v>0</v>
      </c>
      <c r="G3092" s="514">
        <f t="shared" ref="G3092:G3096" si="328">E3092+F3092</f>
        <v>0</v>
      </c>
      <c r="H3092" s="472">
        <f>IF($J3079="TC",0,IF($J3079="Nso",0,VLOOKUP($A3076,'Class-9'!$B$9:$EX$108,28,0)))</f>
        <v>0</v>
      </c>
      <c r="I3092" s="511">
        <f>IF($J3079="TC",0,IF($J3079="Nso",0,VLOOKUP($A3076,'Class-9'!$B$9:$EX$108,29,0)))</f>
        <v>0</v>
      </c>
      <c r="J3092" s="514">
        <f t="shared" ref="J3092:J3096" si="329">H3092+I3092</f>
        <v>0</v>
      </c>
      <c r="K3092" s="511">
        <f>IF($J3079="TC",0,IF($J3079="Nso",0,VLOOKUP($A3076,'Class-9'!$B$9:$EX$108,31,0)))</f>
        <v>0</v>
      </c>
      <c r="L3092" s="511">
        <f>IF($J3079="Nso",0,VLOOKUP($A3076,'Class-9'!$B$9:$EX$108,32,0))</f>
        <v>0</v>
      </c>
      <c r="M3092" s="514">
        <f t="shared" ref="M3092:M3096" si="330">K3092+L3092</f>
        <v>0</v>
      </c>
      <c r="N3092" s="511">
        <f t="shared" ref="N3092:N3096" si="331">G3092+J3092+M3092</f>
        <v>0</v>
      </c>
      <c r="O3092" s="513" t="str">
        <f>IF($J3079="TC",0,IF($J3079="Nso",0,VLOOKUP($A3076,'Class-9'!$B$9:$EX$108,38,0)))</f>
        <v/>
      </c>
    </row>
    <row r="3093" spans="1:15" ht="17.25" customHeight="1">
      <c r="A3093" s="1084"/>
      <c r="B3093" s="60" t="s">
        <v>79</v>
      </c>
      <c r="C3093" s="1143" t="str">
        <f>'Class-9'!$AN$3</f>
        <v>SANSKRIT</v>
      </c>
      <c r="D3093" s="1144"/>
      <c r="E3093" s="511">
        <f>IF($J3079="TC",0,IF($J3079="Nso",0,VLOOKUP($A3076,'Class-9'!$B$9:$EX$108,39,0)))</f>
        <v>0</v>
      </c>
      <c r="F3093" s="511">
        <f>IF($J3079="TC",0,IF($J3079="TC",0,IF($J3079="Nso",0,VLOOKUP($A3076,'Class-9'!$B$9:$EX$108,40,0))))</f>
        <v>0</v>
      </c>
      <c r="G3093" s="514">
        <f t="shared" si="328"/>
        <v>0</v>
      </c>
      <c r="H3093" s="472">
        <f>IF($J3079="TC",0,IF($J3079="Nso",0,VLOOKUP($A3076,'Class-9'!$B$9:$EX$108,42,0)))</f>
        <v>0</v>
      </c>
      <c r="I3093" s="511">
        <f>IF($J3079="TC",0,IF($J3079="Nso",0,VLOOKUP($A3076,'Class-9'!$B$9:$EX$108,43,0)))</f>
        <v>0</v>
      </c>
      <c r="J3093" s="514">
        <f t="shared" si="329"/>
        <v>0</v>
      </c>
      <c r="K3093" s="511">
        <f>IF($J3079="TC",0,IF($J3079="Nso",0,VLOOKUP($A3076,'Class-9'!$B$9:$EX$108,45,0)))</f>
        <v>0</v>
      </c>
      <c r="L3093" s="511">
        <f>IF($J3079="Nso",0,VLOOKUP($A3076,'Class-9'!$B$9:$EX$108,46,0))</f>
        <v>0</v>
      </c>
      <c r="M3093" s="514">
        <f t="shared" si="330"/>
        <v>0</v>
      </c>
      <c r="N3093" s="511">
        <f t="shared" si="331"/>
        <v>0</v>
      </c>
      <c r="O3093" s="513" t="str">
        <f>IF($J3079="TC",0,IF($J3079="Nso",0,VLOOKUP($A3076,'Class-9'!$B$9:$EX$108,52,0)))</f>
        <v/>
      </c>
    </row>
    <row r="3094" spans="1:15" ht="17.25" customHeight="1">
      <c r="A3094" s="1084"/>
      <c r="B3094" s="60" t="s">
        <v>79</v>
      </c>
      <c r="C3094" s="1143" t="str">
        <f>'Class-9'!$BB$3</f>
        <v>SCIENCE</v>
      </c>
      <c r="D3094" s="1144"/>
      <c r="E3094" s="511">
        <f>IF($J3079="TC",0,IF($J3079="Nso",0,VLOOKUP($A3076,'Class-9'!$B$9:$EX$108,53,0)))</f>
        <v>0</v>
      </c>
      <c r="F3094" s="511">
        <f>IF($J3079="TC",0,IF($J3079="Nso",0,VLOOKUP($A3076,'Class-9'!$B$9:$EX$108,54,0)))</f>
        <v>0</v>
      </c>
      <c r="G3094" s="514">
        <f t="shared" si="328"/>
        <v>0</v>
      </c>
      <c r="H3094" s="472">
        <f>IF($J3079="TC",0,IF($J3079="Nso",0,VLOOKUP($A3076,'Class-9'!$B$9:$EX$108,56,0)))</f>
        <v>0</v>
      </c>
      <c r="I3094" s="511">
        <f>IF($J3079="TC",0,IF($J3079="Nso",0,VLOOKUP($A3076,'Class-9'!$B$9:$EX$108,57,0)))</f>
        <v>0</v>
      </c>
      <c r="J3094" s="514">
        <f t="shared" si="329"/>
        <v>0</v>
      </c>
      <c r="K3094" s="511">
        <f>IF($J3079="TC",0,IF($J3079="Nso",0,VLOOKUP($A3076,'Class-9'!$B$9:$EX$108,59,0)))</f>
        <v>0</v>
      </c>
      <c r="L3094" s="511">
        <f>IF($J3079="Nso",0,VLOOKUP($A3076,'Class-9'!$B$9:$EX$108,60,0))</f>
        <v>0</v>
      </c>
      <c r="M3094" s="514">
        <f t="shared" si="330"/>
        <v>0</v>
      </c>
      <c r="N3094" s="511">
        <f t="shared" si="331"/>
        <v>0</v>
      </c>
      <c r="O3094" s="513" t="str">
        <f>IF($J3079="TC",0,IF($J3079="Nso",0,VLOOKUP($A3076,'Class-9'!$B$9:$EX$108,66,0)))</f>
        <v/>
      </c>
    </row>
    <row r="3095" spans="1:15" ht="17.25" customHeight="1">
      <c r="A3095" s="1084"/>
      <c r="B3095" s="60" t="s">
        <v>79</v>
      </c>
      <c r="C3095" s="1143" t="str">
        <f>'Class-9'!$BP$3</f>
        <v>MATHEMATICS</v>
      </c>
      <c r="D3095" s="1144"/>
      <c r="E3095" s="511">
        <f>IF($J3079="TC",0,IF($J3079="Nso",0,VLOOKUP($A3076,'Class-9'!$B$9:$EX$108,67,0)))</f>
        <v>0</v>
      </c>
      <c r="F3095" s="511">
        <f>IF($J3079="TC",0,IF($J3079="Nso",0,VLOOKUP($A3076,'Class-9'!$B$9:$EX$108,68,0)))</f>
        <v>0</v>
      </c>
      <c r="G3095" s="514">
        <f t="shared" si="328"/>
        <v>0</v>
      </c>
      <c r="H3095" s="472">
        <f>IF($J3079="TC",0,IF($J3079="Nso",0,VLOOKUP($A3076,'Class-9'!$B$9:$EX$108,70,0)))</f>
        <v>0</v>
      </c>
      <c r="I3095" s="511">
        <f>IF($J3079="TC",0,IF($J3079="Nso",0,VLOOKUP($A3076,'Class-9'!$B$9:$EX$108,71,0)))</f>
        <v>0</v>
      </c>
      <c r="J3095" s="514">
        <f t="shared" si="329"/>
        <v>0</v>
      </c>
      <c r="K3095" s="511">
        <f>IF($J3079="TC",0,IF($J3079="Nso",0,VLOOKUP($A3076,'Class-9'!$B$9:$EX$108,73,0)))</f>
        <v>0</v>
      </c>
      <c r="L3095" s="511">
        <f>IF($J3079="Nso",0,VLOOKUP($A3076,'Class-9'!$B$9:$EX$108,74,0))</f>
        <v>0</v>
      </c>
      <c r="M3095" s="514">
        <f t="shared" si="330"/>
        <v>0</v>
      </c>
      <c r="N3095" s="511">
        <f t="shared" si="331"/>
        <v>0</v>
      </c>
      <c r="O3095" s="513" t="str">
        <f>IF($J3079="TC",0,IF($J3079="Nso",0,VLOOKUP($A3076,'Class-9'!$B$9:$EX$108,80,0)))</f>
        <v/>
      </c>
    </row>
    <row r="3096" spans="1:15" ht="17.25" customHeight="1" thickBot="1">
      <c r="A3096" s="1084"/>
      <c r="B3096" s="60" t="s">
        <v>79</v>
      </c>
      <c r="C3096" s="1117" t="str">
        <f>'Class-9'!$CD$3</f>
        <v>SOCIAL SCIENCE</v>
      </c>
      <c r="D3096" s="1118"/>
      <c r="E3096" s="511">
        <f>IF($J3079="TC",0,IF($J3079="Nso",0,VLOOKUP($A3076,'Class-9'!$B$9:$EX$108,81,0)))</f>
        <v>0</v>
      </c>
      <c r="F3096" s="511">
        <f>IF($J3079="TC",0,IF($J3079="Nso",0,VLOOKUP($A3076,'Class-9'!$B$9:$EX$108,82,0)))</f>
        <v>0</v>
      </c>
      <c r="G3096" s="515">
        <f t="shared" si="328"/>
        <v>0</v>
      </c>
      <c r="H3096" s="516">
        <f>IF($J3079="TC",0,IF($J3079="Nso",0,VLOOKUP($A3076,'Class-9'!$B$9:$EX$108,84,0)))</f>
        <v>0</v>
      </c>
      <c r="I3096" s="511">
        <f>IF($J3079="TC",0,IF($J3079="Nso",0,VLOOKUP($A3076,'Class-9'!$B$9:$EX$108,85,0)))</f>
        <v>0</v>
      </c>
      <c r="J3096" s="515">
        <f t="shared" si="329"/>
        <v>0</v>
      </c>
      <c r="K3096" s="511">
        <f>IF($J3079="TC",0,IF($J3079="Nso",0,VLOOKUP($A3076,'Class-9'!$B$9:$EX$108,87,0)))</f>
        <v>0</v>
      </c>
      <c r="L3096" s="511">
        <f>IF($J3079="Nso",0,VLOOKUP($A3076,'Class-9'!$B$9:$EX$108,88,0))</f>
        <v>0</v>
      </c>
      <c r="M3096" s="515">
        <f t="shared" si="330"/>
        <v>0</v>
      </c>
      <c r="N3096" s="511">
        <f t="shared" si="331"/>
        <v>0</v>
      </c>
      <c r="O3096" s="513" t="str">
        <f>IF($J3079="TC",0,IF($J3079="Nso",0,VLOOKUP($A3076,'Class-9'!$B$9:$EX$108,94,0)))</f>
        <v/>
      </c>
    </row>
    <row r="3097" spans="1:15" ht="21.75" customHeight="1">
      <c r="A3097" s="1084"/>
      <c r="B3097" s="60" t="s">
        <v>79</v>
      </c>
      <c r="C3097" s="1119" t="s">
        <v>92</v>
      </c>
      <c r="D3097" s="1120"/>
      <c r="E3097" s="1121"/>
      <c r="F3097" s="1125" t="s">
        <v>93</v>
      </c>
      <c r="G3097" s="1126"/>
      <c r="H3097" s="1127" t="s">
        <v>94</v>
      </c>
      <c r="I3097" s="1128"/>
      <c r="J3097" s="1129" t="s">
        <v>47</v>
      </c>
      <c r="K3097" s="1130"/>
      <c r="L3097" s="517" t="s">
        <v>114</v>
      </c>
      <c r="M3097" s="1131" t="s">
        <v>45</v>
      </c>
      <c r="N3097" s="1132"/>
      <c r="O3097" s="518" t="s">
        <v>49</v>
      </c>
    </row>
    <row r="3098" spans="1:15" ht="21.75" customHeight="1" thickBot="1">
      <c r="A3098" s="1084"/>
      <c r="B3098" s="60" t="s">
        <v>79</v>
      </c>
      <c r="C3098" s="1122"/>
      <c r="D3098" s="1123"/>
      <c r="E3098" s="1124"/>
      <c r="F3098" s="1133">
        <f>IF($J3079="TC",0,IF($J3079="Nso",0,VLOOKUP($A3076,'Class-9'!$B$9:$EX$108,146,0)))</f>
        <v>0</v>
      </c>
      <c r="G3098" s="1134"/>
      <c r="H3098" s="1133">
        <f>IF($J3079="TC",0,IF($J3079="Nso",0,VLOOKUP($A3076,'Class-9'!$B$9:$EX$108,147,0)))</f>
        <v>0</v>
      </c>
      <c r="I3098" s="1134"/>
      <c r="J3098" s="1135">
        <f>IF($J3079="TC",0,IF($J3079="Nso",0,VLOOKUP($A3076,'Class-9'!$B$9:$EX$108,148,0)))</f>
        <v>0</v>
      </c>
      <c r="K3098" s="1136"/>
      <c r="L3098" s="349" t="str">
        <f>IF($J3079="TC",0,IF($J3079="Nso",0,VLOOKUP($A3076,'Class-9'!$B$9:$EX$108,149,0)))</f>
        <v/>
      </c>
      <c r="M3098" s="1137" t="str">
        <f>IF($J3079="TC","TC",IF($J3079="Nso","NSO",VLOOKUP($A3076,'Class-9'!$B$9:$EX$108,150,0)))</f>
        <v/>
      </c>
      <c r="N3098" s="1138"/>
      <c r="O3098" s="123" t="str">
        <f>IF($J3079="Nso",0,VLOOKUP($A3076,'Class-9'!$B$9:$EX$108,152,0))</f>
        <v/>
      </c>
    </row>
    <row r="3099" spans="1:15" ht="21.75" customHeight="1">
      <c r="A3099" s="1084"/>
      <c r="B3099" s="60" t="s">
        <v>79</v>
      </c>
      <c r="C3099" s="1186" t="s">
        <v>65</v>
      </c>
      <c r="D3099" s="1187"/>
      <c r="E3099" s="1187"/>
      <c r="F3099" s="1187"/>
      <c r="G3099" s="1187"/>
      <c r="H3099" s="1188"/>
      <c r="I3099" s="1189" t="s">
        <v>66</v>
      </c>
      <c r="J3099" s="1190"/>
      <c r="K3099" s="1190"/>
      <c r="L3099" s="124">
        <f>VLOOKUP($A3076,'Class-9'!$B$9:$EX$108,143,0)</f>
        <v>0</v>
      </c>
      <c r="M3099" s="1191" t="s">
        <v>126</v>
      </c>
      <c r="N3099" s="1192"/>
      <c r="O3099" s="1193"/>
    </row>
    <row r="3100" spans="1:15" ht="21.75" customHeight="1" thickBot="1">
      <c r="A3100" s="1084"/>
      <c r="B3100" s="60" t="s">
        <v>79</v>
      </c>
      <c r="C3100" s="1194" t="s">
        <v>60</v>
      </c>
      <c r="D3100" s="1195"/>
      <c r="E3100" s="1195"/>
      <c r="F3100" s="1196" t="s">
        <v>197</v>
      </c>
      <c r="G3100" s="1196"/>
      <c r="H3100" s="351" t="s">
        <v>53</v>
      </c>
      <c r="I3100" s="1197" t="s">
        <v>67</v>
      </c>
      <c r="J3100" s="1198"/>
      <c r="K3100" s="1198"/>
      <c r="L3100" s="174">
        <f>VLOOKUP($A3076,'Class-9'!$B$9:$EX$108,144,0)</f>
        <v>0</v>
      </c>
      <c r="M3100" s="1199" t="str">
        <f>IF($J3079="TC",0,IF($J3079="Nso",0,VLOOKUP($A3076,'Class-9'!$B$9:$EX$108,145,0)))</f>
        <v/>
      </c>
      <c r="N3100" s="1200"/>
      <c r="O3100" s="1201"/>
    </row>
    <row r="3101" spans="1:15" ht="21.75" customHeight="1">
      <c r="A3101" s="1084"/>
      <c r="B3101" s="60" t="s">
        <v>79</v>
      </c>
      <c r="C3101" s="1194"/>
      <c r="D3101" s="1195"/>
      <c r="E3101" s="1195"/>
      <c r="F3101" s="1196"/>
      <c r="G3101" s="1196"/>
      <c r="H3101" s="490" t="s">
        <v>203</v>
      </c>
      <c r="I3101" s="1202" t="s">
        <v>68</v>
      </c>
      <c r="J3101" s="1203"/>
      <c r="K3101" s="1203"/>
      <c r="L3101" s="1204">
        <f>IF($J3079="TC","Transferred",IF($J3079="Nso","NameSeparated",VLOOKUP($A3076,'Class-9'!$B$9:$EX$108,153,0)))</f>
        <v>0</v>
      </c>
      <c r="M3101" s="1204"/>
      <c r="N3101" s="1204"/>
      <c r="O3101" s="1205"/>
    </row>
    <row r="3102" spans="1:15" s="489" customFormat="1" ht="17.25" customHeight="1">
      <c r="A3102" s="1084"/>
      <c r="B3102" s="488" t="s">
        <v>79</v>
      </c>
      <c r="C3102" s="1166" t="str">
        <f>'Class-9'!$CR$3</f>
        <v>Foundation Of Information Tech.</v>
      </c>
      <c r="D3102" s="1167"/>
      <c r="E3102" s="1168"/>
      <c r="F3102" s="1169" t="str">
        <f>IF($J3079="TC",0,IF($J3079="Nso",0,VLOOKUP($A3076,'Class-9'!$B$9:$GA$108,170,0)))</f>
        <v>0/200</v>
      </c>
      <c r="G3102" s="1169"/>
      <c r="H3102" s="122">
        <f>IF($J3079="TC",0,IF($J3079="Nso",0,VLOOKUP($A3076,'Class-9'!$B$9:$GA$108,106,0)))</f>
        <v>0</v>
      </c>
      <c r="I3102" s="1170" t="s">
        <v>81</v>
      </c>
      <c r="J3102" s="1171"/>
      <c r="K3102" s="1171"/>
      <c r="L3102" s="1172">
        <f>'Class-9'!$T$2</f>
        <v>44676</v>
      </c>
      <c r="M3102" s="1173"/>
      <c r="N3102" s="1173"/>
      <c r="O3102" s="1174"/>
    </row>
    <row r="3103" spans="1:15" s="489" customFormat="1" ht="17.25" customHeight="1">
      <c r="A3103" s="1084"/>
      <c r="B3103" s="488" t="s">
        <v>79</v>
      </c>
      <c r="C3103" s="1175" t="str">
        <f>'Class-9'!$DD$3</f>
        <v>Health &amp; Phy. Edu.</v>
      </c>
      <c r="D3103" s="1169"/>
      <c r="E3103" s="1169"/>
      <c r="F3103" s="1176" t="str">
        <f>IF($J3079="TC",0,IF($J3079="Nso",0,VLOOKUP($A3076,'Class-9'!$B$9:$GA$108,174,0)))</f>
        <v>0/200</v>
      </c>
      <c r="G3103" s="1177"/>
      <c r="H3103" s="122">
        <f>IF($J3079="TC",0,IF($J3079="Nso",0,VLOOKUP($A3076,'Class-9'!$B$9:$GA$108,118,0)))</f>
        <v>0</v>
      </c>
      <c r="I3103" s="1178"/>
      <c r="J3103" s="1179"/>
      <c r="K3103" s="1179"/>
      <c r="L3103" s="1179"/>
      <c r="M3103" s="1179"/>
      <c r="N3103" s="1179"/>
      <c r="O3103" s="1180"/>
    </row>
    <row r="3104" spans="1:15" s="489" customFormat="1" ht="17.25" customHeight="1">
      <c r="A3104" s="1084"/>
      <c r="B3104" s="488" t="s">
        <v>79</v>
      </c>
      <c r="C3104" s="1184" t="str">
        <f>'Class-9'!$DP$3</f>
        <v>S.U.P.W.</v>
      </c>
      <c r="D3104" s="1185"/>
      <c r="E3104" s="1185"/>
      <c r="F3104" s="1176" t="str">
        <f>IF($J3079="TC",0,IF($J3079="Nso",0,VLOOKUP($A3076,'Class-9'!$B$9:$GA$108,178,0)))</f>
        <v>0/100</v>
      </c>
      <c r="G3104" s="1177"/>
      <c r="H3104" s="122">
        <f>IF($J3079="TC",0,IF($J3079="Nso",0,VLOOKUP($A3076,'Class-9'!$B$9:$GA$108,124,0)))</f>
        <v>0</v>
      </c>
      <c r="I3104" s="1181"/>
      <c r="J3104" s="1182"/>
      <c r="K3104" s="1182"/>
      <c r="L3104" s="1182"/>
      <c r="M3104" s="1182"/>
      <c r="N3104" s="1182"/>
      <c r="O3104" s="1183"/>
    </row>
    <row r="3105" spans="1:16" s="489" customFormat="1" ht="17.25" customHeight="1">
      <c r="A3105" s="1084"/>
      <c r="B3105" s="488"/>
      <c r="C3105" s="1184" t="str">
        <f>'Class-9'!$DV$3</f>
        <v>ART EDUCATION</v>
      </c>
      <c r="D3105" s="1185"/>
      <c r="E3105" s="1185"/>
      <c r="F3105" s="1176" t="str">
        <f>IF($J3078="TC",0,IF($J3078="Nso",0,VLOOKUP($A3076,'Class-9'!$B$9:$GA$108,182,0)))</f>
        <v>0/100</v>
      </c>
      <c r="G3105" s="1177"/>
      <c r="H3105" s="122">
        <f>IF($J3078="TC",0,IF($J3078="Nso",0,VLOOKUP($A3076,'Class-9'!$B$9:$GA$108,130,0)))</f>
        <v>0</v>
      </c>
      <c r="I3105" s="1237" t="s">
        <v>95</v>
      </c>
      <c r="J3105" s="1221"/>
      <c r="K3105" s="1221"/>
      <c r="L3105" s="1221"/>
      <c r="M3105" s="1221"/>
      <c r="N3105" s="1221"/>
      <c r="O3105" s="1222"/>
    </row>
    <row r="3106" spans="1:16" s="489" customFormat="1" ht="17.25" customHeight="1" thickBot="1">
      <c r="A3106" s="1084"/>
      <c r="B3106" s="488" t="s">
        <v>79</v>
      </c>
      <c r="C3106" s="1238" t="str">
        <f>'Class-9'!$EB$3</f>
        <v>H &amp; C RAJ</v>
      </c>
      <c r="D3106" s="1239"/>
      <c r="E3106" s="1239"/>
      <c r="F3106" s="1240" t="str">
        <f>IF($J3079="TC",0,IF($J3079="Nso",0,VLOOKUP($A3076,'Class-9'!$B$9:$GZ$108,186,0)))</f>
        <v>0/200</v>
      </c>
      <c r="G3106" s="1241"/>
      <c r="H3106" s="468">
        <f>IF($J3079="TC",0,IF($J3079="Nso",0,VLOOKUP($A3076,'Class-9'!$B$9:$GAZ$108,142,0)))</f>
        <v>0</v>
      </c>
      <c r="I3106" s="1237" t="s">
        <v>74</v>
      </c>
      <c r="J3106" s="1221"/>
      <c r="K3106" s="1221"/>
      <c r="L3106" s="1221"/>
      <c r="M3106" s="1221"/>
      <c r="N3106" s="1221"/>
      <c r="O3106" s="1222"/>
    </row>
    <row r="3107" spans="1:16" ht="17.25" customHeight="1">
      <c r="A3107" s="1084"/>
      <c r="B3107" s="49" t="s">
        <v>79</v>
      </c>
      <c r="C3107" s="1209" t="s">
        <v>205</v>
      </c>
      <c r="D3107" s="1210"/>
      <c r="E3107" s="1211"/>
      <c r="F3107" s="1218" t="s">
        <v>206</v>
      </c>
      <c r="G3107" s="1219"/>
      <c r="H3107" s="519" t="s">
        <v>34</v>
      </c>
      <c r="I3107" s="1220" t="s">
        <v>75</v>
      </c>
      <c r="J3107" s="1221"/>
      <c r="K3107" s="1221"/>
      <c r="L3107" s="1221"/>
      <c r="M3107" s="1221"/>
      <c r="N3107" s="1221"/>
      <c r="O3107" s="1222"/>
    </row>
    <row r="3108" spans="1:16" ht="17.25" customHeight="1">
      <c r="A3108" s="1084"/>
      <c r="B3108" s="49" t="s">
        <v>79</v>
      </c>
      <c r="C3108" s="1212"/>
      <c r="D3108" s="1213"/>
      <c r="E3108" s="1214"/>
      <c r="F3108" s="1223" t="s">
        <v>207</v>
      </c>
      <c r="G3108" s="1224"/>
      <c r="H3108" s="520" t="s">
        <v>204</v>
      </c>
      <c r="I3108" s="1225" t="s">
        <v>76</v>
      </c>
      <c r="J3108" s="1226"/>
      <c r="K3108" s="1226"/>
      <c r="L3108" s="1226"/>
      <c r="M3108" s="1226"/>
      <c r="N3108" s="1226"/>
      <c r="O3108" s="1227"/>
    </row>
    <row r="3109" spans="1:16" ht="17.25" customHeight="1">
      <c r="A3109" s="1084"/>
      <c r="B3109" s="49" t="s">
        <v>79</v>
      </c>
      <c r="C3109" s="1212"/>
      <c r="D3109" s="1213"/>
      <c r="E3109" s="1214"/>
      <c r="F3109" s="1223" t="s">
        <v>211</v>
      </c>
      <c r="G3109" s="1224"/>
      <c r="H3109" s="520" t="s">
        <v>69</v>
      </c>
      <c r="I3109" s="1228"/>
      <c r="J3109" s="1229"/>
      <c r="K3109" s="1229"/>
      <c r="L3109" s="1229"/>
      <c r="M3109" s="1229"/>
      <c r="N3109" s="1229"/>
      <c r="O3109" s="1230"/>
    </row>
    <row r="3110" spans="1:16" ht="17.25" customHeight="1">
      <c r="A3110" s="1084"/>
      <c r="B3110" s="49" t="s">
        <v>79</v>
      </c>
      <c r="C3110" s="1212"/>
      <c r="D3110" s="1213"/>
      <c r="E3110" s="1214"/>
      <c r="F3110" s="1223" t="s">
        <v>212</v>
      </c>
      <c r="G3110" s="1224"/>
      <c r="H3110" s="520" t="s">
        <v>70</v>
      </c>
      <c r="I3110" s="1228"/>
      <c r="J3110" s="1229"/>
      <c r="K3110" s="1229"/>
      <c r="L3110" s="1229"/>
      <c r="M3110" s="1229"/>
      <c r="N3110" s="1229"/>
      <c r="O3110" s="1230"/>
    </row>
    <row r="3111" spans="1:16" ht="17.25" customHeight="1">
      <c r="A3111" s="1084"/>
      <c r="B3111" s="49" t="s">
        <v>79</v>
      </c>
      <c r="C3111" s="1212"/>
      <c r="D3111" s="1213"/>
      <c r="E3111" s="1214"/>
      <c r="F3111" s="1223" t="s">
        <v>125</v>
      </c>
      <c r="G3111" s="1224"/>
      <c r="H3111" s="520" t="s">
        <v>72</v>
      </c>
      <c r="I3111" s="1231" t="s">
        <v>96</v>
      </c>
      <c r="J3111" s="1232"/>
      <c r="K3111" s="1232"/>
      <c r="L3111" s="1232"/>
      <c r="M3111" s="1232"/>
      <c r="N3111" s="1232"/>
      <c r="O3111" s="1233"/>
    </row>
    <row r="3112" spans="1:16" ht="17.25" customHeight="1" thickBot="1">
      <c r="A3112" s="1084"/>
      <c r="B3112" s="62" t="s">
        <v>79</v>
      </c>
      <c r="C3112" s="1215"/>
      <c r="D3112" s="1216"/>
      <c r="E3112" s="1217"/>
      <c r="F3112" s="1206" t="s">
        <v>208</v>
      </c>
      <c r="G3112" s="1207"/>
      <c r="H3112" s="521" t="s">
        <v>71</v>
      </c>
      <c r="I3112" s="1234"/>
      <c r="J3112" s="1235"/>
      <c r="K3112" s="1235"/>
      <c r="L3112" s="1235"/>
      <c r="M3112" s="1235"/>
      <c r="N3112" s="1235"/>
      <c r="O3112" s="1236"/>
    </row>
    <row r="3113" spans="1:16" ht="22.5" customHeight="1" thickTop="1">
      <c r="A3113" s="1208"/>
      <c r="B3113" s="1208"/>
      <c r="C3113" s="1208"/>
      <c r="D3113" s="1208"/>
      <c r="E3113" s="1208"/>
      <c r="F3113" s="1208"/>
      <c r="G3113" s="1208"/>
      <c r="H3113" s="1208"/>
      <c r="I3113" s="1208"/>
      <c r="J3113" s="1208"/>
      <c r="K3113" s="1208"/>
      <c r="L3113" s="1208"/>
      <c r="M3113" s="1208"/>
      <c r="N3113" s="1208"/>
      <c r="O3113" s="1208"/>
    </row>
    <row r="3114" spans="1:16" ht="24.75" customHeight="1" thickBot="1">
      <c r="A3114" s="504">
        <f>A3076+1</f>
        <v>84</v>
      </c>
      <c r="B3114" s="1083" t="s">
        <v>56</v>
      </c>
      <c r="C3114" s="1083"/>
      <c r="D3114" s="1083"/>
      <c r="E3114" s="1083"/>
      <c r="F3114" s="1083"/>
      <c r="G3114" s="1083"/>
      <c r="H3114" s="1083"/>
      <c r="I3114" s="1083"/>
      <c r="J3114" s="1083"/>
      <c r="K3114" s="1083"/>
      <c r="L3114" s="1083"/>
      <c r="M3114" s="1083"/>
      <c r="N3114" s="1083"/>
      <c r="O3114" s="1083"/>
    </row>
    <row r="3115" spans="1:16" ht="42" customHeight="1" thickTop="1">
      <c r="A3115" s="1084"/>
      <c r="B3115" s="1085"/>
      <c r="C3115" s="1086"/>
      <c r="D3115" s="1089" t="str">
        <f>Master!$E$8</f>
        <v>Govt. Sr. Secondary School Raimalwada</v>
      </c>
      <c r="E3115" s="1090"/>
      <c r="F3115" s="1090"/>
      <c r="G3115" s="1090"/>
      <c r="H3115" s="1090"/>
      <c r="I3115" s="1090"/>
      <c r="J3115" s="1090"/>
      <c r="K3115" s="1090"/>
      <c r="L3115" s="1090"/>
      <c r="M3115" s="1090"/>
      <c r="N3115" s="1090"/>
      <c r="O3115" s="1091"/>
    </row>
    <row r="3116" spans="1:16" ht="27.75" customHeight="1" thickBot="1">
      <c r="A3116" s="1084"/>
      <c r="B3116" s="1087"/>
      <c r="C3116" s="1088"/>
      <c r="D3116" s="1092" t="str">
        <f>Master!$E$11</f>
        <v>P.S.-Bapini (Jodhpur)</v>
      </c>
      <c r="E3116" s="1093"/>
      <c r="F3116" s="1093"/>
      <c r="G3116" s="1093"/>
      <c r="H3116" s="1093"/>
      <c r="I3116" s="1093"/>
      <c r="J3116" s="1093"/>
      <c r="K3116" s="1093"/>
      <c r="L3116" s="1093"/>
      <c r="M3116" s="1093"/>
      <c r="N3116" s="1093"/>
      <c r="O3116" s="1094"/>
    </row>
    <row r="3117" spans="1:16" ht="17.25" customHeight="1">
      <c r="A3117" s="1084"/>
      <c r="B3117" s="352"/>
      <c r="C3117" s="1095" t="s">
        <v>188</v>
      </c>
      <c r="D3117" s="1096"/>
      <c r="E3117" s="1096"/>
      <c r="F3117" s="1096"/>
      <c r="G3117" s="1097"/>
      <c r="H3117" s="1104" t="s">
        <v>161</v>
      </c>
      <c r="I3117" s="1104"/>
      <c r="J3117" s="1107">
        <f>VLOOKUP($A3114,'Class-9'!$B$9:$K$108,6)</f>
        <v>0</v>
      </c>
      <c r="K3117" s="1108"/>
      <c r="L3117" s="1113" t="s">
        <v>77</v>
      </c>
      <c r="M3117" s="1114"/>
      <c r="N3117" s="1115" t="str">
        <f>Master!$E$14</f>
        <v>08151106901</v>
      </c>
      <c r="O3117" s="1116"/>
    </row>
    <row r="3118" spans="1:16" ht="17.25" customHeight="1">
      <c r="A3118" s="1084"/>
      <c r="B3118" s="47"/>
      <c r="C3118" s="1098"/>
      <c r="D3118" s="1099"/>
      <c r="E3118" s="1099"/>
      <c r="F3118" s="1099"/>
      <c r="G3118" s="1100"/>
      <c r="H3118" s="1105"/>
      <c r="I3118" s="1105"/>
      <c r="J3118" s="1109"/>
      <c r="K3118" s="1110"/>
      <c r="L3118" s="1071" t="s">
        <v>73</v>
      </c>
      <c r="M3118" s="1072"/>
      <c r="N3118" s="1072"/>
      <c r="O3118" s="1073"/>
      <c r="P3118" s="165" t="s">
        <v>196</v>
      </c>
    </row>
    <row r="3119" spans="1:16" ht="17.25" customHeight="1" thickBot="1">
      <c r="A3119" s="1084"/>
      <c r="B3119" s="47"/>
      <c r="C3119" s="1101"/>
      <c r="D3119" s="1102"/>
      <c r="E3119" s="1102"/>
      <c r="F3119" s="1102"/>
      <c r="G3119" s="1103"/>
      <c r="H3119" s="1106"/>
      <c r="I3119" s="1106"/>
      <c r="J3119" s="1111"/>
      <c r="K3119" s="1112"/>
      <c r="L3119" s="1074" t="s">
        <v>57</v>
      </c>
      <c r="M3119" s="1075"/>
      <c r="N3119" s="1076" t="str">
        <f>Master!$E$6</f>
        <v>2021-22</v>
      </c>
      <c r="O3119" s="1077"/>
    </row>
    <row r="3120" spans="1:16" ht="21.75" customHeight="1">
      <c r="A3120" s="1084"/>
      <c r="B3120" s="49" t="s">
        <v>79</v>
      </c>
      <c r="C3120" s="1078" t="s">
        <v>22</v>
      </c>
      <c r="D3120" s="1079"/>
      <c r="E3120" s="1079"/>
      <c r="F3120" s="1080"/>
      <c r="G3120" s="482" t="s">
        <v>186</v>
      </c>
      <c r="H3120" s="1081">
        <f>VLOOKUP($A3114,'Class-9'!$B$9:$EX$108,4,0)</f>
        <v>0</v>
      </c>
      <c r="I3120" s="1081"/>
      <c r="J3120" s="1081"/>
      <c r="K3120" s="1081"/>
      <c r="L3120" s="1081"/>
      <c r="M3120" s="1081"/>
      <c r="N3120" s="1081"/>
      <c r="O3120" s="1082"/>
    </row>
    <row r="3121" spans="1:15" ht="21.75" customHeight="1">
      <c r="A3121" s="1084"/>
      <c r="B3121" s="49" t="s">
        <v>79</v>
      </c>
      <c r="C3121" s="1065" t="s">
        <v>24</v>
      </c>
      <c r="D3121" s="1066"/>
      <c r="E3121" s="1066"/>
      <c r="F3121" s="1067"/>
      <c r="G3121" s="483" t="s">
        <v>186</v>
      </c>
      <c r="H3121" s="1068">
        <f>VLOOKUP($A3114,'Class-9'!$B$9:$EX$108,7,0)</f>
        <v>0</v>
      </c>
      <c r="I3121" s="1068"/>
      <c r="J3121" s="1068"/>
      <c r="K3121" s="1068"/>
      <c r="L3121" s="1068"/>
      <c r="M3121" s="1068"/>
      <c r="N3121" s="1068"/>
      <c r="O3121" s="1069"/>
    </row>
    <row r="3122" spans="1:15" ht="21.75" customHeight="1">
      <c r="A3122" s="1084"/>
      <c r="B3122" s="49" t="s">
        <v>79</v>
      </c>
      <c r="C3122" s="1065" t="s">
        <v>25</v>
      </c>
      <c r="D3122" s="1066"/>
      <c r="E3122" s="1066"/>
      <c r="F3122" s="1067"/>
      <c r="G3122" s="483" t="s">
        <v>186</v>
      </c>
      <c r="H3122" s="1068">
        <f>VLOOKUP($A3114,'Class-9'!$B$9:$EX$108,8,0)</f>
        <v>0</v>
      </c>
      <c r="I3122" s="1068"/>
      <c r="J3122" s="1068"/>
      <c r="K3122" s="1068"/>
      <c r="L3122" s="1068"/>
      <c r="M3122" s="1068"/>
      <c r="N3122" s="1068"/>
      <c r="O3122" s="1069"/>
    </row>
    <row r="3123" spans="1:15" ht="21.75" customHeight="1">
      <c r="A3123" s="1084"/>
      <c r="B3123" s="49" t="s">
        <v>79</v>
      </c>
      <c r="C3123" s="1065" t="s">
        <v>58</v>
      </c>
      <c r="D3123" s="1066"/>
      <c r="E3123" s="1066"/>
      <c r="F3123" s="1067"/>
      <c r="G3123" s="483" t="s">
        <v>186</v>
      </c>
      <c r="H3123" s="1068">
        <f>VLOOKUP($A3114,'Class-9'!$B$9:$EX$108,9,0)</f>
        <v>0</v>
      </c>
      <c r="I3123" s="1068"/>
      <c r="J3123" s="1068"/>
      <c r="K3123" s="1068"/>
      <c r="L3123" s="1068"/>
      <c r="M3123" s="1068"/>
      <c r="N3123" s="1068"/>
      <c r="O3123" s="1069"/>
    </row>
    <row r="3124" spans="1:15" ht="21.75" customHeight="1">
      <c r="A3124" s="1084"/>
      <c r="B3124" s="49" t="s">
        <v>79</v>
      </c>
      <c r="C3124" s="1065" t="s">
        <v>59</v>
      </c>
      <c r="D3124" s="1066"/>
      <c r="E3124" s="1066"/>
      <c r="F3124" s="1067"/>
      <c r="G3124" s="483" t="s">
        <v>186</v>
      </c>
      <c r="H3124" s="1070" t="str">
        <f>CONCATENATE('Class-9'!$G$4,'Class-9'!$J$4)</f>
        <v>9(A)</v>
      </c>
      <c r="I3124" s="1068"/>
      <c r="J3124" s="1068"/>
      <c r="K3124" s="1068"/>
      <c r="L3124" s="1068"/>
      <c r="M3124" s="1068"/>
      <c r="N3124" s="1068"/>
      <c r="O3124" s="1069"/>
    </row>
    <row r="3125" spans="1:15" ht="21.75" customHeight="1" thickBot="1">
      <c r="A3125" s="1084"/>
      <c r="B3125" s="49" t="s">
        <v>79</v>
      </c>
      <c r="C3125" s="1145" t="s">
        <v>27</v>
      </c>
      <c r="D3125" s="1146"/>
      <c r="E3125" s="1146"/>
      <c r="F3125" s="1147"/>
      <c r="G3125" s="484" t="s">
        <v>186</v>
      </c>
      <c r="H3125" s="1148">
        <f>VLOOKUP($A3114,'Class-9'!$B$9:$EX$108,10,0)</f>
        <v>0</v>
      </c>
      <c r="I3125" s="1148"/>
      <c r="J3125" s="1148"/>
      <c r="K3125" s="1148"/>
      <c r="L3125" s="1148"/>
      <c r="M3125" s="1148"/>
      <c r="N3125" s="1148"/>
      <c r="O3125" s="1149"/>
    </row>
    <row r="3126" spans="1:15" ht="19.5" customHeight="1">
      <c r="A3126" s="1084"/>
      <c r="B3126" s="60" t="s">
        <v>79</v>
      </c>
      <c r="C3126" s="1150" t="s">
        <v>60</v>
      </c>
      <c r="D3126" s="1151"/>
      <c r="E3126" s="1154" t="s">
        <v>83</v>
      </c>
      <c r="F3126" s="1154" t="s">
        <v>84</v>
      </c>
      <c r="G3126" s="1156" t="s">
        <v>33</v>
      </c>
      <c r="H3126" s="1158" t="s">
        <v>61</v>
      </c>
      <c r="I3126" s="1158"/>
      <c r="J3126" s="1159"/>
      <c r="K3126" s="1160" t="s">
        <v>100</v>
      </c>
      <c r="L3126" s="1161"/>
      <c r="M3126" s="1162"/>
      <c r="N3126" s="1154" t="s">
        <v>91</v>
      </c>
      <c r="O3126" s="1163" t="s">
        <v>209</v>
      </c>
    </row>
    <row r="3127" spans="1:15" ht="21.75" customHeight="1">
      <c r="A3127" s="1084"/>
      <c r="B3127" s="60"/>
      <c r="C3127" s="1152"/>
      <c r="D3127" s="1153"/>
      <c r="E3127" s="1155"/>
      <c r="F3127" s="1155"/>
      <c r="G3127" s="1157"/>
      <c r="H3127" s="507" t="s">
        <v>32</v>
      </c>
      <c r="I3127" s="347" t="s">
        <v>199</v>
      </c>
      <c r="J3127" s="508" t="s">
        <v>33</v>
      </c>
      <c r="K3127" s="507" t="s">
        <v>32</v>
      </c>
      <c r="L3127" s="347" t="s">
        <v>199</v>
      </c>
      <c r="M3127" s="508" t="s">
        <v>33</v>
      </c>
      <c r="N3127" s="1155"/>
      <c r="O3127" s="1164"/>
    </row>
    <row r="3128" spans="1:15" ht="21.75" customHeight="1" thickBot="1">
      <c r="A3128" s="1084"/>
      <c r="B3128" s="60" t="s">
        <v>79</v>
      </c>
      <c r="C3128" s="1139" t="s">
        <v>62</v>
      </c>
      <c r="D3128" s="1140"/>
      <c r="E3128" s="509">
        <f>'Class-9'!$L$7</f>
        <v>20</v>
      </c>
      <c r="F3128" s="509">
        <f>'Class-9'!$M$7</f>
        <v>20</v>
      </c>
      <c r="G3128" s="510">
        <f>SUM(E3128:F3128)</f>
        <v>40</v>
      </c>
      <c r="H3128" s="509">
        <f>'Class-9'!$O$7</f>
        <v>48</v>
      </c>
      <c r="I3128" s="509">
        <f>'Class-9'!$P$7</f>
        <v>12</v>
      </c>
      <c r="J3128" s="510">
        <f>SUM(H3128:I3128)</f>
        <v>60</v>
      </c>
      <c r="K3128" s="509">
        <f>'Class-9'!$R$7</f>
        <v>80</v>
      </c>
      <c r="L3128" s="509">
        <f>'Class-9'!$S$7</f>
        <v>20</v>
      </c>
      <c r="M3128" s="510">
        <f>SUM(K3128:L3128)</f>
        <v>100</v>
      </c>
      <c r="N3128" s="509">
        <f>SUM(G3128,J3128,M3128)</f>
        <v>200</v>
      </c>
      <c r="O3128" s="1165"/>
    </row>
    <row r="3129" spans="1:15" ht="17.25" customHeight="1">
      <c r="A3129" s="1084"/>
      <c r="B3129" s="60" t="s">
        <v>79</v>
      </c>
      <c r="C3129" s="1141" t="str">
        <f>'Class-9'!$L$3</f>
        <v>HINDI</v>
      </c>
      <c r="D3129" s="1142"/>
      <c r="E3129" s="511">
        <f>IF($J3117="TC",0,IF($J3117="Nso",0,VLOOKUP($A3114,'Class-9'!$B$9:$EX$108,11,0)))</f>
        <v>0</v>
      </c>
      <c r="F3129" s="511">
        <f>IF($J3117="TC",0,IF($J3117="Nso",0,VLOOKUP($A3114,'Class-9'!$B$9:$EX$108,12,0)))</f>
        <v>0</v>
      </c>
      <c r="G3129" s="512">
        <f>E3129+F3129</f>
        <v>0</v>
      </c>
      <c r="H3129" s="511">
        <f>IF($J3117="TC",0,IF($J3117="Nso",0,VLOOKUP($A3114,'Class-9'!$B$9:$EX$108,14,0)))</f>
        <v>0</v>
      </c>
      <c r="I3129" s="511">
        <f>IF($J3117="TC",0,IF($J3117="Nso",0,VLOOKUP($A3114,'Class-9'!$B$9:$EX$108,15,0)))</f>
        <v>0</v>
      </c>
      <c r="J3129" s="512">
        <f>H3129+I3129</f>
        <v>0</v>
      </c>
      <c r="K3129" s="511">
        <f>IF($J3117="TC",0,IF($J3117="Nso",0,VLOOKUP($A3114,'Class-9'!$B$9:$EX$108,17,0)))</f>
        <v>0</v>
      </c>
      <c r="L3129" s="511">
        <f>IF($J3117="Nso",0,VLOOKUP($A3114,'Class-9'!$B$9:$EX$108,18,0))</f>
        <v>0</v>
      </c>
      <c r="M3129" s="512">
        <f>K3129+L3129</f>
        <v>0</v>
      </c>
      <c r="N3129" s="511">
        <f>G3129+J3129+M3129</f>
        <v>0</v>
      </c>
      <c r="O3129" s="513" t="str">
        <f>IF($J3117="TC",0,IF($J3117="Nso",0,VLOOKUP($A3114,'Class-9'!$B$9:$EX$108,24,0)))</f>
        <v/>
      </c>
    </row>
    <row r="3130" spans="1:15" ht="17.25" customHeight="1">
      <c r="A3130" s="1084"/>
      <c r="B3130" s="60" t="s">
        <v>79</v>
      </c>
      <c r="C3130" s="1143" t="str">
        <f>'Class-9'!$Z$3</f>
        <v>ENGLISH</v>
      </c>
      <c r="D3130" s="1144"/>
      <c r="E3130" s="511">
        <f>IF($J3117="TC",0,IF($J3117="Nso",0,VLOOKUP($A3114,'Class-9'!$B$9:$EX$108,25,0)))</f>
        <v>0</v>
      </c>
      <c r="F3130" s="511">
        <f>IF($J3117="TC",0,IF($J3117="Nso",0,VLOOKUP($A3114,'Class-9'!$B$9:$EX$108,26,0)))</f>
        <v>0</v>
      </c>
      <c r="G3130" s="514">
        <f t="shared" ref="G3130:G3134" si="332">E3130+F3130</f>
        <v>0</v>
      </c>
      <c r="H3130" s="472">
        <f>IF($J3117="TC",0,IF($J3117="Nso",0,VLOOKUP($A3114,'Class-9'!$B$9:$EX$108,28,0)))</f>
        <v>0</v>
      </c>
      <c r="I3130" s="511">
        <f>IF($J3117="TC",0,IF($J3117="Nso",0,VLOOKUP($A3114,'Class-9'!$B$9:$EX$108,29,0)))</f>
        <v>0</v>
      </c>
      <c r="J3130" s="514">
        <f t="shared" ref="J3130:J3134" si="333">H3130+I3130</f>
        <v>0</v>
      </c>
      <c r="K3130" s="511">
        <f>IF($J3117="TC",0,IF($J3117="Nso",0,VLOOKUP($A3114,'Class-9'!$B$9:$EX$108,31,0)))</f>
        <v>0</v>
      </c>
      <c r="L3130" s="511">
        <f>IF($J3117="Nso",0,VLOOKUP($A3114,'Class-9'!$B$9:$EX$108,32,0))</f>
        <v>0</v>
      </c>
      <c r="M3130" s="514">
        <f t="shared" ref="M3130:M3134" si="334">K3130+L3130</f>
        <v>0</v>
      </c>
      <c r="N3130" s="511">
        <f t="shared" ref="N3130:N3134" si="335">G3130+J3130+M3130</f>
        <v>0</v>
      </c>
      <c r="O3130" s="513" t="str">
        <f>IF($J3117="TC",0,IF($J3117="Nso",0,VLOOKUP($A3114,'Class-9'!$B$9:$EX$108,38,0)))</f>
        <v/>
      </c>
    </row>
    <row r="3131" spans="1:15" ht="17.25" customHeight="1">
      <c r="A3131" s="1084"/>
      <c r="B3131" s="60" t="s">
        <v>79</v>
      </c>
      <c r="C3131" s="1143" t="str">
        <f>'Class-9'!$AN$3</f>
        <v>SANSKRIT</v>
      </c>
      <c r="D3131" s="1144"/>
      <c r="E3131" s="511">
        <f>IF($J3117="TC",0,IF($J3117="Nso",0,VLOOKUP($A3114,'Class-9'!$B$9:$EX$108,39,0)))</f>
        <v>0</v>
      </c>
      <c r="F3131" s="511">
        <f>IF($J3117="TC",0,IF($J3117="TC",0,IF($J3117="Nso",0,VLOOKUP($A3114,'Class-9'!$B$9:$EX$108,40,0))))</f>
        <v>0</v>
      </c>
      <c r="G3131" s="514">
        <f t="shared" si="332"/>
        <v>0</v>
      </c>
      <c r="H3131" s="472">
        <f>IF($J3117="TC",0,IF($J3117="Nso",0,VLOOKUP($A3114,'Class-9'!$B$9:$EX$108,42,0)))</f>
        <v>0</v>
      </c>
      <c r="I3131" s="511">
        <f>IF($J3117="TC",0,IF($J3117="Nso",0,VLOOKUP($A3114,'Class-9'!$B$9:$EX$108,43,0)))</f>
        <v>0</v>
      </c>
      <c r="J3131" s="514">
        <f t="shared" si="333"/>
        <v>0</v>
      </c>
      <c r="K3131" s="511">
        <f>IF($J3117="TC",0,IF($J3117="Nso",0,VLOOKUP($A3114,'Class-9'!$B$9:$EX$108,45,0)))</f>
        <v>0</v>
      </c>
      <c r="L3131" s="511">
        <f>IF($J3117="Nso",0,VLOOKUP($A3114,'Class-9'!$B$9:$EX$108,46,0))</f>
        <v>0</v>
      </c>
      <c r="M3131" s="514">
        <f t="shared" si="334"/>
        <v>0</v>
      </c>
      <c r="N3131" s="511">
        <f t="shared" si="335"/>
        <v>0</v>
      </c>
      <c r="O3131" s="513" t="str">
        <f>IF($J3117="TC",0,IF($J3117="Nso",0,VLOOKUP($A3114,'Class-9'!$B$9:$EX$108,52,0)))</f>
        <v/>
      </c>
    </row>
    <row r="3132" spans="1:15" ht="17.25" customHeight="1">
      <c r="A3132" s="1084"/>
      <c r="B3132" s="60" t="s">
        <v>79</v>
      </c>
      <c r="C3132" s="1143" t="str">
        <f>'Class-9'!$BB$3</f>
        <v>SCIENCE</v>
      </c>
      <c r="D3132" s="1144"/>
      <c r="E3132" s="511">
        <f>IF($J3117="TC",0,IF($J3117="Nso",0,VLOOKUP($A3114,'Class-9'!$B$9:$EX$108,53,0)))</f>
        <v>0</v>
      </c>
      <c r="F3132" s="511">
        <f>IF($J3117="TC",0,IF($J3117="Nso",0,VLOOKUP($A3114,'Class-9'!$B$9:$EX$108,54,0)))</f>
        <v>0</v>
      </c>
      <c r="G3132" s="514">
        <f t="shared" si="332"/>
        <v>0</v>
      </c>
      <c r="H3132" s="472">
        <f>IF($J3117="TC",0,IF($J3117="Nso",0,VLOOKUP($A3114,'Class-9'!$B$9:$EX$108,56,0)))</f>
        <v>0</v>
      </c>
      <c r="I3132" s="511">
        <f>IF($J3117="TC",0,IF($J3117="Nso",0,VLOOKUP($A3114,'Class-9'!$B$9:$EX$108,57,0)))</f>
        <v>0</v>
      </c>
      <c r="J3132" s="514">
        <f t="shared" si="333"/>
        <v>0</v>
      </c>
      <c r="K3132" s="511">
        <f>IF($J3117="TC",0,IF($J3117="Nso",0,VLOOKUP($A3114,'Class-9'!$B$9:$EX$108,59,0)))</f>
        <v>0</v>
      </c>
      <c r="L3132" s="511">
        <f>IF($J3117="Nso",0,VLOOKUP($A3114,'Class-9'!$B$9:$EX$108,60,0))</f>
        <v>0</v>
      </c>
      <c r="M3132" s="514">
        <f t="shared" si="334"/>
        <v>0</v>
      </c>
      <c r="N3132" s="511">
        <f t="shared" si="335"/>
        <v>0</v>
      </c>
      <c r="O3132" s="513" t="str">
        <f>IF($J3117="TC",0,IF($J3117="Nso",0,VLOOKUP($A3114,'Class-9'!$B$9:$EX$108,66,0)))</f>
        <v/>
      </c>
    </row>
    <row r="3133" spans="1:15" ht="17.25" customHeight="1">
      <c r="A3133" s="1084"/>
      <c r="B3133" s="60" t="s">
        <v>79</v>
      </c>
      <c r="C3133" s="1143" t="str">
        <f>'Class-9'!$BP$3</f>
        <v>MATHEMATICS</v>
      </c>
      <c r="D3133" s="1144"/>
      <c r="E3133" s="511">
        <f>IF($J3117="TC",0,IF($J3117="Nso",0,VLOOKUP($A3114,'Class-9'!$B$9:$EX$108,67,0)))</f>
        <v>0</v>
      </c>
      <c r="F3133" s="511">
        <f>IF($J3117="TC",0,IF($J3117="Nso",0,VLOOKUP($A3114,'Class-9'!$B$9:$EX$108,68,0)))</f>
        <v>0</v>
      </c>
      <c r="G3133" s="514">
        <f t="shared" si="332"/>
        <v>0</v>
      </c>
      <c r="H3133" s="472">
        <f>IF($J3117="TC",0,IF($J3117="Nso",0,VLOOKUP($A3114,'Class-9'!$B$9:$EX$108,70,0)))</f>
        <v>0</v>
      </c>
      <c r="I3133" s="511">
        <f>IF($J3117="TC",0,IF($J3117="Nso",0,VLOOKUP($A3114,'Class-9'!$B$9:$EX$108,71,0)))</f>
        <v>0</v>
      </c>
      <c r="J3133" s="514">
        <f t="shared" si="333"/>
        <v>0</v>
      </c>
      <c r="K3133" s="511">
        <f>IF($J3117="TC",0,IF($J3117="Nso",0,VLOOKUP($A3114,'Class-9'!$B$9:$EX$108,73,0)))</f>
        <v>0</v>
      </c>
      <c r="L3133" s="511">
        <f>IF($J3117="Nso",0,VLOOKUP($A3114,'Class-9'!$B$9:$EX$108,74,0))</f>
        <v>0</v>
      </c>
      <c r="M3133" s="514">
        <f t="shared" si="334"/>
        <v>0</v>
      </c>
      <c r="N3133" s="511">
        <f t="shared" si="335"/>
        <v>0</v>
      </c>
      <c r="O3133" s="513" t="str">
        <f>IF($J3117="TC",0,IF($J3117="Nso",0,VLOOKUP($A3114,'Class-9'!$B$9:$EX$108,80,0)))</f>
        <v/>
      </c>
    </row>
    <row r="3134" spans="1:15" ht="17.25" customHeight="1" thickBot="1">
      <c r="A3134" s="1084"/>
      <c r="B3134" s="60" t="s">
        <v>79</v>
      </c>
      <c r="C3134" s="1117" t="str">
        <f>'Class-9'!$CD$3</f>
        <v>SOCIAL SCIENCE</v>
      </c>
      <c r="D3134" s="1118"/>
      <c r="E3134" s="511">
        <f>IF($J3117="TC",0,IF($J3117="Nso",0,VLOOKUP($A3114,'Class-9'!$B$9:$EX$108,81,0)))</f>
        <v>0</v>
      </c>
      <c r="F3134" s="511">
        <f>IF($J3117="TC",0,IF($J3117="Nso",0,VLOOKUP($A3114,'Class-9'!$B$9:$EX$108,82,0)))</f>
        <v>0</v>
      </c>
      <c r="G3134" s="515">
        <f t="shared" si="332"/>
        <v>0</v>
      </c>
      <c r="H3134" s="516">
        <f>IF($J3117="TC",0,IF($J3117="Nso",0,VLOOKUP($A3114,'Class-9'!$B$9:$EX$108,84,0)))</f>
        <v>0</v>
      </c>
      <c r="I3134" s="511">
        <f>IF($J3117="TC",0,IF($J3117="Nso",0,VLOOKUP($A3114,'Class-9'!$B$9:$EX$108,85,0)))</f>
        <v>0</v>
      </c>
      <c r="J3134" s="515">
        <f t="shared" si="333"/>
        <v>0</v>
      </c>
      <c r="K3134" s="511">
        <f>IF($J3117="TC",0,IF($J3117="Nso",0,VLOOKUP($A3114,'Class-9'!$B$9:$EX$108,87,0)))</f>
        <v>0</v>
      </c>
      <c r="L3134" s="511">
        <f>IF($J3117="Nso",0,VLOOKUP($A3114,'Class-9'!$B$9:$EX$108,88,0))</f>
        <v>0</v>
      </c>
      <c r="M3134" s="515">
        <f t="shared" si="334"/>
        <v>0</v>
      </c>
      <c r="N3134" s="511">
        <f t="shared" si="335"/>
        <v>0</v>
      </c>
      <c r="O3134" s="513" t="str">
        <f>IF($J3117="TC",0,IF($J3117="Nso",0,VLOOKUP($A3114,'Class-9'!$B$9:$EX$108,94,0)))</f>
        <v/>
      </c>
    </row>
    <row r="3135" spans="1:15" ht="21.75" customHeight="1">
      <c r="A3135" s="1084"/>
      <c r="B3135" s="60" t="s">
        <v>79</v>
      </c>
      <c r="C3135" s="1119" t="s">
        <v>92</v>
      </c>
      <c r="D3135" s="1120"/>
      <c r="E3135" s="1121"/>
      <c r="F3135" s="1125" t="s">
        <v>93</v>
      </c>
      <c r="G3135" s="1126"/>
      <c r="H3135" s="1127" t="s">
        <v>94</v>
      </c>
      <c r="I3135" s="1128"/>
      <c r="J3135" s="1129" t="s">
        <v>47</v>
      </c>
      <c r="K3135" s="1130"/>
      <c r="L3135" s="517" t="s">
        <v>114</v>
      </c>
      <c r="M3135" s="1131" t="s">
        <v>45</v>
      </c>
      <c r="N3135" s="1132"/>
      <c r="O3135" s="518" t="s">
        <v>49</v>
      </c>
    </row>
    <row r="3136" spans="1:15" ht="21.75" customHeight="1" thickBot="1">
      <c r="A3136" s="1084"/>
      <c r="B3136" s="60" t="s">
        <v>79</v>
      </c>
      <c r="C3136" s="1122"/>
      <c r="D3136" s="1123"/>
      <c r="E3136" s="1124"/>
      <c r="F3136" s="1133">
        <f>IF($J3117="TC",0,IF($J3117="Nso",0,VLOOKUP($A3114,'Class-9'!$B$9:$EX$108,146,0)))</f>
        <v>0</v>
      </c>
      <c r="G3136" s="1134"/>
      <c r="H3136" s="1133">
        <f>IF($J3117="TC",0,IF($J3117="Nso",0,VLOOKUP($A3114,'Class-9'!$B$9:$EX$108,147,0)))</f>
        <v>0</v>
      </c>
      <c r="I3136" s="1134"/>
      <c r="J3136" s="1135">
        <f>IF($J3117="TC",0,IF($J3117="Nso",0,VLOOKUP($A3114,'Class-9'!$B$9:$EX$108,148,0)))</f>
        <v>0</v>
      </c>
      <c r="K3136" s="1136"/>
      <c r="L3136" s="349" t="str">
        <f>IF($J3117="TC",0,IF($J3117="Nso",0,VLOOKUP($A3114,'Class-9'!$B$9:$EX$108,149,0)))</f>
        <v/>
      </c>
      <c r="M3136" s="1137" t="str">
        <f>IF($J3117="TC","TC",IF($J3117="Nso","NSO",VLOOKUP($A3114,'Class-9'!$B$9:$EX$108,150,0)))</f>
        <v/>
      </c>
      <c r="N3136" s="1138"/>
      <c r="O3136" s="123" t="str">
        <f>IF($J3117="Nso",0,VLOOKUP($A3114,'Class-9'!$B$9:$EX$108,152,0))</f>
        <v/>
      </c>
    </row>
    <row r="3137" spans="1:15" ht="21.75" customHeight="1">
      <c r="A3137" s="1084"/>
      <c r="B3137" s="60" t="s">
        <v>79</v>
      </c>
      <c r="C3137" s="1186" t="s">
        <v>65</v>
      </c>
      <c r="D3137" s="1187"/>
      <c r="E3137" s="1187"/>
      <c r="F3137" s="1187"/>
      <c r="G3137" s="1187"/>
      <c r="H3137" s="1188"/>
      <c r="I3137" s="1189" t="s">
        <v>66</v>
      </c>
      <c r="J3137" s="1190"/>
      <c r="K3137" s="1190"/>
      <c r="L3137" s="124">
        <f>VLOOKUP($A3114,'Class-9'!$B$9:$EX$108,143,0)</f>
        <v>0</v>
      </c>
      <c r="M3137" s="1191" t="s">
        <v>126</v>
      </c>
      <c r="N3137" s="1192"/>
      <c r="O3137" s="1193"/>
    </row>
    <row r="3138" spans="1:15" ht="21.75" customHeight="1" thickBot="1">
      <c r="A3138" s="1084"/>
      <c r="B3138" s="60" t="s">
        <v>79</v>
      </c>
      <c r="C3138" s="1194" t="s">
        <v>60</v>
      </c>
      <c r="D3138" s="1195"/>
      <c r="E3138" s="1195"/>
      <c r="F3138" s="1196" t="s">
        <v>197</v>
      </c>
      <c r="G3138" s="1196"/>
      <c r="H3138" s="351" t="s">
        <v>53</v>
      </c>
      <c r="I3138" s="1197" t="s">
        <v>67</v>
      </c>
      <c r="J3138" s="1198"/>
      <c r="K3138" s="1198"/>
      <c r="L3138" s="174">
        <f>VLOOKUP($A3114,'Class-9'!$B$9:$EX$108,144,0)</f>
        <v>0</v>
      </c>
      <c r="M3138" s="1199" t="str">
        <f>IF($J3117="TC",0,IF($J3117="Nso",0,VLOOKUP($A3114,'Class-9'!$B$9:$EX$108,145,0)))</f>
        <v/>
      </c>
      <c r="N3138" s="1200"/>
      <c r="O3138" s="1201"/>
    </row>
    <row r="3139" spans="1:15" ht="21.75" customHeight="1">
      <c r="A3139" s="1084"/>
      <c r="B3139" s="60" t="s">
        <v>79</v>
      </c>
      <c r="C3139" s="1194"/>
      <c r="D3139" s="1195"/>
      <c r="E3139" s="1195"/>
      <c r="F3139" s="1196"/>
      <c r="G3139" s="1196"/>
      <c r="H3139" s="490" t="s">
        <v>203</v>
      </c>
      <c r="I3139" s="1202" t="s">
        <v>68</v>
      </c>
      <c r="J3139" s="1203"/>
      <c r="K3139" s="1203"/>
      <c r="L3139" s="1204">
        <f>IF($J3117="TC","Transferred",IF($J3117="Nso","NameSeparated",VLOOKUP($A3114,'Class-9'!$B$9:$EX$108,153,0)))</f>
        <v>0</v>
      </c>
      <c r="M3139" s="1204"/>
      <c r="N3139" s="1204"/>
      <c r="O3139" s="1205"/>
    </row>
    <row r="3140" spans="1:15" s="489" customFormat="1" ht="17.25" customHeight="1">
      <c r="A3140" s="1084"/>
      <c r="B3140" s="488" t="s">
        <v>79</v>
      </c>
      <c r="C3140" s="1166" t="str">
        <f>'Class-9'!$CR$3</f>
        <v>Foundation Of Information Tech.</v>
      </c>
      <c r="D3140" s="1167"/>
      <c r="E3140" s="1168"/>
      <c r="F3140" s="1169" t="str">
        <f>IF($J3117="TC",0,IF($J3117="Nso",0,VLOOKUP($A3114,'Class-9'!$B$9:$GA$108,170,0)))</f>
        <v>0/200</v>
      </c>
      <c r="G3140" s="1169"/>
      <c r="H3140" s="122">
        <f>IF($J3117="TC",0,IF($J3117="Nso",0,VLOOKUP($A3114,'Class-9'!$B$9:$GA$108,106,0)))</f>
        <v>0</v>
      </c>
      <c r="I3140" s="1170" t="s">
        <v>81</v>
      </c>
      <c r="J3140" s="1171"/>
      <c r="K3140" s="1171"/>
      <c r="L3140" s="1172">
        <f>'Class-9'!$T$2</f>
        <v>44676</v>
      </c>
      <c r="M3140" s="1173"/>
      <c r="N3140" s="1173"/>
      <c r="O3140" s="1174"/>
    </row>
    <row r="3141" spans="1:15" s="489" customFormat="1" ht="17.25" customHeight="1">
      <c r="A3141" s="1084"/>
      <c r="B3141" s="488" t="s">
        <v>79</v>
      </c>
      <c r="C3141" s="1175" t="str">
        <f>'Class-9'!$DD$3</f>
        <v>Health &amp; Phy. Edu.</v>
      </c>
      <c r="D3141" s="1169"/>
      <c r="E3141" s="1169"/>
      <c r="F3141" s="1176" t="str">
        <f>IF($J3117="TC",0,IF($J3117="Nso",0,VLOOKUP($A3114,'Class-9'!$B$9:$GA$108,174,0)))</f>
        <v>0/200</v>
      </c>
      <c r="G3141" s="1177"/>
      <c r="H3141" s="122">
        <f>IF($J3117="TC",0,IF($J3117="Nso",0,VLOOKUP($A3114,'Class-9'!$B$9:$GA$108,118,0)))</f>
        <v>0</v>
      </c>
      <c r="I3141" s="1178"/>
      <c r="J3141" s="1179"/>
      <c r="K3141" s="1179"/>
      <c r="L3141" s="1179"/>
      <c r="M3141" s="1179"/>
      <c r="N3141" s="1179"/>
      <c r="O3141" s="1180"/>
    </row>
    <row r="3142" spans="1:15" s="489" customFormat="1" ht="17.25" customHeight="1">
      <c r="A3142" s="1084"/>
      <c r="B3142" s="488" t="s">
        <v>79</v>
      </c>
      <c r="C3142" s="1184" t="str">
        <f>'Class-9'!$DP$3</f>
        <v>S.U.P.W.</v>
      </c>
      <c r="D3142" s="1185"/>
      <c r="E3142" s="1185"/>
      <c r="F3142" s="1176" t="str">
        <f>IF($J3117="TC",0,IF($J3117="Nso",0,VLOOKUP($A3114,'Class-9'!$B$9:$GA$108,178,0)))</f>
        <v>0/100</v>
      </c>
      <c r="G3142" s="1177"/>
      <c r="H3142" s="122">
        <f>IF($J3117="TC",0,IF($J3117="Nso",0,VLOOKUP($A3114,'Class-9'!$B$9:$GA$108,124,0)))</f>
        <v>0</v>
      </c>
      <c r="I3142" s="1181"/>
      <c r="J3142" s="1182"/>
      <c r="K3142" s="1182"/>
      <c r="L3142" s="1182"/>
      <c r="M3142" s="1182"/>
      <c r="N3142" s="1182"/>
      <c r="O3142" s="1183"/>
    </row>
    <row r="3143" spans="1:15" s="489" customFormat="1" ht="17.25" customHeight="1">
      <c r="A3143" s="1084"/>
      <c r="B3143" s="488"/>
      <c r="C3143" s="1184" t="str">
        <f>'Class-9'!$DV$3</f>
        <v>ART EDUCATION</v>
      </c>
      <c r="D3143" s="1185"/>
      <c r="E3143" s="1185"/>
      <c r="F3143" s="1176" t="str">
        <f>IF($J3116="TC",0,IF($J3116="Nso",0,VLOOKUP($A3114,'Class-9'!$B$9:$GA$108,182,0)))</f>
        <v>0/100</v>
      </c>
      <c r="G3143" s="1177"/>
      <c r="H3143" s="122">
        <f>IF($J3116="TC",0,IF($J3116="Nso",0,VLOOKUP($A3114,'Class-9'!$B$9:$GA$108,130,0)))</f>
        <v>0</v>
      </c>
      <c r="I3143" s="1237" t="s">
        <v>95</v>
      </c>
      <c r="J3143" s="1221"/>
      <c r="K3143" s="1221"/>
      <c r="L3143" s="1221"/>
      <c r="M3143" s="1221"/>
      <c r="N3143" s="1221"/>
      <c r="O3143" s="1222"/>
    </row>
    <row r="3144" spans="1:15" s="489" customFormat="1" ht="17.25" customHeight="1" thickBot="1">
      <c r="A3144" s="1084"/>
      <c r="B3144" s="488" t="s">
        <v>79</v>
      </c>
      <c r="C3144" s="1238" t="str">
        <f>'Class-9'!$EB$3</f>
        <v>H &amp; C RAJ</v>
      </c>
      <c r="D3144" s="1239"/>
      <c r="E3144" s="1239"/>
      <c r="F3144" s="1240" t="str">
        <f>IF($J3117="TC",0,IF($J3117="Nso",0,VLOOKUP($A3114,'Class-9'!$B$9:$GZ$108,186,0)))</f>
        <v>0/200</v>
      </c>
      <c r="G3144" s="1241"/>
      <c r="H3144" s="468">
        <f>IF($J3117="TC",0,IF($J3117="Nso",0,VLOOKUP($A3114,'Class-9'!$B$9:$GAZ$108,142,0)))</f>
        <v>0</v>
      </c>
      <c r="I3144" s="1237" t="s">
        <v>74</v>
      </c>
      <c r="J3144" s="1221"/>
      <c r="K3144" s="1221"/>
      <c r="L3144" s="1221"/>
      <c r="M3144" s="1221"/>
      <c r="N3144" s="1221"/>
      <c r="O3144" s="1222"/>
    </row>
    <row r="3145" spans="1:15" ht="17.25" customHeight="1">
      <c r="A3145" s="1084"/>
      <c r="B3145" s="49" t="s">
        <v>79</v>
      </c>
      <c r="C3145" s="1209" t="s">
        <v>205</v>
      </c>
      <c r="D3145" s="1210"/>
      <c r="E3145" s="1211"/>
      <c r="F3145" s="1218" t="s">
        <v>206</v>
      </c>
      <c r="G3145" s="1219"/>
      <c r="H3145" s="519" t="s">
        <v>34</v>
      </c>
      <c r="I3145" s="1220" t="s">
        <v>75</v>
      </c>
      <c r="J3145" s="1221"/>
      <c r="K3145" s="1221"/>
      <c r="L3145" s="1221"/>
      <c r="M3145" s="1221"/>
      <c r="N3145" s="1221"/>
      <c r="O3145" s="1222"/>
    </row>
    <row r="3146" spans="1:15" ht="17.25" customHeight="1">
      <c r="A3146" s="1084"/>
      <c r="B3146" s="49" t="s">
        <v>79</v>
      </c>
      <c r="C3146" s="1212"/>
      <c r="D3146" s="1213"/>
      <c r="E3146" s="1214"/>
      <c r="F3146" s="1223" t="s">
        <v>207</v>
      </c>
      <c r="G3146" s="1224"/>
      <c r="H3146" s="520" t="s">
        <v>204</v>
      </c>
      <c r="I3146" s="1225" t="s">
        <v>76</v>
      </c>
      <c r="J3146" s="1226"/>
      <c r="K3146" s="1226"/>
      <c r="L3146" s="1226"/>
      <c r="M3146" s="1226"/>
      <c r="N3146" s="1226"/>
      <c r="O3146" s="1227"/>
    </row>
    <row r="3147" spans="1:15" ht="17.25" customHeight="1">
      <c r="A3147" s="1084"/>
      <c r="B3147" s="49" t="s">
        <v>79</v>
      </c>
      <c r="C3147" s="1212"/>
      <c r="D3147" s="1213"/>
      <c r="E3147" s="1214"/>
      <c r="F3147" s="1223" t="s">
        <v>211</v>
      </c>
      <c r="G3147" s="1224"/>
      <c r="H3147" s="520" t="s">
        <v>69</v>
      </c>
      <c r="I3147" s="1228"/>
      <c r="J3147" s="1229"/>
      <c r="K3147" s="1229"/>
      <c r="L3147" s="1229"/>
      <c r="M3147" s="1229"/>
      <c r="N3147" s="1229"/>
      <c r="O3147" s="1230"/>
    </row>
    <row r="3148" spans="1:15" ht="17.25" customHeight="1">
      <c r="A3148" s="1084"/>
      <c r="B3148" s="49" t="s">
        <v>79</v>
      </c>
      <c r="C3148" s="1212"/>
      <c r="D3148" s="1213"/>
      <c r="E3148" s="1214"/>
      <c r="F3148" s="1223" t="s">
        <v>212</v>
      </c>
      <c r="G3148" s="1224"/>
      <c r="H3148" s="520" t="s">
        <v>70</v>
      </c>
      <c r="I3148" s="1228"/>
      <c r="J3148" s="1229"/>
      <c r="K3148" s="1229"/>
      <c r="L3148" s="1229"/>
      <c r="M3148" s="1229"/>
      <c r="N3148" s="1229"/>
      <c r="O3148" s="1230"/>
    </row>
    <row r="3149" spans="1:15" ht="17.25" customHeight="1">
      <c r="A3149" s="1084"/>
      <c r="B3149" s="49" t="s">
        <v>79</v>
      </c>
      <c r="C3149" s="1212"/>
      <c r="D3149" s="1213"/>
      <c r="E3149" s="1214"/>
      <c r="F3149" s="1223" t="s">
        <v>125</v>
      </c>
      <c r="G3149" s="1224"/>
      <c r="H3149" s="520" t="s">
        <v>72</v>
      </c>
      <c r="I3149" s="1231" t="s">
        <v>96</v>
      </c>
      <c r="J3149" s="1232"/>
      <c r="K3149" s="1232"/>
      <c r="L3149" s="1232"/>
      <c r="M3149" s="1232"/>
      <c r="N3149" s="1232"/>
      <c r="O3149" s="1233"/>
    </row>
    <row r="3150" spans="1:15" ht="17.25" customHeight="1" thickBot="1">
      <c r="A3150" s="1084"/>
      <c r="B3150" s="62" t="s">
        <v>79</v>
      </c>
      <c r="C3150" s="1215"/>
      <c r="D3150" s="1216"/>
      <c r="E3150" s="1217"/>
      <c r="F3150" s="1206" t="s">
        <v>208</v>
      </c>
      <c r="G3150" s="1207"/>
      <c r="H3150" s="521" t="s">
        <v>71</v>
      </c>
      <c r="I3150" s="1234"/>
      <c r="J3150" s="1235"/>
      <c r="K3150" s="1235"/>
      <c r="L3150" s="1235"/>
      <c r="M3150" s="1235"/>
      <c r="N3150" s="1235"/>
      <c r="O3150" s="1236"/>
    </row>
    <row r="3151" spans="1:15" ht="24.75" customHeight="1" thickTop="1" thickBot="1">
      <c r="A3151" s="504">
        <f>A3114+1</f>
        <v>85</v>
      </c>
      <c r="B3151" s="1083" t="s">
        <v>56</v>
      </c>
      <c r="C3151" s="1083"/>
      <c r="D3151" s="1083"/>
      <c r="E3151" s="1083"/>
      <c r="F3151" s="1083"/>
      <c r="G3151" s="1083"/>
      <c r="H3151" s="1083"/>
      <c r="I3151" s="1083"/>
      <c r="J3151" s="1083"/>
      <c r="K3151" s="1083"/>
      <c r="L3151" s="1083"/>
      <c r="M3151" s="1083"/>
      <c r="N3151" s="1083"/>
      <c r="O3151" s="1083"/>
    </row>
    <row r="3152" spans="1:15" ht="42" customHeight="1" thickTop="1">
      <c r="A3152" s="1084"/>
      <c r="B3152" s="1085"/>
      <c r="C3152" s="1086"/>
      <c r="D3152" s="1089" t="str">
        <f>Master!$E$8</f>
        <v>Govt. Sr. Secondary School Raimalwada</v>
      </c>
      <c r="E3152" s="1090"/>
      <c r="F3152" s="1090"/>
      <c r="G3152" s="1090"/>
      <c r="H3152" s="1090"/>
      <c r="I3152" s="1090"/>
      <c r="J3152" s="1090"/>
      <c r="K3152" s="1090"/>
      <c r="L3152" s="1090"/>
      <c r="M3152" s="1090"/>
      <c r="N3152" s="1090"/>
      <c r="O3152" s="1091"/>
    </row>
    <row r="3153" spans="1:16" ht="27.75" customHeight="1" thickBot="1">
      <c r="A3153" s="1084"/>
      <c r="B3153" s="1087"/>
      <c r="C3153" s="1088"/>
      <c r="D3153" s="1092" t="str">
        <f>Master!$E$11</f>
        <v>P.S.-Bapini (Jodhpur)</v>
      </c>
      <c r="E3153" s="1093"/>
      <c r="F3153" s="1093"/>
      <c r="G3153" s="1093"/>
      <c r="H3153" s="1093"/>
      <c r="I3153" s="1093"/>
      <c r="J3153" s="1093"/>
      <c r="K3153" s="1093"/>
      <c r="L3153" s="1093"/>
      <c r="M3153" s="1093"/>
      <c r="N3153" s="1093"/>
      <c r="O3153" s="1094"/>
    </row>
    <row r="3154" spans="1:16" ht="17.25" customHeight="1">
      <c r="A3154" s="1084"/>
      <c r="B3154" s="352"/>
      <c r="C3154" s="1095" t="s">
        <v>188</v>
      </c>
      <c r="D3154" s="1096"/>
      <c r="E3154" s="1096"/>
      <c r="F3154" s="1096"/>
      <c r="G3154" s="1097"/>
      <c r="H3154" s="1104" t="s">
        <v>161</v>
      </c>
      <c r="I3154" s="1104"/>
      <c r="J3154" s="1107">
        <f>VLOOKUP($A3151,'Class-9'!$B$9:$K$108,6)</f>
        <v>0</v>
      </c>
      <c r="K3154" s="1108"/>
      <c r="L3154" s="1113" t="s">
        <v>77</v>
      </c>
      <c r="M3154" s="1114"/>
      <c r="N3154" s="1115" t="str">
        <f>Master!$E$14</f>
        <v>08151106901</v>
      </c>
      <c r="O3154" s="1116"/>
    </row>
    <row r="3155" spans="1:16" ht="17.25" customHeight="1">
      <c r="A3155" s="1084"/>
      <c r="B3155" s="47"/>
      <c r="C3155" s="1098"/>
      <c r="D3155" s="1099"/>
      <c r="E3155" s="1099"/>
      <c r="F3155" s="1099"/>
      <c r="G3155" s="1100"/>
      <c r="H3155" s="1105"/>
      <c r="I3155" s="1105"/>
      <c r="J3155" s="1109"/>
      <c r="K3155" s="1110"/>
      <c r="L3155" s="1071" t="s">
        <v>73</v>
      </c>
      <c r="M3155" s="1072"/>
      <c r="N3155" s="1072"/>
      <c r="O3155" s="1073"/>
      <c r="P3155" s="165" t="s">
        <v>196</v>
      </c>
    </row>
    <row r="3156" spans="1:16" ht="17.25" customHeight="1" thickBot="1">
      <c r="A3156" s="1084"/>
      <c r="B3156" s="47"/>
      <c r="C3156" s="1101"/>
      <c r="D3156" s="1102"/>
      <c r="E3156" s="1102"/>
      <c r="F3156" s="1102"/>
      <c r="G3156" s="1103"/>
      <c r="H3156" s="1106"/>
      <c r="I3156" s="1106"/>
      <c r="J3156" s="1111"/>
      <c r="K3156" s="1112"/>
      <c r="L3156" s="1074" t="s">
        <v>57</v>
      </c>
      <c r="M3156" s="1075"/>
      <c r="N3156" s="1076" t="str">
        <f>Master!$E$6</f>
        <v>2021-22</v>
      </c>
      <c r="O3156" s="1077"/>
    </row>
    <row r="3157" spans="1:16" ht="21.75" customHeight="1">
      <c r="A3157" s="1084"/>
      <c r="B3157" s="49" t="s">
        <v>79</v>
      </c>
      <c r="C3157" s="1078" t="s">
        <v>22</v>
      </c>
      <c r="D3157" s="1079"/>
      <c r="E3157" s="1079"/>
      <c r="F3157" s="1080"/>
      <c r="G3157" s="482" t="s">
        <v>186</v>
      </c>
      <c r="H3157" s="1081">
        <f>VLOOKUP($A3151,'Class-9'!$B$9:$EX$108,4,0)</f>
        <v>0</v>
      </c>
      <c r="I3157" s="1081"/>
      <c r="J3157" s="1081"/>
      <c r="K3157" s="1081"/>
      <c r="L3157" s="1081"/>
      <c r="M3157" s="1081"/>
      <c r="N3157" s="1081"/>
      <c r="O3157" s="1082"/>
    </row>
    <row r="3158" spans="1:16" ht="21.75" customHeight="1">
      <c r="A3158" s="1084"/>
      <c r="B3158" s="49" t="s">
        <v>79</v>
      </c>
      <c r="C3158" s="1065" t="s">
        <v>24</v>
      </c>
      <c r="D3158" s="1066"/>
      <c r="E3158" s="1066"/>
      <c r="F3158" s="1067"/>
      <c r="G3158" s="483" t="s">
        <v>186</v>
      </c>
      <c r="H3158" s="1068">
        <f>VLOOKUP($A3151,'Class-9'!$B$9:$EX$108,7,0)</f>
        <v>0</v>
      </c>
      <c r="I3158" s="1068"/>
      <c r="J3158" s="1068"/>
      <c r="K3158" s="1068"/>
      <c r="L3158" s="1068"/>
      <c r="M3158" s="1068"/>
      <c r="N3158" s="1068"/>
      <c r="O3158" s="1069"/>
    </row>
    <row r="3159" spans="1:16" ht="21.75" customHeight="1">
      <c r="A3159" s="1084"/>
      <c r="B3159" s="49" t="s">
        <v>79</v>
      </c>
      <c r="C3159" s="1065" t="s">
        <v>25</v>
      </c>
      <c r="D3159" s="1066"/>
      <c r="E3159" s="1066"/>
      <c r="F3159" s="1067"/>
      <c r="G3159" s="483" t="s">
        <v>186</v>
      </c>
      <c r="H3159" s="1068">
        <f>VLOOKUP($A3151,'Class-9'!$B$9:$EX$108,8,0)</f>
        <v>0</v>
      </c>
      <c r="I3159" s="1068"/>
      <c r="J3159" s="1068"/>
      <c r="K3159" s="1068"/>
      <c r="L3159" s="1068"/>
      <c r="M3159" s="1068"/>
      <c r="N3159" s="1068"/>
      <c r="O3159" s="1069"/>
    </row>
    <row r="3160" spans="1:16" ht="21.75" customHeight="1">
      <c r="A3160" s="1084"/>
      <c r="B3160" s="49" t="s">
        <v>79</v>
      </c>
      <c r="C3160" s="1065" t="s">
        <v>58</v>
      </c>
      <c r="D3160" s="1066"/>
      <c r="E3160" s="1066"/>
      <c r="F3160" s="1067"/>
      <c r="G3160" s="483" t="s">
        <v>186</v>
      </c>
      <c r="H3160" s="1068">
        <f>VLOOKUP($A3151,'Class-9'!$B$9:$EX$108,9,0)</f>
        <v>0</v>
      </c>
      <c r="I3160" s="1068"/>
      <c r="J3160" s="1068"/>
      <c r="K3160" s="1068"/>
      <c r="L3160" s="1068"/>
      <c r="M3160" s="1068"/>
      <c r="N3160" s="1068"/>
      <c r="O3160" s="1069"/>
    </row>
    <row r="3161" spans="1:16" ht="21.75" customHeight="1">
      <c r="A3161" s="1084"/>
      <c r="B3161" s="49" t="s">
        <v>79</v>
      </c>
      <c r="C3161" s="1065" t="s">
        <v>59</v>
      </c>
      <c r="D3161" s="1066"/>
      <c r="E3161" s="1066"/>
      <c r="F3161" s="1067"/>
      <c r="G3161" s="483" t="s">
        <v>186</v>
      </c>
      <c r="H3161" s="1070" t="str">
        <f>CONCATENATE('Class-9'!$G$4,'Class-9'!$J$4)</f>
        <v>9(A)</v>
      </c>
      <c r="I3161" s="1068"/>
      <c r="J3161" s="1068"/>
      <c r="K3161" s="1068"/>
      <c r="L3161" s="1068"/>
      <c r="M3161" s="1068"/>
      <c r="N3161" s="1068"/>
      <c r="O3161" s="1069"/>
    </row>
    <row r="3162" spans="1:16" ht="21.75" customHeight="1" thickBot="1">
      <c r="A3162" s="1084"/>
      <c r="B3162" s="49" t="s">
        <v>79</v>
      </c>
      <c r="C3162" s="1145" t="s">
        <v>27</v>
      </c>
      <c r="D3162" s="1146"/>
      <c r="E3162" s="1146"/>
      <c r="F3162" s="1147"/>
      <c r="G3162" s="484" t="s">
        <v>186</v>
      </c>
      <c r="H3162" s="1148">
        <f>VLOOKUP($A3151,'Class-9'!$B$9:$EX$108,10,0)</f>
        <v>0</v>
      </c>
      <c r="I3162" s="1148"/>
      <c r="J3162" s="1148"/>
      <c r="K3162" s="1148"/>
      <c r="L3162" s="1148"/>
      <c r="M3162" s="1148"/>
      <c r="N3162" s="1148"/>
      <c r="O3162" s="1149"/>
    </row>
    <row r="3163" spans="1:16" ht="19.5" customHeight="1">
      <c r="A3163" s="1084"/>
      <c r="B3163" s="60" t="s">
        <v>79</v>
      </c>
      <c r="C3163" s="1150" t="s">
        <v>60</v>
      </c>
      <c r="D3163" s="1151"/>
      <c r="E3163" s="1154" t="s">
        <v>83</v>
      </c>
      <c r="F3163" s="1154" t="s">
        <v>84</v>
      </c>
      <c r="G3163" s="1156" t="s">
        <v>33</v>
      </c>
      <c r="H3163" s="1158" t="s">
        <v>61</v>
      </c>
      <c r="I3163" s="1158"/>
      <c r="J3163" s="1159"/>
      <c r="K3163" s="1160" t="s">
        <v>100</v>
      </c>
      <c r="L3163" s="1161"/>
      <c r="M3163" s="1162"/>
      <c r="N3163" s="1154" t="s">
        <v>91</v>
      </c>
      <c r="O3163" s="1163" t="s">
        <v>209</v>
      </c>
    </row>
    <row r="3164" spans="1:16" ht="21.75" customHeight="1">
      <c r="A3164" s="1084"/>
      <c r="B3164" s="60"/>
      <c r="C3164" s="1152"/>
      <c r="D3164" s="1153"/>
      <c r="E3164" s="1155"/>
      <c r="F3164" s="1155"/>
      <c r="G3164" s="1157"/>
      <c r="H3164" s="507" t="s">
        <v>32</v>
      </c>
      <c r="I3164" s="347" t="s">
        <v>199</v>
      </c>
      <c r="J3164" s="508" t="s">
        <v>33</v>
      </c>
      <c r="K3164" s="507" t="s">
        <v>32</v>
      </c>
      <c r="L3164" s="347" t="s">
        <v>199</v>
      </c>
      <c r="M3164" s="508" t="s">
        <v>33</v>
      </c>
      <c r="N3164" s="1155"/>
      <c r="O3164" s="1164"/>
    </row>
    <row r="3165" spans="1:16" ht="21.75" customHeight="1" thickBot="1">
      <c r="A3165" s="1084"/>
      <c r="B3165" s="60" t="s">
        <v>79</v>
      </c>
      <c r="C3165" s="1139" t="s">
        <v>62</v>
      </c>
      <c r="D3165" s="1140"/>
      <c r="E3165" s="509">
        <f>'Class-9'!$L$7</f>
        <v>20</v>
      </c>
      <c r="F3165" s="509">
        <f>'Class-9'!$M$7</f>
        <v>20</v>
      </c>
      <c r="G3165" s="510">
        <f>SUM(E3165:F3165)</f>
        <v>40</v>
      </c>
      <c r="H3165" s="509">
        <f>'Class-9'!$O$7</f>
        <v>48</v>
      </c>
      <c r="I3165" s="509">
        <f>'Class-9'!$P$7</f>
        <v>12</v>
      </c>
      <c r="J3165" s="510">
        <f>SUM(H3165:I3165)</f>
        <v>60</v>
      </c>
      <c r="K3165" s="509">
        <f>'Class-9'!$R$7</f>
        <v>80</v>
      </c>
      <c r="L3165" s="509">
        <f>'Class-9'!$S$7</f>
        <v>20</v>
      </c>
      <c r="M3165" s="510">
        <f>SUM(K3165:L3165)</f>
        <v>100</v>
      </c>
      <c r="N3165" s="509">
        <f>SUM(G3165,J3165,M3165)</f>
        <v>200</v>
      </c>
      <c r="O3165" s="1165"/>
    </row>
    <row r="3166" spans="1:16" ht="17.25" customHeight="1">
      <c r="A3166" s="1084"/>
      <c r="B3166" s="60" t="s">
        <v>79</v>
      </c>
      <c r="C3166" s="1141" t="str">
        <f>'Class-9'!$L$3</f>
        <v>HINDI</v>
      </c>
      <c r="D3166" s="1142"/>
      <c r="E3166" s="511">
        <f>IF($J3154="TC",0,IF($J3154="Nso",0,VLOOKUP($A3151,'Class-9'!$B$9:$EX$108,11,0)))</f>
        <v>0</v>
      </c>
      <c r="F3166" s="511">
        <f>IF($J3154="TC",0,IF($J3154="Nso",0,VLOOKUP($A3151,'Class-9'!$B$9:$EX$108,12,0)))</f>
        <v>0</v>
      </c>
      <c r="G3166" s="512">
        <f>E3166+F3166</f>
        <v>0</v>
      </c>
      <c r="H3166" s="511">
        <f>IF($J3154="TC",0,IF($J3154="Nso",0,VLOOKUP($A3151,'Class-9'!$B$9:$EX$108,14,0)))</f>
        <v>0</v>
      </c>
      <c r="I3166" s="511">
        <f>IF($J3154="TC",0,IF($J3154="Nso",0,VLOOKUP($A3151,'Class-9'!$B$9:$EX$108,15,0)))</f>
        <v>0</v>
      </c>
      <c r="J3166" s="512">
        <f>H3166+I3166</f>
        <v>0</v>
      </c>
      <c r="K3166" s="511">
        <f>IF($J3154="TC",0,IF($J3154="Nso",0,VLOOKUP($A3151,'Class-9'!$B$9:$EX$108,17,0)))</f>
        <v>0</v>
      </c>
      <c r="L3166" s="511">
        <f>IF($J3154="Nso",0,VLOOKUP($A3151,'Class-9'!$B$9:$EX$108,18,0))</f>
        <v>0</v>
      </c>
      <c r="M3166" s="512">
        <f>K3166+L3166</f>
        <v>0</v>
      </c>
      <c r="N3166" s="511">
        <f>G3166+J3166+M3166</f>
        <v>0</v>
      </c>
      <c r="O3166" s="513" t="str">
        <f>IF($J3154="TC",0,IF($J3154="Nso",0,VLOOKUP($A3151,'Class-9'!$B$9:$EX$108,24,0)))</f>
        <v/>
      </c>
    </row>
    <row r="3167" spans="1:16" ht="17.25" customHeight="1">
      <c r="A3167" s="1084"/>
      <c r="B3167" s="60" t="s">
        <v>79</v>
      </c>
      <c r="C3167" s="1143" t="str">
        <f>'Class-9'!$Z$3</f>
        <v>ENGLISH</v>
      </c>
      <c r="D3167" s="1144"/>
      <c r="E3167" s="511">
        <f>IF($J3154="TC",0,IF($J3154="Nso",0,VLOOKUP($A3151,'Class-9'!$B$9:$EX$108,25,0)))</f>
        <v>0</v>
      </c>
      <c r="F3167" s="511">
        <f>IF($J3154="TC",0,IF($J3154="Nso",0,VLOOKUP($A3151,'Class-9'!$B$9:$EX$108,26,0)))</f>
        <v>0</v>
      </c>
      <c r="G3167" s="514">
        <f t="shared" ref="G3167:G3171" si="336">E3167+F3167</f>
        <v>0</v>
      </c>
      <c r="H3167" s="472">
        <f>IF($J3154="TC",0,IF($J3154="Nso",0,VLOOKUP($A3151,'Class-9'!$B$9:$EX$108,28,0)))</f>
        <v>0</v>
      </c>
      <c r="I3167" s="511">
        <f>IF($J3154="TC",0,IF($J3154="Nso",0,VLOOKUP($A3151,'Class-9'!$B$9:$EX$108,29,0)))</f>
        <v>0</v>
      </c>
      <c r="J3167" s="514">
        <f t="shared" ref="J3167:J3171" si="337">H3167+I3167</f>
        <v>0</v>
      </c>
      <c r="K3167" s="511">
        <f>IF($J3154="TC",0,IF($J3154="Nso",0,VLOOKUP($A3151,'Class-9'!$B$9:$EX$108,31,0)))</f>
        <v>0</v>
      </c>
      <c r="L3167" s="511">
        <f>IF($J3154="Nso",0,VLOOKUP($A3151,'Class-9'!$B$9:$EX$108,32,0))</f>
        <v>0</v>
      </c>
      <c r="M3167" s="514">
        <f t="shared" ref="M3167:M3171" si="338">K3167+L3167</f>
        <v>0</v>
      </c>
      <c r="N3167" s="511">
        <f t="shared" ref="N3167:N3171" si="339">G3167+J3167+M3167</f>
        <v>0</v>
      </c>
      <c r="O3167" s="513" t="str">
        <f>IF($J3154="TC",0,IF($J3154="Nso",0,VLOOKUP($A3151,'Class-9'!$B$9:$EX$108,38,0)))</f>
        <v/>
      </c>
    </row>
    <row r="3168" spans="1:16" ht="17.25" customHeight="1">
      <c r="A3168" s="1084"/>
      <c r="B3168" s="60" t="s">
        <v>79</v>
      </c>
      <c r="C3168" s="1143" t="str">
        <f>'Class-9'!$AN$3</f>
        <v>SANSKRIT</v>
      </c>
      <c r="D3168" s="1144"/>
      <c r="E3168" s="511">
        <f>IF($J3154="TC",0,IF($J3154="Nso",0,VLOOKUP($A3151,'Class-9'!$B$9:$EX$108,39,0)))</f>
        <v>0</v>
      </c>
      <c r="F3168" s="511">
        <f>IF($J3154="TC",0,IF($J3154="TC",0,IF($J3154="Nso",0,VLOOKUP($A3151,'Class-9'!$B$9:$EX$108,40,0))))</f>
        <v>0</v>
      </c>
      <c r="G3168" s="514">
        <f t="shared" si="336"/>
        <v>0</v>
      </c>
      <c r="H3168" s="472">
        <f>IF($J3154="TC",0,IF($J3154="Nso",0,VLOOKUP($A3151,'Class-9'!$B$9:$EX$108,42,0)))</f>
        <v>0</v>
      </c>
      <c r="I3168" s="511">
        <f>IF($J3154="TC",0,IF($J3154="Nso",0,VLOOKUP($A3151,'Class-9'!$B$9:$EX$108,43,0)))</f>
        <v>0</v>
      </c>
      <c r="J3168" s="514">
        <f t="shared" si="337"/>
        <v>0</v>
      </c>
      <c r="K3168" s="511">
        <f>IF($J3154="TC",0,IF($J3154="Nso",0,VLOOKUP($A3151,'Class-9'!$B$9:$EX$108,45,0)))</f>
        <v>0</v>
      </c>
      <c r="L3168" s="511">
        <f>IF($J3154="Nso",0,VLOOKUP($A3151,'Class-9'!$B$9:$EX$108,46,0))</f>
        <v>0</v>
      </c>
      <c r="M3168" s="514">
        <f t="shared" si="338"/>
        <v>0</v>
      </c>
      <c r="N3168" s="511">
        <f t="shared" si="339"/>
        <v>0</v>
      </c>
      <c r="O3168" s="513" t="str">
        <f>IF($J3154="TC",0,IF($J3154="Nso",0,VLOOKUP($A3151,'Class-9'!$B$9:$EX$108,52,0)))</f>
        <v/>
      </c>
    </row>
    <row r="3169" spans="1:15" ht="17.25" customHeight="1">
      <c r="A3169" s="1084"/>
      <c r="B3169" s="60" t="s">
        <v>79</v>
      </c>
      <c r="C3169" s="1143" t="str">
        <f>'Class-9'!$BB$3</f>
        <v>SCIENCE</v>
      </c>
      <c r="D3169" s="1144"/>
      <c r="E3169" s="511">
        <f>IF($J3154="TC",0,IF($J3154="Nso",0,VLOOKUP($A3151,'Class-9'!$B$9:$EX$108,53,0)))</f>
        <v>0</v>
      </c>
      <c r="F3169" s="511">
        <f>IF($J3154="TC",0,IF($J3154="Nso",0,VLOOKUP($A3151,'Class-9'!$B$9:$EX$108,54,0)))</f>
        <v>0</v>
      </c>
      <c r="G3169" s="514">
        <f t="shared" si="336"/>
        <v>0</v>
      </c>
      <c r="H3169" s="472">
        <f>IF($J3154="TC",0,IF($J3154="Nso",0,VLOOKUP($A3151,'Class-9'!$B$9:$EX$108,56,0)))</f>
        <v>0</v>
      </c>
      <c r="I3169" s="511">
        <f>IF($J3154="TC",0,IF($J3154="Nso",0,VLOOKUP($A3151,'Class-9'!$B$9:$EX$108,57,0)))</f>
        <v>0</v>
      </c>
      <c r="J3169" s="514">
        <f t="shared" si="337"/>
        <v>0</v>
      </c>
      <c r="K3169" s="511">
        <f>IF($J3154="TC",0,IF($J3154="Nso",0,VLOOKUP($A3151,'Class-9'!$B$9:$EX$108,59,0)))</f>
        <v>0</v>
      </c>
      <c r="L3169" s="511">
        <f>IF($J3154="Nso",0,VLOOKUP($A3151,'Class-9'!$B$9:$EX$108,60,0))</f>
        <v>0</v>
      </c>
      <c r="M3169" s="514">
        <f t="shared" si="338"/>
        <v>0</v>
      </c>
      <c r="N3169" s="511">
        <f t="shared" si="339"/>
        <v>0</v>
      </c>
      <c r="O3169" s="513" t="str">
        <f>IF($J3154="TC",0,IF($J3154="Nso",0,VLOOKUP($A3151,'Class-9'!$B$9:$EX$108,66,0)))</f>
        <v/>
      </c>
    </row>
    <row r="3170" spans="1:15" ht="17.25" customHeight="1">
      <c r="A3170" s="1084"/>
      <c r="B3170" s="60" t="s">
        <v>79</v>
      </c>
      <c r="C3170" s="1143" t="str">
        <f>'Class-9'!$BP$3</f>
        <v>MATHEMATICS</v>
      </c>
      <c r="D3170" s="1144"/>
      <c r="E3170" s="511">
        <f>IF($J3154="TC",0,IF($J3154="Nso",0,VLOOKUP($A3151,'Class-9'!$B$9:$EX$108,67,0)))</f>
        <v>0</v>
      </c>
      <c r="F3170" s="511">
        <f>IF($J3154="TC",0,IF($J3154="Nso",0,VLOOKUP($A3151,'Class-9'!$B$9:$EX$108,68,0)))</f>
        <v>0</v>
      </c>
      <c r="G3170" s="514">
        <f t="shared" si="336"/>
        <v>0</v>
      </c>
      <c r="H3170" s="472">
        <f>IF($J3154="TC",0,IF($J3154="Nso",0,VLOOKUP($A3151,'Class-9'!$B$9:$EX$108,70,0)))</f>
        <v>0</v>
      </c>
      <c r="I3170" s="511">
        <f>IF($J3154="TC",0,IF($J3154="Nso",0,VLOOKUP($A3151,'Class-9'!$B$9:$EX$108,71,0)))</f>
        <v>0</v>
      </c>
      <c r="J3170" s="514">
        <f t="shared" si="337"/>
        <v>0</v>
      </c>
      <c r="K3170" s="511">
        <f>IF($J3154="TC",0,IF($J3154="Nso",0,VLOOKUP($A3151,'Class-9'!$B$9:$EX$108,73,0)))</f>
        <v>0</v>
      </c>
      <c r="L3170" s="511">
        <f>IF($J3154="Nso",0,VLOOKUP($A3151,'Class-9'!$B$9:$EX$108,74,0))</f>
        <v>0</v>
      </c>
      <c r="M3170" s="514">
        <f t="shared" si="338"/>
        <v>0</v>
      </c>
      <c r="N3170" s="511">
        <f t="shared" si="339"/>
        <v>0</v>
      </c>
      <c r="O3170" s="513" t="str">
        <f>IF($J3154="TC",0,IF($J3154="Nso",0,VLOOKUP($A3151,'Class-9'!$B$9:$EX$108,80,0)))</f>
        <v/>
      </c>
    </row>
    <row r="3171" spans="1:15" ht="17.25" customHeight="1" thickBot="1">
      <c r="A3171" s="1084"/>
      <c r="B3171" s="60" t="s">
        <v>79</v>
      </c>
      <c r="C3171" s="1117" t="str">
        <f>'Class-9'!$CD$3</f>
        <v>SOCIAL SCIENCE</v>
      </c>
      <c r="D3171" s="1118"/>
      <c r="E3171" s="511">
        <f>IF($J3154="TC",0,IF($J3154="Nso",0,VLOOKUP($A3151,'Class-9'!$B$9:$EX$108,81,0)))</f>
        <v>0</v>
      </c>
      <c r="F3171" s="511">
        <f>IF($J3154="TC",0,IF($J3154="Nso",0,VLOOKUP($A3151,'Class-9'!$B$9:$EX$108,82,0)))</f>
        <v>0</v>
      </c>
      <c r="G3171" s="515">
        <f t="shared" si="336"/>
        <v>0</v>
      </c>
      <c r="H3171" s="516">
        <f>IF($J3154="TC",0,IF($J3154="Nso",0,VLOOKUP($A3151,'Class-9'!$B$9:$EX$108,84,0)))</f>
        <v>0</v>
      </c>
      <c r="I3171" s="511">
        <f>IF($J3154="TC",0,IF($J3154="Nso",0,VLOOKUP($A3151,'Class-9'!$B$9:$EX$108,85,0)))</f>
        <v>0</v>
      </c>
      <c r="J3171" s="515">
        <f t="shared" si="337"/>
        <v>0</v>
      </c>
      <c r="K3171" s="511">
        <f>IF($J3154="TC",0,IF($J3154="Nso",0,VLOOKUP($A3151,'Class-9'!$B$9:$EX$108,87,0)))</f>
        <v>0</v>
      </c>
      <c r="L3171" s="511">
        <f>IF($J3154="Nso",0,VLOOKUP($A3151,'Class-9'!$B$9:$EX$108,88,0))</f>
        <v>0</v>
      </c>
      <c r="M3171" s="515">
        <f t="shared" si="338"/>
        <v>0</v>
      </c>
      <c r="N3171" s="511">
        <f t="shared" si="339"/>
        <v>0</v>
      </c>
      <c r="O3171" s="513" t="str">
        <f>IF($J3154="TC",0,IF($J3154="Nso",0,VLOOKUP($A3151,'Class-9'!$B$9:$EX$108,94,0)))</f>
        <v/>
      </c>
    </row>
    <row r="3172" spans="1:15" ht="21.75" customHeight="1">
      <c r="A3172" s="1084"/>
      <c r="B3172" s="60" t="s">
        <v>79</v>
      </c>
      <c r="C3172" s="1119" t="s">
        <v>92</v>
      </c>
      <c r="D3172" s="1120"/>
      <c r="E3172" s="1121"/>
      <c r="F3172" s="1125" t="s">
        <v>93</v>
      </c>
      <c r="G3172" s="1126"/>
      <c r="H3172" s="1127" t="s">
        <v>94</v>
      </c>
      <c r="I3172" s="1128"/>
      <c r="J3172" s="1129" t="s">
        <v>47</v>
      </c>
      <c r="K3172" s="1130"/>
      <c r="L3172" s="517" t="s">
        <v>114</v>
      </c>
      <c r="M3172" s="1131" t="s">
        <v>45</v>
      </c>
      <c r="N3172" s="1132"/>
      <c r="O3172" s="518" t="s">
        <v>49</v>
      </c>
    </row>
    <row r="3173" spans="1:15" ht="21.75" customHeight="1" thickBot="1">
      <c r="A3173" s="1084"/>
      <c r="B3173" s="60" t="s">
        <v>79</v>
      </c>
      <c r="C3173" s="1122"/>
      <c r="D3173" s="1123"/>
      <c r="E3173" s="1124"/>
      <c r="F3173" s="1133">
        <f>IF($J3154="TC",0,IF($J3154="Nso",0,VLOOKUP($A3151,'Class-9'!$B$9:$EX$108,146,0)))</f>
        <v>0</v>
      </c>
      <c r="G3173" s="1134"/>
      <c r="H3173" s="1133">
        <f>IF($J3154="TC",0,IF($J3154="Nso",0,VLOOKUP($A3151,'Class-9'!$B$9:$EX$108,147,0)))</f>
        <v>0</v>
      </c>
      <c r="I3173" s="1134"/>
      <c r="J3173" s="1135">
        <f>IF($J3154="TC",0,IF($J3154="Nso",0,VLOOKUP($A3151,'Class-9'!$B$9:$EX$108,148,0)))</f>
        <v>0</v>
      </c>
      <c r="K3173" s="1136"/>
      <c r="L3173" s="349" t="str">
        <f>IF($J3154="TC",0,IF($J3154="Nso",0,VLOOKUP($A3151,'Class-9'!$B$9:$EX$108,149,0)))</f>
        <v/>
      </c>
      <c r="M3173" s="1137" t="str">
        <f>IF($J3154="TC","TC",IF($J3154="Nso","NSO",VLOOKUP($A3151,'Class-9'!$B$9:$EX$108,150,0)))</f>
        <v/>
      </c>
      <c r="N3173" s="1138"/>
      <c r="O3173" s="123" t="str">
        <f>IF($J3154="Nso",0,VLOOKUP($A3151,'Class-9'!$B$9:$EX$108,152,0))</f>
        <v/>
      </c>
    </row>
    <row r="3174" spans="1:15" ht="21.75" customHeight="1">
      <c r="A3174" s="1084"/>
      <c r="B3174" s="60" t="s">
        <v>79</v>
      </c>
      <c r="C3174" s="1186" t="s">
        <v>65</v>
      </c>
      <c r="D3174" s="1187"/>
      <c r="E3174" s="1187"/>
      <c r="F3174" s="1187"/>
      <c r="G3174" s="1187"/>
      <c r="H3174" s="1188"/>
      <c r="I3174" s="1189" t="s">
        <v>66</v>
      </c>
      <c r="J3174" s="1190"/>
      <c r="K3174" s="1190"/>
      <c r="L3174" s="124">
        <f>VLOOKUP($A3151,'Class-9'!$B$9:$EX$108,143,0)</f>
        <v>0</v>
      </c>
      <c r="M3174" s="1191" t="s">
        <v>126</v>
      </c>
      <c r="N3174" s="1192"/>
      <c r="O3174" s="1193"/>
    </row>
    <row r="3175" spans="1:15" ht="21.75" customHeight="1" thickBot="1">
      <c r="A3175" s="1084"/>
      <c r="B3175" s="60" t="s">
        <v>79</v>
      </c>
      <c r="C3175" s="1194" t="s">
        <v>60</v>
      </c>
      <c r="D3175" s="1195"/>
      <c r="E3175" s="1195"/>
      <c r="F3175" s="1196" t="s">
        <v>197</v>
      </c>
      <c r="G3175" s="1196"/>
      <c r="H3175" s="351" t="s">
        <v>53</v>
      </c>
      <c r="I3175" s="1197" t="s">
        <v>67</v>
      </c>
      <c r="J3175" s="1198"/>
      <c r="K3175" s="1198"/>
      <c r="L3175" s="174">
        <f>VLOOKUP($A3151,'Class-9'!$B$9:$EX$108,144,0)</f>
        <v>0</v>
      </c>
      <c r="M3175" s="1199" t="str">
        <f>IF($J3154="TC",0,IF($J3154="Nso",0,VLOOKUP($A3151,'Class-9'!$B$9:$EX$108,145,0)))</f>
        <v/>
      </c>
      <c r="N3175" s="1200"/>
      <c r="O3175" s="1201"/>
    </row>
    <row r="3176" spans="1:15" ht="21.75" customHeight="1">
      <c r="A3176" s="1084"/>
      <c r="B3176" s="60" t="s">
        <v>79</v>
      </c>
      <c r="C3176" s="1194"/>
      <c r="D3176" s="1195"/>
      <c r="E3176" s="1195"/>
      <c r="F3176" s="1196"/>
      <c r="G3176" s="1196"/>
      <c r="H3176" s="490" t="s">
        <v>203</v>
      </c>
      <c r="I3176" s="1202" t="s">
        <v>68</v>
      </c>
      <c r="J3176" s="1203"/>
      <c r="K3176" s="1203"/>
      <c r="L3176" s="1204">
        <f>IF($J3154="TC","Transferred",IF($J3154="Nso","NameSeparated",VLOOKUP($A3151,'Class-9'!$B$9:$EX$108,153,0)))</f>
        <v>0</v>
      </c>
      <c r="M3176" s="1204"/>
      <c r="N3176" s="1204"/>
      <c r="O3176" s="1205"/>
    </row>
    <row r="3177" spans="1:15" s="489" customFormat="1" ht="17.25" customHeight="1">
      <c r="A3177" s="1084"/>
      <c r="B3177" s="488" t="s">
        <v>79</v>
      </c>
      <c r="C3177" s="1166" t="str">
        <f>'Class-9'!$CR$3</f>
        <v>Foundation Of Information Tech.</v>
      </c>
      <c r="D3177" s="1167"/>
      <c r="E3177" s="1168"/>
      <c r="F3177" s="1169" t="str">
        <f>IF($J3154="TC",0,IF($J3154="Nso",0,VLOOKUP($A3151,'Class-9'!$B$9:$GA$108,170,0)))</f>
        <v>0/200</v>
      </c>
      <c r="G3177" s="1169"/>
      <c r="H3177" s="122">
        <f>IF($J3154="TC",0,IF($J3154="Nso",0,VLOOKUP($A3151,'Class-9'!$B$9:$GA$108,106,0)))</f>
        <v>0</v>
      </c>
      <c r="I3177" s="1170" t="s">
        <v>81</v>
      </c>
      <c r="J3177" s="1171"/>
      <c r="K3177" s="1171"/>
      <c r="L3177" s="1172">
        <f>'Class-9'!$T$2</f>
        <v>44676</v>
      </c>
      <c r="M3177" s="1173"/>
      <c r="N3177" s="1173"/>
      <c r="O3177" s="1174"/>
    </row>
    <row r="3178" spans="1:15" s="489" customFormat="1" ht="17.25" customHeight="1">
      <c r="A3178" s="1084"/>
      <c r="B3178" s="488" t="s">
        <v>79</v>
      </c>
      <c r="C3178" s="1175" t="str">
        <f>'Class-9'!$DD$3</f>
        <v>Health &amp; Phy. Edu.</v>
      </c>
      <c r="D3178" s="1169"/>
      <c r="E3178" s="1169"/>
      <c r="F3178" s="1176" t="str">
        <f>IF($J3154="TC",0,IF($J3154="Nso",0,VLOOKUP($A3151,'Class-9'!$B$9:$GA$108,174,0)))</f>
        <v>0/200</v>
      </c>
      <c r="G3178" s="1177"/>
      <c r="H3178" s="122">
        <f>IF($J3154="TC",0,IF($J3154="Nso",0,VLOOKUP($A3151,'Class-9'!$B$9:$GA$108,118,0)))</f>
        <v>0</v>
      </c>
      <c r="I3178" s="1178"/>
      <c r="J3178" s="1179"/>
      <c r="K3178" s="1179"/>
      <c r="L3178" s="1179"/>
      <c r="M3178" s="1179"/>
      <c r="N3178" s="1179"/>
      <c r="O3178" s="1180"/>
    </row>
    <row r="3179" spans="1:15" s="489" customFormat="1" ht="17.25" customHeight="1">
      <c r="A3179" s="1084"/>
      <c r="B3179" s="488" t="s">
        <v>79</v>
      </c>
      <c r="C3179" s="1184" t="str">
        <f>'Class-9'!$DP$3</f>
        <v>S.U.P.W.</v>
      </c>
      <c r="D3179" s="1185"/>
      <c r="E3179" s="1185"/>
      <c r="F3179" s="1176" t="str">
        <f>IF($J3154="TC",0,IF($J3154="Nso",0,VLOOKUP($A3151,'Class-9'!$B$9:$GA$108,178,0)))</f>
        <v>0/100</v>
      </c>
      <c r="G3179" s="1177"/>
      <c r="H3179" s="122">
        <f>IF($J3154="TC",0,IF($J3154="Nso",0,VLOOKUP($A3151,'Class-9'!$B$9:$GA$108,124,0)))</f>
        <v>0</v>
      </c>
      <c r="I3179" s="1181"/>
      <c r="J3179" s="1182"/>
      <c r="K3179" s="1182"/>
      <c r="L3179" s="1182"/>
      <c r="M3179" s="1182"/>
      <c r="N3179" s="1182"/>
      <c r="O3179" s="1183"/>
    </row>
    <row r="3180" spans="1:15" s="489" customFormat="1" ht="17.25" customHeight="1">
      <c r="A3180" s="1084"/>
      <c r="B3180" s="488"/>
      <c r="C3180" s="1184" t="str">
        <f>'Class-9'!$DV$3</f>
        <v>ART EDUCATION</v>
      </c>
      <c r="D3180" s="1185"/>
      <c r="E3180" s="1185"/>
      <c r="F3180" s="1176" t="str">
        <f>IF($J3153="TC",0,IF($J3153="Nso",0,VLOOKUP($A3151,'Class-9'!$B$9:$GA$108,182,0)))</f>
        <v>0/100</v>
      </c>
      <c r="G3180" s="1177"/>
      <c r="H3180" s="122">
        <f>IF($J3153="TC",0,IF($J3153="Nso",0,VLOOKUP($A3151,'Class-9'!$B$9:$GA$108,130,0)))</f>
        <v>0</v>
      </c>
      <c r="I3180" s="1237" t="s">
        <v>95</v>
      </c>
      <c r="J3180" s="1221"/>
      <c r="K3180" s="1221"/>
      <c r="L3180" s="1221"/>
      <c r="M3180" s="1221"/>
      <c r="N3180" s="1221"/>
      <c r="O3180" s="1222"/>
    </row>
    <row r="3181" spans="1:15" s="489" customFormat="1" ht="17.25" customHeight="1" thickBot="1">
      <c r="A3181" s="1084"/>
      <c r="B3181" s="488" t="s">
        <v>79</v>
      </c>
      <c r="C3181" s="1238" t="str">
        <f>'Class-9'!$EB$3</f>
        <v>H &amp; C RAJ</v>
      </c>
      <c r="D3181" s="1239"/>
      <c r="E3181" s="1239"/>
      <c r="F3181" s="1240" t="str">
        <f>IF($J3154="TC",0,IF($J3154="Nso",0,VLOOKUP($A3151,'Class-9'!$B$9:$GZ$108,186,0)))</f>
        <v>0/200</v>
      </c>
      <c r="G3181" s="1241"/>
      <c r="H3181" s="468">
        <f>IF($J3154="TC",0,IF($J3154="Nso",0,VLOOKUP($A3151,'Class-9'!$B$9:$GAZ$108,142,0)))</f>
        <v>0</v>
      </c>
      <c r="I3181" s="1237" t="s">
        <v>74</v>
      </c>
      <c r="J3181" s="1221"/>
      <c r="K3181" s="1221"/>
      <c r="L3181" s="1221"/>
      <c r="M3181" s="1221"/>
      <c r="N3181" s="1221"/>
      <c r="O3181" s="1222"/>
    </row>
    <row r="3182" spans="1:15" ht="17.25" customHeight="1">
      <c r="A3182" s="1084"/>
      <c r="B3182" s="49" t="s">
        <v>79</v>
      </c>
      <c r="C3182" s="1209" t="s">
        <v>205</v>
      </c>
      <c r="D3182" s="1210"/>
      <c r="E3182" s="1211"/>
      <c r="F3182" s="1218" t="s">
        <v>206</v>
      </c>
      <c r="G3182" s="1219"/>
      <c r="H3182" s="519" t="s">
        <v>34</v>
      </c>
      <c r="I3182" s="1220" t="s">
        <v>75</v>
      </c>
      <c r="J3182" s="1221"/>
      <c r="K3182" s="1221"/>
      <c r="L3182" s="1221"/>
      <c r="M3182" s="1221"/>
      <c r="N3182" s="1221"/>
      <c r="O3182" s="1222"/>
    </row>
    <row r="3183" spans="1:15" ht="17.25" customHeight="1">
      <c r="A3183" s="1084"/>
      <c r="B3183" s="49" t="s">
        <v>79</v>
      </c>
      <c r="C3183" s="1212"/>
      <c r="D3183" s="1213"/>
      <c r="E3183" s="1214"/>
      <c r="F3183" s="1223" t="s">
        <v>207</v>
      </c>
      <c r="G3183" s="1224"/>
      <c r="H3183" s="520" t="s">
        <v>204</v>
      </c>
      <c r="I3183" s="1225" t="s">
        <v>76</v>
      </c>
      <c r="J3183" s="1226"/>
      <c r="K3183" s="1226"/>
      <c r="L3183" s="1226"/>
      <c r="M3183" s="1226"/>
      <c r="N3183" s="1226"/>
      <c r="O3183" s="1227"/>
    </row>
    <row r="3184" spans="1:15" ht="17.25" customHeight="1">
      <c r="A3184" s="1084"/>
      <c r="B3184" s="49" t="s">
        <v>79</v>
      </c>
      <c r="C3184" s="1212"/>
      <c r="D3184" s="1213"/>
      <c r="E3184" s="1214"/>
      <c r="F3184" s="1223" t="s">
        <v>211</v>
      </c>
      <c r="G3184" s="1224"/>
      <c r="H3184" s="520" t="s">
        <v>69</v>
      </c>
      <c r="I3184" s="1228"/>
      <c r="J3184" s="1229"/>
      <c r="K3184" s="1229"/>
      <c r="L3184" s="1229"/>
      <c r="M3184" s="1229"/>
      <c r="N3184" s="1229"/>
      <c r="O3184" s="1230"/>
    </row>
    <row r="3185" spans="1:16" ht="17.25" customHeight="1">
      <c r="A3185" s="1084"/>
      <c r="B3185" s="49" t="s">
        <v>79</v>
      </c>
      <c r="C3185" s="1212"/>
      <c r="D3185" s="1213"/>
      <c r="E3185" s="1214"/>
      <c r="F3185" s="1223" t="s">
        <v>212</v>
      </c>
      <c r="G3185" s="1224"/>
      <c r="H3185" s="520" t="s">
        <v>70</v>
      </c>
      <c r="I3185" s="1228"/>
      <c r="J3185" s="1229"/>
      <c r="K3185" s="1229"/>
      <c r="L3185" s="1229"/>
      <c r="M3185" s="1229"/>
      <c r="N3185" s="1229"/>
      <c r="O3185" s="1230"/>
    </row>
    <row r="3186" spans="1:16" ht="17.25" customHeight="1">
      <c r="A3186" s="1084"/>
      <c r="B3186" s="49" t="s">
        <v>79</v>
      </c>
      <c r="C3186" s="1212"/>
      <c r="D3186" s="1213"/>
      <c r="E3186" s="1214"/>
      <c r="F3186" s="1223" t="s">
        <v>125</v>
      </c>
      <c r="G3186" s="1224"/>
      <c r="H3186" s="520" t="s">
        <v>72</v>
      </c>
      <c r="I3186" s="1231" t="s">
        <v>96</v>
      </c>
      <c r="J3186" s="1232"/>
      <c r="K3186" s="1232"/>
      <c r="L3186" s="1232"/>
      <c r="M3186" s="1232"/>
      <c r="N3186" s="1232"/>
      <c r="O3186" s="1233"/>
    </row>
    <row r="3187" spans="1:16" ht="17.25" customHeight="1" thickBot="1">
      <c r="A3187" s="1084"/>
      <c r="B3187" s="62" t="s">
        <v>79</v>
      </c>
      <c r="C3187" s="1215"/>
      <c r="D3187" s="1216"/>
      <c r="E3187" s="1217"/>
      <c r="F3187" s="1206" t="s">
        <v>208</v>
      </c>
      <c r="G3187" s="1207"/>
      <c r="H3187" s="521" t="s">
        <v>71</v>
      </c>
      <c r="I3187" s="1234"/>
      <c r="J3187" s="1235"/>
      <c r="K3187" s="1235"/>
      <c r="L3187" s="1235"/>
      <c r="M3187" s="1235"/>
      <c r="N3187" s="1235"/>
      <c r="O3187" s="1236"/>
    </row>
    <row r="3188" spans="1:16" ht="22.5" customHeight="1" thickTop="1">
      <c r="A3188" s="1208"/>
      <c r="B3188" s="1208"/>
      <c r="C3188" s="1208"/>
      <c r="D3188" s="1208"/>
      <c r="E3188" s="1208"/>
      <c r="F3188" s="1208"/>
      <c r="G3188" s="1208"/>
      <c r="H3188" s="1208"/>
      <c r="I3188" s="1208"/>
      <c r="J3188" s="1208"/>
      <c r="K3188" s="1208"/>
      <c r="L3188" s="1208"/>
      <c r="M3188" s="1208"/>
      <c r="N3188" s="1208"/>
      <c r="O3188" s="1208"/>
    </row>
    <row r="3189" spans="1:16" ht="24.75" customHeight="1" thickBot="1">
      <c r="A3189" s="504">
        <f>A3151+1</f>
        <v>86</v>
      </c>
      <c r="B3189" s="1083" t="s">
        <v>56</v>
      </c>
      <c r="C3189" s="1083"/>
      <c r="D3189" s="1083"/>
      <c r="E3189" s="1083"/>
      <c r="F3189" s="1083"/>
      <c r="G3189" s="1083"/>
      <c r="H3189" s="1083"/>
      <c r="I3189" s="1083"/>
      <c r="J3189" s="1083"/>
      <c r="K3189" s="1083"/>
      <c r="L3189" s="1083"/>
      <c r="M3189" s="1083"/>
      <c r="N3189" s="1083"/>
      <c r="O3189" s="1083"/>
    </row>
    <row r="3190" spans="1:16" ht="42" customHeight="1" thickTop="1">
      <c r="A3190" s="1084"/>
      <c r="B3190" s="1085"/>
      <c r="C3190" s="1086"/>
      <c r="D3190" s="1089" t="str">
        <f>Master!$E$8</f>
        <v>Govt. Sr. Secondary School Raimalwada</v>
      </c>
      <c r="E3190" s="1090"/>
      <c r="F3190" s="1090"/>
      <c r="G3190" s="1090"/>
      <c r="H3190" s="1090"/>
      <c r="I3190" s="1090"/>
      <c r="J3190" s="1090"/>
      <c r="K3190" s="1090"/>
      <c r="L3190" s="1090"/>
      <c r="M3190" s="1090"/>
      <c r="N3190" s="1090"/>
      <c r="O3190" s="1091"/>
    </row>
    <row r="3191" spans="1:16" ht="27.75" customHeight="1" thickBot="1">
      <c r="A3191" s="1084"/>
      <c r="B3191" s="1087"/>
      <c r="C3191" s="1088"/>
      <c r="D3191" s="1092" t="str">
        <f>Master!$E$11</f>
        <v>P.S.-Bapini (Jodhpur)</v>
      </c>
      <c r="E3191" s="1093"/>
      <c r="F3191" s="1093"/>
      <c r="G3191" s="1093"/>
      <c r="H3191" s="1093"/>
      <c r="I3191" s="1093"/>
      <c r="J3191" s="1093"/>
      <c r="K3191" s="1093"/>
      <c r="L3191" s="1093"/>
      <c r="M3191" s="1093"/>
      <c r="N3191" s="1093"/>
      <c r="O3191" s="1094"/>
    </row>
    <row r="3192" spans="1:16" ht="17.25" customHeight="1">
      <c r="A3192" s="1084"/>
      <c r="B3192" s="352"/>
      <c r="C3192" s="1095" t="s">
        <v>188</v>
      </c>
      <c r="D3192" s="1096"/>
      <c r="E3192" s="1096"/>
      <c r="F3192" s="1096"/>
      <c r="G3192" s="1097"/>
      <c r="H3192" s="1104" t="s">
        <v>161</v>
      </c>
      <c r="I3192" s="1104"/>
      <c r="J3192" s="1107">
        <f>VLOOKUP($A3189,'Class-9'!$B$9:$K$108,6)</f>
        <v>0</v>
      </c>
      <c r="K3192" s="1108"/>
      <c r="L3192" s="1113" t="s">
        <v>77</v>
      </c>
      <c r="M3192" s="1114"/>
      <c r="N3192" s="1115" t="str">
        <f>Master!$E$14</f>
        <v>08151106901</v>
      </c>
      <c r="O3192" s="1116"/>
    </row>
    <row r="3193" spans="1:16" ht="17.25" customHeight="1">
      <c r="A3193" s="1084"/>
      <c r="B3193" s="47"/>
      <c r="C3193" s="1098"/>
      <c r="D3193" s="1099"/>
      <c r="E3193" s="1099"/>
      <c r="F3193" s="1099"/>
      <c r="G3193" s="1100"/>
      <c r="H3193" s="1105"/>
      <c r="I3193" s="1105"/>
      <c r="J3193" s="1109"/>
      <c r="K3193" s="1110"/>
      <c r="L3193" s="1071" t="s">
        <v>73</v>
      </c>
      <c r="M3193" s="1072"/>
      <c r="N3193" s="1072"/>
      <c r="O3193" s="1073"/>
      <c r="P3193" s="165" t="s">
        <v>196</v>
      </c>
    </row>
    <row r="3194" spans="1:16" ht="17.25" customHeight="1" thickBot="1">
      <c r="A3194" s="1084"/>
      <c r="B3194" s="47"/>
      <c r="C3194" s="1101"/>
      <c r="D3194" s="1102"/>
      <c r="E3194" s="1102"/>
      <c r="F3194" s="1102"/>
      <c r="G3194" s="1103"/>
      <c r="H3194" s="1106"/>
      <c r="I3194" s="1106"/>
      <c r="J3194" s="1111"/>
      <c r="K3194" s="1112"/>
      <c r="L3194" s="1074" t="s">
        <v>57</v>
      </c>
      <c r="M3194" s="1075"/>
      <c r="N3194" s="1076" t="str">
        <f>Master!$E$6</f>
        <v>2021-22</v>
      </c>
      <c r="O3194" s="1077"/>
    </row>
    <row r="3195" spans="1:16" ht="21.75" customHeight="1">
      <c r="A3195" s="1084"/>
      <c r="B3195" s="49" t="s">
        <v>79</v>
      </c>
      <c r="C3195" s="1078" t="s">
        <v>22</v>
      </c>
      <c r="D3195" s="1079"/>
      <c r="E3195" s="1079"/>
      <c r="F3195" s="1080"/>
      <c r="G3195" s="482" t="s">
        <v>186</v>
      </c>
      <c r="H3195" s="1081">
        <f>VLOOKUP($A3189,'Class-9'!$B$9:$EX$108,4,0)</f>
        <v>0</v>
      </c>
      <c r="I3195" s="1081"/>
      <c r="J3195" s="1081"/>
      <c r="K3195" s="1081"/>
      <c r="L3195" s="1081"/>
      <c r="M3195" s="1081"/>
      <c r="N3195" s="1081"/>
      <c r="O3195" s="1082"/>
    </row>
    <row r="3196" spans="1:16" ht="21.75" customHeight="1">
      <c r="A3196" s="1084"/>
      <c r="B3196" s="49" t="s">
        <v>79</v>
      </c>
      <c r="C3196" s="1065" t="s">
        <v>24</v>
      </c>
      <c r="D3196" s="1066"/>
      <c r="E3196" s="1066"/>
      <c r="F3196" s="1067"/>
      <c r="G3196" s="483" t="s">
        <v>186</v>
      </c>
      <c r="H3196" s="1068">
        <f>VLOOKUP($A3189,'Class-9'!$B$9:$EX$108,7,0)</f>
        <v>0</v>
      </c>
      <c r="I3196" s="1068"/>
      <c r="J3196" s="1068"/>
      <c r="K3196" s="1068"/>
      <c r="L3196" s="1068"/>
      <c r="M3196" s="1068"/>
      <c r="N3196" s="1068"/>
      <c r="O3196" s="1069"/>
    </row>
    <row r="3197" spans="1:16" ht="21.75" customHeight="1">
      <c r="A3197" s="1084"/>
      <c r="B3197" s="49" t="s">
        <v>79</v>
      </c>
      <c r="C3197" s="1065" t="s">
        <v>25</v>
      </c>
      <c r="D3197" s="1066"/>
      <c r="E3197" s="1066"/>
      <c r="F3197" s="1067"/>
      <c r="G3197" s="483" t="s">
        <v>186</v>
      </c>
      <c r="H3197" s="1068">
        <f>VLOOKUP($A3189,'Class-9'!$B$9:$EX$108,8,0)</f>
        <v>0</v>
      </c>
      <c r="I3197" s="1068"/>
      <c r="J3197" s="1068"/>
      <c r="K3197" s="1068"/>
      <c r="L3197" s="1068"/>
      <c r="M3197" s="1068"/>
      <c r="N3197" s="1068"/>
      <c r="O3197" s="1069"/>
    </row>
    <row r="3198" spans="1:16" ht="21.75" customHeight="1">
      <c r="A3198" s="1084"/>
      <c r="B3198" s="49" t="s">
        <v>79</v>
      </c>
      <c r="C3198" s="1065" t="s">
        <v>58</v>
      </c>
      <c r="D3198" s="1066"/>
      <c r="E3198" s="1066"/>
      <c r="F3198" s="1067"/>
      <c r="G3198" s="483" t="s">
        <v>186</v>
      </c>
      <c r="H3198" s="1068">
        <f>VLOOKUP($A3189,'Class-9'!$B$9:$EX$108,9,0)</f>
        <v>0</v>
      </c>
      <c r="I3198" s="1068"/>
      <c r="J3198" s="1068"/>
      <c r="K3198" s="1068"/>
      <c r="L3198" s="1068"/>
      <c r="M3198" s="1068"/>
      <c r="N3198" s="1068"/>
      <c r="O3198" s="1069"/>
    </row>
    <row r="3199" spans="1:16" ht="21.75" customHeight="1">
      <c r="A3199" s="1084"/>
      <c r="B3199" s="49" t="s">
        <v>79</v>
      </c>
      <c r="C3199" s="1065" t="s">
        <v>59</v>
      </c>
      <c r="D3199" s="1066"/>
      <c r="E3199" s="1066"/>
      <c r="F3199" s="1067"/>
      <c r="G3199" s="483" t="s">
        <v>186</v>
      </c>
      <c r="H3199" s="1070" t="str">
        <f>CONCATENATE('Class-9'!$G$4,'Class-9'!$J$4)</f>
        <v>9(A)</v>
      </c>
      <c r="I3199" s="1068"/>
      <c r="J3199" s="1068"/>
      <c r="K3199" s="1068"/>
      <c r="L3199" s="1068"/>
      <c r="M3199" s="1068"/>
      <c r="N3199" s="1068"/>
      <c r="O3199" s="1069"/>
    </row>
    <row r="3200" spans="1:16" ht="21.75" customHeight="1" thickBot="1">
      <c r="A3200" s="1084"/>
      <c r="B3200" s="49" t="s">
        <v>79</v>
      </c>
      <c r="C3200" s="1145" t="s">
        <v>27</v>
      </c>
      <c r="D3200" s="1146"/>
      <c r="E3200" s="1146"/>
      <c r="F3200" s="1147"/>
      <c r="G3200" s="484" t="s">
        <v>186</v>
      </c>
      <c r="H3200" s="1148">
        <f>VLOOKUP($A3189,'Class-9'!$B$9:$EX$108,10,0)</f>
        <v>0</v>
      </c>
      <c r="I3200" s="1148"/>
      <c r="J3200" s="1148"/>
      <c r="K3200" s="1148"/>
      <c r="L3200" s="1148"/>
      <c r="M3200" s="1148"/>
      <c r="N3200" s="1148"/>
      <c r="O3200" s="1149"/>
    </row>
    <row r="3201" spans="1:15" ht="19.5" customHeight="1">
      <c r="A3201" s="1084"/>
      <c r="B3201" s="60" t="s">
        <v>79</v>
      </c>
      <c r="C3201" s="1150" t="s">
        <v>60</v>
      </c>
      <c r="D3201" s="1151"/>
      <c r="E3201" s="1154" t="s">
        <v>83</v>
      </c>
      <c r="F3201" s="1154" t="s">
        <v>84</v>
      </c>
      <c r="G3201" s="1156" t="s">
        <v>33</v>
      </c>
      <c r="H3201" s="1158" t="s">
        <v>61</v>
      </c>
      <c r="I3201" s="1158"/>
      <c r="J3201" s="1159"/>
      <c r="K3201" s="1160" t="s">
        <v>100</v>
      </c>
      <c r="L3201" s="1161"/>
      <c r="M3201" s="1162"/>
      <c r="N3201" s="1154" t="s">
        <v>91</v>
      </c>
      <c r="O3201" s="1163" t="s">
        <v>209</v>
      </c>
    </row>
    <row r="3202" spans="1:15" ht="21.75" customHeight="1">
      <c r="A3202" s="1084"/>
      <c r="B3202" s="60"/>
      <c r="C3202" s="1152"/>
      <c r="D3202" s="1153"/>
      <c r="E3202" s="1155"/>
      <c r="F3202" s="1155"/>
      <c r="G3202" s="1157"/>
      <c r="H3202" s="507" t="s">
        <v>32</v>
      </c>
      <c r="I3202" s="347" t="s">
        <v>199</v>
      </c>
      <c r="J3202" s="508" t="s">
        <v>33</v>
      </c>
      <c r="K3202" s="507" t="s">
        <v>32</v>
      </c>
      <c r="L3202" s="347" t="s">
        <v>199</v>
      </c>
      <c r="M3202" s="508" t="s">
        <v>33</v>
      </c>
      <c r="N3202" s="1155"/>
      <c r="O3202" s="1164"/>
    </row>
    <row r="3203" spans="1:15" ht="21.75" customHeight="1" thickBot="1">
      <c r="A3203" s="1084"/>
      <c r="B3203" s="60" t="s">
        <v>79</v>
      </c>
      <c r="C3203" s="1139" t="s">
        <v>62</v>
      </c>
      <c r="D3203" s="1140"/>
      <c r="E3203" s="509">
        <f>'Class-9'!$L$7</f>
        <v>20</v>
      </c>
      <c r="F3203" s="509">
        <f>'Class-9'!$M$7</f>
        <v>20</v>
      </c>
      <c r="G3203" s="510">
        <f>SUM(E3203:F3203)</f>
        <v>40</v>
      </c>
      <c r="H3203" s="509">
        <f>'Class-9'!$O$7</f>
        <v>48</v>
      </c>
      <c r="I3203" s="509">
        <f>'Class-9'!$P$7</f>
        <v>12</v>
      </c>
      <c r="J3203" s="510">
        <f>SUM(H3203:I3203)</f>
        <v>60</v>
      </c>
      <c r="K3203" s="509">
        <f>'Class-9'!$R$7</f>
        <v>80</v>
      </c>
      <c r="L3203" s="509">
        <f>'Class-9'!$S$7</f>
        <v>20</v>
      </c>
      <c r="M3203" s="510">
        <f>SUM(K3203:L3203)</f>
        <v>100</v>
      </c>
      <c r="N3203" s="509">
        <f>SUM(G3203,J3203,M3203)</f>
        <v>200</v>
      </c>
      <c r="O3203" s="1165"/>
    </row>
    <row r="3204" spans="1:15" ht="17.25" customHeight="1">
      <c r="A3204" s="1084"/>
      <c r="B3204" s="60" t="s">
        <v>79</v>
      </c>
      <c r="C3204" s="1141" t="str">
        <f>'Class-9'!$L$3</f>
        <v>HINDI</v>
      </c>
      <c r="D3204" s="1142"/>
      <c r="E3204" s="511">
        <f>IF($J3192="TC",0,IF($J3192="Nso",0,VLOOKUP($A3189,'Class-9'!$B$9:$EX$108,11,0)))</f>
        <v>0</v>
      </c>
      <c r="F3204" s="511">
        <f>IF($J3192="TC",0,IF($J3192="Nso",0,VLOOKUP($A3189,'Class-9'!$B$9:$EX$108,12,0)))</f>
        <v>0</v>
      </c>
      <c r="G3204" s="512">
        <f>E3204+F3204</f>
        <v>0</v>
      </c>
      <c r="H3204" s="511">
        <f>IF($J3192="TC",0,IF($J3192="Nso",0,VLOOKUP($A3189,'Class-9'!$B$9:$EX$108,14,0)))</f>
        <v>0</v>
      </c>
      <c r="I3204" s="511">
        <f>IF($J3192="TC",0,IF($J3192="Nso",0,VLOOKUP($A3189,'Class-9'!$B$9:$EX$108,15,0)))</f>
        <v>0</v>
      </c>
      <c r="J3204" s="512">
        <f>H3204+I3204</f>
        <v>0</v>
      </c>
      <c r="K3204" s="511">
        <f>IF($J3192="TC",0,IF($J3192="Nso",0,VLOOKUP($A3189,'Class-9'!$B$9:$EX$108,17,0)))</f>
        <v>0</v>
      </c>
      <c r="L3204" s="511">
        <f>IF($J3192="Nso",0,VLOOKUP($A3189,'Class-9'!$B$9:$EX$108,18,0))</f>
        <v>0</v>
      </c>
      <c r="M3204" s="512">
        <f>K3204+L3204</f>
        <v>0</v>
      </c>
      <c r="N3204" s="511">
        <f>G3204+J3204+M3204</f>
        <v>0</v>
      </c>
      <c r="O3204" s="513" t="str">
        <f>IF($J3192="TC",0,IF($J3192="Nso",0,VLOOKUP($A3189,'Class-9'!$B$9:$EX$108,24,0)))</f>
        <v/>
      </c>
    </row>
    <row r="3205" spans="1:15" ht="17.25" customHeight="1">
      <c r="A3205" s="1084"/>
      <c r="B3205" s="60" t="s">
        <v>79</v>
      </c>
      <c r="C3205" s="1143" t="str">
        <f>'Class-9'!$Z$3</f>
        <v>ENGLISH</v>
      </c>
      <c r="D3205" s="1144"/>
      <c r="E3205" s="511">
        <f>IF($J3192="TC",0,IF($J3192="Nso",0,VLOOKUP($A3189,'Class-9'!$B$9:$EX$108,25,0)))</f>
        <v>0</v>
      </c>
      <c r="F3205" s="511">
        <f>IF($J3192="TC",0,IF($J3192="Nso",0,VLOOKUP($A3189,'Class-9'!$B$9:$EX$108,26,0)))</f>
        <v>0</v>
      </c>
      <c r="G3205" s="514">
        <f t="shared" ref="G3205:G3209" si="340">E3205+F3205</f>
        <v>0</v>
      </c>
      <c r="H3205" s="472">
        <f>IF($J3192="TC",0,IF($J3192="Nso",0,VLOOKUP($A3189,'Class-9'!$B$9:$EX$108,28,0)))</f>
        <v>0</v>
      </c>
      <c r="I3205" s="511">
        <f>IF($J3192="TC",0,IF($J3192="Nso",0,VLOOKUP($A3189,'Class-9'!$B$9:$EX$108,29,0)))</f>
        <v>0</v>
      </c>
      <c r="J3205" s="514">
        <f t="shared" ref="J3205:J3209" si="341">H3205+I3205</f>
        <v>0</v>
      </c>
      <c r="K3205" s="511">
        <f>IF($J3192="TC",0,IF($J3192="Nso",0,VLOOKUP($A3189,'Class-9'!$B$9:$EX$108,31,0)))</f>
        <v>0</v>
      </c>
      <c r="L3205" s="511">
        <f>IF($J3192="Nso",0,VLOOKUP($A3189,'Class-9'!$B$9:$EX$108,32,0))</f>
        <v>0</v>
      </c>
      <c r="M3205" s="514">
        <f t="shared" ref="M3205:M3209" si="342">K3205+L3205</f>
        <v>0</v>
      </c>
      <c r="N3205" s="511">
        <f t="shared" ref="N3205:N3209" si="343">G3205+J3205+M3205</f>
        <v>0</v>
      </c>
      <c r="O3205" s="513" t="str">
        <f>IF($J3192="TC",0,IF($J3192="Nso",0,VLOOKUP($A3189,'Class-9'!$B$9:$EX$108,38,0)))</f>
        <v/>
      </c>
    </row>
    <row r="3206" spans="1:15" ht="17.25" customHeight="1">
      <c r="A3206" s="1084"/>
      <c r="B3206" s="60" t="s">
        <v>79</v>
      </c>
      <c r="C3206" s="1143" t="str">
        <f>'Class-9'!$AN$3</f>
        <v>SANSKRIT</v>
      </c>
      <c r="D3206" s="1144"/>
      <c r="E3206" s="511">
        <f>IF($J3192="TC",0,IF($J3192="Nso",0,VLOOKUP($A3189,'Class-9'!$B$9:$EX$108,39,0)))</f>
        <v>0</v>
      </c>
      <c r="F3206" s="511">
        <f>IF($J3192="TC",0,IF($J3192="TC",0,IF($J3192="Nso",0,VLOOKUP($A3189,'Class-9'!$B$9:$EX$108,40,0))))</f>
        <v>0</v>
      </c>
      <c r="G3206" s="514">
        <f t="shared" si="340"/>
        <v>0</v>
      </c>
      <c r="H3206" s="472">
        <f>IF($J3192="TC",0,IF($J3192="Nso",0,VLOOKUP($A3189,'Class-9'!$B$9:$EX$108,42,0)))</f>
        <v>0</v>
      </c>
      <c r="I3206" s="511">
        <f>IF($J3192="TC",0,IF($J3192="Nso",0,VLOOKUP($A3189,'Class-9'!$B$9:$EX$108,43,0)))</f>
        <v>0</v>
      </c>
      <c r="J3206" s="514">
        <f t="shared" si="341"/>
        <v>0</v>
      </c>
      <c r="K3206" s="511">
        <f>IF($J3192="TC",0,IF($J3192="Nso",0,VLOOKUP($A3189,'Class-9'!$B$9:$EX$108,45,0)))</f>
        <v>0</v>
      </c>
      <c r="L3206" s="511">
        <f>IF($J3192="Nso",0,VLOOKUP($A3189,'Class-9'!$B$9:$EX$108,46,0))</f>
        <v>0</v>
      </c>
      <c r="M3206" s="514">
        <f t="shared" si="342"/>
        <v>0</v>
      </c>
      <c r="N3206" s="511">
        <f t="shared" si="343"/>
        <v>0</v>
      </c>
      <c r="O3206" s="513" t="str">
        <f>IF($J3192="TC",0,IF($J3192="Nso",0,VLOOKUP($A3189,'Class-9'!$B$9:$EX$108,52,0)))</f>
        <v/>
      </c>
    </row>
    <row r="3207" spans="1:15" ht="17.25" customHeight="1">
      <c r="A3207" s="1084"/>
      <c r="B3207" s="60" t="s">
        <v>79</v>
      </c>
      <c r="C3207" s="1143" t="str">
        <f>'Class-9'!$BB$3</f>
        <v>SCIENCE</v>
      </c>
      <c r="D3207" s="1144"/>
      <c r="E3207" s="511">
        <f>IF($J3192="TC",0,IF($J3192="Nso",0,VLOOKUP($A3189,'Class-9'!$B$9:$EX$108,53,0)))</f>
        <v>0</v>
      </c>
      <c r="F3207" s="511">
        <f>IF($J3192="TC",0,IF($J3192="Nso",0,VLOOKUP($A3189,'Class-9'!$B$9:$EX$108,54,0)))</f>
        <v>0</v>
      </c>
      <c r="G3207" s="514">
        <f t="shared" si="340"/>
        <v>0</v>
      </c>
      <c r="H3207" s="472">
        <f>IF($J3192="TC",0,IF($J3192="Nso",0,VLOOKUP($A3189,'Class-9'!$B$9:$EX$108,56,0)))</f>
        <v>0</v>
      </c>
      <c r="I3207" s="511">
        <f>IF($J3192="TC",0,IF($J3192="Nso",0,VLOOKUP($A3189,'Class-9'!$B$9:$EX$108,57,0)))</f>
        <v>0</v>
      </c>
      <c r="J3207" s="514">
        <f t="shared" si="341"/>
        <v>0</v>
      </c>
      <c r="K3207" s="511">
        <f>IF($J3192="TC",0,IF($J3192="Nso",0,VLOOKUP($A3189,'Class-9'!$B$9:$EX$108,59,0)))</f>
        <v>0</v>
      </c>
      <c r="L3207" s="511">
        <f>IF($J3192="Nso",0,VLOOKUP($A3189,'Class-9'!$B$9:$EX$108,60,0))</f>
        <v>0</v>
      </c>
      <c r="M3207" s="514">
        <f t="shared" si="342"/>
        <v>0</v>
      </c>
      <c r="N3207" s="511">
        <f t="shared" si="343"/>
        <v>0</v>
      </c>
      <c r="O3207" s="513" t="str">
        <f>IF($J3192="TC",0,IF($J3192="Nso",0,VLOOKUP($A3189,'Class-9'!$B$9:$EX$108,66,0)))</f>
        <v/>
      </c>
    </row>
    <row r="3208" spans="1:15" ht="17.25" customHeight="1">
      <c r="A3208" s="1084"/>
      <c r="B3208" s="60" t="s">
        <v>79</v>
      </c>
      <c r="C3208" s="1143" t="str">
        <f>'Class-9'!$BP$3</f>
        <v>MATHEMATICS</v>
      </c>
      <c r="D3208" s="1144"/>
      <c r="E3208" s="511">
        <f>IF($J3192="TC",0,IF($J3192="Nso",0,VLOOKUP($A3189,'Class-9'!$B$9:$EX$108,67,0)))</f>
        <v>0</v>
      </c>
      <c r="F3208" s="511">
        <f>IF($J3192="TC",0,IF($J3192="Nso",0,VLOOKUP($A3189,'Class-9'!$B$9:$EX$108,68,0)))</f>
        <v>0</v>
      </c>
      <c r="G3208" s="514">
        <f t="shared" si="340"/>
        <v>0</v>
      </c>
      <c r="H3208" s="472">
        <f>IF($J3192="TC",0,IF($J3192="Nso",0,VLOOKUP($A3189,'Class-9'!$B$9:$EX$108,70,0)))</f>
        <v>0</v>
      </c>
      <c r="I3208" s="511">
        <f>IF($J3192="TC",0,IF($J3192="Nso",0,VLOOKUP($A3189,'Class-9'!$B$9:$EX$108,71,0)))</f>
        <v>0</v>
      </c>
      <c r="J3208" s="514">
        <f t="shared" si="341"/>
        <v>0</v>
      </c>
      <c r="K3208" s="511">
        <f>IF($J3192="TC",0,IF($J3192="Nso",0,VLOOKUP($A3189,'Class-9'!$B$9:$EX$108,73,0)))</f>
        <v>0</v>
      </c>
      <c r="L3208" s="511">
        <f>IF($J3192="Nso",0,VLOOKUP($A3189,'Class-9'!$B$9:$EX$108,74,0))</f>
        <v>0</v>
      </c>
      <c r="M3208" s="514">
        <f t="shared" si="342"/>
        <v>0</v>
      </c>
      <c r="N3208" s="511">
        <f t="shared" si="343"/>
        <v>0</v>
      </c>
      <c r="O3208" s="513" t="str">
        <f>IF($J3192="TC",0,IF($J3192="Nso",0,VLOOKUP($A3189,'Class-9'!$B$9:$EX$108,80,0)))</f>
        <v/>
      </c>
    </row>
    <row r="3209" spans="1:15" ht="17.25" customHeight="1" thickBot="1">
      <c r="A3209" s="1084"/>
      <c r="B3209" s="60" t="s">
        <v>79</v>
      </c>
      <c r="C3209" s="1117" t="str">
        <f>'Class-9'!$CD$3</f>
        <v>SOCIAL SCIENCE</v>
      </c>
      <c r="D3209" s="1118"/>
      <c r="E3209" s="511">
        <f>IF($J3192="TC",0,IF($J3192="Nso",0,VLOOKUP($A3189,'Class-9'!$B$9:$EX$108,81,0)))</f>
        <v>0</v>
      </c>
      <c r="F3209" s="511">
        <f>IF($J3192="TC",0,IF($J3192="Nso",0,VLOOKUP($A3189,'Class-9'!$B$9:$EX$108,82,0)))</f>
        <v>0</v>
      </c>
      <c r="G3209" s="515">
        <f t="shared" si="340"/>
        <v>0</v>
      </c>
      <c r="H3209" s="516">
        <f>IF($J3192="TC",0,IF($J3192="Nso",0,VLOOKUP($A3189,'Class-9'!$B$9:$EX$108,84,0)))</f>
        <v>0</v>
      </c>
      <c r="I3209" s="511">
        <f>IF($J3192="TC",0,IF($J3192="Nso",0,VLOOKUP($A3189,'Class-9'!$B$9:$EX$108,85,0)))</f>
        <v>0</v>
      </c>
      <c r="J3209" s="515">
        <f t="shared" si="341"/>
        <v>0</v>
      </c>
      <c r="K3209" s="511">
        <f>IF($J3192="TC",0,IF($J3192="Nso",0,VLOOKUP($A3189,'Class-9'!$B$9:$EX$108,87,0)))</f>
        <v>0</v>
      </c>
      <c r="L3209" s="511">
        <f>IF($J3192="Nso",0,VLOOKUP($A3189,'Class-9'!$B$9:$EX$108,88,0))</f>
        <v>0</v>
      </c>
      <c r="M3209" s="515">
        <f t="shared" si="342"/>
        <v>0</v>
      </c>
      <c r="N3209" s="511">
        <f t="shared" si="343"/>
        <v>0</v>
      </c>
      <c r="O3209" s="513" t="str">
        <f>IF($J3192="TC",0,IF($J3192="Nso",0,VLOOKUP($A3189,'Class-9'!$B$9:$EX$108,94,0)))</f>
        <v/>
      </c>
    </row>
    <row r="3210" spans="1:15" ht="21.75" customHeight="1">
      <c r="A3210" s="1084"/>
      <c r="B3210" s="60" t="s">
        <v>79</v>
      </c>
      <c r="C3210" s="1119" t="s">
        <v>92</v>
      </c>
      <c r="D3210" s="1120"/>
      <c r="E3210" s="1121"/>
      <c r="F3210" s="1125" t="s">
        <v>93</v>
      </c>
      <c r="G3210" s="1126"/>
      <c r="H3210" s="1127" t="s">
        <v>94</v>
      </c>
      <c r="I3210" s="1128"/>
      <c r="J3210" s="1129" t="s">
        <v>47</v>
      </c>
      <c r="K3210" s="1130"/>
      <c r="L3210" s="517" t="s">
        <v>114</v>
      </c>
      <c r="M3210" s="1131" t="s">
        <v>45</v>
      </c>
      <c r="N3210" s="1132"/>
      <c r="O3210" s="518" t="s">
        <v>49</v>
      </c>
    </row>
    <row r="3211" spans="1:15" ht="21.75" customHeight="1" thickBot="1">
      <c r="A3211" s="1084"/>
      <c r="B3211" s="60" t="s">
        <v>79</v>
      </c>
      <c r="C3211" s="1122"/>
      <c r="D3211" s="1123"/>
      <c r="E3211" s="1124"/>
      <c r="F3211" s="1133">
        <f>IF($J3192="TC",0,IF($J3192="Nso",0,VLOOKUP($A3189,'Class-9'!$B$9:$EX$108,146,0)))</f>
        <v>0</v>
      </c>
      <c r="G3211" s="1134"/>
      <c r="H3211" s="1133">
        <f>IF($J3192="TC",0,IF($J3192="Nso",0,VLOOKUP($A3189,'Class-9'!$B$9:$EX$108,147,0)))</f>
        <v>0</v>
      </c>
      <c r="I3211" s="1134"/>
      <c r="J3211" s="1135">
        <f>IF($J3192="TC",0,IF($J3192="Nso",0,VLOOKUP($A3189,'Class-9'!$B$9:$EX$108,148,0)))</f>
        <v>0</v>
      </c>
      <c r="K3211" s="1136"/>
      <c r="L3211" s="349" t="str">
        <f>IF($J3192="TC",0,IF($J3192="Nso",0,VLOOKUP($A3189,'Class-9'!$B$9:$EX$108,149,0)))</f>
        <v/>
      </c>
      <c r="M3211" s="1137" t="str">
        <f>IF($J3192="TC","TC",IF($J3192="Nso","NSO",VLOOKUP($A3189,'Class-9'!$B$9:$EX$108,150,0)))</f>
        <v/>
      </c>
      <c r="N3211" s="1138"/>
      <c r="O3211" s="123" t="str">
        <f>IF($J3192="Nso",0,VLOOKUP($A3189,'Class-9'!$B$9:$EX$108,152,0))</f>
        <v/>
      </c>
    </row>
    <row r="3212" spans="1:15" ht="21.75" customHeight="1">
      <c r="A3212" s="1084"/>
      <c r="B3212" s="60" t="s">
        <v>79</v>
      </c>
      <c r="C3212" s="1186" t="s">
        <v>65</v>
      </c>
      <c r="D3212" s="1187"/>
      <c r="E3212" s="1187"/>
      <c r="F3212" s="1187"/>
      <c r="G3212" s="1187"/>
      <c r="H3212" s="1188"/>
      <c r="I3212" s="1189" t="s">
        <v>66</v>
      </c>
      <c r="J3212" s="1190"/>
      <c r="K3212" s="1190"/>
      <c r="L3212" s="124">
        <f>VLOOKUP($A3189,'Class-9'!$B$9:$EX$108,143,0)</f>
        <v>0</v>
      </c>
      <c r="M3212" s="1191" t="s">
        <v>126</v>
      </c>
      <c r="N3212" s="1192"/>
      <c r="O3212" s="1193"/>
    </row>
    <row r="3213" spans="1:15" ht="21.75" customHeight="1" thickBot="1">
      <c r="A3213" s="1084"/>
      <c r="B3213" s="60" t="s">
        <v>79</v>
      </c>
      <c r="C3213" s="1194" t="s">
        <v>60</v>
      </c>
      <c r="D3213" s="1195"/>
      <c r="E3213" s="1195"/>
      <c r="F3213" s="1196" t="s">
        <v>197</v>
      </c>
      <c r="G3213" s="1196"/>
      <c r="H3213" s="351" t="s">
        <v>53</v>
      </c>
      <c r="I3213" s="1197" t="s">
        <v>67</v>
      </c>
      <c r="J3213" s="1198"/>
      <c r="K3213" s="1198"/>
      <c r="L3213" s="174">
        <f>VLOOKUP($A3189,'Class-9'!$B$9:$EX$108,144,0)</f>
        <v>0</v>
      </c>
      <c r="M3213" s="1199" t="str">
        <f>IF($J3192="TC",0,IF($J3192="Nso",0,VLOOKUP($A3189,'Class-9'!$B$9:$EX$108,145,0)))</f>
        <v/>
      </c>
      <c r="N3213" s="1200"/>
      <c r="O3213" s="1201"/>
    </row>
    <row r="3214" spans="1:15" ht="21.75" customHeight="1">
      <c r="A3214" s="1084"/>
      <c r="B3214" s="60" t="s">
        <v>79</v>
      </c>
      <c r="C3214" s="1194"/>
      <c r="D3214" s="1195"/>
      <c r="E3214" s="1195"/>
      <c r="F3214" s="1196"/>
      <c r="G3214" s="1196"/>
      <c r="H3214" s="490" t="s">
        <v>203</v>
      </c>
      <c r="I3214" s="1202" t="s">
        <v>68</v>
      </c>
      <c r="J3214" s="1203"/>
      <c r="K3214" s="1203"/>
      <c r="L3214" s="1204">
        <f>IF($J3192="TC","Transferred",IF($J3192="Nso","NameSeparated",VLOOKUP($A3189,'Class-9'!$B$9:$EX$108,153,0)))</f>
        <v>0</v>
      </c>
      <c r="M3214" s="1204"/>
      <c r="N3214" s="1204"/>
      <c r="O3214" s="1205"/>
    </row>
    <row r="3215" spans="1:15" s="489" customFormat="1" ht="17.25" customHeight="1">
      <c r="A3215" s="1084"/>
      <c r="B3215" s="488" t="s">
        <v>79</v>
      </c>
      <c r="C3215" s="1166" t="str">
        <f>'Class-9'!$CR$3</f>
        <v>Foundation Of Information Tech.</v>
      </c>
      <c r="D3215" s="1167"/>
      <c r="E3215" s="1168"/>
      <c r="F3215" s="1169" t="str">
        <f>IF($J3192="TC",0,IF($J3192="Nso",0,VLOOKUP($A3189,'Class-9'!$B$9:$GA$108,170,0)))</f>
        <v>0/200</v>
      </c>
      <c r="G3215" s="1169"/>
      <c r="H3215" s="122">
        <f>IF($J3192="TC",0,IF($J3192="Nso",0,VLOOKUP($A3189,'Class-9'!$B$9:$GA$108,106,0)))</f>
        <v>0</v>
      </c>
      <c r="I3215" s="1170" t="s">
        <v>81</v>
      </c>
      <c r="J3215" s="1171"/>
      <c r="K3215" s="1171"/>
      <c r="L3215" s="1172">
        <f>'Class-9'!$T$2</f>
        <v>44676</v>
      </c>
      <c r="M3215" s="1173"/>
      <c r="N3215" s="1173"/>
      <c r="O3215" s="1174"/>
    </row>
    <row r="3216" spans="1:15" s="489" customFormat="1" ht="17.25" customHeight="1">
      <c r="A3216" s="1084"/>
      <c r="B3216" s="488" t="s">
        <v>79</v>
      </c>
      <c r="C3216" s="1175" t="str">
        <f>'Class-9'!$DD$3</f>
        <v>Health &amp; Phy. Edu.</v>
      </c>
      <c r="D3216" s="1169"/>
      <c r="E3216" s="1169"/>
      <c r="F3216" s="1176" t="str">
        <f>IF($J3192="TC",0,IF($J3192="Nso",0,VLOOKUP($A3189,'Class-9'!$B$9:$GA$108,174,0)))</f>
        <v>0/200</v>
      </c>
      <c r="G3216" s="1177"/>
      <c r="H3216" s="122">
        <f>IF($J3192="TC",0,IF($J3192="Nso",0,VLOOKUP($A3189,'Class-9'!$B$9:$GA$108,118,0)))</f>
        <v>0</v>
      </c>
      <c r="I3216" s="1178"/>
      <c r="J3216" s="1179"/>
      <c r="K3216" s="1179"/>
      <c r="L3216" s="1179"/>
      <c r="M3216" s="1179"/>
      <c r="N3216" s="1179"/>
      <c r="O3216" s="1180"/>
    </row>
    <row r="3217" spans="1:16" s="489" customFormat="1" ht="17.25" customHeight="1">
      <c r="A3217" s="1084"/>
      <c r="B3217" s="488" t="s">
        <v>79</v>
      </c>
      <c r="C3217" s="1184" t="str">
        <f>'Class-9'!$DP$3</f>
        <v>S.U.P.W.</v>
      </c>
      <c r="D3217" s="1185"/>
      <c r="E3217" s="1185"/>
      <c r="F3217" s="1176" t="str">
        <f>IF($J3192="TC",0,IF($J3192="Nso",0,VLOOKUP($A3189,'Class-9'!$B$9:$GA$108,178,0)))</f>
        <v>0/100</v>
      </c>
      <c r="G3217" s="1177"/>
      <c r="H3217" s="122">
        <f>IF($J3192="TC",0,IF($J3192="Nso",0,VLOOKUP($A3189,'Class-9'!$B$9:$GA$108,124,0)))</f>
        <v>0</v>
      </c>
      <c r="I3217" s="1181"/>
      <c r="J3217" s="1182"/>
      <c r="K3217" s="1182"/>
      <c r="L3217" s="1182"/>
      <c r="M3217" s="1182"/>
      <c r="N3217" s="1182"/>
      <c r="O3217" s="1183"/>
    </row>
    <row r="3218" spans="1:16" s="489" customFormat="1" ht="17.25" customHeight="1">
      <c r="A3218" s="1084"/>
      <c r="B3218" s="488"/>
      <c r="C3218" s="1184" t="str">
        <f>'Class-9'!$DV$3</f>
        <v>ART EDUCATION</v>
      </c>
      <c r="D3218" s="1185"/>
      <c r="E3218" s="1185"/>
      <c r="F3218" s="1176" t="str">
        <f>IF($J3191="TC",0,IF($J3191="Nso",0,VLOOKUP($A3189,'Class-9'!$B$9:$GA$108,182,0)))</f>
        <v>0/100</v>
      </c>
      <c r="G3218" s="1177"/>
      <c r="H3218" s="122">
        <f>IF($J3191="TC",0,IF($J3191="Nso",0,VLOOKUP($A3189,'Class-9'!$B$9:$GA$108,130,0)))</f>
        <v>0</v>
      </c>
      <c r="I3218" s="1237" t="s">
        <v>95</v>
      </c>
      <c r="J3218" s="1221"/>
      <c r="K3218" s="1221"/>
      <c r="L3218" s="1221"/>
      <c r="M3218" s="1221"/>
      <c r="N3218" s="1221"/>
      <c r="O3218" s="1222"/>
    </row>
    <row r="3219" spans="1:16" s="489" customFormat="1" ht="17.25" customHeight="1" thickBot="1">
      <c r="A3219" s="1084"/>
      <c r="B3219" s="488" t="s">
        <v>79</v>
      </c>
      <c r="C3219" s="1238" t="str">
        <f>'Class-9'!$EB$3</f>
        <v>H &amp; C RAJ</v>
      </c>
      <c r="D3219" s="1239"/>
      <c r="E3219" s="1239"/>
      <c r="F3219" s="1240" t="str">
        <f>IF($J3192="TC",0,IF($J3192="Nso",0,VLOOKUP($A3189,'Class-9'!$B$9:$GZ$108,186,0)))</f>
        <v>0/200</v>
      </c>
      <c r="G3219" s="1241"/>
      <c r="H3219" s="468">
        <f>IF($J3192="TC",0,IF($J3192="Nso",0,VLOOKUP($A3189,'Class-9'!$B$9:$GAZ$108,142,0)))</f>
        <v>0</v>
      </c>
      <c r="I3219" s="1237" t="s">
        <v>74</v>
      </c>
      <c r="J3219" s="1221"/>
      <c r="K3219" s="1221"/>
      <c r="L3219" s="1221"/>
      <c r="M3219" s="1221"/>
      <c r="N3219" s="1221"/>
      <c r="O3219" s="1222"/>
    </row>
    <row r="3220" spans="1:16" ht="17.25" customHeight="1">
      <c r="A3220" s="1084"/>
      <c r="B3220" s="49" t="s">
        <v>79</v>
      </c>
      <c r="C3220" s="1209" t="s">
        <v>205</v>
      </c>
      <c r="D3220" s="1210"/>
      <c r="E3220" s="1211"/>
      <c r="F3220" s="1218" t="s">
        <v>206</v>
      </c>
      <c r="G3220" s="1219"/>
      <c r="H3220" s="519" t="s">
        <v>34</v>
      </c>
      <c r="I3220" s="1220" t="s">
        <v>75</v>
      </c>
      <c r="J3220" s="1221"/>
      <c r="K3220" s="1221"/>
      <c r="L3220" s="1221"/>
      <c r="M3220" s="1221"/>
      <c r="N3220" s="1221"/>
      <c r="O3220" s="1222"/>
    </row>
    <row r="3221" spans="1:16" ht="17.25" customHeight="1">
      <c r="A3221" s="1084"/>
      <c r="B3221" s="49" t="s">
        <v>79</v>
      </c>
      <c r="C3221" s="1212"/>
      <c r="D3221" s="1213"/>
      <c r="E3221" s="1214"/>
      <c r="F3221" s="1223" t="s">
        <v>207</v>
      </c>
      <c r="G3221" s="1224"/>
      <c r="H3221" s="520" t="s">
        <v>204</v>
      </c>
      <c r="I3221" s="1225" t="s">
        <v>76</v>
      </c>
      <c r="J3221" s="1226"/>
      <c r="K3221" s="1226"/>
      <c r="L3221" s="1226"/>
      <c r="M3221" s="1226"/>
      <c r="N3221" s="1226"/>
      <c r="O3221" s="1227"/>
    </row>
    <row r="3222" spans="1:16" ht="17.25" customHeight="1">
      <c r="A3222" s="1084"/>
      <c r="B3222" s="49" t="s">
        <v>79</v>
      </c>
      <c r="C3222" s="1212"/>
      <c r="D3222" s="1213"/>
      <c r="E3222" s="1214"/>
      <c r="F3222" s="1223" t="s">
        <v>211</v>
      </c>
      <c r="G3222" s="1224"/>
      <c r="H3222" s="520" t="s">
        <v>69</v>
      </c>
      <c r="I3222" s="1228"/>
      <c r="J3222" s="1229"/>
      <c r="K3222" s="1229"/>
      <c r="L3222" s="1229"/>
      <c r="M3222" s="1229"/>
      <c r="N3222" s="1229"/>
      <c r="O3222" s="1230"/>
    </row>
    <row r="3223" spans="1:16" ht="17.25" customHeight="1">
      <c r="A3223" s="1084"/>
      <c r="B3223" s="49" t="s">
        <v>79</v>
      </c>
      <c r="C3223" s="1212"/>
      <c r="D3223" s="1213"/>
      <c r="E3223" s="1214"/>
      <c r="F3223" s="1223" t="s">
        <v>212</v>
      </c>
      <c r="G3223" s="1224"/>
      <c r="H3223" s="520" t="s">
        <v>70</v>
      </c>
      <c r="I3223" s="1228"/>
      <c r="J3223" s="1229"/>
      <c r="K3223" s="1229"/>
      <c r="L3223" s="1229"/>
      <c r="M3223" s="1229"/>
      <c r="N3223" s="1229"/>
      <c r="O3223" s="1230"/>
    </row>
    <row r="3224" spans="1:16" ht="17.25" customHeight="1">
      <c r="A3224" s="1084"/>
      <c r="B3224" s="49" t="s">
        <v>79</v>
      </c>
      <c r="C3224" s="1212"/>
      <c r="D3224" s="1213"/>
      <c r="E3224" s="1214"/>
      <c r="F3224" s="1223" t="s">
        <v>125</v>
      </c>
      <c r="G3224" s="1224"/>
      <c r="H3224" s="520" t="s">
        <v>72</v>
      </c>
      <c r="I3224" s="1231" t="s">
        <v>96</v>
      </c>
      <c r="J3224" s="1232"/>
      <c r="K3224" s="1232"/>
      <c r="L3224" s="1232"/>
      <c r="M3224" s="1232"/>
      <c r="N3224" s="1232"/>
      <c r="O3224" s="1233"/>
    </row>
    <row r="3225" spans="1:16" ht="17.25" customHeight="1" thickBot="1">
      <c r="A3225" s="1084"/>
      <c r="B3225" s="62" t="s">
        <v>79</v>
      </c>
      <c r="C3225" s="1215"/>
      <c r="D3225" s="1216"/>
      <c r="E3225" s="1217"/>
      <c r="F3225" s="1206" t="s">
        <v>208</v>
      </c>
      <c r="G3225" s="1207"/>
      <c r="H3225" s="521" t="s">
        <v>71</v>
      </c>
      <c r="I3225" s="1234"/>
      <c r="J3225" s="1235"/>
      <c r="K3225" s="1235"/>
      <c r="L3225" s="1235"/>
      <c r="M3225" s="1235"/>
      <c r="N3225" s="1235"/>
      <c r="O3225" s="1236"/>
    </row>
    <row r="3226" spans="1:16" ht="24.75" customHeight="1" thickTop="1" thickBot="1">
      <c r="A3226" s="504">
        <f>A3189+1</f>
        <v>87</v>
      </c>
      <c r="B3226" s="1083" t="s">
        <v>56</v>
      </c>
      <c r="C3226" s="1083"/>
      <c r="D3226" s="1083"/>
      <c r="E3226" s="1083"/>
      <c r="F3226" s="1083"/>
      <c r="G3226" s="1083"/>
      <c r="H3226" s="1083"/>
      <c r="I3226" s="1083"/>
      <c r="J3226" s="1083"/>
      <c r="K3226" s="1083"/>
      <c r="L3226" s="1083"/>
      <c r="M3226" s="1083"/>
      <c r="N3226" s="1083"/>
      <c r="O3226" s="1083"/>
    </row>
    <row r="3227" spans="1:16" ht="42" customHeight="1" thickTop="1">
      <c r="A3227" s="1084"/>
      <c r="B3227" s="1085"/>
      <c r="C3227" s="1086"/>
      <c r="D3227" s="1089" t="str">
        <f>Master!$E$8</f>
        <v>Govt. Sr. Secondary School Raimalwada</v>
      </c>
      <c r="E3227" s="1090"/>
      <c r="F3227" s="1090"/>
      <c r="G3227" s="1090"/>
      <c r="H3227" s="1090"/>
      <c r="I3227" s="1090"/>
      <c r="J3227" s="1090"/>
      <c r="K3227" s="1090"/>
      <c r="L3227" s="1090"/>
      <c r="M3227" s="1090"/>
      <c r="N3227" s="1090"/>
      <c r="O3227" s="1091"/>
    </row>
    <row r="3228" spans="1:16" ht="27.75" customHeight="1" thickBot="1">
      <c r="A3228" s="1084"/>
      <c r="B3228" s="1087"/>
      <c r="C3228" s="1088"/>
      <c r="D3228" s="1092" t="str">
        <f>Master!$E$11</f>
        <v>P.S.-Bapini (Jodhpur)</v>
      </c>
      <c r="E3228" s="1093"/>
      <c r="F3228" s="1093"/>
      <c r="G3228" s="1093"/>
      <c r="H3228" s="1093"/>
      <c r="I3228" s="1093"/>
      <c r="J3228" s="1093"/>
      <c r="K3228" s="1093"/>
      <c r="L3228" s="1093"/>
      <c r="M3228" s="1093"/>
      <c r="N3228" s="1093"/>
      <c r="O3228" s="1094"/>
    </row>
    <row r="3229" spans="1:16" ht="17.25" customHeight="1">
      <c r="A3229" s="1084"/>
      <c r="B3229" s="352"/>
      <c r="C3229" s="1095" t="s">
        <v>188</v>
      </c>
      <c r="D3229" s="1096"/>
      <c r="E3229" s="1096"/>
      <c r="F3229" s="1096"/>
      <c r="G3229" s="1097"/>
      <c r="H3229" s="1104" t="s">
        <v>161</v>
      </c>
      <c r="I3229" s="1104"/>
      <c r="J3229" s="1107">
        <f>VLOOKUP($A3226,'Class-9'!$B$9:$K$108,6)</f>
        <v>0</v>
      </c>
      <c r="K3229" s="1108"/>
      <c r="L3229" s="1113" t="s">
        <v>77</v>
      </c>
      <c r="M3229" s="1114"/>
      <c r="N3229" s="1115" t="str">
        <f>Master!$E$14</f>
        <v>08151106901</v>
      </c>
      <c r="O3229" s="1116"/>
    </row>
    <row r="3230" spans="1:16" ht="17.25" customHeight="1">
      <c r="A3230" s="1084"/>
      <c r="B3230" s="47"/>
      <c r="C3230" s="1098"/>
      <c r="D3230" s="1099"/>
      <c r="E3230" s="1099"/>
      <c r="F3230" s="1099"/>
      <c r="G3230" s="1100"/>
      <c r="H3230" s="1105"/>
      <c r="I3230" s="1105"/>
      <c r="J3230" s="1109"/>
      <c r="K3230" s="1110"/>
      <c r="L3230" s="1071" t="s">
        <v>73</v>
      </c>
      <c r="M3230" s="1072"/>
      <c r="N3230" s="1072"/>
      <c r="O3230" s="1073"/>
      <c r="P3230" s="165" t="s">
        <v>196</v>
      </c>
    </row>
    <row r="3231" spans="1:16" ht="17.25" customHeight="1" thickBot="1">
      <c r="A3231" s="1084"/>
      <c r="B3231" s="47"/>
      <c r="C3231" s="1101"/>
      <c r="D3231" s="1102"/>
      <c r="E3231" s="1102"/>
      <c r="F3231" s="1102"/>
      <c r="G3231" s="1103"/>
      <c r="H3231" s="1106"/>
      <c r="I3231" s="1106"/>
      <c r="J3231" s="1111"/>
      <c r="K3231" s="1112"/>
      <c r="L3231" s="1074" t="s">
        <v>57</v>
      </c>
      <c r="M3231" s="1075"/>
      <c r="N3231" s="1076" t="str">
        <f>Master!$E$6</f>
        <v>2021-22</v>
      </c>
      <c r="O3231" s="1077"/>
    </row>
    <row r="3232" spans="1:16" ht="21.75" customHeight="1">
      <c r="A3232" s="1084"/>
      <c r="B3232" s="49" t="s">
        <v>79</v>
      </c>
      <c r="C3232" s="1078" t="s">
        <v>22</v>
      </c>
      <c r="D3232" s="1079"/>
      <c r="E3232" s="1079"/>
      <c r="F3232" s="1080"/>
      <c r="G3232" s="482" t="s">
        <v>186</v>
      </c>
      <c r="H3232" s="1081">
        <f>VLOOKUP($A3226,'Class-9'!$B$9:$EX$108,4,0)</f>
        <v>0</v>
      </c>
      <c r="I3232" s="1081"/>
      <c r="J3232" s="1081"/>
      <c r="K3232" s="1081"/>
      <c r="L3232" s="1081"/>
      <c r="M3232" s="1081"/>
      <c r="N3232" s="1081"/>
      <c r="O3232" s="1082"/>
    </row>
    <row r="3233" spans="1:15" ht="21.75" customHeight="1">
      <c r="A3233" s="1084"/>
      <c r="B3233" s="49" t="s">
        <v>79</v>
      </c>
      <c r="C3233" s="1065" t="s">
        <v>24</v>
      </c>
      <c r="D3233" s="1066"/>
      <c r="E3233" s="1066"/>
      <c r="F3233" s="1067"/>
      <c r="G3233" s="483" t="s">
        <v>186</v>
      </c>
      <c r="H3233" s="1068">
        <f>VLOOKUP($A3226,'Class-9'!$B$9:$EX$108,7,0)</f>
        <v>0</v>
      </c>
      <c r="I3233" s="1068"/>
      <c r="J3233" s="1068"/>
      <c r="K3233" s="1068"/>
      <c r="L3233" s="1068"/>
      <c r="M3233" s="1068"/>
      <c r="N3233" s="1068"/>
      <c r="O3233" s="1069"/>
    </row>
    <row r="3234" spans="1:15" ht="21.75" customHeight="1">
      <c r="A3234" s="1084"/>
      <c r="B3234" s="49" t="s">
        <v>79</v>
      </c>
      <c r="C3234" s="1065" t="s">
        <v>25</v>
      </c>
      <c r="D3234" s="1066"/>
      <c r="E3234" s="1066"/>
      <c r="F3234" s="1067"/>
      <c r="G3234" s="483" t="s">
        <v>186</v>
      </c>
      <c r="H3234" s="1068">
        <f>VLOOKUP($A3226,'Class-9'!$B$9:$EX$108,8,0)</f>
        <v>0</v>
      </c>
      <c r="I3234" s="1068"/>
      <c r="J3234" s="1068"/>
      <c r="K3234" s="1068"/>
      <c r="L3234" s="1068"/>
      <c r="M3234" s="1068"/>
      <c r="N3234" s="1068"/>
      <c r="O3234" s="1069"/>
    </row>
    <row r="3235" spans="1:15" ht="21.75" customHeight="1">
      <c r="A3235" s="1084"/>
      <c r="B3235" s="49" t="s">
        <v>79</v>
      </c>
      <c r="C3235" s="1065" t="s">
        <v>58</v>
      </c>
      <c r="D3235" s="1066"/>
      <c r="E3235" s="1066"/>
      <c r="F3235" s="1067"/>
      <c r="G3235" s="483" t="s">
        <v>186</v>
      </c>
      <c r="H3235" s="1068">
        <f>VLOOKUP($A3226,'Class-9'!$B$9:$EX$108,9,0)</f>
        <v>0</v>
      </c>
      <c r="I3235" s="1068"/>
      <c r="J3235" s="1068"/>
      <c r="K3235" s="1068"/>
      <c r="L3235" s="1068"/>
      <c r="M3235" s="1068"/>
      <c r="N3235" s="1068"/>
      <c r="O3235" s="1069"/>
    </row>
    <row r="3236" spans="1:15" ht="21.75" customHeight="1">
      <c r="A3236" s="1084"/>
      <c r="B3236" s="49" t="s">
        <v>79</v>
      </c>
      <c r="C3236" s="1065" t="s">
        <v>59</v>
      </c>
      <c r="D3236" s="1066"/>
      <c r="E3236" s="1066"/>
      <c r="F3236" s="1067"/>
      <c r="G3236" s="483" t="s">
        <v>186</v>
      </c>
      <c r="H3236" s="1070" t="str">
        <f>CONCATENATE('Class-9'!$G$4,'Class-9'!$J$4)</f>
        <v>9(A)</v>
      </c>
      <c r="I3236" s="1068"/>
      <c r="J3236" s="1068"/>
      <c r="K3236" s="1068"/>
      <c r="L3236" s="1068"/>
      <c r="M3236" s="1068"/>
      <c r="N3236" s="1068"/>
      <c r="O3236" s="1069"/>
    </row>
    <row r="3237" spans="1:15" ht="21.75" customHeight="1" thickBot="1">
      <c r="A3237" s="1084"/>
      <c r="B3237" s="49" t="s">
        <v>79</v>
      </c>
      <c r="C3237" s="1145" t="s">
        <v>27</v>
      </c>
      <c r="D3237" s="1146"/>
      <c r="E3237" s="1146"/>
      <c r="F3237" s="1147"/>
      <c r="G3237" s="484" t="s">
        <v>186</v>
      </c>
      <c r="H3237" s="1148">
        <f>VLOOKUP($A3226,'Class-9'!$B$9:$EX$108,10,0)</f>
        <v>0</v>
      </c>
      <c r="I3237" s="1148"/>
      <c r="J3237" s="1148"/>
      <c r="K3237" s="1148"/>
      <c r="L3237" s="1148"/>
      <c r="M3237" s="1148"/>
      <c r="N3237" s="1148"/>
      <c r="O3237" s="1149"/>
    </row>
    <row r="3238" spans="1:15" ht="19.5" customHeight="1">
      <c r="A3238" s="1084"/>
      <c r="B3238" s="60" t="s">
        <v>79</v>
      </c>
      <c r="C3238" s="1150" t="s">
        <v>60</v>
      </c>
      <c r="D3238" s="1151"/>
      <c r="E3238" s="1154" t="s">
        <v>83</v>
      </c>
      <c r="F3238" s="1154" t="s">
        <v>84</v>
      </c>
      <c r="G3238" s="1156" t="s">
        <v>33</v>
      </c>
      <c r="H3238" s="1158" t="s">
        <v>61</v>
      </c>
      <c r="I3238" s="1158"/>
      <c r="J3238" s="1159"/>
      <c r="K3238" s="1160" t="s">
        <v>100</v>
      </c>
      <c r="L3238" s="1161"/>
      <c r="M3238" s="1162"/>
      <c r="N3238" s="1154" t="s">
        <v>91</v>
      </c>
      <c r="O3238" s="1163" t="s">
        <v>209</v>
      </c>
    </row>
    <row r="3239" spans="1:15" ht="21.75" customHeight="1">
      <c r="A3239" s="1084"/>
      <c r="B3239" s="60"/>
      <c r="C3239" s="1152"/>
      <c r="D3239" s="1153"/>
      <c r="E3239" s="1155"/>
      <c r="F3239" s="1155"/>
      <c r="G3239" s="1157"/>
      <c r="H3239" s="507" t="s">
        <v>32</v>
      </c>
      <c r="I3239" s="347" t="s">
        <v>199</v>
      </c>
      <c r="J3239" s="508" t="s">
        <v>33</v>
      </c>
      <c r="K3239" s="507" t="s">
        <v>32</v>
      </c>
      <c r="L3239" s="347" t="s">
        <v>199</v>
      </c>
      <c r="M3239" s="508" t="s">
        <v>33</v>
      </c>
      <c r="N3239" s="1155"/>
      <c r="O3239" s="1164"/>
    </row>
    <row r="3240" spans="1:15" ht="21.75" customHeight="1" thickBot="1">
      <c r="A3240" s="1084"/>
      <c r="B3240" s="60" t="s">
        <v>79</v>
      </c>
      <c r="C3240" s="1139" t="s">
        <v>62</v>
      </c>
      <c r="D3240" s="1140"/>
      <c r="E3240" s="509">
        <f>'Class-9'!$L$7</f>
        <v>20</v>
      </c>
      <c r="F3240" s="509">
        <f>'Class-9'!$M$7</f>
        <v>20</v>
      </c>
      <c r="G3240" s="510">
        <f>SUM(E3240:F3240)</f>
        <v>40</v>
      </c>
      <c r="H3240" s="509">
        <f>'Class-9'!$O$7</f>
        <v>48</v>
      </c>
      <c r="I3240" s="509">
        <f>'Class-9'!$P$7</f>
        <v>12</v>
      </c>
      <c r="J3240" s="510">
        <f>SUM(H3240:I3240)</f>
        <v>60</v>
      </c>
      <c r="K3240" s="509">
        <f>'Class-9'!$R$7</f>
        <v>80</v>
      </c>
      <c r="L3240" s="509">
        <f>'Class-9'!$S$7</f>
        <v>20</v>
      </c>
      <c r="M3240" s="510">
        <f>SUM(K3240:L3240)</f>
        <v>100</v>
      </c>
      <c r="N3240" s="509">
        <f>SUM(G3240,J3240,M3240)</f>
        <v>200</v>
      </c>
      <c r="O3240" s="1165"/>
    </row>
    <row r="3241" spans="1:15" ht="17.25" customHeight="1">
      <c r="A3241" s="1084"/>
      <c r="B3241" s="60" t="s">
        <v>79</v>
      </c>
      <c r="C3241" s="1141" t="str">
        <f>'Class-9'!$L$3</f>
        <v>HINDI</v>
      </c>
      <c r="D3241" s="1142"/>
      <c r="E3241" s="511">
        <f>IF($J3229="TC",0,IF($J3229="Nso",0,VLOOKUP($A3226,'Class-9'!$B$9:$EX$108,11,0)))</f>
        <v>0</v>
      </c>
      <c r="F3241" s="511">
        <f>IF($J3229="TC",0,IF($J3229="Nso",0,VLOOKUP($A3226,'Class-9'!$B$9:$EX$108,12,0)))</f>
        <v>0</v>
      </c>
      <c r="G3241" s="512">
        <f>E3241+F3241</f>
        <v>0</v>
      </c>
      <c r="H3241" s="511">
        <f>IF($J3229="TC",0,IF($J3229="Nso",0,VLOOKUP($A3226,'Class-9'!$B$9:$EX$108,14,0)))</f>
        <v>0</v>
      </c>
      <c r="I3241" s="511">
        <f>IF($J3229="TC",0,IF($J3229="Nso",0,VLOOKUP($A3226,'Class-9'!$B$9:$EX$108,15,0)))</f>
        <v>0</v>
      </c>
      <c r="J3241" s="512">
        <f>H3241+I3241</f>
        <v>0</v>
      </c>
      <c r="K3241" s="511">
        <f>IF($J3229="TC",0,IF($J3229="Nso",0,VLOOKUP($A3226,'Class-9'!$B$9:$EX$108,17,0)))</f>
        <v>0</v>
      </c>
      <c r="L3241" s="511">
        <f>IF($J3229="Nso",0,VLOOKUP($A3226,'Class-9'!$B$9:$EX$108,18,0))</f>
        <v>0</v>
      </c>
      <c r="M3241" s="512">
        <f>K3241+L3241</f>
        <v>0</v>
      </c>
      <c r="N3241" s="511">
        <f>G3241+J3241+M3241</f>
        <v>0</v>
      </c>
      <c r="O3241" s="513" t="str">
        <f>IF($J3229="TC",0,IF($J3229="Nso",0,VLOOKUP($A3226,'Class-9'!$B$9:$EX$108,24,0)))</f>
        <v/>
      </c>
    </row>
    <row r="3242" spans="1:15" ht="17.25" customHeight="1">
      <c r="A3242" s="1084"/>
      <c r="B3242" s="60" t="s">
        <v>79</v>
      </c>
      <c r="C3242" s="1143" t="str">
        <f>'Class-9'!$Z$3</f>
        <v>ENGLISH</v>
      </c>
      <c r="D3242" s="1144"/>
      <c r="E3242" s="511">
        <f>IF($J3229="TC",0,IF($J3229="Nso",0,VLOOKUP($A3226,'Class-9'!$B$9:$EX$108,25,0)))</f>
        <v>0</v>
      </c>
      <c r="F3242" s="511">
        <f>IF($J3229="TC",0,IF($J3229="Nso",0,VLOOKUP($A3226,'Class-9'!$B$9:$EX$108,26,0)))</f>
        <v>0</v>
      </c>
      <c r="G3242" s="514">
        <f t="shared" ref="G3242:G3246" si="344">E3242+F3242</f>
        <v>0</v>
      </c>
      <c r="H3242" s="472">
        <f>IF($J3229="TC",0,IF($J3229="Nso",0,VLOOKUP($A3226,'Class-9'!$B$9:$EX$108,28,0)))</f>
        <v>0</v>
      </c>
      <c r="I3242" s="511">
        <f>IF($J3229="TC",0,IF($J3229="Nso",0,VLOOKUP($A3226,'Class-9'!$B$9:$EX$108,29,0)))</f>
        <v>0</v>
      </c>
      <c r="J3242" s="514">
        <f t="shared" ref="J3242:J3246" si="345">H3242+I3242</f>
        <v>0</v>
      </c>
      <c r="K3242" s="511">
        <f>IF($J3229="TC",0,IF($J3229="Nso",0,VLOOKUP($A3226,'Class-9'!$B$9:$EX$108,31,0)))</f>
        <v>0</v>
      </c>
      <c r="L3242" s="511">
        <f>IF($J3229="Nso",0,VLOOKUP($A3226,'Class-9'!$B$9:$EX$108,32,0))</f>
        <v>0</v>
      </c>
      <c r="M3242" s="514">
        <f t="shared" ref="M3242:M3246" si="346">K3242+L3242</f>
        <v>0</v>
      </c>
      <c r="N3242" s="511">
        <f t="shared" ref="N3242:N3246" si="347">G3242+J3242+M3242</f>
        <v>0</v>
      </c>
      <c r="O3242" s="513" t="str">
        <f>IF($J3229="TC",0,IF($J3229="Nso",0,VLOOKUP($A3226,'Class-9'!$B$9:$EX$108,38,0)))</f>
        <v/>
      </c>
    </row>
    <row r="3243" spans="1:15" ht="17.25" customHeight="1">
      <c r="A3243" s="1084"/>
      <c r="B3243" s="60" t="s">
        <v>79</v>
      </c>
      <c r="C3243" s="1143" t="str">
        <f>'Class-9'!$AN$3</f>
        <v>SANSKRIT</v>
      </c>
      <c r="D3243" s="1144"/>
      <c r="E3243" s="511">
        <f>IF($J3229="TC",0,IF($J3229="Nso",0,VLOOKUP($A3226,'Class-9'!$B$9:$EX$108,39,0)))</f>
        <v>0</v>
      </c>
      <c r="F3243" s="511">
        <f>IF($J3229="TC",0,IF($J3229="TC",0,IF($J3229="Nso",0,VLOOKUP($A3226,'Class-9'!$B$9:$EX$108,40,0))))</f>
        <v>0</v>
      </c>
      <c r="G3243" s="514">
        <f t="shared" si="344"/>
        <v>0</v>
      </c>
      <c r="H3243" s="472">
        <f>IF($J3229="TC",0,IF($J3229="Nso",0,VLOOKUP($A3226,'Class-9'!$B$9:$EX$108,42,0)))</f>
        <v>0</v>
      </c>
      <c r="I3243" s="511">
        <f>IF($J3229="TC",0,IF($J3229="Nso",0,VLOOKUP($A3226,'Class-9'!$B$9:$EX$108,43,0)))</f>
        <v>0</v>
      </c>
      <c r="J3243" s="514">
        <f t="shared" si="345"/>
        <v>0</v>
      </c>
      <c r="K3243" s="511">
        <f>IF($J3229="TC",0,IF($J3229="Nso",0,VLOOKUP($A3226,'Class-9'!$B$9:$EX$108,45,0)))</f>
        <v>0</v>
      </c>
      <c r="L3243" s="511">
        <f>IF($J3229="Nso",0,VLOOKUP($A3226,'Class-9'!$B$9:$EX$108,46,0))</f>
        <v>0</v>
      </c>
      <c r="M3243" s="514">
        <f t="shared" si="346"/>
        <v>0</v>
      </c>
      <c r="N3243" s="511">
        <f t="shared" si="347"/>
        <v>0</v>
      </c>
      <c r="O3243" s="513" t="str">
        <f>IF($J3229="TC",0,IF($J3229="Nso",0,VLOOKUP($A3226,'Class-9'!$B$9:$EX$108,52,0)))</f>
        <v/>
      </c>
    </row>
    <row r="3244" spans="1:15" ht="17.25" customHeight="1">
      <c r="A3244" s="1084"/>
      <c r="B3244" s="60" t="s">
        <v>79</v>
      </c>
      <c r="C3244" s="1143" t="str">
        <f>'Class-9'!$BB$3</f>
        <v>SCIENCE</v>
      </c>
      <c r="D3244" s="1144"/>
      <c r="E3244" s="511">
        <f>IF($J3229="TC",0,IF($J3229="Nso",0,VLOOKUP($A3226,'Class-9'!$B$9:$EX$108,53,0)))</f>
        <v>0</v>
      </c>
      <c r="F3244" s="511">
        <f>IF($J3229="TC",0,IF($J3229="Nso",0,VLOOKUP($A3226,'Class-9'!$B$9:$EX$108,54,0)))</f>
        <v>0</v>
      </c>
      <c r="G3244" s="514">
        <f t="shared" si="344"/>
        <v>0</v>
      </c>
      <c r="H3244" s="472">
        <f>IF($J3229="TC",0,IF($J3229="Nso",0,VLOOKUP($A3226,'Class-9'!$B$9:$EX$108,56,0)))</f>
        <v>0</v>
      </c>
      <c r="I3244" s="511">
        <f>IF($J3229="TC",0,IF($J3229="Nso",0,VLOOKUP($A3226,'Class-9'!$B$9:$EX$108,57,0)))</f>
        <v>0</v>
      </c>
      <c r="J3244" s="514">
        <f t="shared" si="345"/>
        <v>0</v>
      </c>
      <c r="K3244" s="511">
        <f>IF($J3229="TC",0,IF($J3229="Nso",0,VLOOKUP($A3226,'Class-9'!$B$9:$EX$108,59,0)))</f>
        <v>0</v>
      </c>
      <c r="L3244" s="511">
        <f>IF($J3229="Nso",0,VLOOKUP($A3226,'Class-9'!$B$9:$EX$108,60,0))</f>
        <v>0</v>
      </c>
      <c r="M3244" s="514">
        <f t="shared" si="346"/>
        <v>0</v>
      </c>
      <c r="N3244" s="511">
        <f t="shared" si="347"/>
        <v>0</v>
      </c>
      <c r="O3244" s="513" t="str">
        <f>IF($J3229="TC",0,IF($J3229="Nso",0,VLOOKUP($A3226,'Class-9'!$B$9:$EX$108,66,0)))</f>
        <v/>
      </c>
    </row>
    <row r="3245" spans="1:15" ht="17.25" customHeight="1">
      <c r="A3245" s="1084"/>
      <c r="B3245" s="60" t="s">
        <v>79</v>
      </c>
      <c r="C3245" s="1143" t="str">
        <f>'Class-9'!$BP$3</f>
        <v>MATHEMATICS</v>
      </c>
      <c r="D3245" s="1144"/>
      <c r="E3245" s="511">
        <f>IF($J3229="TC",0,IF($J3229="Nso",0,VLOOKUP($A3226,'Class-9'!$B$9:$EX$108,67,0)))</f>
        <v>0</v>
      </c>
      <c r="F3245" s="511">
        <f>IF($J3229="TC",0,IF($J3229="Nso",0,VLOOKUP($A3226,'Class-9'!$B$9:$EX$108,68,0)))</f>
        <v>0</v>
      </c>
      <c r="G3245" s="514">
        <f t="shared" si="344"/>
        <v>0</v>
      </c>
      <c r="H3245" s="472">
        <f>IF($J3229="TC",0,IF($J3229="Nso",0,VLOOKUP($A3226,'Class-9'!$B$9:$EX$108,70,0)))</f>
        <v>0</v>
      </c>
      <c r="I3245" s="511">
        <f>IF($J3229="TC",0,IF($J3229="Nso",0,VLOOKUP($A3226,'Class-9'!$B$9:$EX$108,71,0)))</f>
        <v>0</v>
      </c>
      <c r="J3245" s="514">
        <f t="shared" si="345"/>
        <v>0</v>
      </c>
      <c r="K3245" s="511">
        <f>IF($J3229="TC",0,IF($J3229="Nso",0,VLOOKUP($A3226,'Class-9'!$B$9:$EX$108,73,0)))</f>
        <v>0</v>
      </c>
      <c r="L3245" s="511">
        <f>IF($J3229="Nso",0,VLOOKUP($A3226,'Class-9'!$B$9:$EX$108,74,0))</f>
        <v>0</v>
      </c>
      <c r="M3245" s="514">
        <f t="shared" si="346"/>
        <v>0</v>
      </c>
      <c r="N3245" s="511">
        <f t="shared" si="347"/>
        <v>0</v>
      </c>
      <c r="O3245" s="513" t="str">
        <f>IF($J3229="TC",0,IF($J3229="Nso",0,VLOOKUP($A3226,'Class-9'!$B$9:$EX$108,80,0)))</f>
        <v/>
      </c>
    </row>
    <row r="3246" spans="1:15" ht="17.25" customHeight="1" thickBot="1">
      <c r="A3246" s="1084"/>
      <c r="B3246" s="60" t="s">
        <v>79</v>
      </c>
      <c r="C3246" s="1117" t="str">
        <f>'Class-9'!$CD$3</f>
        <v>SOCIAL SCIENCE</v>
      </c>
      <c r="D3246" s="1118"/>
      <c r="E3246" s="511">
        <f>IF($J3229="TC",0,IF($J3229="Nso",0,VLOOKUP($A3226,'Class-9'!$B$9:$EX$108,81,0)))</f>
        <v>0</v>
      </c>
      <c r="F3246" s="511">
        <f>IF($J3229="TC",0,IF($J3229="Nso",0,VLOOKUP($A3226,'Class-9'!$B$9:$EX$108,82,0)))</f>
        <v>0</v>
      </c>
      <c r="G3246" s="515">
        <f t="shared" si="344"/>
        <v>0</v>
      </c>
      <c r="H3246" s="516">
        <f>IF($J3229="TC",0,IF($J3229="Nso",0,VLOOKUP($A3226,'Class-9'!$B$9:$EX$108,84,0)))</f>
        <v>0</v>
      </c>
      <c r="I3246" s="511">
        <f>IF($J3229="TC",0,IF($J3229="Nso",0,VLOOKUP($A3226,'Class-9'!$B$9:$EX$108,85,0)))</f>
        <v>0</v>
      </c>
      <c r="J3246" s="515">
        <f t="shared" si="345"/>
        <v>0</v>
      </c>
      <c r="K3246" s="511">
        <f>IF($J3229="TC",0,IF($J3229="Nso",0,VLOOKUP($A3226,'Class-9'!$B$9:$EX$108,87,0)))</f>
        <v>0</v>
      </c>
      <c r="L3246" s="511">
        <f>IF($J3229="Nso",0,VLOOKUP($A3226,'Class-9'!$B$9:$EX$108,88,0))</f>
        <v>0</v>
      </c>
      <c r="M3246" s="515">
        <f t="shared" si="346"/>
        <v>0</v>
      </c>
      <c r="N3246" s="511">
        <f t="shared" si="347"/>
        <v>0</v>
      </c>
      <c r="O3246" s="513" t="str">
        <f>IF($J3229="TC",0,IF($J3229="Nso",0,VLOOKUP($A3226,'Class-9'!$B$9:$EX$108,94,0)))</f>
        <v/>
      </c>
    </row>
    <row r="3247" spans="1:15" ht="21.75" customHeight="1">
      <c r="A3247" s="1084"/>
      <c r="B3247" s="60" t="s">
        <v>79</v>
      </c>
      <c r="C3247" s="1119" t="s">
        <v>92</v>
      </c>
      <c r="D3247" s="1120"/>
      <c r="E3247" s="1121"/>
      <c r="F3247" s="1125" t="s">
        <v>93</v>
      </c>
      <c r="G3247" s="1126"/>
      <c r="H3247" s="1127" t="s">
        <v>94</v>
      </c>
      <c r="I3247" s="1128"/>
      <c r="J3247" s="1129" t="s">
        <v>47</v>
      </c>
      <c r="K3247" s="1130"/>
      <c r="L3247" s="517" t="s">
        <v>114</v>
      </c>
      <c r="M3247" s="1131" t="s">
        <v>45</v>
      </c>
      <c r="N3247" s="1132"/>
      <c r="O3247" s="518" t="s">
        <v>49</v>
      </c>
    </row>
    <row r="3248" spans="1:15" ht="21.75" customHeight="1" thickBot="1">
      <c r="A3248" s="1084"/>
      <c r="B3248" s="60" t="s">
        <v>79</v>
      </c>
      <c r="C3248" s="1122"/>
      <c r="D3248" s="1123"/>
      <c r="E3248" s="1124"/>
      <c r="F3248" s="1133">
        <f>IF($J3229="TC",0,IF($J3229="Nso",0,VLOOKUP($A3226,'Class-9'!$B$9:$EX$108,146,0)))</f>
        <v>0</v>
      </c>
      <c r="G3248" s="1134"/>
      <c r="H3248" s="1133">
        <f>IF($J3229="TC",0,IF($J3229="Nso",0,VLOOKUP($A3226,'Class-9'!$B$9:$EX$108,147,0)))</f>
        <v>0</v>
      </c>
      <c r="I3248" s="1134"/>
      <c r="J3248" s="1135">
        <f>IF($J3229="TC",0,IF($J3229="Nso",0,VLOOKUP($A3226,'Class-9'!$B$9:$EX$108,148,0)))</f>
        <v>0</v>
      </c>
      <c r="K3248" s="1136"/>
      <c r="L3248" s="349" t="str">
        <f>IF($J3229="TC",0,IF($J3229="Nso",0,VLOOKUP($A3226,'Class-9'!$B$9:$EX$108,149,0)))</f>
        <v/>
      </c>
      <c r="M3248" s="1137" t="str">
        <f>IF($J3229="TC","TC",IF($J3229="Nso","NSO",VLOOKUP($A3226,'Class-9'!$B$9:$EX$108,150,0)))</f>
        <v/>
      </c>
      <c r="N3248" s="1138"/>
      <c r="O3248" s="123" t="str">
        <f>IF($J3229="Nso",0,VLOOKUP($A3226,'Class-9'!$B$9:$EX$108,152,0))</f>
        <v/>
      </c>
    </row>
    <row r="3249" spans="1:15" ht="21.75" customHeight="1">
      <c r="A3249" s="1084"/>
      <c r="B3249" s="60" t="s">
        <v>79</v>
      </c>
      <c r="C3249" s="1186" t="s">
        <v>65</v>
      </c>
      <c r="D3249" s="1187"/>
      <c r="E3249" s="1187"/>
      <c r="F3249" s="1187"/>
      <c r="G3249" s="1187"/>
      <c r="H3249" s="1188"/>
      <c r="I3249" s="1189" t="s">
        <v>66</v>
      </c>
      <c r="J3249" s="1190"/>
      <c r="K3249" s="1190"/>
      <c r="L3249" s="124">
        <f>VLOOKUP($A3226,'Class-9'!$B$9:$EX$108,143,0)</f>
        <v>0</v>
      </c>
      <c r="M3249" s="1191" t="s">
        <v>126</v>
      </c>
      <c r="N3249" s="1192"/>
      <c r="O3249" s="1193"/>
    </row>
    <row r="3250" spans="1:15" ht="21.75" customHeight="1" thickBot="1">
      <c r="A3250" s="1084"/>
      <c r="B3250" s="60" t="s">
        <v>79</v>
      </c>
      <c r="C3250" s="1194" t="s">
        <v>60</v>
      </c>
      <c r="D3250" s="1195"/>
      <c r="E3250" s="1195"/>
      <c r="F3250" s="1196" t="s">
        <v>197</v>
      </c>
      <c r="G3250" s="1196"/>
      <c r="H3250" s="351" t="s">
        <v>53</v>
      </c>
      <c r="I3250" s="1197" t="s">
        <v>67</v>
      </c>
      <c r="J3250" s="1198"/>
      <c r="K3250" s="1198"/>
      <c r="L3250" s="174">
        <f>VLOOKUP($A3226,'Class-9'!$B$9:$EX$108,144,0)</f>
        <v>0</v>
      </c>
      <c r="M3250" s="1199" t="str">
        <f>IF($J3229="TC",0,IF($J3229="Nso",0,VLOOKUP($A3226,'Class-9'!$B$9:$EX$108,145,0)))</f>
        <v/>
      </c>
      <c r="N3250" s="1200"/>
      <c r="O3250" s="1201"/>
    </row>
    <row r="3251" spans="1:15" ht="21.75" customHeight="1">
      <c r="A3251" s="1084"/>
      <c r="B3251" s="60" t="s">
        <v>79</v>
      </c>
      <c r="C3251" s="1194"/>
      <c r="D3251" s="1195"/>
      <c r="E3251" s="1195"/>
      <c r="F3251" s="1196"/>
      <c r="G3251" s="1196"/>
      <c r="H3251" s="490" t="s">
        <v>203</v>
      </c>
      <c r="I3251" s="1202" t="s">
        <v>68</v>
      </c>
      <c r="J3251" s="1203"/>
      <c r="K3251" s="1203"/>
      <c r="L3251" s="1204">
        <f>IF($J3229="TC","Transferred",IF($J3229="Nso","NameSeparated",VLOOKUP($A3226,'Class-9'!$B$9:$EX$108,153,0)))</f>
        <v>0</v>
      </c>
      <c r="M3251" s="1204"/>
      <c r="N3251" s="1204"/>
      <c r="O3251" s="1205"/>
    </row>
    <row r="3252" spans="1:15" s="489" customFormat="1" ht="17.25" customHeight="1">
      <c r="A3252" s="1084"/>
      <c r="B3252" s="488" t="s">
        <v>79</v>
      </c>
      <c r="C3252" s="1166" t="str">
        <f>'Class-9'!$CR$3</f>
        <v>Foundation Of Information Tech.</v>
      </c>
      <c r="D3252" s="1167"/>
      <c r="E3252" s="1168"/>
      <c r="F3252" s="1169" t="str">
        <f>IF($J3229="TC",0,IF($J3229="Nso",0,VLOOKUP($A3226,'Class-9'!$B$9:$GA$108,170,0)))</f>
        <v>0/200</v>
      </c>
      <c r="G3252" s="1169"/>
      <c r="H3252" s="122">
        <f>IF($J3229="TC",0,IF($J3229="Nso",0,VLOOKUP($A3226,'Class-9'!$B$9:$GA$108,106,0)))</f>
        <v>0</v>
      </c>
      <c r="I3252" s="1170" t="s">
        <v>81</v>
      </c>
      <c r="J3252" s="1171"/>
      <c r="K3252" s="1171"/>
      <c r="L3252" s="1172">
        <f>'Class-9'!$T$2</f>
        <v>44676</v>
      </c>
      <c r="M3252" s="1173"/>
      <c r="N3252" s="1173"/>
      <c r="O3252" s="1174"/>
    </row>
    <row r="3253" spans="1:15" s="489" customFormat="1" ht="17.25" customHeight="1">
      <c r="A3253" s="1084"/>
      <c r="B3253" s="488" t="s">
        <v>79</v>
      </c>
      <c r="C3253" s="1175" t="str">
        <f>'Class-9'!$DD$3</f>
        <v>Health &amp; Phy. Edu.</v>
      </c>
      <c r="D3253" s="1169"/>
      <c r="E3253" s="1169"/>
      <c r="F3253" s="1176" t="str">
        <f>IF($J3229="TC",0,IF($J3229="Nso",0,VLOOKUP($A3226,'Class-9'!$B$9:$GA$108,174,0)))</f>
        <v>0/200</v>
      </c>
      <c r="G3253" s="1177"/>
      <c r="H3253" s="122">
        <f>IF($J3229="TC",0,IF($J3229="Nso",0,VLOOKUP($A3226,'Class-9'!$B$9:$GA$108,118,0)))</f>
        <v>0</v>
      </c>
      <c r="I3253" s="1178"/>
      <c r="J3253" s="1179"/>
      <c r="K3253" s="1179"/>
      <c r="L3253" s="1179"/>
      <c r="M3253" s="1179"/>
      <c r="N3253" s="1179"/>
      <c r="O3253" s="1180"/>
    </row>
    <row r="3254" spans="1:15" s="489" customFormat="1" ht="17.25" customHeight="1">
      <c r="A3254" s="1084"/>
      <c r="B3254" s="488" t="s">
        <v>79</v>
      </c>
      <c r="C3254" s="1184" t="str">
        <f>'Class-9'!$DP$3</f>
        <v>S.U.P.W.</v>
      </c>
      <c r="D3254" s="1185"/>
      <c r="E3254" s="1185"/>
      <c r="F3254" s="1176" t="str">
        <f>IF($J3229="TC",0,IF($J3229="Nso",0,VLOOKUP($A3226,'Class-9'!$B$9:$GA$108,178,0)))</f>
        <v>0/100</v>
      </c>
      <c r="G3254" s="1177"/>
      <c r="H3254" s="122">
        <f>IF($J3229="TC",0,IF($J3229="Nso",0,VLOOKUP($A3226,'Class-9'!$B$9:$GA$108,124,0)))</f>
        <v>0</v>
      </c>
      <c r="I3254" s="1181"/>
      <c r="J3254" s="1182"/>
      <c r="K3254" s="1182"/>
      <c r="L3254" s="1182"/>
      <c r="M3254" s="1182"/>
      <c r="N3254" s="1182"/>
      <c r="O3254" s="1183"/>
    </row>
    <row r="3255" spans="1:15" s="489" customFormat="1" ht="17.25" customHeight="1">
      <c r="A3255" s="1084"/>
      <c r="B3255" s="488"/>
      <c r="C3255" s="1184" t="str">
        <f>'Class-9'!$DV$3</f>
        <v>ART EDUCATION</v>
      </c>
      <c r="D3255" s="1185"/>
      <c r="E3255" s="1185"/>
      <c r="F3255" s="1176" t="str">
        <f>IF($J3228="TC",0,IF($J3228="Nso",0,VLOOKUP($A3226,'Class-9'!$B$9:$GA$108,182,0)))</f>
        <v>0/100</v>
      </c>
      <c r="G3255" s="1177"/>
      <c r="H3255" s="122">
        <f>IF($J3228="TC",0,IF($J3228="Nso",0,VLOOKUP($A3226,'Class-9'!$B$9:$GA$108,130,0)))</f>
        <v>0</v>
      </c>
      <c r="I3255" s="1237" t="s">
        <v>95</v>
      </c>
      <c r="J3255" s="1221"/>
      <c r="K3255" s="1221"/>
      <c r="L3255" s="1221"/>
      <c r="M3255" s="1221"/>
      <c r="N3255" s="1221"/>
      <c r="O3255" s="1222"/>
    </row>
    <row r="3256" spans="1:15" s="489" customFormat="1" ht="17.25" customHeight="1" thickBot="1">
      <c r="A3256" s="1084"/>
      <c r="B3256" s="488" t="s">
        <v>79</v>
      </c>
      <c r="C3256" s="1238" t="str">
        <f>'Class-9'!$EB$3</f>
        <v>H &amp; C RAJ</v>
      </c>
      <c r="D3256" s="1239"/>
      <c r="E3256" s="1239"/>
      <c r="F3256" s="1240" t="str">
        <f>IF($J3229="TC",0,IF($J3229="Nso",0,VLOOKUP($A3226,'Class-9'!$B$9:$GZ$108,186,0)))</f>
        <v>0/200</v>
      </c>
      <c r="G3256" s="1241"/>
      <c r="H3256" s="468">
        <f>IF($J3229="TC",0,IF($J3229="Nso",0,VLOOKUP($A3226,'Class-9'!$B$9:$GAZ$108,142,0)))</f>
        <v>0</v>
      </c>
      <c r="I3256" s="1237" t="s">
        <v>74</v>
      </c>
      <c r="J3256" s="1221"/>
      <c r="K3256" s="1221"/>
      <c r="L3256" s="1221"/>
      <c r="M3256" s="1221"/>
      <c r="N3256" s="1221"/>
      <c r="O3256" s="1222"/>
    </row>
    <row r="3257" spans="1:15" ht="17.25" customHeight="1">
      <c r="A3257" s="1084"/>
      <c r="B3257" s="49" t="s">
        <v>79</v>
      </c>
      <c r="C3257" s="1209" t="s">
        <v>205</v>
      </c>
      <c r="D3257" s="1210"/>
      <c r="E3257" s="1211"/>
      <c r="F3257" s="1218" t="s">
        <v>206</v>
      </c>
      <c r="G3257" s="1219"/>
      <c r="H3257" s="519" t="s">
        <v>34</v>
      </c>
      <c r="I3257" s="1220" t="s">
        <v>75</v>
      </c>
      <c r="J3257" s="1221"/>
      <c r="K3257" s="1221"/>
      <c r="L3257" s="1221"/>
      <c r="M3257" s="1221"/>
      <c r="N3257" s="1221"/>
      <c r="O3257" s="1222"/>
    </row>
    <row r="3258" spans="1:15" ht="17.25" customHeight="1">
      <c r="A3258" s="1084"/>
      <c r="B3258" s="49" t="s">
        <v>79</v>
      </c>
      <c r="C3258" s="1212"/>
      <c r="D3258" s="1213"/>
      <c r="E3258" s="1214"/>
      <c r="F3258" s="1223" t="s">
        <v>207</v>
      </c>
      <c r="G3258" s="1224"/>
      <c r="H3258" s="520" t="s">
        <v>204</v>
      </c>
      <c r="I3258" s="1225" t="s">
        <v>76</v>
      </c>
      <c r="J3258" s="1226"/>
      <c r="K3258" s="1226"/>
      <c r="L3258" s="1226"/>
      <c r="M3258" s="1226"/>
      <c r="N3258" s="1226"/>
      <c r="O3258" s="1227"/>
    </row>
    <row r="3259" spans="1:15" ht="17.25" customHeight="1">
      <c r="A3259" s="1084"/>
      <c r="B3259" s="49" t="s">
        <v>79</v>
      </c>
      <c r="C3259" s="1212"/>
      <c r="D3259" s="1213"/>
      <c r="E3259" s="1214"/>
      <c r="F3259" s="1223" t="s">
        <v>211</v>
      </c>
      <c r="G3259" s="1224"/>
      <c r="H3259" s="520" t="s">
        <v>69</v>
      </c>
      <c r="I3259" s="1228"/>
      <c r="J3259" s="1229"/>
      <c r="K3259" s="1229"/>
      <c r="L3259" s="1229"/>
      <c r="M3259" s="1229"/>
      <c r="N3259" s="1229"/>
      <c r="O3259" s="1230"/>
    </row>
    <row r="3260" spans="1:15" ht="17.25" customHeight="1">
      <c r="A3260" s="1084"/>
      <c r="B3260" s="49" t="s">
        <v>79</v>
      </c>
      <c r="C3260" s="1212"/>
      <c r="D3260" s="1213"/>
      <c r="E3260" s="1214"/>
      <c r="F3260" s="1223" t="s">
        <v>212</v>
      </c>
      <c r="G3260" s="1224"/>
      <c r="H3260" s="520" t="s">
        <v>70</v>
      </c>
      <c r="I3260" s="1228"/>
      <c r="J3260" s="1229"/>
      <c r="K3260" s="1229"/>
      <c r="L3260" s="1229"/>
      <c r="M3260" s="1229"/>
      <c r="N3260" s="1229"/>
      <c r="O3260" s="1230"/>
    </row>
    <row r="3261" spans="1:15" ht="17.25" customHeight="1">
      <c r="A3261" s="1084"/>
      <c r="B3261" s="49" t="s">
        <v>79</v>
      </c>
      <c r="C3261" s="1212"/>
      <c r="D3261" s="1213"/>
      <c r="E3261" s="1214"/>
      <c r="F3261" s="1223" t="s">
        <v>125</v>
      </c>
      <c r="G3261" s="1224"/>
      <c r="H3261" s="520" t="s">
        <v>72</v>
      </c>
      <c r="I3261" s="1231" t="s">
        <v>96</v>
      </c>
      <c r="J3261" s="1232"/>
      <c r="K3261" s="1232"/>
      <c r="L3261" s="1232"/>
      <c r="M3261" s="1232"/>
      <c r="N3261" s="1232"/>
      <c r="O3261" s="1233"/>
    </row>
    <row r="3262" spans="1:15" ht="17.25" customHeight="1" thickBot="1">
      <c r="A3262" s="1084"/>
      <c r="B3262" s="62" t="s">
        <v>79</v>
      </c>
      <c r="C3262" s="1215"/>
      <c r="D3262" s="1216"/>
      <c r="E3262" s="1217"/>
      <c r="F3262" s="1206" t="s">
        <v>208</v>
      </c>
      <c r="G3262" s="1207"/>
      <c r="H3262" s="521" t="s">
        <v>71</v>
      </c>
      <c r="I3262" s="1234"/>
      <c r="J3262" s="1235"/>
      <c r="K3262" s="1235"/>
      <c r="L3262" s="1235"/>
      <c r="M3262" s="1235"/>
      <c r="N3262" s="1235"/>
      <c r="O3262" s="1236"/>
    </row>
    <row r="3263" spans="1:15" ht="22.5" customHeight="1" thickTop="1">
      <c r="A3263" s="1208"/>
      <c r="B3263" s="1208"/>
      <c r="C3263" s="1208"/>
      <c r="D3263" s="1208"/>
      <c r="E3263" s="1208"/>
      <c r="F3263" s="1208"/>
      <c r="G3263" s="1208"/>
      <c r="H3263" s="1208"/>
      <c r="I3263" s="1208"/>
      <c r="J3263" s="1208"/>
      <c r="K3263" s="1208"/>
      <c r="L3263" s="1208"/>
      <c r="M3263" s="1208"/>
      <c r="N3263" s="1208"/>
      <c r="O3263" s="1208"/>
    </row>
    <row r="3264" spans="1:15" ht="24.75" customHeight="1" thickBot="1">
      <c r="A3264" s="504">
        <f>A3226+1</f>
        <v>88</v>
      </c>
      <c r="B3264" s="1083" t="s">
        <v>56</v>
      </c>
      <c r="C3264" s="1083"/>
      <c r="D3264" s="1083"/>
      <c r="E3264" s="1083"/>
      <c r="F3264" s="1083"/>
      <c r="G3264" s="1083"/>
      <c r="H3264" s="1083"/>
      <c r="I3264" s="1083"/>
      <c r="J3264" s="1083"/>
      <c r="K3264" s="1083"/>
      <c r="L3264" s="1083"/>
      <c r="M3264" s="1083"/>
      <c r="N3264" s="1083"/>
      <c r="O3264" s="1083"/>
    </row>
    <row r="3265" spans="1:16" ht="42" customHeight="1" thickTop="1">
      <c r="A3265" s="1084"/>
      <c r="B3265" s="1085"/>
      <c r="C3265" s="1086"/>
      <c r="D3265" s="1089" t="str">
        <f>Master!$E$8</f>
        <v>Govt. Sr. Secondary School Raimalwada</v>
      </c>
      <c r="E3265" s="1090"/>
      <c r="F3265" s="1090"/>
      <c r="G3265" s="1090"/>
      <c r="H3265" s="1090"/>
      <c r="I3265" s="1090"/>
      <c r="J3265" s="1090"/>
      <c r="K3265" s="1090"/>
      <c r="L3265" s="1090"/>
      <c r="M3265" s="1090"/>
      <c r="N3265" s="1090"/>
      <c r="O3265" s="1091"/>
    </row>
    <row r="3266" spans="1:16" ht="27.75" customHeight="1" thickBot="1">
      <c r="A3266" s="1084"/>
      <c r="B3266" s="1087"/>
      <c r="C3266" s="1088"/>
      <c r="D3266" s="1092" t="str">
        <f>Master!$E$11</f>
        <v>P.S.-Bapini (Jodhpur)</v>
      </c>
      <c r="E3266" s="1093"/>
      <c r="F3266" s="1093"/>
      <c r="G3266" s="1093"/>
      <c r="H3266" s="1093"/>
      <c r="I3266" s="1093"/>
      <c r="J3266" s="1093"/>
      <c r="K3266" s="1093"/>
      <c r="L3266" s="1093"/>
      <c r="M3266" s="1093"/>
      <c r="N3266" s="1093"/>
      <c r="O3266" s="1094"/>
    </row>
    <row r="3267" spans="1:16" ht="17.25" customHeight="1">
      <c r="A3267" s="1084"/>
      <c r="B3267" s="352"/>
      <c r="C3267" s="1095" t="s">
        <v>188</v>
      </c>
      <c r="D3267" s="1096"/>
      <c r="E3267" s="1096"/>
      <c r="F3267" s="1096"/>
      <c r="G3267" s="1097"/>
      <c r="H3267" s="1104" t="s">
        <v>161</v>
      </c>
      <c r="I3267" s="1104"/>
      <c r="J3267" s="1107">
        <f>VLOOKUP($A3264,'Class-9'!$B$9:$K$108,6)</f>
        <v>0</v>
      </c>
      <c r="K3267" s="1108"/>
      <c r="L3267" s="1113" t="s">
        <v>77</v>
      </c>
      <c r="M3267" s="1114"/>
      <c r="N3267" s="1115" t="str">
        <f>Master!$E$14</f>
        <v>08151106901</v>
      </c>
      <c r="O3267" s="1116"/>
    </row>
    <row r="3268" spans="1:16" ht="17.25" customHeight="1">
      <c r="A3268" s="1084"/>
      <c r="B3268" s="47"/>
      <c r="C3268" s="1098"/>
      <c r="D3268" s="1099"/>
      <c r="E3268" s="1099"/>
      <c r="F3268" s="1099"/>
      <c r="G3268" s="1100"/>
      <c r="H3268" s="1105"/>
      <c r="I3268" s="1105"/>
      <c r="J3268" s="1109"/>
      <c r="K3268" s="1110"/>
      <c r="L3268" s="1071" t="s">
        <v>73</v>
      </c>
      <c r="M3268" s="1072"/>
      <c r="N3268" s="1072"/>
      <c r="O3268" s="1073"/>
      <c r="P3268" s="165" t="s">
        <v>196</v>
      </c>
    </row>
    <row r="3269" spans="1:16" ht="17.25" customHeight="1" thickBot="1">
      <c r="A3269" s="1084"/>
      <c r="B3269" s="47"/>
      <c r="C3269" s="1101"/>
      <c r="D3269" s="1102"/>
      <c r="E3269" s="1102"/>
      <c r="F3269" s="1102"/>
      <c r="G3269" s="1103"/>
      <c r="H3269" s="1106"/>
      <c r="I3269" s="1106"/>
      <c r="J3269" s="1111"/>
      <c r="K3269" s="1112"/>
      <c r="L3269" s="1074" t="s">
        <v>57</v>
      </c>
      <c r="M3269" s="1075"/>
      <c r="N3269" s="1076" t="str">
        <f>Master!$E$6</f>
        <v>2021-22</v>
      </c>
      <c r="O3269" s="1077"/>
    </row>
    <row r="3270" spans="1:16" ht="21.75" customHeight="1">
      <c r="A3270" s="1084"/>
      <c r="B3270" s="49" t="s">
        <v>79</v>
      </c>
      <c r="C3270" s="1078" t="s">
        <v>22</v>
      </c>
      <c r="D3270" s="1079"/>
      <c r="E3270" s="1079"/>
      <c r="F3270" s="1080"/>
      <c r="G3270" s="482" t="s">
        <v>186</v>
      </c>
      <c r="H3270" s="1081">
        <f>VLOOKUP($A3264,'Class-9'!$B$9:$EX$108,4,0)</f>
        <v>0</v>
      </c>
      <c r="I3270" s="1081"/>
      <c r="J3270" s="1081"/>
      <c r="K3270" s="1081"/>
      <c r="L3270" s="1081"/>
      <c r="M3270" s="1081"/>
      <c r="N3270" s="1081"/>
      <c r="O3270" s="1082"/>
    </row>
    <row r="3271" spans="1:16" ht="21.75" customHeight="1">
      <c r="A3271" s="1084"/>
      <c r="B3271" s="49" t="s">
        <v>79</v>
      </c>
      <c r="C3271" s="1065" t="s">
        <v>24</v>
      </c>
      <c r="D3271" s="1066"/>
      <c r="E3271" s="1066"/>
      <c r="F3271" s="1067"/>
      <c r="G3271" s="483" t="s">
        <v>186</v>
      </c>
      <c r="H3271" s="1068">
        <f>VLOOKUP($A3264,'Class-9'!$B$9:$EX$108,7,0)</f>
        <v>0</v>
      </c>
      <c r="I3271" s="1068"/>
      <c r="J3271" s="1068"/>
      <c r="K3271" s="1068"/>
      <c r="L3271" s="1068"/>
      <c r="M3271" s="1068"/>
      <c r="N3271" s="1068"/>
      <c r="O3271" s="1069"/>
    </row>
    <row r="3272" spans="1:16" ht="21.75" customHeight="1">
      <c r="A3272" s="1084"/>
      <c r="B3272" s="49" t="s">
        <v>79</v>
      </c>
      <c r="C3272" s="1065" t="s">
        <v>25</v>
      </c>
      <c r="D3272" s="1066"/>
      <c r="E3272" s="1066"/>
      <c r="F3272" s="1067"/>
      <c r="G3272" s="483" t="s">
        <v>186</v>
      </c>
      <c r="H3272" s="1068">
        <f>VLOOKUP($A3264,'Class-9'!$B$9:$EX$108,8,0)</f>
        <v>0</v>
      </c>
      <c r="I3272" s="1068"/>
      <c r="J3272" s="1068"/>
      <c r="K3272" s="1068"/>
      <c r="L3272" s="1068"/>
      <c r="M3272" s="1068"/>
      <c r="N3272" s="1068"/>
      <c r="O3272" s="1069"/>
    </row>
    <row r="3273" spans="1:16" ht="21.75" customHeight="1">
      <c r="A3273" s="1084"/>
      <c r="B3273" s="49" t="s">
        <v>79</v>
      </c>
      <c r="C3273" s="1065" t="s">
        <v>58</v>
      </c>
      <c r="D3273" s="1066"/>
      <c r="E3273" s="1066"/>
      <c r="F3273" s="1067"/>
      <c r="G3273" s="483" t="s">
        <v>186</v>
      </c>
      <c r="H3273" s="1068">
        <f>VLOOKUP($A3264,'Class-9'!$B$9:$EX$108,9,0)</f>
        <v>0</v>
      </c>
      <c r="I3273" s="1068"/>
      <c r="J3273" s="1068"/>
      <c r="K3273" s="1068"/>
      <c r="L3273" s="1068"/>
      <c r="M3273" s="1068"/>
      <c r="N3273" s="1068"/>
      <c r="O3273" s="1069"/>
    </row>
    <row r="3274" spans="1:16" ht="21.75" customHeight="1">
      <c r="A3274" s="1084"/>
      <c r="B3274" s="49" t="s">
        <v>79</v>
      </c>
      <c r="C3274" s="1065" t="s">
        <v>59</v>
      </c>
      <c r="D3274" s="1066"/>
      <c r="E3274" s="1066"/>
      <c r="F3274" s="1067"/>
      <c r="G3274" s="483" t="s">
        <v>186</v>
      </c>
      <c r="H3274" s="1070" t="str">
        <f>CONCATENATE('Class-9'!$G$4,'Class-9'!$J$4)</f>
        <v>9(A)</v>
      </c>
      <c r="I3274" s="1068"/>
      <c r="J3274" s="1068"/>
      <c r="K3274" s="1068"/>
      <c r="L3274" s="1068"/>
      <c r="M3274" s="1068"/>
      <c r="N3274" s="1068"/>
      <c r="O3274" s="1069"/>
    </row>
    <row r="3275" spans="1:16" ht="21.75" customHeight="1" thickBot="1">
      <c r="A3275" s="1084"/>
      <c r="B3275" s="49" t="s">
        <v>79</v>
      </c>
      <c r="C3275" s="1145" t="s">
        <v>27</v>
      </c>
      <c r="D3275" s="1146"/>
      <c r="E3275" s="1146"/>
      <c r="F3275" s="1147"/>
      <c r="G3275" s="484" t="s">
        <v>186</v>
      </c>
      <c r="H3275" s="1148">
        <f>VLOOKUP($A3264,'Class-9'!$B$9:$EX$108,10,0)</f>
        <v>0</v>
      </c>
      <c r="I3275" s="1148"/>
      <c r="J3275" s="1148"/>
      <c r="K3275" s="1148"/>
      <c r="L3275" s="1148"/>
      <c r="M3275" s="1148"/>
      <c r="N3275" s="1148"/>
      <c r="O3275" s="1149"/>
    </row>
    <row r="3276" spans="1:16" ht="19.5" customHeight="1">
      <c r="A3276" s="1084"/>
      <c r="B3276" s="60" t="s">
        <v>79</v>
      </c>
      <c r="C3276" s="1150" t="s">
        <v>60</v>
      </c>
      <c r="D3276" s="1151"/>
      <c r="E3276" s="1154" t="s">
        <v>83</v>
      </c>
      <c r="F3276" s="1154" t="s">
        <v>84</v>
      </c>
      <c r="G3276" s="1156" t="s">
        <v>33</v>
      </c>
      <c r="H3276" s="1158" t="s">
        <v>61</v>
      </c>
      <c r="I3276" s="1158"/>
      <c r="J3276" s="1159"/>
      <c r="K3276" s="1160" t="s">
        <v>100</v>
      </c>
      <c r="L3276" s="1161"/>
      <c r="M3276" s="1162"/>
      <c r="N3276" s="1154" t="s">
        <v>91</v>
      </c>
      <c r="O3276" s="1163" t="s">
        <v>209</v>
      </c>
    </row>
    <row r="3277" spans="1:16" ht="21.75" customHeight="1">
      <c r="A3277" s="1084"/>
      <c r="B3277" s="60"/>
      <c r="C3277" s="1152"/>
      <c r="D3277" s="1153"/>
      <c r="E3277" s="1155"/>
      <c r="F3277" s="1155"/>
      <c r="G3277" s="1157"/>
      <c r="H3277" s="507" t="s">
        <v>32</v>
      </c>
      <c r="I3277" s="347" t="s">
        <v>199</v>
      </c>
      <c r="J3277" s="508" t="s">
        <v>33</v>
      </c>
      <c r="K3277" s="507" t="s">
        <v>32</v>
      </c>
      <c r="L3277" s="347" t="s">
        <v>199</v>
      </c>
      <c r="M3277" s="508" t="s">
        <v>33</v>
      </c>
      <c r="N3277" s="1155"/>
      <c r="O3277" s="1164"/>
    </row>
    <row r="3278" spans="1:16" ht="21.75" customHeight="1" thickBot="1">
      <c r="A3278" s="1084"/>
      <c r="B3278" s="60" t="s">
        <v>79</v>
      </c>
      <c r="C3278" s="1139" t="s">
        <v>62</v>
      </c>
      <c r="D3278" s="1140"/>
      <c r="E3278" s="509">
        <f>'Class-9'!$L$7</f>
        <v>20</v>
      </c>
      <c r="F3278" s="509">
        <f>'Class-9'!$M$7</f>
        <v>20</v>
      </c>
      <c r="G3278" s="510">
        <f>SUM(E3278:F3278)</f>
        <v>40</v>
      </c>
      <c r="H3278" s="509">
        <f>'Class-9'!$O$7</f>
        <v>48</v>
      </c>
      <c r="I3278" s="509">
        <f>'Class-9'!$P$7</f>
        <v>12</v>
      </c>
      <c r="J3278" s="510">
        <f>SUM(H3278:I3278)</f>
        <v>60</v>
      </c>
      <c r="K3278" s="509">
        <f>'Class-9'!$R$7</f>
        <v>80</v>
      </c>
      <c r="L3278" s="509">
        <f>'Class-9'!$S$7</f>
        <v>20</v>
      </c>
      <c r="M3278" s="510">
        <f>SUM(K3278:L3278)</f>
        <v>100</v>
      </c>
      <c r="N3278" s="509">
        <f>SUM(G3278,J3278,M3278)</f>
        <v>200</v>
      </c>
      <c r="O3278" s="1165"/>
    </row>
    <row r="3279" spans="1:16" ht="17.25" customHeight="1">
      <c r="A3279" s="1084"/>
      <c r="B3279" s="60" t="s">
        <v>79</v>
      </c>
      <c r="C3279" s="1141" t="str">
        <f>'Class-9'!$L$3</f>
        <v>HINDI</v>
      </c>
      <c r="D3279" s="1142"/>
      <c r="E3279" s="511">
        <f>IF($J3267="TC",0,IF($J3267="Nso",0,VLOOKUP($A3264,'Class-9'!$B$9:$EX$108,11,0)))</f>
        <v>0</v>
      </c>
      <c r="F3279" s="511">
        <f>IF($J3267="TC",0,IF($J3267="Nso",0,VLOOKUP($A3264,'Class-9'!$B$9:$EX$108,12,0)))</f>
        <v>0</v>
      </c>
      <c r="G3279" s="512">
        <f>E3279+F3279</f>
        <v>0</v>
      </c>
      <c r="H3279" s="511">
        <f>IF($J3267="TC",0,IF($J3267="Nso",0,VLOOKUP($A3264,'Class-9'!$B$9:$EX$108,14,0)))</f>
        <v>0</v>
      </c>
      <c r="I3279" s="511">
        <f>IF($J3267="TC",0,IF($J3267="Nso",0,VLOOKUP($A3264,'Class-9'!$B$9:$EX$108,15,0)))</f>
        <v>0</v>
      </c>
      <c r="J3279" s="512">
        <f>H3279+I3279</f>
        <v>0</v>
      </c>
      <c r="K3279" s="511">
        <f>IF($J3267="TC",0,IF($J3267="Nso",0,VLOOKUP($A3264,'Class-9'!$B$9:$EX$108,17,0)))</f>
        <v>0</v>
      </c>
      <c r="L3279" s="511">
        <f>IF($J3267="Nso",0,VLOOKUP($A3264,'Class-9'!$B$9:$EX$108,18,0))</f>
        <v>0</v>
      </c>
      <c r="M3279" s="512">
        <f>K3279+L3279</f>
        <v>0</v>
      </c>
      <c r="N3279" s="511">
        <f>G3279+J3279+M3279</f>
        <v>0</v>
      </c>
      <c r="O3279" s="513" t="str">
        <f>IF($J3267="TC",0,IF($J3267="Nso",0,VLOOKUP($A3264,'Class-9'!$B$9:$EX$108,24,0)))</f>
        <v/>
      </c>
    </row>
    <row r="3280" spans="1:16" ht="17.25" customHeight="1">
      <c r="A3280" s="1084"/>
      <c r="B3280" s="60" t="s">
        <v>79</v>
      </c>
      <c r="C3280" s="1143" t="str">
        <f>'Class-9'!$Z$3</f>
        <v>ENGLISH</v>
      </c>
      <c r="D3280" s="1144"/>
      <c r="E3280" s="511">
        <f>IF($J3267="TC",0,IF($J3267="Nso",0,VLOOKUP($A3264,'Class-9'!$B$9:$EX$108,25,0)))</f>
        <v>0</v>
      </c>
      <c r="F3280" s="511">
        <f>IF($J3267="TC",0,IF($J3267="Nso",0,VLOOKUP($A3264,'Class-9'!$B$9:$EX$108,26,0)))</f>
        <v>0</v>
      </c>
      <c r="G3280" s="514">
        <f t="shared" ref="G3280:G3284" si="348">E3280+F3280</f>
        <v>0</v>
      </c>
      <c r="H3280" s="472">
        <f>IF($J3267="TC",0,IF($J3267="Nso",0,VLOOKUP($A3264,'Class-9'!$B$9:$EX$108,28,0)))</f>
        <v>0</v>
      </c>
      <c r="I3280" s="511">
        <f>IF($J3267="TC",0,IF($J3267="Nso",0,VLOOKUP($A3264,'Class-9'!$B$9:$EX$108,29,0)))</f>
        <v>0</v>
      </c>
      <c r="J3280" s="514">
        <f t="shared" ref="J3280:J3284" si="349">H3280+I3280</f>
        <v>0</v>
      </c>
      <c r="K3280" s="511">
        <f>IF($J3267="TC",0,IF($J3267="Nso",0,VLOOKUP($A3264,'Class-9'!$B$9:$EX$108,31,0)))</f>
        <v>0</v>
      </c>
      <c r="L3280" s="511">
        <f>IF($J3267="Nso",0,VLOOKUP($A3264,'Class-9'!$B$9:$EX$108,32,0))</f>
        <v>0</v>
      </c>
      <c r="M3280" s="514">
        <f t="shared" ref="M3280:M3284" si="350">K3280+L3280</f>
        <v>0</v>
      </c>
      <c r="N3280" s="511">
        <f t="shared" ref="N3280:N3284" si="351">G3280+J3280+M3280</f>
        <v>0</v>
      </c>
      <c r="O3280" s="513" t="str">
        <f>IF($J3267="TC",0,IF($J3267="Nso",0,VLOOKUP($A3264,'Class-9'!$B$9:$EX$108,38,0)))</f>
        <v/>
      </c>
    </row>
    <row r="3281" spans="1:15" ht="17.25" customHeight="1">
      <c r="A3281" s="1084"/>
      <c r="B3281" s="60" t="s">
        <v>79</v>
      </c>
      <c r="C3281" s="1143" t="str">
        <f>'Class-9'!$AN$3</f>
        <v>SANSKRIT</v>
      </c>
      <c r="D3281" s="1144"/>
      <c r="E3281" s="511">
        <f>IF($J3267="TC",0,IF($J3267="Nso",0,VLOOKUP($A3264,'Class-9'!$B$9:$EX$108,39,0)))</f>
        <v>0</v>
      </c>
      <c r="F3281" s="511">
        <f>IF($J3267="TC",0,IF($J3267="TC",0,IF($J3267="Nso",0,VLOOKUP($A3264,'Class-9'!$B$9:$EX$108,40,0))))</f>
        <v>0</v>
      </c>
      <c r="G3281" s="514">
        <f t="shared" si="348"/>
        <v>0</v>
      </c>
      <c r="H3281" s="472">
        <f>IF($J3267="TC",0,IF($J3267="Nso",0,VLOOKUP($A3264,'Class-9'!$B$9:$EX$108,42,0)))</f>
        <v>0</v>
      </c>
      <c r="I3281" s="511">
        <f>IF($J3267="TC",0,IF($J3267="Nso",0,VLOOKUP($A3264,'Class-9'!$B$9:$EX$108,43,0)))</f>
        <v>0</v>
      </c>
      <c r="J3281" s="514">
        <f t="shared" si="349"/>
        <v>0</v>
      </c>
      <c r="K3281" s="511">
        <f>IF($J3267="TC",0,IF($J3267="Nso",0,VLOOKUP($A3264,'Class-9'!$B$9:$EX$108,45,0)))</f>
        <v>0</v>
      </c>
      <c r="L3281" s="511">
        <f>IF($J3267="Nso",0,VLOOKUP($A3264,'Class-9'!$B$9:$EX$108,46,0))</f>
        <v>0</v>
      </c>
      <c r="M3281" s="514">
        <f t="shared" si="350"/>
        <v>0</v>
      </c>
      <c r="N3281" s="511">
        <f t="shared" si="351"/>
        <v>0</v>
      </c>
      <c r="O3281" s="513" t="str">
        <f>IF($J3267="TC",0,IF($J3267="Nso",0,VLOOKUP($A3264,'Class-9'!$B$9:$EX$108,52,0)))</f>
        <v/>
      </c>
    </row>
    <row r="3282" spans="1:15" ht="17.25" customHeight="1">
      <c r="A3282" s="1084"/>
      <c r="B3282" s="60" t="s">
        <v>79</v>
      </c>
      <c r="C3282" s="1143" t="str">
        <f>'Class-9'!$BB$3</f>
        <v>SCIENCE</v>
      </c>
      <c r="D3282" s="1144"/>
      <c r="E3282" s="511">
        <f>IF($J3267="TC",0,IF($J3267="Nso",0,VLOOKUP($A3264,'Class-9'!$B$9:$EX$108,53,0)))</f>
        <v>0</v>
      </c>
      <c r="F3282" s="511">
        <f>IF($J3267="TC",0,IF($J3267="Nso",0,VLOOKUP($A3264,'Class-9'!$B$9:$EX$108,54,0)))</f>
        <v>0</v>
      </c>
      <c r="G3282" s="514">
        <f t="shared" si="348"/>
        <v>0</v>
      </c>
      <c r="H3282" s="472">
        <f>IF($J3267="TC",0,IF($J3267="Nso",0,VLOOKUP($A3264,'Class-9'!$B$9:$EX$108,56,0)))</f>
        <v>0</v>
      </c>
      <c r="I3282" s="511">
        <f>IF($J3267="TC",0,IF($J3267="Nso",0,VLOOKUP($A3264,'Class-9'!$B$9:$EX$108,57,0)))</f>
        <v>0</v>
      </c>
      <c r="J3282" s="514">
        <f t="shared" si="349"/>
        <v>0</v>
      </c>
      <c r="K3282" s="511">
        <f>IF($J3267="TC",0,IF($J3267="Nso",0,VLOOKUP($A3264,'Class-9'!$B$9:$EX$108,59,0)))</f>
        <v>0</v>
      </c>
      <c r="L3282" s="511">
        <f>IF($J3267="Nso",0,VLOOKUP($A3264,'Class-9'!$B$9:$EX$108,60,0))</f>
        <v>0</v>
      </c>
      <c r="M3282" s="514">
        <f t="shared" si="350"/>
        <v>0</v>
      </c>
      <c r="N3282" s="511">
        <f t="shared" si="351"/>
        <v>0</v>
      </c>
      <c r="O3282" s="513" t="str">
        <f>IF($J3267="TC",0,IF($J3267="Nso",0,VLOOKUP($A3264,'Class-9'!$B$9:$EX$108,66,0)))</f>
        <v/>
      </c>
    </row>
    <row r="3283" spans="1:15" ht="17.25" customHeight="1">
      <c r="A3283" s="1084"/>
      <c r="B3283" s="60" t="s">
        <v>79</v>
      </c>
      <c r="C3283" s="1143" t="str">
        <f>'Class-9'!$BP$3</f>
        <v>MATHEMATICS</v>
      </c>
      <c r="D3283" s="1144"/>
      <c r="E3283" s="511">
        <f>IF($J3267="TC",0,IF($J3267="Nso",0,VLOOKUP($A3264,'Class-9'!$B$9:$EX$108,67,0)))</f>
        <v>0</v>
      </c>
      <c r="F3283" s="511">
        <f>IF($J3267="TC",0,IF($J3267="Nso",0,VLOOKUP($A3264,'Class-9'!$B$9:$EX$108,68,0)))</f>
        <v>0</v>
      </c>
      <c r="G3283" s="514">
        <f t="shared" si="348"/>
        <v>0</v>
      </c>
      <c r="H3283" s="472">
        <f>IF($J3267="TC",0,IF($J3267="Nso",0,VLOOKUP($A3264,'Class-9'!$B$9:$EX$108,70,0)))</f>
        <v>0</v>
      </c>
      <c r="I3283" s="511">
        <f>IF($J3267="TC",0,IF($J3267="Nso",0,VLOOKUP($A3264,'Class-9'!$B$9:$EX$108,71,0)))</f>
        <v>0</v>
      </c>
      <c r="J3283" s="514">
        <f t="shared" si="349"/>
        <v>0</v>
      </c>
      <c r="K3283" s="511">
        <f>IF($J3267="TC",0,IF($J3267="Nso",0,VLOOKUP($A3264,'Class-9'!$B$9:$EX$108,73,0)))</f>
        <v>0</v>
      </c>
      <c r="L3283" s="511">
        <f>IF($J3267="Nso",0,VLOOKUP($A3264,'Class-9'!$B$9:$EX$108,74,0))</f>
        <v>0</v>
      </c>
      <c r="M3283" s="514">
        <f t="shared" si="350"/>
        <v>0</v>
      </c>
      <c r="N3283" s="511">
        <f t="shared" si="351"/>
        <v>0</v>
      </c>
      <c r="O3283" s="513" t="str">
        <f>IF($J3267="TC",0,IF($J3267="Nso",0,VLOOKUP($A3264,'Class-9'!$B$9:$EX$108,80,0)))</f>
        <v/>
      </c>
    </row>
    <row r="3284" spans="1:15" ht="17.25" customHeight="1" thickBot="1">
      <c r="A3284" s="1084"/>
      <c r="B3284" s="60" t="s">
        <v>79</v>
      </c>
      <c r="C3284" s="1117" t="str">
        <f>'Class-9'!$CD$3</f>
        <v>SOCIAL SCIENCE</v>
      </c>
      <c r="D3284" s="1118"/>
      <c r="E3284" s="511">
        <f>IF($J3267="TC",0,IF($J3267="Nso",0,VLOOKUP($A3264,'Class-9'!$B$9:$EX$108,81,0)))</f>
        <v>0</v>
      </c>
      <c r="F3284" s="511">
        <f>IF($J3267="TC",0,IF($J3267="Nso",0,VLOOKUP($A3264,'Class-9'!$B$9:$EX$108,82,0)))</f>
        <v>0</v>
      </c>
      <c r="G3284" s="515">
        <f t="shared" si="348"/>
        <v>0</v>
      </c>
      <c r="H3284" s="516">
        <f>IF($J3267="TC",0,IF($J3267="Nso",0,VLOOKUP($A3264,'Class-9'!$B$9:$EX$108,84,0)))</f>
        <v>0</v>
      </c>
      <c r="I3284" s="511">
        <f>IF($J3267="TC",0,IF($J3267="Nso",0,VLOOKUP($A3264,'Class-9'!$B$9:$EX$108,85,0)))</f>
        <v>0</v>
      </c>
      <c r="J3284" s="515">
        <f t="shared" si="349"/>
        <v>0</v>
      </c>
      <c r="K3284" s="511">
        <f>IF($J3267="TC",0,IF($J3267="Nso",0,VLOOKUP($A3264,'Class-9'!$B$9:$EX$108,87,0)))</f>
        <v>0</v>
      </c>
      <c r="L3284" s="511">
        <f>IF($J3267="Nso",0,VLOOKUP($A3264,'Class-9'!$B$9:$EX$108,88,0))</f>
        <v>0</v>
      </c>
      <c r="M3284" s="515">
        <f t="shared" si="350"/>
        <v>0</v>
      </c>
      <c r="N3284" s="511">
        <f t="shared" si="351"/>
        <v>0</v>
      </c>
      <c r="O3284" s="513" t="str">
        <f>IF($J3267="TC",0,IF($J3267="Nso",0,VLOOKUP($A3264,'Class-9'!$B$9:$EX$108,94,0)))</f>
        <v/>
      </c>
    </row>
    <row r="3285" spans="1:15" ht="21.75" customHeight="1">
      <c r="A3285" s="1084"/>
      <c r="B3285" s="60" t="s">
        <v>79</v>
      </c>
      <c r="C3285" s="1119" t="s">
        <v>92</v>
      </c>
      <c r="D3285" s="1120"/>
      <c r="E3285" s="1121"/>
      <c r="F3285" s="1125" t="s">
        <v>93</v>
      </c>
      <c r="G3285" s="1126"/>
      <c r="H3285" s="1127" t="s">
        <v>94</v>
      </c>
      <c r="I3285" s="1128"/>
      <c r="J3285" s="1129" t="s">
        <v>47</v>
      </c>
      <c r="K3285" s="1130"/>
      <c r="L3285" s="517" t="s">
        <v>114</v>
      </c>
      <c r="M3285" s="1131" t="s">
        <v>45</v>
      </c>
      <c r="N3285" s="1132"/>
      <c r="O3285" s="518" t="s">
        <v>49</v>
      </c>
    </row>
    <row r="3286" spans="1:15" ht="21.75" customHeight="1" thickBot="1">
      <c r="A3286" s="1084"/>
      <c r="B3286" s="60" t="s">
        <v>79</v>
      </c>
      <c r="C3286" s="1122"/>
      <c r="D3286" s="1123"/>
      <c r="E3286" s="1124"/>
      <c r="F3286" s="1133">
        <f>IF($J3267="TC",0,IF($J3267="Nso",0,VLOOKUP($A3264,'Class-9'!$B$9:$EX$108,146,0)))</f>
        <v>0</v>
      </c>
      <c r="G3286" s="1134"/>
      <c r="H3286" s="1133">
        <f>IF($J3267="TC",0,IF($J3267="Nso",0,VLOOKUP($A3264,'Class-9'!$B$9:$EX$108,147,0)))</f>
        <v>0</v>
      </c>
      <c r="I3286" s="1134"/>
      <c r="J3286" s="1135">
        <f>IF($J3267="TC",0,IF($J3267="Nso",0,VLOOKUP($A3264,'Class-9'!$B$9:$EX$108,148,0)))</f>
        <v>0</v>
      </c>
      <c r="K3286" s="1136"/>
      <c r="L3286" s="349" t="str">
        <f>IF($J3267="TC",0,IF($J3267="Nso",0,VLOOKUP($A3264,'Class-9'!$B$9:$EX$108,149,0)))</f>
        <v/>
      </c>
      <c r="M3286" s="1137" t="str">
        <f>IF($J3267="TC","TC",IF($J3267="Nso","NSO",VLOOKUP($A3264,'Class-9'!$B$9:$EX$108,150,0)))</f>
        <v/>
      </c>
      <c r="N3286" s="1138"/>
      <c r="O3286" s="123" t="str">
        <f>IF($J3267="Nso",0,VLOOKUP($A3264,'Class-9'!$B$9:$EX$108,152,0))</f>
        <v/>
      </c>
    </row>
    <row r="3287" spans="1:15" ht="21.75" customHeight="1">
      <c r="A3287" s="1084"/>
      <c r="B3287" s="60" t="s">
        <v>79</v>
      </c>
      <c r="C3287" s="1186" t="s">
        <v>65</v>
      </c>
      <c r="D3287" s="1187"/>
      <c r="E3287" s="1187"/>
      <c r="F3287" s="1187"/>
      <c r="G3287" s="1187"/>
      <c r="H3287" s="1188"/>
      <c r="I3287" s="1189" t="s">
        <v>66</v>
      </c>
      <c r="J3287" s="1190"/>
      <c r="K3287" s="1190"/>
      <c r="L3287" s="124">
        <f>VLOOKUP($A3264,'Class-9'!$B$9:$EX$108,143,0)</f>
        <v>0</v>
      </c>
      <c r="M3287" s="1191" t="s">
        <v>126</v>
      </c>
      <c r="N3287" s="1192"/>
      <c r="O3287" s="1193"/>
    </row>
    <row r="3288" spans="1:15" ht="21.75" customHeight="1" thickBot="1">
      <c r="A3288" s="1084"/>
      <c r="B3288" s="60" t="s">
        <v>79</v>
      </c>
      <c r="C3288" s="1194" t="s">
        <v>60</v>
      </c>
      <c r="D3288" s="1195"/>
      <c r="E3288" s="1195"/>
      <c r="F3288" s="1196" t="s">
        <v>197</v>
      </c>
      <c r="G3288" s="1196"/>
      <c r="H3288" s="351" t="s">
        <v>53</v>
      </c>
      <c r="I3288" s="1197" t="s">
        <v>67</v>
      </c>
      <c r="J3288" s="1198"/>
      <c r="K3288" s="1198"/>
      <c r="L3288" s="174">
        <f>VLOOKUP($A3264,'Class-9'!$B$9:$EX$108,144,0)</f>
        <v>0</v>
      </c>
      <c r="M3288" s="1199" t="str">
        <f>IF($J3267="TC",0,IF($J3267="Nso",0,VLOOKUP($A3264,'Class-9'!$B$9:$EX$108,145,0)))</f>
        <v/>
      </c>
      <c r="N3288" s="1200"/>
      <c r="O3288" s="1201"/>
    </row>
    <row r="3289" spans="1:15" ht="21.75" customHeight="1">
      <c r="A3289" s="1084"/>
      <c r="B3289" s="60" t="s">
        <v>79</v>
      </c>
      <c r="C3289" s="1194"/>
      <c r="D3289" s="1195"/>
      <c r="E3289" s="1195"/>
      <c r="F3289" s="1196"/>
      <c r="G3289" s="1196"/>
      <c r="H3289" s="490" t="s">
        <v>203</v>
      </c>
      <c r="I3289" s="1202" t="s">
        <v>68</v>
      </c>
      <c r="J3289" s="1203"/>
      <c r="K3289" s="1203"/>
      <c r="L3289" s="1204">
        <f>IF($J3267="TC","Transferred",IF($J3267="Nso","NameSeparated",VLOOKUP($A3264,'Class-9'!$B$9:$EX$108,153,0)))</f>
        <v>0</v>
      </c>
      <c r="M3289" s="1204"/>
      <c r="N3289" s="1204"/>
      <c r="O3289" s="1205"/>
    </row>
    <row r="3290" spans="1:15" s="489" customFormat="1" ht="17.25" customHeight="1">
      <c r="A3290" s="1084"/>
      <c r="B3290" s="488" t="s">
        <v>79</v>
      </c>
      <c r="C3290" s="1166" t="str">
        <f>'Class-9'!$CR$3</f>
        <v>Foundation Of Information Tech.</v>
      </c>
      <c r="D3290" s="1167"/>
      <c r="E3290" s="1168"/>
      <c r="F3290" s="1169" t="str">
        <f>IF($J3267="TC",0,IF($J3267="Nso",0,VLOOKUP($A3264,'Class-9'!$B$9:$GA$108,170,0)))</f>
        <v>0/200</v>
      </c>
      <c r="G3290" s="1169"/>
      <c r="H3290" s="122">
        <f>IF($J3267="TC",0,IF($J3267="Nso",0,VLOOKUP($A3264,'Class-9'!$B$9:$GA$108,106,0)))</f>
        <v>0</v>
      </c>
      <c r="I3290" s="1170" t="s">
        <v>81</v>
      </c>
      <c r="J3290" s="1171"/>
      <c r="K3290" s="1171"/>
      <c r="L3290" s="1172">
        <f>'Class-9'!$T$2</f>
        <v>44676</v>
      </c>
      <c r="M3290" s="1173"/>
      <c r="N3290" s="1173"/>
      <c r="O3290" s="1174"/>
    </row>
    <row r="3291" spans="1:15" s="489" customFormat="1" ht="17.25" customHeight="1">
      <c r="A3291" s="1084"/>
      <c r="B3291" s="488" t="s">
        <v>79</v>
      </c>
      <c r="C3291" s="1175" t="str">
        <f>'Class-9'!$DD$3</f>
        <v>Health &amp; Phy. Edu.</v>
      </c>
      <c r="D3291" s="1169"/>
      <c r="E3291" s="1169"/>
      <c r="F3291" s="1176" t="str">
        <f>IF($J3267="TC",0,IF($J3267="Nso",0,VLOOKUP($A3264,'Class-9'!$B$9:$GA$108,174,0)))</f>
        <v>0/200</v>
      </c>
      <c r="G3291" s="1177"/>
      <c r="H3291" s="122">
        <f>IF($J3267="TC",0,IF($J3267="Nso",0,VLOOKUP($A3264,'Class-9'!$B$9:$GA$108,118,0)))</f>
        <v>0</v>
      </c>
      <c r="I3291" s="1178"/>
      <c r="J3291" s="1179"/>
      <c r="K3291" s="1179"/>
      <c r="L3291" s="1179"/>
      <c r="M3291" s="1179"/>
      <c r="N3291" s="1179"/>
      <c r="O3291" s="1180"/>
    </row>
    <row r="3292" spans="1:15" s="489" customFormat="1" ht="17.25" customHeight="1">
      <c r="A3292" s="1084"/>
      <c r="B3292" s="488" t="s">
        <v>79</v>
      </c>
      <c r="C3292" s="1184" t="str">
        <f>'Class-9'!$DP$3</f>
        <v>S.U.P.W.</v>
      </c>
      <c r="D3292" s="1185"/>
      <c r="E3292" s="1185"/>
      <c r="F3292" s="1176" t="str">
        <f>IF($J3267="TC",0,IF($J3267="Nso",0,VLOOKUP($A3264,'Class-9'!$B$9:$GA$108,178,0)))</f>
        <v>0/100</v>
      </c>
      <c r="G3292" s="1177"/>
      <c r="H3292" s="122">
        <f>IF($J3267="TC",0,IF($J3267="Nso",0,VLOOKUP($A3264,'Class-9'!$B$9:$GA$108,124,0)))</f>
        <v>0</v>
      </c>
      <c r="I3292" s="1181"/>
      <c r="J3292" s="1182"/>
      <c r="K3292" s="1182"/>
      <c r="L3292" s="1182"/>
      <c r="M3292" s="1182"/>
      <c r="N3292" s="1182"/>
      <c r="O3292" s="1183"/>
    </row>
    <row r="3293" spans="1:15" s="489" customFormat="1" ht="17.25" customHeight="1">
      <c r="A3293" s="1084"/>
      <c r="B3293" s="488"/>
      <c r="C3293" s="1184" t="str">
        <f>'Class-9'!$DV$3</f>
        <v>ART EDUCATION</v>
      </c>
      <c r="D3293" s="1185"/>
      <c r="E3293" s="1185"/>
      <c r="F3293" s="1176" t="str">
        <f>IF($J3266="TC",0,IF($J3266="Nso",0,VLOOKUP($A3264,'Class-9'!$B$9:$GA$108,182,0)))</f>
        <v>0/100</v>
      </c>
      <c r="G3293" s="1177"/>
      <c r="H3293" s="122">
        <f>IF($J3266="TC",0,IF($J3266="Nso",0,VLOOKUP($A3264,'Class-9'!$B$9:$GA$108,130,0)))</f>
        <v>0</v>
      </c>
      <c r="I3293" s="1237" t="s">
        <v>95</v>
      </c>
      <c r="J3293" s="1221"/>
      <c r="K3293" s="1221"/>
      <c r="L3293" s="1221"/>
      <c r="M3293" s="1221"/>
      <c r="N3293" s="1221"/>
      <c r="O3293" s="1222"/>
    </row>
    <row r="3294" spans="1:15" s="489" customFormat="1" ht="17.25" customHeight="1" thickBot="1">
      <c r="A3294" s="1084"/>
      <c r="B3294" s="488" t="s">
        <v>79</v>
      </c>
      <c r="C3294" s="1238" t="str">
        <f>'Class-9'!$EB$3</f>
        <v>H &amp; C RAJ</v>
      </c>
      <c r="D3294" s="1239"/>
      <c r="E3294" s="1239"/>
      <c r="F3294" s="1240" t="str">
        <f>IF($J3267="TC",0,IF($J3267="Nso",0,VLOOKUP($A3264,'Class-9'!$B$9:$GZ$108,186,0)))</f>
        <v>0/200</v>
      </c>
      <c r="G3294" s="1241"/>
      <c r="H3294" s="468">
        <f>IF($J3267="TC",0,IF($J3267="Nso",0,VLOOKUP($A3264,'Class-9'!$B$9:$GAZ$108,142,0)))</f>
        <v>0</v>
      </c>
      <c r="I3294" s="1237" t="s">
        <v>74</v>
      </c>
      <c r="J3294" s="1221"/>
      <c r="K3294" s="1221"/>
      <c r="L3294" s="1221"/>
      <c r="M3294" s="1221"/>
      <c r="N3294" s="1221"/>
      <c r="O3294" s="1222"/>
    </row>
    <row r="3295" spans="1:15" ht="17.25" customHeight="1">
      <c r="A3295" s="1084"/>
      <c r="B3295" s="49" t="s">
        <v>79</v>
      </c>
      <c r="C3295" s="1209" t="s">
        <v>205</v>
      </c>
      <c r="D3295" s="1210"/>
      <c r="E3295" s="1211"/>
      <c r="F3295" s="1218" t="s">
        <v>206</v>
      </c>
      <c r="G3295" s="1219"/>
      <c r="H3295" s="519" t="s">
        <v>34</v>
      </c>
      <c r="I3295" s="1220" t="s">
        <v>75</v>
      </c>
      <c r="J3295" s="1221"/>
      <c r="K3295" s="1221"/>
      <c r="L3295" s="1221"/>
      <c r="M3295" s="1221"/>
      <c r="N3295" s="1221"/>
      <c r="O3295" s="1222"/>
    </row>
    <row r="3296" spans="1:15" ht="17.25" customHeight="1">
      <c r="A3296" s="1084"/>
      <c r="B3296" s="49" t="s">
        <v>79</v>
      </c>
      <c r="C3296" s="1212"/>
      <c r="D3296" s="1213"/>
      <c r="E3296" s="1214"/>
      <c r="F3296" s="1223" t="s">
        <v>207</v>
      </c>
      <c r="G3296" s="1224"/>
      <c r="H3296" s="520" t="s">
        <v>204</v>
      </c>
      <c r="I3296" s="1225" t="s">
        <v>76</v>
      </c>
      <c r="J3296" s="1226"/>
      <c r="K3296" s="1226"/>
      <c r="L3296" s="1226"/>
      <c r="M3296" s="1226"/>
      <c r="N3296" s="1226"/>
      <c r="O3296" s="1227"/>
    </row>
    <row r="3297" spans="1:16" ht="17.25" customHeight="1">
      <c r="A3297" s="1084"/>
      <c r="B3297" s="49" t="s">
        <v>79</v>
      </c>
      <c r="C3297" s="1212"/>
      <c r="D3297" s="1213"/>
      <c r="E3297" s="1214"/>
      <c r="F3297" s="1223" t="s">
        <v>211</v>
      </c>
      <c r="G3297" s="1224"/>
      <c r="H3297" s="520" t="s">
        <v>69</v>
      </c>
      <c r="I3297" s="1228"/>
      <c r="J3297" s="1229"/>
      <c r="K3297" s="1229"/>
      <c r="L3297" s="1229"/>
      <c r="M3297" s="1229"/>
      <c r="N3297" s="1229"/>
      <c r="O3297" s="1230"/>
    </row>
    <row r="3298" spans="1:16" ht="17.25" customHeight="1">
      <c r="A3298" s="1084"/>
      <c r="B3298" s="49" t="s">
        <v>79</v>
      </c>
      <c r="C3298" s="1212"/>
      <c r="D3298" s="1213"/>
      <c r="E3298" s="1214"/>
      <c r="F3298" s="1223" t="s">
        <v>212</v>
      </c>
      <c r="G3298" s="1224"/>
      <c r="H3298" s="520" t="s">
        <v>70</v>
      </c>
      <c r="I3298" s="1228"/>
      <c r="J3298" s="1229"/>
      <c r="K3298" s="1229"/>
      <c r="L3298" s="1229"/>
      <c r="M3298" s="1229"/>
      <c r="N3298" s="1229"/>
      <c r="O3298" s="1230"/>
    </row>
    <row r="3299" spans="1:16" ht="17.25" customHeight="1">
      <c r="A3299" s="1084"/>
      <c r="B3299" s="49" t="s">
        <v>79</v>
      </c>
      <c r="C3299" s="1212"/>
      <c r="D3299" s="1213"/>
      <c r="E3299" s="1214"/>
      <c r="F3299" s="1223" t="s">
        <v>125</v>
      </c>
      <c r="G3299" s="1224"/>
      <c r="H3299" s="520" t="s">
        <v>72</v>
      </c>
      <c r="I3299" s="1231" t="s">
        <v>96</v>
      </c>
      <c r="J3299" s="1232"/>
      <c r="K3299" s="1232"/>
      <c r="L3299" s="1232"/>
      <c r="M3299" s="1232"/>
      <c r="N3299" s="1232"/>
      <c r="O3299" s="1233"/>
    </row>
    <row r="3300" spans="1:16" ht="17.25" customHeight="1" thickBot="1">
      <c r="A3300" s="1084"/>
      <c r="B3300" s="62" t="s">
        <v>79</v>
      </c>
      <c r="C3300" s="1215"/>
      <c r="D3300" s="1216"/>
      <c r="E3300" s="1217"/>
      <c r="F3300" s="1206" t="s">
        <v>208</v>
      </c>
      <c r="G3300" s="1207"/>
      <c r="H3300" s="521" t="s">
        <v>71</v>
      </c>
      <c r="I3300" s="1234"/>
      <c r="J3300" s="1235"/>
      <c r="K3300" s="1235"/>
      <c r="L3300" s="1235"/>
      <c r="M3300" s="1235"/>
      <c r="N3300" s="1235"/>
      <c r="O3300" s="1236"/>
    </row>
    <row r="3301" spans="1:16" ht="24.75" customHeight="1" thickTop="1" thickBot="1">
      <c r="A3301" s="504">
        <f>A3264+1</f>
        <v>89</v>
      </c>
      <c r="B3301" s="1083" t="s">
        <v>56</v>
      </c>
      <c r="C3301" s="1083"/>
      <c r="D3301" s="1083"/>
      <c r="E3301" s="1083"/>
      <c r="F3301" s="1083"/>
      <c r="G3301" s="1083"/>
      <c r="H3301" s="1083"/>
      <c r="I3301" s="1083"/>
      <c r="J3301" s="1083"/>
      <c r="K3301" s="1083"/>
      <c r="L3301" s="1083"/>
      <c r="M3301" s="1083"/>
      <c r="N3301" s="1083"/>
      <c r="O3301" s="1083"/>
    </row>
    <row r="3302" spans="1:16" ht="42" customHeight="1" thickTop="1">
      <c r="A3302" s="1084"/>
      <c r="B3302" s="1085"/>
      <c r="C3302" s="1086"/>
      <c r="D3302" s="1089" t="str">
        <f>Master!$E$8</f>
        <v>Govt. Sr. Secondary School Raimalwada</v>
      </c>
      <c r="E3302" s="1090"/>
      <c r="F3302" s="1090"/>
      <c r="G3302" s="1090"/>
      <c r="H3302" s="1090"/>
      <c r="I3302" s="1090"/>
      <c r="J3302" s="1090"/>
      <c r="K3302" s="1090"/>
      <c r="L3302" s="1090"/>
      <c r="M3302" s="1090"/>
      <c r="N3302" s="1090"/>
      <c r="O3302" s="1091"/>
    </row>
    <row r="3303" spans="1:16" ht="27.75" customHeight="1" thickBot="1">
      <c r="A3303" s="1084"/>
      <c r="B3303" s="1087"/>
      <c r="C3303" s="1088"/>
      <c r="D3303" s="1092" t="str">
        <f>Master!$E$11</f>
        <v>P.S.-Bapini (Jodhpur)</v>
      </c>
      <c r="E3303" s="1093"/>
      <c r="F3303" s="1093"/>
      <c r="G3303" s="1093"/>
      <c r="H3303" s="1093"/>
      <c r="I3303" s="1093"/>
      <c r="J3303" s="1093"/>
      <c r="K3303" s="1093"/>
      <c r="L3303" s="1093"/>
      <c r="M3303" s="1093"/>
      <c r="N3303" s="1093"/>
      <c r="O3303" s="1094"/>
    </row>
    <row r="3304" spans="1:16" ht="17.25" customHeight="1">
      <c r="A3304" s="1084"/>
      <c r="B3304" s="352"/>
      <c r="C3304" s="1095" t="s">
        <v>188</v>
      </c>
      <c r="D3304" s="1096"/>
      <c r="E3304" s="1096"/>
      <c r="F3304" s="1096"/>
      <c r="G3304" s="1097"/>
      <c r="H3304" s="1104" t="s">
        <v>161</v>
      </c>
      <c r="I3304" s="1104"/>
      <c r="J3304" s="1107">
        <f>VLOOKUP($A3301,'Class-9'!$B$9:$K$108,6)</f>
        <v>0</v>
      </c>
      <c r="K3304" s="1108"/>
      <c r="L3304" s="1113" t="s">
        <v>77</v>
      </c>
      <c r="M3304" s="1114"/>
      <c r="N3304" s="1115" t="str">
        <f>Master!$E$14</f>
        <v>08151106901</v>
      </c>
      <c r="O3304" s="1116"/>
    </row>
    <row r="3305" spans="1:16" ht="17.25" customHeight="1">
      <c r="A3305" s="1084"/>
      <c r="B3305" s="47"/>
      <c r="C3305" s="1098"/>
      <c r="D3305" s="1099"/>
      <c r="E3305" s="1099"/>
      <c r="F3305" s="1099"/>
      <c r="G3305" s="1100"/>
      <c r="H3305" s="1105"/>
      <c r="I3305" s="1105"/>
      <c r="J3305" s="1109"/>
      <c r="K3305" s="1110"/>
      <c r="L3305" s="1071" t="s">
        <v>73</v>
      </c>
      <c r="M3305" s="1072"/>
      <c r="N3305" s="1072"/>
      <c r="O3305" s="1073"/>
      <c r="P3305" s="165" t="s">
        <v>196</v>
      </c>
    </row>
    <row r="3306" spans="1:16" ht="17.25" customHeight="1" thickBot="1">
      <c r="A3306" s="1084"/>
      <c r="B3306" s="47"/>
      <c r="C3306" s="1101"/>
      <c r="D3306" s="1102"/>
      <c r="E3306" s="1102"/>
      <c r="F3306" s="1102"/>
      <c r="G3306" s="1103"/>
      <c r="H3306" s="1106"/>
      <c r="I3306" s="1106"/>
      <c r="J3306" s="1111"/>
      <c r="K3306" s="1112"/>
      <c r="L3306" s="1074" t="s">
        <v>57</v>
      </c>
      <c r="M3306" s="1075"/>
      <c r="N3306" s="1076" t="str">
        <f>Master!$E$6</f>
        <v>2021-22</v>
      </c>
      <c r="O3306" s="1077"/>
    </row>
    <row r="3307" spans="1:16" ht="21.75" customHeight="1">
      <c r="A3307" s="1084"/>
      <c r="B3307" s="49" t="s">
        <v>79</v>
      </c>
      <c r="C3307" s="1078" t="s">
        <v>22</v>
      </c>
      <c r="D3307" s="1079"/>
      <c r="E3307" s="1079"/>
      <c r="F3307" s="1080"/>
      <c r="G3307" s="482" t="s">
        <v>186</v>
      </c>
      <c r="H3307" s="1081">
        <f>VLOOKUP($A3301,'Class-9'!$B$9:$EX$108,4,0)</f>
        <v>0</v>
      </c>
      <c r="I3307" s="1081"/>
      <c r="J3307" s="1081"/>
      <c r="K3307" s="1081"/>
      <c r="L3307" s="1081"/>
      <c r="M3307" s="1081"/>
      <c r="N3307" s="1081"/>
      <c r="O3307" s="1082"/>
    </row>
    <row r="3308" spans="1:16" ht="21.75" customHeight="1">
      <c r="A3308" s="1084"/>
      <c r="B3308" s="49" t="s">
        <v>79</v>
      </c>
      <c r="C3308" s="1065" t="s">
        <v>24</v>
      </c>
      <c r="D3308" s="1066"/>
      <c r="E3308" s="1066"/>
      <c r="F3308" s="1067"/>
      <c r="G3308" s="483" t="s">
        <v>186</v>
      </c>
      <c r="H3308" s="1068">
        <f>VLOOKUP($A3301,'Class-9'!$B$9:$EX$108,7,0)</f>
        <v>0</v>
      </c>
      <c r="I3308" s="1068"/>
      <c r="J3308" s="1068"/>
      <c r="K3308" s="1068"/>
      <c r="L3308" s="1068"/>
      <c r="M3308" s="1068"/>
      <c r="N3308" s="1068"/>
      <c r="O3308" s="1069"/>
    </row>
    <row r="3309" spans="1:16" ht="21.75" customHeight="1">
      <c r="A3309" s="1084"/>
      <c r="B3309" s="49" t="s">
        <v>79</v>
      </c>
      <c r="C3309" s="1065" t="s">
        <v>25</v>
      </c>
      <c r="D3309" s="1066"/>
      <c r="E3309" s="1066"/>
      <c r="F3309" s="1067"/>
      <c r="G3309" s="483" t="s">
        <v>186</v>
      </c>
      <c r="H3309" s="1068">
        <f>VLOOKUP($A3301,'Class-9'!$B$9:$EX$108,8,0)</f>
        <v>0</v>
      </c>
      <c r="I3309" s="1068"/>
      <c r="J3309" s="1068"/>
      <c r="K3309" s="1068"/>
      <c r="L3309" s="1068"/>
      <c r="M3309" s="1068"/>
      <c r="N3309" s="1068"/>
      <c r="O3309" s="1069"/>
    </row>
    <row r="3310" spans="1:16" ht="21.75" customHeight="1">
      <c r="A3310" s="1084"/>
      <c r="B3310" s="49" t="s">
        <v>79</v>
      </c>
      <c r="C3310" s="1065" t="s">
        <v>58</v>
      </c>
      <c r="D3310" s="1066"/>
      <c r="E3310" s="1066"/>
      <c r="F3310" s="1067"/>
      <c r="G3310" s="483" t="s">
        <v>186</v>
      </c>
      <c r="H3310" s="1068">
        <f>VLOOKUP($A3301,'Class-9'!$B$9:$EX$108,9,0)</f>
        <v>0</v>
      </c>
      <c r="I3310" s="1068"/>
      <c r="J3310" s="1068"/>
      <c r="K3310" s="1068"/>
      <c r="L3310" s="1068"/>
      <c r="M3310" s="1068"/>
      <c r="N3310" s="1068"/>
      <c r="O3310" s="1069"/>
    </row>
    <row r="3311" spans="1:16" ht="21.75" customHeight="1">
      <c r="A3311" s="1084"/>
      <c r="B3311" s="49" t="s">
        <v>79</v>
      </c>
      <c r="C3311" s="1065" t="s">
        <v>59</v>
      </c>
      <c r="D3311" s="1066"/>
      <c r="E3311" s="1066"/>
      <c r="F3311" s="1067"/>
      <c r="G3311" s="483" t="s">
        <v>186</v>
      </c>
      <c r="H3311" s="1070" t="str">
        <f>CONCATENATE('Class-9'!$G$4,'Class-9'!$J$4)</f>
        <v>9(A)</v>
      </c>
      <c r="I3311" s="1068"/>
      <c r="J3311" s="1068"/>
      <c r="K3311" s="1068"/>
      <c r="L3311" s="1068"/>
      <c r="M3311" s="1068"/>
      <c r="N3311" s="1068"/>
      <c r="O3311" s="1069"/>
    </row>
    <row r="3312" spans="1:16" ht="21.75" customHeight="1" thickBot="1">
      <c r="A3312" s="1084"/>
      <c r="B3312" s="49" t="s">
        <v>79</v>
      </c>
      <c r="C3312" s="1145" t="s">
        <v>27</v>
      </c>
      <c r="D3312" s="1146"/>
      <c r="E3312" s="1146"/>
      <c r="F3312" s="1147"/>
      <c r="G3312" s="484" t="s">
        <v>186</v>
      </c>
      <c r="H3312" s="1148">
        <f>VLOOKUP($A3301,'Class-9'!$B$9:$EX$108,10,0)</f>
        <v>0</v>
      </c>
      <c r="I3312" s="1148"/>
      <c r="J3312" s="1148"/>
      <c r="K3312" s="1148"/>
      <c r="L3312" s="1148"/>
      <c r="M3312" s="1148"/>
      <c r="N3312" s="1148"/>
      <c r="O3312" s="1149"/>
    </row>
    <row r="3313" spans="1:15" ht="19.5" customHeight="1">
      <c r="A3313" s="1084"/>
      <c r="B3313" s="60" t="s">
        <v>79</v>
      </c>
      <c r="C3313" s="1150" t="s">
        <v>60</v>
      </c>
      <c r="D3313" s="1151"/>
      <c r="E3313" s="1154" t="s">
        <v>83</v>
      </c>
      <c r="F3313" s="1154" t="s">
        <v>84</v>
      </c>
      <c r="G3313" s="1156" t="s">
        <v>33</v>
      </c>
      <c r="H3313" s="1158" t="s">
        <v>61</v>
      </c>
      <c r="I3313" s="1158"/>
      <c r="J3313" s="1159"/>
      <c r="K3313" s="1160" t="s">
        <v>100</v>
      </c>
      <c r="L3313" s="1161"/>
      <c r="M3313" s="1162"/>
      <c r="N3313" s="1154" t="s">
        <v>91</v>
      </c>
      <c r="O3313" s="1163" t="s">
        <v>209</v>
      </c>
    </row>
    <row r="3314" spans="1:15" ht="21.75" customHeight="1">
      <c r="A3314" s="1084"/>
      <c r="B3314" s="60"/>
      <c r="C3314" s="1152"/>
      <c r="D3314" s="1153"/>
      <c r="E3314" s="1155"/>
      <c r="F3314" s="1155"/>
      <c r="G3314" s="1157"/>
      <c r="H3314" s="507" t="s">
        <v>32</v>
      </c>
      <c r="I3314" s="347" t="s">
        <v>199</v>
      </c>
      <c r="J3314" s="508" t="s">
        <v>33</v>
      </c>
      <c r="K3314" s="507" t="s">
        <v>32</v>
      </c>
      <c r="L3314" s="347" t="s">
        <v>199</v>
      </c>
      <c r="M3314" s="508" t="s">
        <v>33</v>
      </c>
      <c r="N3314" s="1155"/>
      <c r="O3314" s="1164"/>
    </row>
    <row r="3315" spans="1:15" ht="21.75" customHeight="1" thickBot="1">
      <c r="A3315" s="1084"/>
      <c r="B3315" s="60" t="s">
        <v>79</v>
      </c>
      <c r="C3315" s="1139" t="s">
        <v>62</v>
      </c>
      <c r="D3315" s="1140"/>
      <c r="E3315" s="509">
        <f>'Class-9'!$L$7</f>
        <v>20</v>
      </c>
      <c r="F3315" s="509">
        <f>'Class-9'!$M$7</f>
        <v>20</v>
      </c>
      <c r="G3315" s="510">
        <f>SUM(E3315:F3315)</f>
        <v>40</v>
      </c>
      <c r="H3315" s="509">
        <f>'Class-9'!$O$7</f>
        <v>48</v>
      </c>
      <c r="I3315" s="509">
        <f>'Class-9'!$P$7</f>
        <v>12</v>
      </c>
      <c r="J3315" s="510">
        <f>SUM(H3315:I3315)</f>
        <v>60</v>
      </c>
      <c r="K3315" s="509">
        <f>'Class-9'!$R$7</f>
        <v>80</v>
      </c>
      <c r="L3315" s="509">
        <f>'Class-9'!$S$7</f>
        <v>20</v>
      </c>
      <c r="M3315" s="510">
        <f>SUM(K3315:L3315)</f>
        <v>100</v>
      </c>
      <c r="N3315" s="509">
        <f>SUM(G3315,J3315,M3315)</f>
        <v>200</v>
      </c>
      <c r="O3315" s="1165"/>
    </row>
    <row r="3316" spans="1:15" ht="17.25" customHeight="1">
      <c r="A3316" s="1084"/>
      <c r="B3316" s="60" t="s">
        <v>79</v>
      </c>
      <c r="C3316" s="1141" t="str">
        <f>'Class-9'!$L$3</f>
        <v>HINDI</v>
      </c>
      <c r="D3316" s="1142"/>
      <c r="E3316" s="511">
        <f>IF($J3304="TC",0,IF($J3304="Nso",0,VLOOKUP($A3301,'Class-9'!$B$9:$EX$108,11,0)))</f>
        <v>0</v>
      </c>
      <c r="F3316" s="511">
        <f>IF($J3304="TC",0,IF($J3304="Nso",0,VLOOKUP($A3301,'Class-9'!$B$9:$EX$108,12,0)))</f>
        <v>0</v>
      </c>
      <c r="G3316" s="512">
        <f>E3316+F3316</f>
        <v>0</v>
      </c>
      <c r="H3316" s="511">
        <f>IF($J3304="TC",0,IF($J3304="Nso",0,VLOOKUP($A3301,'Class-9'!$B$9:$EX$108,14,0)))</f>
        <v>0</v>
      </c>
      <c r="I3316" s="511">
        <f>IF($J3304="TC",0,IF($J3304="Nso",0,VLOOKUP($A3301,'Class-9'!$B$9:$EX$108,15,0)))</f>
        <v>0</v>
      </c>
      <c r="J3316" s="512">
        <f>H3316+I3316</f>
        <v>0</v>
      </c>
      <c r="K3316" s="511">
        <f>IF($J3304="TC",0,IF($J3304="Nso",0,VLOOKUP($A3301,'Class-9'!$B$9:$EX$108,17,0)))</f>
        <v>0</v>
      </c>
      <c r="L3316" s="511">
        <f>IF($J3304="Nso",0,VLOOKUP($A3301,'Class-9'!$B$9:$EX$108,18,0))</f>
        <v>0</v>
      </c>
      <c r="M3316" s="512">
        <f>K3316+L3316</f>
        <v>0</v>
      </c>
      <c r="N3316" s="511">
        <f>G3316+J3316+M3316</f>
        <v>0</v>
      </c>
      <c r="O3316" s="513" t="str">
        <f>IF($J3304="TC",0,IF($J3304="Nso",0,VLOOKUP($A3301,'Class-9'!$B$9:$EX$108,24,0)))</f>
        <v/>
      </c>
    </row>
    <row r="3317" spans="1:15" ht="17.25" customHeight="1">
      <c r="A3317" s="1084"/>
      <c r="B3317" s="60" t="s">
        <v>79</v>
      </c>
      <c r="C3317" s="1143" t="str">
        <f>'Class-9'!$Z$3</f>
        <v>ENGLISH</v>
      </c>
      <c r="D3317" s="1144"/>
      <c r="E3317" s="511">
        <f>IF($J3304="TC",0,IF($J3304="Nso",0,VLOOKUP($A3301,'Class-9'!$B$9:$EX$108,25,0)))</f>
        <v>0</v>
      </c>
      <c r="F3317" s="511">
        <f>IF($J3304="TC",0,IF($J3304="Nso",0,VLOOKUP($A3301,'Class-9'!$B$9:$EX$108,26,0)))</f>
        <v>0</v>
      </c>
      <c r="G3317" s="514">
        <f t="shared" ref="G3317:G3321" si="352">E3317+F3317</f>
        <v>0</v>
      </c>
      <c r="H3317" s="472">
        <f>IF($J3304="TC",0,IF($J3304="Nso",0,VLOOKUP($A3301,'Class-9'!$B$9:$EX$108,28,0)))</f>
        <v>0</v>
      </c>
      <c r="I3317" s="511">
        <f>IF($J3304="TC",0,IF($J3304="Nso",0,VLOOKUP($A3301,'Class-9'!$B$9:$EX$108,29,0)))</f>
        <v>0</v>
      </c>
      <c r="J3317" s="514">
        <f t="shared" ref="J3317:J3321" si="353">H3317+I3317</f>
        <v>0</v>
      </c>
      <c r="K3317" s="511">
        <f>IF($J3304="TC",0,IF($J3304="Nso",0,VLOOKUP($A3301,'Class-9'!$B$9:$EX$108,31,0)))</f>
        <v>0</v>
      </c>
      <c r="L3317" s="511">
        <f>IF($J3304="Nso",0,VLOOKUP($A3301,'Class-9'!$B$9:$EX$108,32,0))</f>
        <v>0</v>
      </c>
      <c r="M3317" s="514">
        <f t="shared" ref="M3317:M3321" si="354">K3317+L3317</f>
        <v>0</v>
      </c>
      <c r="N3317" s="511">
        <f t="shared" ref="N3317:N3321" si="355">G3317+J3317+M3317</f>
        <v>0</v>
      </c>
      <c r="O3317" s="513" t="str">
        <f>IF($J3304="TC",0,IF($J3304="Nso",0,VLOOKUP($A3301,'Class-9'!$B$9:$EX$108,38,0)))</f>
        <v/>
      </c>
    </row>
    <row r="3318" spans="1:15" ht="17.25" customHeight="1">
      <c r="A3318" s="1084"/>
      <c r="B3318" s="60" t="s">
        <v>79</v>
      </c>
      <c r="C3318" s="1143" t="str">
        <f>'Class-9'!$AN$3</f>
        <v>SANSKRIT</v>
      </c>
      <c r="D3318" s="1144"/>
      <c r="E3318" s="511">
        <f>IF($J3304="TC",0,IF($J3304="Nso",0,VLOOKUP($A3301,'Class-9'!$B$9:$EX$108,39,0)))</f>
        <v>0</v>
      </c>
      <c r="F3318" s="511">
        <f>IF($J3304="TC",0,IF($J3304="TC",0,IF($J3304="Nso",0,VLOOKUP($A3301,'Class-9'!$B$9:$EX$108,40,0))))</f>
        <v>0</v>
      </c>
      <c r="G3318" s="514">
        <f t="shared" si="352"/>
        <v>0</v>
      </c>
      <c r="H3318" s="472">
        <f>IF($J3304="TC",0,IF($J3304="Nso",0,VLOOKUP($A3301,'Class-9'!$B$9:$EX$108,42,0)))</f>
        <v>0</v>
      </c>
      <c r="I3318" s="511">
        <f>IF($J3304="TC",0,IF($J3304="Nso",0,VLOOKUP($A3301,'Class-9'!$B$9:$EX$108,43,0)))</f>
        <v>0</v>
      </c>
      <c r="J3318" s="514">
        <f t="shared" si="353"/>
        <v>0</v>
      </c>
      <c r="K3318" s="511">
        <f>IF($J3304="TC",0,IF($J3304="Nso",0,VLOOKUP($A3301,'Class-9'!$B$9:$EX$108,45,0)))</f>
        <v>0</v>
      </c>
      <c r="L3318" s="511">
        <f>IF($J3304="Nso",0,VLOOKUP($A3301,'Class-9'!$B$9:$EX$108,46,0))</f>
        <v>0</v>
      </c>
      <c r="M3318" s="514">
        <f t="shared" si="354"/>
        <v>0</v>
      </c>
      <c r="N3318" s="511">
        <f t="shared" si="355"/>
        <v>0</v>
      </c>
      <c r="O3318" s="513" t="str">
        <f>IF($J3304="TC",0,IF($J3304="Nso",0,VLOOKUP($A3301,'Class-9'!$B$9:$EX$108,52,0)))</f>
        <v/>
      </c>
    </row>
    <row r="3319" spans="1:15" ht="17.25" customHeight="1">
      <c r="A3319" s="1084"/>
      <c r="B3319" s="60" t="s">
        <v>79</v>
      </c>
      <c r="C3319" s="1143" t="str">
        <f>'Class-9'!$BB$3</f>
        <v>SCIENCE</v>
      </c>
      <c r="D3319" s="1144"/>
      <c r="E3319" s="511">
        <f>IF($J3304="TC",0,IF($J3304="Nso",0,VLOOKUP($A3301,'Class-9'!$B$9:$EX$108,53,0)))</f>
        <v>0</v>
      </c>
      <c r="F3319" s="511">
        <f>IF($J3304="TC",0,IF($J3304="Nso",0,VLOOKUP($A3301,'Class-9'!$B$9:$EX$108,54,0)))</f>
        <v>0</v>
      </c>
      <c r="G3319" s="514">
        <f t="shared" si="352"/>
        <v>0</v>
      </c>
      <c r="H3319" s="472">
        <f>IF($J3304="TC",0,IF($J3304="Nso",0,VLOOKUP($A3301,'Class-9'!$B$9:$EX$108,56,0)))</f>
        <v>0</v>
      </c>
      <c r="I3319" s="511">
        <f>IF($J3304="TC",0,IF($J3304="Nso",0,VLOOKUP($A3301,'Class-9'!$B$9:$EX$108,57,0)))</f>
        <v>0</v>
      </c>
      <c r="J3319" s="514">
        <f t="shared" si="353"/>
        <v>0</v>
      </c>
      <c r="K3319" s="511">
        <f>IF($J3304="TC",0,IF($J3304="Nso",0,VLOOKUP($A3301,'Class-9'!$B$9:$EX$108,59,0)))</f>
        <v>0</v>
      </c>
      <c r="L3319" s="511">
        <f>IF($J3304="Nso",0,VLOOKUP($A3301,'Class-9'!$B$9:$EX$108,60,0))</f>
        <v>0</v>
      </c>
      <c r="M3319" s="514">
        <f t="shared" si="354"/>
        <v>0</v>
      </c>
      <c r="N3319" s="511">
        <f t="shared" si="355"/>
        <v>0</v>
      </c>
      <c r="O3319" s="513" t="str">
        <f>IF($J3304="TC",0,IF($J3304="Nso",0,VLOOKUP($A3301,'Class-9'!$B$9:$EX$108,66,0)))</f>
        <v/>
      </c>
    </row>
    <row r="3320" spans="1:15" ht="17.25" customHeight="1">
      <c r="A3320" s="1084"/>
      <c r="B3320" s="60" t="s">
        <v>79</v>
      </c>
      <c r="C3320" s="1143" t="str">
        <f>'Class-9'!$BP$3</f>
        <v>MATHEMATICS</v>
      </c>
      <c r="D3320" s="1144"/>
      <c r="E3320" s="511">
        <f>IF($J3304="TC",0,IF($J3304="Nso",0,VLOOKUP($A3301,'Class-9'!$B$9:$EX$108,67,0)))</f>
        <v>0</v>
      </c>
      <c r="F3320" s="511">
        <f>IF($J3304="TC",0,IF($J3304="Nso",0,VLOOKUP($A3301,'Class-9'!$B$9:$EX$108,68,0)))</f>
        <v>0</v>
      </c>
      <c r="G3320" s="514">
        <f t="shared" si="352"/>
        <v>0</v>
      </c>
      <c r="H3320" s="472">
        <f>IF($J3304="TC",0,IF($J3304="Nso",0,VLOOKUP($A3301,'Class-9'!$B$9:$EX$108,70,0)))</f>
        <v>0</v>
      </c>
      <c r="I3320" s="511">
        <f>IF($J3304="TC",0,IF($J3304="Nso",0,VLOOKUP($A3301,'Class-9'!$B$9:$EX$108,71,0)))</f>
        <v>0</v>
      </c>
      <c r="J3320" s="514">
        <f t="shared" si="353"/>
        <v>0</v>
      </c>
      <c r="K3320" s="511">
        <f>IF($J3304="TC",0,IF($J3304="Nso",0,VLOOKUP($A3301,'Class-9'!$B$9:$EX$108,73,0)))</f>
        <v>0</v>
      </c>
      <c r="L3320" s="511">
        <f>IF($J3304="Nso",0,VLOOKUP($A3301,'Class-9'!$B$9:$EX$108,74,0))</f>
        <v>0</v>
      </c>
      <c r="M3320" s="514">
        <f t="shared" si="354"/>
        <v>0</v>
      </c>
      <c r="N3320" s="511">
        <f t="shared" si="355"/>
        <v>0</v>
      </c>
      <c r="O3320" s="513" t="str">
        <f>IF($J3304="TC",0,IF($J3304="Nso",0,VLOOKUP($A3301,'Class-9'!$B$9:$EX$108,80,0)))</f>
        <v/>
      </c>
    </row>
    <row r="3321" spans="1:15" ht="17.25" customHeight="1" thickBot="1">
      <c r="A3321" s="1084"/>
      <c r="B3321" s="60" t="s">
        <v>79</v>
      </c>
      <c r="C3321" s="1117" t="str">
        <f>'Class-9'!$CD$3</f>
        <v>SOCIAL SCIENCE</v>
      </c>
      <c r="D3321" s="1118"/>
      <c r="E3321" s="511">
        <f>IF($J3304="TC",0,IF($J3304="Nso",0,VLOOKUP($A3301,'Class-9'!$B$9:$EX$108,81,0)))</f>
        <v>0</v>
      </c>
      <c r="F3321" s="511">
        <f>IF($J3304="TC",0,IF($J3304="Nso",0,VLOOKUP($A3301,'Class-9'!$B$9:$EX$108,82,0)))</f>
        <v>0</v>
      </c>
      <c r="G3321" s="515">
        <f t="shared" si="352"/>
        <v>0</v>
      </c>
      <c r="H3321" s="516">
        <f>IF($J3304="TC",0,IF($J3304="Nso",0,VLOOKUP($A3301,'Class-9'!$B$9:$EX$108,84,0)))</f>
        <v>0</v>
      </c>
      <c r="I3321" s="511">
        <f>IF($J3304="TC",0,IF($J3304="Nso",0,VLOOKUP($A3301,'Class-9'!$B$9:$EX$108,85,0)))</f>
        <v>0</v>
      </c>
      <c r="J3321" s="515">
        <f t="shared" si="353"/>
        <v>0</v>
      </c>
      <c r="K3321" s="511">
        <f>IF($J3304="TC",0,IF($J3304="Nso",0,VLOOKUP($A3301,'Class-9'!$B$9:$EX$108,87,0)))</f>
        <v>0</v>
      </c>
      <c r="L3321" s="511">
        <f>IF($J3304="Nso",0,VLOOKUP($A3301,'Class-9'!$B$9:$EX$108,88,0))</f>
        <v>0</v>
      </c>
      <c r="M3321" s="515">
        <f t="shared" si="354"/>
        <v>0</v>
      </c>
      <c r="N3321" s="511">
        <f t="shared" si="355"/>
        <v>0</v>
      </c>
      <c r="O3321" s="513" t="str">
        <f>IF($J3304="TC",0,IF($J3304="Nso",0,VLOOKUP($A3301,'Class-9'!$B$9:$EX$108,94,0)))</f>
        <v/>
      </c>
    </row>
    <row r="3322" spans="1:15" ht="21.75" customHeight="1">
      <c r="A3322" s="1084"/>
      <c r="B3322" s="60" t="s">
        <v>79</v>
      </c>
      <c r="C3322" s="1119" t="s">
        <v>92</v>
      </c>
      <c r="D3322" s="1120"/>
      <c r="E3322" s="1121"/>
      <c r="F3322" s="1125" t="s">
        <v>93</v>
      </c>
      <c r="G3322" s="1126"/>
      <c r="H3322" s="1127" t="s">
        <v>94</v>
      </c>
      <c r="I3322" s="1128"/>
      <c r="J3322" s="1129" t="s">
        <v>47</v>
      </c>
      <c r="K3322" s="1130"/>
      <c r="L3322" s="517" t="s">
        <v>114</v>
      </c>
      <c r="M3322" s="1131" t="s">
        <v>45</v>
      </c>
      <c r="N3322" s="1132"/>
      <c r="O3322" s="518" t="s">
        <v>49</v>
      </c>
    </row>
    <row r="3323" spans="1:15" ht="21.75" customHeight="1" thickBot="1">
      <c r="A3323" s="1084"/>
      <c r="B3323" s="60" t="s">
        <v>79</v>
      </c>
      <c r="C3323" s="1122"/>
      <c r="D3323" s="1123"/>
      <c r="E3323" s="1124"/>
      <c r="F3323" s="1133">
        <f>IF($J3304="TC",0,IF($J3304="Nso",0,VLOOKUP($A3301,'Class-9'!$B$9:$EX$108,146,0)))</f>
        <v>0</v>
      </c>
      <c r="G3323" s="1134"/>
      <c r="H3323" s="1133">
        <f>IF($J3304="TC",0,IF($J3304="Nso",0,VLOOKUP($A3301,'Class-9'!$B$9:$EX$108,147,0)))</f>
        <v>0</v>
      </c>
      <c r="I3323" s="1134"/>
      <c r="J3323" s="1135">
        <f>IF($J3304="TC",0,IF($J3304="Nso",0,VLOOKUP($A3301,'Class-9'!$B$9:$EX$108,148,0)))</f>
        <v>0</v>
      </c>
      <c r="K3323" s="1136"/>
      <c r="L3323" s="349" t="str">
        <f>IF($J3304="TC",0,IF($J3304="Nso",0,VLOOKUP($A3301,'Class-9'!$B$9:$EX$108,149,0)))</f>
        <v/>
      </c>
      <c r="M3323" s="1137" t="str">
        <f>IF($J3304="TC","TC",IF($J3304="Nso","NSO",VLOOKUP($A3301,'Class-9'!$B$9:$EX$108,150,0)))</f>
        <v/>
      </c>
      <c r="N3323" s="1138"/>
      <c r="O3323" s="123" t="str">
        <f>IF($J3304="Nso",0,VLOOKUP($A3301,'Class-9'!$B$9:$EX$108,152,0))</f>
        <v/>
      </c>
    </row>
    <row r="3324" spans="1:15" ht="21.75" customHeight="1">
      <c r="A3324" s="1084"/>
      <c r="B3324" s="60" t="s">
        <v>79</v>
      </c>
      <c r="C3324" s="1186" t="s">
        <v>65</v>
      </c>
      <c r="D3324" s="1187"/>
      <c r="E3324" s="1187"/>
      <c r="F3324" s="1187"/>
      <c r="G3324" s="1187"/>
      <c r="H3324" s="1188"/>
      <c r="I3324" s="1189" t="s">
        <v>66</v>
      </c>
      <c r="J3324" s="1190"/>
      <c r="K3324" s="1190"/>
      <c r="L3324" s="124">
        <f>VLOOKUP($A3301,'Class-9'!$B$9:$EX$108,143,0)</f>
        <v>0</v>
      </c>
      <c r="M3324" s="1191" t="s">
        <v>126</v>
      </c>
      <c r="N3324" s="1192"/>
      <c r="O3324" s="1193"/>
    </row>
    <row r="3325" spans="1:15" ht="21.75" customHeight="1" thickBot="1">
      <c r="A3325" s="1084"/>
      <c r="B3325" s="60" t="s">
        <v>79</v>
      </c>
      <c r="C3325" s="1194" t="s">
        <v>60</v>
      </c>
      <c r="D3325" s="1195"/>
      <c r="E3325" s="1195"/>
      <c r="F3325" s="1196" t="s">
        <v>197</v>
      </c>
      <c r="G3325" s="1196"/>
      <c r="H3325" s="351" t="s">
        <v>53</v>
      </c>
      <c r="I3325" s="1197" t="s">
        <v>67</v>
      </c>
      <c r="J3325" s="1198"/>
      <c r="K3325" s="1198"/>
      <c r="L3325" s="174">
        <f>VLOOKUP($A3301,'Class-9'!$B$9:$EX$108,144,0)</f>
        <v>0</v>
      </c>
      <c r="M3325" s="1199" t="str">
        <f>IF($J3304="TC",0,IF($J3304="Nso",0,VLOOKUP($A3301,'Class-9'!$B$9:$EX$108,145,0)))</f>
        <v/>
      </c>
      <c r="N3325" s="1200"/>
      <c r="O3325" s="1201"/>
    </row>
    <row r="3326" spans="1:15" ht="21.75" customHeight="1">
      <c r="A3326" s="1084"/>
      <c r="B3326" s="60" t="s">
        <v>79</v>
      </c>
      <c r="C3326" s="1194"/>
      <c r="D3326" s="1195"/>
      <c r="E3326" s="1195"/>
      <c r="F3326" s="1196"/>
      <c r="G3326" s="1196"/>
      <c r="H3326" s="490" t="s">
        <v>203</v>
      </c>
      <c r="I3326" s="1202" t="s">
        <v>68</v>
      </c>
      <c r="J3326" s="1203"/>
      <c r="K3326" s="1203"/>
      <c r="L3326" s="1204">
        <f>IF($J3304="TC","Transferred",IF($J3304="Nso","NameSeparated",VLOOKUP($A3301,'Class-9'!$B$9:$EX$108,153,0)))</f>
        <v>0</v>
      </c>
      <c r="M3326" s="1204"/>
      <c r="N3326" s="1204"/>
      <c r="O3326" s="1205"/>
    </row>
    <row r="3327" spans="1:15" s="489" customFormat="1" ht="17.25" customHeight="1">
      <c r="A3327" s="1084"/>
      <c r="B3327" s="488" t="s">
        <v>79</v>
      </c>
      <c r="C3327" s="1166" t="str">
        <f>'Class-9'!$CR$3</f>
        <v>Foundation Of Information Tech.</v>
      </c>
      <c r="D3327" s="1167"/>
      <c r="E3327" s="1168"/>
      <c r="F3327" s="1169" t="str">
        <f>IF($J3304="TC",0,IF($J3304="Nso",0,VLOOKUP($A3301,'Class-9'!$B$9:$GA$108,170,0)))</f>
        <v>0/200</v>
      </c>
      <c r="G3327" s="1169"/>
      <c r="H3327" s="122">
        <f>IF($J3304="TC",0,IF($J3304="Nso",0,VLOOKUP($A3301,'Class-9'!$B$9:$GA$108,106,0)))</f>
        <v>0</v>
      </c>
      <c r="I3327" s="1170" t="s">
        <v>81</v>
      </c>
      <c r="J3327" s="1171"/>
      <c r="K3327" s="1171"/>
      <c r="L3327" s="1172">
        <f>'Class-9'!$T$2</f>
        <v>44676</v>
      </c>
      <c r="M3327" s="1173"/>
      <c r="N3327" s="1173"/>
      <c r="O3327" s="1174"/>
    </row>
    <row r="3328" spans="1:15" s="489" customFormat="1" ht="17.25" customHeight="1">
      <c r="A3328" s="1084"/>
      <c r="B3328" s="488" t="s">
        <v>79</v>
      </c>
      <c r="C3328" s="1175" t="str">
        <f>'Class-9'!$DD$3</f>
        <v>Health &amp; Phy. Edu.</v>
      </c>
      <c r="D3328" s="1169"/>
      <c r="E3328" s="1169"/>
      <c r="F3328" s="1176" t="str">
        <f>IF($J3304="TC",0,IF($J3304="Nso",0,VLOOKUP($A3301,'Class-9'!$B$9:$GA$108,174,0)))</f>
        <v>0/200</v>
      </c>
      <c r="G3328" s="1177"/>
      <c r="H3328" s="122">
        <f>IF($J3304="TC",0,IF($J3304="Nso",0,VLOOKUP($A3301,'Class-9'!$B$9:$GA$108,118,0)))</f>
        <v>0</v>
      </c>
      <c r="I3328" s="1178"/>
      <c r="J3328" s="1179"/>
      <c r="K3328" s="1179"/>
      <c r="L3328" s="1179"/>
      <c r="M3328" s="1179"/>
      <c r="N3328" s="1179"/>
      <c r="O3328" s="1180"/>
    </row>
    <row r="3329" spans="1:16" s="489" customFormat="1" ht="17.25" customHeight="1">
      <c r="A3329" s="1084"/>
      <c r="B3329" s="488" t="s">
        <v>79</v>
      </c>
      <c r="C3329" s="1184" t="str">
        <f>'Class-9'!$DP$3</f>
        <v>S.U.P.W.</v>
      </c>
      <c r="D3329" s="1185"/>
      <c r="E3329" s="1185"/>
      <c r="F3329" s="1176" t="str">
        <f>IF($J3304="TC",0,IF($J3304="Nso",0,VLOOKUP($A3301,'Class-9'!$B$9:$GA$108,178,0)))</f>
        <v>0/100</v>
      </c>
      <c r="G3329" s="1177"/>
      <c r="H3329" s="122">
        <f>IF($J3304="TC",0,IF($J3304="Nso",0,VLOOKUP($A3301,'Class-9'!$B$9:$GA$108,124,0)))</f>
        <v>0</v>
      </c>
      <c r="I3329" s="1181"/>
      <c r="J3329" s="1182"/>
      <c r="K3329" s="1182"/>
      <c r="L3329" s="1182"/>
      <c r="M3329" s="1182"/>
      <c r="N3329" s="1182"/>
      <c r="O3329" s="1183"/>
    </row>
    <row r="3330" spans="1:16" s="489" customFormat="1" ht="17.25" customHeight="1">
      <c r="A3330" s="1084"/>
      <c r="B3330" s="488"/>
      <c r="C3330" s="1184" t="str">
        <f>'Class-9'!$DV$3</f>
        <v>ART EDUCATION</v>
      </c>
      <c r="D3330" s="1185"/>
      <c r="E3330" s="1185"/>
      <c r="F3330" s="1176" t="str">
        <f>IF($J3303="TC",0,IF($J3303="Nso",0,VLOOKUP($A3301,'Class-9'!$B$9:$GA$108,182,0)))</f>
        <v>0/100</v>
      </c>
      <c r="G3330" s="1177"/>
      <c r="H3330" s="122">
        <f>IF($J3303="TC",0,IF($J3303="Nso",0,VLOOKUP($A3301,'Class-9'!$B$9:$GA$108,130,0)))</f>
        <v>0</v>
      </c>
      <c r="I3330" s="1237" t="s">
        <v>95</v>
      </c>
      <c r="J3330" s="1221"/>
      <c r="K3330" s="1221"/>
      <c r="L3330" s="1221"/>
      <c r="M3330" s="1221"/>
      <c r="N3330" s="1221"/>
      <c r="O3330" s="1222"/>
    </row>
    <row r="3331" spans="1:16" s="489" customFormat="1" ht="17.25" customHeight="1" thickBot="1">
      <c r="A3331" s="1084"/>
      <c r="B3331" s="488" t="s">
        <v>79</v>
      </c>
      <c r="C3331" s="1238" t="str">
        <f>'Class-9'!$EB$3</f>
        <v>H &amp; C RAJ</v>
      </c>
      <c r="D3331" s="1239"/>
      <c r="E3331" s="1239"/>
      <c r="F3331" s="1240" t="str">
        <f>IF($J3304="TC",0,IF($J3304="Nso",0,VLOOKUP($A3301,'Class-9'!$B$9:$GZ$108,186,0)))</f>
        <v>0/200</v>
      </c>
      <c r="G3331" s="1241"/>
      <c r="H3331" s="468">
        <f>IF($J3304="TC",0,IF($J3304="Nso",0,VLOOKUP($A3301,'Class-9'!$B$9:$GAZ$108,142,0)))</f>
        <v>0</v>
      </c>
      <c r="I3331" s="1237" t="s">
        <v>74</v>
      </c>
      <c r="J3331" s="1221"/>
      <c r="K3331" s="1221"/>
      <c r="L3331" s="1221"/>
      <c r="M3331" s="1221"/>
      <c r="N3331" s="1221"/>
      <c r="O3331" s="1222"/>
    </row>
    <row r="3332" spans="1:16" ht="17.25" customHeight="1">
      <c r="A3332" s="1084"/>
      <c r="B3332" s="49" t="s">
        <v>79</v>
      </c>
      <c r="C3332" s="1209" t="s">
        <v>205</v>
      </c>
      <c r="D3332" s="1210"/>
      <c r="E3332" s="1211"/>
      <c r="F3332" s="1218" t="s">
        <v>206</v>
      </c>
      <c r="G3332" s="1219"/>
      <c r="H3332" s="519" t="s">
        <v>34</v>
      </c>
      <c r="I3332" s="1220" t="s">
        <v>75</v>
      </c>
      <c r="J3332" s="1221"/>
      <c r="K3332" s="1221"/>
      <c r="L3332" s="1221"/>
      <c r="M3332" s="1221"/>
      <c r="N3332" s="1221"/>
      <c r="O3332" s="1222"/>
    </row>
    <row r="3333" spans="1:16" ht="17.25" customHeight="1">
      <c r="A3333" s="1084"/>
      <c r="B3333" s="49" t="s">
        <v>79</v>
      </c>
      <c r="C3333" s="1212"/>
      <c r="D3333" s="1213"/>
      <c r="E3333" s="1214"/>
      <c r="F3333" s="1223" t="s">
        <v>207</v>
      </c>
      <c r="G3333" s="1224"/>
      <c r="H3333" s="520" t="s">
        <v>204</v>
      </c>
      <c r="I3333" s="1225" t="s">
        <v>76</v>
      </c>
      <c r="J3333" s="1226"/>
      <c r="K3333" s="1226"/>
      <c r="L3333" s="1226"/>
      <c r="M3333" s="1226"/>
      <c r="N3333" s="1226"/>
      <c r="O3333" s="1227"/>
    </row>
    <row r="3334" spans="1:16" ht="17.25" customHeight="1">
      <c r="A3334" s="1084"/>
      <c r="B3334" s="49" t="s">
        <v>79</v>
      </c>
      <c r="C3334" s="1212"/>
      <c r="D3334" s="1213"/>
      <c r="E3334" s="1214"/>
      <c r="F3334" s="1223" t="s">
        <v>211</v>
      </c>
      <c r="G3334" s="1224"/>
      <c r="H3334" s="520" t="s">
        <v>69</v>
      </c>
      <c r="I3334" s="1228"/>
      <c r="J3334" s="1229"/>
      <c r="K3334" s="1229"/>
      <c r="L3334" s="1229"/>
      <c r="M3334" s="1229"/>
      <c r="N3334" s="1229"/>
      <c r="O3334" s="1230"/>
    </row>
    <row r="3335" spans="1:16" ht="17.25" customHeight="1">
      <c r="A3335" s="1084"/>
      <c r="B3335" s="49" t="s">
        <v>79</v>
      </c>
      <c r="C3335" s="1212"/>
      <c r="D3335" s="1213"/>
      <c r="E3335" s="1214"/>
      <c r="F3335" s="1223" t="s">
        <v>212</v>
      </c>
      <c r="G3335" s="1224"/>
      <c r="H3335" s="520" t="s">
        <v>70</v>
      </c>
      <c r="I3335" s="1228"/>
      <c r="J3335" s="1229"/>
      <c r="K3335" s="1229"/>
      <c r="L3335" s="1229"/>
      <c r="M3335" s="1229"/>
      <c r="N3335" s="1229"/>
      <c r="O3335" s="1230"/>
    </row>
    <row r="3336" spans="1:16" ht="17.25" customHeight="1">
      <c r="A3336" s="1084"/>
      <c r="B3336" s="49" t="s">
        <v>79</v>
      </c>
      <c r="C3336" s="1212"/>
      <c r="D3336" s="1213"/>
      <c r="E3336" s="1214"/>
      <c r="F3336" s="1223" t="s">
        <v>125</v>
      </c>
      <c r="G3336" s="1224"/>
      <c r="H3336" s="520" t="s">
        <v>72</v>
      </c>
      <c r="I3336" s="1231" t="s">
        <v>96</v>
      </c>
      <c r="J3336" s="1232"/>
      <c r="K3336" s="1232"/>
      <c r="L3336" s="1232"/>
      <c r="M3336" s="1232"/>
      <c r="N3336" s="1232"/>
      <c r="O3336" s="1233"/>
    </row>
    <row r="3337" spans="1:16" ht="17.25" customHeight="1" thickBot="1">
      <c r="A3337" s="1084"/>
      <c r="B3337" s="62" t="s">
        <v>79</v>
      </c>
      <c r="C3337" s="1215"/>
      <c r="D3337" s="1216"/>
      <c r="E3337" s="1217"/>
      <c r="F3337" s="1206" t="s">
        <v>208</v>
      </c>
      <c r="G3337" s="1207"/>
      <c r="H3337" s="521" t="s">
        <v>71</v>
      </c>
      <c r="I3337" s="1234"/>
      <c r="J3337" s="1235"/>
      <c r="K3337" s="1235"/>
      <c r="L3337" s="1235"/>
      <c r="M3337" s="1235"/>
      <c r="N3337" s="1235"/>
      <c r="O3337" s="1236"/>
    </row>
    <row r="3338" spans="1:16" ht="22.5" customHeight="1" thickTop="1">
      <c r="A3338" s="1208"/>
      <c r="B3338" s="1208"/>
      <c r="C3338" s="1208"/>
      <c r="D3338" s="1208"/>
      <c r="E3338" s="1208"/>
      <c r="F3338" s="1208"/>
      <c r="G3338" s="1208"/>
      <c r="H3338" s="1208"/>
      <c r="I3338" s="1208"/>
      <c r="J3338" s="1208"/>
      <c r="K3338" s="1208"/>
      <c r="L3338" s="1208"/>
      <c r="M3338" s="1208"/>
      <c r="N3338" s="1208"/>
      <c r="O3338" s="1208"/>
    </row>
    <row r="3339" spans="1:16" ht="24.75" customHeight="1" thickBot="1">
      <c r="A3339" s="504">
        <f>A3301+1</f>
        <v>90</v>
      </c>
      <c r="B3339" s="1083" t="s">
        <v>56</v>
      </c>
      <c r="C3339" s="1083"/>
      <c r="D3339" s="1083"/>
      <c r="E3339" s="1083"/>
      <c r="F3339" s="1083"/>
      <c r="G3339" s="1083"/>
      <c r="H3339" s="1083"/>
      <c r="I3339" s="1083"/>
      <c r="J3339" s="1083"/>
      <c r="K3339" s="1083"/>
      <c r="L3339" s="1083"/>
      <c r="M3339" s="1083"/>
      <c r="N3339" s="1083"/>
      <c r="O3339" s="1083"/>
    </row>
    <row r="3340" spans="1:16" ht="42" customHeight="1" thickTop="1">
      <c r="A3340" s="1084"/>
      <c r="B3340" s="1085"/>
      <c r="C3340" s="1086"/>
      <c r="D3340" s="1089" t="str">
        <f>Master!$E$8</f>
        <v>Govt. Sr. Secondary School Raimalwada</v>
      </c>
      <c r="E3340" s="1090"/>
      <c r="F3340" s="1090"/>
      <c r="G3340" s="1090"/>
      <c r="H3340" s="1090"/>
      <c r="I3340" s="1090"/>
      <c r="J3340" s="1090"/>
      <c r="K3340" s="1090"/>
      <c r="L3340" s="1090"/>
      <c r="M3340" s="1090"/>
      <c r="N3340" s="1090"/>
      <c r="O3340" s="1091"/>
    </row>
    <row r="3341" spans="1:16" ht="27.75" customHeight="1" thickBot="1">
      <c r="A3341" s="1084"/>
      <c r="B3341" s="1087"/>
      <c r="C3341" s="1088"/>
      <c r="D3341" s="1092" t="str">
        <f>Master!$E$11</f>
        <v>P.S.-Bapini (Jodhpur)</v>
      </c>
      <c r="E3341" s="1093"/>
      <c r="F3341" s="1093"/>
      <c r="G3341" s="1093"/>
      <c r="H3341" s="1093"/>
      <c r="I3341" s="1093"/>
      <c r="J3341" s="1093"/>
      <c r="K3341" s="1093"/>
      <c r="L3341" s="1093"/>
      <c r="M3341" s="1093"/>
      <c r="N3341" s="1093"/>
      <c r="O3341" s="1094"/>
    </row>
    <row r="3342" spans="1:16" ht="17.25" customHeight="1">
      <c r="A3342" s="1084"/>
      <c r="B3342" s="352"/>
      <c r="C3342" s="1095" t="s">
        <v>188</v>
      </c>
      <c r="D3342" s="1096"/>
      <c r="E3342" s="1096"/>
      <c r="F3342" s="1096"/>
      <c r="G3342" s="1097"/>
      <c r="H3342" s="1104" t="s">
        <v>161</v>
      </c>
      <c r="I3342" s="1104"/>
      <c r="J3342" s="1107">
        <f>VLOOKUP($A3339,'Class-9'!$B$9:$K$108,6)</f>
        <v>0</v>
      </c>
      <c r="K3342" s="1108"/>
      <c r="L3342" s="1113" t="s">
        <v>77</v>
      </c>
      <c r="M3342" s="1114"/>
      <c r="N3342" s="1115" t="str">
        <f>Master!$E$14</f>
        <v>08151106901</v>
      </c>
      <c r="O3342" s="1116"/>
    </row>
    <row r="3343" spans="1:16" ht="17.25" customHeight="1">
      <c r="A3343" s="1084"/>
      <c r="B3343" s="47"/>
      <c r="C3343" s="1098"/>
      <c r="D3343" s="1099"/>
      <c r="E3343" s="1099"/>
      <c r="F3343" s="1099"/>
      <c r="G3343" s="1100"/>
      <c r="H3343" s="1105"/>
      <c r="I3343" s="1105"/>
      <c r="J3343" s="1109"/>
      <c r="K3343" s="1110"/>
      <c r="L3343" s="1071" t="s">
        <v>73</v>
      </c>
      <c r="M3343" s="1072"/>
      <c r="N3343" s="1072"/>
      <c r="O3343" s="1073"/>
      <c r="P3343" s="165" t="s">
        <v>196</v>
      </c>
    </row>
    <row r="3344" spans="1:16" ht="17.25" customHeight="1" thickBot="1">
      <c r="A3344" s="1084"/>
      <c r="B3344" s="47"/>
      <c r="C3344" s="1101"/>
      <c r="D3344" s="1102"/>
      <c r="E3344" s="1102"/>
      <c r="F3344" s="1102"/>
      <c r="G3344" s="1103"/>
      <c r="H3344" s="1106"/>
      <c r="I3344" s="1106"/>
      <c r="J3344" s="1111"/>
      <c r="K3344" s="1112"/>
      <c r="L3344" s="1074" t="s">
        <v>57</v>
      </c>
      <c r="M3344" s="1075"/>
      <c r="N3344" s="1076" t="str">
        <f>Master!$E$6</f>
        <v>2021-22</v>
      </c>
      <c r="O3344" s="1077"/>
    </row>
    <row r="3345" spans="1:15" ht="21.75" customHeight="1">
      <c r="A3345" s="1084"/>
      <c r="B3345" s="49" t="s">
        <v>79</v>
      </c>
      <c r="C3345" s="1078" t="s">
        <v>22</v>
      </c>
      <c r="D3345" s="1079"/>
      <c r="E3345" s="1079"/>
      <c r="F3345" s="1080"/>
      <c r="G3345" s="482" t="s">
        <v>186</v>
      </c>
      <c r="H3345" s="1081">
        <f>VLOOKUP($A3339,'Class-9'!$B$9:$EX$108,4,0)</f>
        <v>0</v>
      </c>
      <c r="I3345" s="1081"/>
      <c r="J3345" s="1081"/>
      <c r="K3345" s="1081"/>
      <c r="L3345" s="1081"/>
      <c r="M3345" s="1081"/>
      <c r="N3345" s="1081"/>
      <c r="O3345" s="1082"/>
    </row>
    <row r="3346" spans="1:15" ht="21.75" customHeight="1">
      <c r="A3346" s="1084"/>
      <c r="B3346" s="49" t="s">
        <v>79</v>
      </c>
      <c r="C3346" s="1065" t="s">
        <v>24</v>
      </c>
      <c r="D3346" s="1066"/>
      <c r="E3346" s="1066"/>
      <c r="F3346" s="1067"/>
      <c r="G3346" s="483" t="s">
        <v>186</v>
      </c>
      <c r="H3346" s="1068">
        <f>VLOOKUP($A3339,'Class-9'!$B$9:$EX$108,7,0)</f>
        <v>0</v>
      </c>
      <c r="I3346" s="1068"/>
      <c r="J3346" s="1068"/>
      <c r="K3346" s="1068"/>
      <c r="L3346" s="1068"/>
      <c r="M3346" s="1068"/>
      <c r="N3346" s="1068"/>
      <c r="O3346" s="1069"/>
    </row>
    <row r="3347" spans="1:15" ht="21.75" customHeight="1">
      <c r="A3347" s="1084"/>
      <c r="B3347" s="49" t="s">
        <v>79</v>
      </c>
      <c r="C3347" s="1065" t="s">
        <v>25</v>
      </c>
      <c r="D3347" s="1066"/>
      <c r="E3347" s="1066"/>
      <c r="F3347" s="1067"/>
      <c r="G3347" s="483" t="s">
        <v>186</v>
      </c>
      <c r="H3347" s="1068">
        <f>VLOOKUP($A3339,'Class-9'!$B$9:$EX$108,8,0)</f>
        <v>0</v>
      </c>
      <c r="I3347" s="1068"/>
      <c r="J3347" s="1068"/>
      <c r="K3347" s="1068"/>
      <c r="L3347" s="1068"/>
      <c r="M3347" s="1068"/>
      <c r="N3347" s="1068"/>
      <c r="O3347" s="1069"/>
    </row>
    <row r="3348" spans="1:15" ht="21.75" customHeight="1">
      <c r="A3348" s="1084"/>
      <c r="B3348" s="49" t="s">
        <v>79</v>
      </c>
      <c r="C3348" s="1065" t="s">
        <v>58</v>
      </c>
      <c r="D3348" s="1066"/>
      <c r="E3348" s="1066"/>
      <c r="F3348" s="1067"/>
      <c r="G3348" s="483" t="s">
        <v>186</v>
      </c>
      <c r="H3348" s="1068">
        <f>VLOOKUP($A3339,'Class-9'!$B$9:$EX$108,9,0)</f>
        <v>0</v>
      </c>
      <c r="I3348" s="1068"/>
      <c r="J3348" s="1068"/>
      <c r="K3348" s="1068"/>
      <c r="L3348" s="1068"/>
      <c r="M3348" s="1068"/>
      <c r="N3348" s="1068"/>
      <c r="O3348" s="1069"/>
    </row>
    <row r="3349" spans="1:15" ht="21.75" customHeight="1">
      <c r="A3349" s="1084"/>
      <c r="B3349" s="49" t="s">
        <v>79</v>
      </c>
      <c r="C3349" s="1065" t="s">
        <v>59</v>
      </c>
      <c r="D3349" s="1066"/>
      <c r="E3349" s="1066"/>
      <c r="F3349" s="1067"/>
      <c r="G3349" s="483" t="s">
        <v>186</v>
      </c>
      <c r="H3349" s="1070" t="str">
        <f>CONCATENATE('Class-9'!$G$4,'Class-9'!$J$4)</f>
        <v>9(A)</v>
      </c>
      <c r="I3349" s="1068"/>
      <c r="J3349" s="1068"/>
      <c r="K3349" s="1068"/>
      <c r="L3349" s="1068"/>
      <c r="M3349" s="1068"/>
      <c r="N3349" s="1068"/>
      <c r="O3349" s="1069"/>
    </row>
    <row r="3350" spans="1:15" ht="21.75" customHeight="1" thickBot="1">
      <c r="A3350" s="1084"/>
      <c r="B3350" s="49" t="s">
        <v>79</v>
      </c>
      <c r="C3350" s="1145" t="s">
        <v>27</v>
      </c>
      <c r="D3350" s="1146"/>
      <c r="E3350" s="1146"/>
      <c r="F3350" s="1147"/>
      <c r="G3350" s="484" t="s">
        <v>186</v>
      </c>
      <c r="H3350" s="1148">
        <f>VLOOKUP($A3339,'Class-9'!$B$9:$EX$108,10,0)</f>
        <v>0</v>
      </c>
      <c r="I3350" s="1148"/>
      <c r="J3350" s="1148"/>
      <c r="K3350" s="1148"/>
      <c r="L3350" s="1148"/>
      <c r="M3350" s="1148"/>
      <c r="N3350" s="1148"/>
      <c r="O3350" s="1149"/>
    </row>
    <row r="3351" spans="1:15" ht="19.5" customHeight="1">
      <c r="A3351" s="1084"/>
      <c r="B3351" s="60" t="s">
        <v>79</v>
      </c>
      <c r="C3351" s="1150" t="s">
        <v>60</v>
      </c>
      <c r="D3351" s="1151"/>
      <c r="E3351" s="1154" t="s">
        <v>83</v>
      </c>
      <c r="F3351" s="1154" t="s">
        <v>84</v>
      </c>
      <c r="G3351" s="1156" t="s">
        <v>33</v>
      </c>
      <c r="H3351" s="1158" t="s">
        <v>61</v>
      </c>
      <c r="I3351" s="1158"/>
      <c r="J3351" s="1159"/>
      <c r="K3351" s="1160" t="s">
        <v>100</v>
      </c>
      <c r="L3351" s="1161"/>
      <c r="M3351" s="1162"/>
      <c r="N3351" s="1154" t="s">
        <v>91</v>
      </c>
      <c r="O3351" s="1163" t="s">
        <v>209</v>
      </c>
    </row>
    <row r="3352" spans="1:15" ht="21.75" customHeight="1">
      <c r="A3352" s="1084"/>
      <c r="B3352" s="60"/>
      <c r="C3352" s="1152"/>
      <c r="D3352" s="1153"/>
      <c r="E3352" s="1155"/>
      <c r="F3352" s="1155"/>
      <c r="G3352" s="1157"/>
      <c r="H3352" s="507" t="s">
        <v>32</v>
      </c>
      <c r="I3352" s="347" t="s">
        <v>199</v>
      </c>
      <c r="J3352" s="508" t="s">
        <v>33</v>
      </c>
      <c r="K3352" s="507" t="s">
        <v>32</v>
      </c>
      <c r="L3352" s="347" t="s">
        <v>199</v>
      </c>
      <c r="M3352" s="508" t="s">
        <v>33</v>
      </c>
      <c r="N3352" s="1155"/>
      <c r="O3352" s="1164"/>
    </row>
    <row r="3353" spans="1:15" ht="21.75" customHeight="1" thickBot="1">
      <c r="A3353" s="1084"/>
      <c r="B3353" s="60" t="s">
        <v>79</v>
      </c>
      <c r="C3353" s="1139" t="s">
        <v>62</v>
      </c>
      <c r="D3353" s="1140"/>
      <c r="E3353" s="509">
        <f>'Class-9'!$L$7</f>
        <v>20</v>
      </c>
      <c r="F3353" s="509">
        <f>'Class-9'!$M$7</f>
        <v>20</v>
      </c>
      <c r="G3353" s="510">
        <f>SUM(E3353:F3353)</f>
        <v>40</v>
      </c>
      <c r="H3353" s="509">
        <f>'Class-9'!$O$7</f>
        <v>48</v>
      </c>
      <c r="I3353" s="509">
        <f>'Class-9'!$P$7</f>
        <v>12</v>
      </c>
      <c r="J3353" s="510">
        <f>SUM(H3353:I3353)</f>
        <v>60</v>
      </c>
      <c r="K3353" s="509">
        <f>'Class-9'!$R$7</f>
        <v>80</v>
      </c>
      <c r="L3353" s="509">
        <f>'Class-9'!$S$7</f>
        <v>20</v>
      </c>
      <c r="M3353" s="510">
        <f>SUM(K3353:L3353)</f>
        <v>100</v>
      </c>
      <c r="N3353" s="509">
        <f>SUM(G3353,J3353,M3353)</f>
        <v>200</v>
      </c>
      <c r="O3353" s="1165"/>
    </row>
    <row r="3354" spans="1:15" ht="17.25" customHeight="1">
      <c r="A3354" s="1084"/>
      <c r="B3354" s="60" t="s">
        <v>79</v>
      </c>
      <c r="C3354" s="1141" t="str">
        <f>'Class-9'!$L$3</f>
        <v>HINDI</v>
      </c>
      <c r="D3354" s="1142"/>
      <c r="E3354" s="511">
        <f>IF($J3342="TC",0,IF($J3342="Nso",0,VLOOKUP($A3339,'Class-9'!$B$9:$EX$108,11,0)))</f>
        <v>0</v>
      </c>
      <c r="F3354" s="511">
        <f>IF($J3342="TC",0,IF($J3342="Nso",0,VLOOKUP($A3339,'Class-9'!$B$9:$EX$108,12,0)))</f>
        <v>0</v>
      </c>
      <c r="G3354" s="512">
        <f>E3354+F3354</f>
        <v>0</v>
      </c>
      <c r="H3354" s="511">
        <f>IF($J3342="TC",0,IF($J3342="Nso",0,VLOOKUP($A3339,'Class-9'!$B$9:$EX$108,14,0)))</f>
        <v>0</v>
      </c>
      <c r="I3354" s="511">
        <f>IF($J3342="TC",0,IF($J3342="Nso",0,VLOOKUP($A3339,'Class-9'!$B$9:$EX$108,15,0)))</f>
        <v>0</v>
      </c>
      <c r="J3354" s="512">
        <f>H3354+I3354</f>
        <v>0</v>
      </c>
      <c r="K3354" s="511">
        <f>IF($J3342="TC",0,IF($J3342="Nso",0,VLOOKUP($A3339,'Class-9'!$B$9:$EX$108,17,0)))</f>
        <v>0</v>
      </c>
      <c r="L3354" s="511">
        <f>IF($J3342="Nso",0,VLOOKUP($A3339,'Class-9'!$B$9:$EX$108,18,0))</f>
        <v>0</v>
      </c>
      <c r="M3354" s="512">
        <f>K3354+L3354</f>
        <v>0</v>
      </c>
      <c r="N3354" s="511">
        <f>G3354+J3354+M3354</f>
        <v>0</v>
      </c>
      <c r="O3354" s="513" t="str">
        <f>IF($J3342="TC",0,IF($J3342="Nso",0,VLOOKUP($A3339,'Class-9'!$B$9:$EX$108,24,0)))</f>
        <v/>
      </c>
    </row>
    <row r="3355" spans="1:15" ht="17.25" customHeight="1">
      <c r="A3355" s="1084"/>
      <c r="B3355" s="60" t="s">
        <v>79</v>
      </c>
      <c r="C3355" s="1143" t="str">
        <f>'Class-9'!$Z$3</f>
        <v>ENGLISH</v>
      </c>
      <c r="D3355" s="1144"/>
      <c r="E3355" s="511">
        <f>IF($J3342="TC",0,IF($J3342="Nso",0,VLOOKUP($A3339,'Class-9'!$B$9:$EX$108,25,0)))</f>
        <v>0</v>
      </c>
      <c r="F3355" s="511">
        <f>IF($J3342="TC",0,IF($J3342="Nso",0,VLOOKUP($A3339,'Class-9'!$B$9:$EX$108,26,0)))</f>
        <v>0</v>
      </c>
      <c r="G3355" s="514">
        <f t="shared" ref="G3355:G3359" si="356">E3355+F3355</f>
        <v>0</v>
      </c>
      <c r="H3355" s="472">
        <f>IF($J3342="TC",0,IF($J3342="Nso",0,VLOOKUP($A3339,'Class-9'!$B$9:$EX$108,28,0)))</f>
        <v>0</v>
      </c>
      <c r="I3355" s="511">
        <f>IF($J3342="TC",0,IF($J3342="Nso",0,VLOOKUP($A3339,'Class-9'!$B$9:$EX$108,29,0)))</f>
        <v>0</v>
      </c>
      <c r="J3355" s="514">
        <f t="shared" ref="J3355:J3359" si="357">H3355+I3355</f>
        <v>0</v>
      </c>
      <c r="K3355" s="511">
        <f>IF($J3342="TC",0,IF($J3342="Nso",0,VLOOKUP($A3339,'Class-9'!$B$9:$EX$108,31,0)))</f>
        <v>0</v>
      </c>
      <c r="L3355" s="511">
        <f>IF($J3342="Nso",0,VLOOKUP($A3339,'Class-9'!$B$9:$EX$108,32,0))</f>
        <v>0</v>
      </c>
      <c r="M3355" s="514">
        <f t="shared" ref="M3355:M3359" si="358">K3355+L3355</f>
        <v>0</v>
      </c>
      <c r="N3355" s="511">
        <f t="shared" ref="N3355:N3359" si="359">G3355+J3355+M3355</f>
        <v>0</v>
      </c>
      <c r="O3355" s="513" t="str">
        <f>IF($J3342="TC",0,IF($J3342="Nso",0,VLOOKUP($A3339,'Class-9'!$B$9:$EX$108,38,0)))</f>
        <v/>
      </c>
    </row>
    <row r="3356" spans="1:15" ht="17.25" customHeight="1">
      <c r="A3356" s="1084"/>
      <c r="B3356" s="60" t="s">
        <v>79</v>
      </c>
      <c r="C3356" s="1143" t="str">
        <f>'Class-9'!$AN$3</f>
        <v>SANSKRIT</v>
      </c>
      <c r="D3356" s="1144"/>
      <c r="E3356" s="511">
        <f>IF($J3342="TC",0,IF($J3342="Nso",0,VLOOKUP($A3339,'Class-9'!$B$9:$EX$108,39,0)))</f>
        <v>0</v>
      </c>
      <c r="F3356" s="511">
        <f>IF($J3342="TC",0,IF($J3342="TC",0,IF($J3342="Nso",0,VLOOKUP($A3339,'Class-9'!$B$9:$EX$108,40,0))))</f>
        <v>0</v>
      </c>
      <c r="G3356" s="514">
        <f t="shared" si="356"/>
        <v>0</v>
      </c>
      <c r="H3356" s="472">
        <f>IF($J3342="TC",0,IF($J3342="Nso",0,VLOOKUP($A3339,'Class-9'!$B$9:$EX$108,42,0)))</f>
        <v>0</v>
      </c>
      <c r="I3356" s="511">
        <f>IF($J3342="TC",0,IF($J3342="Nso",0,VLOOKUP($A3339,'Class-9'!$B$9:$EX$108,43,0)))</f>
        <v>0</v>
      </c>
      <c r="J3356" s="514">
        <f t="shared" si="357"/>
        <v>0</v>
      </c>
      <c r="K3356" s="511">
        <f>IF($J3342="TC",0,IF($J3342="Nso",0,VLOOKUP($A3339,'Class-9'!$B$9:$EX$108,45,0)))</f>
        <v>0</v>
      </c>
      <c r="L3356" s="511">
        <f>IF($J3342="Nso",0,VLOOKUP($A3339,'Class-9'!$B$9:$EX$108,46,0))</f>
        <v>0</v>
      </c>
      <c r="M3356" s="514">
        <f t="shared" si="358"/>
        <v>0</v>
      </c>
      <c r="N3356" s="511">
        <f t="shared" si="359"/>
        <v>0</v>
      </c>
      <c r="O3356" s="513" t="str">
        <f>IF($J3342="TC",0,IF($J3342="Nso",0,VLOOKUP($A3339,'Class-9'!$B$9:$EX$108,52,0)))</f>
        <v/>
      </c>
    </row>
    <row r="3357" spans="1:15" ht="17.25" customHeight="1">
      <c r="A3357" s="1084"/>
      <c r="B3357" s="60" t="s">
        <v>79</v>
      </c>
      <c r="C3357" s="1143" t="str">
        <f>'Class-9'!$BB$3</f>
        <v>SCIENCE</v>
      </c>
      <c r="D3357" s="1144"/>
      <c r="E3357" s="511">
        <f>IF($J3342="TC",0,IF($J3342="Nso",0,VLOOKUP($A3339,'Class-9'!$B$9:$EX$108,53,0)))</f>
        <v>0</v>
      </c>
      <c r="F3357" s="511">
        <f>IF($J3342="TC",0,IF($J3342="Nso",0,VLOOKUP($A3339,'Class-9'!$B$9:$EX$108,54,0)))</f>
        <v>0</v>
      </c>
      <c r="G3357" s="514">
        <f t="shared" si="356"/>
        <v>0</v>
      </c>
      <c r="H3357" s="472">
        <f>IF($J3342="TC",0,IF($J3342="Nso",0,VLOOKUP($A3339,'Class-9'!$B$9:$EX$108,56,0)))</f>
        <v>0</v>
      </c>
      <c r="I3357" s="511">
        <f>IF($J3342="TC",0,IF($J3342="Nso",0,VLOOKUP($A3339,'Class-9'!$B$9:$EX$108,57,0)))</f>
        <v>0</v>
      </c>
      <c r="J3357" s="514">
        <f t="shared" si="357"/>
        <v>0</v>
      </c>
      <c r="K3357" s="511">
        <f>IF($J3342="TC",0,IF($J3342="Nso",0,VLOOKUP($A3339,'Class-9'!$B$9:$EX$108,59,0)))</f>
        <v>0</v>
      </c>
      <c r="L3357" s="511">
        <f>IF($J3342="Nso",0,VLOOKUP($A3339,'Class-9'!$B$9:$EX$108,60,0))</f>
        <v>0</v>
      </c>
      <c r="M3357" s="514">
        <f t="shared" si="358"/>
        <v>0</v>
      </c>
      <c r="N3357" s="511">
        <f t="shared" si="359"/>
        <v>0</v>
      </c>
      <c r="O3357" s="513" t="str">
        <f>IF($J3342="TC",0,IF($J3342="Nso",0,VLOOKUP($A3339,'Class-9'!$B$9:$EX$108,66,0)))</f>
        <v/>
      </c>
    </row>
    <row r="3358" spans="1:15" ht="17.25" customHeight="1">
      <c r="A3358" s="1084"/>
      <c r="B3358" s="60" t="s">
        <v>79</v>
      </c>
      <c r="C3358" s="1143" t="str">
        <f>'Class-9'!$BP$3</f>
        <v>MATHEMATICS</v>
      </c>
      <c r="D3358" s="1144"/>
      <c r="E3358" s="511">
        <f>IF($J3342="TC",0,IF($J3342="Nso",0,VLOOKUP($A3339,'Class-9'!$B$9:$EX$108,67,0)))</f>
        <v>0</v>
      </c>
      <c r="F3358" s="511">
        <f>IF($J3342="TC",0,IF($J3342="Nso",0,VLOOKUP($A3339,'Class-9'!$B$9:$EX$108,68,0)))</f>
        <v>0</v>
      </c>
      <c r="G3358" s="514">
        <f t="shared" si="356"/>
        <v>0</v>
      </c>
      <c r="H3358" s="472">
        <f>IF($J3342="TC",0,IF($J3342="Nso",0,VLOOKUP($A3339,'Class-9'!$B$9:$EX$108,70,0)))</f>
        <v>0</v>
      </c>
      <c r="I3358" s="511">
        <f>IF($J3342="TC",0,IF($J3342="Nso",0,VLOOKUP($A3339,'Class-9'!$B$9:$EX$108,71,0)))</f>
        <v>0</v>
      </c>
      <c r="J3358" s="514">
        <f t="shared" si="357"/>
        <v>0</v>
      </c>
      <c r="K3358" s="511">
        <f>IF($J3342="TC",0,IF($J3342="Nso",0,VLOOKUP($A3339,'Class-9'!$B$9:$EX$108,73,0)))</f>
        <v>0</v>
      </c>
      <c r="L3358" s="511">
        <f>IF($J3342="Nso",0,VLOOKUP($A3339,'Class-9'!$B$9:$EX$108,74,0))</f>
        <v>0</v>
      </c>
      <c r="M3358" s="514">
        <f t="shared" si="358"/>
        <v>0</v>
      </c>
      <c r="N3358" s="511">
        <f t="shared" si="359"/>
        <v>0</v>
      </c>
      <c r="O3358" s="513" t="str">
        <f>IF($J3342="TC",0,IF($J3342="Nso",0,VLOOKUP($A3339,'Class-9'!$B$9:$EX$108,80,0)))</f>
        <v/>
      </c>
    </row>
    <row r="3359" spans="1:15" ht="17.25" customHeight="1" thickBot="1">
      <c r="A3359" s="1084"/>
      <c r="B3359" s="60" t="s">
        <v>79</v>
      </c>
      <c r="C3359" s="1117" t="str">
        <f>'Class-9'!$CD$3</f>
        <v>SOCIAL SCIENCE</v>
      </c>
      <c r="D3359" s="1118"/>
      <c r="E3359" s="511">
        <f>IF($J3342="TC",0,IF($J3342="Nso",0,VLOOKUP($A3339,'Class-9'!$B$9:$EX$108,81,0)))</f>
        <v>0</v>
      </c>
      <c r="F3359" s="511">
        <f>IF($J3342="TC",0,IF($J3342="Nso",0,VLOOKUP($A3339,'Class-9'!$B$9:$EX$108,82,0)))</f>
        <v>0</v>
      </c>
      <c r="G3359" s="515">
        <f t="shared" si="356"/>
        <v>0</v>
      </c>
      <c r="H3359" s="516">
        <f>IF($J3342="TC",0,IF($J3342="Nso",0,VLOOKUP($A3339,'Class-9'!$B$9:$EX$108,84,0)))</f>
        <v>0</v>
      </c>
      <c r="I3359" s="511">
        <f>IF($J3342="TC",0,IF($J3342="Nso",0,VLOOKUP($A3339,'Class-9'!$B$9:$EX$108,85,0)))</f>
        <v>0</v>
      </c>
      <c r="J3359" s="515">
        <f t="shared" si="357"/>
        <v>0</v>
      </c>
      <c r="K3359" s="511">
        <f>IF($J3342="TC",0,IF($J3342="Nso",0,VLOOKUP($A3339,'Class-9'!$B$9:$EX$108,87,0)))</f>
        <v>0</v>
      </c>
      <c r="L3359" s="511">
        <f>IF($J3342="Nso",0,VLOOKUP($A3339,'Class-9'!$B$9:$EX$108,88,0))</f>
        <v>0</v>
      </c>
      <c r="M3359" s="515">
        <f t="shared" si="358"/>
        <v>0</v>
      </c>
      <c r="N3359" s="511">
        <f t="shared" si="359"/>
        <v>0</v>
      </c>
      <c r="O3359" s="513" t="str">
        <f>IF($J3342="TC",0,IF($J3342="Nso",0,VLOOKUP($A3339,'Class-9'!$B$9:$EX$108,94,0)))</f>
        <v/>
      </c>
    </row>
    <row r="3360" spans="1:15" ht="21.75" customHeight="1">
      <c r="A3360" s="1084"/>
      <c r="B3360" s="60" t="s">
        <v>79</v>
      </c>
      <c r="C3360" s="1119" t="s">
        <v>92</v>
      </c>
      <c r="D3360" s="1120"/>
      <c r="E3360" s="1121"/>
      <c r="F3360" s="1125" t="s">
        <v>93</v>
      </c>
      <c r="G3360" s="1126"/>
      <c r="H3360" s="1127" t="s">
        <v>94</v>
      </c>
      <c r="I3360" s="1128"/>
      <c r="J3360" s="1129" t="s">
        <v>47</v>
      </c>
      <c r="K3360" s="1130"/>
      <c r="L3360" s="517" t="s">
        <v>114</v>
      </c>
      <c r="M3360" s="1131" t="s">
        <v>45</v>
      </c>
      <c r="N3360" s="1132"/>
      <c r="O3360" s="518" t="s">
        <v>49</v>
      </c>
    </row>
    <row r="3361" spans="1:15" ht="21.75" customHeight="1" thickBot="1">
      <c r="A3361" s="1084"/>
      <c r="B3361" s="60" t="s">
        <v>79</v>
      </c>
      <c r="C3361" s="1122"/>
      <c r="D3361" s="1123"/>
      <c r="E3361" s="1124"/>
      <c r="F3361" s="1133">
        <f>IF($J3342="TC",0,IF($J3342="Nso",0,VLOOKUP($A3339,'Class-9'!$B$9:$EX$108,146,0)))</f>
        <v>0</v>
      </c>
      <c r="G3361" s="1134"/>
      <c r="H3361" s="1133">
        <f>IF($J3342="TC",0,IF($J3342="Nso",0,VLOOKUP($A3339,'Class-9'!$B$9:$EX$108,147,0)))</f>
        <v>0</v>
      </c>
      <c r="I3361" s="1134"/>
      <c r="J3361" s="1135">
        <f>IF($J3342="TC",0,IF($J3342="Nso",0,VLOOKUP($A3339,'Class-9'!$B$9:$EX$108,148,0)))</f>
        <v>0</v>
      </c>
      <c r="K3361" s="1136"/>
      <c r="L3361" s="349" t="str">
        <f>IF($J3342="TC",0,IF($J3342="Nso",0,VLOOKUP($A3339,'Class-9'!$B$9:$EX$108,149,0)))</f>
        <v/>
      </c>
      <c r="M3361" s="1137" t="str">
        <f>IF($J3342="TC","TC",IF($J3342="Nso","NSO",VLOOKUP($A3339,'Class-9'!$B$9:$EX$108,150,0)))</f>
        <v/>
      </c>
      <c r="N3361" s="1138"/>
      <c r="O3361" s="123" t="str">
        <f>IF($J3342="Nso",0,VLOOKUP($A3339,'Class-9'!$B$9:$EX$108,152,0))</f>
        <v/>
      </c>
    </row>
    <row r="3362" spans="1:15" ht="21.75" customHeight="1">
      <c r="A3362" s="1084"/>
      <c r="B3362" s="60" t="s">
        <v>79</v>
      </c>
      <c r="C3362" s="1186" t="s">
        <v>65</v>
      </c>
      <c r="D3362" s="1187"/>
      <c r="E3362" s="1187"/>
      <c r="F3362" s="1187"/>
      <c r="G3362" s="1187"/>
      <c r="H3362" s="1188"/>
      <c r="I3362" s="1189" t="s">
        <v>66</v>
      </c>
      <c r="J3362" s="1190"/>
      <c r="K3362" s="1190"/>
      <c r="L3362" s="124">
        <f>VLOOKUP($A3339,'Class-9'!$B$9:$EX$108,143,0)</f>
        <v>0</v>
      </c>
      <c r="M3362" s="1191" t="s">
        <v>126</v>
      </c>
      <c r="N3362" s="1192"/>
      <c r="O3362" s="1193"/>
    </row>
    <row r="3363" spans="1:15" ht="21.75" customHeight="1" thickBot="1">
      <c r="A3363" s="1084"/>
      <c r="B3363" s="60" t="s">
        <v>79</v>
      </c>
      <c r="C3363" s="1194" t="s">
        <v>60</v>
      </c>
      <c r="D3363" s="1195"/>
      <c r="E3363" s="1195"/>
      <c r="F3363" s="1196" t="s">
        <v>197</v>
      </c>
      <c r="G3363" s="1196"/>
      <c r="H3363" s="351" t="s">
        <v>53</v>
      </c>
      <c r="I3363" s="1197" t="s">
        <v>67</v>
      </c>
      <c r="J3363" s="1198"/>
      <c r="K3363" s="1198"/>
      <c r="L3363" s="174">
        <f>VLOOKUP($A3339,'Class-9'!$B$9:$EX$108,144,0)</f>
        <v>0</v>
      </c>
      <c r="M3363" s="1199" t="str">
        <f>IF($J3342="TC",0,IF($J3342="Nso",0,VLOOKUP($A3339,'Class-9'!$B$9:$EX$108,145,0)))</f>
        <v/>
      </c>
      <c r="N3363" s="1200"/>
      <c r="O3363" s="1201"/>
    </row>
    <row r="3364" spans="1:15" ht="21.75" customHeight="1">
      <c r="A3364" s="1084"/>
      <c r="B3364" s="60" t="s">
        <v>79</v>
      </c>
      <c r="C3364" s="1194"/>
      <c r="D3364" s="1195"/>
      <c r="E3364" s="1195"/>
      <c r="F3364" s="1196"/>
      <c r="G3364" s="1196"/>
      <c r="H3364" s="490" t="s">
        <v>203</v>
      </c>
      <c r="I3364" s="1202" t="s">
        <v>68</v>
      </c>
      <c r="J3364" s="1203"/>
      <c r="K3364" s="1203"/>
      <c r="L3364" s="1204">
        <f>IF($J3342="TC","Transferred",IF($J3342="Nso","NameSeparated",VLOOKUP($A3339,'Class-9'!$B$9:$EX$108,153,0)))</f>
        <v>0</v>
      </c>
      <c r="M3364" s="1204"/>
      <c r="N3364" s="1204"/>
      <c r="O3364" s="1205"/>
    </row>
    <row r="3365" spans="1:15" s="489" customFormat="1" ht="17.25" customHeight="1">
      <c r="A3365" s="1084"/>
      <c r="B3365" s="488" t="s">
        <v>79</v>
      </c>
      <c r="C3365" s="1166" t="str">
        <f>'Class-9'!$CR$3</f>
        <v>Foundation Of Information Tech.</v>
      </c>
      <c r="D3365" s="1167"/>
      <c r="E3365" s="1168"/>
      <c r="F3365" s="1169" t="str">
        <f>IF($J3342="TC",0,IF($J3342="Nso",0,VLOOKUP($A3339,'Class-9'!$B$9:$GA$108,170,0)))</f>
        <v>0/200</v>
      </c>
      <c r="G3365" s="1169"/>
      <c r="H3365" s="122">
        <f>IF($J3342="TC",0,IF($J3342="Nso",0,VLOOKUP($A3339,'Class-9'!$B$9:$GA$108,106,0)))</f>
        <v>0</v>
      </c>
      <c r="I3365" s="1170" t="s">
        <v>81</v>
      </c>
      <c r="J3365" s="1171"/>
      <c r="K3365" s="1171"/>
      <c r="L3365" s="1172">
        <f>'Class-9'!$T$2</f>
        <v>44676</v>
      </c>
      <c r="M3365" s="1173"/>
      <c r="N3365" s="1173"/>
      <c r="O3365" s="1174"/>
    </row>
    <row r="3366" spans="1:15" s="489" customFormat="1" ht="17.25" customHeight="1">
      <c r="A3366" s="1084"/>
      <c r="B3366" s="488" t="s">
        <v>79</v>
      </c>
      <c r="C3366" s="1175" t="str">
        <f>'Class-9'!$DD$3</f>
        <v>Health &amp; Phy. Edu.</v>
      </c>
      <c r="D3366" s="1169"/>
      <c r="E3366" s="1169"/>
      <c r="F3366" s="1176" t="str">
        <f>IF($J3342="TC",0,IF($J3342="Nso",0,VLOOKUP($A3339,'Class-9'!$B$9:$GA$108,174,0)))</f>
        <v>0/200</v>
      </c>
      <c r="G3366" s="1177"/>
      <c r="H3366" s="122">
        <f>IF($J3342="TC",0,IF($J3342="Nso",0,VLOOKUP($A3339,'Class-9'!$B$9:$GA$108,118,0)))</f>
        <v>0</v>
      </c>
      <c r="I3366" s="1178"/>
      <c r="J3366" s="1179"/>
      <c r="K3366" s="1179"/>
      <c r="L3366" s="1179"/>
      <c r="M3366" s="1179"/>
      <c r="N3366" s="1179"/>
      <c r="O3366" s="1180"/>
    </row>
    <row r="3367" spans="1:15" s="489" customFormat="1" ht="17.25" customHeight="1">
      <c r="A3367" s="1084"/>
      <c r="B3367" s="488" t="s">
        <v>79</v>
      </c>
      <c r="C3367" s="1184" t="str">
        <f>'Class-9'!$DP$3</f>
        <v>S.U.P.W.</v>
      </c>
      <c r="D3367" s="1185"/>
      <c r="E3367" s="1185"/>
      <c r="F3367" s="1176" t="str">
        <f>IF($J3342="TC",0,IF($J3342="Nso",0,VLOOKUP($A3339,'Class-9'!$B$9:$GA$108,178,0)))</f>
        <v>0/100</v>
      </c>
      <c r="G3367" s="1177"/>
      <c r="H3367" s="122">
        <f>IF($J3342="TC",0,IF($J3342="Nso",0,VLOOKUP($A3339,'Class-9'!$B$9:$GA$108,124,0)))</f>
        <v>0</v>
      </c>
      <c r="I3367" s="1181"/>
      <c r="J3367" s="1182"/>
      <c r="K3367" s="1182"/>
      <c r="L3367" s="1182"/>
      <c r="M3367" s="1182"/>
      <c r="N3367" s="1182"/>
      <c r="O3367" s="1183"/>
    </row>
    <row r="3368" spans="1:15" s="489" customFormat="1" ht="17.25" customHeight="1">
      <c r="A3368" s="1084"/>
      <c r="B3368" s="488"/>
      <c r="C3368" s="1184" t="str">
        <f>'Class-9'!$DV$3</f>
        <v>ART EDUCATION</v>
      </c>
      <c r="D3368" s="1185"/>
      <c r="E3368" s="1185"/>
      <c r="F3368" s="1176" t="str">
        <f>IF($J3341="TC",0,IF($J3341="Nso",0,VLOOKUP($A3339,'Class-9'!$B$9:$GA$108,182,0)))</f>
        <v>0/100</v>
      </c>
      <c r="G3368" s="1177"/>
      <c r="H3368" s="122">
        <f>IF($J3341="TC",0,IF($J3341="Nso",0,VLOOKUP($A3339,'Class-9'!$B$9:$GA$108,130,0)))</f>
        <v>0</v>
      </c>
      <c r="I3368" s="1237" t="s">
        <v>95</v>
      </c>
      <c r="J3368" s="1221"/>
      <c r="K3368" s="1221"/>
      <c r="L3368" s="1221"/>
      <c r="M3368" s="1221"/>
      <c r="N3368" s="1221"/>
      <c r="O3368" s="1222"/>
    </row>
    <row r="3369" spans="1:15" s="489" customFormat="1" ht="17.25" customHeight="1" thickBot="1">
      <c r="A3369" s="1084"/>
      <c r="B3369" s="488" t="s">
        <v>79</v>
      </c>
      <c r="C3369" s="1238" t="str">
        <f>'Class-9'!$EB$3</f>
        <v>H &amp; C RAJ</v>
      </c>
      <c r="D3369" s="1239"/>
      <c r="E3369" s="1239"/>
      <c r="F3369" s="1240" t="str">
        <f>IF($J3342="TC",0,IF($J3342="Nso",0,VLOOKUP($A3339,'Class-9'!$B$9:$GZ$108,186,0)))</f>
        <v>0/200</v>
      </c>
      <c r="G3369" s="1241"/>
      <c r="H3369" s="468">
        <f>IF($J3342="TC",0,IF($J3342="Nso",0,VLOOKUP($A3339,'Class-9'!$B$9:$GAZ$108,142,0)))</f>
        <v>0</v>
      </c>
      <c r="I3369" s="1237" t="s">
        <v>74</v>
      </c>
      <c r="J3369" s="1221"/>
      <c r="K3369" s="1221"/>
      <c r="L3369" s="1221"/>
      <c r="M3369" s="1221"/>
      <c r="N3369" s="1221"/>
      <c r="O3369" s="1222"/>
    </row>
    <row r="3370" spans="1:15" ht="17.25" customHeight="1">
      <c r="A3370" s="1084"/>
      <c r="B3370" s="49" t="s">
        <v>79</v>
      </c>
      <c r="C3370" s="1209" t="s">
        <v>205</v>
      </c>
      <c r="D3370" s="1210"/>
      <c r="E3370" s="1211"/>
      <c r="F3370" s="1218" t="s">
        <v>206</v>
      </c>
      <c r="G3370" s="1219"/>
      <c r="H3370" s="519" t="s">
        <v>34</v>
      </c>
      <c r="I3370" s="1220" t="s">
        <v>75</v>
      </c>
      <c r="J3370" s="1221"/>
      <c r="K3370" s="1221"/>
      <c r="L3370" s="1221"/>
      <c r="M3370" s="1221"/>
      <c r="N3370" s="1221"/>
      <c r="O3370" s="1222"/>
    </row>
    <row r="3371" spans="1:15" ht="17.25" customHeight="1">
      <c r="A3371" s="1084"/>
      <c r="B3371" s="49" t="s">
        <v>79</v>
      </c>
      <c r="C3371" s="1212"/>
      <c r="D3371" s="1213"/>
      <c r="E3371" s="1214"/>
      <c r="F3371" s="1223" t="s">
        <v>207</v>
      </c>
      <c r="G3371" s="1224"/>
      <c r="H3371" s="520" t="s">
        <v>204</v>
      </c>
      <c r="I3371" s="1225" t="s">
        <v>76</v>
      </c>
      <c r="J3371" s="1226"/>
      <c r="K3371" s="1226"/>
      <c r="L3371" s="1226"/>
      <c r="M3371" s="1226"/>
      <c r="N3371" s="1226"/>
      <c r="O3371" s="1227"/>
    </row>
    <row r="3372" spans="1:15" ht="17.25" customHeight="1">
      <c r="A3372" s="1084"/>
      <c r="B3372" s="49" t="s">
        <v>79</v>
      </c>
      <c r="C3372" s="1212"/>
      <c r="D3372" s="1213"/>
      <c r="E3372" s="1214"/>
      <c r="F3372" s="1223" t="s">
        <v>211</v>
      </c>
      <c r="G3372" s="1224"/>
      <c r="H3372" s="520" t="s">
        <v>69</v>
      </c>
      <c r="I3372" s="1228"/>
      <c r="J3372" s="1229"/>
      <c r="K3372" s="1229"/>
      <c r="L3372" s="1229"/>
      <c r="M3372" s="1229"/>
      <c r="N3372" s="1229"/>
      <c r="O3372" s="1230"/>
    </row>
    <row r="3373" spans="1:15" ht="17.25" customHeight="1">
      <c r="A3373" s="1084"/>
      <c r="B3373" s="49" t="s">
        <v>79</v>
      </c>
      <c r="C3373" s="1212"/>
      <c r="D3373" s="1213"/>
      <c r="E3373" s="1214"/>
      <c r="F3373" s="1223" t="s">
        <v>212</v>
      </c>
      <c r="G3373" s="1224"/>
      <c r="H3373" s="520" t="s">
        <v>70</v>
      </c>
      <c r="I3373" s="1228"/>
      <c r="J3373" s="1229"/>
      <c r="K3373" s="1229"/>
      <c r="L3373" s="1229"/>
      <c r="M3373" s="1229"/>
      <c r="N3373" s="1229"/>
      <c r="O3373" s="1230"/>
    </row>
    <row r="3374" spans="1:15" ht="17.25" customHeight="1">
      <c r="A3374" s="1084"/>
      <c r="B3374" s="49" t="s">
        <v>79</v>
      </c>
      <c r="C3374" s="1212"/>
      <c r="D3374" s="1213"/>
      <c r="E3374" s="1214"/>
      <c r="F3374" s="1223" t="s">
        <v>125</v>
      </c>
      <c r="G3374" s="1224"/>
      <c r="H3374" s="520" t="s">
        <v>72</v>
      </c>
      <c r="I3374" s="1231" t="s">
        <v>96</v>
      </c>
      <c r="J3374" s="1232"/>
      <c r="K3374" s="1232"/>
      <c r="L3374" s="1232"/>
      <c r="M3374" s="1232"/>
      <c r="N3374" s="1232"/>
      <c r="O3374" s="1233"/>
    </row>
    <row r="3375" spans="1:15" ht="17.25" customHeight="1" thickBot="1">
      <c r="A3375" s="1084"/>
      <c r="B3375" s="62" t="s">
        <v>79</v>
      </c>
      <c r="C3375" s="1215"/>
      <c r="D3375" s="1216"/>
      <c r="E3375" s="1217"/>
      <c r="F3375" s="1206" t="s">
        <v>208</v>
      </c>
      <c r="G3375" s="1207"/>
      <c r="H3375" s="521" t="s">
        <v>71</v>
      </c>
      <c r="I3375" s="1234"/>
      <c r="J3375" s="1235"/>
      <c r="K3375" s="1235"/>
      <c r="L3375" s="1235"/>
      <c r="M3375" s="1235"/>
      <c r="N3375" s="1235"/>
      <c r="O3375" s="1236"/>
    </row>
    <row r="3376" spans="1:15" ht="24.75" customHeight="1" thickTop="1" thickBot="1">
      <c r="A3376" s="504">
        <f>A3339+1</f>
        <v>91</v>
      </c>
      <c r="B3376" s="1083" t="s">
        <v>56</v>
      </c>
      <c r="C3376" s="1083"/>
      <c r="D3376" s="1083"/>
      <c r="E3376" s="1083"/>
      <c r="F3376" s="1083"/>
      <c r="G3376" s="1083"/>
      <c r="H3376" s="1083"/>
      <c r="I3376" s="1083"/>
      <c r="J3376" s="1083"/>
      <c r="K3376" s="1083"/>
      <c r="L3376" s="1083"/>
      <c r="M3376" s="1083"/>
      <c r="N3376" s="1083"/>
      <c r="O3376" s="1083"/>
    </row>
    <row r="3377" spans="1:16" ht="42" customHeight="1" thickTop="1">
      <c r="A3377" s="1084"/>
      <c r="B3377" s="1085"/>
      <c r="C3377" s="1086"/>
      <c r="D3377" s="1089" t="str">
        <f>Master!$E$8</f>
        <v>Govt. Sr. Secondary School Raimalwada</v>
      </c>
      <c r="E3377" s="1090"/>
      <c r="F3377" s="1090"/>
      <c r="G3377" s="1090"/>
      <c r="H3377" s="1090"/>
      <c r="I3377" s="1090"/>
      <c r="J3377" s="1090"/>
      <c r="K3377" s="1090"/>
      <c r="L3377" s="1090"/>
      <c r="M3377" s="1090"/>
      <c r="N3377" s="1090"/>
      <c r="O3377" s="1091"/>
    </row>
    <row r="3378" spans="1:16" ht="27.75" customHeight="1" thickBot="1">
      <c r="A3378" s="1084"/>
      <c r="B3378" s="1087"/>
      <c r="C3378" s="1088"/>
      <c r="D3378" s="1092" t="str">
        <f>Master!$E$11</f>
        <v>P.S.-Bapini (Jodhpur)</v>
      </c>
      <c r="E3378" s="1093"/>
      <c r="F3378" s="1093"/>
      <c r="G3378" s="1093"/>
      <c r="H3378" s="1093"/>
      <c r="I3378" s="1093"/>
      <c r="J3378" s="1093"/>
      <c r="K3378" s="1093"/>
      <c r="L3378" s="1093"/>
      <c r="M3378" s="1093"/>
      <c r="N3378" s="1093"/>
      <c r="O3378" s="1094"/>
    </row>
    <row r="3379" spans="1:16" ht="17.25" customHeight="1">
      <c r="A3379" s="1084"/>
      <c r="B3379" s="352"/>
      <c r="C3379" s="1095" t="s">
        <v>188</v>
      </c>
      <c r="D3379" s="1096"/>
      <c r="E3379" s="1096"/>
      <c r="F3379" s="1096"/>
      <c r="G3379" s="1097"/>
      <c r="H3379" s="1104" t="s">
        <v>161</v>
      </c>
      <c r="I3379" s="1104"/>
      <c r="J3379" s="1107">
        <f>VLOOKUP($A3376,'Class-9'!$B$9:$K$108,6)</f>
        <v>0</v>
      </c>
      <c r="K3379" s="1108"/>
      <c r="L3379" s="1113" t="s">
        <v>77</v>
      </c>
      <c r="M3379" s="1114"/>
      <c r="N3379" s="1115" t="str">
        <f>Master!$E$14</f>
        <v>08151106901</v>
      </c>
      <c r="O3379" s="1116"/>
    </row>
    <row r="3380" spans="1:16" ht="17.25" customHeight="1">
      <c r="A3380" s="1084"/>
      <c r="B3380" s="47"/>
      <c r="C3380" s="1098"/>
      <c r="D3380" s="1099"/>
      <c r="E3380" s="1099"/>
      <c r="F3380" s="1099"/>
      <c r="G3380" s="1100"/>
      <c r="H3380" s="1105"/>
      <c r="I3380" s="1105"/>
      <c r="J3380" s="1109"/>
      <c r="K3380" s="1110"/>
      <c r="L3380" s="1071" t="s">
        <v>73</v>
      </c>
      <c r="M3380" s="1072"/>
      <c r="N3380" s="1072"/>
      <c r="O3380" s="1073"/>
      <c r="P3380" s="165" t="s">
        <v>196</v>
      </c>
    </row>
    <row r="3381" spans="1:16" ht="17.25" customHeight="1" thickBot="1">
      <c r="A3381" s="1084"/>
      <c r="B3381" s="47"/>
      <c r="C3381" s="1101"/>
      <c r="D3381" s="1102"/>
      <c r="E3381" s="1102"/>
      <c r="F3381" s="1102"/>
      <c r="G3381" s="1103"/>
      <c r="H3381" s="1106"/>
      <c r="I3381" s="1106"/>
      <c r="J3381" s="1111"/>
      <c r="K3381" s="1112"/>
      <c r="L3381" s="1074" t="s">
        <v>57</v>
      </c>
      <c r="M3381" s="1075"/>
      <c r="N3381" s="1076" t="str">
        <f>Master!$E$6</f>
        <v>2021-22</v>
      </c>
      <c r="O3381" s="1077"/>
    </row>
    <row r="3382" spans="1:16" ht="21.75" customHeight="1">
      <c r="A3382" s="1084"/>
      <c r="B3382" s="49" t="s">
        <v>79</v>
      </c>
      <c r="C3382" s="1078" t="s">
        <v>22</v>
      </c>
      <c r="D3382" s="1079"/>
      <c r="E3382" s="1079"/>
      <c r="F3382" s="1080"/>
      <c r="G3382" s="482" t="s">
        <v>186</v>
      </c>
      <c r="H3382" s="1081">
        <f>VLOOKUP($A3376,'Class-9'!$B$9:$EX$108,4,0)</f>
        <v>0</v>
      </c>
      <c r="I3382" s="1081"/>
      <c r="J3382" s="1081"/>
      <c r="K3382" s="1081"/>
      <c r="L3382" s="1081"/>
      <c r="M3382" s="1081"/>
      <c r="N3382" s="1081"/>
      <c r="O3382" s="1082"/>
    </row>
    <row r="3383" spans="1:16" ht="21.75" customHeight="1">
      <c r="A3383" s="1084"/>
      <c r="B3383" s="49" t="s">
        <v>79</v>
      </c>
      <c r="C3383" s="1065" t="s">
        <v>24</v>
      </c>
      <c r="D3383" s="1066"/>
      <c r="E3383" s="1066"/>
      <c r="F3383" s="1067"/>
      <c r="G3383" s="483" t="s">
        <v>186</v>
      </c>
      <c r="H3383" s="1068">
        <f>VLOOKUP($A3376,'Class-9'!$B$9:$EX$108,7,0)</f>
        <v>0</v>
      </c>
      <c r="I3383" s="1068"/>
      <c r="J3383" s="1068"/>
      <c r="K3383" s="1068"/>
      <c r="L3383" s="1068"/>
      <c r="M3383" s="1068"/>
      <c r="N3383" s="1068"/>
      <c r="O3383" s="1069"/>
    </row>
    <row r="3384" spans="1:16" ht="21.75" customHeight="1">
      <c r="A3384" s="1084"/>
      <c r="B3384" s="49" t="s">
        <v>79</v>
      </c>
      <c r="C3384" s="1065" t="s">
        <v>25</v>
      </c>
      <c r="D3384" s="1066"/>
      <c r="E3384" s="1066"/>
      <c r="F3384" s="1067"/>
      <c r="G3384" s="483" t="s">
        <v>186</v>
      </c>
      <c r="H3384" s="1068">
        <f>VLOOKUP($A3376,'Class-9'!$B$9:$EX$108,8,0)</f>
        <v>0</v>
      </c>
      <c r="I3384" s="1068"/>
      <c r="J3384" s="1068"/>
      <c r="K3384" s="1068"/>
      <c r="L3384" s="1068"/>
      <c r="M3384" s="1068"/>
      <c r="N3384" s="1068"/>
      <c r="O3384" s="1069"/>
    </row>
    <row r="3385" spans="1:16" ht="21.75" customHeight="1">
      <c r="A3385" s="1084"/>
      <c r="B3385" s="49" t="s">
        <v>79</v>
      </c>
      <c r="C3385" s="1065" t="s">
        <v>58</v>
      </c>
      <c r="D3385" s="1066"/>
      <c r="E3385" s="1066"/>
      <c r="F3385" s="1067"/>
      <c r="G3385" s="483" t="s">
        <v>186</v>
      </c>
      <c r="H3385" s="1068">
        <f>VLOOKUP($A3376,'Class-9'!$B$9:$EX$108,9,0)</f>
        <v>0</v>
      </c>
      <c r="I3385" s="1068"/>
      <c r="J3385" s="1068"/>
      <c r="K3385" s="1068"/>
      <c r="L3385" s="1068"/>
      <c r="M3385" s="1068"/>
      <c r="N3385" s="1068"/>
      <c r="O3385" s="1069"/>
    </row>
    <row r="3386" spans="1:16" ht="21.75" customHeight="1">
      <c r="A3386" s="1084"/>
      <c r="B3386" s="49" t="s">
        <v>79</v>
      </c>
      <c r="C3386" s="1065" t="s">
        <v>59</v>
      </c>
      <c r="D3386" s="1066"/>
      <c r="E3386" s="1066"/>
      <c r="F3386" s="1067"/>
      <c r="G3386" s="483" t="s">
        <v>186</v>
      </c>
      <c r="H3386" s="1070" t="str">
        <f>CONCATENATE('Class-9'!$G$4,'Class-9'!$J$4)</f>
        <v>9(A)</v>
      </c>
      <c r="I3386" s="1068"/>
      <c r="J3386" s="1068"/>
      <c r="K3386" s="1068"/>
      <c r="L3386" s="1068"/>
      <c r="M3386" s="1068"/>
      <c r="N3386" s="1068"/>
      <c r="O3386" s="1069"/>
    </row>
    <row r="3387" spans="1:16" ht="21.75" customHeight="1" thickBot="1">
      <c r="A3387" s="1084"/>
      <c r="B3387" s="49" t="s">
        <v>79</v>
      </c>
      <c r="C3387" s="1145" t="s">
        <v>27</v>
      </c>
      <c r="D3387" s="1146"/>
      <c r="E3387" s="1146"/>
      <c r="F3387" s="1147"/>
      <c r="G3387" s="484" t="s">
        <v>186</v>
      </c>
      <c r="H3387" s="1148">
        <f>VLOOKUP($A3376,'Class-9'!$B$9:$EX$108,10,0)</f>
        <v>0</v>
      </c>
      <c r="I3387" s="1148"/>
      <c r="J3387" s="1148"/>
      <c r="K3387" s="1148"/>
      <c r="L3387" s="1148"/>
      <c r="M3387" s="1148"/>
      <c r="N3387" s="1148"/>
      <c r="O3387" s="1149"/>
    </row>
    <row r="3388" spans="1:16" ht="19.5" customHeight="1">
      <c r="A3388" s="1084"/>
      <c r="B3388" s="60" t="s">
        <v>79</v>
      </c>
      <c r="C3388" s="1150" t="s">
        <v>60</v>
      </c>
      <c r="D3388" s="1151"/>
      <c r="E3388" s="1154" t="s">
        <v>83</v>
      </c>
      <c r="F3388" s="1154" t="s">
        <v>84</v>
      </c>
      <c r="G3388" s="1156" t="s">
        <v>33</v>
      </c>
      <c r="H3388" s="1158" t="s">
        <v>61</v>
      </c>
      <c r="I3388" s="1158"/>
      <c r="J3388" s="1159"/>
      <c r="K3388" s="1160" t="s">
        <v>100</v>
      </c>
      <c r="L3388" s="1161"/>
      <c r="M3388" s="1162"/>
      <c r="N3388" s="1154" t="s">
        <v>91</v>
      </c>
      <c r="O3388" s="1163" t="s">
        <v>209</v>
      </c>
    </row>
    <row r="3389" spans="1:16" ht="21.75" customHeight="1">
      <c r="A3389" s="1084"/>
      <c r="B3389" s="60"/>
      <c r="C3389" s="1152"/>
      <c r="D3389" s="1153"/>
      <c r="E3389" s="1155"/>
      <c r="F3389" s="1155"/>
      <c r="G3389" s="1157"/>
      <c r="H3389" s="507" t="s">
        <v>32</v>
      </c>
      <c r="I3389" s="347" t="s">
        <v>199</v>
      </c>
      <c r="J3389" s="508" t="s">
        <v>33</v>
      </c>
      <c r="K3389" s="507" t="s">
        <v>32</v>
      </c>
      <c r="L3389" s="347" t="s">
        <v>199</v>
      </c>
      <c r="M3389" s="508" t="s">
        <v>33</v>
      </c>
      <c r="N3389" s="1155"/>
      <c r="O3389" s="1164"/>
    </row>
    <row r="3390" spans="1:16" ht="21.75" customHeight="1" thickBot="1">
      <c r="A3390" s="1084"/>
      <c r="B3390" s="60" t="s">
        <v>79</v>
      </c>
      <c r="C3390" s="1139" t="s">
        <v>62</v>
      </c>
      <c r="D3390" s="1140"/>
      <c r="E3390" s="509">
        <f>'Class-9'!$L$7</f>
        <v>20</v>
      </c>
      <c r="F3390" s="509">
        <f>'Class-9'!$M$7</f>
        <v>20</v>
      </c>
      <c r="G3390" s="510">
        <f>SUM(E3390:F3390)</f>
        <v>40</v>
      </c>
      <c r="H3390" s="509">
        <f>'Class-9'!$O$7</f>
        <v>48</v>
      </c>
      <c r="I3390" s="509">
        <f>'Class-9'!$P$7</f>
        <v>12</v>
      </c>
      <c r="J3390" s="510">
        <f>SUM(H3390:I3390)</f>
        <v>60</v>
      </c>
      <c r="K3390" s="509">
        <f>'Class-9'!$R$7</f>
        <v>80</v>
      </c>
      <c r="L3390" s="509">
        <f>'Class-9'!$S$7</f>
        <v>20</v>
      </c>
      <c r="M3390" s="510">
        <f>SUM(K3390:L3390)</f>
        <v>100</v>
      </c>
      <c r="N3390" s="509">
        <f>SUM(G3390,J3390,M3390)</f>
        <v>200</v>
      </c>
      <c r="O3390" s="1165"/>
    </row>
    <row r="3391" spans="1:16" ht="17.25" customHeight="1">
      <c r="A3391" s="1084"/>
      <c r="B3391" s="60" t="s">
        <v>79</v>
      </c>
      <c r="C3391" s="1141" t="str">
        <f>'Class-9'!$L$3</f>
        <v>HINDI</v>
      </c>
      <c r="D3391" s="1142"/>
      <c r="E3391" s="511">
        <f>IF($J3379="TC",0,IF($J3379="Nso",0,VLOOKUP($A3376,'Class-9'!$B$9:$EX$108,11,0)))</f>
        <v>0</v>
      </c>
      <c r="F3391" s="511">
        <f>IF($J3379="TC",0,IF($J3379="Nso",0,VLOOKUP($A3376,'Class-9'!$B$9:$EX$108,12,0)))</f>
        <v>0</v>
      </c>
      <c r="G3391" s="512">
        <f>E3391+F3391</f>
        <v>0</v>
      </c>
      <c r="H3391" s="511">
        <f>IF($J3379="TC",0,IF($J3379="Nso",0,VLOOKUP($A3376,'Class-9'!$B$9:$EX$108,14,0)))</f>
        <v>0</v>
      </c>
      <c r="I3391" s="511">
        <f>IF($J3379="TC",0,IF($J3379="Nso",0,VLOOKUP($A3376,'Class-9'!$B$9:$EX$108,15,0)))</f>
        <v>0</v>
      </c>
      <c r="J3391" s="512">
        <f>H3391+I3391</f>
        <v>0</v>
      </c>
      <c r="K3391" s="511">
        <f>IF($J3379="TC",0,IF($J3379="Nso",0,VLOOKUP($A3376,'Class-9'!$B$9:$EX$108,17,0)))</f>
        <v>0</v>
      </c>
      <c r="L3391" s="511">
        <f>IF($J3379="Nso",0,VLOOKUP($A3376,'Class-9'!$B$9:$EX$108,18,0))</f>
        <v>0</v>
      </c>
      <c r="M3391" s="512">
        <f>K3391+L3391</f>
        <v>0</v>
      </c>
      <c r="N3391" s="511">
        <f>G3391+J3391+M3391</f>
        <v>0</v>
      </c>
      <c r="O3391" s="513" t="str">
        <f>IF($J3379="TC",0,IF($J3379="Nso",0,VLOOKUP($A3376,'Class-9'!$B$9:$EX$108,24,0)))</f>
        <v/>
      </c>
    </row>
    <row r="3392" spans="1:16" ht="17.25" customHeight="1">
      <c r="A3392" s="1084"/>
      <c r="B3392" s="60" t="s">
        <v>79</v>
      </c>
      <c r="C3392" s="1143" t="str">
        <f>'Class-9'!$Z$3</f>
        <v>ENGLISH</v>
      </c>
      <c r="D3392" s="1144"/>
      <c r="E3392" s="511">
        <f>IF($J3379="TC",0,IF($J3379="Nso",0,VLOOKUP($A3376,'Class-9'!$B$9:$EX$108,25,0)))</f>
        <v>0</v>
      </c>
      <c r="F3392" s="511">
        <f>IF($J3379="TC",0,IF($J3379="Nso",0,VLOOKUP($A3376,'Class-9'!$B$9:$EX$108,26,0)))</f>
        <v>0</v>
      </c>
      <c r="G3392" s="514">
        <f t="shared" ref="G3392:G3396" si="360">E3392+F3392</f>
        <v>0</v>
      </c>
      <c r="H3392" s="472">
        <f>IF($J3379="TC",0,IF($J3379="Nso",0,VLOOKUP($A3376,'Class-9'!$B$9:$EX$108,28,0)))</f>
        <v>0</v>
      </c>
      <c r="I3392" s="511">
        <f>IF($J3379="TC",0,IF($J3379="Nso",0,VLOOKUP($A3376,'Class-9'!$B$9:$EX$108,29,0)))</f>
        <v>0</v>
      </c>
      <c r="J3392" s="514">
        <f t="shared" ref="J3392:J3396" si="361">H3392+I3392</f>
        <v>0</v>
      </c>
      <c r="K3392" s="511">
        <f>IF($J3379="TC",0,IF($J3379="Nso",0,VLOOKUP($A3376,'Class-9'!$B$9:$EX$108,31,0)))</f>
        <v>0</v>
      </c>
      <c r="L3392" s="511">
        <f>IF($J3379="Nso",0,VLOOKUP($A3376,'Class-9'!$B$9:$EX$108,32,0))</f>
        <v>0</v>
      </c>
      <c r="M3392" s="514">
        <f t="shared" ref="M3392:M3396" si="362">K3392+L3392</f>
        <v>0</v>
      </c>
      <c r="N3392" s="511">
        <f t="shared" ref="N3392:N3396" si="363">G3392+J3392+M3392</f>
        <v>0</v>
      </c>
      <c r="O3392" s="513" t="str">
        <f>IF($J3379="TC",0,IF($J3379="Nso",0,VLOOKUP($A3376,'Class-9'!$B$9:$EX$108,38,0)))</f>
        <v/>
      </c>
    </row>
    <row r="3393" spans="1:15" ht="17.25" customHeight="1">
      <c r="A3393" s="1084"/>
      <c r="B3393" s="60" t="s">
        <v>79</v>
      </c>
      <c r="C3393" s="1143" t="str">
        <f>'Class-9'!$AN$3</f>
        <v>SANSKRIT</v>
      </c>
      <c r="D3393" s="1144"/>
      <c r="E3393" s="511">
        <f>IF($J3379="TC",0,IF($J3379="Nso",0,VLOOKUP($A3376,'Class-9'!$B$9:$EX$108,39,0)))</f>
        <v>0</v>
      </c>
      <c r="F3393" s="511">
        <f>IF($J3379="TC",0,IF($J3379="TC",0,IF($J3379="Nso",0,VLOOKUP($A3376,'Class-9'!$B$9:$EX$108,40,0))))</f>
        <v>0</v>
      </c>
      <c r="G3393" s="514">
        <f t="shared" si="360"/>
        <v>0</v>
      </c>
      <c r="H3393" s="472">
        <f>IF($J3379="TC",0,IF($J3379="Nso",0,VLOOKUP($A3376,'Class-9'!$B$9:$EX$108,42,0)))</f>
        <v>0</v>
      </c>
      <c r="I3393" s="511">
        <f>IF($J3379="TC",0,IF($J3379="Nso",0,VLOOKUP($A3376,'Class-9'!$B$9:$EX$108,43,0)))</f>
        <v>0</v>
      </c>
      <c r="J3393" s="514">
        <f t="shared" si="361"/>
        <v>0</v>
      </c>
      <c r="K3393" s="511">
        <f>IF($J3379="TC",0,IF($J3379="Nso",0,VLOOKUP($A3376,'Class-9'!$B$9:$EX$108,45,0)))</f>
        <v>0</v>
      </c>
      <c r="L3393" s="511">
        <f>IF($J3379="Nso",0,VLOOKUP($A3376,'Class-9'!$B$9:$EX$108,46,0))</f>
        <v>0</v>
      </c>
      <c r="M3393" s="514">
        <f t="shared" si="362"/>
        <v>0</v>
      </c>
      <c r="N3393" s="511">
        <f t="shared" si="363"/>
        <v>0</v>
      </c>
      <c r="O3393" s="513" t="str">
        <f>IF($J3379="TC",0,IF($J3379="Nso",0,VLOOKUP($A3376,'Class-9'!$B$9:$EX$108,52,0)))</f>
        <v/>
      </c>
    </row>
    <row r="3394" spans="1:15" ht="17.25" customHeight="1">
      <c r="A3394" s="1084"/>
      <c r="B3394" s="60" t="s">
        <v>79</v>
      </c>
      <c r="C3394" s="1143" t="str">
        <f>'Class-9'!$BB$3</f>
        <v>SCIENCE</v>
      </c>
      <c r="D3394" s="1144"/>
      <c r="E3394" s="511">
        <f>IF($J3379="TC",0,IF($J3379="Nso",0,VLOOKUP($A3376,'Class-9'!$B$9:$EX$108,53,0)))</f>
        <v>0</v>
      </c>
      <c r="F3394" s="511">
        <f>IF($J3379="TC",0,IF($J3379="Nso",0,VLOOKUP($A3376,'Class-9'!$B$9:$EX$108,54,0)))</f>
        <v>0</v>
      </c>
      <c r="G3394" s="514">
        <f t="shared" si="360"/>
        <v>0</v>
      </c>
      <c r="H3394" s="472">
        <f>IF($J3379="TC",0,IF($J3379="Nso",0,VLOOKUP($A3376,'Class-9'!$B$9:$EX$108,56,0)))</f>
        <v>0</v>
      </c>
      <c r="I3394" s="511">
        <f>IF($J3379="TC",0,IF($J3379="Nso",0,VLOOKUP($A3376,'Class-9'!$B$9:$EX$108,57,0)))</f>
        <v>0</v>
      </c>
      <c r="J3394" s="514">
        <f t="shared" si="361"/>
        <v>0</v>
      </c>
      <c r="K3394" s="511">
        <f>IF($J3379="TC",0,IF($J3379="Nso",0,VLOOKUP($A3376,'Class-9'!$B$9:$EX$108,59,0)))</f>
        <v>0</v>
      </c>
      <c r="L3394" s="511">
        <f>IF($J3379="Nso",0,VLOOKUP($A3376,'Class-9'!$B$9:$EX$108,60,0))</f>
        <v>0</v>
      </c>
      <c r="M3394" s="514">
        <f t="shared" si="362"/>
        <v>0</v>
      </c>
      <c r="N3394" s="511">
        <f t="shared" si="363"/>
        <v>0</v>
      </c>
      <c r="O3394" s="513" t="str">
        <f>IF($J3379="TC",0,IF($J3379="Nso",0,VLOOKUP($A3376,'Class-9'!$B$9:$EX$108,66,0)))</f>
        <v/>
      </c>
    </row>
    <row r="3395" spans="1:15" ht="17.25" customHeight="1">
      <c r="A3395" s="1084"/>
      <c r="B3395" s="60" t="s">
        <v>79</v>
      </c>
      <c r="C3395" s="1143" t="str">
        <f>'Class-9'!$BP$3</f>
        <v>MATHEMATICS</v>
      </c>
      <c r="D3395" s="1144"/>
      <c r="E3395" s="511">
        <f>IF($J3379="TC",0,IF($J3379="Nso",0,VLOOKUP($A3376,'Class-9'!$B$9:$EX$108,67,0)))</f>
        <v>0</v>
      </c>
      <c r="F3395" s="511">
        <f>IF($J3379="TC",0,IF($J3379="Nso",0,VLOOKUP($A3376,'Class-9'!$B$9:$EX$108,68,0)))</f>
        <v>0</v>
      </c>
      <c r="G3395" s="514">
        <f t="shared" si="360"/>
        <v>0</v>
      </c>
      <c r="H3395" s="472">
        <f>IF($J3379="TC",0,IF($J3379="Nso",0,VLOOKUP($A3376,'Class-9'!$B$9:$EX$108,70,0)))</f>
        <v>0</v>
      </c>
      <c r="I3395" s="511">
        <f>IF($J3379="TC",0,IF($J3379="Nso",0,VLOOKUP($A3376,'Class-9'!$B$9:$EX$108,71,0)))</f>
        <v>0</v>
      </c>
      <c r="J3395" s="514">
        <f t="shared" si="361"/>
        <v>0</v>
      </c>
      <c r="K3395" s="511">
        <f>IF($J3379="TC",0,IF($J3379="Nso",0,VLOOKUP($A3376,'Class-9'!$B$9:$EX$108,73,0)))</f>
        <v>0</v>
      </c>
      <c r="L3395" s="511">
        <f>IF($J3379="Nso",0,VLOOKUP($A3376,'Class-9'!$B$9:$EX$108,74,0))</f>
        <v>0</v>
      </c>
      <c r="M3395" s="514">
        <f t="shared" si="362"/>
        <v>0</v>
      </c>
      <c r="N3395" s="511">
        <f t="shared" si="363"/>
        <v>0</v>
      </c>
      <c r="O3395" s="513" t="str">
        <f>IF($J3379="TC",0,IF($J3379="Nso",0,VLOOKUP($A3376,'Class-9'!$B$9:$EX$108,80,0)))</f>
        <v/>
      </c>
    </row>
    <row r="3396" spans="1:15" ht="17.25" customHeight="1" thickBot="1">
      <c r="A3396" s="1084"/>
      <c r="B3396" s="60" t="s">
        <v>79</v>
      </c>
      <c r="C3396" s="1117" t="str">
        <f>'Class-9'!$CD$3</f>
        <v>SOCIAL SCIENCE</v>
      </c>
      <c r="D3396" s="1118"/>
      <c r="E3396" s="511">
        <f>IF($J3379="TC",0,IF($J3379="Nso",0,VLOOKUP($A3376,'Class-9'!$B$9:$EX$108,81,0)))</f>
        <v>0</v>
      </c>
      <c r="F3396" s="511">
        <f>IF($J3379="TC",0,IF($J3379="Nso",0,VLOOKUP($A3376,'Class-9'!$B$9:$EX$108,82,0)))</f>
        <v>0</v>
      </c>
      <c r="G3396" s="515">
        <f t="shared" si="360"/>
        <v>0</v>
      </c>
      <c r="H3396" s="516">
        <f>IF($J3379="TC",0,IF($J3379="Nso",0,VLOOKUP($A3376,'Class-9'!$B$9:$EX$108,84,0)))</f>
        <v>0</v>
      </c>
      <c r="I3396" s="511">
        <f>IF($J3379="TC",0,IF($J3379="Nso",0,VLOOKUP($A3376,'Class-9'!$B$9:$EX$108,85,0)))</f>
        <v>0</v>
      </c>
      <c r="J3396" s="515">
        <f t="shared" si="361"/>
        <v>0</v>
      </c>
      <c r="K3396" s="511">
        <f>IF($J3379="TC",0,IF($J3379="Nso",0,VLOOKUP($A3376,'Class-9'!$B$9:$EX$108,87,0)))</f>
        <v>0</v>
      </c>
      <c r="L3396" s="511">
        <f>IF($J3379="Nso",0,VLOOKUP($A3376,'Class-9'!$B$9:$EX$108,88,0))</f>
        <v>0</v>
      </c>
      <c r="M3396" s="515">
        <f t="shared" si="362"/>
        <v>0</v>
      </c>
      <c r="N3396" s="511">
        <f t="shared" si="363"/>
        <v>0</v>
      </c>
      <c r="O3396" s="513" t="str">
        <f>IF($J3379="TC",0,IF($J3379="Nso",0,VLOOKUP($A3376,'Class-9'!$B$9:$EX$108,94,0)))</f>
        <v/>
      </c>
    </row>
    <row r="3397" spans="1:15" ht="21.75" customHeight="1">
      <c r="A3397" s="1084"/>
      <c r="B3397" s="60" t="s">
        <v>79</v>
      </c>
      <c r="C3397" s="1119" t="s">
        <v>92</v>
      </c>
      <c r="D3397" s="1120"/>
      <c r="E3397" s="1121"/>
      <c r="F3397" s="1125" t="s">
        <v>93</v>
      </c>
      <c r="G3397" s="1126"/>
      <c r="H3397" s="1127" t="s">
        <v>94</v>
      </c>
      <c r="I3397" s="1128"/>
      <c r="J3397" s="1129" t="s">
        <v>47</v>
      </c>
      <c r="K3397" s="1130"/>
      <c r="L3397" s="517" t="s">
        <v>114</v>
      </c>
      <c r="M3397" s="1131" t="s">
        <v>45</v>
      </c>
      <c r="N3397" s="1132"/>
      <c r="O3397" s="518" t="s">
        <v>49</v>
      </c>
    </row>
    <row r="3398" spans="1:15" ht="21.75" customHeight="1" thickBot="1">
      <c r="A3398" s="1084"/>
      <c r="B3398" s="60" t="s">
        <v>79</v>
      </c>
      <c r="C3398" s="1122"/>
      <c r="D3398" s="1123"/>
      <c r="E3398" s="1124"/>
      <c r="F3398" s="1133">
        <f>IF($J3379="TC",0,IF($J3379="Nso",0,VLOOKUP($A3376,'Class-9'!$B$9:$EX$108,146,0)))</f>
        <v>0</v>
      </c>
      <c r="G3398" s="1134"/>
      <c r="H3398" s="1133">
        <f>IF($J3379="TC",0,IF($J3379="Nso",0,VLOOKUP($A3376,'Class-9'!$B$9:$EX$108,147,0)))</f>
        <v>0</v>
      </c>
      <c r="I3398" s="1134"/>
      <c r="J3398" s="1135">
        <f>IF($J3379="TC",0,IF($J3379="Nso",0,VLOOKUP($A3376,'Class-9'!$B$9:$EX$108,148,0)))</f>
        <v>0</v>
      </c>
      <c r="K3398" s="1136"/>
      <c r="L3398" s="349" t="str">
        <f>IF($J3379="TC",0,IF($J3379="Nso",0,VLOOKUP($A3376,'Class-9'!$B$9:$EX$108,149,0)))</f>
        <v/>
      </c>
      <c r="M3398" s="1137" t="str">
        <f>IF($J3379="TC","TC",IF($J3379="Nso","NSO",VLOOKUP($A3376,'Class-9'!$B$9:$EX$108,150,0)))</f>
        <v/>
      </c>
      <c r="N3398" s="1138"/>
      <c r="O3398" s="123" t="str">
        <f>IF($J3379="Nso",0,VLOOKUP($A3376,'Class-9'!$B$9:$EX$108,152,0))</f>
        <v/>
      </c>
    </row>
    <row r="3399" spans="1:15" ht="21.75" customHeight="1">
      <c r="A3399" s="1084"/>
      <c r="B3399" s="60" t="s">
        <v>79</v>
      </c>
      <c r="C3399" s="1186" t="s">
        <v>65</v>
      </c>
      <c r="D3399" s="1187"/>
      <c r="E3399" s="1187"/>
      <c r="F3399" s="1187"/>
      <c r="G3399" s="1187"/>
      <c r="H3399" s="1188"/>
      <c r="I3399" s="1189" t="s">
        <v>66</v>
      </c>
      <c r="J3399" s="1190"/>
      <c r="K3399" s="1190"/>
      <c r="L3399" s="124">
        <f>VLOOKUP($A3376,'Class-9'!$B$9:$EX$108,143,0)</f>
        <v>0</v>
      </c>
      <c r="M3399" s="1191" t="s">
        <v>126</v>
      </c>
      <c r="N3399" s="1192"/>
      <c r="O3399" s="1193"/>
    </row>
    <row r="3400" spans="1:15" ht="21.75" customHeight="1" thickBot="1">
      <c r="A3400" s="1084"/>
      <c r="B3400" s="60" t="s">
        <v>79</v>
      </c>
      <c r="C3400" s="1194" t="s">
        <v>60</v>
      </c>
      <c r="D3400" s="1195"/>
      <c r="E3400" s="1195"/>
      <c r="F3400" s="1196" t="s">
        <v>197</v>
      </c>
      <c r="G3400" s="1196"/>
      <c r="H3400" s="351" t="s">
        <v>53</v>
      </c>
      <c r="I3400" s="1197" t="s">
        <v>67</v>
      </c>
      <c r="J3400" s="1198"/>
      <c r="K3400" s="1198"/>
      <c r="L3400" s="174">
        <f>VLOOKUP($A3376,'Class-9'!$B$9:$EX$108,144,0)</f>
        <v>0</v>
      </c>
      <c r="M3400" s="1199" t="str">
        <f>IF($J3379="TC",0,IF($J3379="Nso",0,VLOOKUP($A3376,'Class-9'!$B$9:$EX$108,145,0)))</f>
        <v/>
      </c>
      <c r="N3400" s="1200"/>
      <c r="O3400" s="1201"/>
    </row>
    <row r="3401" spans="1:15" ht="21.75" customHeight="1">
      <c r="A3401" s="1084"/>
      <c r="B3401" s="60" t="s">
        <v>79</v>
      </c>
      <c r="C3401" s="1194"/>
      <c r="D3401" s="1195"/>
      <c r="E3401" s="1195"/>
      <c r="F3401" s="1196"/>
      <c r="G3401" s="1196"/>
      <c r="H3401" s="490" t="s">
        <v>203</v>
      </c>
      <c r="I3401" s="1202" t="s">
        <v>68</v>
      </c>
      <c r="J3401" s="1203"/>
      <c r="K3401" s="1203"/>
      <c r="L3401" s="1204">
        <f>IF($J3379="TC","Transferred",IF($J3379="Nso","NameSeparated",VLOOKUP($A3376,'Class-9'!$B$9:$EX$108,153,0)))</f>
        <v>0</v>
      </c>
      <c r="M3401" s="1204"/>
      <c r="N3401" s="1204"/>
      <c r="O3401" s="1205"/>
    </row>
    <row r="3402" spans="1:15" s="489" customFormat="1" ht="17.25" customHeight="1">
      <c r="A3402" s="1084"/>
      <c r="B3402" s="488" t="s">
        <v>79</v>
      </c>
      <c r="C3402" s="1166" t="str">
        <f>'Class-9'!$CR$3</f>
        <v>Foundation Of Information Tech.</v>
      </c>
      <c r="D3402" s="1167"/>
      <c r="E3402" s="1168"/>
      <c r="F3402" s="1169" t="str">
        <f>IF($J3379="TC",0,IF($J3379="Nso",0,VLOOKUP($A3376,'Class-9'!$B$9:$GA$108,170,0)))</f>
        <v>0/200</v>
      </c>
      <c r="G3402" s="1169"/>
      <c r="H3402" s="122">
        <f>IF($J3379="TC",0,IF($J3379="Nso",0,VLOOKUP($A3376,'Class-9'!$B$9:$GA$108,106,0)))</f>
        <v>0</v>
      </c>
      <c r="I3402" s="1170" t="s">
        <v>81</v>
      </c>
      <c r="J3402" s="1171"/>
      <c r="K3402" s="1171"/>
      <c r="L3402" s="1172">
        <f>'Class-9'!$T$2</f>
        <v>44676</v>
      </c>
      <c r="M3402" s="1173"/>
      <c r="N3402" s="1173"/>
      <c r="O3402" s="1174"/>
    </row>
    <row r="3403" spans="1:15" s="489" customFormat="1" ht="17.25" customHeight="1">
      <c r="A3403" s="1084"/>
      <c r="B3403" s="488" t="s">
        <v>79</v>
      </c>
      <c r="C3403" s="1175" t="str">
        <f>'Class-9'!$DD$3</f>
        <v>Health &amp; Phy. Edu.</v>
      </c>
      <c r="D3403" s="1169"/>
      <c r="E3403" s="1169"/>
      <c r="F3403" s="1176" t="str">
        <f>IF($J3379="TC",0,IF($J3379="Nso",0,VLOOKUP($A3376,'Class-9'!$B$9:$GA$108,174,0)))</f>
        <v>0/200</v>
      </c>
      <c r="G3403" s="1177"/>
      <c r="H3403" s="122">
        <f>IF($J3379="TC",0,IF($J3379="Nso",0,VLOOKUP($A3376,'Class-9'!$B$9:$GA$108,118,0)))</f>
        <v>0</v>
      </c>
      <c r="I3403" s="1178"/>
      <c r="J3403" s="1179"/>
      <c r="K3403" s="1179"/>
      <c r="L3403" s="1179"/>
      <c r="M3403" s="1179"/>
      <c r="N3403" s="1179"/>
      <c r="O3403" s="1180"/>
    </row>
    <row r="3404" spans="1:15" s="489" customFormat="1" ht="17.25" customHeight="1">
      <c r="A3404" s="1084"/>
      <c r="B3404" s="488" t="s">
        <v>79</v>
      </c>
      <c r="C3404" s="1184" t="str">
        <f>'Class-9'!$DP$3</f>
        <v>S.U.P.W.</v>
      </c>
      <c r="D3404" s="1185"/>
      <c r="E3404" s="1185"/>
      <c r="F3404" s="1176" t="str">
        <f>IF($J3379="TC",0,IF($J3379="Nso",0,VLOOKUP($A3376,'Class-9'!$B$9:$GA$108,178,0)))</f>
        <v>0/100</v>
      </c>
      <c r="G3404" s="1177"/>
      <c r="H3404" s="122">
        <f>IF($J3379="TC",0,IF($J3379="Nso",0,VLOOKUP($A3376,'Class-9'!$B$9:$GA$108,124,0)))</f>
        <v>0</v>
      </c>
      <c r="I3404" s="1181"/>
      <c r="J3404" s="1182"/>
      <c r="K3404" s="1182"/>
      <c r="L3404" s="1182"/>
      <c r="M3404" s="1182"/>
      <c r="N3404" s="1182"/>
      <c r="O3404" s="1183"/>
    </row>
    <row r="3405" spans="1:15" s="489" customFormat="1" ht="17.25" customHeight="1">
      <c r="A3405" s="1084"/>
      <c r="B3405" s="488"/>
      <c r="C3405" s="1184" t="str">
        <f>'Class-9'!$DV$3</f>
        <v>ART EDUCATION</v>
      </c>
      <c r="D3405" s="1185"/>
      <c r="E3405" s="1185"/>
      <c r="F3405" s="1176" t="str">
        <f>IF($J3378="TC",0,IF($J3378="Nso",0,VLOOKUP($A3376,'Class-9'!$B$9:$GA$108,182,0)))</f>
        <v>0/100</v>
      </c>
      <c r="G3405" s="1177"/>
      <c r="H3405" s="122">
        <f>IF($J3378="TC",0,IF($J3378="Nso",0,VLOOKUP($A3376,'Class-9'!$B$9:$GA$108,130,0)))</f>
        <v>0</v>
      </c>
      <c r="I3405" s="1237" t="s">
        <v>95</v>
      </c>
      <c r="J3405" s="1221"/>
      <c r="K3405" s="1221"/>
      <c r="L3405" s="1221"/>
      <c r="M3405" s="1221"/>
      <c r="N3405" s="1221"/>
      <c r="O3405" s="1222"/>
    </row>
    <row r="3406" spans="1:15" s="489" customFormat="1" ht="17.25" customHeight="1" thickBot="1">
      <c r="A3406" s="1084"/>
      <c r="B3406" s="488" t="s">
        <v>79</v>
      </c>
      <c r="C3406" s="1238" t="str">
        <f>'Class-9'!$EB$3</f>
        <v>H &amp; C RAJ</v>
      </c>
      <c r="D3406" s="1239"/>
      <c r="E3406" s="1239"/>
      <c r="F3406" s="1240" t="str">
        <f>IF($J3379="TC",0,IF($J3379="Nso",0,VLOOKUP($A3376,'Class-9'!$B$9:$GZ$108,186,0)))</f>
        <v>0/200</v>
      </c>
      <c r="G3406" s="1241"/>
      <c r="H3406" s="468">
        <f>IF($J3379="TC",0,IF($J3379="Nso",0,VLOOKUP($A3376,'Class-9'!$B$9:$GAZ$108,142,0)))</f>
        <v>0</v>
      </c>
      <c r="I3406" s="1237" t="s">
        <v>74</v>
      </c>
      <c r="J3406" s="1221"/>
      <c r="K3406" s="1221"/>
      <c r="L3406" s="1221"/>
      <c r="M3406" s="1221"/>
      <c r="N3406" s="1221"/>
      <c r="O3406" s="1222"/>
    </row>
    <row r="3407" spans="1:15" ht="17.25" customHeight="1">
      <c r="A3407" s="1084"/>
      <c r="B3407" s="49" t="s">
        <v>79</v>
      </c>
      <c r="C3407" s="1209" t="s">
        <v>205</v>
      </c>
      <c r="D3407" s="1210"/>
      <c r="E3407" s="1211"/>
      <c r="F3407" s="1218" t="s">
        <v>206</v>
      </c>
      <c r="G3407" s="1219"/>
      <c r="H3407" s="519" t="s">
        <v>34</v>
      </c>
      <c r="I3407" s="1220" t="s">
        <v>75</v>
      </c>
      <c r="J3407" s="1221"/>
      <c r="K3407" s="1221"/>
      <c r="L3407" s="1221"/>
      <c r="M3407" s="1221"/>
      <c r="N3407" s="1221"/>
      <c r="O3407" s="1222"/>
    </row>
    <row r="3408" spans="1:15" ht="17.25" customHeight="1">
      <c r="A3408" s="1084"/>
      <c r="B3408" s="49" t="s">
        <v>79</v>
      </c>
      <c r="C3408" s="1212"/>
      <c r="D3408" s="1213"/>
      <c r="E3408" s="1214"/>
      <c r="F3408" s="1223" t="s">
        <v>207</v>
      </c>
      <c r="G3408" s="1224"/>
      <c r="H3408" s="520" t="s">
        <v>204</v>
      </c>
      <c r="I3408" s="1225" t="s">
        <v>76</v>
      </c>
      <c r="J3408" s="1226"/>
      <c r="K3408" s="1226"/>
      <c r="L3408" s="1226"/>
      <c r="M3408" s="1226"/>
      <c r="N3408" s="1226"/>
      <c r="O3408" s="1227"/>
    </row>
    <row r="3409" spans="1:16" ht="17.25" customHeight="1">
      <c r="A3409" s="1084"/>
      <c r="B3409" s="49" t="s">
        <v>79</v>
      </c>
      <c r="C3409" s="1212"/>
      <c r="D3409" s="1213"/>
      <c r="E3409" s="1214"/>
      <c r="F3409" s="1223" t="s">
        <v>211</v>
      </c>
      <c r="G3409" s="1224"/>
      <c r="H3409" s="520" t="s">
        <v>69</v>
      </c>
      <c r="I3409" s="1228"/>
      <c r="J3409" s="1229"/>
      <c r="K3409" s="1229"/>
      <c r="L3409" s="1229"/>
      <c r="M3409" s="1229"/>
      <c r="N3409" s="1229"/>
      <c r="O3409" s="1230"/>
    </row>
    <row r="3410" spans="1:16" ht="17.25" customHeight="1">
      <c r="A3410" s="1084"/>
      <c r="B3410" s="49" t="s">
        <v>79</v>
      </c>
      <c r="C3410" s="1212"/>
      <c r="D3410" s="1213"/>
      <c r="E3410" s="1214"/>
      <c r="F3410" s="1223" t="s">
        <v>212</v>
      </c>
      <c r="G3410" s="1224"/>
      <c r="H3410" s="520" t="s">
        <v>70</v>
      </c>
      <c r="I3410" s="1228"/>
      <c r="J3410" s="1229"/>
      <c r="K3410" s="1229"/>
      <c r="L3410" s="1229"/>
      <c r="M3410" s="1229"/>
      <c r="N3410" s="1229"/>
      <c r="O3410" s="1230"/>
    </row>
    <row r="3411" spans="1:16" ht="17.25" customHeight="1">
      <c r="A3411" s="1084"/>
      <c r="B3411" s="49" t="s">
        <v>79</v>
      </c>
      <c r="C3411" s="1212"/>
      <c r="D3411" s="1213"/>
      <c r="E3411" s="1214"/>
      <c r="F3411" s="1223" t="s">
        <v>125</v>
      </c>
      <c r="G3411" s="1224"/>
      <c r="H3411" s="520" t="s">
        <v>72</v>
      </c>
      <c r="I3411" s="1231" t="s">
        <v>96</v>
      </c>
      <c r="J3411" s="1232"/>
      <c r="K3411" s="1232"/>
      <c r="L3411" s="1232"/>
      <c r="M3411" s="1232"/>
      <c r="N3411" s="1232"/>
      <c r="O3411" s="1233"/>
    </row>
    <row r="3412" spans="1:16" ht="17.25" customHeight="1" thickBot="1">
      <c r="A3412" s="1084"/>
      <c r="B3412" s="62" t="s">
        <v>79</v>
      </c>
      <c r="C3412" s="1215"/>
      <c r="D3412" s="1216"/>
      <c r="E3412" s="1217"/>
      <c r="F3412" s="1206" t="s">
        <v>208</v>
      </c>
      <c r="G3412" s="1207"/>
      <c r="H3412" s="521" t="s">
        <v>71</v>
      </c>
      <c r="I3412" s="1234"/>
      <c r="J3412" s="1235"/>
      <c r="K3412" s="1235"/>
      <c r="L3412" s="1235"/>
      <c r="M3412" s="1235"/>
      <c r="N3412" s="1235"/>
      <c r="O3412" s="1236"/>
    </row>
    <row r="3413" spans="1:16" ht="22.5" customHeight="1" thickTop="1">
      <c r="A3413" s="1208"/>
      <c r="B3413" s="1208"/>
      <c r="C3413" s="1208"/>
      <c r="D3413" s="1208"/>
      <c r="E3413" s="1208"/>
      <c r="F3413" s="1208"/>
      <c r="G3413" s="1208"/>
      <c r="H3413" s="1208"/>
      <c r="I3413" s="1208"/>
      <c r="J3413" s="1208"/>
      <c r="K3413" s="1208"/>
      <c r="L3413" s="1208"/>
      <c r="M3413" s="1208"/>
      <c r="N3413" s="1208"/>
      <c r="O3413" s="1208"/>
    </row>
    <row r="3414" spans="1:16" ht="24.75" customHeight="1" thickBot="1">
      <c r="A3414" s="504">
        <f>A3376+1</f>
        <v>92</v>
      </c>
      <c r="B3414" s="1083" t="s">
        <v>56</v>
      </c>
      <c r="C3414" s="1083"/>
      <c r="D3414" s="1083"/>
      <c r="E3414" s="1083"/>
      <c r="F3414" s="1083"/>
      <c r="G3414" s="1083"/>
      <c r="H3414" s="1083"/>
      <c r="I3414" s="1083"/>
      <c r="J3414" s="1083"/>
      <c r="K3414" s="1083"/>
      <c r="L3414" s="1083"/>
      <c r="M3414" s="1083"/>
      <c r="N3414" s="1083"/>
      <c r="O3414" s="1083"/>
    </row>
    <row r="3415" spans="1:16" ht="42" customHeight="1" thickTop="1">
      <c r="A3415" s="1084"/>
      <c r="B3415" s="1085"/>
      <c r="C3415" s="1086"/>
      <c r="D3415" s="1089" t="str">
        <f>Master!$E$8</f>
        <v>Govt. Sr. Secondary School Raimalwada</v>
      </c>
      <c r="E3415" s="1090"/>
      <c r="F3415" s="1090"/>
      <c r="G3415" s="1090"/>
      <c r="H3415" s="1090"/>
      <c r="I3415" s="1090"/>
      <c r="J3415" s="1090"/>
      <c r="K3415" s="1090"/>
      <c r="L3415" s="1090"/>
      <c r="M3415" s="1090"/>
      <c r="N3415" s="1090"/>
      <c r="O3415" s="1091"/>
    </row>
    <row r="3416" spans="1:16" ht="27.75" customHeight="1" thickBot="1">
      <c r="A3416" s="1084"/>
      <c r="B3416" s="1087"/>
      <c r="C3416" s="1088"/>
      <c r="D3416" s="1092" t="str">
        <f>Master!$E$11</f>
        <v>P.S.-Bapini (Jodhpur)</v>
      </c>
      <c r="E3416" s="1093"/>
      <c r="F3416" s="1093"/>
      <c r="G3416" s="1093"/>
      <c r="H3416" s="1093"/>
      <c r="I3416" s="1093"/>
      <c r="J3416" s="1093"/>
      <c r="K3416" s="1093"/>
      <c r="L3416" s="1093"/>
      <c r="M3416" s="1093"/>
      <c r="N3416" s="1093"/>
      <c r="O3416" s="1094"/>
    </row>
    <row r="3417" spans="1:16" ht="17.25" customHeight="1">
      <c r="A3417" s="1084"/>
      <c r="B3417" s="352"/>
      <c r="C3417" s="1095" t="s">
        <v>188</v>
      </c>
      <c r="D3417" s="1096"/>
      <c r="E3417" s="1096"/>
      <c r="F3417" s="1096"/>
      <c r="G3417" s="1097"/>
      <c r="H3417" s="1104" t="s">
        <v>161</v>
      </c>
      <c r="I3417" s="1104"/>
      <c r="J3417" s="1107">
        <f>VLOOKUP($A3414,'Class-9'!$B$9:$K$108,6)</f>
        <v>0</v>
      </c>
      <c r="K3417" s="1108"/>
      <c r="L3417" s="1113" t="s">
        <v>77</v>
      </c>
      <c r="M3417" s="1114"/>
      <c r="N3417" s="1115" t="str">
        <f>Master!$E$14</f>
        <v>08151106901</v>
      </c>
      <c r="O3417" s="1116"/>
    </row>
    <row r="3418" spans="1:16" ht="17.25" customHeight="1">
      <c r="A3418" s="1084"/>
      <c r="B3418" s="47"/>
      <c r="C3418" s="1098"/>
      <c r="D3418" s="1099"/>
      <c r="E3418" s="1099"/>
      <c r="F3418" s="1099"/>
      <c r="G3418" s="1100"/>
      <c r="H3418" s="1105"/>
      <c r="I3418" s="1105"/>
      <c r="J3418" s="1109"/>
      <c r="K3418" s="1110"/>
      <c r="L3418" s="1071" t="s">
        <v>73</v>
      </c>
      <c r="M3418" s="1072"/>
      <c r="N3418" s="1072"/>
      <c r="O3418" s="1073"/>
      <c r="P3418" s="165" t="s">
        <v>196</v>
      </c>
    </row>
    <row r="3419" spans="1:16" ht="17.25" customHeight="1" thickBot="1">
      <c r="A3419" s="1084"/>
      <c r="B3419" s="47"/>
      <c r="C3419" s="1101"/>
      <c r="D3419" s="1102"/>
      <c r="E3419" s="1102"/>
      <c r="F3419" s="1102"/>
      <c r="G3419" s="1103"/>
      <c r="H3419" s="1106"/>
      <c r="I3419" s="1106"/>
      <c r="J3419" s="1111"/>
      <c r="K3419" s="1112"/>
      <c r="L3419" s="1074" t="s">
        <v>57</v>
      </c>
      <c r="M3419" s="1075"/>
      <c r="N3419" s="1076" t="str">
        <f>Master!$E$6</f>
        <v>2021-22</v>
      </c>
      <c r="O3419" s="1077"/>
    </row>
    <row r="3420" spans="1:16" ht="21.75" customHeight="1">
      <c r="A3420" s="1084"/>
      <c r="B3420" s="49" t="s">
        <v>79</v>
      </c>
      <c r="C3420" s="1078" t="s">
        <v>22</v>
      </c>
      <c r="D3420" s="1079"/>
      <c r="E3420" s="1079"/>
      <c r="F3420" s="1080"/>
      <c r="G3420" s="482" t="s">
        <v>186</v>
      </c>
      <c r="H3420" s="1081">
        <f>VLOOKUP($A3414,'Class-9'!$B$9:$EX$108,4,0)</f>
        <v>0</v>
      </c>
      <c r="I3420" s="1081"/>
      <c r="J3420" s="1081"/>
      <c r="K3420" s="1081"/>
      <c r="L3420" s="1081"/>
      <c r="M3420" s="1081"/>
      <c r="N3420" s="1081"/>
      <c r="O3420" s="1082"/>
    </row>
    <row r="3421" spans="1:16" ht="21.75" customHeight="1">
      <c r="A3421" s="1084"/>
      <c r="B3421" s="49" t="s">
        <v>79</v>
      </c>
      <c r="C3421" s="1065" t="s">
        <v>24</v>
      </c>
      <c r="D3421" s="1066"/>
      <c r="E3421" s="1066"/>
      <c r="F3421" s="1067"/>
      <c r="G3421" s="483" t="s">
        <v>186</v>
      </c>
      <c r="H3421" s="1068">
        <f>VLOOKUP($A3414,'Class-9'!$B$9:$EX$108,7,0)</f>
        <v>0</v>
      </c>
      <c r="I3421" s="1068"/>
      <c r="J3421" s="1068"/>
      <c r="K3421" s="1068"/>
      <c r="L3421" s="1068"/>
      <c r="M3421" s="1068"/>
      <c r="N3421" s="1068"/>
      <c r="O3421" s="1069"/>
    </row>
    <row r="3422" spans="1:16" ht="21.75" customHeight="1">
      <c r="A3422" s="1084"/>
      <c r="B3422" s="49" t="s">
        <v>79</v>
      </c>
      <c r="C3422" s="1065" t="s">
        <v>25</v>
      </c>
      <c r="D3422" s="1066"/>
      <c r="E3422" s="1066"/>
      <c r="F3422" s="1067"/>
      <c r="G3422" s="483" t="s">
        <v>186</v>
      </c>
      <c r="H3422" s="1068">
        <f>VLOOKUP($A3414,'Class-9'!$B$9:$EX$108,8,0)</f>
        <v>0</v>
      </c>
      <c r="I3422" s="1068"/>
      <c r="J3422" s="1068"/>
      <c r="K3422" s="1068"/>
      <c r="L3422" s="1068"/>
      <c r="M3422" s="1068"/>
      <c r="N3422" s="1068"/>
      <c r="O3422" s="1069"/>
    </row>
    <row r="3423" spans="1:16" ht="21.75" customHeight="1">
      <c r="A3423" s="1084"/>
      <c r="B3423" s="49" t="s">
        <v>79</v>
      </c>
      <c r="C3423" s="1065" t="s">
        <v>58</v>
      </c>
      <c r="D3423" s="1066"/>
      <c r="E3423" s="1066"/>
      <c r="F3423" s="1067"/>
      <c r="G3423" s="483" t="s">
        <v>186</v>
      </c>
      <c r="H3423" s="1068">
        <f>VLOOKUP($A3414,'Class-9'!$B$9:$EX$108,9,0)</f>
        <v>0</v>
      </c>
      <c r="I3423" s="1068"/>
      <c r="J3423" s="1068"/>
      <c r="K3423" s="1068"/>
      <c r="L3423" s="1068"/>
      <c r="M3423" s="1068"/>
      <c r="N3423" s="1068"/>
      <c r="O3423" s="1069"/>
    </row>
    <row r="3424" spans="1:16" ht="21.75" customHeight="1">
      <c r="A3424" s="1084"/>
      <c r="B3424" s="49" t="s">
        <v>79</v>
      </c>
      <c r="C3424" s="1065" t="s">
        <v>59</v>
      </c>
      <c r="D3424" s="1066"/>
      <c r="E3424" s="1066"/>
      <c r="F3424" s="1067"/>
      <c r="G3424" s="483" t="s">
        <v>186</v>
      </c>
      <c r="H3424" s="1070" t="str">
        <f>CONCATENATE('Class-9'!$G$4,'Class-9'!$J$4)</f>
        <v>9(A)</v>
      </c>
      <c r="I3424" s="1068"/>
      <c r="J3424" s="1068"/>
      <c r="K3424" s="1068"/>
      <c r="L3424" s="1068"/>
      <c r="M3424" s="1068"/>
      <c r="N3424" s="1068"/>
      <c r="O3424" s="1069"/>
    </row>
    <row r="3425" spans="1:15" ht="21.75" customHeight="1" thickBot="1">
      <c r="A3425" s="1084"/>
      <c r="B3425" s="49" t="s">
        <v>79</v>
      </c>
      <c r="C3425" s="1145" t="s">
        <v>27</v>
      </c>
      <c r="D3425" s="1146"/>
      <c r="E3425" s="1146"/>
      <c r="F3425" s="1147"/>
      <c r="G3425" s="484" t="s">
        <v>186</v>
      </c>
      <c r="H3425" s="1148">
        <f>VLOOKUP($A3414,'Class-9'!$B$9:$EX$108,10,0)</f>
        <v>0</v>
      </c>
      <c r="I3425" s="1148"/>
      <c r="J3425" s="1148"/>
      <c r="K3425" s="1148"/>
      <c r="L3425" s="1148"/>
      <c r="M3425" s="1148"/>
      <c r="N3425" s="1148"/>
      <c r="O3425" s="1149"/>
    </row>
    <row r="3426" spans="1:15" ht="19.5" customHeight="1">
      <c r="A3426" s="1084"/>
      <c r="B3426" s="60" t="s">
        <v>79</v>
      </c>
      <c r="C3426" s="1150" t="s">
        <v>60</v>
      </c>
      <c r="D3426" s="1151"/>
      <c r="E3426" s="1154" t="s">
        <v>83</v>
      </c>
      <c r="F3426" s="1154" t="s">
        <v>84</v>
      </c>
      <c r="G3426" s="1156" t="s">
        <v>33</v>
      </c>
      <c r="H3426" s="1158" t="s">
        <v>61</v>
      </c>
      <c r="I3426" s="1158"/>
      <c r="J3426" s="1159"/>
      <c r="K3426" s="1160" t="s">
        <v>100</v>
      </c>
      <c r="L3426" s="1161"/>
      <c r="M3426" s="1162"/>
      <c r="N3426" s="1154" t="s">
        <v>91</v>
      </c>
      <c r="O3426" s="1163" t="s">
        <v>209</v>
      </c>
    </row>
    <row r="3427" spans="1:15" ht="21.75" customHeight="1">
      <c r="A3427" s="1084"/>
      <c r="B3427" s="60"/>
      <c r="C3427" s="1152"/>
      <c r="D3427" s="1153"/>
      <c r="E3427" s="1155"/>
      <c r="F3427" s="1155"/>
      <c r="G3427" s="1157"/>
      <c r="H3427" s="507" t="s">
        <v>32</v>
      </c>
      <c r="I3427" s="347" t="s">
        <v>199</v>
      </c>
      <c r="J3427" s="508" t="s">
        <v>33</v>
      </c>
      <c r="K3427" s="507" t="s">
        <v>32</v>
      </c>
      <c r="L3427" s="347" t="s">
        <v>199</v>
      </c>
      <c r="M3427" s="508" t="s">
        <v>33</v>
      </c>
      <c r="N3427" s="1155"/>
      <c r="O3427" s="1164"/>
    </row>
    <row r="3428" spans="1:15" ht="21.75" customHeight="1" thickBot="1">
      <c r="A3428" s="1084"/>
      <c r="B3428" s="60" t="s">
        <v>79</v>
      </c>
      <c r="C3428" s="1139" t="s">
        <v>62</v>
      </c>
      <c r="D3428" s="1140"/>
      <c r="E3428" s="509">
        <f>'Class-9'!$L$7</f>
        <v>20</v>
      </c>
      <c r="F3428" s="509">
        <f>'Class-9'!$M$7</f>
        <v>20</v>
      </c>
      <c r="G3428" s="510">
        <f>SUM(E3428:F3428)</f>
        <v>40</v>
      </c>
      <c r="H3428" s="509">
        <f>'Class-9'!$O$7</f>
        <v>48</v>
      </c>
      <c r="I3428" s="509">
        <f>'Class-9'!$P$7</f>
        <v>12</v>
      </c>
      <c r="J3428" s="510">
        <f>SUM(H3428:I3428)</f>
        <v>60</v>
      </c>
      <c r="K3428" s="509">
        <f>'Class-9'!$R$7</f>
        <v>80</v>
      </c>
      <c r="L3428" s="509">
        <f>'Class-9'!$S$7</f>
        <v>20</v>
      </c>
      <c r="M3428" s="510">
        <f>SUM(K3428:L3428)</f>
        <v>100</v>
      </c>
      <c r="N3428" s="509">
        <f>SUM(G3428,J3428,M3428)</f>
        <v>200</v>
      </c>
      <c r="O3428" s="1165"/>
    </row>
    <row r="3429" spans="1:15" ht="17.25" customHeight="1">
      <c r="A3429" s="1084"/>
      <c r="B3429" s="60" t="s">
        <v>79</v>
      </c>
      <c r="C3429" s="1141" t="str">
        <f>'Class-9'!$L$3</f>
        <v>HINDI</v>
      </c>
      <c r="D3429" s="1142"/>
      <c r="E3429" s="511">
        <f>IF($J3417="TC",0,IF($J3417="Nso",0,VLOOKUP($A3414,'Class-9'!$B$9:$EX$108,11,0)))</f>
        <v>0</v>
      </c>
      <c r="F3429" s="511">
        <f>IF($J3417="TC",0,IF($J3417="Nso",0,VLOOKUP($A3414,'Class-9'!$B$9:$EX$108,12,0)))</f>
        <v>0</v>
      </c>
      <c r="G3429" s="512">
        <f>E3429+F3429</f>
        <v>0</v>
      </c>
      <c r="H3429" s="511">
        <f>IF($J3417="TC",0,IF($J3417="Nso",0,VLOOKUP($A3414,'Class-9'!$B$9:$EX$108,14,0)))</f>
        <v>0</v>
      </c>
      <c r="I3429" s="511">
        <f>IF($J3417="TC",0,IF($J3417="Nso",0,VLOOKUP($A3414,'Class-9'!$B$9:$EX$108,15,0)))</f>
        <v>0</v>
      </c>
      <c r="J3429" s="512">
        <f>H3429+I3429</f>
        <v>0</v>
      </c>
      <c r="K3429" s="511">
        <f>IF($J3417="TC",0,IF($J3417="Nso",0,VLOOKUP($A3414,'Class-9'!$B$9:$EX$108,17,0)))</f>
        <v>0</v>
      </c>
      <c r="L3429" s="511">
        <f>IF($J3417="Nso",0,VLOOKUP($A3414,'Class-9'!$B$9:$EX$108,18,0))</f>
        <v>0</v>
      </c>
      <c r="M3429" s="512">
        <f>K3429+L3429</f>
        <v>0</v>
      </c>
      <c r="N3429" s="511">
        <f>G3429+J3429+M3429</f>
        <v>0</v>
      </c>
      <c r="O3429" s="513" t="str">
        <f>IF($J3417="TC",0,IF($J3417="Nso",0,VLOOKUP($A3414,'Class-9'!$B$9:$EX$108,24,0)))</f>
        <v/>
      </c>
    </row>
    <row r="3430" spans="1:15" ht="17.25" customHeight="1">
      <c r="A3430" s="1084"/>
      <c r="B3430" s="60" t="s">
        <v>79</v>
      </c>
      <c r="C3430" s="1143" t="str">
        <f>'Class-9'!$Z$3</f>
        <v>ENGLISH</v>
      </c>
      <c r="D3430" s="1144"/>
      <c r="E3430" s="511">
        <f>IF($J3417="TC",0,IF($J3417="Nso",0,VLOOKUP($A3414,'Class-9'!$B$9:$EX$108,25,0)))</f>
        <v>0</v>
      </c>
      <c r="F3430" s="511">
        <f>IF($J3417="TC",0,IF($J3417="Nso",0,VLOOKUP($A3414,'Class-9'!$B$9:$EX$108,26,0)))</f>
        <v>0</v>
      </c>
      <c r="G3430" s="514">
        <f t="shared" ref="G3430:G3434" si="364">E3430+F3430</f>
        <v>0</v>
      </c>
      <c r="H3430" s="472">
        <f>IF($J3417="TC",0,IF($J3417="Nso",0,VLOOKUP($A3414,'Class-9'!$B$9:$EX$108,28,0)))</f>
        <v>0</v>
      </c>
      <c r="I3430" s="511">
        <f>IF($J3417="TC",0,IF($J3417="Nso",0,VLOOKUP($A3414,'Class-9'!$B$9:$EX$108,29,0)))</f>
        <v>0</v>
      </c>
      <c r="J3430" s="514">
        <f t="shared" ref="J3430:J3434" si="365">H3430+I3430</f>
        <v>0</v>
      </c>
      <c r="K3430" s="511">
        <f>IF($J3417="TC",0,IF($J3417="Nso",0,VLOOKUP($A3414,'Class-9'!$B$9:$EX$108,31,0)))</f>
        <v>0</v>
      </c>
      <c r="L3430" s="511">
        <f>IF($J3417="Nso",0,VLOOKUP($A3414,'Class-9'!$B$9:$EX$108,32,0))</f>
        <v>0</v>
      </c>
      <c r="M3430" s="514">
        <f t="shared" ref="M3430:M3434" si="366">K3430+L3430</f>
        <v>0</v>
      </c>
      <c r="N3430" s="511">
        <f t="shared" ref="N3430:N3434" si="367">G3430+J3430+M3430</f>
        <v>0</v>
      </c>
      <c r="O3430" s="513" t="str">
        <f>IF($J3417="TC",0,IF($J3417="Nso",0,VLOOKUP($A3414,'Class-9'!$B$9:$EX$108,38,0)))</f>
        <v/>
      </c>
    </row>
    <row r="3431" spans="1:15" ht="17.25" customHeight="1">
      <c r="A3431" s="1084"/>
      <c r="B3431" s="60" t="s">
        <v>79</v>
      </c>
      <c r="C3431" s="1143" t="str">
        <f>'Class-9'!$AN$3</f>
        <v>SANSKRIT</v>
      </c>
      <c r="D3431" s="1144"/>
      <c r="E3431" s="511">
        <f>IF($J3417="TC",0,IF($J3417="Nso",0,VLOOKUP($A3414,'Class-9'!$B$9:$EX$108,39,0)))</f>
        <v>0</v>
      </c>
      <c r="F3431" s="511">
        <f>IF($J3417="TC",0,IF($J3417="TC",0,IF($J3417="Nso",0,VLOOKUP($A3414,'Class-9'!$B$9:$EX$108,40,0))))</f>
        <v>0</v>
      </c>
      <c r="G3431" s="514">
        <f t="shared" si="364"/>
        <v>0</v>
      </c>
      <c r="H3431" s="472">
        <f>IF($J3417="TC",0,IF($J3417="Nso",0,VLOOKUP($A3414,'Class-9'!$B$9:$EX$108,42,0)))</f>
        <v>0</v>
      </c>
      <c r="I3431" s="511">
        <f>IF($J3417="TC",0,IF($J3417="Nso",0,VLOOKUP($A3414,'Class-9'!$B$9:$EX$108,43,0)))</f>
        <v>0</v>
      </c>
      <c r="J3431" s="514">
        <f t="shared" si="365"/>
        <v>0</v>
      </c>
      <c r="K3431" s="511">
        <f>IF($J3417="TC",0,IF($J3417="Nso",0,VLOOKUP($A3414,'Class-9'!$B$9:$EX$108,45,0)))</f>
        <v>0</v>
      </c>
      <c r="L3431" s="511">
        <f>IF($J3417="Nso",0,VLOOKUP($A3414,'Class-9'!$B$9:$EX$108,46,0))</f>
        <v>0</v>
      </c>
      <c r="M3431" s="514">
        <f t="shared" si="366"/>
        <v>0</v>
      </c>
      <c r="N3431" s="511">
        <f t="shared" si="367"/>
        <v>0</v>
      </c>
      <c r="O3431" s="513" t="str">
        <f>IF($J3417="TC",0,IF($J3417="Nso",0,VLOOKUP($A3414,'Class-9'!$B$9:$EX$108,52,0)))</f>
        <v/>
      </c>
    </row>
    <row r="3432" spans="1:15" ht="17.25" customHeight="1">
      <c r="A3432" s="1084"/>
      <c r="B3432" s="60" t="s">
        <v>79</v>
      </c>
      <c r="C3432" s="1143" t="str">
        <f>'Class-9'!$BB$3</f>
        <v>SCIENCE</v>
      </c>
      <c r="D3432" s="1144"/>
      <c r="E3432" s="511">
        <f>IF($J3417="TC",0,IF($J3417="Nso",0,VLOOKUP($A3414,'Class-9'!$B$9:$EX$108,53,0)))</f>
        <v>0</v>
      </c>
      <c r="F3432" s="511">
        <f>IF($J3417="TC",0,IF($J3417="Nso",0,VLOOKUP($A3414,'Class-9'!$B$9:$EX$108,54,0)))</f>
        <v>0</v>
      </c>
      <c r="G3432" s="514">
        <f t="shared" si="364"/>
        <v>0</v>
      </c>
      <c r="H3432" s="472">
        <f>IF($J3417="TC",0,IF($J3417="Nso",0,VLOOKUP($A3414,'Class-9'!$B$9:$EX$108,56,0)))</f>
        <v>0</v>
      </c>
      <c r="I3432" s="511">
        <f>IF($J3417="TC",0,IF($J3417="Nso",0,VLOOKUP($A3414,'Class-9'!$B$9:$EX$108,57,0)))</f>
        <v>0</v>
      </c>
      <c r="J3432" s="514">
        <f t="shared" si="365"/>
        <v>0</v>
      </c>
      <c r="K3432" s="511">
        <f>IF($J3417="TC",0,IF($J3417="Nso",0,VLOOKUP($A3414,'Class-9'!$B$9:$EX$108,59,0)))</f>
        <v>0</v>
      </c>
      <c r="L3432" s="511">
        <f>IF($J3417="Nso",0,VLOOKUP($A3414,'Class-9'!$B$9:$EX$108,60,0))</f>
        <v>0</v>
      </c>
      <c r="M3432" s="514">
        <f t="shared" si="366"/>
        <v>0</v>
      </c>
      <c r="N3432" s="511">
        <f t="shared" si="367"/>
        <v>0</v>
      </c>
      <c r="O3432" s="513" t="str">
        <f>IF($J3417="TC",0,IF($J3417="Nso",0,VLOOKUP($A3414,'Class-9'!$B$9:$EX$108,66,0)))</f>
        <v/>
      </c>
    </row>
    <row r="3433" spans="1:15" ht="17.25" customHeight="1">
      <c r="A3433" s="1084"/>
      <c r="B3433" s="60" t="s">
        <v>79</v>
      </c>
      <c r="C3433" s="1143" t="str">
        <f>'Class-9'!$BP$3</f>
        <v>MATHEMATICS</v>
      </c>
      <c r="D3433" s="1144"/>
      <c r="E3433" s="511">
        <f>IF($J3417="TC",0,IF($J3417="Nso",0,VLOOKUP($A3414,'Class-9'!$B$9:$EX$108,67,0)))</f>
        <v>0</v>
      </c>
      <c r="F3433" s="511">
        <f>IF($J3417="TC",0,IF($J3417="Nso",0,VLOOKUP($A3414,'Class-9'!$B$9:$EX$108,68,0)))</f>
        <v>0</v>
      </c>
      <c r="G3433" s="514">
        <f t="shared" si="364"/>
        <v>0</v>
      </c>
      <c r="H3433" s="472">
        <f>IF($J3417="TC",0,IF($J3417="Nso",0,VLOOKUP($A3414,'Class-9'!$B$9:$EX$108,70,0)))</f>
        <v>0</v>
      </c>
      <c r="I3433" s="511">
        <f>IF($J3417="TC",0,IF($J3417="Nso",0,VLOOKUP($A3414,'Class-9'!$B$9:$EX$108,71,0)))</f>
        <v>0</v>
      </c>
      <c r="J3433" s="514">
        <f t="shared" si="365"/>
        <v>0</v>
      </c>
      <c r="K3433" s="511">
        <f>IF($J3417="TC",0,IF($J3417="Nso",0,VLOOKUP($A3414,'Class-9'!$B$9:$EX$108,73,0)))</f>
        <v>0</v>
      </c>
      <c r="L3433" s="511">
        <f>IF($J3417="Nso",0,VLOOKUP($A3414,'Class-9'!$B$9:$EX$108,74,0))</f>
        <v>0</v>
      </c>
      <c r="M3433" s="514">
        <f t="shared" si="366"/>
        <v>0</v>
      </c>
      <c r="N3433" s="511">
        <f t="shared" si="367"/>
        <v>0</v>
      </c>
      <c r="O3433" s="513" t="str">
        <f>IF($J3417="TC",0,IF($J3417="Nso",0,VLOOKUP($A3414,'Class-9'!$B$9:$EX$108,80,0)))</f>
        <v/>
      </c>
    </row>
    <row r="3434" spans="1:15" ht="17.25" customHeight="1" thickBot="1">
      <c r="A3434" s="1084"/>
      <c r="B3434" s="60" t="s">
        <v>79</v>
      </c>
      <c r="C3434" s="1117" t="str">
        <f>'Class-9'!$CD$3</f>
        <v>SOCIAL SCIENCE</v>
      </c>
      <c r="D3434" s="1118"/>
      <c r="E3434" s="511">
        <f>IF($J3417="TC",0,IF($J3417="Nso",0,VLOOKUP($A3414,'Class-9'!$B$9:$EX$108,81,0)))</f>
        <v>0</v>
      </c>
      <c r="F3434" s="511">
        <f>IF($J3417="TC",0,IF($J3417="Nso",0,VLOOKUP($A3414,'Class-9'!$B$9:$EX$108,82,0)))</f>
        <v>0</v>
      </c>
      <c r="G3434" s="515">
        <f t="shared" si="364"/>
        <v>0</v>
      </c>
      <c r="H3434" s="516">
        <f>IF($J3417="TC",0,IF($J3417="Nso",0,VLOOKUP($A3414,'Class-9'!$B$9:$EX$108,84,0)))</f>
        <v>0</v>
      </c>
      <c r="I3434" s="511">
        <f>IF($J3417="TC",0,IF($J3417="Nso",0,VLOOKUP($A3414,'Class-9'!$B$9:$EX$108,85,0)))</f>
        <v>0</v>
      </c>
      <c r="J3434" s="515">
        <f t="shared" si="365"/>
        <v>0</v>
      </c>
      <c r="K3434" s="511">
        <f>IF($J3417="TC",0,IF($J3417="Nso",0,VLOOKUP($A3414,'Class-9'!$B$9:$EX$108,87,0)))</f>
        <v>0</v>
      </c>
      <c r="L3434" s="511">
        <f>IF($J3417="Nso",0,VLOOKUP($A3414,'Class-9'!$B$9:$EX$108,88,0))</f>
        <v>0</v>
      </c>
      <c r="M3434" s="515">
        <f t="shared" si="366"/>
        <v>0</v>
      </c>
      <c r="N3434" s="511">
        <f t="shared" si="367"/>
        <v>0</v>
      </c>
      <c r="O3434" s="513" t="str">
        <f>IF($J3417="TC",0,IF($J3417="Nso",0,VLOOKUP($A3414,'Class-9'!$B$9:$EX$108,94,0)))</f>
        <v/>
      </c>
    </row>
    <row r="3435" spans="1:15" ht="21.75" customHeight="1">
      <c r="A3435" s="1084"/>
      <c r="B3435" s="60" t="s">
        <v>79</v>
      </c>
      <c r="C3435" s="1119" t="s">
        <v>92</v>
      </c>
      <c r="D3435" s="1120"/>
      <c r="E3435" s="1121"/>
      <c r="F3435" s="1125" t="s">
        <v>93</v>
      </c>
      <c r="G3435" s="1126"/>
      <c r="H3435" s="1127" t="s">
        <v>94</v>
      </c>
      <c r="I3435" s="1128"/>
      <c r="J3435" s="1129" t="s">
        <v>47</v>
      </c>
      <c r="K3435" s="1130"/>
      <c r="L3435" s="517" t="s">
        <v>114</v>
      </c>
      <c r="M3435" s="1131" t="s">
        <v>45</v>
      </c>
      <c r="N3435" s="1132"/>
      <c r="O3435" s="518" t="s">
        <v>49</v>
      </c>
    </row>
    <row r="3436" spans="1:15" ht="21.75" customHeight="1" thickBot="1">
      <c r="A3436" s="1084"/>
      <c r="B3436" s="60" t="s">
        <v>79</v>
      </c>
      <c r="C3436" s="1122"/>
      <c r="D3436" s="1123"/>
      <c r="E3436" s="1124"/>
      <c r="F3436" s="1133">
        <f>IF($J3417="TC",0,IF($J3417="Nso",0,VLOOKUP($A3414,'Class-9'!$B$9:$EX$108,146,0)))</f>
        <v>0</v>
      </c>
      <c r="G3436" s="1134"/>
      <c r="H3436" s="1133">
        <f>IF($J3417="TC",0,IF($J3417="Nso",0,VLOOKUP($A3414,'Class-9'!$B$9:$EX$108,147,0)))</f>
        <v>0</v>
      </c>
      <c r="I3436" s="1134"/>
      <c r="J3436" s="1135">
        <f>IF($J3417="TC",0,IF($J3417="Nso",0,VLOOKUP($A3414,'Class-9'!$B$9:$EX$108,148,0)))</f>
        <v>0</v>
      </c>
      <c r="K3436" s="1136"/>
      <c r="L3436" s="349" t="str">
        <f>IF($J3417="TC",0,IF($J3417="Nso",0,VLOOKUP($A3414,'Class-9'!$B$9:$EX$108,149,0)))</f>
        <v/>
      </c>
      <c r="M3436" s="1137" t="str">
        <f>IF($J3417="TC","TC",IF($J3417="Nso","NSO",VLOOKUP($A3414,'Class-9'!$B$9:$EX$108,150,0)))</f>
        <v/>
      </c>
      <c r="N3436" s="1138"/>
      <c r="O3436" s="123" t="str">
        <f>IF($J3417="Nso",0,VLOOKUP($A3414,'Class-9'!$B$9:$EX$108,152,0))</f>
        <v/>
      </c>
    </row>
    <row r="3437" spans="1:15" ht="21.75" customHeight="1">
      <c r="A3437" s="1084"/>
      <c r="B3437" s="60" t="s">
        <v>79</v>
      </c>
      <c r="C3437" s="1186" t="s">
        <v>65</v>
      </c>
      <c r="D3437" s="1187"/>
      <c r="E3437" s="1187"/>
      <c r="F3437" s="1187"/>
      <c r="G3437" s="1187"/>
      <c r="H3437" s="1188"/>
      <c r="I3437" s="1189" t="s">
        <v>66</v>
      </c>
      <c r="J3437" s="1190"/>
      <c r="K3437" s="1190"/>
      <c r="L3437" s="124">
        <f>VLOOKUP($A3414,'Class-9'!$B$9:$EX$108,143,0)</f>
        <v>0</v>
      </c>
      <c r="M3437" s="1191" t="s">
        <v>126</v>
      </c>
      <c r="N3437" s="1192"/>
      <c r="O3437" s="1193"/>
    </row>
    <row r="3438" spans="1:15" ht="21.75" customHeight="1" thickBot="1">
      <c r="A3438" s="1084"/>
      <c r="B3438" s="60" t="s">
        <v>79</v>
      </c>
      <c r="C3438" s="1194" t="s">
        <v>60</v>
      </c>
      <c r="D3438" s="1195"/>
      <c r="E3438" s="1195"/>
      <c r="F3438" s="1196" t="s">
        <v>197</v>
      </c>
      <c r="G3438" s="1196"/>
      <c r="H3438" s="351" t="s">
        <v>53</v>
      </c>
      <c r="I3438" s="1197" t="s">
        <v>67</v>
      </c>
      <c r="J3438" s="1198"/>
      <c r="K3438" s="1198"/>
      <c r="L3438" s="174">
        <f>VLOOKUP($A3414,'Class-9'!$B$9:$EX$108,144,0)</f>
        <v>0</v>
      </c>
      <c r="M3438" s="1199" t="str">
        <f>IF($J3417="TC",0,IF($J3417="Nso",0,VLOOKUP($A3414,'Class-9'!$B$9:$EX$108,145,0)))</f>
        <v/>
      </c>
      <c r="N3438" s="1200"/>
      <c r="O3438" s="1201"/>
    </row>
    <row r="3439" spans="1:15" ht="21.75" customHeight="1">
      <c r="A3439" s="1084"/>
      <c r="B3439" s="60" t="s">
        <v>79</v>
      </c>
      <c r="C3439" s="1194"/>
      <c r="D3439" s="1195"/>
      <c r="E3439" s="1195"/>
      <c r="F3439" s="1196"/>
      <c r="G3439" s="1196"/>
      <c r="H3439" s="490" t="s">
        <v>203</v>
      </c>
      <c r="I3439" s="1202" t="s">
        <v>68</v>
      </c>
      <c r="J3439" s="1203"/>
      <c r="K3439" s="1203"/>
      <c r="L3439" s="1204">
        <f>IF($J3417="TC","Transferred",IF($J3417="Nso","NameSeparated",VLOOKUP($A3414,'Class-9'!$B$9:$EX$108,153,0)))</f>
        <v>0</v>
      </c>
      <c r="M3439" s="1204"/>
      <c r="N3439" s="1204"/>
      <c r="O3439" s="1205"/>
    </row>
    <row r="3440" spans="1:15" s="489" customFormat="1" ht="17.25" customHeight="1">
      <c r="A3440" s="1084"/>
      <c r="B3440" s="488" t="s">
        <v>79</v>
      </c>
      <c r="C3440" s="1166" t="str">
        <f>'Class-9'!$CR$3</f>
        <v>Foundation Of Information Tech.</v>
      </c>
      <c r="D3440" s="1167"/>
      <c r="E3440" s="1168"/>
      <c r="F3440" s="1169" t="str">
        <f>IF($J3417="TC",0,IF($J3417="Nso",0,VLOOKUP($A3414,'Class-9'!$B$9:$GA$108,170,0)))</f>
        <v>0/200</v>
      </c>
      <c r="G3440" s="1169"/>
      <c r="H3440" s="122">
        <f>IF($J3417="TC",0,IF($J3417="Nso",0,VLOOKUP($A3414,'Class-9'!$B$9:$GA$108,106,0)))</f>
        <v>0</v>
      </c>
      <c r="I3440" s="1170" t="s">
        <v>81</v>
      </c>
      <c r="J3440" s="1171"/>
      <c r="K3440" s="1171"/>
      <c r="L3440" s="1172">
        <f>'Class-9'!$T$2</f>
        <v>44676</v>
      </c>
      <c r="M3440" s="1173"/>
      <c r="N3440" s="1173"/>
      <c r="O3440" s="1174"/>
    </row>
    <row r="3441" spans="1:16" s="489" customFormat="1" ht="17.25" customHeight="1">
      <c r="A3441" s="1084"/>
      <c r="B3441" s="488" t="s">
        <v>79</v>
      </c>
      <c r="C3441" s="1175" t="str">
        <f>'Class-9'!$DD$3</f>
        <v>Health &amp; Phy. Edu.</v>
      </c>
      <c r="D3441" s="1169"/>
      <c r="E3441" s="1169"/>
      <c r="F3441" s="1176" t="str">
        <f>IF($J3417="TC",0,IF($J3417="Nso",0,VLOOKUP($A3414,'Class-9'!$B$9:$GA$108,174,0)))</f>
        <v>0/200</v>
      </c>
      <c r="G3441" s="1177"/>
      <c r="H3441" s="122">
        <f>IF($J3417="TC",0,IF($J3417="Nso",0,VLOOKUP($A3414,'Class-9'!$B$9:$GA$108,118,0)))</f>
        <v>0</v>
      </c>
      <c r="I3441" s="1178"/>
      <c r="J3441" s="1179"/>
      <c r="K3441" s="1179"/>
      <c r="L3441" s="1179"/>
      <c r="M3441" s="1179"/>
      <c r="N3441" s="1179"/>
      <c r="O3441" s="1180"/>
    </row>
    <row r="3442" spans="1:16" s="489" customFormat="1" ht="17.25" customHeight="1">
      <c r="A3442" s="1084"/>
      <c r="B3442" s="488" t="s">
        <v>79</v>
      </c>
      <c r="C3442" s="1184" t="str">
        <f>'Class-9'!$DP$3</f>
        <v>S.U.P.W.</v>
      </c>
      <c r="D3442" s="1185"/>
      <c r="E3442" s="1185"/>
      <c r="F3442" s="1176" t="str">
        <f>IF($J3417="TC",0,IF($J3417="Nso",0,VLOOKUP($A3414,'Class-9'!$B$9:$GA$108,178,0)))</f>
        <v>0/100</v>
      </c>
      <c r="G3442" s="1177"/>
      <c r="H3442" s="122">
        <f>IF($J3417="TC",0,IF($J3417="Nso",0,VLOOKUP($A3414,'Class-9'!$B$9:$GA$108,124,0)))</f>
        <v>0</v>
      </c>
      <c r="I3442" s="1181"/>
      <c r="J3442" s="1182"/>
      <c r="K3442" s="1182"/>
      <c r="L3442" s="1182"/>
      <c r="M3442" s="1182"/>
      <c r="N3442" s="1182"/>
      <c r="O3442" s="1183"/>
    </row>
    <row r="3443" spans="1:16" s="489" customFormat="1" ht="17.25" customHeight="1">
      <c r="A3443" s="1084"/>
      <c r="B3443" s="488"/>
      <c r="C3443" s="1184" t="str">
        <f>'Class-9'!$DV$3</f>
        <v>ART EDUCATION</v>
      </c>
      <c r="D3443" s="1185"/>
      <c r="E3443" s="1185"/>
      <c r="F3443" s="1176" t="str">
        <f>IF($J3416="TC",0,IF($J3416="Nso",0,VLOOKUP($A3414,'Class-9'!$B$9:$GA$108,182,0)))</f>
        <v>0/100</v>
      </c>
      <c r="G3443" s="1177"/>
      <c r="H3443" s="122">
        <f>IF($J3416="TC",0,IF($J3416="Nso",0,VLOOKUP($A3414,'Class-9'!$B$9:$GA$108,130,0)))</f>
        <v>0</v>
      </c>
      <c r="I3443" s="1237" t="s">
        <v>95</v>
      </c>
      <c r="J3443" s="1221"/>
      <c r="K3443" s="1221"/>
      <c r="L3443" s="1221"/>
      <c r="M3443" s="1221"/>
      <c r="N3443" s="1221"/>
      <c r="O3443" s="1222"/>
    </row>
    <row r="3444" spans="1:16" s="489" customFormat="1" ht="17.25" customHeight="1" thickBot="1">
      <c r="A3444" s="1084"/>
      <c r="B3444" s="488" t="s">
        <v>79</v>
      </c>
      <c r="C3444" s="1238" t="str">
        <f>'Class-9'!$EB$3</f>
        <v>H &amp; C RAJ</v>
      </c>
      <c r="D3444" s="1239"/>
      <c r="E3444" s="1239"/>
      <c r="F3444" s="1240" t="str">
        <f>IF($J3417="TC",0,IF($J3417="Nso",0,VLOOKUP($A3414,'Class-9'!$B$9:$GZ$108,186,0)))</f>
        <v>0/200</v>
      </c>
      <c r="G3444" s="1241"/>
      <c r="H3444" s="468">
        <f>IF($J3417="TC",0,IF($J3417="Nso",0,VLOOKUP($A3414,'Class-9'!$B$9:$GAZ$108,142,0)))</f>
        <v>0</v>
      </c>
      <c r="I3444" s="1237" t="s">
        <v>74</v>
      </c>
      <c r="J3444" s="1221"/>
      <c r="K3444" s="1221"/>
      <c r="L3444" s="1221"/>
      <c r="M3444" s="1221"/>
      <c r="N3444" s="1221"/>
      <c r="O3444" s="1222"/>
    </row>
    <row r="3445" spans="1:16" ht="17.25" customHeight="1">
      <c r="A3445" s="1084"/>
      <c r="B3445" s="49" t="s">
        <v>79</v>
      </c>
      <c r="C3445" s="1209" t="s">
        <v>205</v>
      </c>
      <c r="D3445" s="1210"/>
      <c r="E3445" s="1211"/>
      <c r="F3445" s="1218" t="s">
        <v>206</v>
      </c>
      <c r="G3445" s="1219"/>
      <c r="H3445" s="519" t="s">
        <v>34</v>
      </c>
      <c r="I3445" s="1220" t="s">
        <v>75</v>
      </c>
      <c r="J3445" s="1221"/>
      <c r="K3445" s="1221"/>
      <c r="L3445" s="1221"/>
      <c r="M3445" s="1221"/>
      <c r="N3445" s="1221"/>
      <c r="O3445" s="1222"/>
    </row>
    <row r="3446" spans="1:16" ht="17.25" customHeight="1">
      <c r="A3446" s="1084"/>
      <c r="B3446" s="49" t="s">
        <v>79</v>
      </c>
      <c r="C3446" s="1212"/>
      <c r="D3446" s="1213"/>
      <c r="E3446" s="1214"/>
      <c r="F3446" s="1223" t="s">
        <v>207</v>
      </c>
      <c r="G3446" s="1224"/>
      <c r="H3446" s="520" t="s">
        <v>204</v>
      </c>
      <c r="I3446" s="1225" t="s">
        <v>76</v>
      </c>
      <c r="J3446" s="1226"/>
      <c r="K3446" s="1226"/>
      <c r="L3446" s="1226"/>
      <c r="M3446" s="1226"/>
      <c r="N3446" s="1226"/>
      <c r="O3446" s="1227"/>
    </row>
    <row r="3447" spans="1:16" ht="17.25" customHeight="1">
      <c r="A3447" s="1084"/>
      <c r="B3447" s="49" t="s">
        <v>79</v>
      </c>
      <c r="C3447" s="1212"/>
      <c r="D3447" s="1213"/>
      <c r="E3447" s="1214"/>
      <c r="F3447" s="1223" t="s">
        <v>211</v>
      </c>
      <c r="G3447" s="1224"/>
      <c r="H3447" s="520" t="s">
        <v>69</v>
      </c>
      <c r="I3447" s="1228"/>
      <c r="J3447" s="1229"/>
      <c r="K3447" s="1229"/>
      <c r="L3447" s="1229"/>
      <c r="M3447" s="1229"/>
      <c r="N3447" s="1229"/>
      <c r="O3447" s="1230"/>
    </row>
    <row r="3448" spans="1:16" ht="17.25" customHeight="1">
      <c r="A3448" s="1084"/>
      <c r="B3448" s="49" t="s">
        <v>79</v>
      </c>
      <c r="C3448" s="1212"/>
      <c r="D3448" s="1213"/>
      <c r="E3448" s="1214"/>
      <c r="F3448" s="1223" t="s">
        <v>212</v>
      </c>
      <c r="G3448" s="1224"/>
      <c r="H3448" s="520" t="s">
        <v>70</v>
      </c>
      <c r="I3448" s="1228"/>
      <c r="J3448" s="1229"/>
      <c r="K3448" s="1229"/>
      <c r="L3448" s="1229"/>
      <c r="M3448" s="1229"/>
      <c r="N3448" s="1229"/>
      <c r="O3448" s="1230"/>
    </row>
    <row r="3449" spans="1:16" ht="17.25" customHeight="1">
      <c r="A3449" s="1084"/>
      <c r="B3449" s="49" t="s">
        <v>79</v>
      </c>
      <c r="C3449" s="1212"/>
      <c r="D3449" s="1213"/>
      <c r="E3449" s="1214"/>
      <c r="F3449" s="1223" t="s">
        <v>125</v>
      </c>
      <c r="G3449" s="1224"/>
      <c r="H3449" s="520" t="s">
        <v>72</v>
      </c>
      <c r="I3449" s="1231" t="s">
        <v>96</v>
      </c>
      <c r="J3449" s="1232"/>
      <c r="K3449" s="1232"/>
      <c r="L3449" s="1232"/>
      <c r="M3449" s="1232"/>
      <c r="N3449" s="1232"/>
      <c r="O3449" s="1233"/>
    </row>
    <row r="3450" spans="1:16" ht="17.25" customHeight="1" thickBot="1">
      <c r="A3450" s="1084"/>
      <c r="B3450" s="62" t="s">
        <v>79</v>
      </c>
      <c r="C3450" s="1215"/>
      <c r="D3450" s="1216"/>
      <c r="E3450" s="1217"/>
      <c r="F3450" s="1206" t="s">
        <v>208</v>
      </c>
      <c r="G3450" s="1207"/>
      <c r="H3450" s="521" t="s">
        <v>71</v>
      </c>
      <c r="I3450" s="1234"/>
      <c r="J3450" s="1235"/>
      <c r="K3450" s="1235"/>
      <c r="L3450" s="1235"/>
      <c r="M3450" s="1235"/>
      <c r="N3450" s="1235"/>
      <c r="O3450" s="1236"/>
    </row>
    <row r="3451" spans="1:16" ht="24.75" customHeight="1" thickTop="1" thickBot="1">
      <c r="A3451" s="504">
        <f>A3414+1</f>
        <v>93</v>
      </c>
      <c r="B3451" s="1083" t="s">
        <v>56</v>
      </c>
      <c r="C3451" s="1083"/>
      <c r="D3451" s="1083"/>
      <c r="E3451" s="1083"/>
      <c r="F3451" s="1083"/>
      <c r="G3451" s="1083"/>
      <c r="H3451" s="1083"/>
      <c r="I3451" s="1083"/>
      <c r="J3451" s="1083"/>
      <c r="K3451" s="1083"/>
      <c r="L3451" s="1083"/>
      <c r="M3451" s="1083"/>
      <c r="N3451" s="1083"/>
      <c r="O3451" s="1083"/>
    </row>
    <row r="3452" spans="1:16" ht="42" customHeight="1" thickTop="1">
      <c r="A3452" s="1084"/>
      <c r="B3452" s="1085"/>
      <c r="C3452" s="1086"/>
      <c r="D3452" s="1089" t="str">
        <f>Master!$E$8</f>
        <v>Govt. Sr. Secondary School Raimalwada</v>
      </c>
      <c r="E3452" s="1090"/>
      <c r="F3452" s="1090"/>
      <c r="G3452" s="1090"/>
      <c r="H3452" s="1090"/>
      <c r="I3452" s="1090"/>
      <c r="J3452" s="1090"/>
      <c r="K3452" s="1090"/>
      <c r="L3452" s="1090"/>
      <c r="M3452" s="1090"/>
      <c r="N3452" s="1090"/>
      <c r="O3452" s="1091"/>
    </row>
    <row r="3453" spans="1:16" ht="27.75" customHeight="1" thickBot="1">
      <c r="A3453" s="1084"/>
      <c r="B3453" s="1087"/>
      <c r="C3453" s="1088"/>
      <c r="D3453" s="1092" t="str">
        <f>Master!$E$11</f>
        <v>P.S.-Bapini (Jodhpur)</v>
      </c>
      <c r="E3453" s="1093"/>
      <c r="F3453" s="1093"/>
      <c r="G3453" s="1093"/>
      <c r="H3453" s="1093"/>
      <c r="I3453" s="1093"/>
      <c r="J3453" s="1093"/>
      <c r="K3453" s="1093"/>
      <c r="L3453" s="1093"/>
      <c r="M3453" s="1093"/>
      <c r="N3453" s="1093"/>
      <c r="O3453" s="1094"/>
    </row>
    <row r="3454" spans="1:16" ht="17.25" customHeight="1">
      <c r="A3454" s="1084"/>
      <c r="B3454" s="352"/>
      <c r="C3454" s="1095" t="s">
        <v>188</v>
      </c>
      <c r="D3454" s="1096"/>
      <c r="E3454" s="1096"/>
      <c r="F3454" s="1096"/>
      <c r="G3454" s="1097"/>
      <c r="H3454" s="1104" t="s">
        <v>161</v>
      </c>
      <c r="I3454" s="1104"/>
      <c r="J3454" s="1107">
        <f>VLOOKUP($A3451,'Class-9'!$B$9:$K$108,6)</f>
        <v>0</v>
      </c>
      <c r="K3454" s="1108"/>
      <c r="L3454" s="1113" t="s">
        <v>77</v>
      </c>
      <c r="M3454" s="1114"/>
      <c r="N3454" s="1115" t="str">
        <f>Master!$E$14</f>
        <v>08151106901</v>
      </c>
      <c r="O3454" s="1116"/>
    </row>
    <row r="3455" spans="1:16" ht="17.25" customHeight="1">
      <c r="A3455" s="1084"/>
      <c r="B3455" s="47"/>
      <c r="C3455" s="1098"/>
      <c r="D3455" s="1099"/>
      <c r="E3455" s="1099"/>
      <c r="F3455" s="1099"/>
      <c r="G3455" s="1100"/>
      <c r="H3455" s="1105"/>
      <c r="I3455" s="1105"/>
      <c r="J3455" s="1109"/>
      <c r="K3455" s="1110"/>
      <c r="L3455" s="1071" t="s">
        <v>73</v>
      </c>
      <c r="M3455" s="1072"/>
      <c r="N3455" s="1072"/>
      <c r="O3455" s="1073"/>
      <c r="P3455" s="165" t="s">
        <v>196</v>
      </c>
    </row>
    <row r="3456" spans="1:16" ht="17.25" customHeight="1" thickBot="1">
      <c r="A3456" s="1084"/>
      <c r="B3456" s="47"/>
      <c r="C3456" s="1101"/>
      <c r="D3456" s="1102"/>
      <c r="E3456" s="1102"/>
      <c r="F3456" s="1102"/>
      <c r="G3456" s="1103"/>
      <c r="H3456" s="1106"/>
      <c r="I3456" s="1106"/>
      <c r="J3456" s="1111"/>
      <c r="K3456" s="1112"/>
      <c r="L3456" s="1074" t="s">
        <v>57</v>
      </c>
      <c r="M3456" s="1075"/>
      <c r="N3456" s="1076" t="str">
        <f>Master!$E$6</f>
        <v>2021-22</v>
      </c>
      <c r="O3456" s="1077"/>
    </row>
    <row r="3457" spans="1:15" ht="21.75" customHeight="1">
      <c r="A3457" s="1084"/>
      <c r="B3457" s="49" t="s">
        <v>79</v>
      </c>
      <c r="C3457" s="1078" t="s">
        <v>22</v>
      </c>
      <c r="D3457" s="1079"/>
      <c r="E3457" s="1079"/>
      <c r="F3457" s="1080"/>
      <c r="G3457" s="482" t="s">
        <v>186</v>
      </c>
      <c r="H3457" s="1081">
        <f>VLOOKUP($A3451,'Class-9'!$B$9:$EX$108,4,0)</f>
        <v>0</v>
      </c>
      <c r="I3457" s="1081"/>
      <c r="J3457" s="1081"/>
      <c r="K3457" s="1081"/>
      <c r="L3457" s="1081"/>
      <c r="M3457" s="1081"/>
      <c r="N3457" s="1081"/>
      <c r="O3457" s="1082"/>
    </row>
    <row r="3458" spans="1:15" ht="21.75" customHeight="1">
      <c r="A3458" s="1084"/>
      <c r="B3458" s="49" t="s">
        <v>79</v>
      </c>
      <c r="C3458" s="1065" t="s">
        <v>24</v>
      </c>
      <c r="D3458" s="1066"/>
      <c r="E3458" s="1066"/>
      <c r="F3458" s="1067"/>
      <c r="G3458" s="483" t="s">
        <v>186</v>
      </c>
      <c r="H3458" s="1068">
        <f>VLOOKUP($A3451,'Class-9'!$B$9:$EX$108,7,0)</f>
        <v>0</v>
      </c>
      <c r="I3458" s="1068"/>
      <c r="J3458" s="1068"/>
      <c r="K3458" s="1068"/>
      <c r="L3458" s="1068"/>
      <c r="M3458" s="1068"/>
      <c r="N3458" s="1068"/>
      <c r="O3458" s="1069"/>
    </row>
    <row r="3459" spans="1:15" ht="21.75" customHeight="1">
      <c r="A3459" s="1084"/>
      <c r="B3459" s="49" t="s">
        <v>79</v>
      </c>
      <c r="C3459" s="1065" t="s">
        <v>25</v>
      </c>
      <c r="D3459" s="1066"/>
      <c r="E3459" s="1066"/>
      <c r="F3459" s="1067"/>
      <c r="G3459" s="483" t="s">
        <v>186</v>
      </c>
      <c r="H3459" s="1068">
        <f>VLOOKUP($A3451,'Class-9'!$B$9:$EX$108,8,0)</f>
        <v>0</v>
      </c>
      <c r="I3459" s="1068"/>
      <c r="J3459" s="1068"/>
      <c r="K3459" s="1068"/>
      <c r="L3459" s="1068"/>
      <c r="M3459" s="1068"/>
      <c r="N3459" s="1068"/>
      <c r="O3459" s="1069"/>
    </row>
    <row r="3460" spans="1:15" ht="21.75" customHeight="1">
      <c r="A3460" s="1084"/>
      <c r="B3460" s="49" t="s">
        <v>79</v>
      </c>
      <c r="C3460" s="1065" t="s">
        <v>58</v>
      </c>
      <c r="D3460" s="1066"/>
      <c r="E3460" s="1066"/>
      <c r="F3460" s="1067"/>
      <c r="G3460" s="483" t="s">
        <v>186</v>
      </c>
      <c r="H3460" s="1068">
        <f>VLOOKUP($A3451,'Class-9'!$B$9:$EX$108,9,0)</f>
        <v>0</v>
      </c>
      <c r="I3460" s="1068"/>
      <c r="J3460" s="1068"/>
      <c r="K3460" s="1068"/>
      <c r="L3460" s="1068"/>
      <c r="M3460" s="1068"/>
      <c r="N3460" s="1068"/>
      <c r="O3460" s="1069"/>
    </row>
    <row r="3461" spans="1:15" ht="21.75" customHeight="1">
      <c r="A3461" s="1084"/>
      <c r="B3461" s="49" t="s">
        <v>79</v>
      </c>
      <c r="C3461" s="1065" t="s">
        <v>59</v>
      </c>
      <c r="D3461" s="1066"/>
      <c r="E3461" s="1066"/>
      <c r="F3461" s="1067"/>
      <c r="G3461" s="483" t="s">
        <v>186</v>
      </c>
      <c r="H3461" s="1070" t="str">
        <f>CONCATENATE('Class-9'!$G$4,'Class-9'!$J$4)</f>
        <v>9(A)</v>
      </c>
      <c r="I3461" s="1068"/>
      <c r="J3461" s="1068"/>
      <c r="K3461" s="1068"/>
      <c r="L3461" s="1068"/>
      <c r="M3461" s="1068"/>
      <c r="N3461" s="1068"/>
      <c r="O3461" s="1069"/>
    </row>
    <row r="3462" spans="1:15" ht="21.75" customHeight="1" thickBot="1">
      <c r="A3462" s="1084"/>
      <c r="B3462" s="49" t="s">
        <v>79</v>
      </c>
      <c r="C3462" s="1145" t="s">
        <v>27</v>
      </c>
      <c r="D3462" s="1146"/>
      <c r="E3462" s="1146"/>
      <c r="F3462" s="1147"/>
      <c r="G3462" s="484" t="s">
        <v>186</v>
      </c>
      <c r="H3462" s="1148">
        <f>VLOOKUP($A3451,'Class-9'!$B$9:$EX$108,10,0)</f>
        <v>0</v>
      </c>
      <c r="I3462" s="1148"/>
      <c r="J3462" s="1148"/>
      <c r="K3462" s="1148"/>
      <c r="L3462" s="1148"/>
      <c r="M3462" s="1148"/>
      <c r="N3462" s="1148"/>
      <c r="O3462" s="1149"/>
    </row>
    <row r="3463" spans="1:15" ht="19.5" customHeight="1">
      <c r="A3463" s="1084"/>
      <c r="B3463" s="60" t="s">
        <v>79</v>
      </c>
      <c r="C3463" s="1150" t="s">
        <v>60</v>
      </c>
      <c r="D3463" s="1151"/>
      <c r="E3463" s="1154" t="s">
        <v>83</v>
      </c>
      <c r="F3463" s="1154" t="s">
        <v>84</v>
      </c>
      <c r="G3463" s="1156" t="s">
        <v>33</v>
      </c>
      <c r="H3463" s="1158" t="s">
        <v>61</v>
      </c>
      <c r="I3463" s="1158"/>
      <c r="J3463" s="1159"/>
      <c r="K3463" s="1160" t="s">
        <v>100</v>
      </c>
      <c r="L3463" s="1161"/>
      <c r="M3463" s="1162"/>
      <c r="N3463" s="1154" t="s">
        <v>91</v>
      </c>
      <c r="O3463" s="1163" t="s">
        <v>209</v>
      </c>
    </row>
    <row r="3464" spans="1:15" ht="21.75" customHeight="1">
      <c r="A3464" s="1084"/>
      <c r="B3464" s="60"/>
      <c r="C3464" s="1152"/>
      <c r="D3464" s="1153"/>
      <c r="E3464" s="1155"/>
      <c r="F3464" s="1155"/>
      <c r="G3464" s="1157"/>
      <c r="H3464" s="507" t="s">
        <v>32</v>
      </c>
      <c r="I3464" s="347" t="s">
        <v>199</v>
      </c>
      <c r="J3464" s="508" t="s">
        <v>33</v>
      </c>
      <c r="K3464" s="507" t="s">
        <v>32</v>
      </c>
      <c r="L3464" s="347" t="s">
        <v>199</v>
      </c>
      <c r="M3464" s="508" t="s">
        <v>33</v>
      </c>
      <c r="N3464" s="1155"/>
      <c r="O3464" s="1164"/>
    </row>
    <row r="3465" spans="1:15" ht="21.75" customHeight="1" thickBot="1">
      <c r="A3465" s="1084"/>
      <c r="B3465" s="60" t="s">
        <v>79</v>
      </c>
      <c r="C3465" s="1139" t="s">
        <v>62</v>
      </c>
      <c r="D3465" s="1140"/>
      <c r="E3465" s="509">
        <f>'Class-9'!$L$7</f>
        <v>20</v>
      </c>
      <c r="F3465" s="509">
        <f>'Class-9'!$M$7</f>
        <v>20</v>
      </c>
      <c r="G3465" s="510">
        <f>SUM(E3465:F3465)</f>
        <v>40</v>
      </c>
      <c r="H3465" s="509">
        <f>'Class-9'!$O$7</f>
        <v>48</v>
      </c>
      <c r="I3465" s="509">
        <f>'Class-9'!$P$7</f>
        <v>12</v>
      </c>
      <c r="J3465" s="510">
        <f>SUM(H3465:I3465)</f>
        <v>60</v>
      </c>
      <c r="K3465" s="509">
        <f>'Class-9'!$R$7</f>
        <v>80</v>
      </c>
      <c r="L3465" s="509">
        <f>'Class-9'!$S$7</f>
        <v>20</v>
      </c>
      <c r="M3465" s="510">
        <f>SUM(K3465:L3465)</f>
        <v>100</v>
      </c>
      <c r="N3465" s="509">
        <f>SUM(G3465,J3465,M3465)</f>
        <v>200</v>
      </c>
      <c r="O3465" s="1165"/>
    </row>
    <row r="3466" spans="1:15" ht="17.25" customHeight="1">
      <c r="A3466" s="1084"/>
      <c r="B3466" s="60" t="s">
        <v>79</v>
      </c>
      <c r="C3466" s="1141" t="str">
        <f>'Class-9'!$L$3</f>
        <v>HINDI</v>
      </c>
      <c r="D3466" s="1142"/>
      <c r="E3466" s="511">
        <f>IF($J3454="TC",0,IF($J3454="Nso",0,VLOOKUP($A3451,'Class-9'!$B$9:$EX$108,11,0)))</f>
        <v>0</v>
      </c>
      <c r="F3466" s="511">
        <f>IF($J3454="TC",0,IF($J3454="Nso",0,VLOOKUP($A3451,'Class-9'!$B$9:$EX$108,12,0)))</f>
        <v>0</v>
      </c>
      <c r="G3466" s="512">
        <f>E3466+F3466</f>
        <v>0</v>
      </c>
      <c r="H3466" s="511">
        <f>IF($J3454="TC",0,IF($J3454="Nso",0,VLOOKUP($A3451,'Class-9'!$B$9:$EX$108,14,0)))</f>
        <v>0</v>
      </c>
      <c r="I3466" s="511">
        <f>IF($J3454="TC",0,IF($J3454="Nso",0,VLOOKUP($A3451,'Class-9'!$B$9:$EX$108,15,0)))</f>
        <v>0</v>
      </c>
      <c r="J3466" s="512">
        <f>H3466+I3466</f>
        <v>0</v>
      </c>
      <c r="K3466" s="511">
        <f>IF($J3454="TC",0,IF($J3454="Nso",0,VLOOKUP($A3451,'Class-9'!$B$9:$EX$108,17,0)))</f>
        <v>0</v>
      </c>
      <c r="L3466" s="511">
        <f>IF($J3454="Nso",0,VLOOKUP($A3451,'Class-9'!$B$9:$EX$108,18,0))</f>
        <v>0</v>
      </c>
      <c r="M3466" s="512">
        <f>K3466+L3466</f>
        <v>0</v>
      </c>
      <c r="N3466" s="511">
        <f>G3466+J3466+M3466</f>
        <v>0</v>
      </c>
      <c r="O3466" s="513" t="str">
        <f>IF($J3454="TC",0,IF($J3454="Nso",0,VLOOKUP($A3451,'Class-9'!$B$9:$EX$108,24,0)))</f>
        <v/>
      </c>
    </row>
    <row r="3467" spans="1:15" ht="17.25" customHeight="1">
      <c r="A3467" s="1084"/>
      <c r="B3467" s="60" t="s">
        <v>79</v>
      </c>
      <c r="C3467" s="1143" t="str">
        <f>'Class-9'!$Z$3</f>
        <v>ENGLISH</v>
      </c>
      <c r="D3467" s="1144"/>
      <c r="E3467" s="511">
        <f>IF($J3454="TC",0,IF($J3454="Nso",0,VLOOKUP($A3451,'Class-9'!$B$9:$EX$108,25,0)))</f>
        <v>0</v>
      </c>
      <c r="F3467" s="511">
        <f>IF($J3454="TC",0,IF($J3454="Nso",0,VLOOKUP($A3451,'Class-9'!$B$9:$EX$108,26,0)))</f>
        <v>0</v>
      </c>
      <c r="G3467" s="514">
        <f t="shared" ref="G3467:G3471" si="368">E3467+F3467</f>
        <v>0</v>
      </c>
      <c r="H3467" s="472">
        <f>IF($J3454="TC",0,IF($J3454="Nso",0,VLOOKUP($A3451,'Class-9'!$B$9:$EX$108,28,0)))</f>
        <v>0</v>
      </c>
      <c r="I3467" s="511">
        <f>IF($J3454="TC",0,IF($J3454="Nso",0,VLOOKUP($A3451,'Class-9'!$B$9:$EX$108,29,0)))</f>
        <v>0</v>
      </c>
      <c r="J3467" s="514">
        <f t="shared" ref="J3467:J3471" si="369">H3467+I3467</f>
        <v>0</v>
      </c>
      <c r="K3467" s="511">
        <f>IF($J3454="TC",0,IF($J3454="Nso",0,VLOOKUP($A3451,'Class-9'!$B$9:$EX$108,31,0)))</f>
        <v>0</v>
      </c>
      <c r="L3467" s="511">
        <f>IF($J3454="Nso",0,VLOOKUP($A3451,'Class-9'!$B$9:$EX$108,32,0))</f>
        <v>0</v>
      </c>
      <c r="M3467" s="514">
        <f t="shared" ref="M3467:M3471" si="370">K3467+L3467</f>
        <v>0</v>
      </c>
      <c r="N3467" s="511">
        <f t="shared" ref="N3467:N3471" si="371">G3467+J3467+M3467</f>
        <v>0</v>
      </c>
      <c r="O3467" s="513" t="str">
        <f>IF($J3454="TC",0,IF($J3454="Nso",0,VLOOKUP($A3451,'Class-9'!$B$9:$EX$108,38,0)))</f>
        <v/>
      </c>
    </row>
    <row r="3468" spans="1:15" ht="17.25" customHeight="1">
      <c r="A3468" s="1084"/>
      <c r="B3468" s="60" t="s">
        <v>79</v>
      </c>
      <c r="C3468" s="1143" t="str">
        <f>'Class-9'!$AN$3</f>
        <v>SANSKRIT</v>
      </c>
      <c r="D3468" s="1144"/>
      <c r="E3468" s="511">
        <f>IF($J3454="TC",0,IF($J3454="Nso",0,VLOOKUP($A3451,'Class-9'!$B$9:$EX$108,39,0)))</f>
        <v>0</v>
      </c>
      <c r="F3468" s="511">
        <f>IF($J3454="TC",0,IF($J3454="TC",0,IF($J3454="Nso",0,VLOOKUP($A3451,'Class-9'!$B$9:$EX$108,40,0))))</f>
        <v>0</v>
      </c>
      <c r="G3468" s="514">
        <f t="shared" si="368"/>
        <v>0</v>
      </c>
      <c r="H3468" s="472">
        <f>IF($J3454="TC",0,IF($J3454="Nso",0,VLOOKUP($A3451,'Class-9'!$B$9:$EX$108,42,0)))</f>
        <v>0</v>
      </c>
      <c r="I3468" s="511">
        <f>IF($J3454="TC",0,IF($J3454="Nso",0,VLOOKUP($A3451,'Class-9'!$B$9:$EX$108,43,0)))</f>
        <v>0</v>
      </c>
      <c r="J3468" s="514">
        <f t="shared" si="369"/>
        <v>0</v>
      </c>
      <c r="K3468" s="511">
        <f>IF($J3454="TC",0,IF($J3454="Nso",0,VLOOKUP($A3451,'Class-9'!$B$9:$EX$108,45,0)))</f>
        <v>0</v>
      </c>
      <c r="L3468" s="511">
        <f>IF($J3454="Nso",0,VLOOKUP($A3451,'Class-9'!$B$9:$EX$108,46,0))</f>
        <v>0</v>
      </c>
      <c r="M3468" s="514">
        <f t="shared" si="370"/>
        <v>0</v>
      </c>
      <c r="N3468" s="511">
        <f t="shared" si="371"/>
        <v>0</v>
      </c>
      <c r="O3468" s="513" t="str">
        <f>IF($J3454="TC",0,IF($J3454="Nso",0,VLOOKUP($A3451,'Class-9'!$B$9:$EX$108,52,0)))</f>
        <v/>
      </c>
    </row>
    <row r="3469" spans="1:15" ht="17.25" customHeight="1">
      <c r="A3469" s="1084"/>
      <c r="B3469" s="60" t="s">
        <v>79</v>
      </c>
      <c r="C3469" s="1143" t="str">
        <f>'Class-9'!$BB$3</f>
        <v>SCIENCE</v>
      </c>
      <c r="D3469" s="1144"/>
      <c r="E3469" s="511">
        <f>IF($J3454="TC",0,IF($J3454="Nso",0,VLOOKUP($A3451,'Class-9'!$B$9:$EX$108,53,0)))</f>
        <v>0</v>
      </c>
      <c r="F3469" s="511">
        <f>IF($J3454="TC",0,IF($J3454="Nso",0,VLOOKUP($A3451,'Class-9'!$B$9:$EX$108,54,0)))</f>
        <v>0</v>
      </c>
      <c r="G3469" s="514">
        <f t="shared" si="368"/>
        <v>0</v>
      </c>
      <c r="H3469" s="472">
        <f>IF($J3454="TC",0,IF($J3454="Nso",0,VLOOKUP($A3451,'Class-9'!$B$9:$EX$108,56,0)))</f>
        <v>0</v>
      </c>
      <c r="I3469" s="511">
        <f>IF($J3454="TC",0,IF($J3454="Nso",0,VLOOKUP($A3451,'Class-9'!$B$9:$EX$108,57,0)))</f>
        <v>0</v>
      </c>
      <c r="J3469" s="514">
        <f t="shared" si="369"/>
        <v>0</v>
      </c>
      <c r="K3469" s="511">
        <f>IF($J3454="TC",0,IF($J3454="Nso",0,VLOOKUP($A3451,'Class-9'!$B$9:$EX$108,59,0)))</f>
        <v>0</v>
      </c>
      <c r="L3469" s="511">
        <f>IF($J3454="Nso",0,VLOOKUP($A3451,'Class-9'!$B$9:$EX$108,60,0))</f>
        <v>0</v>
      </c>
      <c r="M3469" s="514">
        <f t="shared" si="370"/>
        <v>0</v>
      </c>
      <c r="N3469" s="511">
        <f t="shared" si="371"/>
        <v>0</v>
      </c>
      <c r="O3469" s="513" t="str">
        <f>IF($J3454="TC",0,IF($J3454="Nso",0,VLOOKUP($A3451,'Class-9'!$B$9:$EX$108,66,0)))</f>
        <v/>
      </c>
    </row>
    <row r="3470" spans="1:15" ht="17.25" customHeight="1">
      <c r="A3470" s="1084"/>
      <c r="B3470" s="60" t="s">
        <v>79</v>
      </c>
      <c r="C3470" s="1143" t="str">
        <f>'Class-9'!$BP$3</f>
        <v>MATHEMATICS</v>
      </c>
      <c r="D3470" s="1144"/>
      <c r="E3470" s="511">
        <f>IF($J3454="TC",0,IF($J3454="Nso",0,VLOOKUP($A3451,'Class-9'!$B$9:$EX$108,67,0)))</f>
        <v>0</v>
      </c>
      <c r="F3470" s="511">
        <f>IF($J3454="TC",0,IF($J3454="Nso",0,VLOOKUP($A3451,'Class-9'!$B$9:$EX$108,68,0)))</f>
        <v>0</v>
      </c>
      <c r="G3470" s="514">
        <f t="shared" si="368"/>
        <v>0</v>
      </c>
      <c r="H3470" s="472">
        <f>IF($J3454="TC",0,IF($J3454="Nso",0,VLOOKUP($A3451,'Class-9'!$B$9:$EX$108,70,0)))</f>
        <v>0</v>
      </c>
      <c r="I3470" s="511">
        <f>IF($J3454="TC",0,IF($J3454="Nso",0,VLOOKUP($A3451,'Class-9'!$B$9:$EX$108,71,0)))</f>
        <v>0</v>
      </c>
      <c r="J3470" s="514">
        <f t="shared" si="369"/>
        <v>0</v>
      </c>
      <c r="K3470" s="511">
        <f>IF($J3454="TC",0,IF($J3454="Nso",0,VLOOKUP($A3451,'Class-9'!$B$9:$EX$108,73,0)))</f>
        <v>0</v>
      </c>
      <c r="L3470" s="511">
        <f>IF($J3454="Nso",0,VLOOKUP($A3451,'Class-9'!$B$9:$EX$108,74,0))</f>
        <v>0</v>
      </c>
      <c r="M3470" s="514">
        <f t="shared" si="370"/>
        <v>0</v>
      </c>
      <c r="N3470" s="511">
        <f t="shared" si="371"/>
        <v>0</v>
      </c>
      <c r="O3470" s="513" t="str">
        <f>IF($J3454="TC",0,IF($J3454="Nso",0,VLOOKUP($A3451,'Class-9'!$B$9:$EX$108,80,0)))</f>
        <v/>
      </c>
    </row>
    <row r="3471" spans="1:15" ht="17.25" customHeight="1" thickBot="1">
      <c r="A3471" s="1084"/>
      <c r="B3471" s="60" t="s">
        <v>79</v>
      </c>
      <c r="C3471" s="1117" t="str">
        <f>'Class-9'!$CD$3</f>
        <v>SOCIAL SCIENCE</v>
      </c>
      <c r="D3471" s="1118"/>
      <c r="E3471" s="511">
        <f>IF($J3454="TC",0,IF($J3454="Nso",0,VLOOKUP($A3451,'Class-9'!$B$9:$EX$108,81,0)))</f>
        <v>0</v>
      </c>
      <c r="F3471" s="511">
        <f>IF($J3454="TC",0,IF($J3454="Nso",0,VLOOKUP($A3451,'Class-9'!$B$9:$EX$108,82,0)))</f>
        <v>0</v>
      </c>
      <c r="G3471" s="515">
        <f t="shared" si="368"/>
        <v>0</v>
      </c>
      <c r="H3471" s="516">
        <f>IF($J3454="TC",0,IF($J3454="Nso",0,VLOOKUP($A3451,'Class-9'!$B$9:$EX$108,84,0)))</f>
        <v>0</v>
      </c>
      <c r="I3471" s="511">
        <f>IF($J3454="TC",0,IF($J3454="Nso",0,VLOOKUP($A3451,'Class-9'!$B$9:$EX$108,85,0)))</f>
        <v>0</v>
      </c>
      <c r="J3471" s="515">
        <f t="shared" si="369"/>
        <v>0</v>
      </c>
      <c r="K3471" s="511">
        <f>IF($J3454="TC",0,IF($J3454="Nso",0,VLOOKUP($A3451,'Class-9'!$B$9:$EX$108,87,0)))</f>
        <v>0</v>
      </c>
      <c r="L3471" s="511">
        <f>IF($J3454="Nso",0,VLOOKUP($A3451,'Class-9'!$B$9:$EX$108,88,0))</f>
        <v>0</v>
      </c>
      <c r="M3471" s="515">
        <f t="shared" si="370"/>
        <v>0</v>
      </c>
      <c r="N3471" s="511">
        <f t="shared" si="371"/>
        <v>0</v>
      </c>
      <c r="O3471" s="513" t="str">
        <f>IF($J3454="TC",0,IF($J3454="Nso",0,VLOOKUP($A3451,'Class-9'!$B$9:$EX$108,94,0)))</f>
        <v/>
      </c>
    </row>
    <row r="3472" spans="1:15" ht="21.75" customHeight="1">
      <c r="A3472" s="1084"/>
      <c r="B3472" s="60" t="s">
        <v>79</v>
      </c>
      <c r="C3472" s="1119" t="s">
        <v>92</v>
      </c>
      <c r="D3472" s="1120"/>
      <c r="E3472" s="1121"/>
      <c r="F3472" s="1125" t="s">
        <v>93</v>
      </c>
      <c r="G3472" s="1126"/>
      <c r="H3472" s="1127" t="s">
        <v>94</v>
      </c>
      <c r="I3472" s="1128"/>
      <c r="J3472" s="1129" t="s">
        <v>47</v>
      </c>
      <c r="K3472" s="1130"/>
      <c r="L3472" s="517" t="s">
        <v>114</v>
      </c>
      <c r="M3472" s="1131" t="s">
        <v>45</v>
      </c>
      <c r="N3472" s="1132"/>
      <c r="O3472" s="518" t="s">
        <v>49</v>
      </c>
    </row>
    <row r="3473" spans="1:15" ht="21.75" customHeight="1" thickBot="1">
      <c r="A3473" s="1084"/>
      <c r="B3473" s="60" t="s">
        <v>79</v>
      </c>
      <c r="C3473" s="1122"/>
      <c r="D3473" s="1123"/>
      <c r="E3473" s="1124"/>
      <c r="F3473" s="1133">
        <f>IF($J3454="TC",0,IF($J3454="Nso",0,VLOOKUP($A3451,'Class-9'!$B$9:$EX$108,146,0)))</f>
        <v>0</v>
      </c>
      <c r="G3473" s="1134"/>
      <c r="H3473" s="1133">
        <f>IF($J3454="TC",0,IF($J3454="Nso",0,VLOOKUP($A3451,'Class-9'!$B$9:$EX$108,147,0)))</f>
        <v>0</v>
      </c>
      <c r="I3473" s="1134"/>
      <c r="J3473" s="1135">
        <f>IF($J3454="TC",0,IF($J3454="Nso",0,VLOOKUP($A3451,'Class-9'!$B$9:$EX$108,148,0)))</f>
        <v>0</v>
      </c>
      <c r="K3473" s="1136"/>
      <c r="L3473" s="349" t="str">
        <f>IF($J3454="TC",0,IF($J3454="Nso",0,VLOOKUP($A3451,'Class-9'!$B$9:$EX$108,149,0)))</f>
        <v/>
      </c>
      <c r="M3473" s="1137" t="str">
        <f>IF($J3454="TC","TC",IF($J3454="Nso","NSO",VLOOKUP($A3451,'Class-9'!$B$9:$EX$108,150,0)))</f>
        <v/>
      </c>
      <c r="N3473" s="1138"/>
      <c r="O3473" s="123" t="str">
        <f>IF($J3454="Nso",0,VLOOKUP($A3451,'Class-9'!$B$9:$EX$108,152,0))</f>
        <v/>
      </c>
    </row>
    <row r="3474" spans="1:15" ht="21.75" customHeight="1">
      <c r="A3474" s="1084"/>
      <c r="B3474" s="60" t="s">
        <v>79</v>
      </c>
      <c r="C3474" s="1186" t="s">
        <v>65</v>
      </c>
      <c r="D3474" s="1187"/>
      <c r="E3474" s="1187"/>
      <c r="F3474" s="1187"/>
      <c r="G3474" s="1187"/>
      <c r="H3474" s="1188"/>
      <c r="I3474" s="1189" t="s">
        <v>66</v>
      </c>
      <c r="J3474" s="1190"/>
      <c r="K3474" s="1190"/>
      <c r="L3474" s="124">
        <f>VLOOKUP($A3451,'Class-9'!$B$9:$EX$108,143,0)</f>
        <v>0</v>
      </c>
      <c r="M3474" s="1191" t="s">
        <v>126</v>
      </c>
      <c r="N3474" s="1192"/>
      <c r="O3474" s="1193"/>
    </row>
    <row r="3475" spans="1:15" ht="21.75" customHeight="1" thickBot="1">
      <c r="A3475" s="1084"/>
      <c r="B3475" s="60" t="s">
        <v>79</v>
      </c>
      <c r="C3475" s="1194" t="s">
        <v>60</v>
      </c>
      <c r="D3475" s="1195"/>
      <c r="E3475" s="1195"/>
      <c r="F3475" s="1196" t="s">
        <v>197</v>
      </c>
      <c r="G3475" s="1196"/>
      <c r="H3475" s="351" t="s">
        <v>53</v>
      </c>
      <c r="I3475" s="1197" t="s">
        <v>67</v>
      </c>
      <c r="J3475" s="1198"/>
      <c r="K3475" s="1198"/>
      <c r="L3475" s="174">
        <f>VLOOKUP($A3451,'Class-9'!$B$9:$EX$108,144,0)</f>
        <v>0</v>
      </c>
      <c r="M3475" s="1199" t="str">
        <f>IF($J3454="TC",0,IF($J3454="Nso",0,VLOOKUP($A3451,'Class-9'!$B$9:$EX$108,145,0)))</f>
        <v/>
      </c>
      <c r="N3475" s="1200"/>
      <c r="O3475" s="1201"/>
    </row>
    <row r="3476" spans="1:15" ht="21.75" customHeight="1">
      <c r="A3476" s="1084"/>
      <c r="B3476" s="60" t="s">
        <v>79</v>
      </c>
      <c r="C3476" s="1194"/>
      <c r="D3476" s="1195"/>
      <c r="E3476" s="1195"/>
      <c r="F3476" s="1196"/>
      <c r="G3476" s="1196"/>
      <c r="H3476" s="490" t="s">
        <v>203</v>
      </c>
      <c r="I3476" s="1202" t="s">
        <v>68</v>
      </c>
      <c r="J3476" s="1203"/>
      <c r="K3476" s="1203"/>
      <c r="L3476" s="1204">
        <f>IF($J3454="TC","Transferred",IF($J3454="Nso","NameSeparated",VLOOKUP($A3451,'Class-9'!$B$9:$EX$108,153,0)))</f>
        <v>0</v>
      </c>
      <c r="M3476" s="1204"/>
      <c r="N3476" s="1204"/>
      <c r="O3476" s="1205"/>
    </row>
    <row r="3477" spans="1:15" s="489" customFormat="1" ht="17.25" customHeight="1">
      <c r="A3477" s="1084"/>
      <c r="B3477" s="488" t="s">
        <v>79</v>
      </c>
      <c r="C3477" s="1166" t="str">
        <f>'Class-9'!$CR$3</f>
        <v>Foundation Of Information Tech.</v>
      </c>
      <c r="D3477" s="1167"/>
      <c r="E3477" s="1168"/>
      <c r="F3477" s="1169" t="str">
        <f>IF($J3454="TC",0,IF($J3454="Nso",0,VLOOKUP($A3451,'Class-9'!$B$9:$GA$108,170,0)))</f>
        <v>0/200</v>
      </c>
      <c r="G3477" s="1169"/>
      <c r="H3477" s="122">
        <f>IF($J3454="TC",0,IF($J3454="Nso",0,VLOOKUP($A3451,'Class-9'!$B$9:$GA$108,106,0)))</f>
        <v>0</v>
      </c>
      <c r="I3477" s="1170" t="s">
        <v>81</v>
      </c>
      <c r="J3477" s="1171"/>
      <c r="K3477" s="1171"/>
      <c r="L3477" s="1172">
        <f>'Class-9'!$T$2</f>
        <v>44676</v>
      </c>
      <c r="M3477" s="1173"/>
      <c r="N3477" s="1173"/>
      <c r="O3477" s="1174"/>
    </row>
    <row r="3478" spans="1:15" s="489" customFormat="1" ht="17.25" customHeight="1">
      <c r="A3478" s="1084"/>
      <c r="B3478" s="488" t="s">
        <v>79</v>
      </c>
      <c r="C3478" s="1175" t="str">
        <f>'Class-9'!$DD$3</f>
        <v>Health &amp; Phy. Edu.</v>
      </c>
      <c r="D3478" s="1169"/>
      <c r="E3478" s="1169"/>
      <c r="F3478" s="1176" t="str">
        <f>IF($J3454="TC",0,IF($J3454="Nso",0,VLOOKUP($A3451,'Class-9'!$B$9:$GA$108,174,0)))</f>
        <v>0/200</v>
      </c>
      <c r="G3478" s="1177"/>
      <c r="H3478" s="122">
        <f>IF($J3454="TC",0,IF($J3454="Nso",0,VLOOKUP($A3451,'Class-9'!$B$9:$GA$108,118,0)))</f>
        <v>0</v>
      </c>
      <c r="I3478" s="1178"/>
      <c r="J3478" s="1179"/>
      <c r="K3478" s="1179"/>
      <c r="L3478" s="1179"/>
      <c r="M3478" s="1179"/>
      <c r="N3478" s="1179"/>
      <c r="O3478" s="1180"/>
    </row>
    <row r="3479" spans="1:15" s="489" customFormat="1" ht="17.25" customHeight="1">
      <c r="A3479" s="1084"/>
      <c r="B3479" s="488" t="s">
        <v>79</v>
      </c>
      <c r="C3479" s="1184" t="str">
        <f>'Class-9'!$DP$3</f>
        <v>S.U.P.W.</v>
      </c>
      <c r="D3479" s="1185"/>
      <c r="E3479" s="1185"/>
      <c r="F3479" s="1176" t="str">
        <f>IF($J3454="TC",0,IF($J3454="Nso",0,VLOOKUP($A3451,'Class-9'!$B$9:$GA$108,178,0)))</f>
        <v>0/100</v>
      </c>
      <c r="G3479" s="1177"/>
      <c r="H3479" s="122">
        <f>IF($J3454="TC",0,IF($J3454="Nso",0,VLOOKUP($A3451,'Class-9'!$B$9:$GA$108,124,0)))</f>
        <v>0</v>
      </c>
      <c r="I3479" s="1181"/>
      <c r="J3479" s="1182"/>
      <c r="K3479" s="1182"/>
      <c r="L3479" s="1182"/>
      <c r="M3479" s="1182"/>
      <c r="N3479" s="1182"/>
      <c r="O3479" s="1183"/>
    </row>
    <row r="3480" spans="1:15" s="489" customFormat="1" ht="17.25" customHeight="1">
      <c r="A3480" s="1084"/>
      <c r="B3480" s="488"/>
      <c r="C3480" s="1184" t="str">
        <f>'Class-9'!$DV$3</f>
        <v>ART EDUCATION</v>
      </c>
      <c r="D3480" s="1185"/>
      <c r="E3480" s="1185"/>
      <c r="F3480" s="1176" t="str">
        <f>IF($J3453="TC",0,IF($J3453="Nso",0,VLOOKUP($A3451,'Class-9'!$B$9:$GA$108,182,0)))</f>
        <v>0/100</v>
      </c>
      <c r="G3480" s="1177"/>
      <c r="H3480" s="122">
        <f>IF($J3453="TC",0,IF($J3453="Nso",0,VLOOKUP($A3451,'Class-9'!$B$9:$GA$108,130,0)))</f>
        <v>0</v>
      </c>
      <c r="I3480" s="1237" t="s">
        <v>95</v>
      </c>
      <c r="J3480" s="1221"/>
      <c r="K3480" s="1221"/>
      <c r="L3480" s="1221"/>
      <c r="M3480" s="1221"/>
      <c r="N3480" s="1221"/>
      <c r="O3480" s="1222"/>
    </row>
    <row r="3481" spans="1:15" s="489" customFormat="1" ht="17.25" customHeight="1" thickBot="1">
      <c r="A3481" s="1084"/>
      <c r="B3481" s="488" t="s">
        <v>79</v>
      </c>
      <c r="C3481" s="1238" t="str">
        <f>'Class-9'!$EB$3</f>
        <v>H &amp; C RAJ</v>
      </c>
      <c r="D3481" s="1239"/>
      <c r="E3481" s="1239"/>
      <c r="F3481" s="1240" t="str">
        <f>IF($J3454="TC",0,IF($J3454="Nso",0,VLOOKUP($A3451,'Class-9'!$B$9:$GZ$108,186,0)))</f>
        <v>0/200</v>
      </c>
      <c r="G3481" s="1241"/>
      <c r="H3481" s="468">
        <f>IF($J3454="TC",0,IF($J3454="Nso",0,VLOOKUP($A3451,'Class-9'!$B$9:$GAZ$108,142,0)))</f>
        <v>0</v>
      </c>
      <c r="I3481" s="1237" t="s">
        <v>74</v>
      </c>
      <c r="J3481" s="1221"/>
      <c r="K3481" s="1221"/>
      <c r="L3481" s="1221"/>
      <c r="M3481" s="1221"/>
      <c r="N3481" s="1221"/>
      <c r="O3481" s="1222"/>
    </row>
    <row r="3482" spans="1:15" ht="17.25" customHeight="1">
      <c r="A3482" s="1084"/>
      <c r="B3482" s="49" t="s">
        <v>79</v>
      </c>
      <c r="C3482" s="1209" t="s">
        <v>205</v>
      </c>
      <c r="D3482" s="1210"/>
      <c r="E3482" s="1211"/>
      <c r="F3482" s="1218" t="s">
        <v>206</v>
      </c>
      <c r="G3482" s="1219"/>
      <c r="H3482" s="519" t="s">
        <v>34</v>
      </c>
      <c r="I3482" s="1220" t="s">
        <v>75</v>
      </c>
      <c r="J3482" s="1221"/>
      <c r="K3482" s="1221"/>
      <c r="L3482" s="1221"/>
      <c r="M3482" s="1221"/>
      <c r="N3482" s="1221"/>
      <c r="O3482" s="1222"/>
    </row>
    <row r="3483" spans="1:15" ht="17.25" customHeight="1">
      <c r="A3483" s="1084"/>
      <c r="B3483" s="49" t="s">
        <v>79</v>
      </c>
      <c r="C3483" s="1212"/>
      <c r="D3483" s="1213"/>
      <c r="E3483" s="1214"/>
      <c r="F3483" s="1223" t="s">
        <v>207</v>
      </c>
      <c r="G3483" s="1224"/>
      <c r="H3483" s="520" t="s">
        <v>204</v>
      </c>
      <c r="I3483" s="1225" t="s">
        <v>76</v>
      </c>
      <c r="J3483" s="1226"/>
      <c r="K3483" s="1226"/>
      <c r="L3483" s="1226"/>
      <c r="M3483" s="1226"/>
      <c r="N3483" s="1226"/>
      <c r="O3483" s="1227"/>
    </row>
    <row r="3484" spans="1:15" ht="17.25" customHeight="1">
      <c r="A3484" s="1084"/>
      <c r="B3484" s="49" t="s">
        <v>79</v>
      </c>
      <c r="C3484" s="1212"/>
      <c r="D3484" s="1213"/>
      <c r="E3484" s="1214"/>
      <c r="F3484" s="1223" t="s">
        <v>211</v>
      </c>
      <c r="G3484" s="1224"/>
      <c r="H3484" s="520" t="s">
        <v>69</v>
      </c>
      <c r="I3484" s="1228"/>
      <c r="J3484" s="1229"/>
      <c r="K3484" s="1229"/>
      <c r="L3484" s="1229"/>
      <c r="M3484" s="1229"/>
      <c r="N3484" s="1229"/>
      <c r="O3484" s="1230"/>
    </row>
    <row r="3485" spans="1:15" ht="17.25" customHeight="1">
      <c r="A3485" s="1084"/>
      <c r="B3485" s="49" t="s">
        <v>79</v>
      </c>
      <c r="C3485" s="1212"/>
      <c r="D3485" s="1213"/>
      <c r="E3485" s="1214"/>
      <c r="F3485" s="1223" t="s">
        <v>212</v>
      </c>
      <c r="G3485" s="1224"/>
      <c r="H3485" s="520" t="s">
        <v>70</v>
      </c>
      <c r="I3485" s="1228"/>
      <c r="J3485" s="1229"/>
      <c r="K3485" s="1229"/>
      <c r="L3485" s="1229"/>
      <c r="M3485" s="1229"/>
      <c r="N3485" s="1229"/>
      <c r="O3485" s="1230"/>
    </row>
    <row r="3486" spans="1:15" ht="17.25" customHeight="1">
      <c r="A3486" s="1084"/>
      <c r="B3486" s="49" t="s">
        <v>79</v>
      </c>
      <c r="C3486" s="1212"/>
      <c r="D3486" s="1213"/>
      <c r="E3486" s="1214"/>
      <c r="F3486" s="1223" t="s">
        <v>125</v>
      </c>
      <c r="G3486" s="1224"/>
      <c r="H3486" s="520" t="s">
        <v>72</v>
      </c>
      <c r="I3486" s="1231" t="s">
        <v>96</v>
      </c>
      <c r="J3486" s="1232"/>
      <c r="K3486" s="1232"/>
      <c r="L3486" s="1232"/>
      <c r="M3486" s="1232"/>
      <c r="N3486" s="1232"/>
      <c r="O3486" s="1233"/>
    </row>
    <row r="3487" spans="1:15" ht="17.25" customHeight="1" thickBot="1">
      <c r="A3487" s="1084"/>
      <c r="B3487" s="62" t="s">
        <v>79</v>
      </c>
      <c r="C3487" s="1215"/>
      <c r="D3487" s="1216"/>
      <c r="E3487" s="1217"/>
      <c r="F3487" s="1206" t="s">
        <v>208</v>
      </c>
      <c r="G3487" s="1207"/>
      <c r="H3487" s="521" t="s">
        <v>71</v>
      </c>
      <c r="I3487" s="1234"/>
      <c r="J3487" s="1235"/>
      <c r="K3487" s="1235"/>
      <c r="L3487" s="1235"/>
      <c r="M3487" s="1235"/>
      <c r="N3487" s="1235"/>
      <c r="O3487" s="1236"/>
    </row>
    <row r="3488" spans="1:15" ht="22.5" customHeight="1" thickTop="1">
      <c r="A3488" s="1208"/>
      <c r="B3488" s="1208"/>
      <c r="C3488" s="1208"/>
      <c r="D3488" s="1208"/>
      <c r="E3488" s="1208"/>
      <c r="F3488" s="1208"/>
      <c r="G3488" s="1208"/>
      <c r="H3488" s="1208"/>
      <c r="I3488" s="1208"/>
      <c r="J3488" s="1208"/>
      <c r="K3488" s="1208"/>
      <c r="L3488" s="1208"/>
      <c r="M3488" s="1208"/>
      <c r="N3488" s="1208"/>
      <c r="O3488" s="1208"/>
    </row>
    <row r="3489" spans="1:16" ht="24.75" customHeight="1" thickBot="1">
      <c r="A3489" s="504">
        <f>A3451+1</f>
        <v>94</v>
      </c>
      <c r="B3489" s="1083" t="s">
        <v>56</v>
      </c>
      <c r="C3489" s="1083"/>
      <c r="D3489" s="1083"/>
      <c r="E3489" s="1083"/>
      <c r="F3489" s="1083"/>
      <c r="G3489" s="1083"/>
      <c r="H3489" s="1083"/>
      <c r="I3489" s="1083"/>
      <c r="J3489" s="1083"/>
      <c r="K3489" s="1083"/>
      <c r="L3489" s="1083"/>
      <c r="M3489" s="1083"/>
      <c r="N3489" s="1083"/>
      <c r="O3489" s="1083"/>
    </row>
    <row r="3490" spans="1:16" ht="42" customHeight="1" thickTop="1">
      <c r="A3490" s="1084"/>
      <c r="B3490" s="1085"/>
      <c r="C3490" s="1086"/>
      <c r="D3490" s="1089" t="str">
        <f>Master!$E$8</f>
        <v>Govt. Sr. Secondary School Raimalwada</v>
      </c>
      <c r="E3490" s="1090"/>
      <c r="F3490" s="1090"/>
      <c r="G3490" s="1090"/>
      <c r="H3490" s="1090"/>
      <c r="I3490" s="1090"/>
      <c r="J3490" s="1090"/>
      <c r="K3490" s="1090"/>
      <c r="L3490" s="1090"/>
      <c r="M3490" s="1090"/>
      <c r="N3490" s="1090"/>
      <c r="O3490" s="1091"/>
    </row>
    <row r="3491" spans="1:16" ht="27.75" customHeight="1" thickBot="1">
      <c r="A3491" s="1084"/>
      <c r="B3491" s="1087"/>
      <c r="C3491" s="1088"/>
      <c r="D3491" s="1092" t="str">
        <f>Master!$E$11</f>
        <v>P.S.-Bapini (Jodhpur)</v>
      </c>
      <c r="E3491" s="1093"/>
      <c r="F3491" s="1093"/>
      <c r="G3491" s="1093"/>
      <c r="H3491" s="1093"/>
      <c r="I3491" s="1093"/>
      <c r="J3491" s="1093"/>
      <c r="K3491" s="1093"/>
      <c r="L3491" s="1093"/>
      <c r="M3491" s="1093"/>
      <c r="N3491" s="1093"/>
      <c r="O3491" s="1094"/>
    </row>
    <row r="3492" spans="1:16" ht="17.25" customHeight="1">
      <c r="A3492" s="1084"/>
      <c r="B3492" s="352"/>
      <c r="C3492" s="1095" t="s">
        <v>188</v>
      </c>
      <c r="D3492" s="1096"/>
      <c r="E3492" s="1096"/>
      <c r="F3492" s="1096"/>
      <c r="G3492" s="1097"/>
      <c r="H3492" s="1104" t="s">
        <v>161</v>
      </c>
      <c r="I3492" s="1104"/>
      <c r="J3492" s="1107">
        <f>VLOOKUP($A3489,'Class-9'!$B$9:$K$108,6)</f>
        <v>0</v>
      </c>
      <c r="K3492" s="1108"/>
      <c r="L3492" s="1113" t="s">
        <v>77</v>
      </c>
      <c r="M3492" s="1114"/>
      <c r="N3492" s="1115" t="str">
        <f>Master!$E$14</f>
        <v>08151106901</v>
      </c>
      <c r="O3492" s="1116"/>
    </row>
    <row r="3493" spans="1:16" ht="17.25" customHeight="1">
      <c r="A3493" s="1084"/>
      <c r="B3493" s="47"/>
      <c r="C3493" s="1098"/>
      <c r="D3493" s="1099"/>
      <c r="E3493" s="1099"/>
      <c r="F3493" s="1099"/>
      <c r="G3493" s="1100"/>
      <c r="H3493" s="1105"/>
      <c r="I3493" s="1105"/>
      <c r="J3493" s="1109"/>
      <c r="K3493" s="1110"/>
      <c r="L3493" s="1071" t="s">
        <v>73</v>
      </c>
      <c r="M3493" s="1072"/>
      <c r="N3493" s="1072"/>
      <c r="O3493" s="1073"/>
      <c r="P3493" s="165" t="s">
        <v>196</v>
      </c>
    </row>
    <row r="3494" spans="1:16" ht="17.25" customHeight="1" thickBot="1">
      <c r="A3494" s="1084"/>
      <c r="B3494" s="47"/>
      <c r="C3494" s="1101"/>
      <c r="D3494" s="1102"/>
      <c r="E3494" s="1102"/>
      <c r="F3494" s="1102"/>
      <c r="G3494" s="1103"/>
      <c r="H3494" s="1106"/>
      <c r="I3494" s="1106"/>
      <c r="J3494" s="1111"/>
      <c r="K3494" s="1112"/>
      <c r="L3494" s="1074" t="s">
        <v>57</v>
      </c>
      <c r="M3494" s="1075"/>
      <c r="N3494" s="1076" t="str">
        <f>Master!$E$6</f>
        <v>2021-22</v>
      </c>
      <c r="O3494" s="1077"/>
    </row>
    <row r="3495" spans="1:16" ht="21.75" customHeight="1">
      <c r="A3495" s="1084"/>
      <c r="B3495" s="49" t="s">
        <v>79</v>
      </c>
      <c r="C3495" s="1078" t="s">
        <v>22</v>
      </c>
      <c r="D3495" s="1079"/>
      <c r="E3495" s="1079"/>
      <c r="F3495" s="1080"/>
      <c r="G3495" s="482" t="s">
        <v>186</v>
      </c>
      <c r="H3495" s="1081">
        <f>VLOOKUP($A3489,'Class-9'!$B$9:$EX$108,4,0)</f>
        <v>0</v>
      </c>
      <c r="I3495" s="1081"/>
      <c r="J3495" s="1081"/>
      <c r="K3495" s="1081"/>
      <c r="L3495" s="1081"/>
      <c r="M3495" s="1081"/>
      <c r="N3495" s="1081"/>
      <c r="O3495" s="1082"/>
    </row>
    <row r="3496" spans="1:16" ht="21.75" customHeight="1">
      <c r="A3496" s="1084"/>
      <c r="B3496" s="49" t="s">
        <v>79</v>
      </c>
      <c r="C3496" s="1065" t="s">
        <v>24</v>
      </c>
      <c r="D3496" s="1066"/>
      <c r="E3496" s="1066"/>
      <c r="F3496" s="1067"/>
      <c r="G3496" s="483" t="s">
        <v>186</v>
      </c>
      <c r="H3496" s="1068">
        <f>VLOOKUP($A3489,'Class-9'!$B$9:$EX$108,7,0)</f>
        <v>0</v>
      </c>
      <c r="I3496" s="1068"/>
      <c r="J3496" s="1068"/>
      <c r="K3496" s="1068"/>
      <c r="L3496" s="1068"/>
      <c r="M3496" s="1068"/>
      <c r="N3496" s="1068"/>
      <c r="O3496" s="1069"/>
    </row>
    <row r="3497" spans="1:16" ht="21.75" customHeight="1">
      <c r="A3497" s="1084"/>
      <c r="B3497" s="49" t="s">
        <v>79</v>
      </c>
      <c r="C3497" s="1065" t="s">
        <v>25</v>
      </c>
      <c r="D3497" s="1066"/>
      <c r="E3497" s="1066"/>
      <c r="F3497" s="1067"/>
      <c r="G3497" s="483" t="s">
        <v>186</v>
      </c>
      <c r="H3497" s="1068">
        <f>VLOOKUP($A3489,'Class-9'!$B$9:$EX$108,8,0)</f>
        <v>0</v>
      </c>
      <c r="I3497" s="1068"/>
      <c r="J3497" s="1068"/>
      <c r="K3497" s="1068"/>
      <c r="L3497" s="1068"/>
      <c r="M3497" s="1068"/>
      <c r="N3497" s="1068"/>
      <c r="O3497" s="1069"/>
    </row>
    <row r="3498" spans="1:16" ht="21.75" customHeight="1">
      <c r="A3498" s="1084"/>
      <c r="B3498" s="49" t="s">
        <v>79</v>
      </c>
      <c r="C3498" s="1065" t="s">
        <v>58</v>
      </c>
      <c r="D3498" s="1066"/>
      <c r="E3498" s="1066"/>
      <c r="F3498" s="1067"/>
      <c r="G3498" s="483" t="s">
        <v>186</v>
      </c>
      <c r="H3498" s="1068">
        <f>VLOOKUP($A3489,'Class-9'!$B$9:$EX$108,9,0)</f>
        <v>0</v>
      </c>
      <c r="I3498" s="1068"/>
      <c r="J3498" s="1068"/>
      <c r="K3498" s="1068"/>
      <c r="L3498" s="1068"/>
      <c r="M3498" s="1068"/>
      <c r="N3498" s="1068"/>
      <c r="O3498" s="1069"/>
    </row>
    <row r="3499" spans="1:16" ht="21.75" customHeight="1">
      <c r="A3499" s="1084"/>
      <c r="B3499" s="49" t="s">
        <v>79</v>
      </c>
      <c r="C3499" s="1065" t="s">
        <v>59</v>
      </c>
      <c r="D3499" s="1066"/>
      <c r="E3499" s="1066"/>
      <c r="F3499" s="1067"/>
      <c r="G3499" s="483" t="s">
        <v>186</v>
      </c>
      <c r="H3499" s="1070" t="str">
        <f>CONCATENATE('Class-9'!$G$4,'Class-9'!$J$4)</f>
        <v>9(A)</v>
      </c>
      <c r="I3499" s="1068"/>
      <c r="J3499" s="1068"/>
      <c r="K3499" s="1068"/>
      <c r="L3499" s="1068"/>
      <c r="M3499" s="1068"/>
      <c r="N3499" s="1068"/>
      <c r="O3499" s="1069"/>
    </row>
    <row r="3500" spans="1:16" ht="21.75" customHeight="1" thickBot="1">
      <c r="A3500" s="1084"/>
      <c r="B3500" s="49" t="s">
        <v>79</v>
      </c>
      <c r="C3500" s="1145" t="s">
        <v>27</v>
      </c>
      <c r="D3500" s="1146"/>
      <c r="E3500" s="1146"/>
      <c r="F3500" s="1147"/>
      <c r="G3500" s="484" t="s">
        <v>186</v>
      </c>
      <c r="H3500" s="1148">
        <f>VLOOKUP($A3489,'Class-9'!$B$9:$EX$108,10,0)</f>
        <v>0</v>
      </c>
      <c r="I3500" s="1148"/>
      <c r="J3500" s="1148"/>
      <c r="K3500" s="1148"/>
      <c r="L3500" s="1148"/>
      <c r="M3500" s="1148"/>
      <c r="N3500" s="1148"/>
      <c r="O3500" s="1149"/>
    </row>
    <row r="3501" spans="1:16" ht="19.5" customHeight="1">
      <c r="A3501" s="1084"/>
      <c r="B3501" s="60" t="s">
        <v>79</v>
      </c>
      <c r="C3501" s="1150" t="s">
        <v>60</v>
      </c>
      <c r="D3501" s="1151"/>
      <c r="E3501" s="1154" t="s">
        <v>83</v>
      </c>
      <c r="F3501" s="1154" t="s">
        <v>84</v>
      </c>
      <c r="G3501" s="1156" t="s">
        <v>33</v>
      </c>
      <c r="H3501" s="1158" t="s">
        <v>61</v>
      </c>
      <c r="I3501" s="1158"/>
      <c r="J3501" s="1159"/>
      <c r="K3501" s="1160" t="s">
        <v>100</v>
      </c>
      <c r="L3501" s="1161"/>
      <c r="M3501" s="1162"/>
      <c r="N3501" s="1154" t="s">
        <v>91</v>
      </c>
      <c r="O3501" s="1163" t="s">
        <v>209</v>
      </c>
    </row>
    <row r="3502" spans="1:16" ht="21.75" customHeight="1">
      <c r="A3502" s="1084"/>
      <c r="B3502" s="60"/>
      <c r="C3502" s="1152"/>
      <c r="D3502" s="1153"/>
      <c r="E3502" s="1155"/>
      <c r="F3502" s="1155"/>
      <c r="G3502" s="1157"/>
      <c r="H3502" s="507" t="s">
        <v>32</v>
      </c>
      <c r="I3502" s="347" t="s">
        <v>199</v>
      </c>
      <c r="J3502" s="508" t="s">
        <v>33</v>
      </c>
      <c r="K3502" s="507" t="s">
        <v>32</v>
      </c>
      <c r="L3502" s="347" t="s">
        <v>199</v>
      </c>
      <c r="M3502" s="508" t="s">
        <v>33</v>
      </c>
      <c r="N3502" s="1155"/>
      <c r="O3502" s="1164"/>
    </row>
    <row r="3503" spans="1:16" ht="21.75" customHeight="1" thickBot="1">
      <c r="A3503" s="1084"/>
      <c r="B3503" s="60" t="s">
        <v>79</v>
      </c>
      <c r="C3503" s="1139" t="s">
        <v>62</v>
      </c>
      <c r="D3503" s="1140"/>
      <c r="E3503" s="509">
        <f>'Class-9'!$L$7</f>
        <v>20</v>
      </c>
      <c r="F3503" s="509">
        <f>'Class-9'!$M$7</f>
        <v>20</v>
      </c>
      <c r="G3503" s="510">
        <f>SUM(E3503:F3503)</f>
        <v>40</v>
      </c>
      <c r="H3503" s="509">
        <f>'Class-9'!$O$7</f>
        <v>48</v>
      </c>
      <c r="I3503" s="509">
        <f>'Class-9'!$P$7</f>
        <v>12</v>
      </c>
      <c r="J3503" s="510">
        <f>SUM(H3503:I3503)</f>
        <v>60</v>
      </c>
      <c r="K3503" s="509">
        <f>'Class-9'!$R$7</f>
        <v>80</v>
      </c>
      <c r="L3503" s="509">
        <f>'Class-9'!$S$7</f>
        <v>20</v>
      </c>
      <c r="M3503" s="510">
        <f>SUM(K3503:L3503)</f>
        <v>100</v>
      </c>
      <c r="N3503" s="509">
        <f>SUM(G3503,J3503,M3503)</f>
        <v>200</v>
      </c>
      <c r="O3503" s="1165"/>
    </row>
    <row r="3504" spans="1:16" ht="17.25" customHeight="1">
      <c r="A3504" s="1084"/>
      <c r="B3504" s="60" t="s">
        <v>79</v>
      </c>
      <c r="C3504" s="1141" t="str">
        <f>'Class-9'!$L$3</f>
        <v>HINDI</v>
      </c>
      <c r="D3504" s="1142"/>
      <c r="E3504" s="511">
        <f>IF($J3492="TC",0,IF($J3492="Nso",0,VLOOKUP($A3489,'Class-9'!$B$9:$EX$108,11,0)))</f>
        <v>0</v>
      </c>
      <c r="F3504" s="511">
        <f>IF($J3492="TC",0,IF($J3492="Nso",0,VLOOKUP($A3489,'Class-9'!$B$9:$EX$108,12,0)))</f>
        <v>0</v>
      </c>
      <c r="G3504" s="512">
        <f>E3504+F3504</f>
        <v>0</v>
      </c>
      <c r="H3504" s="511">
        <f>IF($J3492="TC",0,IF($J3492="Nso",0,VLOOKUP($A3489,'Class-9'!$B$9:$EX$108,14,0)))</f>
        <v>0</v>
      </c>
      <c r="I3504" s="511">
        <f>IF($J3492="TC",0,IF($J3492="Nso",0,VLOOKUP($A3489,'Class-9'!$B$9:$EX$108,15,0)))</f>
        <v>0</v>
      </c>
      <c r="J3504" s="512">
        <f>H3504+I3504</f>
        <v>0</v>
      </c>
      <c r="K3504" s="511">
        <f>IF($J3492="TC",0,IF($J3492="Nso",0,VLOOKUP($A3489,'Class-9'!$B$9:$EX$108,17,0)))</f>
        <v>0</v>
      </c>
      <c r="L3504" s="511">
        <f>IF($J3492="Nso",0,VLOOKUP($A3489,'Class-9'!$B$9:$EX$108,18,0))</f>
        <v>0</v>
      </c>
      <c r="M3504" s="512">
        <f>K3504+L3504</f>
        <v>0</v>
      </c>
      <c r="N3504" s="511">
        <f>G3504+J3504+M3504</f>
        <v>0</v>
      </c>
      <c r="O3504" s="513" t="str">
        <f>IF($J3492="TC",0,IF($J3492="Nso",0,VLOOKUP($A3489,'Class-9'!$B$9:$EX$108,24,0)))</f>
        <v/>
      </c>
    </row>
    <row r="3505" spans="1:15" ht="17.25" customHeight="1">
      <c r="A3505" s="1084"/>
      <c r="B3505" s="60" t="s">
        <v>79</v>
      </c>
      <c r="C3505" s="1143" t="str">
        <f>'Class-9'!$Z$3</f>
        <v>ENGLISH</v>
      </c>
      <c r="D3505" s="1144"/>
      <c r="E3505" s="511">
        <f>IF($J3492="TC",0,IF($J3492="Nso",0,VLOOKUP($A3489,'Class-9'!$B$9:$EX$108,25,0)))</f>
        <v>0</v>
      </c>
      <c r="F3505" s="511">
        <f>IF($J3492="TC",0,IF($J3492="Nso",0,VLOOKUP($A3489,'Class-9'!$B$9:$EX$108,26,0)))</f>
        <v>0</v>
      </c>
      <c r="G3505" s="514">
        <f t="shared" ref="G3505:G3509" si="372">E3505+F3505</f>
        <v>0</v>
      </c>
      <c r="H3505" s="472">
        <f>IF($J3492="TC",0,IF($J3492="Nso",0,VLOOKUP($A3489,'Class-9'!$B$9:$EX$108,28,0)))</f>
        <v>0</v>
      </c>
      <c r="I3505" s="511">
        <f>IF($J3492="TC",0,IF($J3492="Nso",0,VLOOKUP($A3489,'Class-9'!$B$9:$EX$108,29,0)))</f>
        <v>0</v>
      </c>
      <c r="J3505" s="514">
        <f t="shared" ref="J3505:J3509" si="373">H3505+I3505</f>
        <v>0</v>
      </c>
      <c r="K3505" s="511">
        <f>IF($J3492="TC",0,IF($J3492="Nso",0,VLOOKUP($A3489,'Class-9'!$B$9:$EX$108,31,0)))</f>
        <v>0</v>
      </c>
      <c r="L3505" s="511">
        <f>IF($J3492="Nso",0,VLOOKUP($A3489,'Class-9'!$B$9:$EX$108,32,0))</f>
        <v>0</v>
      </c>
      <c r="M3505" s="514">
        <f t="shared" ref="M3505:M3509" si="374">K3505+L3505</f>
        <v>0</v>
      </c>
      <c r="N3505" s="511">
        <f t="shared" ref="N3505:N3509" si="375">G3505+J3505+M3505</f>
        <v>0</v>
      </c>
      <c r="O3505" s="513" t="str">
        <f>IF($J3492="TC",0,IF($J3492="Nso",0,VLOOKUP($A3489,'Class-9'!$B$9:$EX$108,38,0)))</f>
        <v/>
      </c>
    </row>
    <row r="3506" spans="1:15" ht="17.25" customHeight="1">
      <c r="A3506" s="1084"/>
      <c r="B3506" s="60" t="s">
        <v>79</v>
      </c>
      <c r="C3506" s="1143" t="str">
        <f>'Class-9'!$AN$3</f>
        <v>SANSKRIT</v>
      </c>
      <c r="D3506" s="1144"/>
      <c r="E3506" s="511">
        <f>IF($J3492="TC",0,IF($J3492="Nso",0,VLOOKUP($A3489,'Class-9'!$B$9:$EX$108,39,0)))</f>
        <v>0</v>
      </c>
      <c r="F3506" s="511">
        <f>IF($J3492="TC",0,IF($J3492="TC",0,IF($J3492="Nso",0,VLOOKUP($A3489,'Class-9'!$B$9:$EX$108,40,0))))</f>
        <v>0</v>
      </c>
      <c r="G3506" s="514">
        <f t="shared" si="372"/>
        <v>0</v>
      </c>
      <c r="H3506" s="472">
        <f>IF($J3492="TC",0,IF($J3492="Nso",0,VLOOKUP($A3489,'Class-9'!$B$9:$EX$108,42,0)))</f>
        <v>0</v>
      </c>
      <c r="I3506" s="511">
        <f>IF($J3492="TC",0,IF($J3492="Nso",0,VLOOKUP($A3489,'Class-9'!$B$9:$EX$108,43,0)))</f>
        <v>0</v>
      </c>
      <c r="J3506" s="514">
        <f t="shared" si="373"/>
        <v>0</v>
      </c>
      <c r="K3506" s="511">
        <f>IF($J3492="TC",0,IF($J3492="Nso",0,VLOOKUP($A3489,'Class-9'!$B$9:$EX$108,45,0)))</f>
        <v>0</v>
      </c>
      <c r="L3506" s="511">
        <f>IF($J3492="Nso",0,VLOOKUP($A3489,'Class-9'!$B$9:$EX$108,46,0))</f>
        <v>0</v>
      </c>
      <c r="M3506" s="514">
        <f t="shared" si="374"/>
        <v>0</v>
      </c>
      <c r="N3506" s="511">
        <f t="shared" si="375"/>
        <v>0</v>
      </c>
      <c r="O3506" s="513" t="str">
        <f>IF($J3492="TC",0,IF($J3492="Nso",0,VLOOKUP($A3489,'Class-9'!$B$9:$EX$108,52,0)))</f>
        <v/>
      </c>
    </row>
    <row r="3507" spans="1:15" ht="17.25" customHeight="1">
      <c r="A3507" s="1084"/>
      <c r="B3507" s="60" t="s">
        <v>79</v>
      </c>
      <c r="C3507" s="1143" t="str">
        <f>'Class-9'!$BB$3</f>
        <v>SCIENCE</v>
      </c>
      <c r="D3507" s="1144"/>
      <c r="E3507" s="511">
        <f>IF($J3492="TC",0,IF($J3492="Nso",0,VLOOKUP($A3489,'Class-9'!$B$9:$EX$108,53,0)))</f>
        <v>0</v>
      </c>
      <c r="F3507" s="511">
        <f>IF($J3492="TC",0,IF($J3492="Nso",0,VLOOKUP($A3489,'Class-9'!$B$9:$EX$108,54,0)))</f>
        <v>0</v>
      </c>
      <c r="G3507" s="514">
        <f t="shared" si="372"/>
        <v>0</v>
      </c>
      <c r="H3507" s="472">
        <f>IF($J3492="TC",0,IF($J3492="Nso",0,VLOOKUP($A3489,'Class-9'!$B$9:$EX$108,56,0)))</f>
        <v>0</v>
      </c>
      <c r="I3507" s="511">
        <f>IF($J3492="TC",0,IF($J3492="Nso",0,VLOOKUP($A3489,'Class-9'!$B$9:$EX$108,57,0)))</f>
        <v>0</v>
      </c>
      <c r="J3507" s="514">
        <f t="shared" si="373"/>
        <v>0</v>
      </c>
      <c r="K3507" s="511">
        <f>IF($J3492="TC",0,IF($J3492="Nso",0,VLOOKUP($A3489,'Class-9'!$B$9:$EX$108,59,0)))</f>
        <v>0</v>
      </c>
      <c r="L3507" s="511">
        <f>IF($J3492="Nso",0,VLOOKUP($A3489,'Class-9'!$B$9:$EX$108,60,0))</f>
        <v>0</v>
      </c>
      <c r="M3507" s="514">
        <f t="shared" si="374"/>
        <v>0</v>
      </c>
      <c r="N3507" s="511">
        <f t="shared" si="375"/>
        <v>0</v>
      </c>
      <c r="O3507" s="513" t="str">
        <f>IF($J3492="TC",0,IF($J3492="Nso",0,VLOOKUP($A3489,'Class-9'!$B$9:$EX$108,66,0)))</f>
        <v/>
      </c>
    </row>
    <row r="3508" spans="1:15" ht="17.25" customHeight="1">
      <c r="A3508" s="1084"/>
      <c r="B3508" s="60" t="s">
        <v>79</v>
      </c>
      <c r="C3508" s="1143" t="str">
        <f>'Class-9'!$BP$3</f>
        <v>MATHEMATICS</v>
      </c>
      <c r="D3508" s="1144"/>
      <c r="E3508" s="511">
        <f>IF($J3492="TC",0,IF($J3492="Nso",0,VLOOKUP($A3489,'Class-9'!$B$9:$EX$108,67,0)))</f>
        <v>0</v>
      </c>
      <c r="F3508" s="511">
        <f>IF($J3492="TC",0,IF($J3492="Nso",0,VLOOKUP($A3489,'Class-9'!$B$9:$EX$108,68,0)))</f>
        <v>0</v>
      </c>
      <c r="G3508" s="514">
        <f t="shared" si="372"/>
        <v>0</v>
      </c>
      <c r="H3508" s="472">
        <f>IF($J3492="TC",0,IF($J3492="Nso",0,VLOOKUP($A3489,'Class-9'!$B$9:$EX$108,70,0)))</f>
        <v>0</v>
      </c>
      <c r="I3508" s="511">
        <f>IF($J3492="TC",0,IF($J3492="Nso",0,VLOOKUP($A3489,'Class-9'!$B$9:$EX$108,71,0)))</f>
        <v>0</v>
      </c>
      <c r="J3508" s="514">
        <f t="shared" si="373"/>
        <v>0</v>
      </c>
      <c r="K3508" s="511">
        <f>IF($J3492="TC",0,IF($J3492="Nso",0,VLOOKUP($A3489,'Class-9'!$B$9:$EX$108,73,0)))</f>
        <v>0</v>
      </c>
      <c r="L3508" s="511">
        <f>IF($J3492="Nso",0,VLOOKUP($A3489,'Class-9'!$B$9:$EX$108,74,0))</f>
        <v>0</v>
      </c>
      <c r="M3508" s="514">
        <f t="shared" si="374"/>
        <v>0</v>
      </c>
      <c r="N3508" s="511">
        <f t="shared" si="375"/>
        <v>0</v>
      </c>
      <c r="O3508" s="513" t="str">
        <f>IF($J3492="TC",0,IF($J3492="Nso",0,VLOOKUP($A3489,'Class-9'!$B$9:$EX$108,80,0)))</f>
        <v/>
      </c>
    </row>
    <row r="3509" spans="1:15" ht="17.25" customHeight="1" thickBot="1">
      <c r="A3509" s="1084"/>
      <c r="B3509" s="60" t="s">
        <v>79</v>
      </c>
      <c r="C3509" s="1117" t="str">
        <f>'Class-9'!$CD$3</f>
        <v>SOCIAL SCIENCE</v>
      </c>
      <c r="D3509" s="1118"/>
      <c r="E3509" s="511">
        <f>IF($J3492="TC",0,IF($J3492="Nso",0,VLOOKUP($A3489,'Class-9'!$B$9:$EX$108,81,0)))</f>
        <v>0</v>
      </c>
      <c r="F3509" s="511">
        <f>IF($J3492="TC",0,IF($J3492="Nso",0,VLOOKUP($A3489,'Class-9'!$B$9:$EX$108,82,0)))</f>
        <v>0</v>
      </c>
      <c r="G3509" s="515">
        <f t="shared" si="372"/>
        <v>0</v>
      </c>
      <c r="H3509" s="516">
        <f>IF($J3492="TC",0,IF($J3492="Nso",0,VLOOKUP($A3489,'Class-9'!$B$9:$EX$108,84,0)))</f>
        <v>0</v>
      </c>
      <c r="I3509" s="511">
        <f>IF($J3492="TC",0,IF($J3492="Nso",0,VLOOKUP($A3489,'Class-9'!$B$9:$EX$108,85,0)))</f>
        <v>0</v>
      </c>
      <c r="J3509" s="515">
        <f t="shared" si="373"/>
        <v>0</v>
      </c>
      <c r="K3509" s="511">
        <f>IF($J3492="TC",0,IF($J3492="Nso",0,VLOOKUP($A3489,'Class-9'!$B$9:$EX$108,87,0)))</f>
        <v>0</v>
      </c>
      <c r="L3509" s="511">
        <f>IF($J3492="Nso",0,VLOOKUP($A3489,'Class-9'!$B$9:$EX$108,88,0))</f>
        <v>0</v>
      </c>
      <c r="M3509" s="515">
        <f t="shared" si="374"/>
        <v>0</v>
      </c>
      <c r="N3509" s="511">
        <f t="shared" si="375"/>
        <v>0</v>
      </c>
      <c r="O3509" s="513" t="str">
        <f>IF($J3492="TC",0,IF($J3492="Nso",0,VLOOKUP($A3489,'Class-9'!$B$9:$EX$108,94,0)))</f>
        <v/>
      </c>
    </row>
    <row r="3510" spans="1:15" ht="21.75" customHeight="1">
      <c r="A3510" s="1084"/>
      <c r="B3510" s="60" t="s">
        <v>79</v>
      </c>
      <c r="C3510" s="1119" t="s">
        <v>92</v>
      </c>
      <c r="D3510" s="1120"/>
      <c r="E3510" s="1121"/>
      <c r="F3510" s="1125" t="s">
        <v>93</v>
      </c>
      <c r="G3510" s="1126"/>
      <c r="H3510" s="1127" t="s">
        <v>94</v>
      </c>
      <c r="I3510" s="1128"/>
      <c r="J3510" s="1129" t="s">
        <v>47</v>
      </c>
      <c r="K3510" s="1130"/>
      <c r="L3510" s="517" t="s">
        <v>114</v>
      </c>
      <c r="M3510" s="1131" t="s">
        <v>45</v>
      </c>
      <c r="N3510" s="1132"/>
      <c r="O3510" s="518" t="s">
        <v>49</v>
      </c>
    </row>
    <row r="3511" spans="1:15" ht="21.75" customHeight="1" thickBot="1">
      <c r="A3511" s="1084"/>
      <c r="B3511" s="60" t="s">
        <v>79</v>
      </c>
      <c r="C3511" s="1122"/>
      <c r="D3511" s="1123"/>
      <c r="E3511" s="1124"/>
      <c r="F3511" s="1133">
        <f>IF($J3492="TC",0,IF($J3492="Nso",0,VLOOKUP($A3489,'Class-9'!$B$9:$EX$108,146,0)))</f>
        <v>0</v>
      </c>
      <c r="G3511" s="1134"/>
      <c r="H3511" s="1133">
        <f>IF($J3492="TC",0,IF($J3492="Nso",0,VLOOKUP($A3489,'Class-9'!$B$9:$EX$108,147,0)))</f>
        <v>0</v>
      </c>
      <c r="I3511" s="1134"/>
      <c r="J3511" s="1135">
        <f>IF($J3492="TC",0,IF($J3492="Nso",0,VLOOKUP($A3489,'Class-9'!$B$9:$EX$108,148,0)))</f>
        <v>0</v>
      </c>
      <c r="K3511" s="1136"/>
      <c r="L3511" s="349" t="str">
        <f>IF($J3492="TC",0,IF($J3492="Nso",0,VLOOKUP($A3489,'Class-9'!$B$9:$EX$108,149,0)))</f>
        <v/>
      </c>
      <c r="M3511" s="1137" t="str">
        <f>IF($J3492="TC","TC",IF($J3492="Nso","NSO",VLOOKUP($A3489,'Class-9'!$B$9:$EX$108,150,0)))</f>
        <v/>
      </c>
      <c r="N3511" s="1138"/>
      <c r="O3511" s="123" t="str">
        <f>IF($J3492="Nso",0,VLOOKUP($A3489,'Class-9'!$B$9:$EX$108,152,0))</f>
        <v/>
      </c>
    </row>
    <row r="3512" spans="1:15" ht="21.75" customHeight="1">
      <c r="A3512" s="1084"/>
      <c r="B3512" s="60" t="s">
        <v>79</v>
      </c>
      <c r="C3512" s="1186" t="s">
        <v>65</v>
      </c>
      <c r="D3512" s="1187"/>
      <c r="E3512" s="1187"/>
      <c r="F3512" s="1187"/>
      <c r="G3512" s="1187"/>
      <c r="H3512" s="1188"/>
      <c r="I3512" s="1189" t="s">
        <v>66</v>
      </c>
      <c r="J3512" s="1190"/>
      <c r="K3512" s="1190"/>
      <c r="L3512" s="124">
        <f>VLOOKUP($A3489,'Class-9'!$B$9:$EX$108,143,0)</f>
        <v>0</v>
      </c>
      <c r="M3512" s="1191" t="s">
        <v>126</v>
      </c>
      <c r="N3512" s="1192"/>
      <c r="O3512" s="1193"/>
    </row>
    <row r="3513" spans="1:15" ht="21.75" customHeight="1" thickBot="1">
      <c r="A3513" s="1084"/>
      <c r="B3513" s="60" t="s">
        <v>79</v>
      </c>
      <c r="C3513" s="1194" t="s">
        <v>60</v>
      </c>
      <c r="D3513" s="1195"/>
      <c r="E3513" s="1195"/>
      <c r="F3513" s="1196" t="s">
        <v>197</v>
      </c>
      <c r="G3513" s="1196"/>
      <c r="H3513" s="351" t="s">
        <v>53</v>
      </c>
      <c r="I3513" s="1197" t="s">
        <v>67</v>
      </c>
      <c r="J3513" s="1198"/>
      <c r="K3513" s="1198"/>
      <c r="L3513" s="174">
        <f>VLOOKUP($A3489,'Class-9'!$B$9:$EX$108,144,0)</f>
        <v>0</v>
      </c>
      <c r="M3513" s="1199" t="str">
        <f>IF($J3492="TC",0,IF($J3492="Nso",0,VLOOKUP($A3489,'Class-9'!$B$9:$EX$108,145,0)))</f>
        <v/>
      </c>
      <c r="N3513" s="1200"/>
      <c r="O3513" s="1201"/>
    </row>
    <row r="3514" spans="1:15" ht="21.75" customHeight="1">
      <c r="A3514" s="1084"/>
      <c r="B3514" s="60" t="s">
        <v>79</v>
      </c>
      <c r="C3514" s="1194"/>
      <c r="D3514" s="1195"/>
      <c r="E3514" s="1195"/>
      <c r="F3514" s="1196"/>
      <c r="G3514" s="1196"/>
      <c r="H3514" s="490" t="s">
        <v>203</v>
      </c>
      <c r="I3514" s="1202" t="s">
        <v>68</v>
      </c>
      <c r="J3514" s="1203"/>
      <c r="K3514" s="1203"/>
      <c r="L3514" s="1204">
        <f>IF($J3492="TC","Transferred",IF($J3492="Nso","NameSeparated",VLOOKUP($A3489,'Class-9'!$B$9:$EX$108,153,0)))</f>
        <v>0</v>
      </c>
      <c r="M3514" s="1204"/>
      <c r="N3514" s="1204"/>
      <c r="O3514" s="1205"/>
    </row>
    <row r="3515" spans="1:15" s="489" customFormat="1" ht="17.25" customHeight="1">
      <c r="A3515" s="1084"/>
      <c r="B3515" s="488" t="s">
        <v>79</v>
      </c>
      <c r="C3515" s="1166" t="str">
        <f>'Class-9'!$CR$3</f>
        <v>Foundation Of Information Tech.</v>
      </c>
      <c r="D3515" s="1167"/>
      <c r="E3515" s="1168"/>
      <c r="F3515" s="1169" t="str">
        <f>IF($J3492="TC",0,IF($J3492="Nso",0,VLOOKUP($A3489,'Class-9'!$B$9:$GA$108,170,0)))</f>
        <v>0/200</v>
      </c>
      <c r="G3515" s="1169"/>
      <c r="H3515" s="122">
        <f>IF($J3492="TC",0,IF($J3492="Nso",0,VLOOKUP($A3489,'Class-9'!$B$9:$GA$108,106,0)))</f>
        <v>0</v>
      </c>
      <c r="I3515" s="1170" t="s">
        <v>81</v>
      </c>
      <c r="J3515" s="1171"/>
      <c r="K3515" s="1171"/>
      <c r="L3515" s="1172">
        <f>'Class-9'!$T$2</f>
        <v>44676</v>
      </c>
      <c r="M3515" s="1173"/>
      <c r="N3515" s="1173"/>
      <c r="O3515" s="1174"/>
    </row>
    <row r="3516" spans="1:15" s="489" customFormat="1" ht="17.25" customHeight="1">
      <c r="A3516" s="1084"/>
      <c r="B3516" s="488" t="s">
        <v>79</v>
      </c>
      <c r="C3516" s="1175" t="str">
        <f>'Class-9'!$DD$3</f>
        <v>Health &amp; Phy. Edu.</v>
      </c>
      <c r="D3516" s="1169"/>
      <c r="E3516" s="1169"/>
      <c r="F3516" s="1176" t="str">
        <f>IF($J3492="TC",0,IF($J3492="Nso",0,VLOOKUP($A3489,'Class-9'!$B$9:$GA$108,174,0)))</f>
        <v>0/200</v>
      </c>
      <c r="G3516" s="1177"/>
      <c r="H3516" s="122">
        <f>IF($J3492="TC",0,IF($J3492="Nso",0,VLOOKUP($A3489,'Class-9'!$B$9:$GA$108,118,0)))</f>
        <v>0</v>
      </c>
      <c r="I3516" s="1178"/>
      <c r="J3516" s="1179"/>
      <c r="K3516" s="1179"/>
      <c r="L3516" s="1179"/>
      <c r="M3516" s="1179"/>
      <c r="N3516" s="1179"/>
      <c r="O3516" s="1180"/>
    </row>
    <row r="3517" spans="1:15" s="489" customFormat="1" ht="17.25" customHeight="1">
      <c r="A3517" s="1084"/>
      <c r="B3517" s="488" t="s">
        <v>79</v>
      </c>
      <c r="C3517" s="1184" t="str">
        <f>'Class-9'!$DP$3</f>
        <v>S.U.P.W.</v>
      </c>
      <c r="D3517" s="1185"/>
      <c r="E3517" s="1185"/>
      <c r="F3517" s="1176" t="str">
        <f>IF($J3492="TC",0,IF($J3492="Nso",0,VLOOKUP($A3489,'Class-9'!$B$9:$GA$108,178,0)))</f>
        <v>0/100</v>
      </c>
      <c r="G3517" s="1177"/>
      <c r="H3517" s="122">
        <f>IF($J3492="TC",0,IF($J3492="Nso",0,VLOOKUP($A3489,'Class-9'!$B$9:$GA$108,124,0)))</f>
        <v>0</v>
      </c>
      <c r="I3517" s="1181"/>
      <c r="J3517" s="1182"/>
      <c r="K3517" s="1182"/>
      <c r="L3517" s="1182"/>
      <c r="M3517" s="1182"/>
      <c r="N3517" s="1182"/>
      <c r="O3517" s="1183"/>
    </row>
    <row r="3518" spans="1:15" s="489" customFormat="1" ht="17.25" customHeight="1">
      <c r="A3518" s="1084"/>
      <c r="B3518" s="488"/>
      <c r="C3518" s="1184" t="str">
        <f>'Class-9'!$DV$3</f>
        <v>ART EDUCATION</v>
      </c>
      <c r="D3518" s="1185"/>
      <c r="E3518" s="1185"/>
      <c r="F3518" s="1176" t="str">
        <f>IF($J3491="TC",0,IF($J3491="Nso",0,VLOOKUP($A3489,'Class-9'!$B$9:$GA$108,182,0)))</f>
        <v>0/100</v>
      </c>
      <c r="G3518" s="1177"/>
      <c r="H3518" s="122">
        <f>IF($J3491="TC",0,IF($J3491="Nso",0,VLOOKUP($A3489,'Class-9'!$B$9:$GA$108,130,0)))</f>
        <v>0</v>
      </c>
      <c r="I3518" s="1237" t="s">
        <v>95</v>
      </c>
      <c r="J3518" s="1221"/>
      <c r="K3518" s="1221"/>
      <c r="L3518" s="1221"/>
      <c r="M3518" s="1221"/>
      <c r="N3518" s="1221"/>
      <c r="O3518" s="1222"/>
    </row>
    <row r="3519" spans="1:15" s="489" customFormat="1" ht="17.25" customHeight="1" thickBot="1">
      <c r="A3519" s="1084"/>
      <c r="B3519" s="488" t="s">
        <v>79</v>
      </c>
      <c r="C3519" s="1238" t="str">
        <f>'Class-9'!$EB$3</f>
        <v>H &amp; C RAJ</v>
      </c>
      <c r="D3519" s="1239"/>
      <c r="E3519" s="1239"/>
      <c r="F3519" s="1240" t="str">
        <f>IF($J3492="TC",0,IF($J3492="Nso",0,VLOOKUP($A3489,'Class-9'!$B$9:$GZ$108,186,0)))</f>
        <v>0/200</v>
      </c>
      <c r="G3519" s="1241"/>
      <c r="H3519" s="468">
        <f>IF($J3492="TC",0,IF($J3492="Nso",0,VLOOKUP($A3489,'Class-9'!$B$9:$GAZ$108,142,0)))</f>
        <v>0</v>
      </c>
      <c r="I3519" s="1237" t="s">
        <v>74</v>
      </c>
      <c r="J3519" s="1221"/>
      <c r="K3519" s="1221"/>
      <c r="L3519" s="1221"/>
      <c r="M3519" s="1221"/>
      <c r="N3519" s="1221"/>
      <c r="O3519" s="1222"/>
    </row>
    <row r="3520" spans="1:15" ht="17.25" customHeight="1">
      <c r="A3520" s="1084"/>
      <c r="B3520" s="49" t="s">
        <v>79</v>
      </c>
      <c r="C3520" s="1209" t="s">
        <v>205</v>
      </c>
      <c r="D3520" s="1210"/>
      <c r="E3520" s="1211"/>
      <c r="F3520" s="1218" t="s">
        <v>206</v>
      </c>
      <c r="G3520" s="1219"/>
      <c r="H3520" s="519" t="s">
        <v>34</v>
      </c>
      <c r="I3520" s="1220" t="s">
        <v>75</v>
      </c>
      <c r="J3520" s="1221"/>
      <c r="K3520" s="1221"/>
      <c r="L3520" s="1221"/>
      <c r="M3520" s="1221"/>
      <c r="N3520" s="1221"/>
      <c r="O3520" s="1222"/>
    </row>
    <row r="3521" spans="1:16" ht="17.25" customHeight="1">
      <c r="A3521" s="1084"/>
      <c r="B3521" s="49" t="s">
        <v>79</v>
      </c>
      <c r="C3521" s="1212"/>
      <c r="D3521" s="1213"/>
      <c r="E3521" s="1214"/>
      <c r="F3521" s="1223" t="s">
        <v>207</v>
      </c>
      <c r="G3521" s="1224"/>
      <c r="H3521" s="520" t="s">
        <v>204</v>
      </c>
      <c r="I3521" s="1225" t="s">
        <v>76</v>
      </c>
      <c r="J3521" s="1226"/>
      <c r="K3521" s="1226"/>
      <c r="L3521" s="1226"/>
      <c r="M3521" s="1226"/>
      <c r="N3521" s="1226"/>
      <c r="O3521" s="1227"/>
    </row>
    <row r="3522" spans="1:16" ht="17.25" customHeight="1">
      <c r="A3522" s="1084"/>
      <c r="B3522" s="49" t="s">
        <v>79</v>
      </c>
      <c r="C3522" s="1212"/>
      <c r="D3522" s="1213"/>
      <c r="E3522" s="1214"/>
      <c r="F3522" s="1223" t="s">
        <v>211</v>
      </c>
      <c r="G3522" s="1224"/>
      <c r="H3522" s="520" t="s">
        <v>69</v>
      </c>
      <c r="I3522" s="1228"/>
      <c r="J3522" s="1229"/>
      <c r="K3522" s="1229"/>
      <c r="L3522" s="1229"/>
      <c r="M3522" s="1229"/>
      <c r="N3522" s="1229"/>
      <c r="O3522" s="1230"/>
    </row>
    <row r="3523" spans="1:16" ht="17.25" customHeight="1">
      <c r="A3523" s="1084"/>
      <c r="B3523" s="49" t="s">
        <v>79</v>
      </c>
      <c r="C3523" s="1212"/>
      <c r="D3523" s="1213"/>
      <c r="E3523" s="1214"/>
      <c r="F3523" s="1223" t="s">
        <v>212</v>
      </c>
      <c r="G3523" s="1224"/>
      <c r="H3523" s="520" t="s">
        <v>70</v>
      </c>
      <c r="I3523" s="1228"/>
      <c r="J3523" s="1229"/>
      <c r="K3523" s="1229"/>
      <c r="L3523" s="1229"/>
      <c r="M3523" s="1229"/>
      <c r="N3523" s="1229"/>
      <c r="O3523" s="1230"/>
    </row>
    <row r="3524" spans="1:16" ht="17.25" customHeight="1">
      <c r="A3524" s="1084"/>
      <c r="B3524" s="49" t="s">
        <v>79</v>
      </c>
      <c r="C3524" s="1212"/>
      <c r="D3524" s="1213"/>
      <c r="E3524" s="1214"/>
      <c r="F3524" s="1223" t="s">
        <v>125</v>
      </c>
      <c r="G3524" s="1224"/>
      <c r="H3524" s="520" t="s">
        <v>72</v>
      </c>
      <c r="I3524" s="1231" t="s">
        <v>96</v>
      </c>
      <c r="J3524" s="1232"/>
      <c r="K3524" s="1232"/>
      <c r="L3524" s="1232"/>
      <c r="M3524" s="1232"/>
      <c r="N3524" s="1232"/>
      <c r="O3524" s="1233"/>
    </row>
    <row r="3525" spans="1:16" ht="17.25" customHeight="1" thickBot="1">
      <c r="A3525" s="1084"/>
      <c r="B3525" s="62" t="s">
        <v>79</v>
      </c>
      <c r="C3525" s="1215"/>
      <c r="D3525" s="1216"/>
      <c r="E3525" s="1217"/>
      <c r="F3525" s="1206" t="s">
        <v>208</v>
      </c>
      <c r="G3525" s="1207"/>
      <c r="H3525" s="521" t="s">
        <v>71</v>
      </c>
      <c r="I3525" s="1234"/>
      <c r="J3525" s="1235"/>
      <c r="K3525" s="1235"/>
      <c r="L3525" s="1235"/>
      <c r="M3525" s="1235"/>
      <c r="N3525" s="1235"/>
      <c r="O3525" s="1236"/>
    </row>
    <row r="3526" spans="1:16" ht="24.75" customHeight="1" thickTop="1" thickBot="1">
      <c r="A3526" s="504">
        <f>A3489+1</f>
        <v>95</v>
      </c>
      <c r="B3526" s="1083" t="s">
        <v>56</v>
      </c>
      <c r="C3526" s="1083"/>
      <c r="D3526" s="1083"/>
      <c r="E3526" s="1083"/>
      <c r="F3526" s="1083"/>
      <c r="G3526" s="1083"/>
      <c r="H3526" s="1083"/>
      <c r="I3526" s="1083"/>
      <c r="J3526" s="1083"/>
      <c r="K3526" s="1083"/>
      <c r="L3526" s="1083"/>
      <c r="M3526" s="1083"/>
      <c r="N3526" s="1083"/>
      <c r="O3526" s="1083"/>
    </row>
    <row r="3527" spans="1:16" ht="42" customHeight="1" thickTop="1">
      <c r="A3527" s="1084"/>
      <c r="B3527" s="1085"/>
      <c r="C3527" s="1086"/>
      <c r="D3527" s="1089" t="str">
        <f>Master!$E$8</f>
        <v>Govt. Sr. Secondary School Raimalwada</v>
      </c>
      <c r="E3527" s="1090"/>
      <c r="F3527" s="1090"/>
      <c r="G3527" s="1090"/>
      <c r="H3527" s="1090"/>
      <c r="I3527" s="1090"/>
      <c r="J3527" s="1090"/>
      <c r="K3527" s="1090"/>
      <c r="L3527" s="1090"/>
      <c r="M3527" s="1090"/>
      <c r="N3527" s="1090"/>
      <c r="O3527" s="1091"/>
    </row>
    <row r="3528" spans="1:16" ht="27.75" customHeight="1" thickBot="1">
      <c r="A3528" s="1084"/>
      <c r="B3528" s="1087"/>
      <c r="C3528" s="1088"/>
      <c r="D3528" s="1092" t="str">
        <f>Master!$E$11</f>
        <v>P.S.-Bapini (Jodhpur)</v>
      </c>
      <c r="E3528" s="1093"/>
      <c r="F3528" s="1093"/>
      <c r="G3528" s="1093"/>
      <c r="H3528" s="1093"/>
      <c r="I3528" s="1093"/>
      <c r="J3528" s="1093"/>
      <c r="K3528" s="1093"/>
      <c r="L3528" s="1093"/>
      <c r="M3528" s="1093"/>
      <c r="N3528" s="1093"/>
      <c r="O3528" s="1094"/>
    </row>
    <row r="3529" spans="1:16" ht="17.25" customHeight="1">
      <c r="A3529" s="1084"/>
      <c r="B3529" s="352"/>
      <c r="C3529" s="1095" t="s">
        <v>188</v>
      </c>
      <c r="D3529" s="1096"/>
      <c r="E3529" s="1096"/>
      <c r="F3529" s="1096"/>
      <c r="G3529" s="1097"/>
      <c r="H3529" s="1104" t="s">
        <v>161</v>
      </c>
      <c r="I3529" s="1104"/>
      <c r="J3529" s="1107">
        <f>VLOOKUP($A3526,'Class-9'!$B$9:$K$108,6)</f>
        <v>0</v>
      </c>
      <c r="K3529" s="1108"/>
      <c r="L3529" s="1113" t="s">
        <v>77</v>
      </c>
      <c r="M3529" s="1114"/>
      <c r="N3529" s="1115" t="str">
        <f>Master!$E$14</f>
        <v>08151106901</v>
      </c>
      <c r="O3529" s="1116"/>
    </row>
    <row r="3530" spans="1:16" ht="17.25" customHeight="1">
      <c r="A3530" s="1084"/>
      <c r="B3530" s="47"/>
      <c r="C3530" s="1098"/>
      <c r="D3530" s="1099"/>
      <c r="E3530" s="1099"/>
      <c r="F3530" s="1099"/>
      <c r="G3530" s="1100"/>
      <c r="H3530" s="1105"/>
      <c r="I3530" s="1105"/>
      <c r="J3530" s="1109"/>
      <c r="K3530" s="1110"/>
      <c r="L3530" s="1071" t="s">
        <v>73</v>
      </c>
      <c r="M3530" s="1072"/>
      <c r="N3530" s="1072"/>
      <c r="O3530" s="1073"/>
      <c r="P3530" s="165" t="s">
        <v>196</v>
      </c>
    </row>
    <row r="3531" spans="1:16" ht="17.25" customHeight="1" thickBot="1">
      <c r="A3531" s="1084"/>
      <c r="B3531" s="47"/>
      <c r="C3531" s="1101"/>
      <c r="D3531" s="1102"/>
      <c r="E3531" s="1102"/>
      <c r="F3531" s="1102"/>
      <c r="G3531" s="1103"/>
      <c r="H3531" s="1106"/>
      <c r="I3531" s="1106"/>
      <c r="J3531" s="1111"/>
      <c r="K3531" s="1112"/>
      <c r="L3531" s="1074" t="s">
        <v>57</v>
      </c>
      <c r="M3531" s="1075"/>
      <c r="N3531" s="1076" t="str">
        <f>Master!$E$6</f>
        <v>2021-22</v>
      </c>
      <c r="O3531" s="1077"/>
    </row>
    <row r="3532" spans="1:16" ht="21.75" customHeight="1">
      <c r="A3532" s="1084"/>
      <c r="B3532" s="49" t="s">
        <v>79</v>
      </c>
      <c r="C3532" s="1078" t="s">
        <v>22</v>
      </c>
      <c r="D3532" s="1079"/>
      <c r="E3532" s="1079"/>
      <c r="F3532" s="1080"/>
      <c r="G3532" s="482" t="s">
        <v>186</v>
      </c>
      <c r="H3532" s="1081">
        <f>VLOOKUP($A3526,'Class-9'!$B$9:$EX$108,4,0)</f>
        <v>0</v>
      </c>
      <c r="I3532" s="1081"/>
      <c r="J3532" s="1081"/>
      <c r="K3532" s="1081"/>
      <c r="L3532" s="1081"/>
      <c r="M3532" s="1081"/>
      <c r="N3532" s="1081"/>
      <c r="O3532" s="1082"/>
    </row>
    <row r="3533" spans="1:16" ht="21.75" customHeight="1">
      <c r="A3533" s="1084"/>
      <c r="B3533" s="49" t="s">
        <v>79</v>
      </c>
      <c r="C3533" s="1065" t="s">
        <v>24</v>
      </c>
      <c r="D3533" s="1066"/>
      <c r="E3533" s="1066"/>
      <c r="F3533" s="1067"/>
      <c r="G3533" s="483" t="s">
        <v>186</v>
      </c>
      <c r="H3533" s="1068">
        <f>VLOOKUP($A3526,'Class-9'!$B$9:$EX$108,7,0)</f>
        <v>0</v>
      </c>
      <c r="I3533" s="1068"/>
      <c r="J3533" s="1068"/>
      <c r="K3533" s="1068"/>
      <c r="L3533" s="1068"/>
      <c r="M3533" s="1068"/>
      <c r="N3533" s="1068"/>
      <c r="O3533" s="1069"/>
    </row>
    <row r="3534" spans="1:16" ht="21.75" customHeight="1">
      <c r="A3534" s="1084"/>
      <c r="B3534" s="49" t="s">
        <v>79</v>
      </c>
      <c r="C3534" s="1065" t="s">
        <v>25</v>
      </c>
      <c r="D3534" s="1066"/>
      <c r="E3534" s="1066"/>
      <c r="F3534" s="1067"/>
      <c r="G3534" s="483" t="s">
        <v>186</v>
      </c>
      <c r="H3534" s="1068">
        <f>VLOOKUP($A3526,'Class-9'!$B$9:$EX$108,8,0)</f>
        <v>0</v>
      </c>
      <c r="I3534" s="1068"/>
      <c r="J3534" s="1068"/>
      <c r="K3534" s="1068"/>
      <c r="L3534" s="1068"/>
      <c r="M3534" s="1068"/>
      <c r="N3534" s="1068"/>
      <c r="O3534" s="1069"/>
    </row>
    <row r="3535" spans="1:16" ht="21.75" customHeight="1">
      <c r="A3535" s="1084"/>
      <c r="B3535" s="49" t="s">
        <v>79</v>
      </c>
      <c r="C3535" s="1065" t="s">
        <v>58</v>
      </c>
      <c r="D3535" s="1066"/>
      <c r="E3535" s="1066"/>
      <c r="F3535" s="1067"/>
      <c r="G3535" s="483" t="s">
        <v>186</v>
      </c>
      <c r="H3535" s="1068">
        <f>VLOOKUP($A3526,'Class-9'!$B$9:$EX$108,9,0)</f>
        <v>0</v>
      </c>
      <c r="I3535" s="1068"/>
      <c r="J3535" s="1068"/>
      <c r="K3535" s="1068"/>
      <c r="L3535" s="1068"/>
      <c r="M3535" s="1068"/>
      <c r="N3535" s="1068"/>
      <c r="O3535" s="1069"/>
    </row>
    <row r="3536" spans="1:16" ht="21.75" customHeight="1">
      <c r="A3536" s="1084"/>
      <c r="B3536" s="49" t="s">
        <v>79</v>
      </c>
      <c r="C3536" s="1065" t="s">
        <v>59</v>
      </c>
      <c r="D3536" s="1066"/>
      <c r="E3536" s="1066"/>
      <c r="F3536" s="1067"/>
      <c r="G3536" s="483" t="s">
        <v>186</v>
      </c>
      <c r="H3536" s="1070" t="str">
        <f>CONCATENATE('Class-9'!$G$4,'Class-9'!$J$4)</f>
        <v>9(A)</v>
      </c>
      <c r="I3536" s="1068"/>
      <c r="J3536" s="1068"/>
      <c r="K3536" s="1068"/>
      <c r="L3536" s="1068"/>
      <c r="M3536" s="1068"/>
      <c r="N3536" s="1068"/>
      <c r="O3536" s="1069"/>
    </row>
    <row r="3537" spans="1:15" ht="21.75" customHeight="1" thickBot="1">
      <c r="A3537" s="1084"/>
      <c r="B3537" s="49" t="s">
        <v>79</v>
      </c>
      <c r="C3537" s="1145" t="s">
        <v>27</v>
      </c>
      <c r="D3537" s="1146"/>
      <c r="E3537" s="1146"/>
      <c r="F3537" s="1147"/>
      <c r="G3537" s="484" t="s">
        <v>186</v>
      </c>
      <c r="H3537" s="1148">
        <f>VLOOKUP($A3526,'Class-9'!$B$9:$EX$108,10,0)</f>
        <v>0</v>
      </c>
      <c r="I3537" s="1148"/>
      <c r="J3537" s="1148"/>
      <c r="K3537" s="1148"/>
      <c r="L3537" s="1148"/>
      <c r="M3537" s="1148"/>
      <c r="N3537" s="1148"/>
      <c r="O3537" s="1149"/>
    </row>
    <row r="3538" spans="1:15" ht="19.5" customHeight="1">
      <c r="A3538" s="1084"/>
      <c r="B3538" s="60" t="s">
        <v>79</v>
      </c>
      <c r="C3538" s="1150" t="s">
        <v>60</v>
      </c>
      <c r="D3538" s="1151"/>
      <c r="E3538" s="1154" t="s">
        <v>83</v>
      </c>
      <c r="F3538" s="1154" t="s">
        <v>84</v>
      </c>
      <c r="G3538" s="1156" t="s">
        <v>33</v>
      </c>
      <c r="H3538" s="1158" t="s">
        <v>61</v>
      </c>
      <c r="I3538" s="1158"/>
      <c r="J3538" s="1159"/>
      <c r="K3538" s="1160" t="s">
        <v>100</v>
      </c>
      <c r="L3538" s="1161"/>
      <c r="M3538" s="1162"/>
      <c r="N3538" s="1154" t="s">
        <v>91</v>
      </c>
      <c r="O3538" s="1163" t="s">
        <v>209</v>
      </c>
    </row>
    <row r="3539" spans="1:15" ht="21.75" customHeight="1">
      <c r="A3539" s="1084"/>
      <c r="B3539" s="60"/>
      <c r="C3539" s="1152"/>
      <c r="D3539" s="1153"/>
      <c r="E3539" s="1155"/>
      <c r="F3539" s="1155"/>
      <c r="G3539" s="1157"/>
      <c r="H3539" s="507" t="s">
        <v>32</v>
      </c>
      <c r="I3539" s="347" t="s">
        <v>199</v>
      </c>
      <c r="J3539" s="508" t="s">
        <v>33</v>
      </c>
      <c r="K3539" s="507" t="s">
        <v>32</v>
      </c>
      <c r="L3539" s="347" t="s">
        <v>199</v>
      </c>
      <c r="M3539" s="508" t="s">
        <v>33</v>
      </c>
      <c r="N3539" s="1155"/>
      <c r="O3539" s="1164"/>
    </row>
    <row r="3540" spans="1:15" ht="21.75" customHeight="1" thickBot="1">
      <c r="A3540" s="1084"/>
      <c r="B3540" s="60" t="s">
        <v>79</v>
      </c>
      <c r="C3540" s="1139" t="s">
        <v>62</v>
      </c>
      <c r="D3540" s="1140"/>
      <c r="E3540" s="509">
        <f>'Class-9'!$L$7</f>
        <v>20</v>
      </c>
      <c r="F3540" s="509">
        <f>'Class-9'!$M$7</f>
        <v>20</v>
      </c>
      <c r="G3540" s="510">
        <f>SUM(E3540:F3540)</f>
        <v>40</v>
      </c>
      <c r="H3540" s="509">
        <f>'Class-9'!$O$7</f>
        <v>48</v>
      </c>
      <c r="I3540" s="509">
        <f>'Class-9'!$P$7</f>
        <v>12</v>
      </c>
      <c r="J3540" s="510">
        <f>SUM(H3540:I3540)</f>
        <v>60</v>
      </c>
      <c r="K3540" s="509">
        <f>'Class-9'!$R$7</f>
        <v>80</v>
      </c>
      <c r="L3540" s="509">
        <f>'Class-9'!$S$7</f>
        <v>20</v>
      </c>
      <c r="M3540" s="510">
        <f>SUM(K3540:L3540)</f>
        <v>100</v>
      </c>
      <c r="N3540" s="509">
        <f>SUM(G3540,J3540,M3540)</f>
        <v>200</v>
      </c>
      <c r="O3540" s="1165"/>
    </row>
    <row r="3541" spans="1:15" ht="17.25" customHeight="1">
      <c r="A3541" s="1084"/>
      <c r="B3541" s="60" t="s">
        <v>79</v>
      </c>
      <c r="C3541" s="1141" t="str">
        <f>'Class-9'!$L$3</f>
        <v>HINDI</v>
      </c>
      <c r="D3541" s="1142"/>
      <c r="E3541" s="511">
        <f>IF($J3529="TC",0,IF($J3529="Nso",0,VLOOKUP($A3526,'Class-9'!$B$9:$EX$108,11,0)))</f>
        <v>0</v>
      </c>
      <c r="F3541" s="511">
        <f>IF($J3529="TC",0,IF($J3529="Nso",0,VLOOKUP($A3526,'Class-9'!$B$9:$EX$108,12,0)))</f>
        <v>0</v>
      </c>
      <c r="G3541" s="512">
        <f>E3541+F3541</f>
        <v>0</v>
      </c>
      <c r="H3541" s="511">
        <f>IF($J3529="TC",0,IF($J3529="Nso",0,VLOOKUP($A3526,'Class-9'!$B$9:$EX$108,14,0)))</f>
        <v>0</v>
      </c>
      <c r="I3541" s="511">
        <f>IF($J3529="TC",0,IF($J3529="Nso",0,VLOOKUP($A3526,'Class-9'!$B$9:$EX$108,15,0)))</f>
        <v>0</v>
      </c>
      <c r="J3541" s="512">
        <f>H3541+I3541</f>
        <v>0</v>
      </c>
      <c r="K3541" s="511">
        <f>IF($J3529="TC",0,IF($J3529="Nso",0,VLOOKUP($A3526,'Class-9'!$B$9:$EX$108,17,0)))</f>
        <v>0</v>
      </c>
      <c r="L3541" s="511">
        <f>IF($J3529="Nso",0,VLOOKUP($A3526,'Class-9'!$B$9:$EX$108,18,0))</f>
        <v>0</v>
      </c>
      <c r="M3541" s="512">
        <f>K3541+L3541</f>
        <v>0</v>
      </c>
      <c r="N3541" s="511">
        <f>G3541+J3541+M3541</f>
        <v>0</v>
      </c>
      <c r="O3541" s="513" t="str">
        <f>IF($J3529="TC",0,IF($J3529="Nso",0,VLOOKUP($A3526,'Class-9'!$B$9:$EX$108,24,0)))</f>
        <v/>
      </c>
    </row>
    <row r="3542" spans="1:15" ht="17.25" customHeight="1">
      <c r="A3542" s="1084"/>
      <c r="B3542" s="60" t="s">
        <v>79</v>
      </c>
      <c r="C3542" s="1143" t="str">
        <f>'Class-9'!$Z$3</f>
        <v>ENGLISH</v>
      </c>
      <c r="D3542" s="1144"/>
      <c r="E3542" s="511">
        <f>IF($J3529="TC",0,IF($J3529="Nso",0,VLOOKUP($A3526,'Class-9'!$B$9:$EX$108,25,0)))</f>
        <v>0</v>
      </c>
      <c r="F3542" s="511">
        <f>IF($J3529="TC",0,IF($J3529="Nso",0,VLOOKUP($A3526,'Class-9'!$B$9:$EX$108,26,0)))</f>
        <v>0</v>
      </c>
      <c r="G3542" s="514">
        <f t="shared" ref="G3542:G3546" si="376">E3542+F3542</f>
        <v>0</v>
      </c>
      <c r="H3542" s="472">
        <f>IF($J3529="TC",0,IF($J3529="Nso",0,VLOOKUP($A3526,'Class-9'!$B$9:$EX$108,28,0)))</f>
        <v>0</v>
      </c>
      <c r="I3542" s="511">
        <f>IF($J3529="TC",0,IF($J3529="Nso",0,VLOOKUP($A3526,'Class-9'!$B$9:$EX$108,29,0)))</f>
        <v>0</v>
      </c>
      <c r="J3542" s="514">
        <f t="shared" ref="J3542:J3546" si="377">H3542+I3542</f>
        <v>0</v>
      </c>
      <c r="K3542" s="511">
        <f>IF($J3529="TC",0,IF($J3529="Nso",0,VLOOKUP($A3526,'Class-9'!$B$9:$EX$108,31,0)))</f>
        <v>0</v>
      </c>
      <c r="L3542" s="511">
        <f>IF($J3529="Nso",0,VLOOKUP($A3526,'Class-9'!$B$9:$EX$108,32,0))</f>
        <v>0</v>
      </c>
      <c r="M3542" s="514">
        <f t="shared" ref="M3542:M3546" si="378">K3542+L3542</f>
        <v>0</v>
      </c>
      <c r="N3542" s="511">
        <f t="shared" ref="N3542:N3546" si="379">G3542+J3542+M3542</f>
        <v>0</v>
      </c>
      <c r="O3542" s="513" t="str">
        <f>IF($J3529="TC",0,IF($J3529="Nso",0,VLOOKUP($A3526,'Class-9'!$B$9:$EX$108,38,0)))</f>
        <v/>
      </c>
    </row>
    <row r="3543" spans="1:15" ht="17.25" customHeight="1">
      <c r="A3543" s="1084"/>
      <c r="B3543" s="60" t="s">
        <v>79</v>
      </c>
      <c r="C3543" s="1143" t="str">
        <f>'Class-9'!$AN$3</f>
        <v>SANSKRIT</v>
      </c>
      <c r="D3543" s="1144"/>
      <c r="E3543" s="511">
        <f>IF($J3529="TC",0,IF($J3529="Nso",0,VLOOKUP($A3526,'Class-9'!$B$9:$EX$108,39,0)))</f>
        <v>0</v>
      </c>
      <c r="F3543" s="511">
        <f>IF($J3529="TC",0,IF($J3529="TC",0,IF($J3529="Nso",0,VLOOKUP($A3526,'Class-9'!$B$9:$EX$108,40,0))))</f>
        <v>0</v>
      </c>
      <c r="G3543" s="514">
        <f t="shared" si="376"/>
        <v>0</v>
      </c>
      <c r="H3543" s="472">
        <f>IF($J3529="TC",0,IF($J3529="Nso",0,VLOOKUP($A3526,'Class-9'!$B$9:$EX$108,42,0)))</f>
        <v>0</v>
      </c>
      <c r="I3543" s="511">
        <f>IF($J3529="TC",0,IF($J3529="Nso",0,VLOOKUP($A3526,'Class-9'!$B$9:$EX$108,43,0)))</f>
        <v>0</v>
      </c>
      <c r="J3543" s="514">
        <f t="shared" si="377"/>
        <v>0</v>
      </c>
      <c r="K3543" s="511">
        <f>IF($J3529="TC",0,IF($J3529="Nso",0,VLOOKUP($A3526,'Class-9'!$B$9:$EX$108,45,0)))</f>
        <v>0</v>
      </c>
      <c r="L3543" s="511">
        <f>IF($J3529="Nso",0,VLOOKUP($A3526,'Class-9'!$B$9:$EX$108,46,0))</f>
        <v>0</v>
      </c>
      <c r="M3543" s="514">
        <f t="shared" si="378"/>
        <v>0</v>
      </c>
      <c r="N3543" s="511">
        <f t="shared" si="379"/>
        <v>0</v>
      </c>
      <c r="O3543" s="513" t="str">
        <f>IF($J3529="TC",0,IF($J3529="Nso",0,VLOOKUP($A3526,'Class-9'!$B$9:$EX$108,52,0)))</f>
        <v/>
      </c>
    </row>
    <row r="3544" spans="1:15" ht="17.25" customHeight="1">
      <c r="A3544" s="1084"/>
      <c r="B3544" s="60" t="s">
        <v>79</v>
      </c>
      <c r="C3544" s="1143" t="str">
        <f>'Class-9'!$BB$3</f>
        <v>SCIENCE</v>
      </c>
      <c r="D3544" s="1144"/>
      <c r="E3544" s="511">
        <f>IF($J3529="TC",0,IF($J3529="Nso",0,VLOOKUP($A3526,'Class-9'!$B$9:$EX$108,53,0)))</f>
        <v>0</v>
      </c>
      <c r="F3544" s="511">
        <f>IF($J3529="TC",0,IF($J3529="Nso",0,VLOOKUP($A3526,'Class-9'!$B$9:$EX$108,54,0)))</f>
        <v>0</v>
      </c>
      <c r="G3544" s="514">
        <f t="shared" si="376"/>
        <v>0</v>
      </c>
      <c r="H3544" s="472">
        <f>IF($J3529="TC",0,IF($J3529="Nso",0,VLOOKUP($A3526,'Class-9'!$B$9:$EX$108,56,0)))</f>
        <v>0</v>
      </c>
      <c r="I3544" s="511">
        <f>IF($J3529="TC",0,IF($J3529="Nso",0,VLOOKUP($A3526,'Class-9'!$B$9:$EX$108,57,0)))</f>
        <v>0</v>
      </c>
      <c r="J3544" s="514">
        <f t="shared" si="377"/>
        <v>0</v>
      </c>
      <c r="K3544" s="511">
        <f>IF($J3529="TC",0,IF($J3529="Nso",0,VLOOKUP($A3526,'Class-9'!$B$9:$EX$108,59,0)))</f>
        <v>0</v>
      </c>
      <c r="L3544" s="511">
        <f>IF($J3529="Nso",0,VLOOKUP($A3526,'Class-9'!$B$9:$EX$108,60,0))</f>
        <v>0</v>
      </c>
      <c r="M3544" s="514">
        <f t="shared" si="378"/>
        <v>0</v>
      </c>
      <c r="N3544" s="511">
        <f t="shared" si="379"/>
        <v>0</v>
      </c>
      <c r="O3544" s="513" t="str">
        <f>IF($J3529="TC",0,IF($J3529="Nso",0,VLOOKUP($A3526,'Class-9'!$B$9:$EX$108,66,0)))</f>
        <v/>
      </c>
    </row>
    <row r="3545" spans="1:15" ht="17.25" customHeight="1">
      <c r="A3545" s="1084"/>
      <c r="B3545" s="60" t="s">
        <v>79</v>
      </c>
      <c r="C3545" s="1143" t="str">
        <f>'Class-9'!$BP$3</f>
        <v>MATHEMATICS</v>
      </c>
      <c r="D3545" s="1144"/>
      <c r="E3545" s="511">
        <f>IF($J3529="TC",0,IF($J3529="Nso",0,VLOOKUP($A3526,'Class-9'!$B$9:$EX$108,67,0)))</f>
        <v>0</v>
      </c>
      <c r="F3545" s="511">
        <f>IF($J3529="TC",0,IF($J3529="Nso",0,VLOOKUP($A3526,'Class-9'!$B$9:$EX$108,68,0)))</f>
        <v>0</v>
      </c>
      <c r="G3545" s="514">
        <f t="shared" si="376"/>
        <v>0</v>
      </c>
      <c r="H3545" s="472">
        <f>IF($J3529="TC",0,IF($J3529="Nso",0,VLOOKUP($A3526,'Class-9'!$B$9:$EX$108,70,0)))</f>
        <v>0</v>
      </c>
      <c r="I3545" s="511">
        <f>IF($J3529="TC",0,IF($J3529="Nso",0,VLOOKUP($A3526,'Class-9'!$B$9:$EX$108,71,0)))</f>
        <v>0</v>
      </c>
      <c r="J3545" s="514">
        <f t="shared" si="377"/>
        <v>0</v>
      </c>
      <c r="K3545" s="511">
        <f>IF($J3529="TC",0,IF($J3529="Nso",0,VLOOKUP($A3526,'Class-9'!$B$9:$EX$108,73,0)))</f>
        <v>0</v>
      </c>
      <c r="L3545" s="511">
        <f>IF($J3529="Nso",0,VLOOKUP($A3526,'Class-9'!$B$9:$EX$108,74,0))</f>
        <v>0</v>
      </c>
      <c r="M3545" s="514">
        <f t="shared" si="378"/>
        <v>0</v>
      </c>
      <c r="N3545" s="511">
        <f t="shared" si="379"/>
        <v>0</v>
      </c>
      <c r="O3545" s="513" t="str">
        <f>IF($J3529="TC",0,IF($J3529="Nso",0,VLOOKUP($A3526,'Class-9'!$B$9:$EX$108,80,0)))</f>
        <v/>
      </c>
    </row>
    <row r="3546" spans="1:15" ht="17.25" customHeight="1" thickBot="1">
      <c r="A3546" s="1084"/>
      <c r="B3546" s="60" t="s">
        <v>79</v>
      </c>
      <c r="C3546" s="1117" t="str">
        <f>'Class-9'!$CD$3</f>
        <v>SOCIAL SCIENCE</v>
      </c>
      <c r="D3546" s="1118"/>
      <c r="E3546" s="511">
        <f>IF($J3529="TC",0,IF($J3529="Nso",0,VLOOKUP($A3526,'Class-9'!$B$9:$EX$108,81,0)))</f>
        <v>0</v>
      </c>
      <c r="F3546" s="511">
        <f>IF($J3529="TC",0,IF($J3529="Nso",0,VLOOKUP($A3526,'Class-9'!$B$9:$EX$108,82,0)))</f>
        <v>0</v>
      </c>
      <c r="G3546" s="515">
        <f t="shared" si="376"/>
        <v>0</v>
      </c>
      <c r="H3546" s="516">
        <f>IF($J3529="TC",0,IF($J3529="Nso",0,VLOOKUP($A3526,'Class-9'!$B$9:$EX$108,84,0)))</f>
        <v>0</v>
      </c>
      <c r="I3546" s="511">
        <f>IF($J3529="TC",0,IF($J3529="Nso",0,VLOOKUP($A3526,'Class-9'!$B$9:$EX$108,85,0)))</f>
        <v>0</v>
      </c>
      <c r="J3546" s="515">
        <f t="shared" si="377"/>
        <v>0</v>
      </c>
      <c r="K3546" s="511">
        <f>IF($J3529="TC",0,IF($J3529="Nso",0,VLOOKUP($A3526,'Class-9'!$B$9:$EX$108,87,0)))</f>
        <v>0</v>
      </c>
      <c r="L3546" s="511">
        <f>IF($J3529="Nso",0,VLOOKUP($A3526,'Class-9'!$B$9:$EX$108,88,0))</f>
        <v>0</v>
      </c>
      <c r="M3546" s="515">
        <f t="shared" si="378"/>
        <v>0</v>
      </c>
      <c r="N3546" s="511">
        <f t="shared" si="379"/>
        <v>0</v>
      </c>
      <c r="O3546" s="513" t="str">
        <f>IF($J3529="TC",0,IF($J3529="Nso",0,VLOOKUP($A3526,'Class-9'!$B$9:$EX$108,94,0)))</f>
        <v/>
      </c>
    </row>
    <row r="3547" spans="1:15" ht="21.75" customHeight="1">
      <c r="A3547" s="1084"/>
      <c r="B3547" s="60" t="s">
        <v>79</v>
      </c>
      <c r="C3547" s="1119" t="s">
        <v>92</v>
      </c>
      <c r="D3547" s="1120"/>
      <c r="E3547" s="1121"/>
      <c r="F3547" s="1125" t="s">
        <v>93</v>
      </c>
      <c r="G3547" s="1126"/>
      <c r="H3547" s="1127" t="s">
        <v>94</v>
      </c>
      <c r="I3547" s="1128"/>
      <c r="J3547" s="1129" t="s">
        <v>47</v>
      </c>
      <c r="K3547" s="1130"/>
      <c r="L3547" s="517" t="s">
        <v>114</v>
      </c>
      <c r="M3547" s="1131" t="s">
        <v>45</v>
      </c>
      <c r="N3547" s="1132"/>
      <c r="O3547" s="518" t="s">
        <v>49</v>
      </c>
    </row>
    <row r="3548" spans="1:15" ht="21.75" customHeight="1" thickBot="1">
      <c r="A3548" s="1084"/>
      <c r="B3548" s="60" t="s">
        <v>79</v>
      </c>
      <c r="C3548" s="1122"/>
      <c r="D3548" s="1123"/>
      <c r="E3548" s="1124"/>
      <c r="F3548" s="1133">
        <f>IF($J3529="TC",0,IF($J3529="Nso",0,VLOOKUP($A3526,'Class-9'!$B$9:$EX$108,146,0)))</f>
        <v>0</v>
      </c>
      <c r="G3548" s="1134"/>
      <c r="H3548" s="1133">
        <f>IF($J3529="TC",0,IF($J3529="Nso",0,VLOOKUP($A3526,'Class-9'!$B$9:$EX$108,147,0)))</f>
        <v>0</v>
      </c>
      <c r="I3548" s="1134"/>
      <c r="J3548" s="1135">
        <f>IF($J3529="TC",0,IF($J3529="Nso",0,VLOOKUP($A3526,'Class-9'!$B$9:$EX$108,148,0)))</f>
        <v>0</v>
      </c>
      <c r="K3548" s="1136"/>
      <c r="L3548" s="349" t="str">
        <f>IF($J3529="TC",0,IF($J3529="Nso",0,VLOOKUP($A3526,'Class-9'!$B$9:$EX$108,149,0)))</f>
        <v/>
      </c>
      <c r="M3548" s="1137" t="str">
        <f>IF($J3529="TC","TC",IF($J3529="Nso","NSO",VLOOKUP($A3526,'Class-9'!$B$9:$EX$108,150,0)))</f>
        <v/>
      </c>
      <c r="N3548" s="1138"/>
      <c r="O3548" s="123" t="str">
        <f>IF($J3529="Nso",0,VLOOKUP($A3526,'Class-9'!$B$9:$EX$108,152,0))</f>
        <v/>
      </c>
    </row>
    <row r="3549" spans="1:15" ht="21.75" customHeight="1">
      <c r="A3549" s="1084"/>
      <c r="B3549" s="60" t="s">
        <v>79</v>
      </c>
      <c r="C3549" s="1186" t="s">
        <v>65</v>
      </c>
      <c r="D3549" s="1187"/>
      <c r="E3549" s="1187"/>
      <c r="F3549" s="1187"/>
      <c r="G3549" s="1187"/>
      <c r="H3549" s="1188"/>
      <c r="I3549" s="1189" t="s">
        <v>66</v>
      </c>
      <c r="J3549" s="1190"/>
      <c r="K3549" s="1190"/>
      <c r="L3549" s="124">
        <f>VLOOKUP($A3526,'Class-9'!$B$9:$EX$108,143,0)</f>
        <v>0</v>
      </c>
      <c r="M3549" s="1191" t="s">
        <v>126</v>
      </c>
      <c r="N3549" s="1192"/>
      <c r="O3549" s="1193"/>
    </row>
    <row r="3550" spans="1:15" ht="21.75" customHeight="1" thickBot="1">
      <c r="A3550" s="1084"/>
      <c r="B3550" s="60" t="s">
        <v>79</v>
      </c>
      <c r="C3550" s="1194" t="s">
        <v>60</v>
      </c>
      <c r="D3550" s="1195"/>
      <c r="E3550" s="1195"/>
      <c r="F3550" s="1196" t="s">
        <v>197</v>
      </c>
      <c r="G3550" s="1196"/>
      <c r="H3550" s="351" t="s">
        <v>53</v>
      </c>
      <c r="I3550" s="1197" t="s">
        <v>67</v>
      </c>
      <c r="J3550" s="1198"/>
      <c r="K3550" s="1198"/>
      <c r="L3550" s="174">
        <f>VLOOKUP($A3526,'Class-9'!$B$9:$EX$108,144,0)</f>
        <v>0</v>
      </c>
      <c r="M3550" s="1199" t="str">
        <f>IF($J3529="TC",0,IF($J3529="Nso",0,VLOOKUP($A3526,'Class-9'!$B$9:$EX$108,145,0)))</f>
        <v/>
      </c>
      <c r="N3550" s="1200"/>
      <c r="O3550" s="1201"/>
    </row>
    <row r="3551" spans="1:15" ht="21.75" customHeight="1">
      <c r="A3551" s="1084"/>
      <c r="B3551" s="60" t="s">
        <v>79</v>
      </c>
      <c r="C3551" s="1194"/>
      <c r="D3551" s="1195"/>
      <c r="E3551" s="1195"/>
      <c r="F3551" s="1196"/>
      <c r="G3551" s="1196"/>
      <c r="H3551" s="490" t="s">
        <v>203</v>
      </c>
      <c r="I3551" s="1202" t="s">
        <v>68</v>
      </c>
      <c r="J3551" s="1203"/>
      <c r="K3551" s="1203"/>
      <c r="L3551" s="1204">
        <f>IF($J3529="TC","Transferred",IF($J3529="Nso","NameSeparated",VLOOKUP($A3526,'Class-9'!$B$9:$EX$108,153,0)))</f>
        <v>0</v>
      </c>
      <c r="M3551" s="1204"/>
      <c r="N3551" s="1204"/>
      <c r="O3551" s="1205"/>
    </row>
    <row r="3552" spans="1:15" s="489" customFormat="1" ht="17.25" customHeight="1">
      <c r="A3552" s="1084"/>
      <c r="B3552" s="488" t="s">
        <v>79</v>
      </c>
      <c r="C3552" s="1166" t="str">
        <f>'Class-9'!$CR$3</f>
        <v>Foundation Of Information Tech.</v>
      </c>
      <c r="D3552" s="1167"/>
      <c r="E3552" s="1168"/>
      <c r="F3552" s="1169" t="str">
        <f>IF($J3529="TC",0,IF($J3529="Nso",0,VLOOKUP($A3526,'Class-9'!$B$9:$GA$108,170,0)))</f>
        <v>0/200</v>
      </c>
      <c r="G3552" s="1169"/>
      <c r="H3552" s="122">
        <f>IF($J3529="TC",0,IF($J3529="Nso",0,VLOOKUP($A3526,'Class-9'!$B$9:$GA$108,106,0)))</f>
        <v>0</v>
      </c>
      <c r="I3552" s="1170" t="s">
        <v>81</v>
      </c>
      <c r="J3552" s="1171"/>
      <c r="K3552" s="1171"/>
      <c r="L3552" s="1172">
        <f>'Class-9'!$T$2</f>
        <v>44676</v>
      </c>
      <c r="M3552" s="1173"/>
      <c r="N3552" s="1173"/>
      <c r="O3552" s="1174"/>
    </row>
    <row r="3553" spans="1:16" s="489" customFormat="1" ht="17.25" customHeight="1">
      <c r="A3553" s="1084"/>
      <c r="B3553" s="488" t="s">
        <v>79</v>
      </c>
      <c r="C3553" s="1175" t="str">
        <f>'Class-9'!$DD$3</f>
        <v>Health &amp; Phy. Edu.</v>
      </c>
      <c r="D3553" s="1169"/>
      <c r="E3553" s="1169"/>
      <c r="F3553" s="1176" t="str">
        <f>IF($J3529="TC",0,IF($J3529="Nso",0,VLOOKUP($A3526,'Class-9'!$B$9:$GA$108,174,0)))</f>
        <v>0/200</v>
      </c>
      <c r="G3553" s="1177"/>
      <c r="H3553" s="122">
        <f>IF($J3529="TC",0,IF($J3529="Nso",0,VLOOKUP($A3526,'Class-9'!$B$9:$GA$108,118,0)))</f>
        <v>0</v>
      </c>
      <c r="I3553" s="1178"/>
      <c r="J3553" s="1179"/>
      <c r="K3553" s="1179"/>
      <c r="L3553" s="1179"/>
      <c r="M3553" s="1179"/>
      <c r="N3553" s="1179"/>
      <c r="O3553" s="1180"/>
    </row>
    <row r="3554" spans="1:16" s="489" customFormat="1" ht="17.25" customHeight="1">
      <c r="A3554" s="1084"/>
      <c r="B3554" s="488" t="s">
        <v>79</v>
      </c>
      <c r="C3554" s="1184" t="str">
        <f>'Class-9'!$DP$3</f>
        <v>S.U.P.W.</v>
      </c>
      <c r="D3554" s="1185"/>
      <c r="E3554" s="1185"/>
      <c r="F3554" s="1176" t="str">
        <f>IF($J3529="TC",0,IF($J3529="Nso",0,VLOOKUP($A3526,'Class-9'!$B$9:$GA$108,178,0)))</f>
        <v>0/100</v>
      </c>
      <c r="G3554" s="1177"/>
      <c r="H3554" s="122">
        <f>IF($J3529="TC",0,IF($J3529="Nso",0,VLOOKUP($A3526,'Class-9'!$B$9:$GA$108,124,0)))</f>
        <v>0</v>
      </c>
      <c r="I3554" s="1181"/>
      <c r="J3554" s="1182"/>
      <c r="K3554" s="1182"/>
      <c r="L3554" s="1182"/>
      <c r="M3554" s="1182"/>
      <c r="N3554" s="1182"/>
      <c r="O3554" s="1183"/>
    </row>
    <row r="3555" spans="1:16" s="489" customFormat="1" ht="17.25" customHeight="1">
      <c r="A3555" s="1084"/>
      <c r="B3555" s="488"/>
      <c r="C3555" s="1184" t="str">
        <f>'Class-9'!$DV$3</f>
        <v>ART EDUCATION</v>
      </c>
      <c r="D3555" s="1185"/>
      <c r="E3555" s="1185"/>
      <c r="F3555" s="1176" t="str">
        <f>IF($J3528="TC",0,IF($J3528="Nso",0,VLOOKUP($A3526,'Class-9'!$B$9:$GA$108,182,0)))</f>
        <v>0/100</v>
      </c>
      <c r="G3555" s="1177"/>
      <c r="H3555" s="122">
        <f>IF($J3528="TC",0,IF($J3528="Nso",0,VLOOKUP($A3526,'Class-9'!$B$9:$GA$108,130,0)))</f>
        <v>0</v>
      </c>
      <c r="I3555" s="1237" t="s">
        <v>95</v>
      </c>
      <c r="J3555" s="1221"/>
      <c r="K3555" s="1221"/>
      <c r="L3555" s="1221"/>
      <c r="M3555" s="1221"/>
      <c r="N3555" s="1221"/>
      <c r="O3555" s="1222"/>
    </row>
    <row r="3556" spans="1:16" s="489" customFormat="1" ht="17.25" customHeight="1" thickBot="1">
      <c r="A3556" s="1084"/>
      <c r="B3556" s="488" t="s">
        <v>79</v>
      </c>
      <c r="C3556" s="1238" t="str">
        <f>'Class-9'!$EB$3</f>
        <v>H &amp; C RAJ</v>
      </c>
      <c r="D3556" s="1239"/>
      <c r="E3556" s="1239"/>
      <c r="F3556" s="1240" t="str">
        <f>IF($J3529="TC",0,IF($J3529="Nso",0,VLOOKUP($A3526,'Class-9'!$B$9:$GZ$108,186,0)))</f>
        <v>0/200</v>
      </c>
      <c r="G3556" s="1241"/>
      <c r="H3556" s="468">
        <f>IF($J3529="TC",0,IF($J3529="Nso",0,VLOOKUP($A3526,'Class-9'!$B$9:$GAZ$108,142,0)))</f>
        <v>0</v>
      </c>
      <c r="I3556" s="1237" t="s">
        <v>74</v>
      </c>
      <c r="J3556" s="1221"/>
      <c r="K3556" s="1221"/>
      <c r="L3556" s="1221"/>
      <c r="M3556" s="1221"/>
      <c r="N3556" s="1221"/>
      <c r="O3556" s="1222"/>
    </row>
    <row r="3557" spans="1:16" ht="17.25" customHeight="1">
      <c r="A3557" s="1084"/>
      <c r="B3557" s="49" t="s">
        <v>79</v>
      </c>
      <c r="C3557" s="1209" t="s">
        <v>205</v>
      </c>
      <c r="D3557" s="1210"/>
      <c r="E3557" s="1211"/>
      <c r="F3557" s="1218" t="s">
        <v>206</v>
      </c>
      <c r="G3557" s="1219"/>
      <c r="H3557" s="519" t="s">
        <v>34</v>
      </c>
      <c r="I3557" s="1220" t="s">
        <v>75</v>
      </c>
      <c r="J3557" s="1221"/>
      <c r="K3557" s="1221"/>
      <c r="L3557" s="1221"/>
      <c r="M3557" s="1221"/>
      <c r="N3557" s="1221"/>
      <c r="O3557" s="1222"/>
    </row>
    <row r="3558" spans="1:16" ht="17.25" customHeight="1">
      <c r="A3558" s="1084"/>
      <c r="B3558" s="49" t="s">
        <v>79</v>
      </c>
      <c r="C3558" s="1212"/>
      <c r="D3558" s="1213"/>
      <c r="E3558" s="1214"/>
      <c r="F3558" s="1223" t="s">
        <v>207</v>
      </c>
      <c r="G3558" s="1224"/>
      <c r="H3558" s="520" t="s">
        <v>204</v>
      </c>
      <c r="I3558" s="1225" t="s">
        <v>76</v>
      </c>
      <c r="J3558" s="1226"/>
      <c r="K3558" s="1226"/>
      <c r="L3558" s="1226"/>
      <c r="M3558" s="1226"/>
      <c r="N3558" s="1226"/>
      <c r="O3558" s="1227"/>
    </row>
    <row r="3559" spans="1:16" ht="17.25" customHeight="1">
      <c r="A3559" s="1084"/>
      <c r="B3559" s="49" t="s">
        <v>79</v>
      </c>
      <c r="C3559" s="1212"/>
      <c r="D3559" s="1213"/>
      <c r="E3559" s="1214"/>
      <c r="F3559" s="1223" t="s">
        <v>211</v>
      </c>
      <c r="G3559" s="1224"/>
      <c r="H3559" s="520" t="s">
        <v>69</v>
      </c>
      <c r="I3559" s="1228"/>
      <c r="J3559" s="1229"/>
      <c r="K3559" s="1229"/>
      <c r="L3559" s="1229"/>
      <c r="M3559" s="1229"/>
      <c r="N3559" s="1229"/>
      <c r="O3559" s="1230"/>
    </row>
    <row r="3560" spans="1:16" ht="17.25" customHeight="1">
      <c r="A3560" s="1084"/>
      <c r="B3560" s="49" t="s">
        <v>79</v>
      </c>
      <c r="C3560" s="1212"/>
      <c r="D3560" s="1213"/>
      <c r="E3560" s="1214"/>
      <c r="F3560" s="1223" t="s">
        <v>212</v>
      </c>
      <c r="G3560" s="1224"/>
      <c r="H3560" s="520" t="s">
        <v>70</v>
      </c>
      <c r="I3560" s="1228"/>
      <c r="J3560" s="1229"/>
      <c r="K3560" s="1229"/>
      <c r="L3560" s="1229"/>
      <c r="M3560" s="1229"/>
      <c r="N3560" s="1229"/>
      <c r="O3560" s="1230"/>
    </row>
    <row r="3561" spans="1:16" ht="17.25" customHeight="1">
      <c r="A3561" s="1084"/>
      <c r="B3561" s="49" t="s">
        <v>79</v>
      </c>
      <c r="C3561" s="1212"/>
      <c r="D3561" s="1213"/>
      <c r="E3561" s="1214"/>
      <c r="F3561" s="1223" t="s">
        <v>125</v>
      </c>
      <c r="G3561" s="1224"/>
      <c r="H3561" s="520" t="s">
        <v>72</v>
      </c>
      <c r="I3561" s="1231" t="s">
        <v>96</v>
      </c>
      <c r="J3561" s="1232"/>
      <c r="K3561" s="1232"/>
      <c r="L3561" s="1232"/>
      <c r="M3561" s="1232"/>
      <c r="N3561" s="1232"/>
      <c r="O3561" s="1233"/>
    </row>
    <row r="3562" spans="1:16" ht="17.25" customHeight="1" thickBot="1">
      <c r="A3562" s="1084"/>
      <c r="B3562" s="62" t="s">
        <v>79</v>
      </c>
      <c r="C3562" s="1215"/>
      <c r="D3562" s="1216"/>
      <c r="E3562" s="1217"/>
      <c r="F3562" s="1206" t="s">
        <v>208</v>
      </c>
      <c r="G3562" s="1207"/>
      <c r="H3562" s="521" t="s">
        <v>71</v>
      </c>
      <c r="I3562" s="1234"/>
      <c r="J3562" s="1235"/>
      <c r="K3562" s="1235"/>
      <c r="L3562" s="1235"/>
      <c r="M3562" s="1235"/>
      <c r="N3562" s="1235"/>
      <c r="O3562" s="1236"/>
    </row>
    <row r="3563" spans="1:16" ht="22.5" customHeight="1" thickTop="1">
      <c r="A3563" s="1208"/>
      <c r="B3563" s="1208"/>
      <c r="C3563" s="1208"/>
      <c r="D3563" s="1208"/>
      <c r="E3563" s="1208"/>
      <c r="F3563" s="1208"/>
      <c r="G3563" s="1208"/>
      <c r="H3563" s="1208"/>
      <c r="I3563" s="1208"/>
      <c r="J3563" s="1208"/>
      <c r="K3563" s="1208"/>
      <c r="L3563" s="1208"/>
      <c r="M3563" s="1208"/>
      <c r="N3563" s="1208"/>
      <c r="O3563" s="1208"/>
    </row>
    <row r="3564" spans="1:16" ht="24.75" customHeight="1" thickBot="1">
      <c r="A3564" s="504">
        <f>A3526+1</f>
        <v>96</v>
      </c>
      <c r="B3564" s="1083" t="s">
        <v>56</v>
      </c>
      <c r="C3564" s="1083"/>
      <c r="D3564" s="1083"/>
      <c r="E3564" s="1083"/>
      <c r="F3564" s="1083"/>
      <c r="G3564" s="1083"/>
      <c r="H3564" s="1083"/>
      <c r="I3564" s="1083"/>
      <c r="J3564" s="1083"/>
      <c r="K3564" s="1083"/>
      <c r="L3564" s="1083"/>
      <c r="M3564" s="1083"/>
      <c r="N3564" s="1083"/>
      <c r="O3564" s="1083"/>
    </row>
    <row r="3565" spans="1:16" ht="42" customHeight="1" thickTop="1">
      <c r="A3565" s="1084"/>
      <c r="B3565" s="1085"/>
      <c r="C3565" s="1086"/>
      <c r="D3565" s="1089" t="str">
        <f>Master!$E$8</f>
        <v>Govt. Sr. Secondary School Raimalwada</v>
      </c>
      <c r="E3565" s="1090"/>
      <c r="F3565" s="1090"/>
      <c r="G3565" s="1090"/>
      <c r="H3565" s="1090"/>
      <c r="I3565" s="1090"/>
      <c r="J3565" s="1090"/>
      <c r="K3565" s="1090"/>
      <c r="L3565" s="1090"/>
      <c r="M3565" s="1090"/>
      <c r="N3565" s="1090"/>
      <c r="O3565" s="1091"/>
    </row>
    <row r="3566" spans="1:16" ht="27.75" customHeight="1" thickBot="1">
      <c r="A3566" s="1084"/>
      <c r="B3566" s="1087"/>
      <c r="C3566" s="1088"/>
      <c r="D3566" s="1092" t="str">
        <f>Master!$E$11</f>
        <v>P.S.-Bapini (Jodhpur)</v>
      </c>
      <c r="E3566" s="1093"/>
      <c r="F3566" s="1093"/>
      <c r="G3566" s="1093"/>
      <c r="H3566" s="1093"/>
      <c r="I3566" s="1093"/>
      <c r="J3566" s="1093"/>
      <c r="K3566" s="1093"/>
      <c r="L3566" s="1093"/>
      <c r="M3566" s="1093"/>
      <c r="N3566" s="1093"/>
      <c r="O3566" s="1094"/>
    </row>
    <row r="3567" spans="1:16" ht="17.25" customHeight="1">
      <c r="A3567" s="1084"/>
      <c r="B3567" s="352"/>
      <c r="C3567" s="1095" t="s">
        <v>188</v>
      </c>
      <c r="D3567" s="1096"/>
      <c r="E3567" s="1096"/>
      <c r="F3567" s="1096"/>
      <c r="G3567" s="1097"/>
      <c r="H3567" s="1104" t="s">
        <v>161</v>
      </c>
      <c r="I3567" s="1104"/>
      <c r="J3567" s="1107">
        <f>VLOOKUP($A3564,'Class-9'!$B$9:$K$108,6)</f>
        <v>0</v>
      </c>
      <c r="K3567" s="1108"/>
      <c r="L3567" s="1113" t="s">
        <v>77</v>
      </c>
      <c r="M3567" s="1114"/>
      <c r="N3567" s="1115" t="str">
        <f>Master!$E$14</f>
        <v>08151106901</v>
      </c>
      <c r="O3567" s="1116"/>
    </row>
    <row r="3568" spans="1:16" ht="17.25" customHeight="1">
      <c r="A3568" s="1084"/>
      <c r="B3568" s="47"/>
      <c r="C3568" s="1098"/>
      <c r="D3568" s="1099"/>
      <c r="E3568" s="1099"/>
      <c r="F3568" s="1099"/>
      <c r="G3568" s="1100"/>
      <c r="H3568" s="1105"/>
      <c r="I3568" s="1105"/>
      <c r="J3568" s="1109"/>
      <c r="K3568" s="1110"/>
      <c r="L3568" s="1071" t="s">
        <v>73</v>
      </c>
      <c r="M3568" s="1072"/>
      <c r="N3568" s="1072"/>
      <c r="O3568" s="1073"/>
      <c r="P3568" s="165" t="s">
        <v>196</v>
      </c>
    </row>
    <row r="3569" spans="1:15" ht="17.25" customHeight="1" thickBot="1">
      <c r="A3569" s="1084"/>
      <c r="B3569" s="47"/>
      <c r="C3569" s="1101"/>
      <c r="D3569" s="1102"/>
      <c r="E3569" s="1102"/>
      <c r="F3569" s="1102"/>
      <c r="G3569" s="1103"/>
      <c r="H3569" s="1106"/>
      <c r="I3569" s="1106"/>
      <c r="J3569" s="1111"/>
      <c r="K3569" s="1112"/>
      <c r="L3569" s="1074" t="s">
        <v>57</v>
      </c>
      <c r="M3569" s="1075"/>
      <c r="N3569" s="1076" t="str">
        <f>Master!$E$6</f>
        <v>2021-22</v>
      </c>
      <c r="O3569" s="1077"/>
    </row>
    <row r="3570" spans="1:15" ht="21.75" customHeight="1">
      <c r="A3570" s="1084"/>
      <c r="B3570" s="49" t="s">
        <v>79</v>
      </c>
      <c r="C3570" s="1078" t="s">
        <v>22</v>
      </c>
      <c r="D3570" s="1079"/>
      <c r="E3570" s="1079"/>
      <c r="F3570" s="1080"/>
      <c r="G3570" s="482" t="s">
        <v>186</v>
      </c>
      <c r="H3570" s="1081">
        <f>VLOOKUP($A3564,'Class-9'!$B$9:$EX$108,4,0)</f>
        <v>0</v>
      </c>
      <c r="I3570" s="1081"/>
      <c r="J3570" s="1081"/>
      <c r="K3570" s="1081"/>
      <c r="L3570" s="1081"/>
      <c r="M3570" s="1081"/>
      <c r="N3570" s="1081"/>
      <c r="O3570" s="1082"/>
    </row>
    <row r="3571" spans="1:15" ht="21.75" customHeight="1">
      <c r="A3571" s="1084"/>
      <c r="B3571" s="49" t="s">
        <v>79</v>
      </c>
      <c r="C3571" s="1065" t="s">
        <v>24</v>
      </c>
      <c r="D3571" s="1066"/>
      <c r="E3571" s="1066"/>
      <c r="F3571" s="1067"/>
      <c r="G3571" s="483" t="s">
        <v>186</v>
      </c>
      <c r="H3571" s="1068">
        <f>VLOOKUP($A3564,'Class-9'!$B$9:$EX$108,7,0)</f>
        <v>0</v>
      </c>
      <c r="I3571" s="1068"/>
      <c r="J3571" s="1068"/>
      <c r="K3571" s="1068"/>
      <c r="L3571" s="1068"/>
      <c r="M3571" s="1068"/>
      <c r="N3571" s="1068"/>
      <c r="O3571" s="1069"/>
    </row>
    <row r="3572" spans="1:15" ht="21.75" customHeight="1">
      <c r="A3572" s="1084"/>
      <c r="B3572" s="49" t="s">
        <v>79</v>
      </c>
      <c r="C3572" s="1065" t="s">
        <v>25</v>
      </c>
      <c r="D3572" s="1066"/>
      <c r="E3572" s="1066"/>
      <c r="F3572" s="1067"/>
      <c r="G3572" s="483" t="s">
        <v>186</v>
      </c>
      <c r="H3572" s="1068">
        <f>VLOOKUP($A3564,'Class-9'!$B$9:$EX$108,8,0)</f>
        <v>0</v>
      </c>
      <c r="I3572" s="1068"/>
      <c r="J3572" s="1068"/>
      <c r="K3572" s="1068"/>
      <c r="L3572" s="1068"/>
      <c r="M3572" s="1068"/>
      <c r="N3572" s="1068"/>
      <c r="O3572" s="1069"/>
    </row>
    <row r="3573" spans="1:15" ht="21.75" customHeight="1">
      <c r="A3573" s="1084"/>
      <c r="B3573" s="49" t="s">
        <v>79</v>
      </c>
      <c r="C3573" s="1065" t="s">
        <v>58</v>
      </c>
      <c r="D3573" s="1066"/>
      <c r="E3573" s="1066"/>
      <c r="F3573" s="1067"/>
      <c r="G3573" s="483" t="s">
        <v>186</v>
      </c>
      <c r="H3573" s="1068">
        <f>VLOOKUP($A3564,'Class-9'!$B$9:$EX$108,9,0)</f>
        <v>0</v>
      </c>
      <c r="I3573" s="1068"/>
      <c r="J3573" s="1068"/>
      <c r="K3573" s="1068"/>
      <c r="L3573" s="1068"/>
      <c r="M3573" s="1068"/>
      <c r="N3573" s="1068"/>
      <c r="O3573" s="1069"/>
    </row>
    <row r="3574" spans="1:15" ht="21.75" customHeight="1">
      <c r="A3574" s="1084"/>
      <c r="B3574" s="49" t="s">
        <v>79</v>
      </c>
      <c r="C3574" s="1065" t="s">
        <v>59</v>
      </c>
      <c r="D3574" s="1066"/>
      <c r="E3574" s="1066"/>
      <c r="F3574" s="1067"/>
      <c r="G3574" s="483" t="s">
        <v>186</v>
      </c>
      <c r="H3574" s="1070" t="str">
        <f>CONCATENATE('Class-9'!$G$4,'Class-9'!$J$4)</f>
        <v>9(A)</v>
      </c>
      <c r="I3574" s="1068"/>
      <c r="J3574" s="1068"/>
      <c r="K3574" s="1068"/>
      <c r="L3574" s="1068"/>
      <c r="M3574" s="1068"/>
      <c r="N3574" s="1068"/>
      <c r="O3574" s="1069"/>
    </row>
    <row r="3575" spans="1:15" ht="21.75" customHeight="1" thickBot="1">
      <c r="A3575" s="1084"/>
      <c r="B3575" s="49" t="s">
        <v>79</v>
      </c>
      <c r="C3575" s="1145" t="s">
        <v>27</v>
      </c>
      <c r="D3575" s="1146"/>
      <c r="E3575" s="1146"/>
      <c r="F3575" s="1147"/>
      <c r="G3575" s="484" t="s">
        <v>186</v>
      </c>
      <c r="H3575" s="1148">
        <f>VLOOKUP($A3564,'Class-9'!$B$9:$EX$108,10,0)</f>
        <v>0</v>
      </c>
      <c r="I3575" s="1148"/>
      <c r="J3575" s="1148"/>
      <c r="K3575" s="1148"/>
      <c r="L3575" s="1148"/>
      <c r="M3575" s="1148"/>
      <c r="N3575" s="1148"/>
      <c r="O3575" s="1149"/>
    </row>
    <row r="3576" spans="1:15" ht="19.5" customHeight="1">
      <c r="A3576" s="1084"/>
      <c r="B3576" s="60" t="s">
        <v>79</v>
      </c>
      <c r="C3576" s="1150" t="s">
        <v>60</v>
      </c>
      <c r="D3576" s="1151"/>
      <c r="E3576" s="1154" t="s">
        <v>83</v>
      </c>
      <c r="F3576" s="1154" t="s">
        <v>84</v>
      </c>
      <c r="G3576" s="1156" t="s">
        <v>33</v>
      </c>
      <c r="H3576" s="1158" t="s">
        <v>61</v>
      </c>
      <c r="I3576" s="1158"/>
      <c r="J3576" s="1159"/>
      <c r="K3576" s="1160" t="s">
        <v>100</v>
      </c>
      <c r="L3576" s="1161"/>
      <c r="M3576" s="1162"/>
      <c r="N3576" s="1154" t="s">
        <v>91</v>
      </c>
      <c r="O3576" s="1163" t="s">
        <v>209</v>
      </c>
    </row>
    <row r="3577" spans="1:15" ht="21.75" customHeight="1">
      <c r="A3577" s="1084"/>
      <c r="B3577" s="60"/>
      <c r="C3577" s="1152"/>
      <c r="D3577" s="1153"/>
      <c r="E3577" s="1155"/>
      <c r="F3577" s="1155"/>
      <c r="G3577" s="1157"/>
      <c r="H3577" s="507" t="s">
        <v>32</v>
      </c>
      <c r="I3577" s="347" t="s">
        <v>199</v>
      </c>
      <c r="J3577" s="508" t="s">
        <v>33</v>
      </c>
      <c r="K3577" s="507" t="s">
        <v>32</v>
      </c>
      <c r="L3577" s="347" t="s">
        <v>199</v>
      </c>
      <c r="M3577" s="508" t="s">
        <v>33</v>
      </c>
      <c r="N3577" s="1155"/>
      <c r="O3577" s="1164"/>
    </row>
    <row r="3578" spans="1:15" ht="21.75" customHeight="1" thickBot="1">
      <c r="A3578" s="1084"/>
      <c r="B3578" s="60" t="s">
        <v>79</v>
      </c>
      <c r="C3578" s="1139" t="s">
        <v>62</v>
      </c>
      <c r="D3578" s="1140"/>
      <c r="E3578" s="509">
        <f>'Class-9'!$L$7</f>
        <v>20</v>
      </c>
      <c r="F3578" s="509">
        <f>'Class-9'!$M$7</f>
        <v>20</v>
      </c>
      <c r="G3578" s="510">
        <f>SUM(E3578:F3578)</f>
        <v>40</v>
      </c>
      <c r="H3578" s="509">
        <f>'Class-9'!$O$7</f>
        <v>48</v>
      </c>
      <c r="I3578" s="509">
        <f>'Class-9'!$P$7</f>
        <v>12</v>
      </c>
      <c r="J3578" s="510">
        <f>SUM(H3578:I3578)</f>
        <v>60</v>
      </c>
      <c r="K3578" s="509">
        <f>'Class-9'!$R$7</f>
        <v>80</v>
      </c>
      <c r="L3578" s="509">
        <f>'Class-9'!$S$7</f>
        <v>20</v>
      </c>
      <c r="M3578" s="510">
        <f>SUM(K3578:L3578)</f>
        <v>100</v>
      </c>
      <c r="N3578" s="509">
        <f>SUM(G3578,J3578,M3578)</f>
        <v>200</v>
      </c>
      <c r="O3578" s="1165"/>
    </row>
    <row r="3579" spans="1:15" ht="17.25" customHeight="1">
      <c r="A3579" s="1084"/>
      <c r="B3579" s="60" t="s">
        <v>79</v>
      </c>
      <c r="C3579" s="1141" t="str">
        <f>'Class-9'!$L$3</f>
        <v>HINDI</v>
      </c>
      <c r="D3579" s="1142"/>
      <c r="E3579" s="511">
        <f>IF($J3567="TC",0,IF($J3567="Nso",0,VLOOKUP($A3564,'Class-9'!$B$9:$EX$108,11,0)))</f>
        <v>0</v>
      </c>
      <c r="F3579" s="511">
        <f>IF($J3567="TC",0,IF($J3567="Nso",0,VLOOKUP($A3564,'Class-9'!$B$9:$EX$108,12,0)))</f>
        <v>0</v>
      </c>
      <c r="G3579" s="512">
        <f>E3579+F3579</f>
        <v>0</v>
      </c>
      <c r="H3579" s="511">
        <f>IF($J3567="TC",0,IF($J3567="Nso",0,VLOOKUP($A3564,'Class-9'!$B$9:$EX$108,14,0)))</f>
        <v>0</v>
      </c>
      <c r="I3579" s="511">
        <f>IF($J3567="TC",0,IF($J3567="Nso",0,VLOOKUP($A3564,'Class-9'!$B$9:$EX$108,15,0)))</f>
        <v>0</v>
      </c>
      <c r="J3579" s="512">
        <f>H3579+I3579</f>
        <v>0</v>
      </c>
      <c r="K3579" s="511">
        <f>IF($J3567="TC",0,IF($J3567="Nso",0,VLOOKUP($A3564,'Class-9'!$B$9:$EX$108,17,0)))</f>
        <v>0</v>
      </c>
      <c r="L3579" s="511">
        <f>IF($J3567="Nso",0,VLOOKUP($A3564,'Class-9'!$B$9:$EX$108,18,0))</f>
        <v>0</v>
      </c>
      <c r="M3579" s="512">
        <f>K3579+L3579</f>
        <v>0</v>
      </c>
      <c r="N3579" s="511">
        <f>G3579+J3579+M3579</f>
        <v>0</v>
      </c>
      <c r="O3579" s="513" t="str">
        <f>IF($J3567="TC",0,IF($J3567="Nso",0,VLOOKUP($A3564,'Class-9'!$B$9:$EX$108,24,0)))</f>
        <v/>
      </c>
    </row>
    <row r="3580" spans="1:15" ht="17.25" customHeight="1">
      <c r="A3580" s="1084"/>
      <c r="B3580" s="60" t="s">
        <v>79</v>
      </c>
      <c r="C3580" s="1143" t="str">
        <f>'Class-9'!$Z$3</f>
        <v>ENGLISH</v>
      </c>
      <c r="D3580" s="1144"/>
      <c r="E3580" s="511">
        <f>IF($J3567="TC",0,IF($J3567="Nso",0,VLOOKUP($A3564,'Class-9'!$B$9:$EX$108,25,0)))</f>
        <v>0</v>
      </c>
      <c r="F3580" s="511">
        <f>IF($J3567="TC",0,IF($J3567="Nso",0,VLOOKUP($A3564,'Class-9'!$B$9:$EX$108,26,0)))</f>
        <v>0</v>
      </c>
      <c r="G3580" s="514">
        <f t="shared" ref="G3580:G3584" si="380">E3580+F3580</f>
        <v>0</v>
      </c>
      <c r="H3580" s="472">
        <f>IF($J3567="TC",0,IF($J3567="Nso",0,VLOOKUP($A3564,'Class-9'!$B$9:$EX$108,28,0)))</f>
        <v>0</v>
      </c>
      <c r="I3580" s="511">
        <f>IF($J3567="TC",0,IF($J3567="Nso",0,VLOOKUP($A3564,'Class-9'!$B$9:$EX$108,29,0)))</f>
        <v>0</v>
      </c>
      <c r="J3580" s="514">
        <f t="shared" ref="J3580:J3584" si="381">H3580+I3580</f>
        <v>0</v>
      </c>
      <c r="K3580" s="511">
        <f>IF($J3567="TC",0,IF($J3567="Nso",0,VLOOKUP($A3564,'Class-9'!$B$9:$EX$108,31,0)))</f>
        <v>0</v>
      </c>
      <c r="L3580" s="511">
        <f>IF($J3567="Nso",0,VLOOKUP($A3564,'Class-9'!$B$9:$EX$108,32,0))</f>
        <v>0</v>
      </c>
      <c r="M3580" s="514">
        <f t="shared" ref="M3580:M3584" si="382">K3580+L3580</f>
        <v>0</v>
      </c>
      <c r="N3580" s="511">
        <f t="shared" ref="N3580:N3584" si="383">G3580+J3580+M3580</f>
        <v>0</v>
      </c>
      <c r="O3580" s="513" t="str">
        <f>IF($J3567="TC",0,IF($J3567="Nso",0,VLOOKUP($A3564,'Class-9'!$B$9:$EX$108,38,0)))</f>
        <v/>
      </c>
    </row>
    <row r="3581" spans="1:15" ht="17.25" customHeight="1">
      <c r="A3581" s="1084"/>
      <c r="B3581" s="60" t="s">
        <v>79</v>
      </c>
      <c r="C3581" s="1143" t="str">
        <f>'Class-9'!$AN$3</f>
        <v>SANSKRIT</v>
      </c>
      <c r="D3581" s="1144"/>
      <c r="E3581" s="511">
        <f>IF($J3567="TC",0,IF($J3567="Nso",0,VLOOKUP($A3564,'Class-9'!$B$9:$EX$108,39,0)))</f>
        <v>0</v>
      </c>
      <c r="F3581" s="511">
        <f>IF($J3567="TC",0,IF($J3567="TC",0,IF($J3567="Nso",0,VLOOKUP($A3564,'Class-9'!$B$9:$EX$108,40,0))))</f>
        <v>0</v>
      </c>
      <c r="G3581" s="514">
        <f t="shared" si="380"/>
        <v>0</v>
      </c>
      <c r="H3581" s="472">
        <f>IF($J3567="TC",0,IF($J3567="Nso",0,VLOOKUP($A3564,'Class-9'!$B$9:$EX$108,42,0)))</f>
        <v>0</v>
      </c>
      <c r="I3581" s="511">
        <f>IF($J3567="TC",0,IF($J3567="Nso",0,VLOOKUP($A3564,'Class-9'!$B$9:$EX$108,43,0)))</f>
        <v>0</v>
      </c>
      <c r="J3581" s="514">
        <f t="shared" si="381"/>
        <v>0</v>
      </c>
      <c r="K3581" s="511">
        <f>IF($J3567="TC",0,IF($J3567="Nso",0,VLOOKUP($A3564,'Class-9'!$B$9:$EX$108,45,0)))</f>
        <v>0</v>
      </c>
      <c r="L3581" s="511">
        <f>IF($J3567="Nso",0,VLOOKUP($A3564,'Class-9'!$B$9:$EX$108,46,0))</f>
        <v>0</v>
      </c>
      <c r="M3581" s="514">
        <f t="shared" si="382"/>
        <v>0</v>
      </c>
      <c r="N3581" s="511">
        <f t="shared" si="383"/>
        <v>0</v>
      </c>
      <c r="O3581" s="513" t="str">
        <f>IF($J3567="TC",0,IF($J3567="Nso",0,VLOOKUP($A3564,'Class-9'!$B$9:$EX$108,52,0)))</f>
        <v/>
      </c>
    </row>
    <row r="3582" spans="1:15" ht="17.25" customHeight="1">
      <c r="A3582" s="1084"/>
      <c r="B3582" s="60" t="s">
        <v>79</v>
      </c>
      <c r="C3582" s="1143" t="str">
        <f>'Class-9'!$BB$3</f>
        <v>SCIENCE</v>
      </c>
      <c r="D3582" s="1144"/>
      <c r="E3582" s="511">
        <f>IF($J3567="TC",0,IF($J3567="Nso",0,VLOOKUP($A3564,'Class-9'!$B$9:$EX$108,53,0)))</f>
        <v>0</v>
      </c>
      <c r="F3582" s="511">
        <f>IF($J3567="TC",0,IF($J3567="Nso",0,VLOOKUP($A3564,'Class-9'!$B$9:$EX$108,54,0)))</f>
        <v>0</v>
      </c>
      <c r="G3582" s="514">
        <f t="shared" si="380"/>
        <v>0</v>
      </c>
      <c r="H3582" s="472">
        <f>IF($J3567="TC",0,IF($J3567="Nso",0,VLOOKUP($A3564,'Class-9'!$B$9:$EX$108,56,0)))</f>
        <v>0</v>
      </c>
      <c r="I3582" s="511">
        <f>IF($J3567="TC",0,IF($J3567="Nso",0,VLOOKUP($A3564,'Class-9'!$B$9:$EX$108,57,0)))</f>
        <v>0</v>
      </c>
      <c r="J3582" s="514">
        <f t="shared" si="381"/>
        <v>0</v>
      </c>
      <c r="K3582" s="511">
        <f>IF($J3567="TC",0,IF($J3567="Nso",0,VLOOKUP($A3564,'Class-9'!$B$9:$EX$108,59,0)))</f>
        <v>0</v>
      </c>
      <c r="L3582" s="511">
        <f>IF($J3567="Nso",0,VLOOKUP($A3564,'Class-9'!$B$9:$EX$108,60,0))</f>
        <v>0</v>
      </c>
      <c r="M3582" s="514">
        <f t="shared" si="382"/>
        <v>0</v>
      </c>
      <c r="N3582" s="511">
        <f t="shared" si="383"/>
        <v>0</v>
      </c>
      <c r="O3582" s="513" t="str">
        <f>IF($J3567="TC",0,IF($J3567="Nso",0,VLOOKUP($A3564,'Class-9'!$B$9:$EX$108,66,0)))</f>
        <v/>
      </c>
    </row>
    <row r="3583" spans="1:15" ht="17.25" customHeight="1">
      <c r="A3583" s="1084"/>
      <c r="B3583" s="60" t="s">
        <v>79</v>
      </c>
      <c r="C3583" s="1143" t="str">
        <f>'Class-9'!$BP$3</f>
        <v>MATHEMATICS</v>
      </c>
      <c r="D3583" s="1144"/>
      <c r="E3583" s="511">
        <f>IF($J3567="TC",0,IF($J3567="Nso",0,VLOOKUP($A3564,'Class-9'!$B$9:$EX$108,67,0)))</f>
        <v>0</v>
      </c>
      <c r="F3583" s="511">
        <f>IF($J3567="TC",0,IF($J3567="Nso",0,VLOOKUP($A3564,'Class-9'!$B$9:$EX$108,68,0)))</f>
        <v>0</v>
      </c>
      <c r="G3583" s="514">
        <f t="shared" si="380"/>
        <v>0</v>
      </c>
      <c r="H3583" s="472">
        <f>IF($J3567="TC",0,IF($J3567="Nso",0,VLOOKUP($A3564,'Class-9'!$B$9:$EX$108,70,0)))</f>
        <v>0</v>
      </c>
      <c r="I3583" s="511">
        <f>IF($J3567="TC",0,IF($J3567="Nso",0,VLOOKUP($A3564,'Class-9'!$B$9:$EX$108,71,0)))</f>
        <v>0</v>
      </c>
      <c r="J3583" s="514">
        <f t="shared" si="381"/>
        <v>0</v>
      </c>
      <c r="K3583" s="511">
        <f>IF($J3567="TC",0,IF($J3567="Nso",0,VLOOKUP($A3564,'Class-9'!$B$9:$EX$108,73,0)))</f>
        <v>0</v>
      </c>
      <c r="L3583" s="511">
        <f>IF($J3567="Nso",0,VLOOKUP($A3564,'Class-9'!$B$9:$EX$108,74,0))</f>
        <v>0</v>
      </c>
      <c r="M3583" s="514">
        <f t="shared" si="382"/>
        <v>0</v>
      </c>
      <c r="N3583" s="511">
        <f t="shared" si="383"/>
        <v>0</v>
      </c>
      <c r="O3583" s="513" t="str">
        <f>IF($J3567="TC",0,IF($J3567="Nso",0,VLOOKUP($A3564,'Class-9'!$B$9:$EX$108,80,0)))</f>
        <v/>
      </c>
    </row>
    <row r="3584" spans="1:15" ht="17.25" customHeight="1" thickBot="1">
      <c r="A3584" s="1084"/>
      <c r="B3584" s="60" t="s">
        <v>79</v>
      </c>
      <c r="C3584" s="1117" t="str">
        <f>'Class-9'!$CD$3</f>
        <v>SOCIAL SCIENCE</v>
      </c>
      <c r="D3584" s="1118"/>
      <c r="E3584" s="511">
        <f>IF($J3567="TC",0,IF($J3567="Nso",0,VLOOKUP($A3564,'Class-9'!$B$9:$EX$108,81,0)))</f>
        <v>0</v>
      </c>
      <c r="F3584" s="511">
        <f>IF($J3567="TC",0,IF($J3567="Nso",0,VLOOKUP($A3564,'Class-9'!$B$9:$EX$108,82,0)))</f>
        <v>0</v>
      </c>
      <c r="G3584" s="515">
        <f t="shared" si="380"/>
        <v>0</v>
      </c>
      <c r="H3584" s="516">
        <f>IF($J3567="TC",0,IF($J3567="Nso",0,VLOOKUP($A3564,'Class-9'!$B$9:$EX$108,84,0)))</f>
        <v>0</v>
      </c>
      <c r="I3584" s="511">
        <f>IF($J3567="TC",0,IF($J3567="Nso",0,VLOOKUP($A3564,'Class-9'!$B$9:$EX$108,85,0)))</f>
        <v>0</v>
      </c>
      <c r="J3584" s="515">
        <f t="shared" si="381"/>
        <v>0</v>
      </c>
      <c r="K3584" s="511">
        <f>IF($J3567="TC",0,IF($J3567="Nso",0,VLOOKUP($A3564,'Class-9'!$B$9:$EX$108,87,0)))</f>
        <v>0</v>
      </c>
      <c r="L3584" s="511">
        <f>IF($J3567="Nso",0,VLOOKUP($A3564,'Class-9'!$B$9:$EX$108,88,0))</f>
        <v>0</v>
      </c>
      <c r="M3584" s="515">
        <f t="shared" si="382"/>
        <v>0</v>
      </c>
      <c r="N3584" s="511">
        <f t="shared" si="383"/>
        <v>0</v>
      </c>
      <c r="O3584" s="513" t="str">
        <f>IF($J3567="TC",0,IF($J3567="Nso",0,VLOOKUP($A3564,'Class-9'!$B$9:$EX$108,94,0)))</f>
        <v/>
      </c>
    </row>
    <row r="3585" spans="1:15" ht="21.75" customHeight="1">
      <c r="A3585" s="1084"/>
      <c r="B3585" s="60" t="s">
        <v>79</v>
      </c>
      <c r="C3585" s="1119" t="s">
        <v>92</v>
      </c>
      <c r="D3585" s="1120"/>
      <c r="E3585" s="1121"/>
      <c r="F3585" s="1125" t="s">
        <v>93</v>
      </c>
      <c r="G3585" s="1126"/>
      <c r="H3585" s="1127" t="s">
        <v>94</v>
      </c>
      <c r="I3585" s="1128"/>
      <c r="J3585" s="1129" t="s">
        <v>47</v>
      </c>
      <c r="K3585" s="1130"/>
      <c r="L3585" s="517" t="s">
        <v>114</v>
      </c>
      <c r="M3585" s="1131" t="s">
        <v>45</v>
      </c>
      <c r="N3585" s="1132"/>
      <c r="O3585" s="518" t="s">
        <v>49</v>
      </c>
    </row>
    <row r="3586" spans="1:15" ht="21.75" customHeight="1" thickBot="1">
      <c r="A3586" s="1084"/>
      <c r="B3586" s="60" t="s">
        <v>79</v>
      </c>
      <c r="C3586" s="1122"/>
      <c r="D3586" s="1123"/>
      <c r="E3586" s="1124"/>
      <c r="F3586" s="1133">
        <f>IF($J3567="TC",0,IF($J3567="Nso",0,VLOOKUP($A3564,'Class-9'!$B$9:$EX$108,146,0)))</f>
        <v>0</v>
      </c>
      <c r="G3586" s="1134"/>
      <c r="H3586" s="1133">
        <f>IF($J3567="TC",0,IF($J3567="Nso",0,VLOOKUP($A3564,'Class-9'!$B$9:$EX$108,147,0)))</f>
        <v>0</v>
      </c>
      <c r="I3586" s="1134"/>
      <c r="J3586" s="1135">
        <f>IF($J3567="TC",0,IF($J3567="Nso",0,VLOOKUP($A3564,'Class-9'!$B$9:$EX$108,148,0)))</f>
        <v>0</v>
      </c>
      <c r="K3586" s="1136"/>
      <c r="L3586" s="349" t="str">
        <f>IF($J3567="TC",0,IF($J3567="Nso",0,VLOOKUP($A3564,'Class-9'!$B$9:$EX$108,149,0)))</f>
        <v/>
      </c>
      <c r="M3586" s="1137" t="str">
        <f>IF($J3567="TC","TC",IF($J3567="Nso","NSO",VLOOKUP($A3564,'Class-9'!$B$9:$EX$108,150,0)))</f>
        <v/>
      </c>
      <c r="N3586" s="1138"/>
      <c r="O3586" s="123" t="str">
        <f>IF($J3567="Nso",0,VLOOKUP($A3564,'Class-9'!$B$9:$EX$108,152,0))</f>
        <v/>
      </c>
    </row>
    <row r="3587" spans="1:15" ht="21.75" customHeight="1">
      <c r="A3587" s="1084"/>
      <c r="B3587" s="60" t="s">
        <v>79</v>
      </c>
      <c r="C3587" s="1186" t="s">
        <v>65</v>
      </c>
      <c r="D3587" s="1187"/>
      <c r="E3587" s="1187"/>
      <c r="F3587" s="1187"/>
      <c r="G3587" s="1187"/>
      <c r="H3587" s="1188"/>
      <c r="I3587" s="1189" t="s">
        <v>66</v>
      </c>
      <c r="J3587" s="1190"/>
      <c r="K3587" s="1190"/>
      <c r="L3587" s="124">
        <f>VLOOKUP($A3564,'Class-9'!$B$9:$EX$108,143,0)</f>
        <v>0</v>
      </c>
      <c r="M3587" s="1191" t="s">
        <v>126</v>
      </c>
      <c r="N3587" s="1192"/>
      <c r="O3587" s="1193"/>
    </row>
    <row r="3588" spans="1:15" ht="21.75" customHeight="1" thickBot="1">
      <c r="A3588" s="1084"/>
      <c r="B3588" s="60" t="s">
        <v>79</v>
      </c>
      <c r="C3588" s="1194" t="s">
        <v>60</v>
      </c>
      <c r="D3588" s="1195"/>
      <c r="E3588" s="1195"/>
      <c r="F3588" s="1196" t="s">
        <v>197</v>
      </c>
      <c r="G3588" s="1196"/>
      <c r="H3588" s="351" t="s">
        <v>53</v>
      </c>
      <c r="I3588" s="1197" t="s">
        <v>67</v>
      </c>
      <c r="J3588" s="1198"/>
      <c r="K3588" s="1198"/>
      <c r="L3588" s="174">
        <f>VLOOKUP($A3564,'Class-9'!$B$9:$EX$108,144,0)</f>
        <v>0</v>
      </c>
      <c r="M3588" s="1199" t="str">
        <f>IF($J3567="TC",0,IF($J3567="Nso",0,VLOOKUP($A3564,'Class-9'!$B$9:$EX$108,145,0)))</f>
        <v/>
      </c>
      <c r="N3588" s="1200"/>
      <c r="O3588" s="1201"/>
    </row>
    <row r="3589" spans="1:15" ht="21.75" customHeight="1">
      <c r="A3589" s="1084"/>
      <c r="B3589" s="60" t="s">
        <v>79</v>
      </c>
      <c r="C3589" s="1194"/>
      <c r="D3589" s="1195"/>
      <c r="E3589" s="1195"/>
      <c r="F3589" s="1196"/>
      <c r="G3589" s="1196"/>
      <c r="H3589" s="490" t="s">
        <v>203</v>
      </c>
      <c r="I3589" s="1202" t="s">
        <v>68</v>
      </c>
      <c r="J3589" s="1203"/>
      <c r="K3589" s="1203"/>
      <c r="L3589" s="1204">
        <f>IF($J3567="TC","Transferred",IF($J3567="Nso","NameSeparated",VLOOKUP($A3564,'Class-9'!$B$9:$EX$108,153,0)))</f>
        <v>0</v>
      </c>
      <c r="M3589" s="1204"/>
      <c r="N3589" s="1204"/>
      <c r="O3589" s="1205"/>
    </row>
    <row r="3590" spans="1:15" s="489" customFormat="1" ht="17.25" customHeight="1">
      <c r="A3590" s="1084"/>
      <c r="B3590" s="488" t="s">
        <v>79</v>
      </c>
      <c r="C3590" s="1166" t="str">
        <f>'Class-9'!$CR$3</f>
        <v>Foundation Of Information Tech.</v>
      </c>
      <c r="D3590" s="1167"/>
      <c r="E3590" s="1168"/>
      <c r="F3590" s="1169" t="str">
        <f>IF($J3567="TC",0,IF($J3567="Nso",0,VLOOKUP($A3564,'Class-9'!$B$9:$GA$108,170,0)))</f>
        <v>0/200</v>
      </c>
      <c r="G3590" s="1169"/>
      <c r="H3590" s="122">
        <f>IF($J3567="TC",0,IF($J3567="Nso",0,VLOOKUP($A3564,'Class-9'!$B$9:$GA$108,106,0)))</f>
        <v>0</v>
      </c>
      <c r="I3590" s="1170" t="s">
        <v>81</v>
      </c>
      <c r="J3590" s="1171"/>
      <c r="K3590" s="1171"/>
      <c r="L3590" s="1172">
        <f>'Class-9'!$T$2</f>
        <v>44676</v>
      </c>
      <c r="M3590" s="1173"/>
      <c r="N3590" s="1173"/>
      <c r="O3590" s="1174"/>
    </row>
    <row r="3591" spans="1:15" s="489" customFormat="1" ht="17.25" customHeight="1">
      <c r="A3591" s="1084"/>
      <c r="B3591" s="488" t="s">
        <v>79</v>
      </c>
      <c r="C3591" s="1175" t="str">
        <f>'Class-9'!$DD$3</f>
        <v>Health &amp; Phy. Edu.</v>
      </c>
      <c r="D3591" s="1169"/>
      <c r="E3591" s="1169"/>
      <c r="F3591" s="1176" t="str">
        <f>IF($J3567="TC",0,IF($J3567="Nso",0,VLOOKUP($A3564,'Class-9'!$B$9:$GA$108,174,0)))</f>
        <v>0/200</v>
      </c>
      <c r="G3591" s="1177"/>
      <c r="H3591" s="122">
        <f>IF($J3567="TC",0,IF($J3567="Nso",0,VLOOKUP($A3564,'Class-9'!$B$9:$GA$108,118,0)))</f>
        <v>0</v>
      </c>
      <c r="I3591" s="1178"/>
      <c r="J3591" s="1179"/>
      <c r="K3591" s="1179"/>
      <c r="L3591" s="1179"/>
      <c r="M3591" s="1179"/>
      <c r="N3591" s="1179"/>
      <c r="O3591" s="1180"/>
    </row>
    <row r="3592" spans="1:15" s="489" customFormat="1" ht="17.25" customHeight="1">
      <c r="A3592" s="1084"/>
      <c r="B3592" s="488" t="s">
        <v>79</v>
      </c>
      <c r="C3592" s="1184" t="str">
        <f>'Class-9'!$DP$3</f>
        <v>S.U.P.W.</v>
      </c>
      <c r="D3592" s="1185"/>
      <c r="E3592" s="1185"/>
      <c r="F3592" s="1176" t="str">
        <f>IF($J3567="TC",0,IF($J3567="Nso",0,VLOOKUP($A3564,'Class-9'!$B$9:$GA$108,178,0)))</f>
        <v>0/100</v>
      </c>
      <c r="G3592" s="1177"/>
      <c r="H3592" s="122">
        <f>IF($J3567="TC",0,IF($J3567="Nso",0,VLOOKUP($A3564,'Class-9'!$B$9:$GA$108,124,0)))</f>
        <v>0</v>
      </c>
      <c r="I3592" s="1181"/>
      <c r="J3592" s="1182"/>
      <c r="K3592" s="1182"/>
      <c r="L3592" s="1182"/>
      <c r="M3592" s="1182"/>
      <c r="N3592" s="1182"/>
      <c r="O3592" s="1183"/>
    </row>
    <row r="3593" spans="1:15" s="489" customFormat="1" ht="17.25" customHeight="1">
      <c r="A3593" s="1084"/>
      <c r="B3593" s="488"/>
      <c r="C3593" s="1184" t="str">
        <f>'Class-9'!$DV$3</f>
        <v>ART EDUCATION</v>
      </c>
      <c r="D3593" s="1185"/>
      <c r="E3593" s="1185"/>
      <c r="F3593" s="1176" t="str">
        <f>IF($J3566="TC",0,IF($J3566="Nso",0,VLOOKUP($A3564,'Class-9'!$B$9:$GA$108,182,0)))</f>
        <v>0/100</v>
      </c>
      <c r="G3593" s="1177"/>
      <c r="H3593" s="122">
        <f>IF($J3566="TC",0,IF($J3566="Nso",0,VLOOKUP($A3564,'Class-9'!$B$9:$GA$108,130,0)))</f>
        <v>0</v>
      </c>
      <c r="I3593" s="1237" t="s">
        <v>95</v>
      </c>
      <c r="J3593" s="1221"/>
      <c r="K3593" s="1221"/>
      <c r="L3593" s="1221"/>
      <c r="M3593" s="1221"/>
      <c r="N3593" s="1221"/>
      <c r="O3593" s="1222"/>
    </row>
    <row r="3594" spans="1:15" s="489" customFormat="1" ht="17.25" customHeight="1" thickBot="1">
      <c r="A3594" s="1084"/>
      <c r="B3594" s="488" t="s">
        <v>79</v>
      </c>
      <c r="C3594" s="1238" t="str">
        <f>'Class-9'!$EB$3</f>
        <v>H &amp; C RAJ</v>
      </c>
      <c r="D3594" s="1239"/>
      <c r="E3594" s="1239"/>
      <c r="F3594" s="1240" t="str">
        <f>IF($J3567="TC",0,IF($J3567="Nso",0,VLOOKUP($A3564,'Class-9'!$B$9:$GZ$108,186,0)))</f>
        <v>0/200</v>
      </c>
      <c r="G3594" s="1241"/>
      <c r="H3594" s="468">
        <f>IF($J3567="TC",0,IF($J3567="Nso",0,VLOOKUP($A3564,'Class-9'!$B$9:$GAZ$108,142,0)))</f>
        <v>0</v>
      </c>
      <c r="I3594" s="1237" t="s">
        <v>74</v>
      </c>
      <c r="J3594" s="1221"/>
      <c r="K3594" s="1221"/>
      <c r="L3594" s="1221"/>
      <c r="M3594" s="1221"/>
      <c r="N3594" s="1221"/>
      <c r="O3594" s="1222"/>
    </row>
    <row r="3595" spans="1:15" ht="17.25" customHeight="1">
      <c r="A3595" s="1084"/>
      <c r="B3595" s="49" t="s">
        <v>79</v>
      </c>
      <c r="C3595" s="1209" t="s">
        <v>205</v>
      </c>
      <c r="D3595" s="1210"/>
      <c r="E3595" s="1211"/>
      <c r="F3595" s="1218" t="s">
        <v>206</v>
      </c>
      <c r="G3595" s="1219"/>
      <c r="H3595" s="519" t="s">
        <v>34</v>
      </c>
      <c r="I3595" s="1220" t="s">
        <v>75</v>
      </c>
      <c r="J3595" s="1221"/>
      <c r="K3595" s="1221"/>
      <c r="L3595" s="1221"/>
      <c r="M3595" s="1221"/>
      <c r="N3595" s="1221"/>
      <c r="O3595" s="1222"/>
    </row>
    <row r="3596" spans="1:15" ht="17.25" customHeight="1">
      <c r="A3596" s="1084"/>
      <c r="B3596" s="49" t="s">
        <v>79</v>
      </c>
      <c r="C3596" s="1212"/>
      <c r="D3596" s="1213"/>
      <c r="E3596" s="1214"/>
      <c r="F3596" s="1223" t="s">
        <v>207</v>
      </c>
      <c r="G3596" s="1224"/>
      <c r="H3596" s="520" t="s">
        <v>204</v>
      </c>
      <c r="I3596" s="1225" t="s">
        <v>76</v>
      </c>
      <c r="J3596" s="1226"/>
      <c r="K3596" s="1226"/>
      <c r="L3596" s="1226"/>
      <c r="M3596" s="1226"/>
      <c r="N3596" s="1226"/>
      <c r="O3596" s="1227"/>
    </row>
    <row r="3597" spans="1:15" ht="17.25" customHeight="1">
      <c r="A3597" s="1084"/>
      <c r="B3597" s="49" t="s">
        <v>79</v>
      </c>
      <c r="C3597" s="1212"/>
      <c r="D3597" s="1213"/>
      <c r="E3597" s="1214"/>
      <c r="F3597" s="1223" t="s">
        <v>211</v>
      </c>
      <c r="G3597" s="1224"/>
      <c r="H3597" s="520" t="s">
        <v>69</v>
      </c>
      <c r="I3597" s="1228"/>
      <c r="J3597" s="1229"/>
      <c r="K3597" s="1229"/>
      <c r="L3597" s="1229"/>
      <c r="M3597" s="1229"/>
      <c r="N3597" s="1229"/>
      <c r="O3597" s="1230"/>
    </row>
    <row r="3598" spans="1:15" ht="17.25" customHeight="1">
      <c r="A3598" s="1084"/>
      <c r="B3598" s="49" t="s">
        <v>79</v>
      </c>
      <c r="C3598" s="1212"/>
      <c r="D3598" s="1213"/>
      <c r="E3598" s="1214"/>
      <c r="F3598" s="1223" t="s">
        <v>212</v>
      </c>
      <c r="G3598" s="1224"/>
      <c r="H3598" s="520" t="s">
        <v>70</v>
      </c>
      <c r="I3598" s="1228"/>
      <c r="J3598" s="1229"/>
      <c r="K3598" s="1229"/>
      <c r="L3598" s="1229"/>
      <c r="M3598" s="1229"/>
      <c r="N3598" s="1229"/>
      <c r="O3598" s="1230"/>
    </row>
    <row r="3599" spans="1:15" ht="17.25" customHeight="1">
      <c r="A3599" s="1084"/>
      <c r="B3599" s="49" t="s">
        <v>79</v>
      </c>
      <c r="C3599" s="1212"/>
      <c r="D3599" s="1213"/>
      <c r="E3599" s="1214"/>
      <c r="F3599" s="1223" t="s">
        <v>125</v>
      </c>
      <c r="G3599" s="1224"/>
      <c r="H3599" s="520" t="s">
        <v>72</v>
      </c>
      <c r="I3599" s="1231" t="s">
        <v>96</v>
      </c>
      <c r="J3599" s="1232"/>
      <c r="K3599" s="1232"/>
      <c r="L3599" s="1232"/>
      <c r="M3599" s="1232"/>
      <c r="N3599" s="1232"/>
      <c r="O3599" s="1233"/>
    </row>
    <row r="3600" spans="1:15" ht="17.25" customHeight="1" thickBot="1">
      <c r="A3600" s="1084"/>
      <c r="B3600" s="62" t="s">
        <v>79</v>
      </c>
      <c r="C3600" s="1215"/>
      <c r="D3600" s="1216"/>
      <c r="E3600" s="1217"/>
      <c r="F3600" s="1206" t="s">
        <v>208</v>
      </c>
      <c r="G3600" s="1207"/>
      <c r="H3600" s="521" t="s">
        <v>71</v>
      </c>
      <c r="I3600" s="1234"/>
      <c r="J3600" s="1235"/>
      <c r="K3600" s="1235"/>
      <c r="L3600" s="1235"/>
      <c r="M3600" s="1235"/>
      <c r="N3600" s="1235"/>
      <c r="O3600" s="1236"/>
    </row>
    <row r="3601" spans="1:16" ht="24.75" customHeight="1" thickTop="1" thickBot="1">
      <c r="A3601" s="504">
        <f>A3564+1</f>
        <v>97</v>
      </c>
      <c r="B3601" s="1083" t="s">
        <v>56</v>
      </c>
      <c r="C3601" s="1083"/>
      <c r="D3601" s="1083"/>
      <c r="E3601" s="1083"/>
      <c r="F3601" s="1083"/>
      <c r="G3601" s="1083"/>
      <c r="H3601" s="1083"/>
      <c r="I3601" s="1083"/>
      <c r="J3601" s="1083"/>
      <c r="K3601" s="1083"/>
      <c r="L3601" s="1083"/>
      <c r="M3601" s="1083"/>
      <c r="N3601" s="1083"/>
      <c r="O3601" s="1083"/>
    </row>
    <row r="3602" spans="1:16" ht="42" customHeight="1" thickTop="1">
      <c r="A3602" s="1084"/>
      <c r="B3602" s="1085"/>
      <c r="C3602" s="1086"/>
      <c r="D3602" s="1089" t="str">
        <f>Master!$E$8</f>
        <v>Govt. Sr. Secondary School Raimalwada</v>
      </c>
      <c r="E3602" s="1090"/>
      <c r="F3602" s="1090"/>
      <c r="G3602" s="1090"/>
      <c r="H3602" s="1090"/>
      <c r="I3602" s="1090"/>
      <c r="J3602" s="1090"/>
      <c r="K3602" s="1090"/>
      <c r="L3602" s="1090"/>
      <c r="M3602" s="1090"/>
      <c r="N3602" s="1090"/>
      <c r="O3602" s="1091"/>
    </row>
    <row r="3603" spans="1:16" ht="27.75" customHeight="1" thickBot="1">
      <c r="A3603" s="1084"/>
      <c r="B3603" s="1087"/>
      <c r="C3603" s="1088"/>
      <c r="D3603" s="1092" t="str">
        <f>Master!$E$11</f>
        <v>P.S.-Bapini (Jodhpur)</v>
      </c>
      <c r="E3603" s="1093"/>
      <c r="F3603" s="1093"/>
      <c r="G3603" s="1093"/>
      <c r="H3603" s="1093"/>
      <c r="I3603" s="1093"/>
      <c r="J3603" s="1093"/>
      <c r="K3603" s="1093"/>
      <c r="L3603" s="1093"/>
      <c r="M3603" s="1093"/>
      <c r="N3603" s="1093"/>
      <c r="O3603" s="1094"/>
    </row>
    <row r="3604" spans="1:16" ht="17.25" customHeight="1">
      <c r="A3604" s="1084"/>
      <c r="B3604" s="352"/>
      <c r="C3604" s="1095" t="s">
        <v>188</v>
      </c>
      <c r="D3604" s="1096"/>
      <c r="E3604" s="1096"/>
      <c r="F3604" s="1096"/>
      <c r="G3604" s="1097"/>
      <c r="H3604" s="1104" t="s">
        <v>161</v>
      </c>
      <c r="I3604" s="1104"/>
      <c r="J3604" s="1107">
        <f>VLOOKUP($A3601,'Class-9'!$B$9:$K$108,6)</f>
        <v>0</v>
      </c>
      <c r="K3604" s="1108"/>
      <c r="L3604" s="1113" t="s">
        <v>77</v>
      </c>
      <c r="M3604" s="1114"/>
      <c r="N3604" s="1115" t="str">
        <f>Master!$E$14</f>
        <v>08151106901</v>
      </c>
      <c r="O3604" s="1116"/>
    </row>
    <row r="3605" spans="1:16" ht="17.25" customHeight="1">
      <c r="A3605" s="1084"/>
      <c r="B3605" s="47"/>
      <c r="C3605" s="1098"/>
      <c r="D3605" s="1099"/>
      <c r="E3605" s="1099"/>
      <c r="F3605" s="1099"/>
      <c r="G3605" s="1100"/>
      <c r="H3605" s="1105"/>
      <c r="I3605" s="1105"/>
      <c r="J3605" s="1109"/>
      <c r="K3605" s="1110"/>
      <c r="L3605" s="1071" t="s">
        <v>73</v>
      </c>
      <c r="M3605" s="1072"/>
      <c r="N3605" s="1072"/>
      <c r="O3605" s="1073"/>
      <c r="P3605" s="165" t="s">
        <v>196</v>
      </c>
    </row>
    <row r="3606" spans="1:16" ht="17.25" customHeight="1" thickBot="1">
      <c r="A3606" s="1084"/>
      <c r="B3606" s="47"/>
      <c r="C3606" s="1101"/>
      <c r="D3606" s="1102"/>
      <c r="E3606" s="1102"/>
      <c r="F3606" s="1102"/>
      <c r="G3606" s="1103"/>
      <c r="H3606" s="1106"/>
      <c r="I3606" s="1106"/>
      <c r="J3606" s="1111"/>
      <c r="K3606" s="1112"/>
      <c r="L3606" s="1074" t="s">
        <v>57</v>
      </c>
      <c r="M3606" s="1075"/>
      <c r="N3606" s="1076" t="str">
        <f>Master!$E$6</f>
        <v>2021-22</v>
      </c>
      <c r="O3606" s="1077"/>
    </row>
    <row r="3607" spans="1:16" ht="21.75" customHeight="1">
      <c r="A3607" s="1084"/>
      <c r="B3607" s="49" t="s">
        <v>79</v>
      </c>
      <c r="C3607" s="1078" t="s">
        <v>22</v>
      </c>
      <c r="D3607" s="1079"/>
      <c r="E3607" s="1079"/>
      <c r="F3607" s="1080"/>
      <c r="G3607" s="482" t="s">
        <v>186</v>
      </c>
      <c r="H3607" s="1081">
        <f>VLOOKUP($A3601,'Class-9'!$B$9:$EX$108,4,0)</f>
        <v>0</v>
      </c>
      <c r="I3607" s="1081"/>
      <c r="J3607" s="1081"/>
      <c r="K3607" s="1081"/>
      <c r="L3607" s="1081"/>
      <c r="M3607" s="1081"/>
      <c r="N3607" s="1081"/>
      <c r="O3607" s="1082"/>
    </row>
    <row r="3608" spans="1:16" ht="21.75" customHeight="1">
      <c r="A3608" s="1084"/>
      <c r="B3608" s="49" t="s">
        <v>79</v>
      </c>
      <c r="C3608" s="1065" t="s">
        <v>24</v>
      </c>
      <c r="D3608" s="1066"/>
      <c r="E3608" s="1066"/>
      <c r="F3608" s="1067"/>
      <c r="G3608" s="483" t="s">
        <v>186</v>
      </c>
      <c r="H3608" s="1068">
        <f>VLOOKUP($A3601,'Class-9'!$B$9:$EX$108,7,0)</f>
        <v>0</v>
      </c>
      <c r="I3608" s="1068"/>
      <c r="J3608" s="1068"/>
      <c r="K3608" s="1068"/>
      <c r="L3608" s="1068"/>
      <c r="M3608" s="1068"/>
      <c r="N3608" s="1068"/>
      <c r="O3608" s="1069"/>
    </row>
    <row r="3609" spans="1:16" ht="21.75" customHeight="1">
      <c r="A3609" s="1084"/>
      <c r="B3609" s="49" t="s">
        <v>79</v>
      </c>
      <c r="C3609" s="1065" t="s">
        <v>25</v>
      </c>
      <c r="D3609" s="1066"/>
      <c r="E3609" s="1066"/>
      <c r="F3609" s="1067"/>
      <c r="G3609" s="483" t="s">
        <v>186</v>
      </c>
      <c r="H3609" s="1068">
        <f>VLOOKUP($A3601,'Class-9'!$B$9:$EX$108,8,0)</f>
        <v>0</v>
      </c>
      <c r="I3609" s="1068"/>
      <c r="J3609" s="1068"/>
      <c r="K3609" s="1068"/>
      <c r="L3609" s="1068"/>
      <c r="M3609" s="1068"/>
      <c r="N3609" s="1068"/>
      <c r="O3609" s="1069"/>
    </row>
    <row r="3610" spans="1:16" ht="21.75" customHeight="1">
      <c r="A3610" s="1084"/>
      <c r="B3610" s="49" t="s">
        <v>79</v>
      </c>
      <c r="C3610" s="1065" t="s">
        <v>58</v>
      </c>
      <c r="D3610" s="1066"/>
      <c r="E3610" s="1066"/>
      <c r="F3610" s="1067"/>
      <c r="G3610" s="483" t="s">
        <v>186</v>
      </c>
      <c r="H3610" s="1068">
        <f>VLOOKUP($A3601,'Class-9'!$B$9:$EX$108,9,0)</f>
        <v>0</v>
      </c>
      <c r="I3610" s="1068"/>
      <c r="J3610" s="1068"/>
      <c r="K3610" s="1068"/>
      <c r="L3610" s="1068"/>
      <c r="M3610" s="1068"/>
      <c r="N3610" s="1068"/>
      <c r="O3610" s="1069"/>
    </row>
    <row r="3611" spans="1:16" ht="21.75" customHeight="1">
      <c r="A3611" s="1084"/>
      <c r="B3611" s="49" t="s">
        <v>79</v>
      </c>
      <c r="C3611" s="1065" t="s">
        <v>59</v>
      </c>
      <c r="D3611" s="1066"/>
      <c r="E3611" s="1066"/>
      <c r="F3611" s="1067"/>
      <c r="G3611" s="483" t="s">
        <v>186</v>
      </c>
      <c r="H3611" s="1070" t="str">
        <f>CONCATENATE('Class-9'!$G$4,'Class-9'!$J$4)</f>
        <v>9(A)</v>
      </c>
      <c r="I3611" s="1068"/>
      <c r="J3611" s="1068"/>
      <c r="K3611" s="1068"/>
      <c r="L3611" s="1068"/>
      <c r="M3611" s="1068"/>
      <c r="N3611" s="1068"/>
      <c r="O3611" s="1069"/>
    </row>
    <row r="3612" spans="1:16" ht="21.75" customHeight="1" thickBot="1">
      <c r="A3612" s="1084"/>
      <c r="B3612" s="49" t="s">
        <v>79</v>
      </c>
      <c r="C3612" s="1145" t="s">
        <v>27</v>
      </c>
      <c r="D3612" s="1146"/>
      <c r="E3612" s="1146"/>
      <c r="F3612" s="1147"/>
      <c r="G3612" s="484" t="s">
        <v>186</v>
      </c>
      <c r="H3612" s="1148">
        <f>VLOOKUP($A3601,'Class-9'!$B$9:$EX$108,10,0)</f>
        <v>0</v>
      </c>
      <c r="I3612" s="1148"/>
      <c r="J3612" s="1148"/>
      <c r="K3612" s="1148"/>
      <c r="L3612" s="1148"/>
      <c r="M3612" s="1148"/>
      <c r="N3612" s="1148"/>
      <c r="O3612" s="1149"/>
    </row>
    <row r="3613" spans="1:16" ht="19.5" customHeight="1">
      <c r="A3613" s="1084"/>
      <c r="B3613" s="60" t="s">
        <v>79</v>
      </c>
      <c r="C3613" s="1150" t="s">
        <v>60</v>
      </c>
      <c r="D3613" s="1151"/>
      <c r="E3613" s="1154" t="s">
        <v>83</v>
      </c>
      <c r="F3613" s="1154" t="s">
        <v>84</v>
      </c>
      <c r="G3613" s="1156" t="s">
        <v>33</v>
      </c>
      <c r="H3613" s="1158" t="s">
        <v>61</v>
      </c>
      <c r="I3613" s="1158"/>
      <c r="J3613" s="1159"/>
      <c r="K3613" s="1160" t="s">
        <v>100</v>
      </c>
      <c r="L3613" s="1161"/>
      <c r="M3613" s="1162"/>
      <c r="N3613" s="1154" t="s">
        <v>91</v>
      </c>
      <c r="O3613" s="1163" t="s">
        <v>209</v>
      </c>
    </row>
    <row r="3614" spans="1:16" ht="21.75" customHeight="1">
      <c r="A3614" s="1084"/>
      <c r="B3614" s="60"/>
      <c r="C3614" s="1152"/>
      <c r="D3614" s="1153"/>
      <c r="E3614" s="1155"/>
      <c r="F3614" s="1155"/>
      <c r="G3614" s="1157"/>
      <c r="H3614" s="507" t="s">
        <v>32</v>
      </c>
      <c r="I3614" s="347" t="s">
        <v>199</v>
      </c>
      <c r="J3614" s="508" t="s">
        <v>33</v>
      </c>
      <c r="K3614" s="507" t="s">
        <v>32</v>
      </c>
      <c r="L3614" s="347" t="s">
        <v>199</v>
      </c>
      <c r="M3614" s="508" t="s">
        <v>33</v>
      </c>
      <c r="N3614" s="1155"/>
      <c r="O3614" s="1164"/>
    </row>
    <row r="3615" spans="1:16" ht="21.75" customHeight="1" thickBot="1">
      <c r="A3615" s="1084"/>
      <c r="B3615" s="60" t="s">
        <v>79</v>
      </c>
      <c r="C3615" s="1139" t="s">
        <v>62</v>
      </c>
      <c r="D3615" s="1140"/>
      <c r="E3615" s="509">
        <f>'Class-9'!$L$7</f>
        <v>20</v>
      </c>
      <c r="F3615" s="509">
        <f>'Class-9'!$M$7</f>
        <v>20</v>
      </c>
      <c r="G3615" s="510">
        <f>SUM(E3615:F3615)</f>
        <v>40</v>
      </c>
      <c r="H3615" s="509">
        <f>'Class-9'!$O$7</f>
        <v>48</v>
      </c>
      <c r="I3615" s="509">
        <f>'Class-9'!$P$7</f>
        <v>12</v>
      </c>
      <c r="J3615" s="510">
        <f>SUM(H3615:I3615)</f>
        <v>60</v>
      </c>
      <c r="K3615" s="509">
        <f>'Class-9'!$R$7</f>
        <v>80</v>
      </c>
      <c r="L3615" s="509">
        <f>'Class-9'!$S$7</f>
        <v>20</v>
      </c>
      <c r="M3615" s="510">
        <f>SUM(K3615:L3615)</f>
        <v>100</v>
      </c>
      <c r="N3615" s="509">
        <f>SUM(G3615,J3615,M3615)</f>
        <v>200</v>
      </c>
      <c r="O3615" s="1165"/>
    </row>
    <row r="3616" spans="1:16" ht="17.25" customHeight="1">
      <c r="A3616" s="1084"/>
      <c r="B3616" s="60" t="s">
        <v>79</v>
      </c>
      <c r="C3616" s="1141" t="str">
        <f>'Class-9'!$L$3</f>
        <v>HINDI</v>
      </c>
      <c r="D3616" s="1142"/>
      <c r="E3616" s="511">
        <f>IF($J3604="TC",0,IF($J3604="Nso",0,VLOOKUP($A3601,'Class-9'!$B$9:$EX$108,11,0)))</f>
        <v>0</v>
      </c>
      <c r="F3616" s="511">
        <f>IF($J3604="TC",0,IF($J3604="Nso",0,VLOOKUP($A3601,'Class-9'!$B$9:$EX$108,12,0)))</f>
        <v>0</v>
      </c>
      <c r="G3616" s="512">
        <f>E3616+F3616</f>
        <v>0</v>
      </c>
      <c r="H3616" s="511">
        <f>IF($J3604="TC",0,IF($J3604="Nso",0,VLOOKUP($A3601,'Class-9'!$B$9:$EX$108,14,0)))</f>
        <v>0</v>
      </c>
      <c r="I3616" s="511">
        <f>IF($J3604="TC",0,IF($J3604="Nso",0,VLOOKUP($A3601,'Class-9'!$B$9:$EX$108,15,0)))</f>
        <v>0</v>
      </c>
      <c r="J3616" s="512">
        <f>H3616+I3616</f>
        <v>0</v>
      </c>
      <c r="K3616" s="511">
        <f>IF($J3604="TC",0,IF($J3604="Nso",0,VLOOKUP($A3601,'Class-9'!$B$9:$EX$108,17,0)))</f>
        <v>0</v>
      </c>
      <c r="L3616" s="511">
        <f>IF($J3604="Nso",0,VLOOKUP($A3601,'Class-9'!$B$9:$EX$108,18,0))</f>
        <v>0</v>
      </c>
      <c r="M3616" s="512">
        <f>K3616+L3616</f>
        <v>0</v>
      </c>
      <c r="N3616" s="511">
        <f>G3616+J3616+M3616</f>
        <v>0</v>
      </c>
      <c r="O3616" s="513" t="str">
        <f>IF($J3604="TC",0,IF($J3604="Nso",0,VLOOKUP($A3601,'Class-9'!$B$9:$EX$108,24,0)))</f>
        <v/>
      </c>
    </row>
    <row r="3617" spans="1:15" ht="17.25" customHeight="1">
      <c r="A3617" s="1084"/>
      <c r="B3617" s="60" t="s">
        <v>79</v>
      </c>
      <c r="C3617" s="1143" t="str">
        <f>'Class-9'!$Z$3</f>
        <v>ENGLISH</v>
      </c>
      <c r="D3617" s="1144"/>
      <c r="E3617" s="511">
        <f>IF($J3604="TC",0,IF($J3604="Nso",0,VLOOKUP($A3601,'Class-9'!$B$9:$EX$108,25,0)))</f>
        <v>0</v>
      </c>
      <c r="F3617" s="511">
        <f>IF($J3604="TC",0,IF($J3604="Nso",0,VLOOKUP($A3601,'Class-9'!$B$9:$EX$108,26,0)))</f>
        <v>0</v>
      </c>
      <c r="G3617" s="514">
        <f t="shared" ref="G3617:G3621" si="384">E3617+F3617</f>
        <v>0</v>
      </c>
      <c r="H3617" s="472">
        <f>IF($J3604="TC",0,IF($J3604="Nso",0,VLOOKUP($A3601,'Class-9'!$B$9:$EX$108,28,0)))</f>
        <v>0</v>
      </c>
      <c r="I3617" s="511">
        <f>IF($J3604="TC",0,IF($J3604="Nso",0,VLOOKUP($A3601,'Class-9'!$B$9:$EX$108,29,0)))</f>
        <v>0</v>
      </c>
      <c r="J3617" s="514">
        <f t="shared" ref="J3617:J3621" si="385">H3617+I3617</f>
        <v>0</v>
      </c>
      <c r="K3617" s="511">
        <f>IF($J3604="TC",0,IF($J3604="Nso",0,VLOOKUP($A3601,'Class-9'!$B$9:$EX$108,31,0)))</f>
        <v>0</v>
      </c>
      <c r="L3617" s="511">
        <f>IF($J3604="Nso",0,VLOOKUP($A3601,'Class-9'!$B$9:$EX$108,32,0))</f>
        <v>0</v>
      </c>
      <c r="M3617" s="514">
        <f t="shared" ref="M3617:M3621" si="386">K3617+L3617</f>
        <v>0</v>
      </c>
      <c r="N3617" s="511">
        <f t="shared" ref="N3617:N3621" si="387">G3617+J3617+M3617</f>
        <v>0</v>
      </c>
      <c r="O3617" s="513" t="str">
        <f>IF($J3604="TC",0,IF($J3604="Nso",0,VLOOKUP($A3601,'Class-9'!$B$9:$EX$108,38,0)))</f>
        <v/>
      </c>
    </row>
    <row r="3618" spans="1:15" ht="17.25" customHeight="1">
      <c r="A3618" s="1084"/>
      <c r="B3618" s="60" t="s">
        <v>79</v>
      </c>
      <c r="C3618" s="1143" t="str">
        <f>'Class-9'!$AN$3</f>
        <v>SANSKRIT</v>
      </c>
      <c r="D3618" s="1144"/>
      <c r="E3618" s="511">
        <f>IF($J3604="TC",0,IF($J3604="Nso",0,VLOOKUP($A3601,'Class-9'!$B$9:$EX$108,39,0)))</f>
        <v>0</v>
      </c>
      <c r="F3618" s="511">
        <f>IF($J3604="TC",0,IF($J3604="TC",0,IF($J3604="Nso",0,VLOOKUP($A3601,'Class-9'!$B$9:$EX$108,40,0))))</f>
        <v>0</v>
      </c>
      <c r="G3618" s="514">
        <f t="shared" si="384"/>
        <v>0</v>
      </c>
      <c r="H3618" s="472">
        <f>IF($J3604="TC",0,IF($J3604="Nso",0,VLOOKUP($A3601,'Class-9'!$B$9:$EX$108,42,0)))</f>
        <v>0</v>
      </c>
      <c r="I3618" s="511">
        <f>IF($J3604="TC",0,IF($J3604="Nso",0,VLOOKUP($A3601,'Class-9'!$B$9:$EX$108,43,0)))</f>
        <v>0</v>
      </c>
      <c r="J3618" s="514">
        <f t="shared" si="385"/>
        <v>0</v>
      </c>
      <c r="K3618" s="511">
        <f>IF($J3604="TC",0,IF($J3604="Nso",0,VLOOKUP($A3601,'Class-9'!$B$9:$EX$108,45,0)))</f>
        <v>0</v>
      </c>
      <c r="L3618" s="511">
        <f>IF($J3604="Nso",0,VLOOKUP($A3601,'Class-9'!$B$9:$EX$108,46,0))</f>
        <v>0</v>
      </c>
      <c r="M3618" s="514">
        <f t="shared" si="386"/>
        <v>0</v>
      </c>
      <c r="N3618" s="511">
        <f t="shared" si="387"/>
        <v>0</v>
      </c>
      <c r="O3618" s="513" t="str">
        <f>IF($J3604="TC",0,IF($J3604="Nso",0,VLOOKUP($A3601,'Class-9'!$B$9:$EX$108,52,0)))</f>
        <v/>
      </c>
    </row>
    <row r="3619" spans="1:15" ht="17.25" customHeight="1">
      <c r="A3619" s="1084"/>
      <c r="B3619" s="60" t="s">
        <v>79</v>
      </c>
      <c r="C3619" s="1143" t="str">
        <f>'Class-9'!$BB$3</f>
        <v>SCIENCE</v>
      </c>
      <c r="D3619" s="1144"/>
      <c r="E3619" s="511">
        <f>IF($J3604="TC",0,IF($J3604="Nso",0,VLOOKUP($A3601,'Class-9'!$B$9:$EX$108,53,0)))</f>
        <v>0</v>
      </c>
      <c r="F3619" s="511">
        <f>IF($J3604="TC",0,IF($J3604="Nso",0,VLOOKUP($A3601,'Class-9'!$B$9:$EX$108,54,0)))</f>
        <v>0</v>
      </c>
      <c r="G3619" s="514">
        <f t="shared" si="384"/>
        <v>0</v>
      </c>
      <c r="H3619" s="472">
        <f>IF($J3604="TC",0,IF($J3604="Nso",0,VLOOKUP($A3601,'Class-9'!$B$9:$EX$108,56,0)))</f>
        <v>0</v>
      </c>
      <c r="I3619" s="511">
        <f>IF($J3604="TC",0,IF($J3604="Nso",0,VLOOKUP($A3601,'Class-9'!$B$9:$EX$108,57,0)))</f>
        <v>0</v>
      </c>
      <c r="J3619" s="514">
        <f t="shared" si="385"/>
        <v>0</v>
      </c>
      <c r="K3619" s="511">
        <f>IF($J3604="TC",0,IF($J3604="Nso",0,VLOOKUP($A3601,'Class-9'!$B$9:$EX$108,59,0)))</f>
        <v>0</v>
      </c>
      <c r="L3619" s="511">
        <f>IF($J3604="Nso",0,VLOOKUP($A3601,'Class-9'!$B$9:$EX$108,60,0))</f>
        <v>0</v>
      </c>
      <c r="M3619" s="514">
        <f t="shared" si="386"/>
        <v>0</v>
      </c>
      <c r="N3619" s="511">
        <f t="shared" si="387"/>
        <v>0</v>
      </c>
      <c r="O3619" s="513" t="str">
        <f>IF($J3604="TC",0,IF($J3604="Nso",0,VLOOKUP($A3601,'Class-9'!$B$9:$EX$108,66,0)))</f>
        <v/>
      </c>
    </row>
    <row r="3620" spans="1:15" ht="17.25" customHeight="1">
      <c r="A3620" s="1084"/>
      <c r="B3620" s="60" t="s">
        <v>79</v>
      </c>
      <c r="C3620" s="1143" t="str">
        <f>'Class-9'!$BP$3</f>
        <v>MATHEMATICS</v>
      </c>
      <c r="D3620" s="1144"/>
      <c r="E3620" s="511">
        <f>IF($J3604="TC",0,IF($J3604="Nso",0,VLOOKUP($A3601,'Class-9'!$B$9:$EX$108,67,0)))</f>
        <v>0</v>
      </c>
      <c r="F3620" s="511">
        <f>IF($J3604="TC",0,IF($J3604="Nso",0,VLOOKUP($A3601,'Class-9'!$B$9:$EX$108,68,0)))</f>
        <v>0</v>
      </c>
      <c r="G3620" s="514">
        <f t="shared" si="384"/>
        <v>0</v>
      </c>
      <c r="H3620" s="472">
        <f>IF($J3604="TC",0,IF($J3604="Nso",0,VLOOKUP($A3601,'Class-9'!$B$9:$EX$108,70,0)))</f>
        <v>0</v>
      </c>
      <c r="I3620" s="511">
        <f>IF($J3604="TC",0,IF($J3604="Nso",0,VLOOKUP($A3601,'Class-9'!$B$9:$EX$108,71,0)))</f>
        <v>0</v>
      </c>
      <c r="J3620" s="514">
        <f t="shared" si="385"/>
        <v>0</v>
      </c>
      <c r="K3620" s="511">
        <f>IF($J3604="TC",0,IF($J3604="Nso",0,VLOOKUP($A3601,'Class-9'!$B$9:$EX$108,73,0)))</f>
        <v>0</v>
      </c>
      <c r="L3620" s="511">
        <f>IF($J3604="Nso",0,VLOOKUP($A3601,'Class-9'!$B$9:$EX$108,74,0))</f>
        <v>0</v>
      </c>
      <c r="M3620" s="514">
        <f t="shared" si="386"/>
        <v>0</v>
      </c>
      <c r="N3620" s="511">
        <f t="shared" si="387"/>
        <v>0</v>
      </c>
      <c r="O3620" s="513" t="str">
        <f>IF($J3604="TC",0,IF($J3604="Nso",0,VLOOKUP($A3601,'Class-9'!$B$9:$EX$108,80,0)))</f>
        <v/>
      </c>
    </row>
    <row r="3621" spans="1:15" ht="17.25" customHeight="1" thickBot="1">
      <c r="A3621" s="1084"/>
      <c r="B3621" s="60" t="s">
        <v>79</v>
      </c>
      <c r="C3621" s="1117" t="str">
        <f>'Class-9'!$CD$3</f>
        <v>SOCIAL SCIENCE</v>
      </c>
      <c r="D3621" s="1118"/>
      <c r="E3621" s="511">
        <f>IF($J3604="TC",0,IF($J3604="Nso",0,VLOOKUP($A3601,'Class-9'!$B$9:$EX$108,81,0)))</f>
        <v>0</v>
      </c>
      <c r="F3621" s="511">
        <f>IF($J3604="TC",0,IF($J3604="Nso",0,VLOOKUP($A3601,'Class-9'!$B$9:$EX$108,82,0)))</f>
        <v>0</v>
      </c>
      <c r="G3621" s="515">
        <f t="shared" si="384"/>
        <v>0</v>
      </c>
      <c r="H3621" s="516">
        <f>IF($J3604="TC",0,IF($J3604="Nso",0,VLOOKUP($A3601,'Class-9'!$B$9:$EX$108,84,0)))</f>
        <v>0</v>
      </c>
      <c r="I3621" s="511">
        <f>IF($J3604="TC",0,IF($J3604="Nso",0,VLOOKUP($A3601,'Class-9'!$B$9:$EX$108,85,0)))</f>
        <v>0</v>
      </c>
      <c r="J3621" s="515">
        <f t="shared" si="385"/>
        <v>0</v>
      </c>
      <c r="K3621" s="511">
        <f>IF($J3604="TC",0,IF($J3604="Nso",0,VLOOKUP($A3601,'Class-9'!$B$9:$EX$108,87,0)))</f>
        <v>0</v>
      </c>
      <c r="L3621" s="511">
        <f>IF($J3604="Nso",0,VLOOKUP($A3601,'Class-9'!$B$9:$EX$108,88,0))</f>
        <v>0</v>
      </c>
      <c r="M3621" s="515">
        <f t="shared" si="386"/>
        <v>0</v>
      </c>
      <c r="N3621" s="511">
        <f t="shared" si="387"/>
        <v>0</v>
      </c>
      <c r="O3621" s="513" t="str">
        <f>IF($J3604="TC",0,IF($J3604="Nso",0,VLOOKUP($A3601,'Class-9'!$B$9:$EX$108,94,0)))</f>
        <v/>
      </c>
    </row>
    <row r="3622" spans="1:15" ht="21.75" customHeight="1">
      <c r="A3622" s="1084"/>
      <c r="B3622" s="60" t="s">
        <v>79</v>
      </c>
      <c r="C3622" s="1119" t="s">
        <v>92</v>
      </c>
      <c r="D3622" s="1120"/>
      <c r="E3622" s="1121"/>
      <c r="F3622" s="1125" t="s">
        <v>93</v>
      </c>
      <c r="G3622" s="1126"/>
      <c r="H3622" s="1127" t="s">
        <v>94</v>
      </c>
      <c r="I3622" s="1128"/>
      <c r="J3622" s="1129" t="s">
        <v>47</v>
      </c>
      <c r="K3622" s="1130"/>
      <c r="L3622" s="517" t="s">
        <v>114</v>
      </c>
      <c r="M3622" s="1131" t="s">
        <v>45</v>
      </c>
      <c r="N3622" s="1132"/>
      <c r="O3622" s="518" t="s">
        <v>49</v>
      </c>
    </row>
    <row r="3623" spans="1:15" ht="21.75" customHeight="1" thickBot="1">
      <c r="A3623" s="1084"/>
      <c r="B3623" s="60" t="s">
        <v>79</v>
      </c>
      <c r="C3623" s="1122"/>
      <c r="D3623" s="1123"/>
      <c r="E3623" s="1124"/>
      <c r="F3623" s="1133">
        <f>IF($J3604="TC",0,IF($J3604="Nso",0,VLOOKUP($A3601,'Class-9'!$B$9:$EX$108,146,0)))</f>
        <v>0</v>
      </c>
      <c r="G3623" s="1134"/>
      <c r="H3623" s="1133">
        <f>IF($J3604="TC",0,IF($J3604="Nso",0,VLOOKUP($A3601,'Class-9'!$B$9:$EX$108,147,0)))</f>
        <v>0</v>
      </c>
      <c r="I3623" s="1134"/>
      <c r="J3623" s="1135">
        <f>IF($J3604="TC",0,IF($J3604="Nso",0,VLOOKUP($A3601,'Class-9'!$B$9:$EX$108,148,0)))</f>
        <v>0</v>
      </c>
      <c r="K3623" s="1136"/>
      <c r="L3623" s="349" t="str">
        <f>IF($J3604="TC",0,IF($J3604="Nso",0,VLOOKUP($A3601,'Class-9'!$B$9:$EX$108,149,0)))</f>
        <v/>
      </c>
      <c r="M3623" s="1137" t="str">
        <f>IF($J3604="TC","TC",IF($J3604="Nso","NSO",VLOOKUP($A3601,'Class-9'!$B$9:$EX$108,150,0)))</f>
        <v/>
      </c>
      <c r="N3623" s="1138"/>
      <c r="O3623" s="123" t="str">
        <f>IF($J3604="Nso",0,VLOOKUP($A3601,'Class-9'!$B$9:$EX$108,152,0))</f>
        <v/>
      </c>
    </row>
    <row r="3624" spans="1:15" ht="21.75" customHeight="1">
      <c r="A3624" s="1084"/>
      <c r="B3624" s="60" t="s">
        <v>79</v>
      </c>
      <c r="C3624" s="1186" t="s">
        <v>65</v>
      </c>
      <c r="D3624" s="1187"/>
      <c r="E3624" s="1187"/>
      <c r="F3624" s="1187"/>
      <c r="G3624" s="1187"/>
      <c r="H3624" s="1188"/>
      <c r="I3624" s="1189" t="s">
        <v>66</v>
      </c>
      <c r="J3624" s="1190"/>
      <c r="K3624" s="1190"/>
      <c r="L3624" s="124">
        <f>VLOOKUP($A3601,'Class-9'!$B$9:$EX$108,143,0)</f>
        <v>0</v>
      </c>
      <c r="M3624" s="1191" t="s">
        <v>126</v>
      </c>
      <c r="N3624" s="1192"/>
      <c r="O3624" s="1193"/>
    </row>
    <row r="3625" spans="1:15" ht="21.75" customHeight="1" thickBot="1">
      <c r="A3625" s="1084"/>
      <c r="B3625" s="60" t="s">
        <v>79</v>
      </c>
      <c r="C3625" s="1194" t="s">
        <v>60</v>
      </c>
      <c r="D3625" s="1195"/>
      <c r="E3625" s="1195"/>
      <c r="F3625" s="1196" t="s">
        <v>197</v>
      </c>
      <c r="G3625" s="1196"/>
      <c r="H3625" s="351" t="s">
        <v>53</v>
      </c>
      <c r="I3625" s="1197" t="s">
        <v>67</v>
      </c>
      <c r="J3625" s="1198"/>
      <c r="K3625" s="1198"/>
      <c r="L3625" s="174">
        <f>VLOOKUP($A3601,'Class-9'!$B$9:$EX$108,144,0)</f>
        <v>0</v>
      </c>
      <c r="M3625" s="1199" t="str">
        <f>IF($J3604="TC",0,IF($J3604="Nso",0,VLOOKUP($A3601,'Class-9'!$B$9:$EX$108,145,0)))</f>
        <v/>
      </c>
      <c r="N3625" s="1200"/>
      <c r="O3625" s="1201"/>
    </row>
    <row r="3626" spans="1:15" ht="21.75" customHeight="1">
      <c r="A3626" s="1084"/>
      <c r="B3626" s="60" t="s">
        <v>79</v>
      </c>
      <c r="C3626" s="1194"/>
      <c r="D3626" s="1195"/>
      <c r="E3626" s="1195"/>
      <c r="F3626" s="1196"/>
      <c r="G3626" s="1196"/>
      <c r="H3626" s="490" t="s">
        <v>203</v>
      </c>
      <c r="I3626" s="1202" t="s">
        <v>68</v>
      </c>
      <c r="J3626" s="1203"/>
      <c r="K3626" s="1203"/>
      <c r="L3626" s="1204">
        <f>IF($J3604="TC","Transferred",IF($J3604="Nso","NameSeparated",VLOOKUP($A3601,'Class-9'!$B$9:$EX$108,153,0)))</f>
        <v>0</v>
      </c>
      <c r="M3626" s="1204"/>
      <c r="N3626" s="1204"/>
      <c r="O3626" s="1205"/>
    </row>
    <row r="3627" spans="1:15" s="489" customFormat="1" ht="17.25" customHeight="1">
      <c r="A3627" s="1084"/>
      <c r="B3627" s="488" t="s">
        <v>79</v>
      </c>
      <c r="C3627" s="1166" t="str">
        <f>'Class-9'!$CR$3</f>
        <v>Foundation Of Information Tech.</v>
      </c>
      <c r="D3627" s="1167"/>
      <c r="E3627" s="1168"/>
      <c r="F3627" s="1169" t="str">
        <f>IF($J3604="TC",0,IF($J3604="Nso",0,VLOOKUP($A3601,'Class-9'!$B$9:$GA$108,170,0)))</f>
        <v>0/200</v>
      </c>
      <c r="G3627" s="1169"/>
      <c r="H3627" s="122">
        <f>IF($J3604="TC",0,IF($J3604="Nso",0,VLOOKUP($A3601,'Class-9'!$B$9:$GA$108,106,0)))</f>
        <v>0</v>
      </c>
      <c r="I3627" s="1170" t="s">
        <v>81</v>
      </c>
      <c r="J3627" s="1171"/>
      <c r="K3627" s="1171"/>
      <c r="L3627" s="1172">
        <f>'Class-9'!$T$2</f>
        <v>44676</v>
      </c>
      <c r="M3627" s="1173"/>
      <c r="N3627" s="1173"/>
      <c r="O3627" s="1174"/>
    </row>
    <row r="3628" spans="1:15" s="489" customFormat="1" ht="17.25" customHeight="1">
      <c r="A3628" s="1084"/>
      <c r="B3628" s="488" t="s">
        <v>79</v>
      </c>
      <c r="C3628" s="1175" t="str">
        <f>'Class-9'!$DD$3</f>
        <v>Health &amp; Phy. Edu.</v>
      </c>
      <c r="D3628" s="1169"/>
      <c r="E3628" s="1169"/>
      <c r="F3628" s="1176" t="str">
        <f>IF($J3604="TC",0,IF($J3604="Nso",0,VLOOKUP($A3601,'Class-9'!$B$9:$GA$108,174,0)))</f>
        <v>0/200</v>
      </c>
      <c r="G3628" s="1177"/>
      <c r="H3628" s="122">
        <f>IF($J3604="TC",0,IF($J3604="Nso",0,VLOOKUP($A3601,'Class-9'!$B$9:$GA$108,118,0)))</f>
        <v>0</v>
      </c>
      <c r="I3628" s="1178"/>
      <c r="J3628" s="1179"/>
      <c r="K3628" s="1179"/>
      <c r="L3628" s="1179"/>
      <c r="M3628" s="1179"/>
      <c r="N3628" s="1179"/>
      <c r="O3628" s="1180"/>
    </row>
    <row r="3629" spans="1:15" s="489" customFormat="1" ht="17.25" customHeight="1">
      <c r="A3629" s="1084"/>
      <c r="B3629" s="488" t="s">
        <v>79</v>
      </c>
      <c r="C3629" s="1184" t="str">
        <f>'Class-9'!$DP$3</f>
        <v>S.U.P.W.</v>
      </c>
      <c r="D3629" s="1185"/>
      <c r="E3629" s="1185"/>
      <c r="F3629" s="1176" t="str">
        <f>IF($J3604="TC",0,IF($J3604="Nso",0,VLOOKUP($A3601,'Class-9'!$B$9:$GA$108,178,0)))</f>
        <v>0/100</v>
      </c>
      <c r="G3629" s="1177"/>
      <c r="H3629" s="122">
        <f>IF($J3604="TC",0,IF($J3604="Nso",0,VLOOKUP($A3601,'Class-9'!$B$9:$GA$108,124,0)))</f>
        <v>0</v>
      </c>
      <c r="I3629" s="1181"/>
      <c r="J3629" s="1182"/>
      <c r="K3629" s="1182"/>
      <c r="L3629" s="1182"/>
      <c r="M3629" s="1182"/>
      <c r="N3629" s="1182"/>
      <c r="O3629" s="1183"/>
    </row>
    <row r="3630" spans="1:15" s="489" customFormat="1" ht="17.25" customHeight="1">
      <c r="A3630" s="1084"/>
      <c r="B3630" s="488"/>
      <c r="C3630" s="1184" t="str">
        <f>'Class-9'!$DV$3</f>
        <v>ART EDUCATION</v>
      </c>
      <c r="D3630" s="1185"/>
      <c r="E3630" s="1185"/>
      <c r="F3630" s="1176" t="str">
        <f>IF($J3603="TC",0,IF($J3603="Nso",0,VLOOKUP($A3601,'Class-9'!$B$9:$GA$108,182,0)))</f>
        <v>0/100</v>
      </c>
      <c r="G3630" s="1177"/>
      <c r="H3630" s="122">
        <f>IF($J3603="TC",0,IF($J3603="Nso",0,VLOOKUP($A3601,'Class-9'!$B$9:$GA$108,130,0)))</f>
        <v>0</v>
      </c>
      <c r="I3630" s="1237" t="s">
        <v>95</v>
      </c>
      <c r="J3630" s="1221"/>
      <c r="K3630" s="1221"/>
      <c r="L3630" s="1221"/>
      <c r="M3630" s="1221"/>
      <c r="N3630" s="1221"/>
      <c r="O3630" s="1222"/>
    </row>
    <row r="3631" spans="1:15" s="489" customFormat="1" ht="17.25" customHeight="1" thickBot="1">
      <c r="A3631" s="1084"/>
      <c r="B3631" s="488" t="s">
        <v>79</v>
      </c>
      <c r="C3631" s="1238" t="str">
        <f>'Class-9'!$EB$3</f>
        <v>H &amp; C RAJ</v>
      </c>
      <c r="D3631" s="1239"/>
      <c r="E3631" s="1239"/>
      <c r="F3631" s="1240" t="str">
        <f>IF($J3604="TC",0,IF($J3604="Nso",0,VLOOKUP($A3601,'Class-9'!$B$9:$GZ$108,186,0)))</f>
        <v>0/200</v>
      </c>
      <c r="G3631" s="1241"/>
      <c r="H3631" s="468">
        <f>IF($J3604="TC",0,IF($J3604="Nso",0,VLOOKUP($A3601,'Class-9'!$B$9:$GAZ$108,142,0)))</f>
        <v>0</v>
      </c>
      <c r="I3631" s="1237" t="s">
        <v>74</v>
      </c>
      <c r="J3631" s="1221"/>
      <c r="K3631" s="1221"/>
      <c r="L3631" s="1221"/>
      <c r="M3631" s="1221"/>
      <c r="N3631" s="1221"/>
      <c r="O3631" s="1222"/>
    </row>
    <row r="3632" spans="1:15" ht="17.25" customHeight="1">
      <c r="A3632" s="1084"/>
      <c r="B3632" s="49" t="s">
        <v>79</v>
      </c>
      <c r="C3632" s="1209" t="s">
        <v>205</v>
      </c>
      <c r="D3632" s="1210"/>
      <c r="E3632" s="1211"/>
      <c r="F3632" s="1218" t="s">
        <v>206</v>
      </c>
      <c r="G3632" s="1219"/>
      <c r="H3632" s="519" t="s">
        <v>34</v>
      </c>
      <c r="I3632" s="1220" t="s">
        <v>75</v>
      </c>
      <c r="J3632" s="1221"/>
      <c r="K3632" s="1221"/>
      <c r="L3632" s="1221"/>
      <c r="M3632" s="1221"/>
      <c r="N3632" s="1221"/>
      <c r="O3632" s="1222"/>
    </row>
    <row r="3633" spans="1:16" ht="17.25" customHeight="1">
      <c r="A3633" s="1084"/>
      <c r="B3633" s="49" t="s">
        <v>79</v>
      </c>
      <c r="C3633" s="1212"/>
      <c r="D3633" s="1213"/>
      <c r="E3633" s="1214"/>
      <c r="F3633" s="1223" t="s">
        <v>207</v>
      </c>
      <c r="G3633" s="1224"/>
      <c r="H3633" s="520" t="s">
        <v>204</v>
      </c>
      <c r="I3633" s="1225" t="s">
        <v>76</v>
      </c>
      <c r="J3633" s="1226"/>
      <c r="K3633" s="1226"/>
      <c r="L3633" s="1226"/>
      <c r="M3633" s="1226"/>
      <c r="N3633" s="1226"/>
      <c r="O3633" s="1227"/>
    </row>
    <row r="3634" spans="1:16" ht="17.25" customHeight="1">
      <c r="A3634" s="1084"/>
      <c r="B3634" s="49" t="s">
        <v>79</v>
      </c>
      <c r="C3634" s="1212"/>
      <c r="D3634" s="1213"/>
      <c r="E3634" s="1214"/>
      <c r="F3634" s="1223" t="s">
        <v>211</v>
      </c>
      <c r="G3634" s="1224"/>
      <c r="H3634" s="520" t="s">
        <v>69</v>
      </c>
      <c r="I3634" s="1228"/>
      <c r="J3634" s="1229"/>
      <c r="K3634" s="1229"/>
      <c r="L3634" s="1229"/>
      <c r="M3634" s="1229"/>
      <c r="N3634" s="1229"/>
      <c r="O3634" s="1230"/>
    </row>
    <row r="3635" spans="1:16" ht="17.25" customHeight="1">
      <c r="A3635" s="1084"/>
      <c r="B3635" s="49" t="s">
        <v>79</v>
      </c>
      <c r="C3635" s="1212"/>
      <c r="D3635" s="1213"/>
      <c r="E3635" s="1214"/>
      <c r="F3635" s="1223" t="s">
        <v>212</v>
      </c>
      <c r="G3635" s="1224"/>
      <c r="H3635" s="520" t="s">
        <v>70</v>
      </c>
      <c r="I3635" s="1228"/>
      <c r="J3635" s="1229"/>
      <c r="K3635" s="1229"/>
      <c r="L3635" s="1229"/>
      <c r="M3635" s="1229"/>
      <c r="N3635" s="1229"/>
      <c r="O3635" s="1230"/>
    </row>
    <row r="3636" spans="1:16" ht="17.25" customHeight="1">
      <c r="A3636" s="1084"/>
      <c r="B3636" s="49" t="s">
        <v>79</v>
      </c>
      <c r="C3636" s="1212"/>
      <c r="D3636" s="1213"/>
      <c r="E3636" s="1214"/>
      <c r="F3636" s="1223" t="s">
        <v>125</v>
      </c>
      <c r="G3636" s="1224"/>
      <c r="H3636" s="520" t="s">
        <v>72</v>
      </c>
      <c r="I3636" s="1231" t="s">
        <v>96</v>
      </c>
      <c r="J3636" s="1232"/>
      <c r="K3636" s="1232"/>
      <c r="L3636" s="1232"/>
      <c r="M3636" s="1232"/>
      <c r="N3636" s="1232"/>
      <c r="O3636" s="1233"/>
    </row>
    <row r="3637" spans="1:16" ht="17.25" customHeight="1" thickBot="1">
      <c r="A3637" s="1084"/>
      <c r="B3637" s="62" t="s">
        <v>79</v>
      </c>
      <c r="C3637" s="1215"/>
      <c r="D3637" s="1216"/>
      <c r="E3637" s="1217"/>
      <c r="F3637" s="1206" t="s">
        <v>208</v>
      </c>
      <c r="G3637" s="1207"/>
      <c r="H3637" s="521" t="s">
        <v>71</v>
      </c>
      <c r="I3637" s="1234"/>
      <c r="J3637" s="1235"/>
      <c r="K3637" s="1235"/>
      <c r="L3637" s="1235"/>
      <c r="M3637" s="1235"/>
      <c r="N3637" s="1235"/>
      <c r="O3637" s="1236"/>
    </row>
    <row r="3638" spans="1:16" ht="22.5" customHeight="1" thickTop="1">
      <c r="A3638" s="1208"/>
      <c r="B3638" s="1208"/>
      <c r="C3638" s="1208"/>
      <c r="D3638" s="1208"/>
      <c r="E3638" s="1208"/>
      <c r="F3638" s="1208"/>
      <c r="G3638" s="1208"/>
      <c r="H3638" s="1208"/>
      <c r="I3638" s="1208"/>
      <c r="J3638" s="1208"/>
      <c r="K3638" s="1208"/>
      <c r="L3638" s="1208"/>
      <c r="M3638" s="1208"/>
      <c r="N3638" s="1208"/>
      <c r="O3638" s="1208"/>
    </row>
    <row r="3639" spans="1:16" ht="24.75" customHeight="1" thickBot="1">
      <c r="A3639" s="504">
        <f>A3601+1</f>
        <v>98</v>
      </c>
      <c r="B3639" s="1083" t="s">
        <v>56</v>
      </c>
      <c r="C3639" s="1083"/>
      <c r="D3639" s="1083"/>
      <c r="E3639" s="1083"/>
      <c r="F3639" s="1083"/>
      <c r="G3639" s="1083"/>
      <c r="H3639" s="1083"/>
      <c r="I3639" s="1083"/>
      <c r="J3639" s="1083"/>
      <c r="K3639" s="1083"/>
      <c r="L3639" s="1083"/>
      <c r="M3639" s="1083"/>
      <c r="N3639" s="1083"/>
      <c r="O3639" s="1083"/>
    </row>
    <row r="3640" spans="1:16" ht="42" customHeight="1" thickTop="1">
      <c r="A3640" s="1084"/>
      <c r="B3640" s="1085"/>
      <c r="C3640" s="1086"/>
      <c r="D3640" s="1089" t="str">
        <f>Master!$E$8</f>
        <v>Govt. Sr. Secondary School Raimalwada</v>
      </c>
      <c r="E3640" s="1090"/>
      <c r="F3640" s="1090"/>
      <c r="G3640" s="1090"/>
      <c r="H3640" s="1090"/>
      <c r="I3640" s="1090"/>
      <c r="J3640" s="1090"/>
      <c r="K3640" s="1090"/>
      <c r="L3640" s="1090"/>
      <c r="M3640" s="1090"/>
      <c r="N3640" s="1090"/>
      <c r="O3640" s="1091"/>
    </row>
    <row r="3641" spans="1:16" ht="27.75" customHeight="1" thickBot="1">
      <c r="A3641" s="1084"/>
      <c r="B3641" s="1087"/>
      <c r="C3641" s="1088"/>
      <c r="D3641" s="1092" t="str">
        <f>Master!$E$11</f>
        <v>P.S.-Bapini (Jodhpur)</v>
      </c>
      <c r="E3641" s="1093"/>
      <c r="F3641" s="1093"/>
      <c r="G3641" s="1093"/>
      <c r="H3641" s="1093"/>
      <c r="I3641" s="1093"/>
      <c r="J3641" s="1093"/>
      <c r="K3641" s="1093"/>
      <c r="L3641" s="1093"/>
      <c r="M3641" s="1093"/>
      <c r="N3641" s="1093"/>
      <c r="O3641" s="1094"/>
    </row>
    <row r="3642" spans="1:16" ht="17.25" customHeight="1">
      <c r="A3642" s="1084"/>
      <c r="B3642" s="352"/>
      <c r="C3642" s="1095" t="s">
        <v>188</v>
      </c>
      <c r="D3642" s="1096"/>
      <c r="E3642" s="1096"/>
      <c r="F3642" s="1096"/>
      <c r="G3642" s="1097"/>
      <c r="H3642" s="1104" t="s">
        <v>161</v>
      </c>
      <c r="I3642" s="1104"/>
      <c r="J3642" s="1107">
        <f>VLOOKUP($A3639,'Class-9'!$B$9:$K$108,6)</f>
        <v>0</v>
      </c>
      <c r="K3642" s="1108"/>
      <c r="L3642" s="1113" t="s">
        <v>77</v>
      </c>
      <c r="M3642" s="1114"/>
      <c r="N3642" s="1115" t="str">
        <f>Master!$E$14</f>
        <v>08151106901</v>
      </c>
      <c r="O3642" s="1116"/>
    </row>
    <row r="3643" spans="1:16" ht="17.25" customHeight="1">
      <c r="A3643" s="1084"/>
      <c r="B3643" s="47"/>
      <c r="C3643" s="1098"/>
      <c r="D3643" s="1099"/>
      <c r="E3643" s="1099"/>
      <c r="F3643" s="1099"/>
      <c r="G3643" s="1100"/>
      <c r="H3643" s="1105"/>
      <c r="I3643" s="1105"/>
      <c r="J3643" s="1109"/>
      <c r="K3643" s="1110"/>
      <c r="L3643" s="1071" t="s">
        <v>73</v>
      </c>
      <c r="M3643" s="1072"/>
      <c r="N3643" s="1072"/>
      <c r="O3643" s="1073"/>
      <c r="P3643" s="165" t="s">
        <v>196</v>
      </c>
    </row>
    <row r="3644" spans="1:16" ht="17.25" customHeight="1" thickBot="1">
      <c r="A3644" s="1084"/>
      <c r="B3644" s="47"/>
      <c r="C3644" s="1101"/>
      <c r="D3644" s="1102"/>
      <c r="E3644" s="1102"/>
      <c r="F3644" s="1102"/>
      <c r="G3644" s="1103"/>
      <c r="H3644" s="1106"/>
      <c r="I3644" s="1106"/>
      <c r="J3644" s="1111"/>
      <c r="K3644" s="1112"/>
      <c r="L3644" s="1074" t="s">
        <v>57</v>
      </c>
      <c r="M3644" s="1075"/>
      <c r="N3644" s="1076" t="str">
        <f>Master!$E$6</f>
        <v>2021-22</v>
      </c>
      <c r="O3644" s="1077"/>
    </row>
    <row r="3645" spans="1:16" ht="21.75" customHeight="1">
      <c r="A3645" s="1084"/>
      <c r="B3645" s="49" t="s">
        <v>79</v>
      </c>
      <c r="C3645" s="1078" t="s">
        <v>22</v>
      </c>
      <c r="D3645" s="1079"/>
      <c r="E3645" s="1079"/>
      <c r="F3645" s="1080"/>
      <c r="G3645" s="482" t="s">
        <v>186</v>
      </c>
      <c r="H3645" s="1081">
        <f>VLOOKUP($A3639,'Class-9'!$B$9:$EX$108,4,0)</f>
        <v>0</v>
      </c>
      <c r="I3645" s="1081"/>
      <c r="J3645" s="1081"/>
      <c r="K3645" s="1081"/>
      <c r="L3645" s="1081"/>
      <c r="M3645" s="1081"/>
      <c r="N3645" s="1081"/>
      <c r="O3645" s="1082"/>
    </row>
    <row r="3646" spans="1:16" ht="21.75" customHeight="1">
      <c r="A3646" s="1084"/>
      <c r="B3646" s="49" t="s">
        <v>79</v>
      </c>
      <c r="C3646" s="1065" t="s">
        <v>24</v>
      </c>
      <c r="D3646" s="1066"/>
      <c r="E3646" s="1066"/>
      <c r="F3646" s="1067"/>
      <c r="G3646" s="483" t="s">
        <v>186</v>
      </c>
      <c r="H3646" s="1068">
        <f>VLOOKUP($A3639,'Class-9'!$B$9:$EX$108,7,0)</f>
        <v>0</v>
      </c>
      <c r="I3646" s="1068"/>
      <c r="J3646" s="1068"/>
      <c r="K3646" s="1068"/>
      <c r="L3646" s="1068"/>
      <c r="M3646" s="1068"/>
      <c r="N3646" s="1068"/>
      <c r="O3646" s="1069"/>
    </row>
    <row r="3647" spans="1:16" ht="21.75" customHeight="1">
      <c r="A3647" s="1084"/>
      <c r="B3647" s="49" t="s">
        <v>79</v>
      </c>
      <c r="C3647" s="1065" t="s">
        <v>25</v>
      </c>
      <c r="D3647" s="1066"/>
      <c r="E3647" s="1066"/>
      <c r="F3647" s="1067"/>
      <c r="G3647" s="483" t="s">
        <v>186</v>
      </c>
      <c r="H3647" s="1068">
        <f>VLOOKUP($A3639,'Class-9'!$B$9:$EX$108,8,0)</f>
        <v>0</v>
      </c>
      <c r="I3647" s="1068"/>
      <c r="J3647" s="1068"/>
      <c r="K3647" s="1068"/>
      <c r="L3647" s="1068"/>
      <c r="M3647" s="1068"/>
      <c r="N3647" s="1068"/>
      <c r="O3647" s="1069"/>
    </row>
    <row r="3648" spans="1:16" ht="21.75" customHeight="1">
      <c r="A3648" s="1084"/>
      <c r="B3648" s="49" t="s">
        <v>79</v>
      </c>
      <c r="C3648" s="1065" t="s">
        <v>58</v>
      </c>
      <c r="D3648" s="1066"/>
      <c r="E3648" s="1066"/>
      <c r="F3648" s="1067"/>
      <c r="G3648" s="483" t="s">
        <v>186</v>
      </c>
      <c r="H3648" s="1068">
        <f>VLOOKUP($A3639,'Class-9'!$B$9:$EX$108,9,0)</f>
        <v>0</v>
      </c>
      <c r="I3648" s="1068"/>
      <c r="J3648" s="1068"/>
      <c r="K3648" s="1068"/>
      <c r="L3648" s="1068"/>
      <c r="M3648" s="1068"/>
      <c r="N3648" s="1068"/>
      <c r="O3648" s="1069"/>
    </row>
    <row r="3649" spans="1:15" ht="21.75" customHeight="1">
      <c r="A3649" s="1084"/>
      <c r="B3649" s="49" t="s">
        <v>79</v>
      </c>
      <c r="C3649" s="1065" t="s">
        <v>59</v>
      </c>
      <c r="D3649" s="1066"/>
      <c r="E3649" s="1066"/>
      <c r="F3649" s="1067"/>
      <c r="G3649" s="483" t="s">
        <v>186</v>
      </c>
      <c r="H3649" s="1070" t="str">
        <f>CONCATENATE('Class-9'!$G$4,'Class-9'!$J$4)</f>
        <v>9(A)</v>
      </c>
      <c r="I3649" s="1068"/>
      <c r="J3649" s="1068"/>
      <c r="K3649" s="1068"/>
      <c r="L3649" s="1068"/>
      <c r="M3649" s="1068"/>
      <c r="N3649" s="1068"/>
      <c r="O3649" s="1069"/>
    </row>
    <row r="3650" spans="1:15" ht="21.75" customHeight="1" thickBot="1">
      <c r="A3650" s="1084"/>
      <c r="B3650" s="49" t="s">
        <v>79</v>
      </c>
      <c r="C3650" s="1145" t="s">
        <v>27</v>
      </c>
      <c r="D3650" s="1146"/>
      <c r="E3650" s="1146"/>
      <c r="F3650" s="1147"/>
      <c r="G3650" s="484" t="s">
        <v>186</v>
      </c>
      <c r="H3650" s="1148">
        <f>VLOOKUP($A3639,'Class-9'!$B$9:$EX$108,10,0)</f>
        <v>0</v>
      </c>
      <c r="I3650" s="1148"/>
      <c r="J3650" s="1148"/>
      <c r="K3650" s="1148"/>
      <c r="L3650" s="1148"/>
      <c r="M3650" s="1148"/>
      <c r="N3650" s="1148"/>
      <c r="O3650" s="1149"/>
    </row>
    <row r="3651" spans="1:15" ht="19.5" customHeight="1">
      <c r="A3651" s="1084"/>
      <c r="B3651" s="60" t="s">
        <v>79</v>
      </c>
      <c r="C3651" s="1150" t="s">
        <v>60</v>
      </c>
      <c r="D3651" s="1151"/>
      <c r="E3651" s="1154" t="s">
        <v>83</v>
      </c>
      <c r="F3651" s="1154" t="s">
        <v>84</v>
      </c>
      <c r="G3651" s="1156" t="s">
        <v>33</v>
      </c>
      <c r="H3651" s="1158" t="s">
        <v>61</v>
      </c>
      <c r="I3651" s="1158"/>
      <c r="J3651" s="1159"/>
      <c r="K3651" s="1160" t="s">
        <v>100</v>
      </c>
      <c r="L3651" s="1161"/>
      <c r="M3651" s="1162"/>
      <c r="N3651" s="1154" t="s">
        <v>91</v>
      </c>
      <c r="O3651" s="1163" t="s">
        <v>209</v>
      </c>
    </row>
    <row r="3652" spans="1:15" ht="21.75" customHeight="1">
      <c r="A3652" s="1084"/>
      <c r="B3652" s="60"/>
      <c r="C3652" s="1152"/>
      <c r="D3652" s="1153"/>
      <c r="E3652" s="1155"/>
      <c r="F3652" s="1155"/>
      <c r="G3652" s="1157"/>
      <c r="H3652" s="507" t="s">
        <v>32</v>
      </c>
      <c r="I3652" s="347" t="s">
        <v>199</v>
      </c>
      <c r="J3652" s="508" t="s">
        <v>33</v>
      </c>
      <c r="K3652" s="507" t="s">
        <v>32</v>
      </c>
      <c r="L3652" s="347" t="s">
        <v>199</v>
      </c>
      <c r="M3652" s="508" t="s">
        <v>33</v>
      </c>
      <c r="N3652" s="1155"/>
      <c r="O3652" s="1164"/>
    </row>
    <row r="3653" spans="1:15" ht="21.75" customHeight="1" thickBot="1">
      <c r="A3653" s="1084"/>
      <c r="B3653" s="60" t="s">
        <v>79</v>
      </c>
      <c r="C3653" s="1139" t="s">
        <v>62</v>
      </c>
      <c r="D3653" s="1140"/>
      <c r="E3653" s="509">
        <f>'Class-9'!$L$7</f>
        <v>20</v>
      </c>
      <c r="F3653" s="509">
        <f>'Class-9'!$M$7</f>
        <v>20</v>
      </c>
      <c r="G3653" s="510">
        <f>SUM(E3653:F3653)</f>
        <v>40</v>
      </c>
      <c r="H3653" s="509">
        <f>'Class-9'!$O$7</f>
        <v>48</v>
      </c>
      <c r="I3653" s="509">
        <f>'Class-9'!$P$7</f>
        <v>12</v>
      </c>
      <c r="J3653" s="510">
        <f>SUM(H3653:I3653)</f>
        <v>60</v>
      </c>
      <c r="K3653" s="509">
        <f>'Class-9'!$R$7</f>
        <v>80</v>
      </c>
      <c r="L3653" s="509">
        <f>'Class-9'!$S$7</f>
        <v>20</v>
      </c>
      <c r="M3653" s="510">
        <f>SUM(K3653:L3653)</f>
        <v>100</v>
      </c>
      <c r="N3653" s="509">
        <f>SUM(G3653,J3653,M3653)</f>
        <v>200</v>
      </c>
      <c r="O3653" s="1165"/>
    </row>
    <row r="3654" spans="1:15" ht="17.25" customHeight="1">
      <c r="A3654" s="1084"/>
      <c r="B3654" s="60" t="s">
        <v>79</v>
      </c>
      <c r="C3654" s="1141" t="str">
        <f>'Class-9'!$L$3</f>
        <v>HINDI</v>
      </c>
      <c r="D3654" s="1142"/>
      <c r="E3654" s="511">
        <f>IF($J3642="TC",0,IF($J3642="Nso",0,VLOOKUP($A3639,'Class-9'!$B$9:$EX$108,11,0)))</f>
        <v>0</v>
      </c>
      <c r="F3654" s="511">
        <f>IF($J3642="TC",0,IF($J3642="Nso",0,VLOOKUP($A3639,'Class-9'!$B$9:$EX$108,12,0)))</f>
        <v>0</v>
      </c>
      <c r="G3654" s="512">
        <f>E3654+F3654</f>
        <v>0</v>
      </c>
      <c r="H3654" s="511">
        <f>IF($J3642="TC",0,IF($J3642="Nso",0,VLOOKUP($A3639,'Class-9'!$B$9:$EX$108,14,0)))</f>
        <v>0</v>
      </c>
      <c r="I3654" s="511">
        <f>IF($J3642="TC",0,IF($J3642="Nso",0,VLOOKUP($A3639,'Class-9'!$B$9:$EX$108,15,0)))</f>
        <v>0</v>
      </c>
      <c r="J3654" s="512">
        <f>H3654+I3654</f>
        <v>0</v>
      </c>
      <c r="K3654" s="511">
        <f>IF($J3642="TC",0,IF($J3642="Nso",0,VLOOKUP($A3639,'Class-9'!$B$9:$EX$108,17,0)))</f>
        <v>0</v>
      </c>
      <c r="L3654" s="511">
        <f>IF($J3642="Nso",0,VLOOKUP($A3639,'Class-9'!$B$9:$EX$108,18,0))</f>
        <v>0</v>
      </c>
      <c r="M3654" s="512">
        <f>K3654+L3654</f>
        <v>0</v>
      </c>
      <c r="N3654" s="511">
        <f>G3654+J3654+M3654</f>
        <v>0</v>
      </c>
      <c r="O3654" s="513" t="str">
        <f>IF($J3642="TC",0,IF($J3642="Nso",0,VLOOKUP($A3639,'Class-9'!$B$9:$EX$108,24,0)))</f>
        <v/>
      </c>
    </row>
    <row r="3655" spans="1:15" ht="17.25" customHeight="1">
      <c r="A3655" s="1084"/>
      <c r="B3655" s="60" t="s">
        <v>79</v>
      </c>
      <c r="C3655" s="1143" t="str">
        <f>'Class-9'!$Z$3</f>
        <v>ENGLISH</v>
      </c>
      <c r="D3655" s="1144"/>
      <c r="E3655" s="511">
        <f>IF($J3642="TC",0,IF($J3642="Nso",0,VLOOKUP($A3639,'Class-9'!$B$9:$EX$108,25,0)))</f>
        <v>0</v>
      </c>
      <c r="F3655" s="511">
        <f>IF($J3642="TC",0,IF($J3642="Nso",0,VLOOKUP($A3639,'Class-9'!$B$9:$EX$108,26,0)))</f>
        <v>0</v>
      </c>
      <c r="G3655" s="514">
        <f t="shared" ref="G3655:G3659" si="388">E3655+F3655</f>
        <v>0</v>
      </c>
      <c r="H3655" s="472">
        <f>IF($J3642="TC",0,IF($J3642="Nso",0,VLOOKUP($A3639,'Class-9'!$B$9:$EX$108,28,0)))</f>
        <v>0</v>
      </c>
      <c r="I3655" s="511">
        <f>IF($J3642="TC",0,IF($J3642="Nso",0,VLOOKUP($A3639,'Class-9'!$B$9:$EX$108,29,0)))</f>
        <v>0</v>
      </c>
      <c r="J3655" s="514">
        <f t="shared" ref="J3655:J3659" si="389">H3655+I3655</f>
        <v>0</v>
      </c>
      <c r="K3655" s="511">
        <f>IF($J3642="TC",0,IF($J3642="Nso",0,VLOOKUP($A3639,'Class-9'!$B$9:$EX$108,31,0)))</f>
        <v>0</v>
      </c>
      <c r="L3655" s="511">
        <f>IF($J3642="Nso",0,VLOOKUP($A3639,'Class-9'!$B$9:$EX$108,32,0))</f>
        <v>0</v>
      </c>
      <c r="M3655" s="514">
        <f t="shared" ref="M3655:M3659" si="390">K3655+L3655</f>
        <v>0</v>
      </c>
      <c r="N3655" s="511">
        <f t="shared" ref="N3655:N3659" si="391">G3655+J3655+M3655</f>
        <v>0</v>
      </c>
      <c r="O3655" s="513" t="str">
        <f>IF($J3642="TC",0,IF($J3642="Nso",0,VLOOKUP($A3639,'Class-9'!$B$9:$EX$108,38,0)))</f>
        <v/>
      </c>
    </row>
    <row r="3656" spans="1:15" ht="17.25" customHeight="1">
      <c r="A3656" s="1084"/>
      <c r="B3656" s="60" t="s">
        <v>79</v>
      </c>
      <c r="C3656" s="1143" t="str">
        <f>'Class-9'!$AN$3</f>
        <v>SANSKRIT</v>
      </c>
      <c r="D3656" s="1144"/>
      <c r="E3656" s="511">
        <f>IF($J3642="TC",0,IF($J3642="Nso",0,VLOOKUP($A3639,'Class-9'!$B$9:$EX$108,39,0)))</f>
        <v>0</v>
      </c>
      <c r="F3656" s="511">
        <f>IF($J3642="TC",0,IF($J3642="TC",0,IF($J3642="Nso",0,VLOOKUP($A3639,'Class-9'!$B$9:$EX$108,40,0))))</f>
        <v>0</v>
      </c>
      <c r="G3656" s="514">
        <f t="shared" si="388"/>
        <v>0</v>
      </c>
      <c r="H3656" s="472">
        <f>IF($J3642="TC",0,IF($J3642="Nso",0,VLOOKUP($A3639,'Class-9'!$B$9:$EX$108,42,0)))</f>
        <v>0</v>
      </c>
      <c r="I3656" s="511">
        <f>IF($J3642="TC",0,IF($J3642="Nso",0,VLOOKUP($A3639,'Class-9'!$B$9:$EX$108,43,0)))</f>
        <v>0</v>
      </c>
      <c r="J3656" s="514">
        <f t="shared" si="389"/>
        <v>0</v>
      </c>
      <c r="K3656" s="511">
        <f>IF($J3642="TC",0,IF($J3642="Nso",0,VLOOKUP($A3639,'Class-9'!$B$9:$EX$108,45,0)))</f>
        <v>0</v>
      </c>
      <c r="L3656" s="511">
        <f>IF($J3642="Nso",0,VLOOKUP($A3639,'Class-9'!$B$9:$EX$108,46,0))</f>
        <v>0</v>
      </c>
      <c r="M3656" s="514">
        <f t="shared" si="390"/>
        <v>0</v>
      </c>
      <c r="N3656" s="511">
        <f t="shared" si="391"/>
        <v>0</v>
      </c>
      <c r="O3656" s="513" t="str">
        <f>IF($J3642="TC",0,IF($J3642="Nso",0,VLOOKUP($A3639,'Class-9'!$B$9:$EX$108,52,0)))</f>
        <v/>
      </c>
    </row>
    <row r="3657" spans="1:15" ht="17.25" customHeight="1">
      <c r="A3657" s="1084"/>
      <c r="B3657" s="60" t="s">
        <v>79</v>
      </c>
      <c r="C3657" s="1143" t="str">
        <f>'Class-9'!$BB$3</f>
        <v>SCIENCE</v>
      </c>
      <c r="D3657" s="1144"/>
      <c r="E3657" s="511">
        <f>IF($J3642="TC",0,IF($J3642="Nso",0,VLOOKUP($A3639,'Class-9'!$B$9:$EX$108,53,0)))</f>
        <v>0</v>
      </c>
      <c r="F3657" s="511">
        <f>IF($J3642="TC",0,IF($J3642="Nso",0,VLOOKUP($A3639,'Class-9'!$B$9:$EX$108,54,0)))</f>
        <v>0</v>
      </c>
      <c r="G3657" s="514">
        <f t="shared" si="388"/>
        <v>0</v>
      </c>
      <c r="H3657" s="472">
        <f>IF($J3642="TC",0,IF($J3642="Nso",0,VLOOKUP($A3639,'Class-9'!$B$9:$EX$108,56,0)))</f>
        <v>0</v>
      </c>
      <c r="I3657" s="511">
        <f>IF($J3642="TC",0,IF($J3642="Nso",0,VLOOKUP($A3639,'Class-9'!$B$9:$EX$108,57,0)))</f>
        <v>0</v>
      </c>
      <c r="J3657" s="514">
        <f t="shared" si="389"/>
        <v>0</v>
      </c>
      <c r="K3657" s="511">
        <f>IF($J3642="TC",0,IF($J3642="Nso",0,VLOOKUP($A3639,'Class-9'!$B$9:$EX$108,59,0)))</f>
        <v>0</v>
      </c>
      <c r="L3657" s="511">
        <f>IF($J3642="Nso",0,VLOOKUP($A3639,'Class-9'!$B$9:$EX$108,60,0))</f>
        <v>0</v>
      </c>
      <c r="M3657" s="514">
        <f t="shared" si="390"/>
        <v>0</v>
      </c>
      <c r="N3657" s="511">
        <f t="shared" si="391"/>
        <v>0</v>
      </c>
      <c r="O3657" s="513" t="str">
        <f>IF($J3642="TC",0,IF($J3642="Nso",0,VLOOKUP($A3639,'Class-9'!$B$9:$EX$108,66,0)))</f>
        <v/>
      </c>
    </row>
    <row r="3658" spans="1:15" ht="17.25" customHeight="1">
      <c r="A3658" s="1084"/>
      <c r="B3658" s="60" t="s">
        <v>79</v>
      </c>
      <c r="C3658" s="1143" t="str">
        <f>'Class-9'!$BP$3</f>
        <v>MATHEMATICS</v>
      </c>
      <c r="D3658" s="1144"/>
      <c r="E3658" s="511">
        <f>IF($J3642="TC",0,IF($J3642="Nso",0,VLOOKUP($A3639,'Class-9'!$B$9:$EX$108,67,0)))</f>
        <v>0</v>
      </c>
      <c r="F3658" s="511">
        <f>IF($J3642="TC",0,IF($J3642="Nso",0,VLOOKUP($A3639,'Class-9'!$B$9:$EX$108,68,0)))</f>
        <v>0</v>
      </c>
      <c r="G3658" s="514">
        <f t="shared" si="388"/>
        <v>0</v>
      </c>
      <c r="H3658" s="472">
        <f>IF($J3642="TC",0,IF($J3642="Nso",0,VLOOKUP($A3639,'Class-9'!$B$9:$EX$108,70,0)))</f>
        <v>0</v>
      </c>
      <c r="I3658" s="511">
        <f>IF($J3642="TC",0,IF($J3642="Nso",0,VLOOKUP($A3639,'Class-9'!$B$9:$EX$108,71,0)))</f>
        <v>0</v>
      </c>
      <c r="J3658" s="514">
        <f t="shared" si="389"/>
        <v>0</v>
      </c>
      <c r="K3658" s="511">
        <f>IF($J3642="TC",0,IF($J3642="Nso",0,VLOOKUP($A3639,'Class-9'!$B$9:$EX$108,73,0)))</f>
        <v>0</v>
      </c>
      <c r="L3658" s="511">
        <f>IF($J3642="Nso",0,VLOOKUP($A3639,'Class-9'!$B$9:$EX$108,74,0))</f>
        <v>0</v>
      </c>
      <c r="M3658" s="514">
        <f t="shared" si="390"/>
        <v>0</v>
      </c>
      <c r="N3658" s="511">
        <f t="shared" si="391"/>
        <v>0</v>
      </c>
      <c r="O3658" s="513" t="str">
        <f>IF($J3642="TC",0,IF($J3642="Nso",0,VLOOKUP($A3639,'Class-9'!$B$9:$EX$108,80,0)))</f>
        <v/>
      </c>
    </row>
    <row r="3659" spans="1:15" ht="17.25" customHeight="1" thickBot="1">
      <c r="A3659" s="1084"/>
      <c r="B3659" s="60" t="s">
        <v>79</v>
      </c>
      <c r="C3659" s="1117" t="str">
        <f>'Class-9'!$CD$3</f>
        <v>SOCIAL SCIENCE</v>
      </c>
      <c r="D3659" s="1118"/>
      <c r="E3659" s="511">
        <f>IF($J3642="TC",0,IF($J3642="Nso",0,VLOOKUP($A3639,'Class-9'!$B$9:$EX$108,81,0)))</f>
        <v>0</v>
      </c>
      <c r="F3659" s="511">
        <f>IF($J3642="TC",0,IF($J3642="Nso",0,VLOOKUP($A3639,'Class-9'!$B$9:$EX$108,82,0)))</f>
        <v>0</v>
      </c>
      <c r="G3659" s="515">
        <f t="shared" si="388"/>
        <v>0</v>
      </c>
      <c r="H3659" s="516">
        <f>IF($J3642="TC",0,IF($J3642="Nso",0,VLOOKUP($A3639,'Class-9'!$B$9:$EX$108,84,0)))</f>
        <v>0</v>
      </c>
      <c r="I3659" s="511">
        <f>IF($J3642="TC",0,IF($J3642="Nso",0,VLOOKUP($A3639,'Class-9'!$B$9:$EX$108,85,0)))</f>
        <v>0</v>
      </c>
      <c r="J3659" s="515">
        <f t="shared" si="389"/>
        <v>0</v>
      </c>
      <c r="K3659" s="511">
        <f>IF($J3642="TC",0,IF($J3642="Nso",0,VLOOKUP($A3639,'Class-9'!$B$9:$EX$108,87,0)))</f>
        <v>0</v>
      </c>
      <c r="L3659" s="511">
        <f>IF($J3642="Nso",0,VLOOKUP($A3639,'Class-9'!$B$9:$EX$108,88,0))</f>
        <v>0</v>
      </c>
      <c r="M3659" s="515">
        <f t="shared" si="390"/>
        <v>0</v>
      </c>
      <c r="N3659" s="511">
        <f t="shared" si="391"/>
        <v>0</v>
      </c>
      <c r="O3659" s="513" t="str">
        <f>IF($J3642="TC",0,IF($J3642="Nso",0,VLOOKUP($A3639,'Class-9'!$B$9:$EX$108,94,0)))</f>
        <v/>
      </c>
    </row>
    <row r="3660" spans="1:15" ht="21.75" customHeight="1">
      <c r="A3660" s="1084"/>
      <c r="B3660" s="60" t="s">
        <v>79</v>
      </c>
      <c r="C3660" s="1119" t="s">
        <v>92</v>
      </c>
      <c r="D3660" s="1120"/>
      <c r="E3660" s="1121"/>
      <c r="F3660" s="1125" t="s">
        <v>93</v>
      </c>
      <c r="G3660" s="1126"/>
      <c r="H3660" s="1127" t="s">
        <v>94</v>
      </c>
      <c r="I3660" s="1128"/>
      <c r="J3660" s="1129" t="s">
        <v>47</v>
      </c>
      <c r="K3660" s="1130"/>
      <c r="L3660" s="517" t="s">
        <v>114</v>
      </c>
      <c r="M3660" s="1131" t="s">
        <v>45</v>
      </c>
      <c r="N3660" s="1132"/>
      <c r="O3660" s="518" t="s">
        <v>49</v>
      </c>
    </row>
    <row r="3661" spans="1:15" ht="21.75" customHeight="1" thickBot="1">
      <c r="A3661" s="1084"/>
      <c r="B3661" s="60" t="s">
        <v>79</v>
      </c>
      <c r="C3661" s="1122"/>
      <c r="D3661" s="1123"/>
      <c r="E3661" s="1124"/>
      <c r="F3661" s="1133">
        <f>IF($J3642="TC",0,IF($J3642="Nso",0,VLOOKUP($A3639,'Class-9'!$B$9:$EX$108,146,0)))</f>
        <v>0</v>
      </c>
      <c r="G3661" s="1134"/>
      <c r="H3661" s="1133">
        <f>IF($J3642="TC",0,IF($J3642="Nso",0,VLOOKUP($A3639,'Class-9'!$B$9:$EX$108,147,0)))</f>
        <v>0</v>
      </c>
      <c r="I3661" s="1134"/>
      <c r="J3661" s="1135">
        <f>IF($J3642="TC",0,IF($J3642="Nso",0,VLOOKUP($A3639,'Class-9'!$B$9:$EX$108,148,0)))</f>
        <v>0</v>
      </c>
      <c r="K3661" s="1136"/>
      <c r="L3661" s="349" t="str">
        <f>IF($J3642="TC",0,IF($J3642="Nso",0,VLOOKUP($A3639,'Class-9'!$B$9:$EX$108,149,0)))</f>
        <v/>
      </c>
      <c r="M3661" s="1137" t="str">
        <f>IF($J3642="TC","TC",IF($J3642="Nso","NSO",VLOOKUP($A3639,'Class-9'!$B$9:$EX$108,150,0)))</f>
        <v/>
      </c>
      <c r="N3661" s="1138"/>
      <c r="O3661" s="123" t="str">
        <f>IF($J3642="Nso",0,VLOOKUP($A3639,'Class-9'!$B$9:$EX$108,152,0))</f>
        <v/>
      </c>
    </row>
    <row r="3662" spans="1:15" ht="21.75" customHeight="1">
      <c r="A3662" s="1084"/>
      <c r="B3662" s="60" t="s">
        <v>79</v>
      </c>
      <c r="C3662" s="1186" t="s">
        <v>65</v>
      </c>
      <c r="D3662" s="1187"/>
      <c r="E3662" s="1187"/>
      <c r="F3662" s="1187"/>
      <c r="G3662" s="1187"/>
      <c r="H3662" s="1188"/>
      <c r="I3662" s="1189" t="s">
        <v>66</v>
      </c>
      <c r="J3662" s="1190"/>
      <c r="K3662" s="1190"/>
      <c r="L3662" s="124">
        <f>VLOOKUP($A3639,'Class-9'!$B$9:$EX$108,143,0)</f>
        <v>0</v>
      </c>
      <c r="M3662" s="1191" t="s">
        <v>126</v>
      </c>
      <c r="N3662" s="1192"/>
      <c r="O3662" s="1193"/>
    </row>
    <row r="3663" spans="1:15" ht="21.75" customHeight="1" thickBot="1">
      <c r="A3663" s="1084"/>
      <c r="B3663" s="60" t="s">
        <v>79</v>
      </c>
      <c r="C3663" s="1194" t="s">
        <v>60</v>
      </c>
      <c r="D3663" s="1195"/>
      <c r="E3663" s="1195"/>
      <c r="F3663" s="1196" t="s">
        <v>197</v>
      </c>
      <c r="G3663" s="1196"/>
      <c r="H3663" s="351" t="s">
        <v>53</v>
      </c>
      <c r="I3663" s="1197" t="s">
        <v>67</v>
      </c>
      <c r="J3663" s="1198"/>
      <c r="K3663" s="1198"/>
      <c r="L3663" s="174">
        <f>VLOOKUP($A3639,'Class-9'!$B$9:$EX$108,144,0)</f>
        <v>0</v>
      </c>
      <c r="M3663" s="1199" t="str">
        <f>IF($J3642="TC",0,IF($J3642="Nso",0,VLOOKUP($A3639,'Class-9'!$B$9:$EX$108,145,0)))</f>
        <v/>
      </c>
      <c r="N3663" s="1200"/>
      <c r="O3663" s="1201"/>
    </row>
    <row r="3664" spans="1:15" ht="21.75" customHeight="1">
      <c r="A3664" s="1084"/>
      <c r="B3664" s="60" t="s">
        <v>79</v>
      </c>
      <c r="C3664" s="1194"/>
      <c r="D3664" s="1195"/>
      <c r="E3664" s="1195"/>
      <c r="F3664" s="1196"/>
      <c r="G3664" s="1196"/>
      <c r="H3664" s="490" t="s">
        <v>203</v>
      </c>
      <c r="I3664" s="1202" t="s">
        <v>68</v>
      </c>
      <c r="J3664" s="1203"/>
      <c r="K3664" s="1203"/>
      <c r="L3664" s="1204">
        <f>IF($J3642="TC","Transferred",IF($J3642="Nso","NameSeparated",VLOOKUP($A3639,'Class-9'!$B$9:$EX$108,153,0)))</f>
        <v>0</v>
      </c>
      <c r="M3664" s="1204"/>
      <c r="N3664" s="1204"/>
      <c r="O3664" s="1205"/>
    </row>
    <row r="3665" spans="1:16" s="489" customFormat="1" ht="17.25" customHeight="1">
      <c r="A3665" s="1084"/>
      <c r="B3665" s="488" t="s">
        <v>79</v>
      </c>
      <c r="C3665" s="1166" t="str">
        <f>'Class-9'!$CR$3</f>
        <v>Foundation Of Information Tech.</v>
      </c>
      <c r="D3665" s="1167"/>
      <c r="E3665" s="1168"/>
      <c r="F3665" s="1169" t="str">
        <f>IF($J3642="TC",0,IF($J3642="Nso",0,VLOOKUP($A3639,'Class-9'!$B$9:$GA$108,170,0)))</f>
        <v>0/200</v>
      </c>
      <c r="G3665" s="1169"/>
      <c r="H3665" s="122">
        <f>IF($J3642="TC",0,IF($J3642="Nso",0,VLOOKUP($A3639,'Class-9'!$B$9:$GA$108,106,0)))</f>
        <v>0</v>
      </c>
      <c r="I3665" s="1170" t="s">
        <v>81</v>
      </c>
      <c r="J3665" s="1171"/>
      <c r="K3665" s="1171"/>
      <c r="L3665" s="1172">
        <f>'Class-9'!$T$2</f>
        <v>44676</v>
      </c>
      <c r="M3665" s="1173"/>
      <c r="N3665" s="1173"/>
      <c r="O3665" s="1174"/>
    </row>
    <row r="3666" spans="1:16" s="489" customFormat="1" ht="17.25" customHeight="1">
      <c r="A3666" s="1084"/>
      <c r="B3666" s="488" t="s">
        <v>79</v>
      </c>
      <c r="C3666" s="1175" t="str">
        <f>'Class-9'!$DD$3</f>
        <v>Health &amp; Phy. Edu.</v>
      </c>
      <c r="D3666" s="1169"/>
      <c r="E3666" s="1169"/>
      <c r="F3666" s="1176" t="str">
        <f>IF($J3642="TC",0,IF($J3642="Nso",0,VLOOKUP($A3639,'Class-9'!$B$9:$GA$108,174,0)))</f>
        <v>0/200</v>
      </c>
      <c r="G3666" s="1177"/>
      <c r="H3666" s="122">
        <f>IF($J3642="TC",0,IF($J3642="Nso",0,VLOOKUP($A3639,'Class-9'!$B$9:$GA$108,118,0)))</f>
        <v>0</v>
      </c>
      <c r="I3666" s="1178"/>
      <c r="J3666" s="1179"/>
      <c r="K3666" s="1179"/>
      <c r="L3666" s="1179"/>
      <c r="M3666" s="1179"/>
      <c r="N3666" s="1179"/>
      <c r="O3666" s="1180"/>
    </row>
    <row r="3667" spans="1:16" s="489" customFormat="1" ht="17.25" customHeight="1">
      <c r="A3667" s="1084"/>
      <c r="B3667" s="488" t="s">
        <v>79</v>
      </c>
      <c r="C3667" s="1184" t="str">
        <f>'Class-9'!$DP$3</f>
        <v>S.U.P.W.</v>
      </c>
      <c r="D3667" s="1185"/>
      <c r="E3667" s="1185"/>
      <c r="F3667" s="1176" t="str">
        <f>IF($J3642="TC",0,IF($J3642="Nso",0,VLOOKUP($A3639,'Class-9'!$B$9:$GA$108,178,0)))</f>
        <v>0/100</v>
      </c>
      <c r="G3667" s="1177"/>
      <c r="H3667" s="122">
        <f>IF($J3642="TC",0,IF($J3642="Nso",0,VLOOKUP($A3639,'Class-9'!$B$9:$GA$108,124,0)))</f>
        <v>0</v>
      </c>
      <c r="I3667" s="1181"/>
      <c r="J3667" s="1182"/>
      <c r="K3667" s="1182"/>
      <c r="L3667" s="1182"/>
      <c r="M3667" s="1182"/>
      <c r="N3667" s="1182"/>
      <c r="O3667" s="1183"/>
    </row>
    <row r="3668" spans="1:16" s="489" customFormat="1" ht="17.25" customHeight="1">
      <c r="A3668" s="1084"/>
      <c r="B3668" s="488"/>
      <c r="C3668" s="1184" t="str">
        <f>'Class-9'!$DV$3</f>
        <v>ART EDUCATION</v>
      </c>
      <c r="D3668" s="1185"/>
      <c r="E3668" s="1185"/>
      <c r="F3668" s="1176" t="str">
        <f>IF($J3641="TC",0,IF($J3641="Nso",0,VLOOKUP($A3639,'Class-9'!$B$9:$GA$108,182,0)))</f>
        <v>0/100</v>
      </c>
      <c r="G3668" s="1177"/>
      <c r="H3668" s="122">
        <f>IF($J3641="TC",0,IF($J3641="Nso",0,VLOOKUP($A3639,'Class-9'!$B$9:$GA$108,130,0)))</f>
        <v>0</v>
      </c>
      <c r="I3668" s="1237" t="s">
        <v>95</v>
      </c>
      <c r="J3668" s="1221"/>
      <c r="K3668" s="1221"/>
      <c r="L3668" s="1221"/>
      <c r="M3668" s="1221"/>
      <c r="N3668" s="1221"/>
      <c r="O3668" s="1222"/>
    </row>
    <row r="3669" spans="1:16" s="489" customFormat="1" ht="17.25" customHeight="1" thickBot="1">
      <c r="A3669" s="1084"/>
      <c r="B3669" s="488" t="s">
        <v>79</v>
      </c>
      <c r="C3669" s="1238" t="str">
        <f>'Class-9'!$EB$3</f>
        <v>H &amp; C RAJ</v>
      </c>
      <c r="D3669" s="1239"/>
      <c r="E3669" s="1239"/>
      <c r="F3669" s="1240" t="str">
        <f>IF($J3642="TC",0,IF($J3642="Nso",0,VLOOKUP($A3639,'Class-9'!$B$9:$GZ$108,186,0)))</f>
        <v>0/200</v>
      </c>
      <c r="G3669" s="1241"/>
      <c r="H3669" s="468">
        <f>IF($J3642="TC",0,IF($J3642="Nso",0,VLOOKUP($A3639,'Class-9'!$B$9:$GAZ$108,142,0)))</f>
        <v>0</v>
      </c>
      <c r="I3669" s="1237" t="s">
        <v>74</v>
      </c>
      <c r="J3669" s="1221"/>
      <c r="K3669" s="1221"/>
      <c r="L3669" s="1221"/>
      <c r="M3669" s="1221"/>
      <c r="N3669" s="1221"/>
      <c r="O3669" s="1222"/>
    </row>
    <row r="3670" spans="1:16" ht="17.25" customHeight="1">
      <c r="A3670" s="1084"/>
      <c r="B3670" s="49" t="s">
        <v>79</v>
      </c>
      <c r="C3670" s="1209" t="s">
        <v>205</v>
      </c>
      <c r="D3670" s="1210"/>
      <c r="E3670" s="1211"/>
      <c r="F3670" s="1218" t="s">
        <v>206</v>
      </c>
      <c r="G3670" s="1219"/>
      <c r="H3670" s="519" t="s">
        <v>34</v>
      </c>
      <c r="I3670" s="1220" t="s">
        <v>75</v>
      </c>
      <c r="J3670" s="1221"/>
      <c r="K3670" s="1221"/>
      <c r="L3670" s="1221"/>
      <c r="M3670" s="1221"/>
      <c r="N3670" s="1221"/>
      <c r="O3670" s="1222"/>
    </row>
    <row r="3671" spans="1:16" ht="17.25" customHeight="1">
      <c r="A3671" s="1084"/>
      <c r="B3671" s="49" t="s">
        <v>79</v>
      </c>
      <c r="C3671" s="1212"/>
      <c r="D3671" s="1213"/>
      <c r="E3671" s="1214"/>
      <c r="F3671" s="1223" t="s">
        <v>207</v>
      </c>
      <c r="G3671" s="1224"/>
      <c r="H3671" s="520" t="s">
        <v>204</v>
      </c>
      <c r="I3671" s="1225" t="s">
        <v>76</v>
      </c>
      <c r="J3671" s="1226"/>
      <c r="K3671" s="1226"/>
      <c r="L3671" s="1226"/>
      <c r="M3671" s="1226"/>
      <c r="N3671" s="1226"/>
      <c r="O3671" s="1227"/>
    </row>
    <row r="3672" spans="1:16" ht="17.25" customHeight="1">
      <c r="A3672" s="1084"/>
      <c r="B3672" s="49" t="s">
        <v>79</v>
      </c>
      <c r="C3672" s="1212"/>
      <c r="D3672" s="1213"/>
      <c r="E3672" s="1214"/>
      <c r="F3672" s="1223" t="s">
        <v>211</v>
      </c>
      <c r="G3672" s="1224"/>
      <c r="H3672" s="520" t="s">
        <v>69</v>
      </c>
      <c r="I3672" s="1228"/>
      <c r="J3672" s="1229"/>
      <c r="K3672" s="1229"/>
      <c r="L3672" s="1229"/>
      <c r="M3672" s="1229"/>
      <c r="N3672" s="1229"/>
      <c r="O3672" s="1230"/>
    </row>
    <row r="3673" spans="1:16" ht="17.25" customHeight="1">
      <c r="A3673" s="1084"/>
      <c r="B3673" s="49" t="s">
        <v>79</v>
      </c>
      <c r="C3673" s="1212"/>
      <c r="D3673" s="1213"/>
      <c r="E3673" s="1214"/>
      <c r="F3673" s="1223" t="s">
        <v>212</v>
      </c>
      <c r="G3673" s="1224"/>
      <c r="H3673" s="520" t="s">
        <v>70</v>
      </c>
      <c r="I3673" s="1228"/>
      <c r="J3673" s="1229"/>
      <c r="K3673" s="1229"/>
      <c r="L3673" s="1229"/>
      <c r="M3673" s="1229"/>
      <c r="N3673" s="1229"/>
      <c r="O3673" s="1230"/>
    </row>
    <row r="3674" spans="1:16" ht="17.25" customHeight="1">
      <c r="A3674" s="1084"/>
      <c r="B3674" s="49" t="s">
        <v>79</v>
      </c>
      <c r="C3674" s="1212"/>
      <c r="D3674" s="1213"/>
      <c r="E3674" s="1214"/>
      <c r="F3674" s="1223" t="s">
        <v>125</v>
      </c>
      <c r="G3674" s="1224"/>
      <c r="H3674" s="520" t="s">
        <v>72</v>
      </c>
      <c r="I3674" s="1231" t="s">
        <v>96</v>
      </c>
      <c r="J3674" s="1232"/>
      <c r="K3674" s="1232"/>
      <c r="L3674" s="1232"/>
      <c r="M3674" s="1232"/>
      <c r="N3674" s="1232"/>
      <c r="O3674" s="1233"/>
    </row>
    <row r="3675" spans="1:16" ht="17.25" customHeight="1" thickBot="1">
      <c r="A3675" s="1084"/>
      <c r="B3675" s="62" t="s">
        <v>79</v>
      </c>
      <c r="C3675" s="1215"/>
      <c r="D3675" s="1216"/>
      <c r="E3675" s="1217"/>
      <c r="F3675" s="1206" t="s">
        <v>208</v>
      </c>
      <c r="G3675" s="1207"/>
      <c r="H3675" s="521" t="s">
        <v>71</v>
      </c>
      <c r="I3675" s="1234"/>
      <c r="J3675" s="1235"/>
      <c r="K3675" s="1235"/>
      <c r="L3675" s="1235"/>
      <c r="M3675" s="1235"/>
      <c r="N3675" s="1235"/>
      <c r="O3675" s="1236"/>
    </row>
    <row r="3676" spans="1:16" ht="24.75" customHeight="1" thickTop="1" thickBot="1">
      <c r="A3676" s="504">
        <f>A3639+1</f>
        <v>99</v>
      </c>
      <c r="B3676" s="1083" t="s">
        <v>56</v>
      </c>
      <c r="C3676" s="1083"/>
      <c r="D3676" s="1083"/>
      <c r="E3676" s="1083"/>
      <c r="F3676" s="1083"/>
      <c r="G3676" s="1083"/>
      <c r="H3676" s="1083"/>
      <c r="I3676" s="1083"/>
      <c r="J3676" s="1083"/>
      <c r="K3676" s="1083"/>
      <c r="L3676" s="1083"/>
      <c r="M3676" s="1083"/>
      <c r="N3676" s="1083"/>
      <c r="O3676" s="1083"/>
    </row>
    <row r="3677" spans="1:16" ht="42" customHeight="1" thickTop="1">
      <c r="A3677" s="1084"/>
      <c r="B3677" s="1085"/>
      <c r="C3677" s="1086"/>
      <c r="D3677" s="1089" t="str">
        <f>Master!$E$8</f>
        <v>Govt. Sr. Secondary School Raimalwada</v>
      </c>
      <c r="E3677" s="1090"/>
      <c r="F3677" s="1090"/>
      <c r="G3677" s="1090"/>
      <c r="H3677" s="1090"/>
      <c r="I3677" s="1090"/>
      <c r="J3677" s="1090"/>
      <c r="K3677" s="1090"/>
      <c r="L3677" s="1090"/>
      <c r="M3677" s="1090"/>
      <c r="N3677" s="1090"/>
      <c r="O3677" s="1091"/>
    </row>
    <row r="3678" spans="1:16" ht="27.75" customHeight="1" thickBot="1">
      <c r="A3678" s="1084"/>
      <c r="B3678" s="1087"/>
      <c r="C3678" s="1088"/>
      <c r="D3678" s="1092" t="str">
        <f>Master!$E$11</f>
        <v>P.S.-Bapini (Jodhpur)</v>
      </c>
      <c r="E3678" s="1093"/>
      <c r="F3678" s="1093"/>
      <c r="G3678" s="1093"/>
      <c r="H3678" s="1093"/>
      <c r="I3678" s="1093"/>
      <c r="J3678" s="1093"/>
      <c r="K3678" s="1093"/>
      <c r="L3678" s="1093"/>
      <c r="M3678" s="1093"/>
      <c r="N3678" s="1093"/>
      <c r="O3678" s="1094"/>
    </row>
    <row r="3679" spans="1:16" ht="17.25" customHeight="1">
      <c r="A3679" s="1084"/>
      <c r="B3679" s="352"/>
      <c r="C3679" s="1095" t="s">
        <v>188</v>
      </c>
      <c r="D3679" s="1096"/>
      <c r="E3679" s="1096"/>
      <c r="F3679" s="1096"/>
      <c r="G3679" s="1097"/>
      <c r="H3679" s="1104" t="s">
        <v>161</v>
      </c>
      <c r="I3679" s="1104"/>
      <c r="J3679" s="1107">
        <f>VLOOKUP($A3676,'Class-9'!$B$9:$K$108,6)</f>
        <v>0</v>
      </c>
      <c r="K3679" s="1108"/>
      <c r="L3679" s="1113" t="s">
        <v>77</v>
      </c>
      <c r="M3679" s="1114"/>
      <c r="N3679" s="1115" t="str">
        <f>Master!$E$14</f>
        <v>08151106901</v>
      </c>
      <c r="O3679" s="1116"/>
    </row>
    <row r="3680" spans="1:16" ht="17.25" customHeight="1">
      <c r="A3680" s="1084"/>
      <c r="B3680" s="47"/>
      <c r="C3680" s="1098"/>
      <c r="D3680" s="1099"/>
      <c r="E3680" s="1099"/>
      <c r="F3680" s="1099"/>
      <c r="G3680" s="1100"/>
      <c r="H3680" s="1105"/>
      <c r="I3680" s="1105"/>
      <c r="J3680" s="1109"/>
      <c r="K3680" s="1110"/>
      <c r="L3680" s="1071" t="s">
        <v>73</v>
      </c>
      <c r="M3680" s="1072"/>
      <c r="N3680" s="1072"/>
      <c r="O3680" s="1073"/>
      <c r="P3680" s="165" t="s">
        <v>196</v>
      </c>
    </row>
    <row r="3681" spans="1:15" ht="17.25" customHeight="1" thickBot="1">
      <c r="A3681" s="1084"/>
      <c r="B3681" s="47"/>
      <c r="C3681" s="1101"/>
      <c r="D3681" s="1102"/>
      <c r="E3681" s="1102"/>
      <c r="F3681" s="1102"/>
      <c r="G3681" s="1103"/>
      <c r="H3681" s="1106"/>
      <c r="I3681" s="1106"/>
      <c r="J3681" s="1111"/>
      <c r="K3681" s="1112"/>
      <c r="L3681" s="1074" t="s">
        <v>57</v>
      </c>
      <c r="M3681" s="1075"/>
      <c r="N3681" s="1076" t="str">
        <f>Master!$E$6</f>
        <v>2021-22</v>
      </c>
      <c r="O3681" s="1077"/>
    </row>
    <row r="3682" spans="1:15" ht="21.75" customHeight="1">
      <c r="A3682" s="1084"/>
      <c r="B3682" s="49" t="s">
        <v>79</v>
      </c>
      <c r="C3682" s="1078" t="s">
        <v>22</v>
      </c>
      <c r="D3682" s="1079"/>
      <c r="E3682" s="1079"/>
      <c r="F3682" s="1080"/>
      <c r="G3682" s="482" t="s">
        <v>186</v>
      </c>
      <c r="H3682" s="1081">
        <f>VLOOKUP($A3676,'Class-9'!$B$9:$EX$108,4,0)</f>
        <v>0</v>
      </c>
      <c r="I3682" s="1081"/>
      <c r="J3682" s="1081"/>
      <c r="K3682" s="1081"/>
      <c r="L3682" s="1081"/>
      <c r="M3682" s="1081"/>
      <c r="N3682" s="1081"/>
      <c r="O3682" s="1082"/>
    </row>
    <row r="3683" spans="1:15" ht="21.75" customHeight="1">
      <c r="A3683" s="1084"/>
      <c r="B3683" s="49" t="s">
        <v>79</v>
      </c>
      <c r="C3683" s="1065" t="s">
        <v>24</v>
      </c>
      <c r="D3683" s="1066"/>
      <c r="E3683" s="1066"/>
      <c r="F3683" s="1067"/>
      <c r="G3683" s="483" t="s">
        <v>186</v>
      </c>
      <c r="H3683" s="1068">
        <f>VLOOKUP($A3676,'Class-9'!$B$9:$EX$108,7,0)</f>
        <v>0</v>
      </c>
      <c r="I3683" s="1068"/>
      <c r="J3683" s="1068"/>
      <c r="K3683" s="1068"/>
      <c r="L3683" s="1068"/>
      <c r="M3683" s="1068"/>
      <c r="N3683" s="1068"/>
      <c r="O3683" s="1069"/>
    </row>
    <row r="3684" spans="1:15" ht="21.75" customHeight="1">
      <c r="A3684" s="1084"/>
      <c r="B3684" s="49" t="s">
        <v>79</v>
      </c>
      <c r="C3684" s="1065" t="s">
        <v>25</v>
      </c>
      <c r="D3684" s="1066"/>
      <c r="E3684" s="1066"/>
      <c r="F3684" s="1067"/>
      <c r="G3684" s="483" t="s">
        <v>186</v>
      </c>
      <c r="H3684" s="1068">
        <f>VLOOKUP($A3676,'Class-9'!$B$9:$EX$108,8,0)</f>
        <v>0</v>
      </c>
      <c r="I3684" s="1068"/>
      <c r="J3684" s="1068"/>
      <c r="K3684" s="1068"/>
      <c r="L3684" s="1068"/>
      <c r="M3684" s="1068"/>
      <c r="N3684" s="1068"/>
      <c r="O3684" s="1069"/>
    </row>
    <row r="3685" spans="1:15" ht="21.75" customHeight="1">
      <c r="A3685" s="1084"/>
      <c r="B3685" s="49" t="s">
        <v>79</v>
      </c>
      <c r="C3685" s="1065" t="s">
        <v>58</v>
      </c>
      <c r="D3685" s="1066"/>
      <c r="E3685" s="1066"/>
      <c r="F3685" s="1067"/>
      <c r="G3685" s="483" t="s">
        <v>186</v>
      </c>
      <c r="H3685" s="1068">
        <f>VLOOKUP($A3676,'Class-9'!$B$9:$EX$108,9,0)</f>
        <v>0</v>
      </c>
      <c r="I3685" s="1068"/>
      <c r="J3685" s="1068"/>
      <c r="K3685" s="1068"/>
      <c r="L3685" s="1068"/>
      <c r="M3685" s="1068"/>
      <c r="N3685" s="1068"/>
      <c r="O3685" s="1069"/>
    </row>
    <row r="3686" spans="1:15" ht="21.75" customHeight="1">
      <c r="A3686" s="1084"/>
      <c r="B3686" s="49" t="s">
        <v>79</v>
      </c>
      <c r="C3686" s="1065" t="s">
        <v>59</v>
      </c>
      <c r="D3686" s="1066"/>
      <c r="E3686" s="1066"/>
      <c r="F3686" s="1067"/>
      <c r="G3686" s="483" t="s">
        <v>186</v>
      </c>
      <c r="H3686" s="1070" t="str">
        <f>CONCATENATE('Class-9'!$G$4,'Class-9'!$J$4)</f>
        <v>9(A)</v>
      </c>
      <c r="I3686" s="1068"/>
      <c r="J3686" s="1068"/>
      <c r="K3686" s="1068"/>
      <c r="L3686" s="1068"/>
      <c r="M3686" s="1068"/>
      <c r="N3686" s="1068"/>
      <c r="O3686" s="1069"/>
    </row>
    <row r="3687" spans="1:15" ht="21.75" customHeight="1" thickBot="1">
      <c r="A3687" s="1084"/>
      <c r="B3687" s="49" t="s">
        <v>79</v>
      </c>
      <c r="C3687" s="1145" t="s">
        <v>27</v>
      </c>
      <c r="D3687" s="1146"/>
      <c r="E3687" s="1146"/>
      <c r="F3687" s="1147"/>
      <c r="G3687" s="484" t="s">
        <v>186</v>
      </c>
      <c r="H3687" s="1148">
        <f>VLOOKUP($A3676,'Class-9'!$B$9:$EX$108,10,0)</f>
        <v>0</v>
      </c>
      <c r="I3687" s="1148"/>
      <c r="J3687" s="1148"/>
      <c r="K3687" s="1148"/>
      <c r="L3687" s="1148"/>
      <c r="M3687" s="1148"/>
      <c r="N3687" s="1148"/>
      <c r="O3687" s="1149"/>
    </row>
    <row r="3688" spans="1:15" ht="19.5" customHeight="1">
      <c r="A3688" s="1084"/>
      <c r="B3688" s="60" t="s">
        <v>79</v>
      </c>
      <c r="C3688" s="1150" t="s">
        <v>60</v>
      </c>
      <c r="D3688" s="1151"/>
      <c r="E3688" s="1154" t="s">
        <v>83</v>
      </c>
      <c r="F3688" s="1154" t="s">
        <v>84</v>
      </c>
      <c r="G3688" s="1156" t="s">
        <v>33</v>
      </c>
      <c r="H3688" s="1158" t="s">
        <v>61</v>
      </c>
      <c r="I3688" s="1158"/>
      <c r="J3688" s="1159"/>
      <c r="K3688" s="1160" t="s">
        <v>100</v>
      </c>
      <c r="L3688" s="1161"/>
      <c r="M3688" s="1162"/>
      <c r="N3688" s="1154" t="s">
        <v>91</v>
      </c>
      <c r="O3688" s="1163" t="s">
        <v>209</v>
      </c>
    </row>
    <row r="3689" spans="1:15" ht="21.75" customHeight="1">
      <c r="A3689" s="1084"/>
      <c r="B3689" s="60"/>
      <c r="C3689" s="1152"/>
      <c r="D3689" s="1153"/>
      <c r="E3689" s="1155"/>
      <c r="F3689" s="1155"/>
      <c r="G3689" s="1157"/>
      <c r="H3689" s="507" t="s">
        <v>32</v>
      </c>
      <c r="I3689" s="347" t="s">
        <v>199</v>
      </c>
      <c r="J3689" s="508" t="s">
        <v>33</v>
      </c>
      <c r="K3689" s="507" t="s">
        <v>32</v>
      </c>
      <c r="L3689" s="347" t="s">
        <v>199</v>
      </c>
      <c r="M3689" s="508" t="s">
        <v>33</v>
      </c>
      <c r="N3689" s="1155"/>
      <c r="O3689" s="1164"/>
    </row>
    <row r="3690" spans="1:15" ht="21.75" customHeight="1" thickBot="1">
      <c r="A3690" s="1084"/>
      <c r="B3690" s="60" t="s">
        <v>79</v>
      </c>
      <c r="C3690" s="1139" t="s">
        <v>62</v>
      </c>
      <c r="D3690" s="1140"/>
      <c r="E3690" s="509">
        <f>'Class-9'!$L$7</f>
        <v>20</v>
      </c>
      <c r="F3690" s="509">
        <f>'Class-9'!$M$7</f>
        <v>20</v>
      </c>
      <c r="G3690" s="510">
        <f>SUM(E3690:F3690)</f>
        <v>40</v>
      </c>
      <c r="H3690" s="509">
        <f>'Class-9'!$O$7</f>
        <v>48</v>
      </c>
      <c r="I3690" s="509">
        <f>'Class-9'!$P$7</f>
        <v>12</v>
      </c>
      <c r="J3690" s="510">
        <f>SUM(H3690:I3690)</f>
        <v>60</v>
      </c>
      <c r="K3690" s="509">
        <f>'Class-9'!$R$7</f>
        <v>80</v>
      </c>
      <c r="L3690" s="509">
        <f>'Class-9'!$S$7</f>
        <v>20</v>
      </c>
      <c r="M3690" s="510">
        <f>SUM(K3690:L3690)</f>
        <v>100</v>
      </c>
      <c r="N3690" s="509">
        <f>SUM(G3690,J3690,M3690)</f>
        <v>200</v>
      </c>
      <c r="O3690" s="1165"/>
    </row>
    <row r="3691" spans="1:15" ht="17.25" customHeight="1">
      <c r="A3691" s="1084"/>
      <c r="B3691" s="60" t="s">
        <v>79</v>
      </c>
      <c r="C3691" s="1141" t="str">
        <f>'Class-9'!$L$3</f>
        <v>HINDI</v>
      </c>
      <c r="D3691" s="1142"/>
      <c r="E3691" s="511">
        <f>IF($J3679="TC",0,IF($J3679="Nso",0,VLOOKUP($A3676,'Class-9'!$B$9:$EX$108,11,0)))</f>
        <v>0</v>
      </c>
      <c r="F3691" s="511">
        <f>IF($J3679="TC",0,IF($J3679="Nso",0,VLOOKUP($A3676,'Class-9'!$B$9:$EX$108,12,0)))</f>
        <v>0</v>
      </c>
      <c r="G3691" s="512">
        <f>E3691+F3691</f>
        <v>0</v>
      </c>
      <c r="H3691" s="511">
        <f>IF($J3679="TC",0,IF($J3679="Nso",0,VLOOKUP($A3676,'Class-9'!$B$9:$EX$108,14,0)))</f>
        <v>0</v>
      </c>
      <c r="I3691" s="511">
        <f>IF($J3679="TC",0,IF($J3679="Nso",0,VLOOKUP($A3676,'Class-9'!$B$9:$EX$108,15,0)))</f>
        <v>0</v>
      </c>
      <c r="J3691" s="512">
        <f>H3691+I3691</f>
        <v>0</v>
      </c>
      <c r="K3691" s="511">
        <f>IF($J3679="TC",0,IF($J3679="Nso",0,VLOOKUP($A3676,'Class-9'!$B$9:$EX$108,17,0)))</f>
        <v>0</v>
      </c>
      <c r="L3691" s="511">
        <f>IF($J3679="Nso",0,VLOOKUP($A3676,'Class-9'!$B$9:$EX$108,18,0))</f>
        <v>0</v>
      </c>
      <c r="M3691" s="512">
        <f>K3691+L3691</f>
        <v>0</v>
      </c>
      <c r="N3691" s="511">
        <f>G3691+J3691+M3691</f>
        <v>0</v>
      </c>
      <c r="O3691" s="513" t="str">
        <f>IF($J3679="TC",0,IF($J3679="Nso",0,VLOOKUP($A3676,'Class-9'!$B$9:$EX$108,24,0)))</f>
        <v/>
      </c>
    </row>
    <row r="3692" spans="1:15" ht="17.25" customHeight="1">
      <c r="A3692" s="1084"/>
      <c r="B3692" s="60" t="s">
        <v>79</v>
      </c>
      <c r="C3692" s="1143" t="str">
        <f>'Class-9'!$Z$3</f>
        <v>ENGLISH</v>
      </c>
      <c r="D3692" s="1144"/>
      <c r="E3692" s="511">
        <f>IF($J3679="TC",0,IF($J3679="Nso",0,VLOOKUP($A3676,'Class-9'!$B$9:$EX$108,25,0)))</f>
        <v>0</v>
      </c>
      <c r="F3692" s="511">
        <f>IF($J3679="TC",0,IF($J3679="Nso",0,VLOOKUP($A3676,'Class-9'!$B$9:$EX$108,26,0)))</f>
        <v>0</v>
      </c>
      <c r="G3692" s="514">
        <f t="shared" ref="G3692:G3696" si="392">E3692+F3692</f>
        <v>0</v>
      </c>
      <c r="H3692" s="472">
        <f>IF($J3679="TC",0,IF($J3679="Nso",0,VLOOKUP($A3676,'Class-9'!$B$9:$EX$108,28,0)))</f>
        <v>0</v>
      </c>
      <c r="I3692" s="511">
        <f>IF($J3679="TC",0,IF($J3679="Nso",0,VLOOKUP($A3676,'Class-9'!$B$9:$EX$108,29,0)))</f>
        <v>0</v>
      </c>
      <c r="J3692" s="514">
        <f t="shared" ref="J3692:J3696" si="393">H3692+I3692</f>
        <v>0</v>
      </c>
      <c r="K3692" s="511">
        <f>IF($J3679="TC",0,IF($J3679="Nso",0,VLOOKUP($A3676,'Class-9'!$B$9:$EX$108,31,0)))</f>
        <v>0</v>
      </c>
      <c r="L3692" s="511">
        <f>IF($J3679="Nso",0,VLOOKUP($A3676,'Class-9'!$B$9:$EX$108,32,0))</f>
        <v>0</v>
      </c>
      <c r="M3692" s="514">
        <f t="shared" ref="M3692:M3696" si="394">K3692+L3692</f>
        <v>0</v>
      </c>
      <c r="N3692" s="511">
        <f t="shared" ref="N3692:N3696" si="395">G3692+J3692+M3692</f>
        <v>0</v>
      </c>
      <c r="O3692" s="513" t="str">
        <f>IF($J3679="TC",0,IF($J3679="Nso",0,VLOOKUP($A3676,'Class-9'!$B$9:$EX$108,38,0)))</f>
        <v/>
      </c>
    </row>
    <row r="3693" spans="1:15" ht="17.25" customHeight="1">
      <c r="A3693" s="1084"/>
      <c r="B3693" s="60" t="s">
        <v>79</v>
      </c>
      <c r="C3693" s="1143" t="str">
        <f>'Class-9'!$AN$3</f>
        <v>SANSKRIT</v>
      </c>
      <c r="D3693" s="1144"/>
      <c r="E3693" s="511">
        <f>IF($J3679="TC",0,IF($J3679="Nso",0,VLOOKUP($A3676,'Class-9'!$B$9:$EX$108,39,0)))</f>
        <v>0</v>
      </c>
      <c r="F3693" s="511">
        <f>IF($J3679="TC",0,IF($J3679="TC",0,IF($J3679="Nso",0,VLOOKUP($A3676,'Class-9'!$B$9:$EX$108,40,0))))</f>
        <v>0</v>
      </c>
      <c r="G3693" s="514">
        <f t="shared" si="392"/>
        <v>0</v>
      </c>
      <c r="H3693" s="472">
        <f>IF($J3679="TC",0,IF($J3679="Nso",0,VLOOKUP($A3676,'Class-9'!$B$9:$EX$108,42,0)))</f>
        <v>0</v>
      </c>
      <c r="I3693" s="511">
        <f>IF($J3679="TC",0,IF($J3679="Nso",0,VLOOKUP($A3676,'Class-9'!$B$9:$EX$108,43,0)))</f>
        <v>0</v>
      </c>
      <c r="J3693" s="514">
        <f t="shared" si="393"/>
        <v>0</v>
      </c>
      <c r="K3693" s="511">
        <f>IF($J3679="TC",0,IF($J3679="Nso",0,VLOOKUP($A3676,'Class-9'!$B$9:$EX$108,45,0)))</f>
        <v>0</v>
      </c>
      <c r="L3693" s="511">
        <f>IF($J3679="Nso",0,VLOOKUP($A3676,'Class-9'!$B$9:$EX$108,46,0))</f>
        <v>0</v>
      </c>
      <c r="M3693" s="514">
        <f t="shared" si="394"/>
        <v>0</v>
      </c>
      <c r="N3693" s="511">
        <f t="shared" si="395"/>
        <v>0</v>
      </c>
      <c r="O3693" s="513" t="str">
        <f>IF($J3679="TC",0,IF($J3679="Nso",0,VLOOKUP($A3676,'Class-9'!$B$9:$EX$108,52,0)))</f>
        <v/>
      </c>
    </row>
    <row r="3694" spans="1:15" ht="17.25" customHeight="1">
      <c r="A3694" s="1084"/>
      <c r="B3694" s="60" t="s">
        <v>79</v>
      </c>
      <c r="C3694" s="1143" t="str">
        <f>'Class-9'!$BB$3</f>
        <v>SCIENCE</v>
      </c>
      <c r="D3694" s="1144"/>
      <c r="E3694" s="511">
        <f>IF($J3679="TC",0,IF($J3679="Nso",0,VLOOKUP($A3676,'Class-9'!$B$9:$EX$108,53,0)))</f>
        <v>0</v>
      </c>
      <c r="F3694" s="511">
        <f>IF($J3679="TC",0,IF($J3679="Nso",0,VLOOKUP($A3676,'Class-9'!$B$9:$EX$108,54,0)))</f>
        <v>0</v>
      </c>
      <c r="G3694" s="514">
        <f t="shared" si="392"/>
        <v>0</v>
      </c>
      <c r="H3694" s="472">
        <f>IF($J3679="TC",0,IF($J3679="Nso",0,VLOOKUP($A3676,'Class-9'!$B$9:$EX$108,56,0)))</f>
        <v>0</v>
      </c>
      <c r="I3694" s="511">
        <f>IF($J3679="TC",0,IF($J3679="Nso",0,VLOOKUP($A3676,'Class-9'!$B$9:$EX$108,57,0)))</f>
        <v>0</v>
      </c>
      <c r="J3694" s="514">
        <f t="shared" si="393"/>
        <v>0</v>
      </c>
      <c r="K3694" s="511">
        <f>IF($J3679="TC",0,IF($J3679="Nso",0,VLOOKUP($A3676,'Class-9'!$B$9:$EX$108,59,0)))</f>
        <v>0</v>
      </c>
      <c r="L3694" s="511">
        <f>IF($J3679="Nso",0,VLOOKUP($A3676,'Class-9'!$B$9:$EX$108,60,0))</f>
        <v>0</v>
      </c>
      <c r="M3694" s="514">
        <f t="shared" si="394"/>
        <v>0</v>
      </c>
      <c r="N3694" s="511">
        <f t="shared" si="395"/>
        <v>0</v>
      </c>
      <c r="O3694" s="513" t="str">
        <f>IF($J3679="TC",0,IF($J3679="Nso",0,VLOOKUP($A3676,'Class-9'!$B$9:$EX$108,66,0)))</f>
        <v/>
      </c>
    </row>
    <row r="3695" spans="1:15" ht="17.25" customHeight="1">
      <c r="A3695" s="1084"/>
      <c r="B3695" s="60" t="s">
        <v>79</v>
      </c>
      <c r="C3695" s="1143" t="str">
        <f>'Class-9'!$BP$3</f>
        <v>MATHEMATICS</v>
      </c>
      <c r="D3695" s="1144"/>
      <c r="E3695" s="511">
        <f>IF($J3679="TC",0,IF($J3679="Nso",0,VLOOKUP($A3676,'Class-9'!$B$9:$EX$108,67,0)))</f>
        <v>0</v>
      </c>
      <c r="F3695" s="511">
        <f>IF($J3679="TC",0,IF($J3679="Nso",0,VLOOKUP($A3676,'Class-9'!$B$9:$EX$108,68,0)))</f>
        <v>0</v>
      </c>
      <c r="G3695" s="514">
        <f t="shared" si="392"/>
        <v>0</v>
      </c>
      <c r="H3695" s="472">
        <f>IF($J3679="TC",0,IF($J3679="Nso",0,VLOOKUP($A3676,'Class-9'!$B$9:$EX$108,70,0)))</f>
        <v>0</v>
      </c>
      <c r="I3695" s="511">
        <f>IF($J3679="TC",0,IF($J3679="Nso",0,VLOOKUP($A3676,'Class-9'!$B$9:$EX$108,71,0)))</f>
        <v>0</v>
      </c>
      <c r="J3695" s="514">
        <f t="shared" si="393"/>
        <v>0</v>
      </c>
      <c r="K3695" s="511">
        <f>IF($J3679="TC",0,IF($J3679="Nso",0,VLOOKUP($A3676,'Class-9'!$B$9:$EX$108,73,0)))</f>
        <v>0</v>
      </c>
      <c r="L3695" s="511">
        <f>IF($J3679="Nso",0,VLOOKUP($A3676,'Class-9'!$B$9:$EX$108,74,0))</f>
        <v>0</v>
      </c>
      <c r="M3695" s="514">
        <f t="shared" si="394"/>
        <v>0</v>
      </c>
      <c r="N3695" s="511">
        <f t="shared" si="395"/>
        <v>0</v>
      </c>
      <c r="O3695" s="513" t="str">
        <f>IF($J3679="TC",0,IF($J3679="Nso",0,VLOOKUP($A3676,'Class-9'!$B$9:$EX$108,80,0)))</f>
        <v/>
      </c>
    </row>
    <row r="3696" spans="1:15" ht="17.25" customHeight="1" thickBot="1">
      <c r="A3696" s="1084"/>
      <c r="B3696" s="60" t="s">
        <v>79</v>
      </c>
      <c r="C3696" s="1117" t="str">
        <f>'Class-9'!$CD$3</f>
        <v>SOCIAL SCIENCE</v>
      </c>
      <c r="D3696" s="1118"/>
      <c r="E3696" s="511">
        <f>IF($J3679="TC",0,IF($J3679="Nso",0,VLOOKUP($A3676,'Class-9'!$B$9:$EX$108,81,0)))</f>
        <v>0</v>
      </c>
      <c r="F3696" s="511">
        <f>IF($J3679="TC",0,IF($J3679="Nso",0,VLOOKUP($A3676,'Class-9'!$B$9:$EX$108,82,0)))</f>
        <v>0</v>
      </c>
      <c r="G3696" s="515">
        <f t="shared" si="392"/>
        <v>0</v>
      </c>
      <c r="H3696" s="516">
        <f>IF($J3679="TC",0,IF($J3679="Nso",0,VLOOKUP($A3676,'Class-9'!$B$9:$EX$108,84,0)))</f>
        <v>0</v>
      </c>
      <c r="I3696" s="511">
        <f>IF($J3679="TC",0,IF($J3679="Nso",0,VLOOKUP($A3676,'Class-9'!$B$9:$EX$108,85,0)))</f>
        <v>0</v>
      </c>
      <c r="J3696" s="515">
        <f t="shared" si="393"/>
        <v>0</v>
      </c>
      <c r="K3696" s="511">
        <f>IF($J3679="TC",0,IF($J3679="Nso",0,VLOOKUP($A3676,'Class-9'!$B$9:$EX$108,87,0)))</f>
        <v>0</v>
      </c>
      <c r="L3696" s="511">
        <f>IF($J3679="Nso",0,VLOOKUP($A3676,'Class-9'!$B$9:$EX$108,88,0))</f>
        <v>0</v>
      </c>
      <c r="M3696" s="515">
        <f t="shared" si="394"/>
        <v>0</v>
      </c>
      <c r="N3696" s="511">
        <f t="shared" si="395"/>
        <v>0</v>
      </c>
      <c r="O3696" s="513" t="str">
        <f>IF($J3679="TC",0,IF($J3679="Nso",0,VLOOKUP($A3676,'Class-9'!$B$9:$EX$108,94,0)))</f>
        <v/>
      </c>
    </row>
    <row r="3697" spans="1:15" ht="21.75" customHeight="1">
      <c r="A3697" s="1084"/>
      <c r="B3697" s="60" t="s">
        <v>79</v>
      </c>
      <c r="C3697" s="1119" t="s">
        <v>92</v>
      </c>
      <c r="D3697" s="1120"/>
      <c r="E3697" s="1121"/>
      <c r="F3697" s="1125" t="s">
        <v>93</v>
      </c>
      <c r="G3697" s="1126"/>
      <c r="H3697" s="1127" t="s">
        <v>94</v>
      </c>
      <c r="I3697" s="1128"/>
      <c r="J3697" s="1129" t="s">
        <v>47</v>
      </c>
      <c r="K3697" s="1130"/>
      <c r="L3697" s="517" t="s">
        <v>114</v>
      </c>
      <c r="M3697" s="1131" t="s">
        <v>45</v>
      </c>
      <c r="N3697" s="1132"/>
      <c r="O3697" s="518" t="s">
        <v>49</v>
      </c>
    </row>
    <row r="3698" spans="1:15" ht="21.75" customHeight="1" thickBot="1">
      <c r="A3698" s="1084"/>
      <c r="B3698" s="60" t="s">
        <v>79</v>
      </c>
      <c r="C3698" s="1122"/>
      <c r="D3698" s="1123"/>
      <c r="E3698" s="1124"/>
      <c r="F3698" s="1133">
        <f>IF($J3679="TC",0,IF($J3679="Nso",0,VLOOKUP($A3676,'Class-9'!$B$9:$EX$108,146,0)))</f>
        <v>0</v>
      </c>
      <c r="G3698" s="1134"/>
      <c r="H3698" s="1133">
        <f>IF($J3679="TC",0,IF($J3679="Nso",0,VLOOKUP($A3676,'Class-9'!$B$9:$EX$108,147,0)))</f>
        <v>0</v>
      </c>
      <c r="I3698" s="1134"/>
      <c r="J3698" s="1135">
        <f>IF($J3679="TC",0,IF($J3679="Nso",0,VLOOKUP($A3676,'Class-9'!$B$9:$EX$108,148,0)))</f>
        <v>0</v>
      </c>
      <c r="K3698" s="1136"/>
      <c r="L3698" s="349" t="str">
        <f>IF($J3679="TC",0,IF($J3679="Nso",0,VLOOKUP($A3676,'Class-9'!$B$9:$EX$108,149,0)))</f>
        <v/>
      </c>
      <c r="M3698" s="1137" t="str">
        <f>IF($J3679="TC","TC",IF($J3679="Nso","NSO",VLOOKUP($A3676,'Class-9'!$B$9:$EX$108,150,0)))</f>
        <v/>
      </c>
      <c r="N3698" s="1138"/>
      <c r="O3698" s="123" t="str">
        <f>IF($J3679="Nso",0,VLOOKUP($A3676,'Class-9'!$B$9:$EX$108,152,0))</f>
        <v/>
      </c>
    </row>
    <row r="3699" spans="1:15" ht="21.75" customHeight="1">
      <c r="A3699" s="1084"/>
      <c r="B3699" s="60" t="s">
        <v>79</v>
      </c>
      <c r="C3699" s="1186" t="s">
        <v>65</v>
      </c>
      <c r="D3699" s="1187"/>
      <c r="E3699" s="1187"/>
      <c r="F3699" s="1187"/>
      <c r="G3699" s="1187"/>
      <c r="H3699" s="1188"/>
      <c r="I3699" s="1189" t="s">
        <v>66</v>
      </c>
      <c r="J3699" s="1190"/>
      <c r="K3699" s="1190"/>
      <c r="L3699" s="124">
        <f>VLOOKUP($A3676,'Class-9'!$B$9:$EX$108,143,0)</f>
        <v>0</v>
      </c>
      <c r="M3699" s="1191" t="s">
        <v>126</v>
      </c>
      <c r="N3699" s="1192"/>
      <c r="O3699" s="1193"/>
    </row>
    <row r="3700" spans="1:15" ht="21.75" customHeight="1" thickBot="1">
      <c r="A3700" s="1084"/>
      <c r="B3700" s="60" t="s">
        <v>79</v>
      </c>
      <c r="C3700" s="1194" t="s">
        <v>60</v>
      </c>
      <c r="D3700" s="1195"/>
      <c r="E3700" s="1195"/>
      <c r="F3700" s="1196" t="s">
        <v>197</v>
      </c>
      <c r="G3700" s="1196"/>
      <c r="H3700" s="351" t="s">
        <v>53</v>
      </c>
      <c r="I3700" s="1197" t="s">
        <v>67</v>
      </c>
      <c r="J3700" s="1198"/>
      <c r="K3700" s="1198"/>
      <c r="L3700" s="174">
        <f>VLOOKUP($A3676,'Class-9'!$B$9:$EX$108,144,0)</f>
        <v>0</v>
      </c>
      <c r="M3700" s="1199" t="str">
        <f>IF($J3679="TC",0,IF($J3679="Nso",0,VLOOKUP($A3676,'Class-9'!$B$9:$EX$108,145,0)))</f>
        <v/>
      </c>
      <c r="N3700" s="1200"/>
      <c r="O3700" s="1201"/>
    </row>
    <row r="3701" spans="1:15" ht="21.75" customHeight="1">
      <c r="A3701" s="1084"/>
      <c r="B3701" s="60" t="s">
        <v>79</v>
      </c>
      <c r="C3701" s="1194"/>
      <c r="D3701" s="1195"/>
      <c r="E3701" s="1195"/>
      <c r="F3701" s="1196"/>
      <c r="G3701" s="1196"/>
      <c r="H3701" s="490" t="s">
        <v>203</v>
      </c>
      <c r="I3701" s="1202" t="s">
        <v>68</v>
      </c>
      <c r="J3701" s="1203"/>
      <c r="K3701" s="1203"/>
      <c r="L3701" s="1204">
        <f>IF($J3679="TC","Transferred",IF($J3679="Nso","NameSeparated",VLOOKUP($A3676,'Class-9'!$B$9:$EX$108,153,0)))</f>
        <v>0</v>
      </c>
      <c r="M3701" s="1204"/>
      <c r="N3701" s="1204"/>
      <c r="O3701" s="1205"/>
    </row>
    <row r="3702" spans="1:15" s="489" customFormat="1" ht="17.25" customHeight="1">
      <c r="A3702" s="1084"/>
      <c r="B3702" s="488" t="s">
        <v>79</v>
      </c>
      <c r="C3702" s="1166" t="str">
        <f>'Class-9'!$CR$3</f>
        <v>Foundation Of Information Tech.</v>
      </c>
      <c r="D3702" s="1167"/>
      <c r="E3702" s="1168"/>
      <c r="F3702" s="1169" t="str">
        <f>IF($J3679="TC",0,IF($J3679="Nso",0,VLOOKUP($A3676,'Class-9'!$B$9:$GA$108,170,0)))</f>
        <v>0/200</v>
      </c>
      <c r="G3702" s="1169"/>
      <c r="H3702" s="122">
        <f>IF($J3679="TC",0,IF($J3679="Nso",0,VLOOKUP($A3676,'Class-9'!$B$9:$GA$108,106,0)))</f>
        <v>0</v>
      </c>
      <c r="I3702" s="1170" t="s">
        <v>81</v>
      </c>
      <c r="J3702" s="1171"/>
      <c r="K3702" s="1171"/>
      <c r="L3702" s="1172">
        <f>'Class-9'!$T$2</f>
        <v>44676</v>
      </c>
      <c r="M3702" s="1173"/>
      <c r="N3702" s="1173"/>
      <c r="O3702" s="1174"/>
    </row>
    <row r="3703" spans="1:15" s="489" customFormat="1" ht="17.25" customHeight="1">
      <c r="A3703" s="1084"/>
      <c r="B3703" s="488" t="s">
        <v>79</v>
      </c>
      <c r="C3703" s="1175" t="str">
        <f>'Class-9'!$DD$3</f>
        <v>Health &amp; Phy. Edu.</v>
      </c>
      <c r="D3703" s="1169"/>
      <c r="E3703" s="1169"/>
      <c r="F3703" s="1176" t="str">
        <f>IF($J3679="TC",0,IF($J3679="Nso",0,VLOOKUP($A3676,'Class-9'!$B$9:$GA$108,174,0)))</f>
        <v>0/200</v>
      </c>
      <c r="G3703" s="1177"/>
      <c r="H3703" s="122">
        <f>IF($J3679="TC",0,IF($J3679="Nso",0,VLOOKUP($A3676,'Class-9'!$B$9:$GA$108,118,0)))</f>
        <v>0</v>
      </c>
      <c r="I3703" s="1178"/>
      <c r="J3703" s="1179"/>
      <c r="K3703" s="1179"/>
      <c r="L3703" s="1179"/>
      <c r="M3703" s="1179"/>
      <c r="N3703" s="1179"/>
      <c r="O3703" s="1180"/>
    </row>
    <row r="3704" spans="1:15" s="489" customFormat="1" ht="17.25" customHeight="1">
      <c r="A3704" s="1084"/>
      <c r="B3704" s="488" t="s">
        <v>79</v>
      </c>
      <c r="C3704" s="1184" t="str">
        <f>'Class-9'!$DP$3</f>
        <v>S.U.P.W.</v>
      </c>
      <c r="D3704" s="1185"/>
      <c r="E3704" s="1185"/>
      <c r="F3704" s="1176" t="str">
        <f>IF($J3679="TC",0,IF($J3679="Nso",0,VLOOKUP($A3676,'Class-9'!$B$9:$GA$108,178,0)))</f>
        <v>0/100</v>
      </c>
      <c r="G3704" s="1177"/>
      <c r="H3704" s="122">
        <f>IF($J3679="TC",0,IF($J3679="Nso",0,VLOOKUP($A3676,'Class-9'!$B$9:$GA$108,124,0)))</f>
        <v>0</v>
      </c>
      <c r="I3704" s="1181"/>
      <c r="J3704" s="1182"/>
      <c r="K3704" s="1182"/>
      <c r="L3704" s="1182"/>
      <c r="M3704" s="1182"/>
      <c r="N3704" s="1182"/>
      <c r="O3704" s="1183"/>
    </row>
    <row r="3705" spans="1:15" s="489" customFormat="1" ht="17.25" customHeight="1">
      <c r="A3705" s="1084"/>
      <c r="B3705" s="488"/>
      <c r="C3705" s="1184" t="str">
        <f>'Class-9'!$DV$3</f>
        <v>ART EDUCATION</v>
      </c>
      <c r="D3705" s="1185"/>
      <c r="E3705" s="1185"/>
      <c r="F3705" s="1176" t="str">
        <f>IF($J3678="TC",0,IF($J3678="Nso",0,VLOOKUP($A3676,'Class-9'!$B$9:$GA$108,182,0)))</f>
        <v>0/100</v>
      </c>
      <c r="G3705" s="1177"/>
      <c r="H3705" s="122">
        <f>IF($J3678="TC",0,IF($J3678="Nso",0,VLOOKUP($A3676,'Class-9'!$B$9:$GA$108,130,0)))</f>
        <v>0</v>
      </c>
      <c r="I3705" s="1237" t="s">
        <v>95</v>
      </c>
      <c r="J3705" s="1221"/>
      <c r="K3705" s="1221"/>
      <c r="L3705" s="1221"/>
      <c r="M3705" s="1221"/>
      <c r="N3705" s="1221"/>
      <c r="O3705" s="1222"/>
    </row>
    <row r="3706" spans="1:15" s="489" customFormat="1" ht="17.25" customHeight="1" thickBot="1">
      <c r="A3706" s="1084"/>
      <c r="B3706" s="488" t="s">
        <v>79</v>
      </c>
      <c r="C3706" s="1238" t="str">
        <f>'Class-9'!$EB$3</f>
        <v>H &amp; C RAJ</v>
      </c>
      <c r="D3706" s="1239"/>
      <c r="E3706" s="1239"/>
      <c r="F3706" s="1240" t="str">
        <f>IF($J3679="TC",0,IF($J3679="Nso",0,VLOOKUP($A3676,'Class-9'!$B$9:$GZ$108,186,0)))</f>
        <v>0/200</v>
      </c>
      <c r="G3706" s="1241"/>
      <c r="H3706" s="468">
        <f>IF($J3679="TC",0,IF($J3679="Nso",0,VLOOKUP($A3676,'Class-9'!$B$9:$GAZ$108,142,0)))</f>
        <v>0</v>
      </c>
      <c r="I3706" s="1237" t="s">
        <v>74</v>
      </c>
      <c r="J3706" s="1221"/>
      <c r="K3706" s="1221"/>
      <c r="L3706" s="1221"/>
      <c r="M3706" s="1221"/>
      <c r="N3706" s="1221"/>
      <c r="O3706" s="1222"/>
    </row>
    <row r="3707" spans="1:15" ht="17.25" customHeight="1">
      <c r="A3707" s="1084"/>
      <c r="B3707" s="49" t="s">
        <v>79</v>
      </c>
      <c r="C3707" s="1209" t="s">
        <v>205</v>
      </c>
      <c r="D3707" s="1210"/>
      <c r="E3707" s="1211"/>
      <c r="F3707" s="1218" t="s">
        <v>206</v>
      </c>
      <c r="G3707" s="1219"/>
      <c r="H3707" s="519" t="s">
        <v>34</v>
      </c>
      <c r="I3707" s="1220" t="s">
        <v>75</v>
      </c>
      <c r="J3707" s="1221"/>
      <c r="K3707" s="1221"/>
      <c r="L3707" s="1221"/>
      <c r="M3707" s="1221"/>
      <c r="N3707" s="1221"/>
      <c r="O3707" s="1222"/>
    </row>
    <row r="3708" spans="1:15" ht="17.25" customHeight="1">
      <c r="A3708" s="1084"/>
      <c r="B3708" s="49" t="s">
        <v>79</v>
      </c>
      <c r="C3708" s="1212"/>
      <c r="D3708" s="1213"/>
      <c r="E3708" s="1214"/>
      <c r="F3708" s="1223" t="s">
        <v>207</v>
      </c>
      <c r="G3708" s="1224"/>
      <c r="H3708" s="520" t="s">
        <v>204</v>
      </c>
      <c r="I3708" s="1225" t="s">
        <v>76</v>
      </c>
      <c r="J3708" s="1226"/>
      <c r="K3708" s="1226"/>
      <c r="L3708" s="1226"/>
      <c r="M3708" s="1226"/>
      <c r="N3708" s="1226"/>
      <c r="O3708" s="1227"/>
    </row>
    <row r="3709" spans="1:15" ht="17.25" customHeight="1">
      <c r="A3709" s="1084"/>
      <c r="B3709" s="49" t="s">
        <v>79</v>
      </c>
      <c r="C3709" s="1212"/>
      <c r="D3709" s="1213"/>
      <c r="E3709" s="1214"/>
      <c r="F3709" s="1223" t="s">
        <v>211</v>
      </c>
      <c r="G3709" s="1224"/>
      <c r="H3709" s="520" t="s">
        <v>69</v>
      </c>
      <c r="I3709" s="1228"/>
      <c r="J3709" s="1229"/>
      <c r="K3709" s="1229"/>
      <c r="L3709" s="1229"/>
      <c r="M3709" s="1229"/>
      <c r="N3709" s="1229"/>
      <c r="O3709" s="1230"/>
    </row>
    <row r="3710" spans="1:15" ht="17.25" customHeight="1">
      <c r="A3710" s="1084"/>
      <c r="B3710" s="49" t="s">
        <v>79</v>
      </c>
      <c r="C3710" s="1212"/>
      <c r="D3710" s="1213"/>
      <c r="E3710" s="1214"/>
      <c r="F3710" s="1223" t="s">
        <v>212</v>
      </c>
      <c r="G3710" s="1224"/>
      <c r="H3710" s="520" t="s">
        <v>70</v>
      </c>
      <c r="I3710" s="1228"/>
      <c r="J3710" s="1229"/>
      <c r="K3710" s="1229"/>
      <c r="L3710" s="1229"/>
      <c r="M3710" s="1229"/>
      <c r="N3710" s="1229"/>
      <c r="O3710" s="1230"/>
    </row>
    <row r="3711" spans="1:15" ht="17.25" customHeight="1">
      <c r="A3711" s="1084"/>
      <c r="B3711" s="49" t="s">
        <v>79</v>
      </c>
      <c r="C3711" s="1212"/>
      <c r="D3711" s="1213"/>
      <c r="E3711" s="1214"/>
      <c r="F3711" s="1223" t="s">
        <v>125</v>
      </c>
      <c r="G3711" s="1224"/>
      <c r="H3711" s="520" t="s">
        <v>72</v>
      </c>
      <c r="I3711" s="1231" t="s">
        <v>96</v>
      </c>
      <c r="J3711" s="1232"/>
      <c r="K3711" s="1232"/>
      <c r="L3711" s="1232"/>
      <c r="M3711" s="1232"/>
      <c r="N3711" s="1232"/>
      <c r="O3711" s="1233"/>
    </row>
    <row r="3712" spans="1:15" ht="17.25" customHeight="1" thickBot="1">
      <c r="A3712" s="1084"/>
      <c r="B3712" s="62" t="s">
        <v>79</v>
      </c>
      <c r="C3712" s="1215"/>
      <c r="D3712" s="1216"/>
      <c r="E3712" s="1217"/>
      <c r="F3712" s="1206" t="s">
        <v>208</v>
      </c>
      <c r="G3712" s="1207"/>
      <c r="H3712" s="521" t="s">
        <v>71</v>
      </c>
      <c r="I3712" s="1234"/>
      <c r="J3712" s="1235"/>
      <c r="K3712" s="1235"/>
      <c r="L3712" s="1235"/>
      <c r="M3712" s="1235"/>
      <c r="N3712" s="1235"/>
      <c r="O3712" s="1236"/>
    </row>
    <row r="3713" spans="1:16" ht="22.5" customHeight="1" thickTop="1">
      <c r="A3713" s="1208"/>
      <c r="B3713" s="1208"/>
      <c r="C3713" s="1208"/>
      <c r="D3713" s="1208"/>
      <c r="E3713" s="1208"/>
      <c r="F3713" s="1208"/>
      <c r="G3713" s="1208"/>
      <c r="H3713" s="1208"/>
      <c r="I3713" s="1208"/>
      <c r="J3713" s="1208"/>
      <c r="K3713" s="1208"/>
      <c r="L3713" s="1208"/>
      <c r="M3713" s="1208"/>
      <c r="N3713" s="1208"/>
      <c r="O3713" s="1208"/>
    </row>
    <row r="3714" spans="1:16" ht="24.75" customHeight="1" thickBot="1">
      <c r="A3714" s="504">
        <f>A3676+1</f>
        <v>100</v>
      </c>
      <c r="B3714" s="1083" t="s">
        <v>56</v>
      </c>
      <c r="C3714" s="1083"/>
      <c r="D3714" s="1083"/>
      <c r="E3714" s="1083"/>
      <c r="F3714" s="1083"/>
      <c r="G3714" s="1083"/>
      <c r="H3714" s="1083"/>
      <c r="I3714" s="1083"/>
      <c r="J3714" s="1083"/>
      <c r="K3714" s="1083"/>
      <c r="L3714" s="1083"/>
      <c r="M3714" s="1083"/>
      <c r="N3714" s="1083"/>
      <c r="O3714" s="1083"/>
    </row>
    <row r="3715" spans="1:16" ht="42" customHeight="1" thickTop="1">
      <c r="A3715" s="1084"/>
      <c r="B3715" s="1085"/>
      <c r="C3715" s="1086"/>
      <c r="D3715" s="1089" t="str">
        <f>Master!$E$8</f>
        <v>Govt. Sr. Secondary School Raimalwada</v>
      </c>
      <c r="E3715" s="1090"/>
      <c r="F3715" s="1090"/>
      <c r="G3715" s="1090"/>
      <c r="H3715" s="1090"/>
      <c r="I3715" s="1090"/>
      <c r="J3715" s="1090"/>
      <c r="K3715" s="1090"/>
      <c r="L3715" s="1090"/>
      <c r="M3715" s="1090"/>
      <c r="N3715" s="1090"/>
      <c r="O3715" s="1091"/>
    </row>
    <row r="3716" spans="1:16" ht="27.75" customHeight="1" thickBot="1">
      <c r="A3716" s="1084"/>
      <c r="B3716" s="1087"/>
      <c r="C3716" s="1088"/>
      <c r="D3716" s="1092" t="str">
        <f>Master!$E$11</f>
        <v>P.S.-Bapini (Jodhpur)</v>
      </c>
      <c r="E3716" s="1093"/>
      <c r="F3716" s="1093"/>
      <c r="G3716" s="1093"/>
      <c r="H3716" s="1093"/>
      <c r="I3716" s="1093"/>
      <c r="J3716" s="1093"/>
      <c r="K3716" s="1093"/>
      <c r="L3716" s="1093"/>
      <c r="M3716" s="1093"/>
      <c r="N3716" s="1093"/>
      <c r="O3716" s="1094"/>
    </row>
    <row r="3717" spans="1:16" ht="17.25" customHeight="1">
      <c r="A3717" s="1084"/>
      <c r="B3717" s="352"/>
      <c r="C3717" s="1095" t="s">
        <v>188</v>
      </c>
      <c r="D3717" s="1096"/>
      <c r="E3717" s="1096"/>
      <c r="F3717" s="1096"/>
      <c r="G3717" s="1097"/>
      <c r="H3717" s="1104" t="s">
        <v>161</v>
      </c>
      <c r="I3717" s="1104"/>
      <c r="J3717" s="1107">
        <f>VLOOKUP($A3714,'Class-9'!$B$9:$K$108,6)</f>
        <v>0</v>
      </c>
      <c r="K3717" s="1108"/>
      <c r="L3717" s="1113" t="s">
        <v>77</v>
      </c>
      <c r="M3717" s="1114"/>
      <c r="N3717" s="1115" t="str">
        <f>Master!$E$14</f>
        <v>08151106901</v>
      </c>
      <c r="O3717" s="1116"/>
    </row>
    <row r="3718" spans="1:16" ht="17.25" customHeight="1">
      <c r="A3718" s="1084"/>
      <c r="B3718" s="47"/>
      <c r="C3718" s="1098"/>
      <c r="D3718" s="1099"/>
      <c r="E3718" s="1099"/>
      <c r="F3718" s="1099"/>
      <c r="G3718" s="1100"/>
      <c r="H3718" s="1105"/>
      <c r="I3718" s="1105"/>
      <c r="J3718" s="1109"/>
      <c r="K3718" s="1110"/>
      <c r="L3718" s="1071" t="s">
        <v>73</v>
      </c>
      <c r="M3718" s="1072"/>
      <c r="N3718" s="1072"/>
      <c r="O3718" s="1073"/>
      <c r="P3718" s="165" t="s">
        <v>196</v>
      </c>
    </row>
    <row r="3719" spans="1:16" ht="17.25" customHeight="1" thickBot="1">
      <c r="A3719" s="1084"/>
      <c r="B3719" s="47"/>
      <c r="C3719" s="1101"/>
      <c r="D3719" s="1102"/>
      <c r="E3719" s="1102"/>
      <c r="F3719" s="1102"/>
      <c r="G3719" s="1103"/>
      <c r="H3719" s="1106"/>
      <c r="I3719" s="1106"/>
      <c r="J3719" s="1111"/>
      <c r="K3719" s="1112"/>
      <c r="L3719" s="1074" t="s">
        <v>57</v>
      </c>
      <c r="M3719" s="1075"/>
      <c r="N3719" s="1076" t="str">
        <f>Master!$E$6</f>
        <v>2021-22</v>
      </c>
      <c r="O3719" s="1077"/>
    </row>
    <row r="3720" spans="1:16" ht="21.75" customHeight="1">
      <c r="A3720" s="1084"/>
      <c r="B3720" s="49" t="s">
        <v>79</v>
      </c>
      <c r="C3720" s="1078" t="s">
        <v>22</v>
      </c>
      <c r="D3720" s="1079"/>
      <c r="E3720" s="1079"/>
      <c r="F3720" s="1080"/>
      <c r="G3720" s="482" t="s">
        <v>186</v>
      </c>
      <c r="H3720" s="1081">
        <f>VLOOKUP($A3714,'Class-9'!$B$9:$EX$108,4,0)</f>
        <v>0</v>
      </c>
      <c r="I3720" s="1081"/>
      <c r="J3720" s="1081"/>
      <c r="K3720" s="1081"/>
      <c r="L3720" s="1081"/>
      <c r="M3720" s="1081"/>
      <c r="N3720" s="1081"/>
      <c r="O3720" s="1082"/>
    </row>
    <row r="3721" spans="1:16" ht="21.75" customHeight="1">
      <c r="A3721" s="1084"/>
      <c r="B3721" s="49" t="s">
        <v>79</v>
      </c>
      <c r="C3721" s="1065" t="s">
        <v>24</v>
      </c>
      <c r="D3721" s="1066"/>
      <c r="E3721" s="1066"/>
      <c r="F3721" s="1067"/>
      <c r="G3721" s="483" t="s">
        <v>186</v>
      </c>
      <c r="H3721" s="1068">
        <f>VLOOKUP($A3714,'Class-9'!$B$9:$EX$108,7,0)</f>
        <v>0</v>
      </c>
      <c r="I3721" s="1068"/>
      <c r="J3721" s="1068"/>
      <c r="K3721" s="1068"/>
      <c r="L3721" s="1068"/>
      <c r="M3721" s="1068"/>
      <c r="N3721" s="1068"/>
      <c r="O3721" s="1069"/>
    </row>
    <row r="3722" spans="1:16" ht="21.75" customHeight="1">
      <c r="A3722" s="1084"/>
      <c r="B3722" s="49" t="s">
        <v>79</v>
      </c>
      <c r="C3722" s="1065" t="s">
        <v>25</v>
      </c>
      <c r="D3722" s="1066"/>
      <c r="E3722" s="1066"/>
      <c r="F3722" s="1067"/>
      <c r="G3722" s="483" t="s">
        <v>186</v>
      </c>
      <c r="H3722" s="1068">
        <f>VLOOKUP($A3714,'Class-9'!$B$9:$EX$108,8,0)</f>
        <v>0</v>
      </c>
      <c r="I3722" s="1068"/>
      <c r="J3722" s="1068"/>
      <c r="K3722" s="1068"/>
      <c r="L3722" s="1068"/>
      <c r="M3722" s="1068"/>
      <c r="N3722" s="1068"/>
      <c r="O3722" s="1069"/>
    </row>
    <row r="3723" spans="1:16" ht="21.75" customHeight="1">
      <c r="A3723" s="1084"/>
      <c r="B3723" s="49" t="s">
        <v>79</v>
      </c>
      <c r="C3723" s="1065" t="s">
        <v>58</v>
      </c>
      <c r="D3723" s="1066"/>
      <c r="E3723" s="1066"/>
      <c r="F3723" s="1067"/>
      <c r="G3723" s="483" t="s">
        <v>186</v>
      </c>
      <c r="H3723" s="1068">
        <f>VLOOKUP($A3714,'Class-9'!$B$9:$EX$108,9,0)</f>
        <v>0</v>
      </c>
      <c r="I3723" s="1068"/>
      <c r="J3723" s="1068"/>
      <c r="K3723" s="1068"/>
      <c r="L3723" s="1068"/>
      <c r="M3723" s="1068"/>
      <c r="N3723" s="1068"/>
      <c r="O3723" s="1069"/>
    </row>
    <row r="3724" spans="1:16" ht="21.75" customHeight="1">
      <c r="A3724" s="1084"/>
      <c r="B3724" s="49" t="s">
        <v>79</v>
      </c>
      <c r="C3724" s="1065" t="s">
        <v>59</v>
      </c>
      <c r="D3724" s="1066"/>
      <c r="E3724" s="1066"/>
      <c r="F3724" s="1067"/>
      <c r="G3724" s="483" t="s">
        <v>186</v>
      </c>
      <c r="H3724" s="1070" t="str">
        <f>CONCATENATE('Class-9'!$G$4,'Class-9'!$J$4)</f>
        <v>9(A)</v>
      </c>
      <c r="I3724" s="1068"/>
      <c r="J3724" s="1068"/>
      <c r="K3724" s="1068"/>
      <c r="L3724" s="1068"/>
      <c r="M3724" s="1068"/>
      <c r="N3724" s="1068"/>
      <c r="O3724" s="1069"/>
    </row>
    <row r="3725" spans="1:16" ht="21.75" customHeight="1" thickBot="1">
      <c r="A3725" s="1084"/>
      <c r="B3725" s="49" t="s">
        <v>79</v>
      </c>
      <c r="C3725" s="1145" t="s">
        <v>27</v>
      </c>
      <c r="D3725" s="1146"/>
      <c r="E3725" s="1146"/>
      <c r="F3725" s="1147"/>
      <c r="G3725" s="484" t="s">
        <v>186</v>
      </c>
      <c r="H3725" s="1148">
        <f>VLOOKUP($A3714,'Class-9'!$B$9:$EX$108,10,0)</f>
        <v>0</v>
      </c>
      <c r="I3725" s="1148"/>
      <c r="J3725" s="1148"/>
      <c r="K3725" s="1148"/>
      <c r="L3725" s="1148"/>
      <c r="M3725" s="1148"/>
      <c r="N3725" s="1148"/>
      <c r="O3725" s="1149"/>
    </row>
    <row r="3726" spans="1:16" ht="19.5" customHeight="1">
      <c r="A3726" s="1084"/>
      <c r="B3726" s="60" t="s">
        <v>79</v>
      </c>
      <c r="C3726" s="1150" t="s">
        <v>60</v>
      </c>
      <c r="D3726" s="1151"/>
      <c r="E3726" s="1154" t="s">
        <v>83</v>
      </c>
      <c r="F3726" s="1154" t="s">
        <v>84</v>
      </c>
      <c r="G3726" s="1156" t="s">
        <v>33</v>
      </c>
      <c r="H3726" s="1158" t="s">
        <v>61</v>
      </c>
      <c r="I3726" s="1158"/>
      <c r="J3726" s="1159"/>
      <c r="K3726" s="1160" t="s">
        <v>100</v>
      </c>
      <c r="L3726" s="1161"/>
      <c r="M3726" s="1162"/>
      <c r="N3726" s="1154" t="s">
        <v>91</v>
      </c>
      <c r="O3726" s="1163" t="s">
        <v>209</v>
      </c>
    </row>
    <row r="3727" spans="1:16" ht="21.75" customHeight="1">
      <c r="A3727" s="1084"/>
      <c r="B3727" s="60"/>
      <c r="C3727" s="1152"/>
      <c r="D3727" s="1153"/>
      <c r="E3727" s="1155"/>
      <c r="F3727" s="1155"/>
      <c r="G3727" s="1157"/>
      <c r="H3727" s="507" t="s">
        <v>32</v>
      </c>
      <c r="I3727" s="347" t="s">
        <v>199</v>
      </c>
      <c r="J3727" s="508" t="s">
        <v>33</v>
      </c>
      <c r="K3727" s="507" t="s">
        <v>32</v>
      </c>
      <c r="L3727" s="347" t="s">
        <v>199</v>
      </c>
      <c r="M3727" s="508" t="s">
        <v>33</v>
      </c>
      <c r="N3727" s="1155"/>
      <c r="O3727" s="1164"/>
    </row>
    <row r="3728" spans="1:16" ht="21.75" customHeight="1" thickBot="1">
      <c r="A3728" s="1084"/>
      <c r="B3728" s="60" t="s">
        <v>79</v>
      </c>
      <c r="C3728" s="1139" t="s">
        <v>62</v>
      </c>
      <c r="D3728" s="1140"/>
      <c r="E3728" s="509">
        <f>'Class-9'!$L$7</f>
        <v>20</v>
      </c>
      <c r="F3728" s="509">
        <f>'Class-9'!$M$7</f>
        <v>20</v>
      </c>
      <c r="G3728" s="510">
        <f>SUM(E3728:F3728)</f>
        <v>40</v>
      </c>
      <c r="H3728" s="509">
        <f>'Class-9'!$O$7</f>
        <v>48</v>
      </c>
      <c r="I3728" s="509">
        <f>'Class-9'!$P$7</f>
        <v>12</v>
      </c>
      <c r="J3728" s="510">
        <f>SUM(H3728:I3728)</f>
        <v>60</v>
      </c>
      <c r="K3728" s="509">
        <f>'Class-9'!$R$7</f>
        <v>80</v>
      </c>
      <c r="L3728" s="509">
        <f>'Class-9'!$S$7</f>
        <v>20</v>
      </c>
      <c r="M3728" s="510">
        <f>SUM(K3728:L3728)</f>
        <v>100</v>
      </c>
      <c r="N3728" s="509">
        <f>SUM(G3728,J3728,M3728)</f>
        <v>200</v>
      </c>
      <c r="O3728" s="1165"/>
    </row>
    <row r="3729" spans="1:15" ht="17.25" customHeight="1">
      <c r="A3729" s="1084"/>
      <c r="B3729" s="60" t="s">
        <v>79</v>
      </c>
      <c r="C3729" s="1141" t="str">
        <f>'Class-9'!$L$3</f>
        <v>HINDI</v>
      </c>
      <c r="D3729" s="1142"/>
      <c r="E3729" s="511">
        <f>IF($J3717="TC",0,IF($J3717="Nso",0,VLOOKUP($A3714,'Class-9'!$B$9:$EX$108,11,0)))</f>
        <v>0</v>
      </c>
      <c r="F3729" s="511">
        <f>IF($J3717="TC",0,IF($J3717="Nso",0,VLOOKUP($A3714,'Class-9'!$B$9:$EX$108,12,0)))</f>
        <v>0</v>
      </c>
      <c r="G3729" s="512">
        <f>E3729+F3729</f>
        <v>0</v>
      </c>
      <c r="H3729" s="511">
        <f>IF($J3717="TC",0,IF($J3717="Nso",0,VLOOKUP($A3714,'Class-9'!$B$9:$EX$108,14,0)))</f>
        <v>0</v>
      </c>
      <c r="I3729" s="511">
        <f>IF($J3717="TC",0,IF($J3717="Nso",0,VLOOKUP($A3714,'Class-9'!$B$9:$EX$108,15,0)))</f>
        <v>0</v>
      </c>
      <c r="J3729" s="512">
        <f>H3729+I3729</f>
        <v>0</v>
      </c>
      <c r="K3729" s="511">
        <f>IF($J3717="TC",0,IF($J3717="Nso",0,VLOOKUP($A3714,'Class-9'!$B$9:$EX$108,17,0)))</f>
        <v>0</v>
      </c>
      <c r="L3729" s="511">
        <f>IF($J3717="Nso",0,VLOOKUP($A3714,'Class-9'!$B$9:$EX$108,18,0))</f>
        <v>0</v>
      </c>
      <c r="M3729" s="512">
        <f>K3729+L3729</f>
        <v>0</v>
      </c>
      <c r="N3729" s="511">
        <f>G3729+J3729+M3729</f>
        <v>0</v>
      </c>
      <c r="O3729" s="513" t="str">
        <f>IF($J3717="TC",0,IF($J3717="Nso",0,VLOOKUP($A3714,'Class-9'!$B$9:$EX$108,24,0)))</f>
        <v/>
      </c>
    </row>
    <row r="3730" spans="1:15" ht="17.25" customHeight="1">
      <c r="A3730" s="1084"/>
      <c r="B3730" s="60" t="s">
        <v>79</v>
      </c>
      <c r="C3730" s="1143" t="str">
        <f>'Class-9'!$Z$3</f>
        <v>ENGLISH</v>
      </c>
      <c r="D3730" s="1144"/>
      <c r="E3730" s="511">
        <f>IF($J3717="TC",0,IF($J3717="Nso",0,VLOOKUP($A3714,'Class-9'!$B$9:$EX$108,25,0)))</f>
        <v>0</v>
      </c>
      <c r="F3730" s="511">
        <f>IF($J3717="TC",0,IF($J3717="Nso",0,VLOOKUP($A3714,'Class-9'!$B$9:$EX$108,26,0)))</f>
        <v>0</v>
      </c>
      <c r="G3730" s="514">
        <f t="shared" ref="G3730:G3734" si="396">E3730+F3730</f>
        <v>0</v>
      </c>
      <c r="H3730" s="472">
        <f>IF($J3717="TC",0,IF($J3717="Nso",0,VLOOKUP($A3714,'Class-9'!$B$9:$EX$108,28,0)))</f>
        <v>0</v>
      </c>
      <c r="I3730" s="511">
        <f>IF($J3717="TC",0,IF($J3717="Nso",0,VLOOKUP($A3714,'Class-9'!$B$9:$EX$108,29,0)))</f>
        <v>0</v>
      </c>
      <c r="J3730" s="514">
        <f t="shared" ref="J3730:J3734" si="397">H3730+I3730</f>
        <v>0</v>
      </c>
      <c r="K3730" s="511">
        <f>IF($J3717="TC",0,IF($J3717="Nso",0,VLOOKUP($A3714,'Class-9'!$B$9:$EX$108,31,0)))</f>
        <v>0</v>
      </c>
      <c r="L3730" s="511">
        <f>IF($J3717="Nso",0,VLOOKUP($A3714,'Class-9'!$B$9:$EX$108,32,0))</f>
        <v>0</v>
      </c>
      <c r="M3730" s="514">
        <f t="shared" ref="M3730:M3734" si="398">K3730+L3730</f>
        <v>0</v>
      </c>
      <c r="N3730" s="511">
        <f t="shared" ref="N3730:N3734" si="399">G3730+J3730+M3730</f>
        <v>0</v>
      </c>
      <c r="O3730" s="513" t="str">
        <f>IF($J3717="TC",0,IF($J3717="Nso",0,VLOOKUP($A3714,'Class-9'!$B$9:$EX$108,38,0)))</f>
        <v/>
      </c>
    </row>
    <row r="3731" spans="1:15" ht="17.25" customHeight="1">
      <c r="A3731" s="1084"/>
      <c r="B3731" s="60" t="s">
        <v>79</v>
      </c>
      <c r="C3731" s="1143" t="str">
        <f>'Class-9'!$AN$3</f>
        <v>SANSKRIT</v>
      </c>
      <c r="D3731" s="1144"/>
      <c r="E3731" s="511">
        <f>IF($J3717="TC",0,IF($J3717="Nso",0,VLOOKUP($A3714,'Class-9'!$B$9:$EX$108,39,0)))</f>
        <v>0</v>
      </c>
      <c r="F3731" s="511">
        <f>IF($J3717="TC",0,IF($J3717="TC",0,IF($J3717="Nso",0,VLOOKUP($A3714,'Class-9'!$B$9:$EX$108,40,0))))</f>
        <v>0</v>
      </c>
      <c r="G3731" s="514">
        <f t="shared" si="396"/>
        <v>0</v>
      </c>
      <c r="H3731" s="472">
        <f>IF($J3717="TC",0,IF($J3717="Nso",0,VLOOKUP($A3714,'Class-9'!$B$9:$EX$108,42,0)))</f>
        <v>0</v>
      </c>
      <c r="I3731" s="511">
        <f>IF($J3717="TC",0,IF($J3717="Nso",0,VLOOKUP($A3714,'Class-9'!$B$9:$EX$108,43,0)))</f>
        <v>0</v>
      </c>
      <c r="J3731" s="514">
        <f t="shared" si="397"/>
        <v>0</v>
      </c>
      <c r="K3731" s="511">
        <f>IF($J3717="TC",0,IF($J3717="Nso",0,VLOOKUP($A3714,'Class-9'!$B$9:$EX$108,45,0)))</f>
        <v>0</v>
      </c>
      <c r="L3731" s="511">
        <f>IF($J3717="Nso",0,VLOOKUP($A3714,'Class-9'!$B$9:$EX$108,46,0))</f>
        <v>0</v>
      </c>
      <c r="M3731" s="514">
        <f t="shared" si="398"/>
        <v>0</v>
      </c>
      <c r="N3731" s="511">
        <f t="shared" si="399"/>
        <v>0</v>
      </c>
      <c r="O3731" s="513" t="str">
        <f>IF($J3717="TC",0,IF($J3717="Nso",0,VLOOKUP($A3714,'Class-9'!$B$9:$EX$108,52,0)))</f>
        <v/>
      </c>
    </row>
    <row r="3732" spans="1:15" ht="17.25" customHeight="1">
      <c r="A3732" s="1084"/>
      <c r="B3732" s="60" t="s">
        <v>79</v>
      </c>
      <c r="C3732" s="1143" t="str">
        <f>'Class-9'!$BB$3</f>
        <v>SCIENCE</v>
      </c>
      <c r="D3732" s="1144"/>
      <c r="E3732" s="511">
        <f>IF($J3717="TC",0,IF($J3717="Nso",0,VLOOKUP($A3714,'Class-9'!$B$9:$EX$108,53,0)))</f>
        <v>0</v>
      </c>
      <c r="F3732" s="511">
        <f>IF($J3717="TC",0,IF($J3717="Nso",0,VLOOKUP($A3714,'Class-9'!$B$9:$EX$108,54,0)))</f>
        <v>0</v>
      </c>
      <c r="G3732" s="514">
        <f t="shared" si="396"/>
        <v>0</v>
      </c>
      <c r="H3732" s="472">
        <f>IF($J3717="TC",0,IF($J3717="Nso",0,VLOOKUP($A3714,'Class-9'!$B$9:$EX$108,56,0)))</f>
        <v>0</v>
      </c>
      <c r="I3732" s="511">
        <f>IF($J3717="TC",0,IF($J3717="Nso",0,VLOOKUP($A3714,'Class-9'!$B$9:$EX$108,57,0)))</f>
        <v>0</v>
      </c>
      <c r="J3732" s="514">
        <f t="shared" si="397"/>
        <v>0</v>
      </c>
      <c r="K3732" s="511">
        <f>IF($J3717="TC",0,IF($J3717="Nso",0,VLOOKUP($A3714,'Class-9'!$B$9:$EX$108,59,0)))</f>
        <v>0</v>
      </c>
      <c r="L3732" s="511">
        <f>IF($J3717="Nso",0,VLOOKUP($A3714,'Class-9'!$B$9:$EX$108,60,0))</f>
        <v>0</v>
      </c>
      <c r="M3732" s="514">
        <f t="shared" si="398"/>
        <v>0</v>
      </c>
      <c r="N3732" s="511">
        <f t="shared" si="399"/>
        <v>0</v>
      </c>
      <c r="O3732" s="513" t="str">
        <f>IF($J3717="TC",0,IF($J3717="Nso",0,VLOOKUP($A3714,'Class-9'!$B$9:$EX$108,66,0)))</f>
        <v/>
      </c>
    </row>
    <row r="3733" spans="1:15" ht="17.25" customHeight="1">
      <c r="A3733" s="1084"/>
      <c r="B3733" s="60" t="s">
        <v>79</v>
      </c>
      <c r="C3733" s="1143" t="str">
        <f>'Class-9'!$BP$3</f>
        <v>MATHEMATICS</v>
      </c>
      <c r="D3733" s="1144"/>
      <c r="E3733" s="511">
        <f>IF($J3717="TC",0,IF($J3717="Nso",0,VLOOKUP($A3714,'Class-9'!$B$9:$EX$108,67,0)))</f>
        <v>0</v>
      </c>
      <c r="F3733" s="511">
        <f>IF($J3717="TC",0,IF($J3717="Nso",0,VLOOKUP($A3714,'Class-9'!$B$9:$EX$108,68,0)))</f>
        <v>0</v>
      </c>
      <c r="G3733" s="514">
        <f t="shared" si="396"/>
        <v>0</v>
      </c>
      <c r="H3733" s="472">
        <f>IF($J3717="TC",0,IF($J3717="Nso",0,VLOOKUP($A3714,'Class-9'!$B$9:$EX$108,70,0)))</f>
        <v>0</v>
      </c>
      <c r="I3733" s="511">
        <f>IF($J3717="TC",0,IF($J3717="Nso",0,VLOOKUP($A3714,'Class-9'!$B$9:$EX$108,71,0)))</f>
        <v>0</v>
      </c>
      <c r="J3733" s="514">
        <f t="shared" si="397"/>
        <v>0</v>
      </c>
      <c r="K3733" s="511">
        <f>IF($J3717="TC",0,IF($J3717="Nso",0,VLOOKUP($A3714,'Class-9'!$B$9:$EX$108,73,0)))</f>
        <v>0</v>
      </c>
      <c r="L3733" s="511">
        <f>IF($J3717="Nso",0,VLOOKUP($A3714,'Class-9'!$B$9:$EX$108,74,0))</f>
        <v>0</v>
      </c>
      <c r="M3733" s="514">
        <f t="shared" si="398"/>
        <v>0</v>
      </c>
      <c r="N3733" s="511">
        <f t="shared" si="399"/>
        <v>0</v>
      </c>
      <c r="O3733" s="513" t="str">
        <f>IF($J3717="TC",0,IF($J3717="Nso",0,VLOOKUP($A3714,'Class-9'!$B$9:$EX$108,80,0)))</f>
        <v/>
      </c>
    </row>
    <row r="3734" spans="1:15" ht="17.25" customHeight="1" thickBot="1">
      <c r="A3734" s="1084"/>
      <c r="B3734" s="60" t="s">
        <v>79</v>
      </c>
      <c r="C3734" s="1117" t="str">
        <f>'Class-9'!$CD$3</f>
        <v>SOCIAL SCIENCE</v>
      </c>
      <c r="D3734" s="1118"/>
      <c r="E3734" s="511">
        <f>IF($J3717="TC",0,IF($J3717="Nso",0,VLOOKUP($A3714,'Class-9'!$B$9:$EX$108,81,0)))</f>
        <v>0</v>
      </c>
      <c r="F3734" s="511">
        <f>IF($J3717="TC",0,IF($J3717="Nso",0,VLOOKUP($A3714,'Class-9'!$B$9:$EX$108,82,0)))</f>
        <v>0</v>
      </c>
      <c r="G3734" s="515">
        <f t="shared" si="396"/>
        <v>0</v>
      </c>
      <c r="H3734" s="516">
        <f>IF($J3717="TC",0,IF($J3717="Nso",0,VLOOKUP($A3714,'Class-9'!$B$9:$EX$108,84,0)))</f>
        <v>0</v>
      </c>
      <c r="I3734" s="511">
        <f>IF($J3717="TC",0,IF($J3717="Nso",0,VLOOKUP($A3714,'Class-9'!$B$9:$EX$108,85,0)))</f>
        <v>0</v>
      </c>
      <c r="J3734" s="515">
        <f t="shared" si="397"/>
        <v>0</v>
      </c>
      <c r="K3734" s="511">
        <f>IF($J3717="TC",0,IF($J3717="Nso",0,VLOOKUP($A3714,'Class-9'!$B$9:$EX$108,87,0)))</f>
        <v>0</v>
      </c>
      <c r="L3734" s="511">
        <f>IF($J3717="Nso",0,VLOOKUP($A3714,'Class-9'!$B$9:$EX$108,88,0))</f>
        <v>0</v>
      </c>
      <c r="M3734" s="515">
        <f t="shared" si="398"/>
        <v>0</v>
      </c>
      <c r="N3734" s="511">
        <f t="shared" si="399"/>
        <v>0</v>
      </c>
      <c r="O3734" s="513" t="str">
        <f>IF($J3717="TC",0,IF($J3717="Nso",0,VLOOKUP($A3714,'Class-9'!$B$9:$EX$108,94,0)))</f>
        <v/>
      </c>
    </row>
    <row r="3735" spans="1:15" ht="21.75" customHeight="1">
      <c r="A3735" s="1084"/>
      <c r="B3735" s="60" t="s">
        <v>79</v>
      </c>
      <c r="C3735" s="1119" t="s">
        <v>92</v>
      </c>
      <c r="D3735" s="1120"/>
      <c r="E3735" s="1121"/>
      <c r="F3735" s="1125" t="s">
        <v>93</v>
      </c>
      <c r="G3735" s="1126"/>
      <c r="H3735" s="1127" t="s">
        <v>94</v>
      </c>
      <c r="I3735" s="1128"/>
      <c r="J3735" s="1129" t="s">
        <v>47</v>
      </c>
      <c r="K3735" s="1130"/>
      <c r="L3735" s="517" t="s">
        <v>114</v>
      </c>
      <c r="M3735" s="1131" t="s">
        <v>45</v>
      </c>
      <c r="N3735" s="1132"/>
      <c r="O3735" s="518" t="s">
        <v>49</v>
      </c>
    </row>
    <row r="3736" spans="1:15" ht="21.75" customHeight="1" thickBot="1">
      <c r="A3736" s="1084"/>
      <c r="B3736" s="60" t="s">
        <v>79</v>
      </c>
      <c r="C3736" s="1122"/>
      <c r="D3736" s="1123"/>
      <c r="E3736" s="1124"/>
      <c r="F3736" s="1133">
        <f>IF($J3717="TC",0,IF($J3717="Nso",0,VLOOKUP($A3714,'Class-9'!$B$9:$EX$108,146,0)))</f>
        <v>0</v>
      </c>
      <c r="G3736" s="1134"/>
      <c r="H3736" s="1133">
        <f>IF($J3717="TC",0,IF($J3717="Nso",0,VLOOKUP($A3714,'Class-9'!$B$9:$EX$108,147,0)))</f>
        <v>0</v>
      </c>
      <c r="I3736" s="1134"/>
      <c r="J3736" s="1135">
        <f>IF($J3717="TC",0,IF($J3717="Nso",0,VLOOKUP($A3714,'Class-9'!$B$9:$EX$108,148,0)))</f>
        <v>0</v>
      </c>
      <c r="K3736" s="1136"/>
      <c r="L3736" s="349" t="str">
        <f>IF($J3717="TC",0,IF($J3717="Nso",0,VLOOKUP($A3714,'Class-9'!$B$9:$EX$108,149,0)))</f>
        <v/>
      </c>
      <c r="M3736" s="1137" t="str">
        <f>IF($J3717="TC","TC",IF($J3717="Nso","NSO",VLOOKUP($A3714,'Class-9'!$B$9:$EX$108,150,0)))</f>
        <v/>
      </c>
      <c r="N3736" s="1138"/>
      <c r="O3736" s="123" t="str">
        <f>IF($J3717="Nso",0,VLOOKUP($A3714,'Class-9'!$B$9:$EX$108,152,0))</f>
        <v/>
      </c>
    </row>
    <row r="3737" spans="1:15" ht="21.75" customHeight="1">
      <c r="A3737" s="1084"/>
      <c r="B3737" s="60" t="s">
        <v>79</v>
      </c>
      <c r="C3737" s="1186" t="s">
        <v>65</v>
      </c>
      <c r="D3737" s="1187"/>
      <c r="E3737" s="1187"/>
      <c r="F3737" s="1187"/>
      <c r="G3737" s="1187"/>
      <c r="H3737" s="1188"/>
      <c r="I3737" s="1189" t="s">
        <v>66</v>
      </c>
      <c r="J3737" s="1190"/>
      <c r="K3737" s="1190"/>
      <c r="L3737" s="124">
        <f>VLOOKUP($A3714,'Class-9'!$B$9:$EX$108,143,0)</f>
        <v>0</v>
      </c>
      <c r="M3737" s="1191" t="s">
        <v>126</v>
      </c>
      <c r="N3737" s="1192"/>
      <c r="O3737" s="1193"/>
    </row>
    <row r="3738" spans="1:15" ht="21.75" customHeight="1" thickBot="1">
      <c r="A3738" s="1084"/>
      <c r="B3738" s="60" t="s">
        <v>79</v>
      </c>
      <c r="C3738" s="1194" t="s">
        <v>60</v>
      </c>
      <c r="D3738" s="1195"/>
      <c r="E3738" s="1195"/>
      <c r="F3738" s="1196" t="s">
        <v>197</v>
      </c>
      <c r="G3738" s="1196"/>
      <c r="H3738" s="351" t="s">
        <v>53</v>
      </c>
      <c r="I3738" s="1197" t="s">
        <v>67</v>
      </c>
      <c r="J3738" s="1198"/>
      <c r="K3738" s="1198"/>
      <c r="L3738" s="174">
        <f>VLOOKUP($A3714,'Class-9'!$B$9:$EX$108,144,0)</f>
        <v>0</v>
      </c>
      <c r="M3738" s="1199" t="str">
        <f>IF($J3717="TC",0,IF($J3717="Nso",0,VLOOKUP($A3714,'Class-9'!$B$9:$EX$108,145,0)))</f>
        <v/>
      </c>
      <c r="N3738" s="1200"/>
      <c r="O3738" s="1201"/>
    </row>
    <row r="3739" spans="1:15" ht="21.75" customHeight="1">
      <c r="A3739" s="1084"/>
      <c r="B3739" s="60" t="s">
        <v>79</v>
      </c>
      <c r="C3739" s="1194"/>
      <c r="D3739" s="1195"/>
      <c r="E3739" s="1195"/>
      <c r="F3739" s="1196"/>
      <c r="G3739" s="1196"/>
      <c r="H3739" s="490" t="s">
        <v>203</v>
      </c>
      <c r="I3739" s="1202" t="s">
        <v>68</v>
      </c>
      <c r="J3739" s="1203"/>
      <c r="K3739" s="1203"/>
      <c r="L3739" s="1204">
        <f>IF($J3717="TC","Transferred",IF($J3717="Nso","NameSeparated",VLOOKUP($A3714,'Class-9'!$B$9:$EX$108,153,0)))</f>
        <v>0</v>
      </c>
      <c r="M3739" s="1204"/>
      <c r="N3739" s="1204"/>
      <c r="O3739" s="1205"/>
    </row>
    <row r="3740" spans="1:15" s="489" customFormat="1" ht="17.25" customHeight="1">
      <c r="A3740" s="1084"/>
      <c r="B3740" s="488" t="s">
        <v>79</v>
      </c>
      <c r="C3740" s="1166" t="str">
        <f>'Class-9'!$CR$3</f>
        <v>Foundation Of Information Tech.</v>
      </c>
      <c r="D3740" s="1167"/>
      <c r="E3740" s="1168"/>
      <c r="F3740" s="1169" t="str">
        <f>IF($J3717="TC",0,IF($J3717="Nso",0,VLOOKUP($A3714,'Class-9'!$B$9:$GA$108,170,0)))</f>
        <v>0/200</v>
      </c>
      <c r="G3740" s="1169"/>
      <c r="H3740" s="122">
        <f>IF($J3717="TC",0,IF($J3717="Nso",0,VLOOKUP($A3714,'Class-9'!$B$9:$GA$108,106,0)))</f>
        <v>0</v>
      </c>
      <c r="I3740" s="1170" t="s">
        <v>81</v>
      </c>
      <c r="J3740" s="1171"/>
      <c r="K3740" s="1171"/>
      <c r="L3740" s="1172">
        <f>'Class-9'!$T$2</f>
        <v>44676</v>
      </c>
      <c r="M3740" s="1173"/>
      <c r="N3740" s="1173"/>
      <c r="O3740" s="1174"/>
    </row>
    <row r="3741" spans="1:15" s="489" customFormat="1" ht="17.25" customHeight="1">
      <c r="A3741" s="1084"/>
      <c r="B3741" s="488" t="s">
        <v>79</v>
      </c>
      <c r="C3741" s="1175" t="str">
        <f>'Class-9'!$DD$3</f>
        <v>Health &amp; Phy. Edu.</v>
      </c>
      <c r="D3741" s="1169"/>
      <c r="E3741" s="1169"/>
      <c r="F3741" s="1176" t="str">
        <f>IF($J3717="TC",0,IF($J3717="Nso",0,VLOOKUP($A3714,'Class-9'!$B$9:$GA$108,174,0)))</f>
        <v>0/200</v>
      </c>
      <c r="G3741" s="1177"/>
      <c r="H3741" s="122">
        <f>IF($J3717="TC",0,IF($J3717="Nso",0,VLOOKUP($A3714,'Class-9'!$B$9:$GA$108,118,0)))</f>
        <v>0</v>
      </c>
      <c r="I3741" s="1178"/>
      <c r="J3741" s="1179"/>
      <c r="K3741" s="1179"/>
      <c r="L3741" s="1179"/>
      <c r="M3741" s="1179"/>
      <c r="N3741" s="1179"/>
      <c r="O3741" s="1180"/>
    </row>
    <row r="3742" spans="1:15" s="489" customFormat="1" ht="17.25" customHeight="1">
      <c r="A3742" s="1084"/>
      <c r="B3742" s="488" t="s">
        <v>79</v>
      </c>
      <c r="C3742" s="1184" t="str">
        <f>'Class-9'!$DP$3</f>
        <v>S.U.P.W.</v>
      </c>
      <c r="D3742" s="1185"/>
      <c r="E3742" s="1185"/>
      <c r="F3742" s="1176" t="str">
        <f>IF($J3717="TC",0,IF($J3717="Nso",0,VLOOKUP($A3714,'Class-9'!$B$9:$GA$108,178,0)))</f>
        <v>0/100</v>
      </c>
      <c r="G3742" s="1177"/>
      <c r="H3742" s="122">
        <f>IF($J3717="TC",0,IF($J3717="Nso",0,VLOOKUP($A3714,'Class-9'!$B$9:$GA$108,124,0)))</f>
        <v>0</v>
      </c>
      <c r="I3742" s="1181"/>
      <c r="J3742" s="1182"/>
      <c r="K3742" s="1182"/>
      <c r="L3742" s="1182"/>
      <c r="M3742" s="1182"/>
      <c r="N3742" s="1182"/>
      <c r="O3742" s="1183"/>
    </row>
    <row r="3743" spans="1:15" s="489" customFormat="1" ht="17.25" customHeight="1">
      <c r="A3743" s="1084"/>
      <c r="B3743" s="488"/>
      <c r="C3743" s="1184" t="str">
        <f>'Class-9'!$DV$3</f>
        <v>ART EDUCATION</v>
      </c>
      <c r="D3743" s="1185"/>
      <c r="E3743" s="1185"/>
      <c r="F3743" s="1176" t="str">
        <f>IF($J3716="TC",0,IF($J3716="Nso",0,VLOOKUP($A3714,'Class-9'!$B$9:$GA$108,182,0)))</f>
        <v>0/100</v>
      </c>
      <c r="G3743" s="1177"/>
      <c r="H3743" s="122">
        <f>IF($J3716="TC",0,IF($J3716="Nso",0,VLOOKUP($A3714,'Class-9'!$B$9:$GA$108,130,0)))</f>
        <v>0</v>
      </c>
      <c r="I3743" s="1237" t="s">
        <v>95</v>
      </c>
      <c r="J3743" s="1221"/>
      <c r="K3743" s="1221"/>
      <c r="L3743" s="1221"/>
      <c r="M3743" s="1221"/>
      <c r="N3743" s="1221"/>
      <c r="O3743" s="1222"/>
    </row>
    <row r="3744" spans="1:15" s="489" customFormat="1" ht="17.25" customHeight="1" thickBot="1">
      <c r="A3744" s="1084"/>
      <c r="B3744" s="488" t="s">
        <v>79</v>
      </c>
      <c r="C3744" s="1238" t="str">
        <f>'Class-9'!$EB$3</f>
        <v>H &amp; C RAJ</v>
      </c>
      <c r="D3744" s="1239"/>
      <c r="E3744" s="1239"/>
      <c r="F3744" s="1240" t="str">
        <f>IF($J3717="TC",0,IF($J3717="Nso",0,VLOOKUP($A3714,'Class-9'!$B$9:$GZ$108,186,0)))</f>
        <v>0/200</v>
      </c>
      <c r="G3744" s="1241"/>
      <c r="H3744" s="468">
        <f>IF($J3717="TC",0,IF($J3717="Nso",0,VLOOKUP($A3714,'Class-9'!$B$9:$GAZ$108,142,0)))</f>
        <v>0</v>
      </c>
      <c r="I3744" s="1237" t="s">
        <v>74</v>
      </c>
      <c r="J3744" s="1221"/>
      <c r="K3744" s="1221"/>
      <c r="L3744" s="1221"/>
      <c r="M3744" s="1221"/>
      <c r="N3744" s="1221"/>
      <c r="O3744" s="1222"/>
    </row>
    <row r="3745" spans="1:15" ht="17.25" customHeight="1">
      <c r="A3745" s="1084"/>
      <c r="B3745" s="49" t="s">
        <v>79</v>
      </c>
      <c r="C3745" s="1209" t="s">
        <v>205</v>
      </c>
      <c r="D3745" s="1210"/>
      <c r="E3745" s="1211"/>
      <c r="F3745" s="1218" t="s">
        <v>206</v>
      </c>
      <c r="G3745" s="1219"/>
      <c r="H3745" s="519" t="s">
        <v>34</v>
      </c>
      <c r="I3745" s="1220" t="s">
        <v>75</v>
      </c>
      <c r="J3745" s="1221"/>
      <c r="K3745" s="1221"/>
      <c r="L3745" s="1221"/>
      <c r="M3745" s="1221"/>
      <c r="N3745" s="1221"/>
      <c r="O3745" s="1222"/>
    </row>
    <row r="3746" spans="1:15" ht="17.25" customHeight="1">
      <c r="A3746" s="1084"/>
      <c r="B3746" s="49" t="s">
        <v>79</v>
      </c>
      <c r="C3746" s="1212"/>
      <c r="D3746" s="1213"/>
      <c r="E3746" s="1214"/>
      <c r="F3746" s="1223" t="s">
        <v>207</v>
      </c>
      <c r="G3746" s="1224"/>
      <c r="H3746" s="520" t="s">
        <v>204</v>
      </c>
      <c r="I3746" s="1225" t="s">
        <v>76</v>
      </c>
      <c r="J3746" s="1226"/>
      <c r="K3746" s="1226"/>
      <c r="L3746" s="1226"/>
      <c r="M3746" s="1226"/>
      <c r="N3746" s="1226"/>
      <c r="O3746" s="1227"/>
    </row>
    <row r="3747" spans="1:15" ht="17.25" customHeight="1">
      <c r="A3747" s="1084"/>
      <c r="B3747" s="49" t="s">
        <v>79</v>
      </c>
      <c r="C3747" s="1212"/>
      <c r="D3747" s="1213"/>
      <c r="E3747" s="1214"/>
      <c r="F3747" s="1223" t="s">
        <v>211</v>
      </c>
      <c r="G3747" s="1224"/>
      <c r="H3747" s="520" t="s">
        <v>69</v>
      </c>
      <c r="I3747" s="1228"/>
      <c r="J3747" s="1229"/>
      <c r="K3747" s="1229"/>
      <c r="L3747" s="1229"/>
      <c r="M3747" s="1229"/>
      <c r="N3747" s="1229"/>
      <c r="O3747" s="1230"/>
    </row>
    <row r="3748" spans="1:15" ht="17.25" customHeight="1">
      <c r="A3748" s="1084"/>
      <c r="B3748" s="49" t="s">
        <v>79</v>
      </c>
      <c r="C3748" s="1212"/>
      <c r="D3748" s="1213"/>
      <c r="E3748" s="1214"/>
      <c r="F3748" s="1223" t="s">
        <v>212</v>
      </c>
      <c r="G3748" s="1224"/>
      <c r="H3748" s="520" t="s">
        <v>70</v>
      </c>
      <c r="I3748" s="1228"/>
      <c r="J3748" s="1229"/>
      <c r="K3748" s="1229"/>
      <c r="L3748" s="1229"/>
      <c r="M3748" s="1229"/>
      <c r="N3748" s="1229"/>
      <c r="O3748" s="1230"/>
    </row>
    <row r="3749" spans="1:15" ht="17.25" customHeight="1">
      <c r="A3749" s="1084"/>
      <c r="B3749" s="49" t="s">
        <v>79</v>
      </c>
      <c r="C3749" s="1212"/>
      <c r="D3749" s="1213"/>
      <c r="E3749" s="1214"/>
      <c r="F3749" s="1223" t="s">
        <v>125</v>
      </c>
      <c r="G3749" s="1224"/>
      <c r="H3749" s="520" t="s">
        <v>72</v>
      </c>
      <c r="I3749" s="1231" t="s">
        <v>96</v>
      </c>
      <c r="J3749" s="1232"/>
      <c r="K3749" s="1232"/>
      <c r="L3749" s="1232"/>
      <c r="M3749" s="1232"/>
      <c r="N3749" s="1232"/>
      <c r="O3749" s="1233"/>
    </row>
    <row r="3750" spans="1:15" ht="17.25" customHeight="1" thickBot="1">
      <c r="A3750" s="1084"/>
      <c r="B3750" s="62" t="s">
        <v>79</v>
      </c>
      <c r="C3750" s="1215"/>
      <c r="D3750" s="1216"/>
      <c r="E3750" s="1217"/>
      <c r="F3750" s="1206" t="s">
        <v>208</v>
      </c>
      <c r="G3750" s="1207"/>
      <c r="H3750" s="521" t="s">
        <v>71</v>
      </c>
      <c r="I3750" s="1234"/>
      <c r="J3750" s="1235"/>
      <c r="K3750" s="1235"/>
      <c r="L3750" s="1235"/>
      <c r="M3750" s="1235"/>
      <c r="N3750" s="1235"/>
      <c r="O3750" s="1236"/>
    </row>
    <row r="3751" spans="1:15" ht="15.75" hidden="1" thickTop="1">
      <c r="B3751" s="505"/>
      <c r="C3751" s="506"/>
      <c r="D3751" s="506"/>
      <c r="E3751" s="506"/>
      <c r="F3751" s="506"/>
      <c r="G3751" s="506"/>
      <c r="H3751" s="506"/>
      <c r="I3751" s="506"/>
      <c r="J3751" s="506"/>
      <c r="K3751" s="506"/>
      <c r="L3751" s="506"/>
      <c r="M3751" s="506"/>
      <c r="N3751" s="506"/>
      <c r="O3751" s="506"/>
    </row>
    <row r="3752" spans="1:15" hidden="1"/>
    <row r="3753" spans="1:15" hidden="1"/>
    <row r="3754" spans="1:15" hidden="1"/>
    <row r="3755" spans="1:15" hidden="1"/>
    <row r="3756" spans="1:15" hidden="1"/>
    <row r="3757" spans="1:15" hidden="1"/>
    <row r="3758" spans="1:15" hidden="1"/>
    <row r="3759" spans="1:15" hidden="1"/>
    <row r="3760" spans="1:15"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t="15" hidden="1" customHeight="1"/>
    <row r="11133" ht="15" hidden="1" customHeight="1"/>
    <row r="11134" ht="15" hidden="1" customHeight="1"/>
    <row r="11135" ht="15" hidden="1" customHeight="1"/>
    <row r="11136" ht="15" hidden="1" customHeight="1"/>
    <row r="11137" ht="15" hidden="1" customHeight="1"/>
    <row r="11138" ht="15" hidden="1" customHeight="1"/>
    <row r="11139" ht="15" hidden="1" customHeight="1"/>
    <row r="11140" ht="15" hidden="1" customHeight="1"/>
    <row r="11141" ht="15" hidden="1" customHeight="1"/>
    <row r="11142" ht="15" hidden="1" customHeight="1"/>
    <row r="11143" ht="15" hidden="1" customHeight="1"/>
    <row r="11144" ht="15" hidden="1" customHeight="1"/>
    <row r="11145" ht="15" hidden="1" customHeight="1"/>
    <row r="11146" ht="15" hidden="1" customHeight="1"/>
    <row r="11147" ht="15" hidden="1" customHeight="1"/>
    <row r="11148" ht="15" hidden="1" customHeight="1"/>
    <row r="11149" ht="15" hidden="1" customHeight="1"/>
    <row r="11150" ht="15" hidden="1" customHeight="1"/>
    <row r="11151" ht="15" hidden="1" customHeight="1"/>
    <row r="11152" ht="15" hidden="1" customHeight="1"/>
    <row r="11153" ht="15" hidden="1" customHeight="1"/>
    <row r="11154" ht="15" hidden="1" customHeight="1"/>
    <row r="11155" ht="15" hidden="1" customHeight="1"/>
    <row r="11156" ht="15" hidden="1" customHeight="1"/>
    <row r="11157" ht="15" hidden="1" customHeight="1"/>
    <row r="11158" ht="15" hidden="1" customHeight="1"/>
    <row r="11159" ht="15" hidden="1" customHeight="1"/>
    <row r="11160" ht="15" hidden="1" customHeight="1"/>
    <row r="11161" ht="15" hidden="1" customHeight="1"/>
    <row r="11162" ht="15" hidden="1" customHeight="1"/>
    <row r="11163" ht="15" hidden="1" customHeight="1"/>
    <row r="11164" ht="15" hidden="1" customHeight="1"/>
    <row r="11165" ht="15" hidden="1" customHeight="1"/>
    <row r="11166" ht="15" hidden="1" customHeight="1"/>
    <row r="11167" ht="15" hidden="1" customHeight="1"/>
    <row r="11168" ht="15" hidden="1" customHeight="1"/>
    <row r="11169" ht="15" hidden="1" customHeight="1"/>
    <row r="11170" ht="15" hidden="1" customHeight="1"/>
    <row r="11171" ht="15" hidden="1" customHeight="1"/>
    <row r="11172" ht="15" hidden="1" customHeight="1"/>
    <row r="11173" ht="15" hidden="1" customHeight="1"/>
    <row r="11174" ht="15" hidden="1" customHeight="1"/>
    <row r="11175" ht="15" hidden="1" customHeight="1"/>
    <row r="11176" ht="15" hidden="1" customHeight="1"/>
    <row r="11177" ht="15" hidden="1" customHeight="1"/>
    <row r="11178" ht="15" hidden="1" customHeight="1"/>
    <row r="11179" ht="15" hidden="1" customHeight="1"/>
    <row r="11180" ht="15" hidden="1" customHeight="1"/>
    <row r="11181" ht="15" hidden="1" customHeight="1"/>
    <row r="11182" ht="15" hidden="1" customHeight="1"/>
    <row r="11183" ht="15" hidden="1" customHeight="1"/>
    <row r="11184" ht="15" hidden="1" customHeight="1"/>
    <row r="11185" ht="15" hidden="1" customHeight="1"/>
    <row r="11186" ht="15" hidden="1" customHeight="1"/>
    <row r="11187" ht="15" hidden="1" customHeight="1"/>
    <row r="11188" ht="15" hidden="1" customHeight="1"/>
    <row r="11189" ht="15" hidden="1" customHeight="1"/>
    <row r="11190" ht="15" hidden="1" customHeight="1"/>
    <row r="11191" ht="15" hidden="1" customHeight="1"/>
    <row r="11192" ht="15" hidden="1" customHeight="1"/>
    <row r="11193" ht="15" hidden="1" customHeight="1"/>
    <row r="11194" ht="15" hidden="1" customHeight="1"/>
    <row r="11195" ht="15" hidden="1" customHeight="1"/>
    <row r="11196" ht="15" hidden="1" customHeight="1"/>
    <row r="11197" ht="15" hidden="1" customHeight="1"/>
    <row r="11198" ht="15" hidden="1" customHeight="1"/>
    <row r="11199" ht="15" hidden="1" customHeight="1"/>
    <row r="11200" ht="15" hidden="1" customHeight="1"/>
    <row r="11201" ht="15" hidden="1" customHeight="1"/>
    <row r="11202" ht="15" hidden="1" customHeight="1"/>
    <row r="11203" ht="15" hidden="1" customHeight="1"/>
    <row r="11204" ht="15" hidden="1" customHeight="1"/>
    <row r="11205" ht="15" hidden="1" customHeight="1"/>
    <row r="11206" ht="15" hidden="1" customHeight="1"/>
    <row r="11207" ht="15" hidden="1" customHeight="1"/>
    <row r="11208" ht="15" hidden="1" customHeight="1"/>
    <row r="11209" ht="15" hidden="1" customHeight="1"/>
    <row r="11210" ht="15" hidden="1" customHeight="1"/>
    <row r="11211" ht="15" hidden="1" customHeight="1"/>
    <row r="11212" ht="15" hidden="1" customHeight="1"/>
    <row r="11213" ht="15" hidden="1" customHeight="1"/>
    <row r="11214" ht="15" hidden="1" customHeight="1"/>
    <row r="11215" ht="15" hidden="1" customHeight="1"/>
    <row r="11216" ht="15" hidden="1" customHeight="1"/>
    <row r="11217" ht="15" hidden="1" customHeight="1"/>
    <row r="11218" ht="15" hidden="1" customHeight="1"/>
    <row r="11219" ht="15" hidden="1" customHeight="1"/>
    <row r="11220" ht="15" hidden="1" customHeight="1"/>
    <row r="11221" ht="15" hidden="1" customHeight="1"/>
    <row r="11222" ht="15" hidden="1" customHeight="1"/>
    <row r="11223" ht="15" hidden="1" customHeight="1"/>
    <row r="11224" ht="15" hidden="1" customHeight="1"/>
    <row r="11225" ht="15" hidden="1" customHeight="1"/>
    <row r="11226" ht="15" hidden="1" customHeight="1"/>
    <row r="11227" ht="15" hidden="1" customHeight="1"/>
    <row r="11228" ht="15" hidden="1" customHeight="1"/>
    <row r="11229" ht="15" hidden="1" customHeight="1"/>
    <row r="11230" ht="15" hidden="1" customHeight="1"/>
    <row r="11231" ht="15" hidden="1" customHeight="1"/>
    <row r="11232" ht="15" hidden="1" customHeight="1"/>
    <row r="11233" ht="15" hidden="1" customHeight="1"/>
    <row r="11234" ht="15" hidden="1" customHeight="1"/>
    <row r="11235" ht="15" hidden="1" customHeight="1"/>
    <row r="11236" ht="15" hidden="1" customHeight="1"/>
    <row r="11237" ht="15" hidden="1" customHeight="1"/>
    <row r="11238" ht="15" hidden="1" customHeight="1"/>
    <row r="11239" ht="15" hidden="1" customHeight="1"/>
    <row r="11240" ht="15" hidden="1" customHeight="1"/>
    <row r="11241" ht="15" hidden="1" customHeight="1"/>
    <row r="11242" ht="15" hidden="1" customHeight="1"/>
    <row r="11243" ht="15" hidden="1" customHeight="1"/>
    <row r="11244" ht="15" hidden="1" customHeight="1"/>
    <row r="11245" ht="15" hidden="1" customHeight="1"/>
    <row r="11246" ht="15" hidden="1" customHeight="1"/>
    <row r="11247" ht="15" hidden="1" customHeight="1"/>
    <row r="11248" ht="15" hidden="1" customHeight="1"/>
    <row r="11249" ht="15" hidden="1" customHeight="1"/>
    <row r="11250" ht="15" hidden="1" customHeight="1"/>
    <row r="11251" ht="15" hidden="1" customHeight="1"/>
    <row r="11252" ht="15" hidden="1" customHeight="1"/>
    <row r="11253" ht="15" hidden="1" customHeight="1"/>
    <row r="11254" ht="15" hidden="1" customHeight="1"/>
    <row r="11255" ht="15" hidden="1" customHeight="1"/>
    <row r="11256" ht="15" hidden="1" customHeight="1"/>
    <row r="11257" ht="15" hidden="1" customHeight="1"/>
    <row r="11258" ht="15" hidden="1" customHeight="1"/>
    <row r="11259" ht="15" hidden="1" customHeight="1"/>
    <row r="11260" ht="15" hidden="1" customHeight="1"/>
    <row r="11261" ht="15" hidden="1" customHeight="1"/>
    <row r="11262" ht="15" hidden="1" customHeight="1"/>
    <row r="11263" ht="15" hidden="1" customHeight="1"/>
    <row r="11264" ht="15" hidden="1" customHeight="1"/>
    <row r="11265" ht="15" hidden="1" customHeight="1"/>
    <row r="11266" ht="15" hidden="1" customHeight="1"/>
    <row r="11267" ht="15" hidden="1" customHeight="1"/>
    <row r="11268" ht="15" hidden="1" customHeight="1"/>
    <row r="11269" ht="15" hidden="1" customHeight="1"/>
    <row r="11270" ht="15" hidden="1" customHeight="1"/>
    <row r="11271" ht="15" hidden="1" customHeight="1"/>
    <row r="11272" ht="15" hidden="1" customHeight="1"/>
    <row r="11273" ht="15" hidden="1" customHeight="1"/>
    <row r="11274" ht="15" hidden="1" customHeight="1"/>
    <row r="11275" ht="15" hidden="1" customHeight="1"/>
    <row r="11276" ht="15" hidden="1" customHeight="1"/>
    <row r="11277" ht="15" hidden="1" customHeight="1"/>
    <row r="11278" ht="15" hidden="1" customHeight="1"/>
    <row r="11279" ht="15" hidden="1" customHeight="1"/>
    <row r="11280" ht="15" hidden="1" customHeight="1"/>
    <row r="11281" ht="15" hidden="1" customHeight="1"/>
    <row r="11282" ht="15" hidden="1" customHeight="1"/>
    <row r="11283" ht="15" hidden="1" customHeight="1"/>
    <row r="11284" ht="15" hidden="1" customHeight="1"/>
    <row r="11285" ht="15" hidden="1" customHeight="1"/>
    <row r="11286" ht="15" hidden="1" customHeight="1"/>
    <row r="11287" ht="15" hidden="1" customHeight="1"/>
    <row r="11288" ht="15" hidden="1" customHeight="1"/>
    <row r="11289" ht="15" hidden="1" customHeight="1"/>
    <row r="11290" ht="15" hidden="1" customHeight="1"/>
    <row r="11291" ht="15" hidden="1" customHeight="1"/>
    <row r="11292" ht="15" hidden="1" customHeight="1"/>
    <row r="11293" ht="15" hidden="1" customHeight="1"/>
    <row r="11294" ht="15" hidden="1" customHeight="1"/>
    <row r="11295" ht="15" hidden="1" customHeight="1"/>
    <row r="11296" ht="15" hidden="1" customHeight="1"/>
    <row r="11297" ht="15" hidden="1" customHeight="1"/>
    <row r="11298" ht="15" hidden="1" customHeight="1"/>
    <row r="11299" ht="15" hidden="1" customHeight="1"/>
    <row r="11300" ht="15" hidden="1" customHeight="1"/>
    <row r="11301" ht="15" hidden="1" customHeight="1"/>
    <row r="11302" ht="15" hidden="1" customHeight="1"/>
    <row r="11303" ht="15" hidden="1" customHeight="1"/>
    <row r="11304" ht="15" hidden="1" customHeight="1"/>
    <row r="11305" ht="15" hidden="1" customHeight="1"/>
    <row r="11306" ht="15" hidden="1" customHeight="1"/>
    <row r="11307" ht="15" hidden="1" customHeight="1"/>
    <row r="11308" ht="15" hidden="1" customHeight="1"/>
    <row r="11309" ht="15" hidden="1" customHeight="1"/>
    <row r="11310" ht="15" hidden="1" customHeight="1"/>
    <row r="11311" ht="15" hidden="1" customHeight="1"/>
    <row r="11312" ht="15" hidden="1" customHeight="1"/>
    <row r="11313" ht="15" hidden="1" customHeight="1"/>
    <row r="11314" ht="15" hidden="1" customHeight="1"/>
    <row r="11315" ht="15" hidden="1" customHeight="1"/>
    <row r="11316" ht="15" hidden="1" customHeight="1"/>
    <row r="11317" ht="15" hidden="1" customHeight="1"/>
    <row r="11318" ht="15" hidden="1" customHeight="1"/>
    <row r="11319" ht="15" hidden="1" customHeight="1"/>
    <row r="11320" ht="15" hidden="1" customHeight="1"/>
    <row r="11321" ht="15" hidden="1" customHeight="1"/>
    <row r="11322" ht="15" hidden="1" customHeight="1"/>
    <row r="11323" ht="15" hidden="1" customHeight="1"/>
    <row r="11324" ht="15" hidden="1" customHeight="1"/>
    <row r="11325" ht="15" hidden="1" customHeight="1"/>
    <row r="11326" ht="15" hidden="1" customHeight="1"/>
    <row r="11327" ht="15" hidden="1" customHeight="1"/>
    <row r="11328" ht="15" hidden="1" customHeight="1"/>
    <row r="11329" ht="15" hidden="1" customHeight="1"/>
    <row r="11330" ht="15" hidden="1" customHeight="1"/>
    <row r="11331" ht="15" hidden="1" customHeight="1"/>
    <row r="11332" ht="15" hidden="1" customHeight="1"/>
    <row r="11333" ht="15" hidden="1" customHeight="1"/>
    <row r="11334" ht="15" hidden="1" customHeight="1"/>
    <row r="11335" ht="15" hidden="1" customHeight="1"/>
    <row r="11336" ht="15" hidden="1" customHeight="1"/>
    <row r="11337" ht="15" hidden="1" customHeight="1"/>
    <row r="11338" ht="15" hidden="1" customHeight="1"/>
    <row r="11339" ht="15" hidden="1" customHeight="1"/>
    <row r="11340" ht="15" hidden="1" customHeight="1"/>
    <row r="11341" ht="15" hidden="1" customHeight="1"/>
    <row r="11342" ht="15" hidden="1" customHeight="1"/>
    <row r="11343" ht="15" hidden="1" customHeight="1"/>
    <row r="11344" ht="15" hidden="1" customHeight="1"/>
    <row r="11345" ht="15" hidden="1" customHeight="1"/>
    <row r="11346" ht="15" hidden="1" customHeight="1"/>
    <row r="11347" ht="15" hidden="1" customHeight="1"/>
    <row r="11348" ht="15" hidden="1" customHeight="1"/>
    <row r="11349" ht="15" hidden="1" customHeight="1"/>
    <row r="11350" ht="15" hidden="1" customHeight="1"/>
    <row r="11351" ht="15" hidden="1" customHeight="1"/>
    <row r="11352" ht="15" hidden="1" customHeight="1"/>
    <row r="11353" ht="15" hidden="1" customHeight="1"/>
    <row r="11354" ht="15" hidden="1" customHeight="1"/>
    <row r="11355" ht="15" hidden="1" customHeight="1"/>
    <row r="11356" ht="15" hidden="1" customHeight="1"/>
    <row r="11357" ht="15" hidden="1" customHeight="1"/>
    <row r="11358" ht="15" hidden="1" customHeight="1"/>
    <row r="11359" ht="15" hidden="1" customHeight="1"/>
    <row r="11360" ht="15" hidden="1" customHeight="1"/>
    <row r="11361" ht="15" hidden="1" customHeight="1"/>
    <row r="11362" ht="15" hidden="1" customHeight="1"/>
    <row r="11363" ht="15" hidden="1" customHeight="1"/>
    <row r="11364" ht="15" hidden="1" customHeight="1"/>
    <row r="11365" ht="15" hidden="1" customHeight="1"/>
    <row r="11366" ht="15" hidden="1" customHeight="1"/>
    <row r="11367" ht="15" hidden="1" customHeight="1"/>
    <row r="11368" ht="15" hidden="1" customHeight="1"/>
    <row r="11369" ht="15" hidden="1" customHeight="1"/>
    <row r="11370" ht="15" hidden="1" customHeight="1"/>
    <row r="11371" ht="15" hidden="1" customHeight="1"/>
    <row r="11372" ht="15" hidden="1" customHeight="1"/>
    <row r="11373" ht="15" hidden="1" customHeight="1"/>
    <row r="11374" ht="15" hidden="1" customHeight="1"/>
    <row r="11375" ht="15" hidden="1" customHeight="1"/>
    <row r="11376" ht="15" hidden="1" customHeight="1"/>
    <row r="11377" ht="15" hidden="1" customHeight="1"/>
    <row r="11378" ht="15" hidden="1" customHeight="1"/>
    <row r="11379" ht="15" hidden="1" customHeight="1"/>
    <row r="11380" ht="15" hidden="1" customHeight="1"/>
    <row r="11381" ht="15" hidden="1" customHeight="1"/>
    <row r="11382" ht="15" hidden="1" customHeight="1"/>
    <row r="11383" ht="15" hidden="1" customHeight="1"/>
    <row r="11384" ht="15" hidden="1" customHeight="1"/>
    <row r="11385" ht="15" hidden="1" customHeight="1"/>
    <row r="11386" ht="15" hidden="1" customHeight="1"/>
    <row r="11387" ht="15" hidden="1" customHeight="1"/>
    <row r="11388" ht="15" hidden="1" customHeight="1"/>
    <row r="11389" ht="15" hidden="1" customHeight="1"/>
    <row r="11390" ht="15" hidden="1" customHeight="1"/>
    <row r="11391" ht="15" hidden="1" customHeight="1"/>
    <row r="11392" ht="15" hidden="1" customHeight="1"/>
    <row r="11393" ht="15" hidden="1" customHeight="1"/>
    <row r="11394" ht="15" hidden="1" customHeight="1"/>
    <row r="11395" ht="15" hidden="1" customHeight="1"/>
    <row r="11396" ht="15" hidden="1" customHeight="1"/>
    <row r="11397" ht="15" hidden="1" customHeight="1"/>
    <row r="11398" ht="15" hidden="1" customHeight="1"/>
    <row r="11399" ht="15" hidden="1" customHeight="1"/>
    <row r="11400" ht="15" hidden="1" customHeight="1"/>
    <row r="11401" ht="15" hidden="1" customHeight="1"/>
    <row r="11402" ht="15" hidden="1" customHeight="1"/>
    <row r="11403" ht="15" hidden="1" customHeight="1"/>
    <row r="11404" ht="15" hidden="1" customHeight="1"/>
    <row r="11405" ht="15" hidden="1" customHeight="1"/>
    <row r="11406" ht="15" hidden="1" customHeight="1"/>
    <row r="11407" ht="15" hidden="1" customHeight="1"/>
    <row r="11408" ht="15" hidden="1" customHeight="1"/>
    <row r="11409" ht="15" hidden="1" customHeight="1"/>
    <row r="11410" ht="15" hidden="1" customHeight="1"/>
    <row r="11411" ht="15" hidden="1" customHeight="1"/>
    <row r="11412" ht="15" hidden="1" customHeight="1"/>
    <row r="11413" ht="15" hidden="1" customHeight="1"/>
    <row r="11414" ht="15" hidden="1" customHeight="1"/>
    <row r="11415" ht="15" hidden="1" customHeight="1"/>
    <row r="11416" ht="15" hidden="1" customHeight="1"/>
    <row r="11417" ht="15" hidden="1" customHeight="1"/>
    <row r="11418" ht="15" hidden="1" customHeight="1"/>
    <row r="11419" ht="15" hidden="1" customHeight="1"/>
    <row r="11420" ht="15" hidden="1" customHeight="1"/>
    <row r="11421" ht="15" hidden="1" customHeight="1"/>
    <row r="11422" ht="15" hidden="1" customHeight="1"/>
    <row r="11423" ht="15" hidden="1" customHeight="1"/>
    <row r="11424" ht="15" hidden="1" customHeight="1"/>
    <row r="11425" ht="15" hidden="1" customHeight="1"/>
    <row r="11426" ht="15" hidden="1" customHeight="1"/>
    <row r="11427" ht="15" hidden="1" customHeight="1"/>
    <row r="11428" ht="15" hidden="1" customHeight="1"/>
    <row r="11429" ht="15" hidden="1" customHeight="1"/>
    <row r="11430" ht="15" hidden="1" customHeight="1"/>
    <row r="11431" ht="15" hidden="1" customHeight="1"/>
    <row r="11432" ht="15" hidden="1" customHeight="1"/>
    <row r="11433" ht="15" hidden="1" customHeight="1"/>
    <row r="11434" ht="15" hidden="1" customHeight="1"/>
    <row r="11435" ht="15" hidden="1" customHeight="1"/>
    <row r="11436" ht="15" hidden="1" customHeight="1"/>
    <row r="11437" ht="15" hidden="1" customHeight="1"/>
    <row r="11438" ht="15" hidden="1" customHeight="1"/>
    <row r="11439" ht="15" hidden="1" customHeight="1"/>
    <row r="11440" ht="15" hidden="1" customHeight="1"/>
    <row r="11441" ht="15" hidden="1" customHeight="1"/>
    <row r="11442" ht="15" hidden="1" customHeight="1"/>
    <row r="11443" ht="15" hidden="1" customHeight="1"/>
    <row r="11444" ht="15" hidden="1" customHeight="1"/>
    <row r="11445" ht="15" hidden="1" customHeight="1"/>
    <row r="11446" ht="15" hidden="1" customHeight="1"/>
    <row r="11447" ht="15" hidden="1" customHeight="1"/>
    <row r="11448" ht="15" hidden="1" customHeight="1"/>
    <row r="11449" ht="15" hidden="1" customHeight="1"/>
    <row r="11450" ht="15" hidden="1" customHeight="1"/>
    <row r="11451" ht="15" hidden="1" customHeight="1"/>
    <row r="11452" ht="15" hidden="1" customHeight="1"/>
    <row r="11453" ht="15" hidden="1" customHeight="1"/>
    <row r="11454" ht="15" hidden="1" customHeight="1"/>
    <row r="11455" ht="15" hidden="1" customHeight="1"/>
    <row r="11456" ht="15" hidden="1" customHeight="1"/>
    <row r="11457" ht="15" hidden="1" customHeight="1"/>
    <row r="11458" ht="15" hidden="1" customHeight="1"/>
    <row r="11459" ht="15" hidden="1" customHeight="1"/>
    <row r="11460" ht="15" hidden="1" customHeight="1"/>
    <row r="11461" ht="15" hidden="1" customHeight="1"/>
    <row r="11462" ht="15" hidden="1" customHeight="1"/>
    <row r="11463" ht="15" hidden="1" customHeight="1"/>
    <row r="11464" ht="15" hidden="1" customHeight="1"/>
    <row r="11465" ht="15" hidden="1" customHeight="1"/>
    <row r="11466" ht="15" hidden="1" customHeight="1"/>
    <row r="11467" ht="15" hidden="1" customHeight="1"/>
    <row r="11468" ht="15" hidden="1" customHeight="1"/>
    <row r="11469" ht="15" hidden="1" customHeight="1"/>
    <row r="11470" ht="15" hidden="1" customHeight="1"/>
    <row r="11471" ht="15" hidden="1" customHeight="1"/>
    <row r="11472" ht="15" hidden="1" customHeight="1"/>
    <row r="11473" ht="15" hidden="1" customHeight="1"/>
    <row r="11474" ht="15" hidden="1" customHeight="1"/>
    <row r="11475" ht="15" hidden="1" customHeight="1"/>
    <row r="11476" ht="15" hidden="1" customHeight="1"/>
    <row r="11477" ht="15" hidden="1" customHeight="1"/>
    <row r="11478" ht="15" hidden="1" customHeight="1"/>
    <row r="11479" ht="15" hidden="1" customHeight="1"/>
    <row r="11480" ht="15" hidden="1" customHeight="1"/>
    <row r="11481" ht="15" hidden="1" customHeight="1"/>
    <row r="11482" ht="15" hidden="1" customHeight="1"/>
    <row r="11483" ht="15" hidden="1" customHeight="1"/>
    <row r="11484" ht="15" hidden="1" customHeight="1"/>
    <row r="11485" ht="15" hidden="1" customHeight="1"/>
    <row r="11486" ht="15" hidden="1" customHeight="1"/>
    <row r="11487" ht="15" hidden="1" customHeight="1"/>
    <row r="11488" ht="15" hidden="1" customHeight="1"/>
    <row r="11489" ht="15" hidden="1" customHeight="1"/>
    <row r="11490" ht="15" hidden="1" customHeight="1"/>
    <row r="11491" ht="15" hidden="1" customHeight="1"/>
    <row r="11492" ht="15" hidden="1" customHeight="1"/>
    <row r="11493" ht="15" hidden="1" customHeight="1"/>
    <row r="11494" ht="15" hidden="1" customHeight="1"/>
    <row r="11495" ht="15" hidden="1" customHeight="1"/>
    <row r="11496" ht="15" hidden="1" customHeight="1"/>
    <row r="11497" ht="15" hidden="1" customHeight="1"/>
    <row r="11498" ht="15" hidden="1" customHeight="1"/>
    <row r="11499" ht="15" hidden="1" customHeight="1"/>
    <row r="11500" ht="15" hidden="1" customHeight="1"/>
    <row r="11501" ht="15" hidden="1" customHeight="1"/>
    <row r="11502" ht="15" hidden="1" customHeight="1"/>
    <row r="11503" ht="15" hidden="1" customHeight="1"/>
    <row r="11504" ht="15" hidden="1" customHeight="1"/>
    <row r="11505" ht="15" hidden="1" customHeight="1"/>
    <row r="11506" ht="15" hidden="1" customHeight="1"/>
    <row r="11507" ht="15" hidden="1" customHeight="1"/>
    <row r="11508" ht="15" hidden="1" customHeight="1"/>
    <row r="11509" ht="15" hidden="1" customHeight="1"/>
    <row r="11510" ht="15" hidden="1" customHeight="1"/>
    <row r="11511" ht="15" hidden="1" customHeight="1"/>
    <row r="11512" ht="15" hidden="1" customHeight="1"/>
    <row r="11513" ht="15" hidden="1" customHeight="1"/>
    <row r="11514" ht="15" hidden="1" customHeight="1"/>
    <row r="11515" ht="15" hidden="1" customHeight="1"/>
    <row r="11516" ht="15" hidden="1" customHeight="1"/>
    <row r="11517" ht="15" hidden="1" customHeight="1"/>
    <row r="11518" ht="15" hidden="1" customHeight="1"/>
    <row r="11519" ht="15" hidden="1" customHeight="1"/>
    <row r="11520" ht="15" hidden="1" customHeight="1"/>
    <row r="11521" ht="15" hidden="1" customHeight="1"/>
    <row r="11522" ht="15" hidden="1" customHeight="1"/>
    <row r="11523" ht="15" hidden="1" customHeight="1"/>
    <row r="11524" ht="15" hidden="1" customHeight="1"/>
    <row r="11525" ht="15" hidden="1" customHeight="1"/>
    <row r="11526" ht="15" hidden="1" customHeight="1"/>
    <row r="11527" ht="15" hidden="1" customHeight="1"/>
    <row r="11528" ht="15" hidden="1" customHeight="1"/>
    <row r="11529" ht="15" hidden="1" customHeight="1"/>
    <row r="11530" ht="15" hidden="1" customHeight="1"/>
    <row r="11531" ht="15" hidden="1" customHeight="1"/>
    <row r="11532" ht="15" hidden="1" customHeight="1"/>
    <row r="11533" ht="15" hidden="1" customHeight="1"/>
    <row r="11534" ht="15" hidden="1" customHeight="1"/>
    <row r="11535" ht="15" hidden="1" customHeight="1"/>
    <row r="11536" ht="15" hidden="1" customHeight="1"/>
    <row r="11537" ht="15" hidden="1" customHeight="1"/>
    <row r="11538" ht="15" hidden="1" customHeight="1"/>
    <row r="11539" ht="15" hidden="1" customHeight="1"/>
    <row r="11540" ht="15" hidden="1" customHeight="1"/>
    <row r="11541" ht="15" hidden="1" customHeight="1"/>
    <row r="11542" ht="15" hidden="1" customHeight="1"/>
    <row r="11543" ht="15" hidden="1" customHeight="1"/>
    <row r="11544" ht="15" hidden="1" customHeight="1"/>
    <row r="11545" ht="15" hidden="1" customHeight="1"/>
    <row r="11546" ht="15" hidden="1" customHeight="1"/>
    <row r="11547" ht="15" hidden="1" customHeight="1"/>
    <row r="11548" ht="15" hidden="1" customHeight="1"/>
    <row r="11549" ht="15" hidden="1" customHeight="1"/>
    <row r="11550" ht="15" hidden="1" customHeight="1"/>
    <row r="11551" ht="15" hidden="1" customHeight="1"/>
    <row r="11552" ht="15" hidden="1" customHeight="1"/>
    <row r="11553" ht="15" hidden="1" customHeight="1"/>
    <row r="11554" ht="15" hidden="1" customHeight="1"/>
    <row r="11555" ht="15" hidden="1" customHeight="1"/>
    <row r="11556" ht="15" hidden="1" customHeight="1"/>
    <row r="11557" ht="15" hidden="1" customHeight="1"/>
    <row r="11558" ht="15" hidden="1" customHeight="1"/>
    <row r="11559" ht="15" hidden="1" customHeight="1"/>
    <row r="11560" ht="15" hidden="1" customHeight="1"/>
    <row r="11561" ht="15" hidden="1" customHeight="1"/>
    <row r="11562" ht="15" hidden="1" customHeight="1"/>
    <row r="11563" ht="15" hidden="1" customHeight="1"/>
    <row r="11564" ht="15" hidden="1" customHeight="1"/>
    <row r="11565" ht="15" hidden="1" customHeight="1"/>
    <row r="11566" ht="15" hidden="1" customHeight="1"/>
    <row r="11567" ht="15" hidden="1" customHeight="1"/>
    <row r="11568" ht="15" hidden="1" customHeight="1"/>
    <row r="11569" ht="15" hidden="1" customHeight="1"/>
    <row r="11570" ht="15" hidden="1" customHeight="1"/>
    <row r="11571" ht="15" hidden="1" customHeight="1"/>
    <row r="11572" ht="15" hidden="1" customHeight="1"/>
    <row r="11573" ht="15" hidden="1" customHeight="1"/>
    <row r="11574" ht="15" hidden="1" customHeight="1"/>
    <row r="11575" ht="15" hidden="1" customHeight="1"/>
    <row r="11576" ht="15" hidden="1" customHeight="1"/>
    <row r="11577" ht="15" hidden="1" customHeight="1"/>
    <row r="11578" ht="15" hidden="1" customHeight="1"/>
    <row r="11579" ht="15" hidden="1" customHeight="1"/>
    <row r="11580" ht="15" hidden="1" customHeight="1"/>
    <row r="11581" ht="15" hidden="1" customHeight="1"/>
    <row r="11582" ht="15" hidden="1" customHeight="1"/>
    <row r="11583" ht="15" hidden="1" customHeight="1"/>
    <row r="11584" ht="15" hidden="1" customHeight="1"/>
    <row r="11585" ht="15" hidden="1" customHeight="1"/>
    <row r="11586" ht="15" hidden="1" customHeight="1"/>
    <row r="11587" ht="15" hidden="1" customHeight="1"/>
    <row r="11588" ht="15" hidden="1" customHeight="1"/>
    <row r="11589" ht="15" hidden="1" customHeight="1"/>
    <row r="11590" ht="15" hidden="1" customHeight="1"/>
    <row r="11591" ht="15" hidden="1" customHeight="1"/>
    <row r="11592" ht="15" hidden="1" customHeight="1"/>
    <row r="11593" ht="15" hidden="1" customHeight="1"/>
    <row r="11594" ht="15" hidden="1" customHeight="1"/>
    <row r="11595" ht="15" hidden="1" customHeight="1"/>
    <row r="11596" ht="15" hidden="1" customHeight="1"/>
    <row r="11597" ht="15" hidden="1" customHeight="1"/>
    <row r="11598" ht="15" hidden="1" customHeight="1"/>
    <row r="11599" ht="15" hidden="1" customHeight="1"/>
    <row r="11600" ht="15" hidden="1" customHeight="1"/>
    <row r="11601" ht="15" hidden="1" customHeight="1"/>
    <row r="11602" ht="15" hidden="1" customHeight="1"/>
    <row r="11603" ht="15" hidden="1" customHeight="1"/>
    <row r="11604" ht="15" hidden="1" customHeight="1"/>
    <row r="11605" ht="15" hidden="1" customHeight="1"/>
    <row r="11606" ht="15" hidden="1" customHeight="1"/>
    <row r="11607" ht="15" hidden="1" customHeight="1"/>
    <row r="11608" ht="15" hidden="1" customHeight="1"/>
    <row r="11609" ht="15" hidden="1" customHeight="1"/>
    <row r="11610" ht="15" hidden="1" customHeight="1"/>
    <row r="11611" ht="15" hidden="1" customHeight="1"/>
    <row r="11612" ht="15" hidden="1" customHeight="1"/>
    <row r="11613" ht="15" hidden="1" customHeight="1"/>
    <row r="11614" ht="15" hidden="1" customHeight="1"/>
    <row r="11615" ht="15" hidden="1" customHeight="1"/>
    <row r="11616" ht="15" hidden="1" customHeight="1"/>
    <row r="11617" ht="15" hidden="1" customHeight="1"/>
    <row r="11618" ht="15" hidden="1" customHeight="1"/>
    <row r="11619" ht="15" hidden="1" customHeight="1"/>
    <row r="11620" ht="15" hidden="1" customHeight="1"/>
    <row r="11621" ht="15" hidden="1" customHeight="1"/>
    <row r="11622" ht="15" hidden="1" customHeight="1"/>
    <row r="11623" ht="15" hidden="1" customHeight="1"/>
    <row r="11624" ht="15" hidden="1" customHeight="1"/>
    <row r="11625" ht="15" hidden="1" customHeight="1"/>
    <row r="11626" ht="15" hidden="1" customHeight="1"/>
    <row r="11627" ht="15" hidden="1" customHeight="1"/>
    <row r="11628" ht="15" hidden="1" customHeight="1"/>
    <row r="11629" ht="15" hidden="1" customHeight="1"/>
    <row r="11630" ht="15" hidden="1" customHeight="1"/>
    <row r="11631" ht="15" hidden="1" customHeight="1"/>
    <row r="11632" ht="15" hidden="1" customHeight="1"/>
    <row r="11633" ht="15" hidden="1" customHeight="1"/>
    <row r="11634" ht="15" hidden="1" customHeight="1"/>
    <row r="11635" ht="15" hidden="1" customHeight="1"/>
    <row r="11636" ht="15" hidden="1" customHeight="1"/>
    <row r="11637" ht="15" hidden="1" customHeight="1"/>
    <row r="11638" ht="15" hidden="1" customHeight="1"/>
    <row r="11639" ht="15" hidden="1" customHeight="1"/>
    <row r="11640" ht="15" hidden="1" customHeight="1"/>
    <row r="11641" ht="15" hidden="1" customHeight="1"/>
    <row r="11642" ht="15" hidden="1" customHeight="1"/>
    <row r="11643" ht="15" hidden="1" customHeight="1"/>
    <row r="11644" ht="15" hidden="1" customHeight="1"/>
    <row r="11645" ht="15" hidden="1" customHeight="1"/>
    <row r="11646" ht="15" hidden="1" customHeight="1"/>
    <row r="11647" ht="15" hidden="1" customHeight="1"/>
    <row r="11648" ht="15" hidden="1" customHeight="1"/>
    <row r="11649" ht="15" hidden="1" customHeight="1"/>
    <row r="11650" ht="15" hidden="1" customHeight="1"/>
    <row r="11651" ht="15" hidden="1" customHeight="1"/>
    <row r="11652" ht="15" hidden="1" customHeight="1"/>
    <row r="11653" ht="15" hidden="1" customHeight="1"/>
    <row r="11654" ht="15" hidden="1" customHeight="1"/>
    <row r="11655" ht="15" hidden="1" customHeight="1"/>
    <row r="11656" ht="15" hidden="1" customHeight="1"/>
    <row r="11657" ht="15" hidden="1" customHeight="1"/>
    <row r="11658" ht="15" hidden="1" customHeight="1"/>
    <row r="11659" ht="15" hidden="1" customHeight="1"/>
    <row r="11660" ht="15" hidden="1" customHeight="1"/>
    <row r="11661" ht="15" hidden="1" customHeight="1"/>
    <row r="11662" ht="15" hidden="1" customHeight="1"/>
    <row r="11663" ht="15" hidden="1" customHeight="1"/>
    <row r="11664" ht="15" hidden="1" customHeight="1"/>
    <row r="11665" ht="15" hidden="1" customHeight="1"/>
    <row r="11666" ht="15" hidden="1" customHeight="1"/>
    <row r="11667" ht="15" hidden="1" customHeight="1"/>
    <row r="11668" ht="15" hidden="1" customHeight="1"/>
    <row r="11669" ht="15" hidden="1" customHeight="1"/>
    <row r="11670" ht="15" hidden="1" customHeight="1"/>
    <row r="11671" ht="15" hidden="1" customHeight="1"/>
    <row r="11672" ht="15" hidden="1" customHeight="1"/>
    <row r="11673" ht="15" hidden="1" customHeight="1"/>
    <row r="11674" ht="15" hidden="1" customHeight="1"/>
    <row r="11675" ht="15" hidden="1" customHeight="1"/>
    <row r="11676" ht="15" hidden="1" customHeight="1"/>
    <row r="11677" ht="15" hidden="1" customHeight="1"/>
    <row r="11678" ht="15" hidden="1" customHeight="1"/>
    <row r="11679" ht="15" hidden="1" customHeight="1"/>
    <row r="11680" ht="15" hidden="1" customHeight="1"/>
    <row r="11681" ht="15" hidden="1" customHeight="1"/>
    <row r="11682" ht="15" hidden="1" customHeight="1"/>
    <row r="11683" ht="15" hidden="1" customHeight="1"/>
    <row r="11684" ht="15" hidden="1" customHeight="1"/>
    <row r="11685" ht="15" hidden="1" customHeight="1"/>
    <row r="11686" ht="15" hidden="1" customHeight="1"/>
    <row r="11687" ht="15" hidden="1" customHeight="1"/>
    <row r="11688" ht="15" hidden="1" customHeight="1"/>
    <row r="11689" ht="15" hidden="1" customHeight="1"/>
    <row r="11690" ht="15" hidden="1" customHeight="1"/>
    <row r="11691" ht="15" hidden="1" customHeight="1"/>
    <row r="11692" ht="15" hidden="1" customHeight="1"/>
    <row r="11693" ht="15" hidden="1" customHeight="1"/>
    <row r="11694" ht="15" hidden="1" customHeight="1"/>
    <row r="11695" ht="15" hidden="1" customHeight="1"/>
    <row r="11696" ht="15" hidden="1" customHeight="1"/>
    <row r="11697" ht="15" hidden="1" customHeight="1"/>
    <row r="11698" ht="15" hidden="1" customHeight="1"/>
    <row r="11699" ht="15" hidden="1" customHeight="1"/>
    <row r="11700" ht="15" hidden="1" customHeight="1"/>
    <row r="11701" ht="15" hidden="1" customHeight="1"/>
    <row r="11702" ht="15" hidden="1" customHeight="1"/>
    <row r="11703" ht="15" hidden="1" customHeight="1"/>
    <row r="11704" ht="15" hidden="1" customHeight="1"/>
    <row r="11705" ht="15" hidden="1" customHeight="1"/>
    <row r="11706" ht="15" hidden="1" customHeight="1"/>
    <row r="11707" ht="15" hidden="1" customHeight="1"/>
    <row r="11708" ht="15" hidden="1" customHeight="1"/>
    <row r="11709" ht="15" hidden="1" customHeight="1"/>
    <row r="11710" ht="15" hidden="1" customHeight="1"/>
    <row r="11711" ht="15" hidden="1" customHeight="1"/>
    <row r="11712" ht="15" hidden="1" customHeight="1"/>
    <row r="11713" ht="15" hidden="1" customHeight="1"/>
    <row r="11714" ht="15" hidden="1" customHeight="1"/>
    <row r="11715" ht="15" hidden="1" customHeight="1"/>
    <row r="11716" ht="15" hidden="1" customHeight="1"/>
    <row r="11717" ht="15" hidden="1" customHeight="1"/>
    <row r="11718" ht="15" hidden="1" customHeight="1"/>
    <row r="11719" ht="15" hidden="1" customHeight="1"/>
    <row r="11720" ht="15" hidden="1" customHeight="1"/>
    <row r="11721" ht="15" hidden="1" customHeight="1"/>
    <row r="11722" ht="15" hidden="1" customHeight="1"/>
    <row r="11723" ht="15" hidden="1" customHeight="1"/>
    <row r="11724" ht="15" hidden="1" customHeight="1"/>
    <row r="11725" ht="15" hidden="1" customHeight="1"/>
    <row r="11726" ht="15" hidden="1" customHeight="1"/>
    <row r="11727" ht="15" hidden="1" customHeight="1"/>
    <row r="11728" ht="15" hidden="1" customHeight="1"/>
    <row r="11729" ht="15" hidden="1" customHeight="1"/>
    <row r="11730" ht="15" hidden="1" customHeight="1"/>
    <row r="11731" ht="15" hidden="1" customHeight="1"/>
    <row r="11732" ht="15" hidden="1" customHeight="1"/>
    <row r="11733" ht="15" hidden="1" customHeight="1"/>
    <row r="11734" ht="15" hidden="1" customHeight="1"/>
    <row r="11735" ht="15" hidden="1" customHeight="1"/>
    <row r="11736" ht="15" hidden="1" customHeight="1"/>
    <row r="11737" ht="15" hidden="1" customHeight="1"/>
    <row r="11738" ht="15" hidden="1" customHeight="1"/>
    <row r="11739" ht="15" hidden="1" customHeight="1"/>
    <row r="11740" ht="15" hidden="1" customHeight="1"/>
    <row r="11741" ht="15" hidden="1" customHeight="1"/>
    <row r="11742" ht="15" hidden="1" customHeight="1"/>
    <row r="11743" ht="15" hidden="1" customHeight="1"/>
    <row r="11744" ht="15" hidden="1" customHeight="1"/>
    <row r="11745" ht="15" hidden="1" customHeight="1"/>
    <row r="11746" ht="15" hidden="1" customHeight="1"/>
    <row r="11747" ht="15" hidden="1" customHeight="1"/>
    <row r="11748" ht="15" hidden="1" customHeight="1"/>
    <row r="11749" ht="15" hidden="1" customHeight="1"/>
    <row r="11750" ht="15" hidden="1" customHeight="1"/>
    <row r="11751" ht="15" hidden="1" customHeight="1"/>
    <row r="11752" ht="15" hidden="1" customHeight="1"/>
    <row r="11753" ht="15" hidden="1" customHeight="1"/>
    <row r="11754" ht="15" hidden="1" customHeight="1"/>
    <row r="11755" ht="15" hidden="1" customHeight="1"/>
    <row r="11756" ht="15" hidden="1" customHeight="1"/>
    <row r="11757" ht="15" hidden="1" customHeight="1"/>
    <row r="11758" ht="15" hidden="1" customHeight="1"/>
    <row r="11759" ht="15" hidden="1" customHeight="1"/>
    <row r="11760" ht="15" hidden="1" customHeight="1"/>
    <row r="11761" ht="15" hidden="1" customHeight="1"/>
    <row r="11762" ht="15" hidden="1" customHeight="1"/>
    <row r="11763" ht="15" hidden="1" customHeight="1"/>
    <row r="11764" ht="15" hidden="1" customHeight="1"/>
    <row r="11765" ht="15" hidden="1" customHeight="1"/>
    <row r="11766" ht="15" hidden="1" customHeight="1"/>
    <row r="11767" ht="15" hidden="1" customHeight="1"/>
    <row r="11768" ht="15" hidden="1" customHeight="1"/>
    <row r="11769" ht="15" hidden="1" customHeight="1"/>
    <row r="11770" ht="15" hidden="1" customHeight="1"/>
    <row r="11771" ht="15" hidden="1" customHeight="1"/>
    <row r="11772" ht="15" hidden="1" customHeight="1"/>
    <row r="11773" ht="15" hidden="1" customHeight="1"/>
    <row r="11774" ht="15" hidden="1" customHeight="1"/>
    <row r="11775" ht="15" hidden="1" customHeight="1"/>
    <row r="11776" ht="15" hidden="1" customHeight="1"/>
    <row r="11777" ht="15" hidden="1" customHeight="1"/>
    <row r="11778" ht="15" hidden="1" customHeight="1"/>
    <row r="11779" ht="15" hidden="1" customHeight="1"/>
    <row r="11780" ht="15" hidden="1" customHeight="1"/>
    <row r="11781" ht="15" hidden="1" customHeight="1"/>
    <row r="11782" ht="15" hidden="1" customHeight="1"/>
    <row r="11783" ht="15" hidden="1" customHeight="1"/>
    <row r="11784" ht="15" hidden="1" customHeight="1"/>
    <row r="11785" ht="15" hidden="1" customHeight="1"/>
    <row r="11786" ht="15" hidden="1" customHeight="1"/>
    <row r="11787" ht="15" hidden="1" customHeight="1"/>
    <row r="11788" ht="15" hidden="1" customHeight="1"/>
    <row r="11789" ht="15" hidden="1" customHeight="1"/>
    <row r="11790" ht="15" hidden="1" customHeight="1"/>
    <row r="11791" ht="15" hidden="1" customHeight="1"/>
    <row r="11792" ht="15" hidden="1" customHeight="1"/>
    <row r="11793" ht="15" hidden="1" customHeight="1"/>
    <row r="11794" ht="15" hidden="1" customHeight="1"/>
    <row r="11795" ht="15" hidden="1" customHeight="1"/>
    <row r="11796" ht="15" hidden="1" customHeight="1"/>
    <row r="11797" ht="15" hidden="1" customHeight="1"/>
    <row r="11798" ht="15" hidden="1" customHeight="1"/>
    <row r="11799" ht="15" hidden="1" customHeight="1"/>
    <row r="11800" ht="15" hidden="1" customHeight="1"/>
    <row r="11801" ht="15" hidden="1" customHeight="1"/>
    <row r="11802" ht="15" hidden="1" customHeight="1"/>
    <row r="11803" ht="15" hidden="1" customHeight="1"/>
    <row r="11804" ht="15" hidden="1" customHeight="1"/>
    <row r="11805" ht="15" hidden="1" customHeight="1"/>
    <row r="11806" ht="15" hidden="1" customHeight="1"/>
    <row r="11807" ht="15" hidden="1" customHeight="1"/>
    <row r="11808" ht="15" hidden="1" customHeight="1"/>
    <row r="11809" ht="15" hidden="1" customHeight="1"/>
    <row r="11810" ht="15" hidden="1" customHeight="1"/>
    <row r="11811" ht="15" hidden="1" customHeight="1"/>
    <row r="11812" ht="15" hidden="1" customHeight="1"/>
    <row r="11813" ht="15" hidden="1" customHeight="1"/>
    <row r="11814" ht="15" hidden="1" customHeight="1"/>
    <row r="11815" ht="15" hidden="1" customHeight="1"/>
    <row r="11816" ht="15" hidden="1" customHeight="1"/>
    <row r="11817" ht="15" hidden="1" customHeight="1"/>
    <row r="11818" ht="15" hidden="1" customHeight="1"/>
    <row r="11819" ht="15" hidden="1" customHeight="1"/>
    <row r="11820" ht="15" hidden="1" customHeight="1"/>
    <row r="11821" ht="15" hidden="1" customHeight="1"/>
    <row r="11822" ht="15" hidden="1" customHeight="1"/>
    <row r="11823" ht="15" hidden="1" customHeight="1"/>
    <row r="11824" ht="15" hidden="1" customHeight="1"/>
    <row r="11825" ht="15" hidden="1" customHeight="1"/>
    <row r="11826" ht="15" hidden="1" customHeight="1"/>
    <row r="11827" ht="15" hidden="1" customHeight="1"/>
    <row r="11828" ht="15" hidden="1" customHeight="1"/>
    <row r="11829" ht="15" hidden="1" customHeight="1"/>
    <row r="11830" ht="15" hidden="1" customHeight="1"/>
    <row r="11831" ht="15" hidden="1" customHeight="1"/>
    <row r="11832" ht="15" hidden="1" customHeight="1"/>
    <row r="11833" ht="15" hidden="1" customHeight="1"/>
    <row r="11834" ht="15" hidden="1" customHeight="1"/>
    <row r="11835" ht="15" hidden="1" customHeight="1"/>
    <row r="11836" ht="15" hidden="1" customHeight="1"/>
    <row r="11837" ht="15" hidden="1" customHeight="1"/>
    <row r="11838" ht="15" hidden="1" customHeight="1"/>
    <row r="11839" ht="15" hidden="1" customHeight="1"/>
    <row r="11840" ht="15" hidden="1" customHeight="1"/>
    <row r="11841" ht="15" hidden="1" customHeight="1"/>
    <row r="11842" ht="15" hidden="1" customHeight="1"/>
    <row r="11843" ht="15" hidden="1" customHeight="1"/>
    <row r="11844" ht="15" hidden="1" customHeight="1"/>
    <row r="11845" ht="15" hidden="1" customHeight="1"/>
    <row r="11846" ht="15" hidden="1" customHeight="1"/>
    <row r="11847" ht="15" hidden="1" customHeight="1"/>
  </sheetData>
  <sheetProtection password="C875" sheet="1" objects="1" scenarios="1" formatCells="0" formatColumns="0" formatRows="0" insertColumns="0" insertRows="0" deleteColumns="0" deleteRows="0" selectLockedCells="1"/>
  <mergeCells count="8650">
    <mergeCell ref="F3750:G3750"/>
    <mergeCell ref="C3745:E3750"/>
    <mergeCell ref="F3745:G3745"/>
    <mergeCell ref="I3745:K3745"/>
    <mergeCell ref="L3745:O3745"/>
    <mergeCell ref="F3746:G3746"/>
    <mergeCell ref="I3746:O3748"/>
    <mergeCell ref="F3747:G3747"/>
    <mergeCell ref="F3748:G3748"/>
    <mergeCell ref="F3749:G3749"/>
    <mergeCell ref="I3749:O3750"/>
    <mergeCell ref="C3743:E3743"/>
    <mergeCell ref="F3743:G3743"/>
    <mergeCell ref="I3743:K3743"/>
    <mergeCell ref="L3743:O3743"/>
    <mergeCell ref="C3744:E3744"/>
    <mergeCell ref="F3744:G3744"/>
    <mergeCell ref="I3744:K3744"/>
    <mergeCell ref="L3744:O3744"/>
    <mergeCell ref="C3740:E3740"/>
    <mergeCell ref="F3740:G3740"/>
    <mergeCell ref="I3740:K3740"/>
    <mergeCell ref="L3740:O3740"/>
    <mergeCell ref="C3741:E3741"/>
    <mergeCell ref="F3741:G3741"/>
    <mergeCell ref="I3741:O3742"/>
    <mergeCell ref="C3742:E3742"/>
    <mergeCell ref="F3742:G3742"/>
    <mergeCell ref="C3737:H3737"/>
    <mergeCell ref="I3737:K3737"/>
    <mergeCell ref="M3737:O3737"/>
    <mergeCell ref="C3738:E3739"/>
    <mergeCell ref="F3738:G3739"/>
    <mergeCell ref="I3738:K3738"/>
    <mergeCell ref="M3738:O3738"/>
    <mergeCell ref="I3739:K3739"/>
    <mergeCell ref="L3739:O3739"/>
    <mergeCell ref="C3722:F3722"/>
    <mergeCell ref="H3722:O3722"/>
    <mergeCell ref="C3723:F3723"/>
    <mergeCell ref="H3723:O3723"/>
    <mergeCell ref="L3717:M3717"/>
    <mergeCell ref="N3717:O3717"/>
    <mergeCell ref="L3718:O3718"/>
    <mergeCell ref="L3719:M3719"/>
    <mergeCell ref="N3719:O3719"/>
    <mergeCell ref="C3720:F3720"/>
    <mergeCell ref="H3720:O3720"/>
    <mergeCell ref="J3735:K3735"/>
    <mergeCell ref="M3735:N3735"/>
    <mergeCell ref="F3736:G3736"/>
    <mergeCell ref="H3736:I3736"/>
    <mergeCell ref="J3736:K3736"/>
    <mergeCell ref="M3736:N3736"/>
    <mergeCell ref="C3732:D3732"/>
    <mergeCell ref="C3733:D3733"/>
    <mergeCell ref="C3734:D3734"/>
    <mergeCell ref="C3735:E3736"/>
    <mergeCell ref="F3735:G3735"/>
    <mergeCell ref="H3735:I3735"/>
    <mergeCell ref="N3726:N3727"/>
    <mergeCell ref="O3726:O3728"/>
    <mergeCell ref="C3728:D3728"/>
    <mergeCell ref="C3729:D3729"/>
    <mergeCell ref="C3730:D3730"/>
    <mergeCell ref="C3731:D3731"/>
    <mergeCell ref="F3712:G3712"/>
    <mergeCell ref="A3713:O3713"/>
    <mergeCell ref="B3714:O3714"/>
    <mergeCell ref="A3715:A3750"/>
    <mergeCell ref="B3715:C3716"/>
    <mergeCell ref="D3715:O3715"/>
    <mergeCell ref="D3716:O3716"/>
    <mergeCell ref="C3717:G3719"/>
    <mergeCell ref="H3717:I3719"/>
    <mergeCell ref="J3717:K3719"/>
    <mergeCell ref="C3707:E3712"/>
    <mergeCell ref="F3707:G3707"/>
    <mergeCell ref="I3707:K3707"/>
    <mergeCell ref="L3707:O3707"/>
    <mergeCell ref="F3708:G3708"/>
    <mergeCell ref="I3708:O3710"/>
    <mergeCell ref="F3709:G3709"/>
    <mergeCell ref="F3710:G3710"/>
    <mergeCell ref="F3711:G3711"/>
    <mergeCell ref="I3711:O3712"/>
    <mergeCell ref="C3724:F3724"/>
    <mergeCell ref="H3724:O3724"/>
    <mergeCell ref="C3725:F3725"/>
    <mergeCell ref="H3725:O3725"/>
    <mergeCell ref="C3726:D3727"/>
    <mergeCell ref="E3726:E3727"/>
    <mergeCell ref="F3726:F3727"/>
    <mergeCell ref="G3726:G3727"/>
    <mergeCell ref="H3726:J3726"/>
    <mergeCell ref="K3726:M3726"/>
    <mergeCell ref="C3721:F3721"/>
    <mergeCell ref="H3721:O3721"/>
    <mergeCell ref="C3705:E3705"/>
    <mergeCell ref="F3705:G3705"/>
    <mergeCell ref="I3705:K3705"/>
    <mergeCell ref="L3705:O3705"/>
    <mergeCell ref="C3706:E3706"/>
    <mergeCell ref="F3706:G3706"/>
    <mergeCell ref="I3706:K3706"/>
    <mergeCell ref="L3706:O3706"/>
    <mergeCell ref="C3702:E3702"/>
    <mergeCell ref="F3702:G3702"/>
    <mergeCell ref="I3702:K3702"/>
    <mergeCell ref="L3702:O3702"/>
    <mergeCell ref="C3703:E3703"/>
    <mergeCell ref="F3703:G3703"/>
    <mergeCell ref="I3703:O3704"/>
    <mergeCell ref="C3704:E3704"/>
    <mergeCell ref="F3704:G3704"/>
    <mergeCell ref="C3700:E3701"/>
    <mergeCell ref="F3700:G3701"/>
    <mergeCell ref="I3700:K3700"/>
    <mergeCell ref="M3700:O3700"/>
    <mergeCell ref="I3701:K3701"/>
    <mergeCell ref="L3701:O3701"/>
    <mergeCell ref="J3697:K3697"/>
    <mergeCell ref="M3697:N3697"/>
    <mergeCell ref="F3698:G3698"/>
    <mergeCell ref="H3698:I3698"/>
    <mergeCell ref="J3698:K3698"/>
    <mergeCell ref="M3698:N3698"/>
    <mergeCell ref="C3694:D3694"/>
    <mergeCell ref="C3695:D3695"/>
    <mergeCell ref="C3696:D3696"/>
    <mergeCell ref="C3697:E3698"/>
    <mergeCell ref="F3697:G3697"/>
    <mergeCell ref="H3697:I3697"/>
    <mergeCell ref="C3686:F3686"/>
    <mergeCell ref="H3686:O3686"/>
    <mergeCell ref="C3687:F3687"/>
    <mergeCell ref="H3687:O3687"/>
    <mergeCell ref="C3688:D3689"/>
    <mergeCell ref="E3688:E3689"/>
    <mergeCell ref="F3688:F3689"/>
    <mergeCell ref="G3688:G3689"/>
    <mergeCell ref="H3688:J3688"/>
    <mergeCell ref="K3688:M3688"/>
    <mergeCell ref="C3683:F3683"/>
    <mergeCell ref="H3683:O3683"/>
    <mergeCell ref="C3684:F3684"/>
    <mergeCell ref="H3684:O3684"/>
    <mergeCell ref="C3685:F3685"/>
    <mergeCell ref="H3685:O3685"/>
    <mergeCell ref="C3699:H3699"/>
    <mergeCell ref="I3699:K3699"/>
    <mergeCell ref="M3699:O3699"/>
    <mergeCell ref="N3679:O3679"/>
    <mergeCell ref="L3680:O3680"/>
    <mergeCell ref="L3681:M3681"/>
    <mergeCell ref="N3681:O3681"/>
    <mergeCell ref="C3682:F3682"/>
    <mergeCell ref="H3682:O3682"/>
    <mergeCell ref="F3675:G3675"/>
    <mergeCell ref="B3676:O3676"/>
    <mergeCell ref="A3677:A3712"/>
    <mergeCell ref="B3677:C3678"/>
    <mergeCell ref="D3677:O3677"/>
    <mergeCell ref="D3678:O3678"/>
    <mergeCell ref="C3679:G3681"/>
    <mergeCell ref="H3679:I3681"/>
    <mergeCell ref="J3679:K3681"/>
    <mergeCell ref="L3679:M3679"/>
    <mergeCell ref="C3670:E3675"/>
    <mergeCell ref="F3670:G3670"/>
    <mergeCell ref="I3670:K3670"/>
    <mergeCell ref="L3670:O3670"/>
    <mergeCell ref="F3671:G3671"/>
    <mergeCell ref="I3671:O3673"/>
    <mergeCell ref="F3672:G3672"/>
    <mergeCell ref="F3673:G3673"/>
    <mergeCell ref="F3674:G3674"/>
    <mergeCell ref="I3674:O3675"/>
    <mergeCell ref="N3688:N3689"/>
    <mergeCell ref="O3688:O3690"/>
    <mergeCell ref="C3690:D3690"/>
    <mergeCell ref="C3691:D3691"/>
    <mergeCell ref="C3692:D3692"/>
    <mergeCell ref="C3693:D3693"/>
    <mergeCell ref="C3668:E3668"/>
    <mergeCell ref="F3668:G3668"/>
    <mergeCell ref="I3668:K3668"/>
    <mergeCell ref="L3668:O3668"/>
    <mergeCell ref="C3669:E3669"/>
    <mergeCell ref="F3669:G3669"/>
    <mergeCell ref="I3669:K3669"/>
    <mergeCell ref="L3669:O3669"/>
    <mergeCell ref="C3665:E3665"/>
    <mergeCell ref="F3665:G3665"/>
    <mergeCell ref="I3665:K3665"/>
    <mergeCell ref="L3665:O3665"/>
    <mergeCell ref="C3666:E3666"/>
    <mergeCell ref="F3666:G3666"/>
    <mergeCell ref="I3666:O3667"/>
    <mergeCell ref="C3667:E3667"/>
    <mergeCell ref="F3667:G3667"/>
    <mergeCell ref="C3662:H3662"/>
    <mergeCell ref="I3662:K3662"/>
    <mergeCell ref="M3662:O3662"/>
    <mergeCell ref="C3663:E3664"/>
    <mergeCell ref="F3663:G3664"/>
    <mergeCell ref="I3663:K3663"/>
    <mergeCell ref="M3663:O3663"/>
    <mergeCell ref="I3664:K3664"/>
    <mergeCell ref="L3664:O3664"/>
    <mergeCell ref="J3660:K3660"/>
    <mergeCell ref="M3660:N3660"/>
    <mergeCell ref="F3661:G3661"/>
    <mergeCell ref="H3661:I3661"/>
    <mergeCell ref="J3661:K3661"/>
    <mergeCell ref="M3661:N3661"/>
    <mergeCell ref="C3657:D3657"/>
    <mergeCell ref="C3658:D3658"/>
    <mergeCell ref="C3659:D3659"/>
    <mergeCell ref="C3660:E3661"/>
    <mergeCell ref="F3660:G3660"/>
    <mergeCell ref="H3660:I3660"/>
    <mergeCell ref="C3656:D3656"/>
    <mergeCell ref="C3649:F3649"/>
    <mergeCell ref="H3649:O3649"/>
    <mergeCell ref="C3650:F3650"/>
    <mergeCell ref="H3650:O3650"/>
    <mergeCell ref="C3651:D3652"/>
    <mergeCell ref="E3651:E3652"/>
    <mergeCell ref="F3651:F3652"/>
    <mergeCell ref="G3651:G3652"/>
    <mergeCell ref="H3651:J3651"/>
    <mergeCell ref="K3651:M3651"/>
    <mergeCell ref="C3646:F3646"/>
    <mergeCell ref="H3646:O3646"/>
    <mergeCell ref="C3647:F3647"/>
    <mergeCell ref="H3647:O3647"/>
    <mergeCell ref="C3648:F3648"/>
    <mergeCell ref="H3648:O3648"/>
    <mergeCell ref="L3642:M3642"/>
    <mergeCell ref="N3642:O3642"/>
    <mergeCell ref="L3643:O3643"/>
    <mergeCell ref="L3644:M3644"/>
    <mergeCell ref="N3644:O3644"/>
    <mergeCell ref="C3645:F3645"/>
    <mergeCell ref="H3645:O3645"/>
    <mergeCell ref="F3637:G3637"/>
    <mergeCell ref="A3638:O3638"/>
    <mergeCell ref="B3639:O3639"/>
    <mergeCell ref="A3640:A3675"/>
    <mergeCell ref="B3640:C3641"/>
    <mergeCell ref="D3640:O3640"/>
    <mergeCell ref="D3641:O3641"/>
    <mergeCell ref="C3642:G3644"/>
    <mergeCell ref="H3642:I3644"/>
    <mergeCell ref="J3642:K3644"/>
    <mergeCell ref="C3632:E3637"/>
    <mergeCell ref="F3632:G3632"/>
    <mergeCell ref="I3632:K3632"/>
    <mergeCell ref="L3632:O3632"/>
    <mergeCell ref="F3633:G3633"/>
    <mergeCell ref="I3633:O3635"/>
    <mergeCell ref="F3634:G3634"/>
    <mergeCell ref="F3635:G3635"/>
    <mergeCell ref="F3636:G3636"/>
    <mergeCell ref="I3636:O3637"/>
    <mergeCell ref="N3651:N3652"/>
    <mergeCell ref="O3651:O3653"/>
    <mergeCell ref="C3653:D3653"/>
    <mergeCell ref="C3654:D3654"/>
    <mergeCell ref="C3655:D3655"/>
    <mergeCell ref="C3630:E3630"/>
    <mergeCell ref="F3630:G3630"/>
    <mergeCell ref="I3630:K3630"/>
    <mergeCell ref="L3630:O3630"/>
    <mergeCell ref="C3631:E3631"/>
    <mergeCell ref="F3631:G3631"/>
    <mergeCell ref="I3631:K3631"/>
    <mergeCell ref="L3631:O3631"/>
    <mergeCell ref="C3627:E3627"/>
    <mergeCell ref="F3627:G3627"/>
    <mergeCell ref="I3627:K3627"/>
    <mergeCell ref="L3627:O3627"/>
    <mergeCell ref="C3628:E3628"/>
    <mergeCell ref="F3628:G3628"/>
    <mergeCell ref="I3628:O3629"/>
    <mergeCell ref="C3629:E3629"/>
    <mergeCell ref="F3629:G3629"/>
    <mergeCell ref="C3625:E3626"/>
    <mergeCell ref="F3625:G3626"/>
    <mergeCell ref="I3625:K3625"/>
    <mergeCell ref="M3625:O3625"/>
    <mergeCell ref="I3626:K3626"/>
    <mergeCell ref="L3626:O3626"/>
    <mergeCell ref="J3622:K3622"/>
    <mergeCell ref="M3622:N3622"/>
    <mergeCell ref="F3623:G3623"/>
    <mergeCell ref="H3623:I3623"/>
    <mergeCell ref="J3623:K3623"/>
    <mergeCell ref="M3623:N3623"/>
    <mergeCell ref="C3619:D3619"/>
    <mergeCell ref="C3620:D3620"/>
    <mergeCell ref="C3621:D3621"/>
    <mergeCell ref="C3622:E3623"/>
    <mergeCell ref="F3622:G3622"/>
    <mergeCell ref="H3622:I3622"/>
    <mergeCell ref="C3611:F3611"/>
    <mergeCell ref="H3611:O3611"/>
    <mergeCell ref="C3612:F3612"/>
    <mergeCell ref="H3612:O3612"/>
    <mergeCell ref="C3613:D3614"/>
    <mergeCell ref="E3613:E3614"/>
    <mergeCell ref="F3613:F3614"/>
    <mergeCell ref="G3613:G3614"/>
    <mergeCell ref="H3613:J3613"/>
    <mergeCell ref="K3613:M3613"/>
    <mergeCell ref="C3608:F3608"/>
    <mergeCell ref="H3608:O3608"/>
    <mergeCell ref="C3609:F3609"/>
    <mergeCell ref="H3609:O3609"/>
    <mergeCell ref="C3610:F3610"/>
    <mergeCell ref="H3610:O3610"/>
    <mergeCell ref="C3624:H3624"/>
    <mergeCell ref="I3624:K3624"/>
    <mergeCell ref="M3624:O3624"/>
    <mergeCell ref="N3604:O3604"/>
    <mergeCell ref="L3605:O3605"/>
    <mergeCell ref="L3606:M3606"/>
    <mergeCell ref="N3606:O3606"/>
    <mergeCell ref="C3607:F3607"/>
    <mergeCell ref="H3607:O3607"/>
    <mergeCell ref="F3600:G3600"/>
    <mergeCell ref="B3601:O3601"/>
    <mergeCell ref="A3602:A3637"/>
    <mergeCell ref="B3602:C3603"/>
    <mergeCell ref="D3602:O3602"/>
    <mergeCell ref="D3603:O3603"/>
    <mergeCell ref="C3604:G3606"/>
    <mergeCell ref="H3604:I3606"/>
    <mergeCell ref="J3604:K3606"/>
    <mergeCell ref="L3604:M3604"/>
    <mergeCell ref="C3595:E3600"/>
    <mergeCell ref="F3595:G3595"/>
    <mergeCell ref="I3595:K3595"/>
    <mergeCell ref="L3595:O3595"/>
    <mergeCell ref="F3596:G3596"/>
    <mergeCell ref="I3596:O3598"/>
    <mergeCell ref="F3597:G3597"/>
    <mergeCell ref="F3598:G3598"/>
    <mergeCell ref="F3599:G3599"/>
    <mergeCell ref="I3599:O3600"/>
    <mergeCell ref="N3613:N3614"/>
    <mergeCell ref="O3613:O3615"/>
    <mergeCell ref="C3615:D3615"/>
    <mergeCell ref="C3616:D3616"/>
    <mergeCell ref="C3617:D3617"/>
    <mergeCell ref="C3618:D3618"/>
    <mergeCell ref="C3593:E3593"/>
    <mergeCell ref="F3593:G3593"/>
    <mergeCell ref="I3593:K3593"/>
    <mergeCell ref="L3593:O3593"/>
    <mergeCell ref="C3594:E3594"/>
    <mergeCell ref="F3594:G3594"/>
    <mergeCell ref="I3594:K3594"/>
    <mergeCell ref="L3594:O3594"/>
    <mergeCell ref="C3590:E3590"/>
    <mergeCell ref="F3590:G3590"/>
    <mergeCell ref="I3590:K3590"/>
    <mergeCell ref="L3590:O3590"/>
    <mergeCell ref="C3591:E3591"/>
    <mergeCell ref="F3591:G3591"/>
    <mergeCell ref="I3591:O3592"/>
    <mergeCell ref="C3592:E3592"/>
    <mergeCell ref="F3592:G3592"/>
    <mergeCell ref="C3587:H3587"/>
    <mergeCell ref="I3587:K3587"/>
    <mergeCell ref="M3587:O3587"/>
    <mergeCell ref="C3588:E3589"/>
    <mergeCell ref="F3588:G3589"/>
    <mergeCell ref="I3588:K3588"/>
    <mergeCell ref="M3588:O3588"/>
    <mergeCell ref="I3589:K3589"/>
    <mergeCell ref="L3589:O3589"/>
    <mergeCell ref="J3585:K3585"/>
    <mergeCell ref="M3585:N3585"/>
    <mergeCell ref="F3586:G3586"/>
    <mergeCell ref="H3586:I3586"/>
    <mergeCell ref="J3586:K3586"/>
    <mergeCell ref="M3586:N3586"/>
    <mergeCell ref="C3582:D3582"/>
    <mergeCell ref="C3583:D3583"/>
    <mergeCell ref="C3584:D3584"/>
    <mergeCell ref="C3585:E3586"/>
    <mergeCell ref="F3585:G3585"/>
    <mergeCell ref="H3585:I3585"/>
    <mergeCell ref="C3581:D3581"/>
    <mergeCell ref="C3574:F3574"/>
    <mergeCell ref="H3574:O3574"/>
    <mergeCell ref="C3575:F3575"/>
    <mergeCell ref="H3575:O3575"/>
    <mergeCell ref="C3576:D3577"/>
    <mergeCell ref="E3576:E3577"/>
    <mergeCell ref="F3576:F3577"/>
    <mergeCell ref="G3576:G3577"/>
    <mergeCell ref="H3576:J3576"/>
    <mergeCell ref="K3576:M3576"/>
    <mergeCell ref="C3571:F3571"/>
    <mergeCell ref="H3571:O3571"/>
    <mergeCell ref="C3572:F3572"/>
    <mergeCell ref="H3572:O3572"/>
    <mergeCell ref="C3573:F3573"/>
    <mergeCell ref="H3573:O3573"/>
    <mergeCell ref="L3567:M3567"/>
    <mergeCell ref="N3567:O3567"/>
    <mergeCell ref="L3568:O3568"/>
    <mergeCell ref="L3569:M3569"/>
    <mergeCell ref="N3569:O3569"/>
    <mergeCell ref="C3570:F3570"/>
    <mergeCell ref="H3570:O3570"/>
    <mergeCell ref="F3562:G3562"/>
    <mergeCell ref="A3563:O3563"/>
    <mergeCell ref="B3564:O3564"/>
    <mergeCell ref="A3565:A3600"/>
    <mergeCell ref="B3565:C3566"/>
    <mergeCell ref="D3565:O3565"/>
    <mergeCell ref="D3566:O3566"/>
    <mergeCell ref="C3567:G3569"/>
    <mergeCell ref="H3567:I3569"/>
    <mergeCell ref="J3567:K3569"/>
    <mergeCell ref="C3557:E3562"/>
    <mergeCell ref="F3557:G3557"/>
    <mergeCell ref="I3557:K3557"/>
    <mergeCell ref="L3557:O3557"/>
    <mergeCell ref="F3558:G3558"/>
    <mergeCell ref="I3558:O3560"/>
    <mergeCell ref="F3559:G3559"/>
    <mergeCell ref="F3560:G3560"/>
    <mergeCell ref="F3561:G3561"/>
    <mergeCell ref="I3561:O3562"/>
    <mergeCell ref="N3576:N3577"/>
    <mergeCell ref="O3576:O3578"/>
    <mergeCell ref="C3578:D3578"/>
    <mergeCell ref="C3579:D3579"/>
    <mergeCell ref="C3580:D3580"/>
    <mergeCell ref="C3555:E3555"/>
    <mergeCell ref="F3555:G3555"/>
    <mergeCell ref="I3555:K3555"/>
    <mergeCell ref="L3555:O3555"/>
    <mergeCell ref="C3556:E3556"/>
    <mergeCell ref="F3556:G3556"/>
    <mergeCell ref="I3556:K3556"/>
    <mergeCell ref="L3556:O3556"/>
    <mergeCell ref="C3552:E3552"/>
    <mergeCell ref="F3552:G3552"/>
    <mergeCell ref="I3552:K3552"/>
    <mergeCell ref="L3552:O3552"/>
    <mergeCell ref="C3553:E3553"/>
    <mergeCell ref="F3553:G3553"/>
    <mergeCell ref="I3553:O3554"/>
    <mergeCell ref="C3554:E3554"/>
    <mergeCell ref="F3554:G3554"/>
    <mergeCell ref="C3550:E3551"/>
    <mergeCell ref="F3550:G3551"/>
    <mergeCell ref="I3550:K3550"/>
    <mergeCell ref="M3550:O3550"/>
    <mergeCell ref="I3551:K3551"/>
    <mergeCell ref="L3551:O3551"/>
    <mergeCell ref="J3547:K3547"/>
    <mergeCell ref="M3547:N3547"/>
    <mergeCell ref="F3548:G3548"/>
    <mergeCell ref="H3548:I3548"/>
    <mergeCell ref="J3548:K3548"/>
    <mergeCell ref="M3548:N3548"/>
    <mergeCell ref="C3544:D3544"/>
    <mergeCell ref="C3545:D3545"/>
    <mergeCell ref="C3546:D3546"/>
    <mergeCell ref="C3547:E3548"/>
    <mergeCell ref="F3547:G3547"/>
    <mergeCell ref="H3547:I3547"/>
    <mergeCell ref="C3536:F3536"/>
    <mergeCell ref="H3536:O3536"/>
    <mergeCell ref="C3537:F3537"/>
    <mergeCell ref="H3537:O3537"/>
    <mergeCell ref="C3538:D3539"/>
    <mergeCell ref="E3538:E3539"/>
    <mergeCell ref="F3538:F3539"/>
    <mergeCell ref="G3538:G3539"/>
    <mergeCell ref="H3538:J3538"/>
    <mergeCell ref="K3538:M3538"/>
    <mergeCell ref="C3533:F3533"/>
    <mergeCell ref="H3533:O3533"/>
    <mergeCell ref="C3534:F3534"/>
    <mergeCell ref="H3534:O3534"/>
    <mergeCell ref="C3535:F3535"/>
    <mergeCell ref="H3535:O3535"/>
    <mergeCell ref="C3549:H3549"/>
    <mergeCell ref="I3549:K3549"/>
    <mergeCell ref="M3549:O3549"/>
    <mergeCell ref="N3529:O3529"/>
    <mergeCell ref="L3530:O3530"/>
    <mergeCell ref="L3531:M3531"/>
    <mergeCell ref="N3531:O3531"/>
    <mergeCell ref="C3532:F3532"/>
    <mergeCell ref="H3532:O3532"/>
    <mergeCell ref="F3525:G3525"/>
    <mergeCell ref="B3526:O3526"/>
    <mergeCell ref="A3527:A3562"/>
    <mergeCell ref="B3527:C3528"/>
    <mergeCell ref="D3527:O3527"/>
    <mergeCell ref="D3528:O3528"/>
    <mergeCell ref="C3529:G3531"/>
    <mergeCell ref="H3529:I3531"/>
    <mergeCell ref="J3529:K3531"/>
    <mergeCell ref="L3529:M3529"/>
    <mergeCell ref="C3520:E3525"/>
    <mergeCell ref="F3520:G3520"/>
    <mergeCell ref="I3520:K3520"/>
    <mergeCell ref="L3520:O3520"/>
    <mergeCell ref="F3521:G3521"/>
    <mergeCell ref="I3521:O3523"/>
    <mergeCell ref="F3522:G3522"/>
    <mergeCell ref="F3523:G3523"/>
    <mergeCell ref="F3524:G3524"/>
    <mergeCell ref="I3524:O3525"/>
    <mergeCell ref="N3538:N3539"/>
    <mergeCell ref="O3538:O3540"/>
    <mergeCell ref="C3540:D3540"/>
    <mergeCell ref="C3541:D3541"/>
    <mergeCell ref="C3542:D3542"/>
    <mergeCell ref="C3543:D3543"/>
    <mergeCell ref="C3518:E3518"/>
    <mergeCell ref="F3518:G3518"/>
    <mergeCell ref="I3518:K3518"/>
    <mergeCell ref="L3518:O3518"/>
    <mergeCell ref="C3519:E3519"/>
    <mergeCell ref="F3519:G3519"/>
    <mergeCell ref="I3519:K3519"/>
    <mergeCell ref="L3519:O3519"/>
    <mergeCell ref="C3515:E3515"/>
    <mergeCell ref="F3515:G3515"/>
    <mergeCell ref="I3515:K3515"/>
    <mergeCell ref="L3515:O3515"/>
    <mergeCell ref="C3516:E3516"/>
    <mergeCell ref="F3516:G3516"/>
    <mergeCell ref="I3516:O3517"/>
    <mergeCell ref="C3517:E3517"/>
    <mergeCell ref="F3517:G3517"/>
    <mergeCell ref="C3512:H3512"/>
    <mergeCell ref="I3512:K3512"/>
    <mergeCell ref="M3512:O3512"/>
    <mergeCell ref="C3513:E3514"/>
    <mergeCell ref="F3513:G3514"/>
    <mergeCell ref="I3513:K3513"/>
    <mergeCell ref="M3513:O3513"/>
    <mergeCell ref="I3514:K3514"/>
    <mergeCell ref="L3514:O3514"/>
    <mergeCell ref="J3510:K3510"/>
    <mergeCell ref="M3510:N3510"/>
    <mergeCell ref="F3511:G3511"/>
    <mergeCell ref="H3511:I3511"/>
    <mergeCell ref="J3511:K3511"/>
    <mergeCell ref="M3511:N3511"/>
    <mergeCell ref="C3507:D3507"/>
    <mergeCell ref="C3508:D3508"/>
    <mergeCell ref="C3509:D3509"/>
    <mergeCell ref="C3510:E3511"/>
    <mergeCell ref="F3510:G3510"/>
    <mergeCell ref="H3510:I3510"/>
    <mergeCell ref="C3506:D3506"/>
    <mergeCell ref="C3499:F3499"/>
    <mergeCell ref="H3499:O3499"/>
    <mergeCell ref="C3500:F3500"/>
    <mergeCell ref="H3500:O3500"/>
    <mergeCell ref="C3501:D3502"/>
    <mergeCell ref="E3501:E3502"/>
    <mergeCell ref="F3501:F3502"/>
    <mergeCell ref="G3501:G3502"/>
    <mergeCell ref="H3501:J3501"/>
    <mergeCell ref="K3501:M3501"/>
    <mergeCell ref="C3496:F3496"/>
    <mergeCell ref="H3496:O3496"/>
    <mergeCell ref="C3497:F3497"/>
    <mergeCell ref="H3497:O3497"/>
    <mergeCell ref="C3498:F3498"/>
    <mergeCell ref="H3498:O3498"/>
    <mergeCell ref="L3492:M3492"/>
    <mergeCell ref="N3492:O3492"/>
    <mergeCell ref="L3493:O3493"/>
    <mergeCell ref="L3494:M3494"/>
    <mergeCell ref="N3494:O3494"/>
    <mergeCell ref="C3495:F3495"/>
    <mergeCell ref="H3495:O3495"/>
    <mergeCell ref="F3487:G3487"/>
    <mergeCell ref="A3488:O3488"/>
    <mergeCell ref="B3489:O3489"/>
    <mergeCell ref="A3490:A3525"/>
    <mergeCell ref="B3490:C3491"/>
    <mergeCell ref="D3490:O3490"/>
    <mergeCell ref="D3491:O3491"/>
    <mergeCell ref="C3492:G3494"/>
    <mergeCell ref="H3492:I3494"/>
    <mergeCell ref="J3492:K3494"/>
    <mergeCell ref="C3482:E3487"/>
    <mergeCell ref="F3482:G3482"/>
    <mergeCell ref="I3482:K3482"/>
    <mergeCell ref="L3482:O3482"/>
    <mergeCell ref="F3483:G3483"/>
    <mergeCell ref="I3483:O3485"/>
    <mergeCell ref="F3484:G3484"/>
    <mergeCell ref="F3485:G3485"/>
    <mergeCell ref="F3486:G3486"/>
    <mergeCell ref="I3486:O3487"/>
    <mergeCell ref="N3501:N3502"/>
    <mergeCell ref="O3501:O3503"/>
    <mergeCell ref="C3503:D3503"/>
    <mergeCell ref="C3504:D3504"/>
    <mergeCell ref="C3505:D3505"/>
    <mergeCell ref="C3480:E3480"/>
    <mergeCell ref="F3480:G3480"/>
    <mergeCell ref="I3480:K3480"/>
    <mergeCell ref="L3480:O3480"/>
    <mergeCell ref="C3481:E3481"/>
    <mergeCell ref="F3481:G3481"/>
    <mergeCell ref="I3481:K3481"/>
    <mergeCell ref="L3481:O3481"/>
    <mergeCell ref="C3477:E3477"/>
    <mergeCell ref="F3477:G3477"/>
    <mergeCell ref="I3477:K3477"/>
    <mergeCell ref="L3477:O3477"/>
    <mergeCell ref="C3478:E3478"/>
    <mergeCell ref="F3478:G3478"/>
    <mergeCell ref="I3478:O3479"/>
    <mergeCell ref="C3479:E3479"/>
    <mergeCell ref="F3479:G3479"/>
    <mergeCell ref="C3475:E3476"/>
    <mergeCell ref="F3475:G3476"/>
    <mergeCell ref="I3475:K3475"/>
    <mergeCell ref="M3475:O3475"/>
    <mergeCell ref="I3476:K3476"/>
    <mergeCell ref="L3476:O3476"/>
    <mergeCell ref="J3472:K3472"/>
    <mergeCell ref="M3472:N3472"/>
    <mergeCell ref="F3473:G3473"/>
    <mergeCell ref="H3473:I3473"/>
    <mergeCell ref="J3473:K3473"/>
    <mergeCell ref="M3473:N3473"/>
    <mergeCell ref="C3469:D3469"/>
    <mergeCell ref="C3470:D3470"/>
    <mergeCell ref="C3471:D3471"/>
    <mergeCell ref="C3472:E3473"/>
    <mergeCell ref="F3472:G3472"/>
    <mergeCell ref="H3472:I3472"/>
    <mergeCell ref="C3461:F3461"/>
    <mergeCell ref="H3461:O3461"/>
    <mergeCell ref="C3462:F3462"/>
    <mergeCell ref="H3462:O3462"/>
    <mergeCell ref="C3463:D3464"/>
    <mergeCell ref="E3463:E3464"/>
    <mergeCell ref="F3463:F3464"/>
    <mergeCell ref="G3463:G3464"/>
    <mergeCell ref="H3463:J3463"/>
    <mergeCell ref="K3463:M3463"/>
    <mergeCell ref="C3458:F3458"/>
    <mergeCell ref="H3458:O3458"/>
    <mergeCell ref="C3459:F3459"/>
    <mergeCell ref="H3459:O3459"/>
    <mergeCell ref="C3460:F3460"/>
    <mergeCell ref="H3460:O3460"/>
    <mergeCell ref="C3474:H3474"/>
    <mergeCell ref="I3474:K3474"/>
    <mergeCell ref="M3474:O3474"/>
    <mergeCell ref="N3454:O3454"/>
    <mergeCell ref="L3455:O3455"/>
    <mergeCell ref="L3456:M3456"/>
    <mergeCell ref="N3456:O3456"/>
    <mergeCell ref="C3457:F3457"/>
    <mergeCell ref="H3457:O3457"/>
    <mergeCell ref="F3450:G3450"/>
    <mergeCell ref="B3451:O3451"/>
    <mergeCell ref="A3452:A3487"/>
    <mergeCell ref="B3452:C3453"/>
    <mergeCell ref="D3452:O3452"/>
    <mergeCell ref="D3453:O3453"/>
    <mergeCell ref="C3454:G3456"/>
    <mergeCell ref="H3454:I3456"/>
    <mergeCell ref="J3454:K3456"/>
    <mergeCell ref="L3454:M3454"/>
    <mergeCell ref="C3445:E3450"/>
    <mergeCell ref="F3445:G3445"/>
    <mergeCell ref="I3445:K3445"/>
    <mergeCell ref="L3445:O3445"/>
    <mergeCell ref="F3446:G3446"/>
    <mergeCell ref="I3446:O3448"/>
    <mergeCell ref="F3447:G3447"/>
    <mergeCell ref="F3448:G3448"/>
    <mergeCell ref="F3449:G3449"/>
    <mergeCell ref="I3449:O3450"/>
    <mergeCell ref="N3463:N3464"/>
    <mergeCell ref="O3463:O3465"/>
    <mergeCell ref="C3465:D3465"/>
    <mergeCell ref="C3466:D3466"/>
    <mergeCell ref="C3467:D3467"/>
    <mergeCell ref="C3468:D3468"/>
    <mergeCell ref="C3443:E3443"/>
    <mergeCell ref="F3443:G3443"/>
    <mergeCell ref="I3443:K3443"/>
    <mergeCell ref="L3443:O3443"/>
    <mergeCell ref="C3444:E3444"/>
    <mergeCell ref="F3444:G3444"/>
    <mergeCell ref="I3444:K3444"/>
    <mergeCell ref="L3444:O3444"/>
    <mergeCell ref="C3440:E3440"/>
    <mergeCell ref="F3440:G3440"/>
    <mergeCell ref="I3440:K3440"/>
    <mergeCell ref="L3440:O3440"/>
    <mergeCell ref="C3441:E3441"/>
    <mergeCell ref="F3441:G3441"/>
    <mergeCell ref="I3441:O3442"/>
    <mergeCell ref="C3442:E3442"/>
    <mergeCell ref="F3442:G3442"/>
    <mergeCell ref="C3437:H3437"/>
    <mergeCell ref="I3437:K3437"/>
    <mergeCell ref="M3437:O3437"/>
    <mergeCell ref="C3438:E3439"/>
    <mergeCell ref="F3438:G3439"/>
    <mergeCell ref="I3438:K3438"/>
    <mergeCell ref="M3438:O3438"/>
    <mergeCell ref="I3439:K3439"/>
    <mergeCell ref="L3439:O3439"/>
    <mergeCell ref="J3435:K3435"/>
    <mergeCell ref="M3435:N3435"/>
    <mergeCell ref="F3436:G3436"/>
    <mergeCell ref="H3436:I3436"/>
    <mergeCell ref="J3436:K3436"/>
    <mergeCell ref="M3436:N3436"/>
    <mergeCell ref="C3432:D3432"/>
    <mergeCell ref="C3433:D3433"/>
    <mergeCell ref="C3434:D3434"/>
    <mergeCell ref="C3435:E3436"/>
    <mergeCell ref="F3435:G3435"/>
    <mergeCell ref="H3435:I3435"/>
    <mergeCell ref="C3431:D3431"/>
    <mergeCell ref="C3424:F3424"/>
    <mergeCell ref="H3424:O3424"/>
    <mergeCell ref="C3425:F3425"/>
    <mergeCell ref="H3425:O3425"/>
    <mergeCell ref="C3426:D3427"/>
    <mergeCell ref="E3426:E3427"/>
    <mergeCell ref="F3426:F3427"/>
    <mergeCell ref="G3426:G3427"/>
    <mergeCell ref="H3426:J3426"/>
    <mergeCell ref="K3426:M3426"/>
    <mergeCell ref="C3421:F3421"/>
    <mergeCell ref="H3421:O3421"/>
    <mergeCell ref="C3422:F3422"/>
    <mergeCell ref="H3422:O3422"/>
    <mergeCell ref="C3423:F3423"/>
    <mergeCell ref="H3423:O3423"/>
    <mergeCell ref="L3417:M3417"/>
    <mergeCell ref="N3417:O3417"/>
    <mergeCell ref="L3418:O3418"/>
    <mergeCell ref="L3419:M3419"/>
    <mergeCell ref="N3419:O3419"/>
    <mergeCell ref="C3420:F3420"/>
    <mergeCell ref="H3420:O3420"/>
    <mergeCell ref="F3412:G3412"/>
    <mergeCell ref="A3413:O3413"/>
    <mergeCell ref="B3414:O3414"/>
    <mergeCell ref="A3415:A3450"/>
    <mergeCell ref="B3415:C3416"/>
    <mergeCell ref="D3415:O3415"/>
    <mergeCell ref="D3416:O3416"/>
    <mergeCell ref="C3417:G3419"/>
    <mergeCell ref="H3417:I3419"/>
    <mergeCell ref="J3417:K3419"/>
    <mergeCell ref="C3407:E3412"/>
    <mergeCell ref="F3407:G3407"/>
    <mergeCell ref="I3407:K3407"/>
    <mergeCell ref="L3407:O3407"/>
    <mergeCell ref="F3408:G3408"/>
    <mergeCell ref="I3408:O3410"/>
    <mergeCell ref="F3409:G3409"/>
    <mergeCell ref="F3410:G3410"/>
    <mergeCell ref="F3411:G3411"/>
    <mergeCell ref="I3411:O3412"/>
    <mergeCell ref="N3426:N3427"/>
    <mergeCell ref="O3426:O3428"/>
    <mergeCell ref="C3428:D3428"/>
    <mergeCell ref="C3429:D3429"/>
    <mergeCell ref="C3430:D3430"/>
    <mergeCell ref="C3405:E3405"/>
    <mergeCell ref="F3405:G3405"/>
    <mergeCell ref="I3405:K3405"/>
    <mergeCell ref="L3405:O3405"/>
    <mergeCell ref="C3406:E3406"/>
    <mergeCell ref="F3406:G3406"/>
    <mergeCell ref="I3406:K3406"/>
    <mergeCell ref="L3406:O3406"/>
    <mergeCell ref="C3402:E3402"/>
    <mergeCell ref="F3402:G3402"/>
    <mergeCell ref="I3402:K3402"/>
    <mergeCell ref="L3402:O3402"/>
    <mergeCell ref="C3403:E3403"/>
    <mergeCell ref="F3403:G3403"/>
    <mergeCell ref="I3403:O3404"/>
    <mergeCell ref="C3404:E3404"/>
    <mergeCell ref="F3404:G3404"/>
    <mergeCell ref="C3400:E3401"/>
    <mergeCell ref="F3400:G3401"/>
    <mergeCell ref="I3400:K3400"/>
    <mergeCell ref="M3400:O3400"/>
    <mergeCell ref="I3401:K3401"/>
    <mergeCell ref="L3401:O3401"/>
    <mergeCell ref="J3397:K3397"/>
    <mergeCell ref="M3397:N3397"/>
    <mergeCell ref="F3398:G3398"/>
    <mergeCell ref="H3398:I3398"/>
    <mergeCell ref="J3398:K3398"/>
    <mergeCell ref="M3398:N3398"/>
    <mergeCell ref="C3394:D3394"/>
    <mergeCell ref="C3395:D3395"/>
    <mergeCell ref="C3396:D3396"/>
    <mergeCell ref="C3397:E3398"/>
    <mergeCell ref="F3397:G3397"/>
    <mergeCell ref="H3397:I3397"/>
    <mergeCell ref="C3386:F3386"/>
    <mergeCell ref="H3386:O3386"/>
    <mergeCell ref="C3387:F3387"/>
    <mergeCell ref="H3387:O3387"/>
    <mergeCell ref="C3388:D3389"/>
    <mergeCell ref="E3388:E3389"/>
    <mergeCell ref="F3388:F3389"/>
    <mergeCell ref="G3388:G3389"/>
    <mergeCell ref="H3388:J3388"/>
    <mergeCell ref="K3388:M3388"/>
    <mergeCell ref="C3383:F3383"/>
    <mergeCell ref="H3383:O3383"/>
    <mergeCell ref="C3384:F3384"/>
    <mergeCell ref="H3384:O3384"/>
    <mergeCell ref="C3385:F3385"/>
    <mergeCell ref="H3385:O3385"/>
    <mergeCell ref="C3399:H3399"/>
    <mergeCell ref="I3399:K3399"/>
    <mergeCell ref="M3399:O3399"/>
    <mergeCell ref="N3379:O3379"/>
    <mergeCell ref="L3380:O3380"/>
    <mergeCell ref="L3381:M3381"/>
    <mergeCell ref="N3381:O3381"/>
    <mergeCell ref="C3382:F3382"/>
    <mergeCell ref="H3382:O3382"/>
    <mergeCell ref="F3375:G3375"/>
    <mergeCell ref="B3376:O3376"/>
    <mergeCell ref="A3377:A3412"/>
    <mergeCell ref="B3377:C3378"/>
    <mergeCell ref="D3377:O3377"/>
    <mergeCell ref="D3378:O3378"/>
    <mergeCell ref="C3379:G3381"/>
    <mergeCell ref="H3379:I3381"/>
    <mergeCell ref="J3379:K3381"/>
    <mergeCell ref="L3379:M3379"/>
    <mergeCell ref="C3370:E3375"/>
    <mergeCell ref="F3370:G3370"/>
    <mergeCell ref="I3370:K3370"/>
    <mergeCell ref="L3370:O3370"/>
    <mergeCell ref="F3371:G3371"/>
    <mergeCell ref="I3371:O3373"/>
    <mergeCell ref="F3372:G3372"/>
    <mergeCell ref="F3373:G3373"/>
    <mergeCell ref="F3374:G3374"/>
    <mergeCell ref="I3374:O3375"/>
    <mergeCell ref="N3388:N3389"/>
    <mergeCell ref="O3388:O3390"/>
    <mergeCell ref="C3390:D3390"/>
    <mergeCell ref="C3391:D3391"/>
    <mergeCell ref="C3392:D3392"/>
    <mergeCell ref="C3393:D3393"/>
    <mergeCell ref="C3368:E3368"/>
    <mergeCell ref="F3368:G3368"/>
    <mergeCell ref="I3368:K3368"/>
    <mergeCell ref="L3368:O3368"/>
    <mergeCell ref="C3369:E3369"/>
    <mergeCell ref="F3369:G3369"/>
    <mergeCell ref="I3369:K3369"/>
    <mergeCell ref="L3369:O3369"/>
    <mergeCell ref="C3365:E3365"/>
    <mergeCell ref="F3365:G3365"/>
    <mergeCell ref="I3365:K3365"/>
    <mergeCell ref="L3365:O3365"/>
    <mergeCell ref="C3366:E3366"/>
    <mergeCell ref="F3366:G3366"/>
    <mergeCell ref="I3366:O3367"/>
    <mergeCell ref="C3367:E3367"/>
    <mergeCell ref="F3367:G3367"/>
    <mergeCell ref="C3362:H3362"/>
    <mergeCell ref="I3362:K3362"/>
    <mergeCell ref="M3362:O3362"/>
    <mergeCell ref="C3363:E3364"/>
    <mergeCell ref="F3363:G3364"/>
    <mergeCell ref="I3363:K3363"/>
    <mergeCell ref="M3363:O3363"/>
    <mergeCell ref="I3364:K3364"/>
    <mergeCell ref="L3364:O3364"/>
    <mergeCell ref="J3360:K3360"/>
    <mergeCell ref="M3360:N3360"/>
    <mergeCell ref="F3361:G3361"/>
    <mergeCell ref="H3361:I3361"/>
    <mergeCell ref="J3361:K3361"/>
    <mergeCell ref="M3361:N3361"/>
    <mergeCell ref="C3357:D3357"/>
    <mergeCell ref="C3358:D3358"/>
    <mergeCell ref="C3359:D3359"/>
    <mergeCell ref="C3360:E3361"/>
    <mergeCell ref="F3360:G3360"/>
    <mergeCell ref="H3360:I3360"/>
    <mergeCell ref="C3356:D3356"/>
    <mergeCell ref="C3349:F3349"/>
    <mergeCell ref="H3349:O3349"/>
    <mergeCell ref="C3350:F3350"/>
    <mergeCell ref="H3350:O3350"/>
    <mergeCell ref="C3351:D3352"/>
    <mergeCell ref="E3351:E3352"/>
    <mergeCell ref="F3351:F3352"/>
    <mergeCell ref="G3351:G3352"/>
    <mergeCell ref="H3351:J3351"/>
    <mergeCell ref="K3351:M3351"/>
    <mergeCell ref="C3346:F3346"/>
    <mergeCell ref="H3346:O3346"/>
    <mergeCell ref="C3347:F3347"/>
    <mergeCell ref="H3347:O3347"/>
    <mergeCell ref="C3348:F3348"/>
    <mergeCell ref="H3348:O3348"/>
    <mergeCell ref="L3342:M3342"/>
    <mergeCell ref="N3342:O3342"/>
    <mergeCell ref="L3343:O3343"/>
    <mergeCell ref="L3344:M3344"/>
    <mergeCell ref="N3344:O3344"/>
    <mergeCell ref="C3345:F3345"/>
    <mergeCell ref="H3345:O3345"/>
    <mergeCell ref="F3337:G3337"/>
    <mergeCell ref="A3338:O3338"/>
    <mergeCell ref="B3339:O3339"/>
    <mergeCell ref="A3340:A3375"/>
    <mergeCell ref="B3340:C3341"/>
    <mergeCell ref="D3340:O3340"/>
    <mergeCell ref="D3341:O3341"/>
    <mergeCell ref="C3342:G3344"/>
    <mergeCell ref="H3342:I3344"/>
    <mergeCell ref="J3342:K3344"/>
    <mergeCell ref="C3332:E3337"/>
    <mergeCell ref="F3332:G3332"/>
    <mergeCell ref="I3332:K3332"/>
    <mergeCell ref="L3332:O3332"/>
    <mergeCell ref="F3333:G3333"/>
    <mergeCell ref="I3333:O3335"/>
    <mergeCell ref="F3334:G3334"/>
    <mergeCell ref="F3335:G3335"/>
    <mergeCell ref="F3336:G3336"/>
    <mergeCell ref="I3336:O3337"/>
    <mergeCell ref="N3351:N3352"/>
    <mergeCell ref="O3351:O3353"/>
    <mergeCell ref="C3353:D3353"/>
    <mergeCell ref="C3354:D3354"/>
    <mergeCell ref="C3355:D3355"/>
    <mergeCell ref="C3330:E3330"/>
    <mergeCell ref="F3330:G3330"/>
    <mergeCell ref="I3330:K3330"/>
    <mergeCell ref="L3330:O3330"/>
    <mergeCell ref="C3331:E3331"/>
    <mergeCell ref="F3331:G3331"/>
    <mergeCell ref="I3331:K3331"/>
    <mergeCell ref="L3331:O3331"/>
    <mergeCell ref="C3327:E3327"/>
    <mergeCell ref="F3327:G3327"/>
    <mergeCell ref="I3327:K3327"/>
    <mergeCell ref="L3327:O3327"/>
    <mergeCell ref="C3328:E3328"/>
    <mergeCell ref="F3328:G3328"/>
    <mergeCell ref="I3328:O3329"/>
    <mergeCell ref="C3329:E3329"/>
    <mergeCell ref="F3329:G3329"/>
    <mergeCell ref="C3325:E3326"/>
    <mergeCell ref="F3325:G3326"/>
    <mergeCell ref="I3325:K3325"/>
    <mergeCell ref="M3325:O3325"/>
    <mergeCell ref="I3326:K3326"/>
    <mergeCell ref="L3326:O3326"/>
    <mergeCell ref="J3322:K3322"/>
    <mergeCell ref="M3322:N3322"/>
    <mergeCell ref="F3323:G3323"/>
    <mergeCell ref="H3323:I3323"/>
    <mergeCell ref="J3323:K3323"/>
    <mergeCell ref="M3323:N3323"/>
    <mergeCell ref="C3319:D3319"/>
    <mergeCell ref="C3320:D3320"/>
    <mergeCell ref="C3321:D3321"/>
    <mergeCell ref="C3322:E3323"/>
    <mergeCell ref="F3322:G3322"/>
    <mergeCell ref="H3322:I3322"/>
    <mergeCell ref="C3311:F3311"/>
    <mergeCell ref="H3311:O3311"/>
    <mergeCell ref="C3312:F3312"/>
    <mergeCell ref="H3312:O3312"/>
    <mergeCell ref="C3313:D3314"/>
    <mergeCell ref="E3313:E3314"/>
    <mergeCell ref="F3313:F3314"/>
    <mergeCell ref="G3313:G3314"/>
    <mergeCell ref="H3313:J3313"/>
    <mergeCell ref="K3313:M3313"/>
    <mergeCell ref="C3308:F3308"/>
    <mergeCell ref="H3308:O3308"/>
    <mergeCell ref="C3309:F3309"/>
    <mergeCell ref="H3309:O3309"/>
    <mergeCell ref="C3310:F3310"/>
    <mergeCell ref="H3310:O3310"/>
    <mergeCell ref="C3324:H3324"/>
    <mergeCell ref="I3324:K3324"/>
    <mergeCell ref="M3324:O3324"/>
    <mergeCell ref="N3304:O3304"/>
    <mergeCell ref="L3305:O3305"/>
    <mergeCell ref="L3306:M3306"/>
    <mergeCell ref="N3306:O3306"/>
    <mergeCell ref="C3307:F3307"/>
    <mergeCell ref="H3307:O3307"/>
    <mergeCell ref="F3300:G3300"/>
    <mergeCell ref="B3301:O3301"/>
    <mergeCell ref="A3302:A3337"/>
    <mergeCell ref="B3302:C3303"/>
    <mergeCell ref="D3302:O3302"/>
    <mergeCell ref="D3303:O3303"/>
    <mergeCell ref="C3304:G3306"/>
    <mergeCell ref="H3304:I3306"/>
    <mergeCell ref="J3304:K3306"/>
    <mergeCell ref="L3304:M3304"/>
    <mergeCell ref="C3295:E3300"/>
    <mergeCell ref="F3295:G3295"/>
    <mergeCell ref="I3295:K3295"/>
    <mergeCell ref="L3295:O3295"/>
    <mergeCell ref="F3296:G3296"/>
    <mergeCell ref="I3296:O3298"/>
    <mergeCell ref="F3297:G3297"/>
    <mergeCell ref="F3298:G3298"/>
    <mergeCell ref="F3299:G3299"/>
    <mergeCell ref="I3299:O3300"/>
    <mergeCell ref="N3313:N3314"/>
    <mergeCell ref="O3313:O3315"/>
    <mergeCell ref="C3315:D3315"/>
    <mergeCell ref="C3316:D3316"/>
    <mergeCell ref="C3317:D3317"/>
    <mergeCell ref="C3318:D3318"/>
    <mergeCell ref="C3293:E3293"/>
    <mergeCell ref="F3293:G3293"/>
    <mergeCell ref="I3293:K3293"/>
    <mergeCell ref="L3293:O3293"/>
    <mergeCell ref="C3294:E3294"/>
    <mergeCell ref="F3294:G3294"/>
    <mergeCell ref="I3294:K3294"/>
    <mergeCell ref="L3294:O3294"/>
    <mergeCell ref="C3290:E3290"/>
    <mergeCell ref="F3290:G3290"/>
    <mergeCell ref="I3290:K3290"/>
    <mergeCell ref="L3290:O3290"/>
    <mergeCell ref="C3291:E3291"/>
    <mergeCell ref="F3291:G3291"/>
    <mergeCell ref="I3291:O3292"/>
    <mergeCell ref="C3292:E3292"/>
    <mergeCell ref="F3292:G3292"/>
    <mergeCell ref="C3287:H3287"/>
    <mergeCell ref="I3287:K3287"/>
    <mergeCell ref="M3287:O3287"/>
    <mergeCell ref="C3288:E3289"/>
    <mergeCell ref="F3288:G3289"/>
    <mergeCell ref="I3288:K3288"/>
    <mergeCell ref="M3288:O3288"/>
    <mergeCell ref="I3289:K3289"/>
    <mergeCell ref="L3289:O3289"/>
    <mergeCell ref="J3285:K3285"/>
    <mergeCell ref="M3285:N3285"/>
    <mergeCell ref="F3286:G3286"/>
    <mergeCell ref="H3286:I3286"/>
    <mergeCell ref="J3286:K3286"/>
    <mergeCell ref="M3286:N3286"/>
    <mergeCell ref="C3282:D3282"/>
    <mergeCell ref="C3283:D3283"/>
    <mergeCell ref="C3284:D3284"/>
    <mergeCell ref="C3285:E3286"/>
    <mergeCell ref="F3285:G3285"/>
    <mergeCell ref="H3285:I3285"/>
    <mergeCell ref="C3281:D3281"/>
    <mergeCell ref="C3274:F3274"/>
    <mergeCell ref="H3274:O3274"/>
    <mergeCell ref="C3275:F3275"/>
    <mergeCell ref="H3275:O3275"/>
    <mergeCell ref="C3276:D3277"/>
    <mergeCell ref="E3276:E3277"/>
    <mergeCell ref="F3276:F3277"/>
    <mergeCell ref="G3276:G3277"/>
    <mergeCell ref="H3276:J3276"/>
    <mergeCell ref="K3276:M3276"/>
    <mergeCell ref="C3271:F3271"/>
    <mergeCell ref="H3271:O3271"/>
    <mergeCell ref="C3272:F3272"/>
    <mergeCell ref="H3272:O3272"/>
    <mergeCell ref="C3273:F3273"/>
    <mergeCell ref="H3273:O3273"/>
    <mergeCell ref="L3267:M3267"/>
    <mergeCell ref="N3267:O3267"/>
    <mergeCell ref="L3268:O3268"/>
    <mergeCell ref="L3269:M3269"/>
    <mergeCell ref="N3269:O3269"/>
    <mergeCell ref="C3270:F3270"/>
    <mergeCell ref="H3270:O3270"/>
    <mergeCell ref="F3262:G3262"/>
    <mergeCell ref="A3263:O3263"/>
    <mergeCell ref="B3264:O3264"/>
    <mergeCell ref="A3265:A3300"/>
    <mergeCell ref="B3265:C3266"/>
    <mergeCell ref="D3265:O3265"/>
    <mergeCell ref="D3266:O3266"/>
    <mergeCell ref="C3267:G3269"/>
    <mergeCell ref="H3267:I3269"/>
    <mergeCell ref="J3267:K3269"/>
    <mergeCell ref="C3257:E3262"/>
    <mergeCell ref="F3257:G3257"/>
    <mergeCell ref="I3257:K3257"/>
    <mergeCell ref="L3257:O3257"/>
    <mergeCell ref="F3258:G3258"/>
    <mergeCell ref="I3258:O3260"/>
    <mergeCell ref="F3259:G3259"/>
    <mergeCell ref="F3260:G3260"/>
    <mergeCell ref="F3261:G3261"/>
    <mergeCell ref="I3261:O3262"/>
    <mergeCell ref="N3276:N3277"/>
    <mergeCell ref="O3276:O3278"/>
    <mergeCell ref="C3278:D3278"/>
    <mergeCell ref="C3279:D3279"/>
    <mergeCell ref="C3280:D3280"/>
    <mergeCell ref="C3255:E3255"/>
    <mergeCell ref="F3255:G3255"/>
    <mergeCell ref="I3255:K3255"/>
    <mergeCell ref="L3255:O3255"/>
    <mergeCell ref="C3256:E3256"/>
    <mergeCell ref="F3256:G3256"/>
    <mergeCell ref="I3256:K3256"/>
    <mergeCell ref="L3256:O3256"/>
    <mergeCell ref="C3252:E3252"/>
    <mergeCell ref="F3252:G3252"/>
    <mergeCell ref="I3252:K3252"/>
    <mergeCell ref="L3252:O3252"/>
    <mergeCell ref="C3253:E3253"/>
    <mergeCell ref="F3253:G3253"/>
    <mergeCell ref="I3253:O3254"/>
    <mergeCell ref="C3254:E3254"/>
    <mergeCell ref="F3254:G3254"/>
    <mergeCell ref="C3250:E3251"/>
    <mergeCell ref="F3250:G3251"/>
    <mergeCell ref="I3250:K3250"/>
    <mergeCell ref="M3250:O3250"/>
    <mergeCell ref="I3251:K3251"/>
    <mergeCell ref="L3251:O3251"/>
    <mergeCell ref="J3247:K3247"/>
    <mergeCell ref="M3247:N3247"/>
    <mergeCell ref="F3248:G3248"/>
    <mergeCell ref="H3248:I3248"/>
    <mergeCell ref="J3248:K3248"/>
    <mergeCell ref="M3248:N3248"/>
    <mergeCell ref="C3244:D3244"/>
    <mergeCell ref="C3245:D3245"/>
    <mergeCell ref="C3246:D3246"/>
    <mergeCell ref="C3247:E3248"/>
    <mergeCell ref="F3247:G3247"/>
    <mergeCell ref="H3247:I3247"/>
    <mergeCell ref="C3236:F3236"/>
    <mergeCell ref="H3236:O3236"/>
    <mergeCell ref="C3237:F3237"/>
    <mergeCell ref="H3237:O3237"/>
    <mergeCell ref="C3238:D3239"/>
    <mergeCell ref="E3238:E3239"/>
    <mergeCell ref="F3238:F3239"/>
    <mergeCell ref="G3238:G3239"/>
    <mergeCell ref="H3238:J3238"/>
    <mergeCell ref="K3238:M3238"/>
    <mergeCell ref="C3233:F3233"/>
    <mergeCell ref="H3233:O3233"/>
    <mergeCell ref="C3234:F3234"/>
    <mergeCell ref="H3234:O3234"/>
    <mergeCell ref="C3235:F3235"/>
    <mergeCell ref="H3235:O3235"/>
    <mergeCell ref="C3249:H3249"/>
    <mergeCell ref="I3249:K3249"/>
    <mergeCell ref="M3249:O3249"/>
    <mergeCell ref="N3229:O3229"/>
    <mergeCell ref="L3230:O3230"/>
    <mergeCell ref="L3231:M3231"/>
    <mergeCell ref="N3231:O3231"/>
    <mergeCell ref="C3232:F3232"/>
    <mergeCell ref="H3232:O3232"/>
    <mergeCell ref="F3225:G3225"/>
    <mergeCell ref="B3226:O3226"/>
    <mergeCell ref="A3227:A3262"/>
    <mergeCell ref="B3227:C3228"/>
    <mergeCell ref="D3227:O3227"/>
    <mergeCell ref="D3228:O3228"/>
    <mergeCell ref="C3229:G3231"/>
    <mergeCell ref="H3229:I3231"/>
    <mergeCell ref="J3229:K3231"/>
    <mergeCell ref="L3229:M3229"/>
    <mergeCell ref="C3220:E3225"/>
    <mergeCell ref="F3220:G3220"/>
    <mergeCell ref="I3220:K3220"/>
    <mergeCell ref="L3220:O3220"/>
    <mergeCell ref="F3221:G3221"/>
    <mergeCell ref="I3221:O3223"/>
    <mergeCell ref="F3222:G3222"/>
    <mergeCell ref="F3223:G3223"/>
    <mergeCell ref="F3224:G3224"/>
    <mergeCell ref="I3224:O3225"/>
    <mergeCell ref="N3238:N3239"/>
    <mergeCell ref="O3238:O3240"/>
    <mergeCell ref="C3240:D3240"/>
    <mergeCell ref="C3241:D3241"/>
    <mergeCell ref="C3242:D3242"/>
    <mergeCell ref="C3243:D3243"/>
    <mergeCell ref="C3218:E3218"/>
    <mergeCell ref="F3218:G3218"/>
    <mergeCell ref="I3218:K3218"/>
    <mergeCell ref="L3218:O3218"/>
    <mergeCell ref="C3219:E3219"/>
    <mergeCell ref="F3219:G3219"/>
    <mergeCell ref="I3219:K3219"/>
    <mergeCell ref="L3219:O3219"/>
    <mergeCell ref="C3215:E3215"/>
    <mergeCell ref="F3215:G3215"/>
    <mergeCell ref="I3215:K3215"/>
    <mergeCell ref="L3215:O3215"/>
    <mergeCell ref="C3216:E3216"/>
    <mergeCell ref="F3216:G3216"/>
    <mergeCell ref="I3216:O3217"/>
    <mergeCell ref="C3217:E3217"/>
    <mergeCell ref="F3217:G3217"/>
    <mergeCell ref="C3212:H3212"/>
    <mergeCell ref="I3212:K3212"/>
    <mergeCell ref="M3212:O3212"/>
    <mergeCell ref="C3213:E3214"/>
    <mergeCell ref="F3213:G3214"/>
    <mergeCell ref="I3213:K3213"/>
    <mergeCell ref="M3213:O3213"/>
    <mergeCell ref="I3214:K3214"/>
    <mergeCell ref="L3214:O3214"/>
    <mergeCell ref="J3210:K3210"/>
    <mergeCell ref="M3210:N3210"/>
    <mergeCell ref="F3211:G3211"/>
    <mergeCell ref="H3211:I3211"/>
    <mergeCell ref="J3211:K3211"/>
    <mergeCell ref="M3211:N3211"/>
    <mergeCell ref="C3207:D3207"/>
    <mergeCell ref="C3208:D3208"/>
    <mergeCell ref="C3209:D3209"/>
    <mergeCell ref="C3210:E3211"/>
    <mergeCell ref="F3210:G3210"/>
    <mergeCell ref="H3210:I3210"/>
    <mergeCell ref="C3206:D3206"/>
    <mergeCell ref="C3199:F3199"/>
    <mergeCell ref="H3199:O3199"/>
    <mergeCell ref="C3200:F3200"/>
    <mergeCell ref="H3200:O3200"/>
    <mergeCell ref="C3201:D3202"/>
    <mergeCell ref="E3201:E3202"/>
    <mergeCell ref="F3201:F3202"/>
    <mergeCell ref="G3201:G3202"/>
    <mergeCell ref="H3201:J3201"/>
    <mergeCell ref="K3201:M3201"/>
    <mergeCell ref="C3196:F3196"/>
    <mergeCell ref="H3196:O3196"/>
    <mergeCell ref="C3197:F3197"/>
    <mergeCell ref="H3197:O3197"/>
    <mergeCell ref="C3198:F3198"/>
    <mergeCell ref="H3198:O3198"/>
    <mergeCell ref="L3192:M3192"/>
    <mergeCell ref="N3192:O3192"/>
    <mergeCell ref="L3193:O3193"/>
    <mergeCell ref="L3194:M3194"/>
    <mergeCell ref="N3194:O3194"/>
    <mergeCell ref="C3195:F3195"/>
    <mergeCell ref="H3195:O3195"/>
    <mergeCell ref="F3187:G3187"/>
    <mergeCell ref="A3188:O3188"/>
    <mergeCell ref="B3189:O3189"/>
    <mergeCell ref="A3190:A3225"/>
    <mergeCell ref="B3190:C3191"/>
    <mergeCell ref="D3190:O3190"/>
    <mergeCell ref="D3191:O3191"/>
    <mergeCell ref="C3192:G3194"/>
    <mergeCell ref="H3192:I3194"/>
    <mergeCell ref="J3192:K3194"/>
    <mergeCell ref="C3182:E3187"/>
    <mergeCell ref="F3182:G3182"/>
    <mergeCell ref="I3182:K3182"/>
    <mergeCell ref="L3182:O3182"/>
    <mergeCell ref="F3183:G3183"/>
    <mergeCell ref="I3183:O3185"/>
    <mergeCell ref="F3184:G3184"/>
    <mergeCell ref="F3185:G3185"/>
    <mergeCell ref="F3186:G3186"/>
    <mergeCell ref="I3186:O3187"/>
    <mergeCell ref="N3201:N3202"/>
    <mergeCell ref="O3201:O3203"/>
    <mergeCell ref="C3203:D3203"/>
    <mergeCell ref="C3204:D3204"/>
    <mergeCell ref="C3205:D3205"/>
    <mergeCell ref="C3180:E3180"/>
    <mergeCell ref="F3180:G3180"/>
    <mergeCell ref="I3180:K3180"/>
    <mergeCell ref="L3180:O3180"/>
    <mergeCell ref="C3181:E3181"/>
    <mergeCell ref="F3181:G3181"/>
    <mergeCell ref="I3181:K3181"/>
    <mergeCell ref="L3181:O3181"/>
    <mergeCell ref="C3177:E3177"/>
    <mergeCell ref="F3177:G3177"/>
    <mergeCell ref="I3177:K3177"/>
    <mergeCell ref="L3177:O3177"/>
    <mergeCell ref="C3178:E3178"/>
    <mergeCell ref="F3178:G3178"/>
    <mergeCell ref="I3178:O3179"/>
    <mergeCell ref="C3179:E3179"/>
    <mergeCell ref="F3179:G3179"/>
    <mergeCell ref="C3175:E3176"/>
    <mergeCell ref="F3175:G3176"/>
    <mergeCell ref="I3175:K3175"/>
    <mergeCell ref="M3175:O3175"/>
    <mergeCell ref="I3176:K3176"/>
    <mergeCell ref="L3176:O3176"/>
    <mergeCell ref="J3172:K3172"/>
    <mergeCell ref="M3172:N3172"/>
    <mergeCell ref="F3173:G3173"/>
    <mergeCell ref="H3173:I3173"/>
    <mergeCell ref="J3173:K3173"/>
    <mergeCell ref="M3173:N3173"/>
    <mergeCell ref="C3169:D3169"/>
    <mergeCell ref="C3170:D3170"/>
    <mergeCell ref="C3171:D3171"/>
    <mergeCell ref="C3172:E3173"/>
    <mergeCell ref="F3172:G3172"/>
    <mergeCell ref="H3172:I3172"/>
    <mergeCell ref="C3161:F3161"/>
    <mergeCell ref="H3161:O3161"/>
    <mergeCell ref="C3162:F3162"/>
    <mergeCell ref="H3162:O3162"/>
    <mergeCell ref="C3163:D3164"/>
    <mergeCell ref="E3163:E3164"/>
    <mergeCell ref="F3163:F3164"/>
    <mergeCell ref="G3163:G3164"/>
    <mergeCell ref="H3163:J3163"/>
    <mergeCell ref="K3163:M3163"/>
    <mergeCell ref="C3158:F3158"/>
    <mergeCell ref="H3158:O3158"/>
    <mergeCell ref="C3159:F3159"/>
    <mergeCell ref="H3159:O3159"/>
    <mergeCell ref="C3160:F3160"/>
    <mergeCell ref="H3160:O3160"/>
    <mergeCell ref="C3174:H3174"/>
    <mergeCell ref="I3174:K3174"/>
    <mergeCell ref="M3174:O3174"/>
    <mergeCell ref="N3154:O3154"/>
    <mergeCell ref="L3155:O3155"/>
    <mergeCell ref="L3156:M3156"/>
    <mergeCell ref="N3156:O3156"/>
    <mergeCell ref="C3157:F3157"/>
    <mergeCell ref="H3157:O3157"/>
    <mergeCell ref="F3150:G3150"/>
    <mergeCell ref="B3151:O3151"/>
    <mergeCell ref="A3152:A3187"/>
    <mergeCell ref="B3152:C3153"/>
    <mergeCell ref="D3152:O3152"/>
    <mergeCell ref="D3153:O3153"/>
    <mergeCell ref="C3154:G3156"/>
    <mergeCell ref="H3154:I3156"/>
    <mergeCell ref="J3154:K3156"/>
    <mergeCell ref="L3154:M3154"/>
    <mergeCell ref="C3145:E3150"/>
    <mergeCell ref="F3145:G3145"/>
    <mergeCell ref="I3145:K3145"/>
    <mergeCell ref="L3145:O3145"/>
    <mergeCell ref="F3146:G3146"/>
    <mergeCell ref="I3146:O3148"/>
    <mergeCell ref="F3147:G3147"/>
    <mergeCell ref="F3148:G3148"/>
    <mergeCell ref="F3149:G3149"/>
    <mergeCell ref="I3149:O3150"/>
    <mergeCell ref="N3163:N3164"/>
    <mergeCell ref="O3163:O3165"/>
    <mergeCell ref="C3165:D3165"/>
    <mergeCell ref="C3166:D3166"/>
    <mergeCell ref="C3167:D3167"/>
    <mergeCell ref="C3168:D3168"/>
    <mergeCell ref="C3143:E3143"/>
    <mergeCell ref="F3143:G3143"/>
    <mergeCell ref="I3143:K3143"/>
    <mergeCell ref="L3143:O3143"/>
    <mergeCell ref="C3144:E3144"/>
    <mergeCell ref="F3144:G3144"/>
    <mergeCell ref="I3144:K3144"/>
    <mergeCell ref="L3144:O3144"/>
    <mergeCell ref="C3140:E3140"/>
    <mergeCell ref="F3140:G3140"/>
    <mergeCell ref="I3140:K3140"/>
    <mergeCell ref="L3140:O3140"/>
    <mergeCell ref="C3141:E3141"/>
    <mergeCell ref="F3141:G3141"/>
    <mergeCell ref="I3141:O3142"/>
    <mergeCell ref="C3142:E3142"/>
    <mergeCell ref="F3142:G3142"/>
    <mergeCell ref="C3137:H3137"/>
    <mergeCell ref="I3137:K3137"/>
    <mergeCell ref="M3137:O3137"/>
    <mergeCell ref="C3138:E3139"/>
    <mergeCell ref="F3138:G3139"/>
    <mergeCell ref="I3138:K3138"/>
    <mergeCell ref="M3138:O3138"/>
    <mergeCell ref="I3139:K3139"/>
    <mergeCell ref="L3139:O3139"/>
    <mergeCell ref="J3135:K3135"/>
    <mergeCell ref="M3135:N3135"/>
    <mergeCell ref="F3136:G3136"/>
    <mergeCell ref="H3136:I3136"/>
    <mergeCell ref="J3136:K3136"/>
    <mergeCell ref="M3136:N3136"/>
    <mergeCell ref="C3132:D3132"/>
    <mergeCell ref="C3133:D3133"/>
    <mergeCell ref="C3134:D3134"/>
    <mergeCell ref="C3135:E3136"/>
    <mergeCell ref="F3135:G3135"/>
    <mergeCell ref="H3135:I3135"/>
    <mergeCell ref="C3131:D3131"/>
    <mergeCell ref="C3124:F3124"/>
    <mergeCell ref="H3124:O3124"/>
    <mergeCell ref="C3125:F3125"/>
    <mergeCell ref="H3125:O3125"/>
    <mergeCell ref="C3126:D3127"/>
    <mergeCell ref="E3126:E3127"/>
    <mergeCell ref="F3126:F3127"/>
    <mergeCell ref="G3126:G3127"/>
    <mergeCell ref="H3126:J3126"/>
    <mergeCell ref="K3126:M3126"/>
    <mergeCell ref="C3121:F3121"/>
    <mergeCell ref="H3121:O3121"/>
    <mergeCell ref="C3122:F3122"/>
    <mergeCell ref="H3122:O3122"/>
    <mergeCell ref="C3123:F3123"/>
    <mergeCell ref="H3123:O3123"/>
    <mergeCell ref="L3117:M3117"/>
    <mergeCell ref="N3117:O3117"/>
    <mergeCell ref="L3118:O3118"/>
    <mergeCell ref="L3119:M3119"/>
    <mergeCell ref="N3119:O3119"/>
    <mergeCell ref="C3120:F3120"/>
    <mergeCell ref="H3120:O3120"/>
    <mergeCell ref="F3112:G3112"/>
    <mergeCell ref="A3113:O3113"/>
    <mergeCell ref="B3114:O3114"/>
    <mergeCell ref="A3115:A3150"/>
    <mergeCell ref="B3115:C3116"/>
    <mergeCell ref="D3115:O3115"/>
    <mergeCell ref="D3116:O3116"/>
    <mergeCell ref="C3117:G3119"/>
    <mergeCell ref="H3117:I3119"/>
    <mergeCell ref="J3117:K3119"/>
    <mergeCell ref="C3107:E3112"/>
    <mergeCell ref="F3107:G3107"/>
    <mergeCell ref="I3107:K3107"/>
    <mergeCell ref="L3107:O3107"/>
    <mergeCell ref="F3108:G3108"/>
    <mergeCell ref="I3108:O3110"/>
    <mergeCell ref="F3109:G3109"/>
    <mergeCell ref="F3110:G3110"/>
    <mergeCell ref="F3111:G3111"/>
    <mergeCell ref="I3111:O3112"/>
    <mergeCell ref="N3126:N3127"/>
    <mergeCell ref="O3126:O3128"/>
    <mergeCell ref="C3128:D3128"/>
    <mergeCell ref="C3129:D3129"/>
    <mergeCell ref="C3130:D3130"/>
    <mergeCell ref="C3105:E3105"/>
    <mergeCell ref="F3105:G3105"/>
    <mergeCell ref="I3105:K3105"/>
    <mergeCell ref="L3105:O3105"/>
    <mergeCell ref="C3106:E3106"/>
    <mergeCell ref="F3106:G3106"/>
    <mergeCell ref="I3106:K3106"/>
    <mergeCell ref="L3106:O3106"/>
    <mergeCell ref="C3102:E3102"/>
    <mergeCell ref="F3102:G3102"/>
    <mergeCell ref="I3102:K3102"/>
    <mergeCell ref="L3102:O3102"/>
    <mergeCell ref="C3103:E3103"/>
    <mergeCell ref="F3103:G3103"/>
    <mergeCell ref="I3103:O3104"/>
    <mergeCell ref="C3104:E3104"/>
    <mergeCell ref="F3104:G3104"/>
    <mergeCell ref="C3100:E3101"/>
    <mergeCell ref="F3100:G3101"/>
    <mergeCell ref="I3100:K3100"/>
    <mergeCell ref="M3100:O3100"/>
    <mergeCell ref="I3101:K3101"/>
    <mergeCell ref="L3101:O3101"/>
    <mergeCell ref="J3097:K3097"/>
    <mergeCell ref="M3097:N3097"/>
    <mergeCell ref="F3098:G3098"/>
    <mergeCell ref="H3098:I3098"/>
    <mergeCell ref="J3098:K3098"/>
    <mergeCell ref="M3098:N3098"/>
    <mergeCell ref="C3094:D3094"/>
    <mergeCell ref="C3095:D3095"/>
    <mergeCell ref="C3096:D3096"/>
    <mergeCell ref="C3097:E3098"/>
    <mergeCell ref="F3097:G3097"/>
    <mergeCell ref="H3097:I3097"/>
    <mergeCell ref="C3086:F3086"/>
    <mergeCell ref="H3086:O3086"/>
    <mergeCell ref="C3087:F3087"/>
    <mergeCell ref="H3087:O3087"/>
    <mergeCell ref="C3088:D3089"/>
    <mergeCell ref="E3088:E3089"/>
    <mergeCell ref="F3088:F3089"/>
    <mergeCell ref="G3088:G3089"/>
    <mergeCell ref="H3088:J3088"/>
    <mergeCell ref="K3088:M3088"/>
    <mergeCell ref="C3083:F3083"/>
    <mergeCell ref="H3083:O3083"/>
    <mergeCell ref="C3084:F3084"/>
    <mergeCell ref="H3084:O3084"/>
    <mergeCell ref="C3085:F3085"/>
    <mergeCell ref="H3085:O3085"/>
    <mergeCell ref="C3099:H3099"/>
    <mergeCell ref="I3099:K3099"/>
    <mergeCell ref="M3099:O3099"/>
    <mergeCell ref="N3079:O3079"/>
    <mergeCell ref="L3080:O3080"/>
    <mergeCell ref="L3081:M3081"/>
    <mergeCell ref="N3081:O3081"/>
    <mergeCell ref="C3082:F3082"/>
    <mergeCell ref="H3082:O3082"/>
    <mergeCell ref="F3075:G3075"/>
    <mergeCell ref="B3076:O3076"/>
    <mergeCell ref="A3077:A3112"/>
    <mergeCell ref="B3077:C3078"/>
    <mergeCell ref="D3077:O3077"/>
    <mergeCell ref="D3078:O3078"/>
    <mergeCell ref="C3079:G3081"/>
    <mergeCell ref="H3079:I3081"/>
    <mergeCell ref="J3079:K3081"/>
    <mergeCell ref="L3079:M3079"/>
    <mergeCell ref="C3070:E3075"/>
    <mergeCell ref="F3070:G3070"/>
    <mergeCell ref="I3070:K3070"/>
    <mergeCell ref="L3070:O3070"/>
    <mergeCell ref="F3071:G3071"/>
    <mergeCell ref="I3071:O3073"/>
    <mergeCell ref="F3072:G3072"/>
    <mergeCell ref="F3073:G3073"/>
    <mergeCell ref="F3074:G3074"/>
    <mergeCell ref="I3074:O3075"/>
    <mergeCell ref="N3088:N3089"/>
    <mergeCell ref="O3088:O3090"/>
    <mergeCell ref="C3090:D3090"/>
    <mergeCell ref="C3091:D3091"/>
    <mergeCell ref="C3092:D3092"/>
    <mergeCell ref="C3093:D3093"/>
    <mergeCell ref="C3068:E3068"/>
    <mergeCell ref="F3068:G3068"/>
    <mergeCell ref="I3068:K3068"/>
    <mergeCell ref="L3068:O3068"/>
    <mergeCell ref="C3069:E3069"/>
    <mergeCell ref="F3069:G3069"/>
    <mergeCell ref="I3069:K3069"/>
    <mergeCell ref="L3069:O3069"/>
    <mergeCell ref="C3065:E3065"/>
    <mergeCell ref="F3065:G3065"/>
    <mergeCell ref="I3065:K3065"/>
    <mergeCell ref="L3065:O3065"/>
    <mergeCell ref="C3066:E3066"/>
    <mergeCell ref="F3066:G3066"/>
    <mergeCell ref="I3066:O3067"/>
    <mergeCell ref="C3067:E3067"/>
    <mergeCell ref="F3067:G3067"/>
    <mergeCell ref="C3062:H3062"/>
    <mergeCell ref="I3062:K3062"/>
    <mergeCell ref="M3062:O3062"/>
    <mergeCell ref="C3063:E3064"/>
    <mergeCell ref="F3063:G3064"/>
    <mergeCell ref="I3063:K3063"/>
    <mergeCell ref="M3063:O3063"/>
    <mergeCell ref="I3064:K3064"/>
    <mergeCell ref="L3064:O3064"/>
    <mergeCell ref="J3060:K3060"/>
    <mergeCell ref="M3060:N3060"/>
    <mergeCell ref="F3061:G3061"/>
    <mergeCell ref="H3061:I3061"/>
    <mergeCell ref="J3061:K3061"/>
    <mergeCell ref="M3061:N3061"/>
    <mergeCell ref="C3057:D3057"/>
    <mergeCell ref="C3058:D3058"/>
    <mergeCell ref="C3059:D3059"/>
    <mergeCell ref="C3060:E3061"/>
    <mergeCell ref="F3060:G3060"/>
    <mergeCell ref="H3060:I3060"/>
    <mergeCell ref="C3056:D3056"/>
    <mergeCell ref="C3049:F3049"/>
    <mergeCell ref="H3049:O3049"/>
    <mergeCell ref="C3050:F3050"/>
    <mergeCell ref="H3050:O3050"/>
    <mergeCell ref="C3051:D3052"/>
    <mergeCell ref="E3051:E3052"/>
    <mergeCell ref="F3051:F3052"/>
    <mergeCell ref="G3051:G3052"/>
    <mergeCell ref="H3051:J3051"/>
    <mergeCell ref="K3051:M3051"/>
    <mergeCell ref="C3046:F3046"/>
    <mergeCell ref="H3046:O3046"/>
    <mergeCell ref="C3047:F3047"/>
    <mergeCell ref="H3047:O3047"/>
    <mergeCell ref="C3048:F3048"/>
    <mergeCell ref="H3048:O3048"/>
    <mergeCell ref="L3042:M3042"/>
    <mergeCell ref="N3042:O3042"/>
    <mergeCell ref="L3043:O3043"/>
    <mergeCell ref="L3044:M3044"/>
    <mergeCell ref="N3044:O3044"/>
    <mergeCell ref="C3045:F3045"/>
    <mergeCell ref="H3045:O3045"/>
    <mergeCell ref="F3037:G3037"/>
    <mergeCell ref="A3038:O3038"/>
    <mergeCell ref="B3039:O3039"/>
    <mergeCell ref="A3040:A3075"/>
    <mergeCell ref="B3040:C3041"/>
    <mergeCell ref="D3040:O3040"/>
    <mergeCell ref="D3041:O3041"/>
    <mergeCell ref="C3042:G3044"/>
    <mergeCell ref="H3042:I3044"/>
    <mergeCell ref="J3042:K3044"/>
    <mergeCell ref="C3032:E3037"/>
    <mergeCell ref="F3032:G3032"/>
    <mergeCell ref="I3032:K3032"/>
    <mergeCell ref="L3032:O3032"/>
    <mergeCell ref="F3033:G3033"/>
    <mergeCell ref="I3033:O3035"/>
    <mergeCell ref="F3034:G3034"/>
    <mergeCell ref="F3035:G3035"/>
    <mergeCell ref="F3036:G3036"/>
    <mergeCell ref="I3036:O3037"/>
    <mergeCell ref="N3051:N3052"/>
    <mergeCell ref="O3051:O3053"/>
    <mergeCell ref="C3053:D3053"/>
    <mergeCell ref="C3054:D3054"/>
    <mergeCell ref="C3055:D3055"/>
    <mergeCell ref="C3030:E3030"/>
    <mergeCell ref="F3030:G3030"/>
    <mergeCell ref="I3030:K3030"/>
    <mergeCell ref="L3030:O3030"/>
    <mergeCell ref="C3031:E3031"/>
    <mergeCell ref="F3031:G3031"/>
    <mergeCell ref="I3031:K3031"/>
    <mergeCell ref="L3031:O3031"/>
    <mergeCell ref="C3027:E3027"/>
    <mergeCell ref="F3027:G3027"/>
    <mergeCell ref="I3027:K3027"/>
    <mergeCell ref="L3027:O3027"/>
    <mergeCell ref="C3028:E3028"/>
    <mergeCell ref="F3028:G3028"/>
    <mergeCell ref="I3028:O3029"/>
    <mergeCell ref="C3029:E3029"/>
    <mergeCell ref="F3029:G3029"/>
    <mergeCell ref="C3025:E3026"/>
    <mergeCell ref="F3025:G3026"/>
    <mergeCell ref="I3025:K3025"/>
    <mergeCell ref="M3025:O3025"/>
    <mergeCell ref="I3026:K3026"/>
    <mergeCell ref="L3026:O3026"/>
    <mergeCell ref="J3022:K3022"/>
    <mergeCell ref="M3022:N3022"/>
    <mergeCell ref="F3023:G3023"/>
    <mergeCell ref="H3023:I3023"/>
    <mergeCell ref="J3023:K3023"/>
    <mergeCell ref="M3023:N3023"/>
    <mergeCell ref="C3019:D3019"/>
    <mergeCell ref="C3020:D3020"/>
    <mergeCell ref="C3021:D3021"/>
    <mergeCell ref="C3022:E3023"/>
    <mergeCell ref="F3022:G3022"/>
    <mergeCell ref="H3022:I3022"/>
    <mergeCell ref="C3011:F3011"/>
    <mergeCell ref="H3011:O3011"/>
    <mergeCell ref="C3012:F3012"/>
    <mergeCell ref="H3012:O3012"/>
    <mergeCell ref="C3013:D3014"/>
    <mergeCell ref="E3013:E3014"/>
    <mergeCell ref="F3013:F3014"/>
    <mergeCell ref="G3013:G3014"/>
    <mergeCell ref="H3013:J3013"/>
    <mergeCell ref="K3013:M3013"/>
    <mergeCell ref="C3008:F3008"/>
    <mergeCell ref="H3008:O3008"/>
    <mergeCell ref="C3009:F3009"/>
    <mergeCell ref="H3009:O3009"/>
    <mergeCell ref="C3010:F3010"/>
    <mergeCell ref="H3010:O3010"/>
    <mergeCell ref="C3024:H3024"/>
    <mergeCell ref="I3024:K3024"/>
    <mergeCell ref="M3024:O3024"/>
    <mergeCell ref="N3004:O3004"/>
    <mergeCell ref="L3005:O3005"/>
    <mergeCell ref="L3006:M3006"/>
    <mergeCell ref="N3006:O3006"/>
    <mergeCell ref="C3007:F3007"/>
    <mergeCell ref="H3007:O3007"/>
    <mergeCell ref="F3000:G3000"/>
    <mergeCell ref="B3001:O3001"/>
    <mergeCell ref="A3002:A3037"/>
    <mergeCell ref="B3002:C3003"/>
    <mergeCell ref="D3002:O3002"/>
    <mergeCell ref="D3003:O3003"/>
    <mergeCell ref="C3004:G3006"/>
    <mergeCell ref="H3004:I3006"/>
    <mergeCell ref="J3004:K3006"/>
    <mergeCell ref="L3004:M3004"/>
    <mergeCell ref="C2995:E3000"/>
    <mergeCell ref="F2995:G2995"/>
    <mergeCell ref="I2995:K2995"/>
    <mergeCell ref="L2995:O2995"/>
    <mergeCell ref="F2996:G2996"/>
    <mergeCell ref="I2996:O2998"/>
    <mergeCell ref="F2997:G2997"/>
    <mergeCell ref="F2998:G2998"/>
    <mergeCell ref="F2999:G2999"/>
    <mergeCell ref="I2999:O3000"/>
    <mergeCell ref="N3013:N3014"/>
    <mergeCell ref="O3013:O3015"/>
    <mergeCell ref="C3015:D3015"/>
    <mergeCell ref="C3016:D3016"/>
    <mergeCell ref="C3017:D3017"/>
    <mergeCell ref="C3018:D3018"/>
    <mergeCell ref="C2993:E2993"/>
    <mergeCell ref="F2993:G2993"/>
    <mergeCell ref="I2993:K2993"/>
    <mergeCell ref="L2993:O2993"/>
    <mergeCell ref="C2994:E2994"/>
    <mergeCell ref="F2994:G2994"/>
    <mergeCell ref="I2994:K2994"/>
    <mergeCell ref="L2994:O2994"/>
    <mergeCell ref="C2990:E2990"/>
    <mergeCell ref="F2990:G2990"/>
    <mergeCell ref="I2990:K2990"/>
    <mergeCell ref="L2990:O2990"/>
    <mergeCell ref="C2991:E2991"/>
    <mergeCell ref="F2991:G2991"/>
    <mergeCell ref="I2991:O2992"/>
    <mergeCell ref="C2992:E2992"/>
    <mergeCell ref="F2992:G2992"/>
    <mergeCell ref="C2987:H2987"/>
    <mergeCell ref="I2987:K2987"/>
    <mergeCell ref="M2987:O2987"/>
    <mergeCell ref="C2988:E2989"/>
    <mergeCell ref="F2988:G2989"/>
    <mergeCell ref="I2988:K2988"/>
    <mergeCell ref="M2988:O2988"/>
    <mergeCell ref="I2989:K2989"/>
    <mergeCell ref="L2989:O2989"/>
    <mergeCell ref="J2985:K2985"/>
    <mergeCell ref="M2985:N2985"/>
    <mergeCell ref="F2986:G2986"/>
    <mergeCell ref="H2986:I2986"/>
    <mergeCell ref="J2986:K2986"/>
    <mergeCell ref="M2986:N2986"/>
    <mergeCell ref="C2982:D2982"/>
    <mergeCell ref="C2983:D2983"/>
    <mergeCell ref="C2984:D2984"/>
    <mergeCell ref="C2985:E2986"/>
    <mergeCell ref="F2985:G2985"/>
    <mergeCell ref="H2985:I2985"/>
    <mergeCell ref="C2981:D2981"/>
    <mergeCell ref="C2974:F2974"/>
    <mergeCell ref="H2974:O2974"/>
    <mergeCell ref="C2975:F2975"/>
    <mergeCell ref="H2975:O2975"/>
    <mergeCell ref="C2976:D2977"/>
    <mergeCell ref="E2976:E2977"/>
    <mergeCell ref="F2976:F2977"/>
    <mergeCell ref="G2976:G2977"/>
    <mergeCell ref="H2976:J2976"/>
    <mergeCell ref="K2976:M2976"/>
    <mergeCell ref="C2971:F2971"/>
    <mergeCell ref="H2971:O2971"/>
    <mergeCell ref="C2972:F2972"/>
    <mergeCell ref="H2972:O2972"/>
    <mergeCell ref="C2973:F2973"/>
    <mergeCell ref="H2973:O2973"/>
    <mergeCell ref="L2967:M2967"/>
    <mergeCell ref="N2967:O2967"/>
    <mergeCell ref="L2968:O2968"/>
    <mergeCell ref="L2969:M2969"/>
    <mergeCell ref="N2969:O2969"/>
    <mergeCell ref="C2970:F2970"/>
    <mergeCell ref="H2970:O2970"/>
    <mergeCell ref="F2962:G2962"/>
    <mergeCell ref="A2963:O2963"/>
    <mergeCell ref="B2964:O2964"/>
    <mergeCell ref="A2965:A3000"/>
    <mergeCell ref="B2965:C2966"/>
    <mergeCell ref="D2965:O2965"/>
    <mergeCell ref="D2966:O2966"/>
    <mergeCell ref="C2967:G2969"/>
    <mergeCell ref="H2967:I2969"/>
    <mergeCell ref="J2967:K2969"/>
    <mergeCell ref="C2957:E2962"/>
    <mergeCell ref="F2957:G2957"/>
    <mergeCell ref="I2957:K2957"/>
    <mergeCell ref="L2957:O2957"/>
    <mergeCell ref="F2958:G2958"/>
    <mergeCell ref="I2958:O2960"/>
    <mergeCell ref="F2959:G2959"/>
    <mergeCell ref="F2960:G2960"/>
    <mergeCell ref="F2961:G2961"/>
    <mergeCell ref="I2961:O2962"/>
    <mergeCell ref="N2976:N2977"/>
    <mergeCell ref="O2976:O2978"/>
    <mergeCell ref="C2978:D2978"/>
    <mergeCell ref="C2979:D2979"/>
    <mergeCell ref="C2980:D2980"/>
    <mergeCell ref="C2955:E2955"/>
    <mergeCell ref="F2955:G2955"/>
    <mergeCell ref="I2955:K2955"/>
    <mergeCell ref="L2955:O2955"/>
    <mergeCell ref="C2956:E2956"/>
    <mergeCell ref="F2956:G2956"/>
    <mergeCell ref="I2956:K2956"/>
    <mergeCell ref="L2956:O2956"/>
    <mergeCell ref="C2952:E2952"/>
    <mergeCell ref="F2952:G2952"/>
    <mergeCell ref="I2952:K2952"/>
    <mergeCell ref="L2952:O2952"/>
    <mergeCell ref="C2953:E2953"/>
    <mergeCell ref="F2953:G2953"/>
    <mergeCell ref="I2953:O2954"/>
    <mergeCell ref="C2954:E2954"/>
    <mergeCell ref="F2954:G2954"/>
    <mergeCell ref="C2950:E2951"/>
    <mergeCell ref="F2950:G2951"/>
    <mergeCell ref="I2950:K2950"/>
    <mergeCell ref="M2950:O2950"/>
    <mergeCell ref="I2951:K2951"/>
    <mergeCell ref="L2951:O2951"/>
    <mergeCell ref="J2947:K2947"/>
    <mergeCell ref="M2947:N2947"/>
    <mergeCell ref="F2948:G2948"/>
    <mergeCell ref="H2948:I2948"/>
    <mergeCell ref="J2948:K2948"/>
    <mergeCell ref="M2948:N2948"/>
    <mergeCell ref="C2944:D2944"/>
    <mergeCell ref="C2945:D2945"/>
    <mergeCell ref="C2946:D2946"/>
    <mergeCell ref="C2947:E2948"/>
    <mergeCell ref="F2947:G2947"/>
    <mergeCell ref="H2947:I2947"/>
    <mergeCell ref="C2936:F2936"/>
    <mergeCell ref="H2936:O2936"/>
    <mergeCell ref="C2937:F2937"/>
    <mergeCell ref="H2937:O2937"/>
    <mergeCell ref="C2938:D2939"/>
    <mergeCell ref="E2938:E2939"/>
    <mergeCell ref="F2938:F2939"/>
    <mergeCell ref="G2938:G2939"/>
    <mergeCell ref="H2938:J2938"/>
    <mergeCell ref="K2938:M2938"/>
    <mergeCell ref="C2933:F2933"/>
    <mergeCell ref="H2933:O2933"/>
    <mergeCell ref="C2934:F2934"/>
    <mergeCell ref="H2934:O2934"/>
    <mergeCell ref="C2935:F2935"/>
    <mergeCell ref="H2935:O2935"/>
    <mergeCell ref="C2949:H2949"/>
    <mergeCell ref="I2949:K2949"/>
    <mergeCell ref="M2949:O2949"/>
    <mergeCell ref="N2929:O2929"/>
    <mergeCell ref="L2930:O2930"/>
    <mergeCell ref="L2931:M2931"/>
    <mergeCell ref="N2931:O2931"/>
    <mergeCell ref="C2932:F2932"/>
    <mergeCell ref="H2932:O2932"/>
    <mergeCell ref="F2925:G2925"/>
    <mergeCell ref="B2926:O2926"/>
    <mergeCell ref="A2927:A2962"/>
    <mergeCell ref="B2927:C2928"/>
    <mergeCell ref="D2927:O2927"/>
    <mergeCell ref="D2928:O2928"/>
    <mergeCell ref="C2929:G2931"/>
    <mergeCell ref="H2929:I2931"/>
    <mergeCell ref="J2929:K2931"/>
    <mergeCell ref="L2929:M2929"/>
    <mergeCell ref="C2920:E2925"/>
    <mergeCell ref="F2920:G2920"/>
    <mergeCell ref="I2920:K2920"/>
    <mergeCell ref="L2920:O2920"/>
    <mergeCell ref="F2921:G2921"/>
    <mergeCell ref="I2921:O2923"/>
    <mergeCell ref="F2922:G2922"/>
    <mergeCell ref="F2923:G2923"/>
    <mergeCell ref="F2924:G2924"/>
    <mergeCell ref="I2924:O2925"/>
    <mergeCell ref="N2938:N2939"/>
    <mergeCell ref="O2938:O2940"/>
    <mergeCell ref="C2940:D2940"/>
    <mergeCell ref="C2941:D2941"/>
    <mergeCell ref="C2942:D2942"/>
    <mergeCell ref="C2943:D2943"/>
    <mergeCell ref="C2918:E2918"/>
    <mergeCell ref="F2918:G2918"/>
    <mergeCell ref="I2918:K2918"/>
    <mergeCell ref="L2918:O2918"/>
    <mergeCell ref="C2919:E2919"/>
    <mergeCell ref="F2919:G2919"/>
    <mergeCell ref="I2919:K2919"/>
    <mergeCell ref="L2919:O2919"/>
    <mergeCell ref="C2915:E2915"/>
    <mergeCell ref="F2915:G2915"/>
    <mergeCell ref="I2915:K2915"/>
    <mergeCell ref="L2915:O2915"/>
    <mergeCell ref="C2916:E2916"/>
    <mergeCell ref="F2916:G2916"/>
    <mergeCell ref="I2916:O2917"/>
    <mergeCell ref="C2917:E2917"/>
    <mergeCell ref="F2917:G2917"/>
    <mergeCell ref="C2912:H2912"/>
    <mergeCell ref="I2912:K2912"/>
    <mergeCell ref="M2912:O2912"/>
    <mergeCell ref="C2913:E2914"/>
    <mergeCell ref="F2913:G2914"/>
    <mergeCell ref="I2913:K2913"/>
    <mergeCell ref="M2913:O2913"/>
    <mergeCell ref="I2914:K2914"/>
    <mergeCell ref="L2914:O2914"/>
    <mergeCell ref="J2910:K2910"/>
    <mergeCell ref="M2910:N2910"/>
    <mergeCell ref="F2911:G2911"/>
    <mergeCell ref="H2911:I2911"/>
    <mergeCell ref="J2911:K2911"/>
    <mergeCell ref="M2911:N2911"/>
    <mergeCell ref="C2907:D2907"/>
    <mergeCell ref="C2908:D2908"/>
    <mergeCell ref="C2909:D2909"/>
    <mergeCell ref="C2910:E2911"/>
    <mergeCell ref="F2910:G2910"/>
    <mergeCell ref="H2910:I2910"/>
    <mergeCell ref="C2906:D2906"/>
    <mergeCell ref="C2899:F2899"/>
    <mergeCell ref="H2899:O2899"/>
    <mergeCell ref="C2900:F2900"/>
    <mergeCell ref="H2900:O2900"/>
    <mergeCell ref="C2901:D2902"/>
    <mergeCell ref="E2901:E2902"/>
    <mergeCell ref="F2901:F2902"/>
    <mergeCell ref="G2901:G2902"/>
    <mergeCell ref="H2901:J2901"/>
    <mergeCell ref="K2901:M2901"/>
    <mergeCell ref="C2896:F2896"/>
    <mergeCell ref="H2896:O2896"/>
    <mergeCell ref="C2897:F2897"/>
    <mergeCell ref="H2897:O2897"/>
    <mergeCell ref="C2898:F2898"/>
    <mergeCell ref="H2898:O2898"/>
    <mergeCell ref="L2892:M2892"/>
    <mergeCell ref="N2892:O2892"/>
    <mergeCell ref="L2893:O2893"/>
    <mergeCell ref="L2894:M2894"/>
    <mergeCell ref="N2894:O2894"/>
    <mergeCell ref="C2895:F2895"/>
    <mergeCell ref="H2895:O2895"/>
    <mergeCell ref="F2887:G2887"/>
    <mergeCell ref="A2888:O2888"/>
    <mergeCell ref="B2889:O2889"/>
    <mergeCell ref="A2890:A2925"/>
    <mergeCell ref="B2890:C2891"/>
    <mergeCell ref="D2890:O2890"/>
    <mergeCell ref="D2891:O2891"/>
    <mergeCell ref="C2892:G2894"/>
    <mergeCell ref="H2892:I2894"/>
    <mergeCell ref="J2892:K2894"/>
    <mergeCell ref="C2882:E2887"/>
    <mergeCell ref="F2882:G2882"/>
    <mergeCell ref="I2882:K2882"/>
    <mergeCell ref="L2882:O2882"/>
    <mergeCell ref="F2883:G2883"/>
    <mergeCell ref="I2883:O2885"/>
    <mergeCell ref="F2884:G2884"/>
    <mergeCell ref="F2885:G2885"/>
    <mergeCell ref="F2886:G2886"/>
    <mergeCell ref="I2886:O2887"/>
    <mergeCell ref="N2901:N2902"/>
    <mergeCell ref="O2901:O2903"/>
    <mergeCell ref="C2903:D2903"/>
    <mergeCell ref="C2904:D2904"/>
    <mergeCell ref="C2905:D2905"/>
    <mergeCell ref="C2880:E2880"/>
    <mergeCell ref="F2880:G2880"/>
    <mergeCell ref="I2880:K2880"/>
    <mergeCell ref="L2880:O2880"/>
    <mergeCell ref="C2881:E2881"/>
    <mergeCell ref="F2881:G2881"/>
    <mergeCell ref="I2881:K2881"/>
    <mergeCell ref="L2881:O2881"/>
    <mergeCell ref="C2877:E2877"/>
    <mergeCell ref="F2877:G2877"/>
    <mergeCell ref="I2877:K2877"/>
    <mergeCell ref="L2877:O2877"/>
    <mergeCell ref="C2878:E2878"/>
    <mergeCell ref="F2878:G2878"/>
    <mergeCell ref="I2878:O2879"/>
    <mergeCell ref="C2879:E2879"/>
    <mergeCell ref="F2879:G2879"/>
    <mergeCell ref="C2875:E2876"/>
    <mergeCell ref="F2875:G2876"/>
    <mergeCell ref="I2875:K2875"/>
    <mergeCell ref="M2875:O2875"/>
    <mergeCell ref="I2876:K2876"/>
    <mergeCell ref="L2876:O2876"/>
    <mergeCell ref="J2872:K2872"/>
    <mergeCell ref="M2872:N2872"/>
    <mergeCell ref="F2873:G2873"/>
    <mergeCell ref="H2873:I2873"/>
    <mergeCell ref="J2873:K2873"/>
    <mergeCell ref="M2873:N2873"/>
    <mergeCell ref="C2869:D2869"/>
    <mergeCell ref="C2870:D2870"/>
    <mergeCell ref="C2871:D2871"/>
    <mergeCell ref="C2872:E2873"/>
    <mergeCell ref="F2872:G2872"/>
    <mergeCell ref="H2872:I2872"/>
    <mergeCell ref="C2861:F2861"/>
    <mergeCell ref="H2861:O2861"/>
    <mergeCell ref="C2862:F2862"/>
    <mergeCell ref="H2862:O2862"/>
    <mergeCell ref="C2863:D2864"/>
    <mergeCell ref="E2863:E2864"/>
    <mergeCell ref="F2863:F2864"/>
    <mergeCell ref="G2863:G2864"/>
    <mergeCell ref="H2863:J2863"/>
    <mergeCell ref="K2863:M2863"/>
    <mergeCell ref="C2858:F2858"/>
    <mergeCell ref="H2858:O2858"/>
    <mergeCell ref="C2859:F2859"/>
    <mergeCell ref="H2859:O2859"/>
    <mergeCell ref="C2860:F2860"/>
    <mergeCell ref="H2860:O2860"/>
    <mergeCell ref="C2874:H2874"/>
    <mergeCell ref="I2874:K2874"/>
    <mergeCell ref="M2874:O2874"/>
    <mergeCell ref="N2854:O2854"/>
    <mergeCell ref="L2855:O2855"/>
    <mergeCell ref="L2856:M2856"/>
    <mergeCell ref="N2856:O2856"/>
    <mergeCell ref="C2857:F2857"/>
    <mergeCell ref="H2857:O2857"/>
    <mergeCell ref="F2850:G2850"/>
    <mergeCell ref="B2851:O2851"/>
    <mergeCell ref="A2852:A2887"/>
    <mergeCell ref="B2852:C2853"/>
    <mergeCell ref="D2852:O2852"/>
    <mergeCell ref="D2853:O2853"/>
    <mergeCell ref="C2854:G2856"/>
    <mergeCell ref="H2854:I2856"/>
    <mergeCell ref="J2854:K2856"/>
    <mergeCell ref="L2854:M2854"/>
    <mergeCell ref="C2845:E2850"/>
    <mergeCell ref="F2845:G2845"/>
    <mergeCell ref="I2845:K2845"/>
    <mergeCell ref="L2845:O2845"/>
    <mergeCell ref="F2846:G2846"/>
    <mergeCell ref="I2846:O2848"/>
    <mergeCell ref="F2847:G2847"/>
    <mergeCell ref="F2848:G2848"/>
    <mergeCell ref="F2849:G2849"/>
    <mergeCell ref="I2849:O2850"/>
    <mergeCell ref="N2863:N2864"/>
    <mergeCell ref="O2863:O2865"/>
    <mergeCell ref="C2865:D2865"/>
    <mergeCell ref="C2866:D2866"/>
    <mergeCell ref="C2867:D2867"/>
    <mergeCell ref="C2868:D2868"/>
    <mergeCell ref="C2843:E2843"/>
    <mergeCell ref="F2843:G2843"/>
    <mergeCell ref="I2843:K2843"/>
    <mergeCell ref="L2843:O2843"/>
    <mergeCell ref="C2844:E2844"/>
    <mergeCell ref="F2844:G2844"/>
    <mergeCell ref="I2844:K2844"/>
    <mergeCell ref="L2844:O2844"/>
    <mergeCell ref="C2840:E2840"/>
    <mergeCell ref="F2840:G2840"/>
    <mergeCell ref="I2840:K2840"/>
    <mergeCell ref="L2840:O2840"/>
    <mergeCell ref="C2841:E2841"/>
    <mergeCell ref="F2841:G2841"/>
    <mergeCell ref="I2841:O2842"/>
    <mergeCell ref="C2842:E2842"/>
    <mergeCell ref="F2842:G2842"/>
    <mergeCell ref="C2837:H2837"/>
    <mergeCell ref="I2837:K2837"/>
    <mergeCell ref="M2837:O2837"/>
    <mergeCell ref="C2838:E2839"/>
    <mergeCell ref="F2838:G2839"/>
    <mergeCell ref="I2838:K2838"/>
    <mergeCell ref="M2838:O2838"/>
    <mergeCell ref="I2839:K2839"/>
    <mergeCell ref="L2839:O2839"/>
    <mergeCell ref="J2835:K2835"/>
    <mergeCell ref="M2835:N2835"/>
    <mergeCell ref="F2836:G2836"/>
    <mergeCell ref="H2836:I2836"/>
    <mergeCell ref="J2836:K2836"/>
    <mergeCell ref="M2836:N2836"/>
    <mergeCell ref="C2832:D2832"/>
    <mergeCell ref="C2833:D2833"/>
    <mergeCell ref="C2834:D2834"/>
    <mergeCell ref="C2835:E2836"/>
    <mergeCell ref="F2835:G2835"/>
    <mergeCell ref="H2835:I2835"/>
    <mergeCell ref="C2831:D2831"/>
    <mergeCell ref="C2824:F2824"/>
    <mergeCell ref="H2824:O2824"/>
    <mergeCell ref="C2825:F2825"/>
    <mergeCell ref="H2825:O2825"/>
    <mergeCell ref="C2826:D2827"/>
    <mergeCell ref="E2826:E2827"/>
    <mergeCell ref="F2826:F2827"/>
    <mergeCell ref="G2826:G2827"/>
    <mergeCell ref="H2826:J2826"/>
    <mergeCell ref="K2826:M2826"/>
    <mergeCell ref="C2821:F2821"/>
    <mergeCell ref="H2821:O2821"/>
    <mergeCell ref="C2822:F2822"/>
    <mergeCell ref="H2822:O2822"/>
    <mergeCell ref="C2823:F2823"/>
    <mergeCell ref="H2823:O2823"/>
    <mergeCell ref="L2817:M2817"/>
    <mergeCell ref="N2817:O2817"/>
    <mergeCell ref="L2818:O2818"/>
    <mergeCell ref="L2819:M2819"/>
    <mergeCell ref="N2819:O2819"/>
    <mergeCell ref="C2820:F2820"/>
    <mergeCell ref="H2820:O2820"/>
    <mergeCell ref="F2812:G2812"/>
    <mergeCell ref="A2813:O2813"/>
    <mergeCell ref="B2814:O2814"/>
    <mergeCell ref="A2815:A2850"/>
    <mergeCell ref="B2815:C2816"/>
    <mergeCell ref="D2815:O2815"/>
    <mergeCell ref="D2816:O2816"/>
    <mergeCell ref="C2817:G2819"/>
    <mergeCell ref="H2817:I2819"/>
    <mergeCell ref="J2817:K2819"/>
    <mergeCell ref="C2807:E2812"/>
    <mergeCell ref="F2807:G2807"/>
    <mergeCell ref="I2807:K2807"/>
    <mergeCell ref="L2807:O2807"/>
    <mergeCell ref="F2808:G2808"/>
    <mergeCell ref="I2808:O2810"/>
    <mergeCell ref="F2809:G2809"/>
    <mergeCell ref="F2810:G2810"/>
    <mergeCell ref="F2811:G2811"/>
    <mergeCell ref="I2811:O2812"/>
    <mergeCell ref="N2826:N2827"/>
    <mergeCell ref="O2826:O2828"/>
    <mergeCell ref="C2828:D2828"/>
    <mergeCell ref="C2829:D2829"/>
    <mergeCell ref="C2830:D2830"/>
    <mergeCell ref="C2805:E2805"/>
    <mergeCell ref="F2805:G2805"/>
    <mergeCell ref="I2805:K2805"/>
    <mergeCell ref="L2805:O2805"/>
    <mergeCell ref="C2806:E2806"/>
    <mergeCell ref="F2806:G2806"/>
    <mergeCell ref="I2806:K2806"/>
    <mergeCell ref="L2806:O2806"/>
    <mergeCell ref="C2802:E2802"/>
    <mergeCell ref="F2802:G2802"/>
    <mergeCell ref="I2802:K2802"/>
    <mergeCell ref="L2802:O2802"/>
    <mergeCell ref="C2803:E2803"/>
    <mergeCell ref="F2803:G2803"/>
    <mergeCell ref="I2803:O2804"/>
    <mergeCell ref="C2804:E2804"/>
    <mergeCell ref="F2804:G2804"/>
    <mergeCell ref="C2800:E2801"/>
    <mergeCell ref="F2800:G2801"/>
    <mergeCell ref="I2800:K2800"/>
    <mergeCell ref="M2800:O2800"/>
    <mergeCell ref="I2801:K2801"/>
    <mergeCell ref="L2801:O2801"/>
    <mergeCell ref="J2797:K2797"/>
    <mergeCell ref="M2797:N2797"/>
    <mergeCell ref="F2798:G2798"/>
    <mergeCell ref="H2798:I2798"/>
    <mergeCell ref="J2798:K2798"/>
    <mergeCell ref="M2798:N2798"/>
    <mergeCell ref="C2794:D2794"/>
    <mergeCell ref="C2795:D2795"/>
    <mergeCell ref="C2796:D2796"/>
    <mergeCell ref="C2797:E2798"/>
    <mergeCell ref="F2797:G2797"/>
    <mergeCell ref="H2797:I2797"/>
    <mergeCell ref="C2786:F2786"/>
    <mergeCell ref="H2786:O2786"/>
    <mergeCell ref="C2787:F2787"/>
    <mergeCell ref="H2787:O2787"/>
    <mergeCell ref="C2788:D2789"/>
    <mergeCell ref="E2788:E2789"/>
    <mergeCell ref="F2788:F2789"/>
    <mergeCell ref="G2788:G2789"/>
    <mergeCell ref="H2788:J2788"/>
    <mergeCell ref="K2788:M2788"/>
    <mergeCell ref="C2783:F2783"/>
    <mergeCell ref="H2783:O2783"/>
    <mergeCell ref="C2784:F2784"/>
    <mergeCell ref="H2784:O2784"/>
    <mergeCell ref="C2785:F2785"/>
    <mergeCell ref="H2785:O2785"/>
    <mergeCell ref="C2799:H2799"/>
    <mergeCell ref="I2799:K2799"/>
    <mergeCell ref="M2799:O2799"/>
    <mergeCell ref="N2779:O2779"/>
    <mergeCell ref="L2780:O2780"/>
    <mergeCell ref="L2781:M2781"/>
    <mergeCell ref="N2781:O2781"/>
    <mergeCell ref="C2782:F2782"/>
    <mergeCell ref="H2782:O2782"/>
    <mergeCell ref="F2775:G2775"/>
    <mergeCell ref="B2776:O2776"/>
    <mergeCell ref="A2777:A2812"/>
    <mergeCell ref="B2777:C2778"/>
    <mergeCell ref="D2777:O2777"/>
    <mergeCell ref="D2778:O2778"/>
    <mergeCell ref="C2779:G2781"/>
    <mergeCell ref="H2779:I2781"/>
    <mergeCell ref="J2779:K2781"/>
    <mergeCell ref="L2779:M2779"/>
    <mergeCell ref="C2770:E2775"/>
    <mergeCell ref="F2770:G2770"/>
    <mergeCell ref="I2770:K2770"/>
    <mergeCell ref="L2770:O2770"/>
    <mergeCell ref="F2771:G2771"/>
    <mergeCell ref="I2771:O2773"/>
    <mergeCell ref="F2772:G2772"/>
    <mergeCell ref="F2773:G2773"/>
    <mergeCell ref="F2774:G2774"/>
    <mergeCell ref="I2774:O2775"/>
    <mergeCell ref="N2788:N2789"/>
    <mergeCell ref="O2788:O2790"/>
    <mergeCell ref="C2790:D2790"/>
    <mergeCell ref="C2791:D2791"/>
    <mergeCell ref="C2792:D2792"/>
    <mergeCell ref="C2793:D2793"/>
    <mergeCell ref="C2768:E2768"/>
    <mergeCell ref="F2768:G2768"/>
    <mergeCell ref="I2768:K2768"/>
    <mergeCell ref="L2768:O2768"/>
    <mergeCell ref="C2769:E2769"/>
    <mergeCell ref="F2769:G2769"/>
    <mergeCell ref="I2769:K2769"/>
    <mergeCell ref="L2769:O2769"/>
    <mergeCell ref="C2765:E2765"/>
    <mergeCell ref="F2765:G2765"/>
    <mergeCell ref="I2765:K2765"/>
    <mergeCell ref="L2765:O2765"/>
    <mergeCell ref="C2766:E2766"/>
    <mergeCell ref="F2766:G2766"/>
    <mergeCell ref="I2766:O2767"/>
    <mergeCell ref="C2767:E2767"/>
    <mergeCell ref="F2767:G2767"/>
    <mergeCell ref="C2762:H2762"/>
    <mergeCell ref="I2762:K2762"/>
    <mergeCell ref="M2762:O2762"/>
    <mergeCell ref="C2763:E2764"/>
    <mergeCell ref="F2763:G2764"/>
    <mergeCell ref="I2763:K2763"/>
    <mergeCell ref="M2763:O2763"/>
    <mergeCell ref="I2764:K2764"/>
    <mergeCell ref="L2764:O2764"/>
    <mergeCell ref="J2760:K2760"/>
    <mergeCell ref="M2760:N2760"/>
    <mergeCell ref="F2761:G2761"/>
    <mergeCell ref="H2761:I2761"/>
    <mergeCell ref="J2761:K2761"/>
    <mergeCell ref="M2761:N2761"/>
    <mergeCell ref="C2757:D2757"/>
    <mergeCell ref="C2758:D2758"/>
    <mergeCell ref="C2759:D2759"/>
    <mergeCell ref="C2760:E2761"/>
    <mergeCell ref="F2760:G2760"/>
    <mergeCell ref="H2760:I2760"/>
    <mergeCell ref="C2756:D2756"/>
    <mergeCell ref="C2749:F2749"/>
    <mergeCell ref="H2749:O2749"/>
    <mergeCell ref="C2750:F2750"/>
    <mergeCell ref="H2750:O2750"/>
    <mergeCell ref="C2751:D2752"/>
    <mergeCell ref="E2751:E2752"/>
    <mergeCell ref="F2751:F2752"/>
    <mergeCell ref="G2751:G2752"/>
    <mergeCell ref="H2751:J2751"/>
    <mergeCell ref="K2751:M2751"/>
    <mergeCell ref="C2746:F2746"/>
    <mergeCell ref="H2746:O2746"/>
    <mergeCell ref="C2747:F2747"/>
    <mergeCell ref="H2747:O2747"/>
    <mergeCell ref="C2748:F2748"/>
    <mergeCell ref="H2748:O2748"/>
    <mergeCell ref="L2742:M2742"/>
    <mergeCell ref="N2742:O2742"/>
    <mergeCell ref="L2743:O2743"/>
    <mergeCell ref="L2744:M2744"/>
    <mergeCell ref="N2744:O2744"/>
    <mergeCell ref="C2745:F2745"/>
    <mergeCell ref="H2745:O2745"/>
    <mergeCell ref="F2737:G2737"/>
    <mergeCell ref="A2738:O2738"/>
    <mergeCell ref="B2739:O2739"/>
    <mergeCell ref="A2740:A2775"/>
    <mergeCell ref="B2740:C2741"/>
    <mergeCell ref="D2740:O2740"/>
    <mergeCell ref="D2741:O2741"/>
    <mergeCell ref="C2742:G2744"/>
    <mergeCell ref="H2742:I2744"/>
    <mergeCell ref="J2742:K2744"/>
    <mergeCell ref="C2732:E2737"/>
    <mergeCell ref="F2732:G2732"/>
    <mergeCell ref="I2732:K2732"/>
    <mergeCell ref="L2732:O2732"/>
    <mergeCell ref="F2733:G2733"/>
    <mergeCell ref="I2733:O2735"/>
    <mergeCell ref="F2734:G2734"/>
    <mergeCell ref="F2735:G2735"/>
    <mergeCell ref="F2736:G2736"/>
    <mergeCell ref="I2736:O2737"/>
    <mergeCell ref="N2751:N2752"/>
    <mergeCell ref="O2751:O2753"/>
    <mergeCell ref="C2753:D2753"/>
    <mergeCell ref="C2754:D2754"/>
    <mergeCell ref="C2755:D2755"/>
    <mergeCell ref="C2730:E2730"/>
    <mergeCell ref="F2730:G2730"/>
    <mergeCell ref="I2730:K2730"/>
    <mergeCell ref="L2730:O2730"/>
    <mergeCell ref="C2731:E2731"/>
    <mergeCell ref="F2731:G2731"/>
    <mergeCell ref="I2731:K2731"/>
    <mergeCell ref="L2731:O2731"/>
    <mergeCell ref="C2727:E2727"/>
    <mergeCell ref="F2727:G2727"/>
    <mergeCell ref="I2727:K2727"/>
    <mergeCell ref="L2727:O2727"/>
    <mergeCell ref="C2728:E2728"/>
    <mergeCell ref="F2728:G2728"/>
    <mergeCell ref="I2728:O2729"/>
    <mergeCell ref="C2729:E2729"/>
    <mergeCell ref="F2729:G2729"/>
    <mergeCell ref="C2725:E2726"/>
    <mergeCell ref="F2725:G2726"/>
    <mergeCell ref="I2725:K2725"/>
    <mergeCell ref="M2725:O2725"/>
    <mergeCell ref="I2726:K2726"/>
    <mergeCell ref="L2726:O2726"/>
    <mergeCell ref="J2722:K2722"/>
    <mergeCell ref="M2722:N2722"/>
    <mergeCell ref="F2723:G2723"/>
    <mergeCell ref="H2723:I2723"/>
    <mergeCell ref="J2723:K2723"/>
    <mergeCell ref="M2723:N2723"/>
    <mergeCell ref="C2719:D2719"/>
    <mergeCell ref="C2720:D2720"/>
    <mergeCell ref="C2721:D2721"/>
    <mergeCell ref="C2722:E2723"/>
    <mergeCell ref="F2722:G2722"/>
    <mergeCell ref="H2722:I2722"/>
    <mergeCell ref="C2711:F2711"/>
    <mergeCell ref="H2711:O2711"/>
    <mergeCell ref="C2712:F2712"/>
    <mergeCell ref="H2712:O2712"/>
    <mergeCell ref="C2713:D2714"/>
    <mergeCell ref="E2713:E2714"/>
    <mergeCell ref="F2713:F2714"/>
    <mergeCell ref="G2713:G2714"/>
    <mergeCell ref="H2713:J2713"/>
    <mergeCell ref="K2713:M2713"/>
    <mergeCell ref="C2708:F2708"/>
    <mergeCell ref="H2708:O2708"/>
    <mergeCell ref="C2709:F2709"/>
    <mergeCell ref="H2709:O2709"/>
    <mergeCell ref="C2710:F2710"/>
    <mergeCell ref="H2710:O2710"/>
    <mergeCell ref="C2724:H2724"/>
    <mergeCell ref="I2724:K2724"/>
    <mergeCell ref="M2724:O2724"/>
    <mergeCell ref="N2704:O2704"/>
    <mergeCell ref="L2705:O2705"/>
    <mergeCell ref="L2706:M2706"/>
    <mergeCell ref="N2706:O2706"/>
    <mergeCell ref="C2707:F2707"/>
    <mergeCell ref="H2707:O2707"/>
    <mergeCell ref="F2700:G2700"/>
    <mergeCell ref="B2701:O2701"/>
    <mergeCell ref="A2702:A2737"/>
    <mergeCell ref="B2702:C2703"/>
    <mergeCell ref="D2702:O2702"/>
    <mergeCell ref="D2703:O2703"/>
    <mergeCell ref="C2704:G2706"/>
    <mergeCell ref="H2704:I2706"/>
    <mergeCell ref="J2704:K2706"/>
    <mergeCell ref="L2704:M2704"/>
    <mergeCell ref="C2695:E2700"/>
    <mergeCell ref="F2695:G2695"/>
    <mergeCell ref="I2695:K2695"/>
    <mergeCell ref="L2695:O2695"/>
    <mergeCell ref="F2696:G2696"/>
    <mergeCell ref="I2696:O2698"/>
    <mergeCell ref="F2697:G2697"/>
    <mergeCell ref="F2698:G2698"/>
    <mergeCell ref="F2699:G2699"/>
    <mergeCell ref="I2699:O2700"/>
    <mergeCell ref="N2713:N2714"/>
    <mergeCell ref="O2713:O2715"/>
    <mergeCell ref="C2715:D2715"/>
    <mergeCell ref="C2716:D2716"/>
    <mergeCell ref="C2717:D2717"/>
    <mergeCell ref="C2718:D2718"/>
    <mergeCell ref="C2693:E2693"/>
    <mergeCell ref="F2693:G2693"/>
    <mergeCell ref="I2693:K2693"/>
    <mergeCell ref="L2693:O2693"/>
    <mergeCell ref="C2694:E2694"/>
    <mergeCell ref="F2694:G2694"/>
    <mergeCell ref="I2694:K2694"/>
    <mergeCell ref="L2694:O2694"/>
    <mergeCell ref="C2690:E2690"/>
    <mergeCell ref="F2690:G2690"/>
    <mergeCell ref="I2690:K2690"/>
    <mergeCell ref="L2690:O2690"/>
    <mergeCell ref="C2691:E2691"/>
    <mergeCell ref="F2691:G2691"/>
    <mergeCell ref="I2691:O2692"/>
    <mergeCell ref="C2692:E2692"/>
    <mergeCell ref="F2692:G2692"/>
    <mergeCell ref="C2687:H2687"/>
    <mergeCell ref="I2687:K2687"/>
    <mergeCell ref="M2687:O2687"/>
    <mergeCell ref="C2688:E2689"/>
    <mergeCell ref="F2688:G2689"/>
    <mergeCell ref="I2688:K2688"/>
    <mergeCell ref="M2688:O2688"/>
    <mergeCell ref="I2689:K2689"/>
    <mergeCell ref="L2689:O2689"/>
    <mergeCell ref="J2685:K2685"/>
    <mergeCell ref="M2685:N2685"/>
    <mergeCell ref="F2686:G2686"/>
    <mergeCell ref="H2686:I2686"/>
    <mergeCell ref="J2686:K2686"/>
    <mergeCell ref="M2686:N2686"/>
    <mergeCell ref="C2682:D2682"/>
    <mergeCell ref="C2683:D2683"/>
    <mergeCell ref="C2684:D2684"/>
    <mergeCell ref="C2685:E2686"/>
    <mergeCell ref="F2685:G2685"/>
    <mergeCell ref="H2685:I2685"/>
    <mergeCell ref="C2681:D2681"/>
    <mergeCell ref="C2674:F2674"/>
    <mergeCell ref="H2674:O2674"/>
    <mergeCell ref="C2675:F2675"/>
    <mergeCell ref="H2675:O2675"/>
    <mergeCell ref="C2676:D2677"/>
    <mergeCell ref="E2676:E2677"/>
    <mergeCell ref="F2676:F2677"/>
    <mergeCell ref="G2676:G2677"/>
    <mergeCell ref="H2676:J2676"/>
    <mergeCell ref="K2676:M2676"/>
    <mergeCell ref="C2671:F2671"/>
    <mergeCell ref="H2671:O2671"/>
    <mergeCell ref="C2672:F2672"/>
    <mergeCell ref="H2672:O2672"/>
    <mergeCell ref="C2673:F2673"/>
    <mergeCell ref="H2673:O2673"/>
    <mergeCell ref="L2667:M2667"/>
    <mergeCell ref="N2667:O2667"/>
    <mergeCell ref="L2668:O2668"/>
    <mergeCell ref="L2669:M2669"/>
    <mergeCell ref="N2669:O2669"/>
    <mergeCell ref="C2670:F2670"/>
    <mergeCell ref="H2670:O2670"/>
    <mergeCell ref="F2662:G2662"/>
    <mergeCell ref="A2663:O2663"/>
    <mergeCell ref="B2664:O2664"/>
    <mergeCell ref="A2665:A2700"/>
    <mergeCell ref="B2665:C2666"/>
    <mergeCell ref="D2665:O2665"/>
    <mergeCell ref="D2666:O2666"/>
    <mergeCell ref="C2667:G2669"/>
    <mergeCell ref="H2667:I2669"/>
    <mergeCell ref="J2667:K2669"/>
    <mergeCell ref="C2657:E2662"/>
    <mergeCell ref="F2657:G2657"/>
    <mergeCell ref="I2657:K2657"/>
    <mergeCell ref="L2657:O2657"/>
    <mergeCell ref="F2658:G2658"/>
    <mergeCell ref="I2658:O2660"/>
    <mergeCell ref="F2659:G2659"/>
    <mergeCell ref="F2660:G2660"/>
    <mergeCell ref="F2661:G2661"/>
    <mergeCell ref="I2661:O2662"/>
    <mergeCell ref="N2676:N2677"/>
    <mergeCell ref="O2676:O2678"/>
    <mergeCell ref="C2678:D2678"/>
    <mergeCell ref="C2679:D2679"/>
    <mergeCell ref="C2680:D2680"/>
    <mergeCell ref="C2655:E2655"/>
    <mergeCell ref="F2655:G2655"/>
    <mergeCell ref="I2655:K2655"/>
    <mergeCell ref="L2655:O2655"/>
    <mergeCell ref="C2656:E2656"/>
    <mergeCell ref="F2656:G2656"/>
    <mergeCell ref="I2656:K2656"/>
    <mergeCell ref="L2656:O2656"/>
    <mergeCell ref="C2652:E2652"/>
    <mergeCell ref="F2652:G2652"/>
    <mergeCell ref="I2652:K2652"/>
    <mergeCell ref="L2652:O2652"/>
    <mergeCell ref="C2653:E2653"/>
    <mergeCell ref="F2653:G2653"/>
    <mergeCell ref="I2653:O2654"/>
    <mergeCell ref="C2654:E2654"/>
    <mergeCell ref="F2654:G2654"/>
    <mergeCell ref="C2650:E2651"/>
    <mergeCell ref="F2650:G2651"/>
    <mergeCell ref="I2650:K2650"/>
    <mergeCell ref="M2650:O2650"/>
    <mergeCell ref="I2651:K2651"/>
    <mergeCell ref="L2651:O2651"/>
    <mergeCell ref="J2647:K2647"/>
    <mergeCell ref="M2647:N2647"/>
    <mergeCell ref="F2648:G2648"/>
    <mergeCell ref="H2648:I2648"/>
    <mergeCell ref="J2648:K2648"/>
    <mergeCell ref="M2648:N2648"/>
    <mergeCell ref="C2644:D2644"/>
    <mergeCell ref="C2645:D2645"/>
    <mergeCell ref="C2646:D2646"/>
    <mergeCell ref="C2647:E2648"/>
    <mergeCell ref="F2647:G2647"/>
    <mergeCell ref="H2647:I2647"/>
    <mergeCell ref="C2636:F2636"/>
    <mergeCell ref="H2636:O2636"/>
    <mergeCell ref="C2637:F2637"/>
    <mergeCell ref="H2637:O2637"/>
    <mergeCell ref="C2638:D2639"/>
    <mergeCell ref="E2638:E2639"/>
    <mergeCell ref="F2638:F2639"/>
    <mergeCell ref="G2638:G2639"/>
    <mergeCell ref="H2638:J2638"/>
    <mergeCell ref="K2638:M2638"/>
    <mergeCell ref="C2633:F2633"/>
    <mergeCell ref="H2633:O2633"/>
    <mergeCell ref="C2634:F2634"/>
    <mergeCell ref="H2634:O2634"/>
    <mergeCell ref="C2635:F2635"/>
    <mergeCell ref="H2635:O2635"/>
    <mergeCell ref="C2649:H2649"/>
    <mergeCell ref="I2649:K2649"/>
    <mergeCell ref="M2649:O2649"/>
    <mergeCell ref="N2629:O2629"/>
    <mergeCell ref="L2630:O2630"/>
    <mergeCell ref="L2631:M2631"/>
    <mergeCell ref="N2631:O2631"/>
    <mergeCell ref="C2632:F2632"/>
    <mergeCell ref="H2632:O2632"/>
    <mergeCell ref="F2625:G2625"/>
    <mergeCell ref="B2626:O2626"/>
    <mergeCell ref="A2627:A2662"/>
    <mergeCell ref="B2627:C2628"/>
    <mergeCell ref="D2627:O2627"/>
    <mergeCell ref="D2628:O2628"/>
    <mergeCell ref="C2629:G2631"/>
    <mergeCell ref="H2629:I2631"/>
    <mergeCell ref="J2629:K2631"/>
    <mergeCell ref="L2629:M2629"/>
    <mergeCell ref="C2620:E2625"/>
    <mergeCell ref="F2620:G2620"/>
    <mergeCell ref="I2620:K2620"/>
    <mergeCell ref="L2620:O2620"/>
    <mergeCell ref="F2621:G2621"/>
    <mergeCell ref="I2621:O2623"/>
    <mergeCell ref="F2622:G2622"/>
    <mergeCell ref="F2623:G2623"/>
    <mergeCell ref="F2624:G2624"/>
    <mergeCell ref="I2624:O2625"/>
    <mergeCell ref="N2638:N2639"/>
    <mergeCell ref="O2638:O2640"/>
    <mergeCell ref="C2640:D2640"/>
    <mergeCell ref="C2641:D2641"/>
    <mergeCell ref="C2642:D2642"/>
    <mergeCell ref="C2643:D2643"/>
    <mergeCell ref="C2618:E2618"/>
    <mergeCell ref="F2618:G2618"/>
    <mergeCell ref="I2618:K2618"/>
    <mergeCell ref="L2618:O2618"/>
    <mergeCell ref="C2619:E2619"/>
    <mergeCell ref="F2619:G2619"/>
    <mergeCell ref="I2619:K2619"/>
    <mergeCell ref="L2619:O2619"/>
    <mergeCell ref="C2615:E2615"/>
    <mergeCell ref="F2615:G2615"/>
    <mergeCell ref="I2615:K2615"/>
    <mergeCell ref="L2615:O2615"/>
    <mergeCell ref="C2616:E2616"/>
    <mergeCell ref="F2616:G2616"/>
    <mergeCell ref="I2616:O2617"/>
    <mergeCell ref="C2617:E2617"/>
    <mergeCell ref="F2617:G2617"/>
    <mergeCell ref="C2612:H2612"/>
    <mergeCell ref="I2612:K2612"/>
    <mergeCell ref="M2612:O2612"/>
    <mergeCell ref="C2613:E2614"/>
    <mergeCell ref="F2613:G2614"/>
    <mergeCell ref="I2613:K2613"/>
    <mergeCell ref="M2613:O2613"/>
    <mergeCell ref="I2614:K2614"/>
    <mergeCell ref="L2614:O2614"/>
    <mergeCell ref="J2610:K2610"/>
    <mergeCell ref="M2610:N2610"/>
    <mergeCell ref="F2611:G2611"/>
    <mergeCell ref="H2611:I2611"/>
    <mergeCell ref="J2611:K2611"/>
    <mergeCell ref="M2611:N2611"/>
    <mergeCell ref="C2607:D2607"/>
    <mergeCell ref="C2608:D2608"/>
    <mergeCell ref="C2609:D2609"/>
    <mergeCell ref="C2610:E2611"/>
    <mergeCell ref="F2610:G2610"/>
    <mergeCell ref="H2610:I2610"/>
    <mergeCell ref="C2606:D2606"/>
    <mergeCell ref="C2599:F2599"/>
    <mergeCell ref="H2599:O2599"/>
    <mergeCell ref="C2600:F2600"/>
    <mergeCell ref="H2600:O2600"/>
    <mergeCell ref="C2601:D2602"/>
    <mergeCell ref="E2601:E2602"/>
    <mergeCell ref="F2601:F2602"/>
    <mergeCell ref="G2601:G2602"/>
    <mergeCell ref="H2601:J2601"/>
    <mergeCell ref="K2601:M2601"/>
    <mergeCell ref="C2596:F2596"/>
    <mergeCell ref="H2596:O2596"/>
    <mergeCell ref="C2597:F2597"/>
    <mergeCell ref="H2597:O2597"/>
    <mergeCell ref="C2598:F2598"/>
    <mergeCell ref="H2598:O2598"/>
    <mergeCell ref="L2592:M2592"/>
    <mergeCell ref="N2592:O2592"/>
    <mergeCell ref="L2593:O2593"/>
    <mergeCell ref="L2594:M2594"/>
    <mergeCell ref="N2594:O2594"/>
    <mergeCell ref="C2595:F2595"/>
    <mergeCell ref="H2595:O2595"/>
    <mergeCell ref="F2587:G2587"/>
    <mergeCell ref="A2588:O2588"/>
    <mergeCell ref="B2589:O2589"/>
    <mergeCell ref="A2590:A2625"/>
    <mergeCell ref="B2590:C2591"/>
    <mergeCell ref="D2590:O2590"/>
    <mergeCell ref="D2591:O2591"/>
    <mergeCell ref="C2592:G2594"/>
    <mergeCell ref="H2592:I2594"/>
    <mergeCell ref="J2592:K2594"/>
    <mergeCell ref="C2582:E2587"/>
    <mergeCell ref="F2582:G2582"/>
    <mergeCell ref="I2582:K2582"/>
    <mergeCell ref="L2582:O2582"/>
    <mergeCell ref="F2583:G2583"/>
    <mergeCell ref="I2583:O2585"/>
    <mergeCell ref="F2584:G2584"/>
    <mergeCell ref="F2585:G2585"/>
    <mergeCell ref="F2586:G2586"/>
    <mergeCell ref="I2586:O2587"/>
    <mergeCell ref="N2601:N2602"/>
    <mergeCell ref="O2601:O2603"/>
    <mergeCell ref="C2603:D2603"/>
    <mergeCell ref="C2604:D2604"/>
    <mergeCell ref="C2605:D2605"/>
    <mergeCell ref="C2580:E2580"/>
    <mergeCell ref="F2580:G2580"/>
    <mergeCell ref="I2580:K2580"/>
    <mergeCell ref="L2580:O2580"/>
    <mergeCell ref="C2581:E2581"/>
    <mergeCell ref="F2581:G2581"/>
    <mergeCell ref="I2581:K2581"/>
    <mergeCell ref="L2581:O2581"/>
    <mergeCell ref="C2577:E2577"/>
    <mergeCell ref="F2577:G2577"/>
    <mergeCell ref="I2577:K2577"/>
    <mergeCell ref="L2577:O2577"/>
    <mergeCell ref="C2578:E2578"/>
    <mergeCell ref="F2578:G2578"/>
    <mergeCell ref="I2578:O2579"/>
    <mergeCell ref="C2579:E2579"/>
    <mergeCell ref="F2579:G2579"/>
    <mergeCell ref="C2575:E2576"/>
    <mergeCell ref="F2575:G2576"/>
    <mergeCell ref="I2575:K2575"/>
    <mergeCell ref="M2575:O2575"/>
    <mergeCell ref="I2576:K2576"/>
    <mergeCell ref="L2576:O2576"/>
    <mergeCell ref="J2572:K2572"/>
    <mergeCell ref="M2572:N2572"/>
    <mergeCell ref="F2573:G2573"/>
    <mergeCell ref="H2573:I2573"/>
    <mergeCell ref="J2573:K2573"/>
    <mergeCell ref="M2573:N2573"/>
    <mergeCell ref="C2569:D2569"/>
    <mergeCell ref="C2570:D2570"/>
    <mergeCell ref="C2571:D2571"/>
    <mergeCell ref="C2572:E2573"/>
    <mergeCell ref="F2572:G2572"/>
    <mergeCell ref="H2572:I2572"/>
    <mergeCell ref="C2561:F2561"/>
    <mergeCell ref="H2561:O2561"/>
    <mergeCell ref="C2562:F2562"/>
    <mergeCell ref="H2562:O2562"/>
    <mergeCell ref="C2563:D2564"/>
    <mergeCell ref="E2563:E2564"/>
    <mergeCell ref="F2563:F2564"/>
    <mergeCell ref="G2563:G2564"/>
    <mergeCell ref="H2563:J2563"/>
    <mergeCell ref="K2563:M2563"/>
    <mergeCell ref="C2558:F2558"/>
    <mergeCell ref="H2558:O2558"/>
    <mergeCell ref="C2559:F2559"/>
    <mergeCell ref="H2559:O2559"/>
    <mergeCell ref="C2560:F2560"/>
    <mergeCell ref="H2560:O2560"/>
    <mergeCell ref="C2574:H2574"/>
    <mergeCell ref="I2574:K2574"/>
    <mergeCell ref="M2574:O2574"/>
    <mergeCell ref="N2554:O2554"/>
    <mergeCell ref="L2555:O2555"/>
    <mergeCell ref="L2556:M2556"/>
    <mergeCell ref="N2556:O2556"/>
    <mergeCell ref="C2557:F2557"/>
    <mergeCell ref="H2557:O2557"/>
    <mergeCell ref="F2550:G2550"/>
    <mergeCell ref="B2551:O2551"/>
    <mergeCell ref="A2552:A2587"/>
    <mergeCell ref="B2552:C2553"/>
    <mergeCell ref="D2552:O2552"/>
    <mergeCell ref="D2553:O2553"/>
    <mergeCell ref="C2554:G2556"/>
    <mergeCell ref="H2554:I2556"/>
    <mergeCell ref="J2554:K2556"/>
    <mergeCell ref="L2554:M2554"/>
    <mergeCell ref="C2545:E2550"/>
    <mergeCell ref="F2545:G2545"/>
    <mergeCell ref="I2545:K2545"/>
    <mergeCell ref="L2545:O2545"/>
    <mergeCell ref="F2546:G2546"/>
    <mergeCell ref="I2546:O2548"/>
    <mergeCell ref="F2547:G2547"/>
    <mergeCell ref="F2548:G2548"/>
    <mergeCell ref="F2549:G2549"/>
    <mergeCell ref="I2549:O2550"/>
    <mergeCell ref="N2563:N2564"/>
    <mergeCell ref="O2563:O2565"/>
    <mergeCell ref="C2565:D2565"/>
    <mergeCell ref="C2566:D2566"/>
    <mergeCell ref="C2567:D2567"/>
    <mergeCell ref="C2568:D2568"/>
    <mergeCell ref="C2543:E2543"/>
    <mergeCell ref="F2543:G2543"/>
    <mergeCell ref="I2543:K2543"/>
    <mergeCell ref="L2543:O2543"/>
    <mergeCell ref="C2544:E2544"/>
    <mergeCell ref="F2544:G2544"/>
    <mergeCell ref="I2544:K2544"/>
    <mergeCell ref="L2544:O2544"/>
    <mergeCell ref="C2540:E2540"/>
    <mergeCell ref="F2540:G2540"/>
    <mergeCell ref="I2540:K2540"/>
    <mergeCell ref="L2540:O2540"/>
    <mergeCell ref="C2541:E2541"/>
    <mergeCell ref="F2541:G2541"/>
    <mergeCell ref="I2541:O2542"/>
    <mergeCell ref="C2542:E2542"/>
    <mergeCell ref="F2542:G2542"/>
    <mergeCell ref="C2537:H2537"/>
    <mergeCell ref="I2537:K2537"/>
    <mergeCell ref="M2537:O2537"/>
    <mergeCell ref="C2538:E2539"/>
    <mergeCell ref="F2538:G2539"/>
    <mergeCell ref="I2538:K2538"/>
    <mergeCell ref="M2538:O2538"/>
    <mergeCell ref="I2539:K2539"/>
    <mergeCell ref="L2539:O2539"/>
    <mergeCell ref="J2535:K2535"/>
    <mergeCell ref="M2535:N2535"/>
    <mergeCell ref="F2536:G2536"/>
    <mergeCell ref="H2536:I2536"/>
    <mergeCell ref="J2536:K2536"/>
    <mergeCell ref="M2536:N2536"/>
    <mergeCell ref="C2532:D2532"/>
    <mergeCell ref="C2533:D2533"/>
    <mergeCell ref="C2534:D2534"/>
    <mergeCell ref="C2535:E2536"/>
    <mergeCell ref="F2535:G2535"/>
    <mergeCell ref="H2535:I2535"/>
    <mergeCell ref="C2531:D2531"/>
    <mergeCell ref="C2524:F2524"/>
    <mergeCell ref="H2524:O2524"/>
    <mergeCell ref="C2525:F2525"/>
    <mergeCell ref="H2525:O2525"/>
    <mergeCell ref="C2526:D2527"/>
    <mergeCell ref="E2526:E2527"/>
    <mergeCell ref="F2526:F2527"/>
    <mergeCell ref="G2526:G2527"/>
    <mergeCell ref="H2526:J2526"/>
    <mergeCell ref="K2526:M2526"/>
    <mergeCell ref="C2521:F2521"/>
    <mergeCell ref="H2521:O2521"/>
    <mergeCell ref="C2522:F2522"/>
    <mergeCell ref="H2522:O2522"/>
    <mergeCell ref="C2523:F2523"/>
    <mergeCell ref="H2523:O2523"/>
    <mergeCell ref="L2517:M2517"/>
    <mergeCell ref="N2517:O2517"/>
    <mergeCell ref="L2518:O2518"/>
    <mergeCell ref="L2519:M2519"/>
    <mergeCell ref="N2519:O2519"/>
    <mergeCell ref="C2520:F2520"/>
    <mergeCell ref="H2520:O2520"/>
    <mergeCell ref="F2512:G2512"/>
    <mergeCell ref="A2513:O2513"/>
    <mergeCell ref="B2514:O2514"/>
    <mergeCell ref="A2515:A2550"/>
    <mergeCell ref="B2515:C2516"/>
    <mergeCell ref="D2515:O2515"/>
    <mergeCell ref="D2516:O2516"/>
    <mergeCell ref="C2517:G2519"/>
    <mergeCell ref="H2517:I2519"/>
    <mergeCell ref="J2517:K2519"/>
    <mergeCell ref="C2507:E2512"/>
    <mergeCell ref="F2507:G2507"/>
    <mergeCell ref="I2507:K2507"/>
    <mergeCell ref="L2507:O2507"/>
    <mergeCell ref="F2508:G2508"/>
    <mergeCell ref="I2508:O2510"/>
    <mergeCell ref="F2509:G2509"/>
    <mergeCell ref="F2510:G2510"/>
    <mergeCell ref="F2511:G2511"/>
    <mergeCell ref="I2511:O2512"/>
    <mergeCell ref="N2526:N2527"/>
    <mergeCell ref="O2526:O2528"/>
    <mergeCell ref="C2528:D2528"/>
    <mergeCell ref="C2529:D2529"/>
    <mergeCell ref="C2530:D2530"/>
    <mergeCell ref="C2505:E2505"/>
    <mergeCell ref="F2505:G2505"/>
    <mergeCell ref="I2505:K2505"/>
    <mergeCell ref="L2505:O2505"/>
    <mergeCell ref="C2506:E2506"/>
    <mergeCell ref="F2506:G2506"/>
    <mergeCell ref="I2506:K2506"/>
    <mergeCell ref="L2506:O2506"/>
    <mergeCell ref="C2502:E2502"/>
    <mergeCell ref="F2502:G2502"/>
    <mergeCell ref="I2502:K2502"/>
    <mergeCell ref="L2502:O2502"/>
    <mergeCell ref="C2503:E2503"/>
    <mergeCell ref="F2503:G2503"/>
    <mergeCell ref="I2503:O2504"/>
    <mergeCell ref="C2504:E2504"/>
    <mergeCell ref="F2504:G2504"/>
    <mergeCell ref="C2500:E2501"/>
    <mergeCell ref="F2500:G2501"/>
    <mergeCell ref="I2500:K2500"/>
    <mergeCell ref="M2500:O2500"/>
    <mergeCell ref="I2501:K2501"/>
    <mergeCell ref="L2501:O2501"/>
    <mergeCell ref="J2497:K2497"/>
    <mergeCell ref="M2497:N2497"/>
    <mergeCell ref="F2498:G2498"/>
    <mergeCell ref="H2498:I2498"/>
    <mergeCell ref="J2498:K2498"/>
    <mergeCell ref="M2498:N2498"/>
    <mergeCell ref="C2494:D2494"/>
    <mergeCell ref="C2495:D2495"/>
    <mergeCell ref="C2496:D2496"/>
    <mergeCell ref="C2497:E2498"/>
    <mergeCell ref="F2497:G2497"/>
    <mergeCell ref="H2497:I2497"/>
    <mergeCell ref="C2486:F2486"/>
    <mergeCell ref="H2486:O2486"/>
    <mergeCell ref="C2487:F2487"/>
    <mergeCell ref="H2487:O2487"/>
    <mergeCell ref="C2488:D2489"/>
    <mergeCell ref="E2488:E2489"/>
    <mergeCell ref="F2488:F2489"/>
    <mergeCell ref="G2488:G2489"/>
    <mergeCell ref="H2488:J2488"/>
    <mergeCell ref="K2488:M2488"/>
    <mergeCell ref="C2483:F2483"/>
    <mergeCell ref="H2483:O2483"/>
    <mergeCell ref="C2484:F2484"/>
    <mergeCell ref="H2484:O2484"/>
    <mergeCell ref="C2485:F2485"/>
    <mergeCell ref="H2485:O2485"/>
    <mergeCell ref="C2499:H2499"/>
    <mergeCell ref="I2499:K2499"/>
    <mergeCell ref="M2499:O2499"/>
    <mergeCell ref="N2479:O2479"/>
    <mergeCell ref="L2480:O2480"/>
    <mergeCell ref="L2481:M2481"/>
    <mergeCell ref="N2481:O2481"/>
    <mergeCell ref="C2482:F2482"/>
    <mergeCell ref="H2482:O2482"/>
    <mergeCell ref="F2475:G2475"/>
    <mergeCell ref="B2476:O2476"/>
    <mergeCell ref="A2477:A2512"/>
    <mergeCell ref="B2477:C2478"/>
    <mergeCell ref="D2477:O2477"/>
    <mergeCell ref="D2478:O2478"/>
    <mergeCell ref="C2479:G2481"/>
    <mergeCell ref="H2479:I2481"/>
    <mergeCell ref="J2479:K2481"/>
    <mergeCell ref="L2479:M2479"/>
    <mergeCell ref="C2470:E2475"/>
    <mergeCell ref="F2470:G2470"/>
    <mergeCell ref="I2470:K2470"/>
    <mergeCell ref="L2470:O2470"/>
    <mergeCell ref="F2471:G2471"/>
    <mergeCell ref="I2471:O2473"/>
    <mergeCell ref="F2472:G2472"/>
    <mergeCell ref="F2473:G2473"/>
    <mergeCell ref="F2474:G2474"/>
    <mergeCell ref="I2474:O2475"/>
    <mergeCell ref="N2488:N2489"/>
    <mergeCell ref="O2488:O2490"/>
    <mergeCell ref="C2490:D2490"/>
    <mergeCell ref="C2491:D2491"/>
    <mergeCell ref="C2492:D2492"/>
    <mergeCell ref="C2493:D2493"/>
    <mergeCell ref="C2468:E2468"/>
    <mergeCell ref="F2468:G2468"/>
    <mergeCell ref="I2468:K2468"/>
    <mergeCell ref="L2468:O2468"/>
    <mergeCell ref="C2469:E2469"/>
    <mergeCell ref="F2469:G2469"/>
    <mergeCell ref="I2469:K2469"/>
    <mergeCell ref="L2469:O2469"/>
    <mergeCell ref="C2465:E2465"/>
    <mergeCell ref="F2465:G2465"/>
    <mergeCell ref="I2465:K2465"/>
    <mergeCell ref="L2465:O2465"/>
    <mergeCell ref="C2466:E2466"/>
    <mergeCell ref="F2466:G2466"/>
    <mergeCell ref="I2466:O2467"/>
    <mergeCell ref="C2467:E2467"/>
    <mergeCell ref="F2467:G2467"/>
    <mergeCell ref="C2462:H2462"/>
    <mergeCell ref="I2462:K2462"/>
    <mergeCell ref="M2462:O2462"/>
    <mergeCell ref="C2463:E2464"/>
    <mergeCell ref="F2463:G2464"/>
    <mergeCell ref="I2463:K2463"/>
    <mergeCell ref="M2463:O2463"/>
    <mergeCell ref="I2464:K2464"/>
    <mergeCell ref="L2464:O2464"/>
    <mergeCell ref="J2460:K2460"/>
    <mergeCell ref="M2460:N2460"/>
    <mergeCell ref="F2461:G2461"/>
    <mergeCell ref="H2461:I2461"/>
    <mergeCell ref="J2461:K2461"/>
    <mergeCell ref="M2461:N2461"/>
    <mergeCell ref="C2457:D2457"/>
    <mergeCell ref="C2458:D2458"/>
    <mergeCell ref="C2459:D2459"/>
    <mergeCell ref="C2460:E2461"/>
    <mergeCell ref="F2460:G2460"/>
    <mergeCell ref="H2460:I2460"/>
    <mergeCell ref="C2456:D2456"/>
    <mergeCell ref="C2449:F2449"/>
    <mergeCell ref="H2449:O2449"/>
    <mergeCell ref="C2450:F2450"/>
    <mergeCell ref="H2450:O2450"/>
    <mergeCell ref="C2451:D2452"/>
    <mergeCell ref="E2451:E2452"/>
    <mergeCell ref="F2451:F2452"/>
    <mergeCell ref="G2451:G2452"/>
    <mergeCell ref="H2451:J2451"/>
    <mergeCell ref="K2451:M2451"/>
    <mergeCell ref="C2446:F2446"/>
    <mergeCell ref="H2446:O2446"/>
    <mergeCell ref="C2447:F2447"/>
    <mergeCell ref="H2447:O2447"/>
    <mergeCell ref="C2448:F2448"/>
    <mergeCell ref="H2448:O2448"/>
    <mergeCell ref="L2442:M2442"/>
    <mergeCell ref="N2442:O2442"/>
    <mergeCell ref="L2443:O2443"/>
    <mergeCell ref="L2444:M2444"/>
    <mergeCell ref="N2444:O2444"/>
    <mergeCell ref="C2445:F2445"/>
    <mergeCell ref="H2445:O2445"/>
    <mergeCell ref="F2437:G2437"/>
    <mergeCell ref="A2438:O2438"/>
    <mergeCell ref="B2439:O2439"/>
    <mergeCell ref="A2440:A2475"/>
    <mergeCell ref="B2440:C2441"/>
    <mergeCell ref="D2440:O2440"/>
    <mergeCell ref="D2441:O2441"/>
    <mergeCell ref="C2442:G2444"/>
    <mergeCell ref="H2442:I2444"/>
    <mergeCell ref="J2442:K2444"/>
    <mergeCell ref="C2432:E2437"/>
    <mergeCell ref="F2432:G2432"/>
    <mergeCell ref="I2432:K2432"/>
    <mergeCell ref="L2432:O2432"/>
    <mergeCell ref="F2433:G2433"/>
    <mergeCell ref="I2433:O2435"/>
    <mergeCell ref="F2434:G2434"/>
    <mergeCell ref="F2435:G2435"/>
    <mergeCell ref="F2436:G2436"/>
    <mergeCell ref="I2436:O2437"/>
    <mergeCell ref="N2451:N2452"/>
    <mergeCell ref="O2451:O2453"/>
    <mergeCell ref="C2453:D2453"/>
    <mergeCell ref="C2454:D2454"/>
    <mergeCell ref="C2455:D2455"/>
    <mergeCell ref="C2430:E2430"/>
    <mergeCell ref="F2430:G2430"/>
    <mergeCell ref="I2430:K2430"/>
    <mergeCell ref="L2430:O2430"/>
    <mergeCell ref="C2431:E2431"/>
    <mergeCell ref="F2431:G2431"/>
    <mergeCell ref="I2431:K2431"/>
    <mergeCell ref="L2431:O2431"/>
    <mergeCell ref="C2427:E2427"/>
    <mergeCell ref="F2427:G2427"/>
    <mergeCell ref="I2427:K2427"/>
    <mergeCell ref="L2427:O2427"/>
    <mergeCell ref="C2428:E2428"/>
    <mergeCell ref="F2428:G2428"/>
    <mergeCell ref="I2428:O2429"/>
    <mergeCell ref="C2429:E2429"/>
    <mergeCell ref="F2429:G2429"/>
    <mergeCell ref="C2425:E2426"/>
    <mergeCell ref="F2425:G2426"/>
    <mergeCell ref="I2425:K2425"/>
    <mergeCell ref="M2425:O2425"/>
    <mergeCell ref="I2426:K2426"/>
    <mergeCell ref="L2426:O2426"/>
    <mergeCell ref="J2422:K2422"/>
    <mergeCell ref="M2422:N2422"/>
    <mergeCell ref="F2423:G2423"/>
    <mergeCell ref="H2423:I2423"/>
    <mergeCell ref="J2423:K2423"/>
    <mergeCell ref="M2423:N2423"/>
    <mergeCell ref="C2419:D2419"/>
    <mergeCell ref="C2420:D2420"/>
    <mergeCell ref="C2421:D2421"/>
    <mergeCell ref="C2422:E2423"/>
    <mergeCell ref="F2422:G2422"/>
    <mergeCell ref="H2422:I2422"/>
    <mergeCell ref="C2411:F2411"/>
    <mergeCell ref="H2411:O2411"/>
    <mergeCell ref="C2412:F2412"/>
    <mergeCell ref="H2412:O2412"/>
    <mergeCell ref="C2413:D2414"/>
    <mergeCell ref="E2413:E2414"/>
    <mergeCell ref="F2413:F2414"/>
    <mergeCell ref="G2413:G2414"/>
    <mergeCell ref="H2413:J2413"/>
    <mergeCell ref="K2413:M2413"/>
    <mergeCell ref="C2408:F2408"/>
    <mergeCell ref="H2408:O2408"/>
    <mergeCell ref="C2409:F2409"/>
    <mergeCell ref="H2409:O2409"/>
    <mergeCell ref="C2410:F2410"/>
    <mergeCell ref="H2410:O2410"/>
    <mergeCell ref="C2424:H2424"/>
    <mergeCell ref="I2424:K2424"/>
    <mergeCell ref="M2424:O2424"/>
    <mergeCell ref="N2404:O2404"/>
    <mergeCell ref="L2405:O2405"/>
    <mergeCell ref="L2406:M2406"/>
    <mergeCell ref="N2406:O2406"/>
    <mergeCell ref="C2407:F2407"/>
    <mergeCell ref="H2407:O2407"/>
    <mergeCell ref="F2400:G2400"/>
    <mergeCell ref="B2401:O2401"/>
    <mergeCell ref="A2402:A2437"/>
    <mergeCell ref="B2402:C2403"/>
    <mergeCell ref="D2402:O2402"/>
    <mergeCell ref="D2403:O2403"/>
    <mergeCell ref="C2404:G2406"/>
    <mergeCell ref="H2404:I2406"/>
    <mergeCell ref="J2404:K2406"/>
    <mergeCell ref="L2404:M2404"/>
    <mergeCell ref="C2395:E2400"/>
    <mergeCell ref="F2395:G2395"/>
    <mergeCell ref="I2395:K2395"/>
    <mergeCell ref="L2395:O2395"/>
    <mergeCell ref="F2396:G2396"/>
    <mergeCell ref="I2396:O2398"/>
    <mergeCell ref="F2397:G2397"/>
    <mergeCell ref="F2398:G2398"/>
    <mergeCell ref="F2399:G2399"/>
    <mergeCell ref="I2399:O2400"/>
    <mergeCell ref="N2413:N2414"/>
    <mergeCell ref="O2413:O2415"/>
    <mergeCell ref="C2415:D2415"/>
    <mergeCell ref="C2416:D2416"/>
    <mergeCell ref="C2417:D2417"/>
    <mergeCell ref="C2418:D2418"/>
    <mergeCell ref="C2393:E2393"/>
    <mergeCell ref="F2393:G2393"/>
    <mergeCell ref="I2393:K2393"/>
    <mergeCell ref="L2393:O2393"/>
    <mergeCell ref="C2394:E2394"/>
    <mergeCell ref="F2394:G2394"/>
    <mergeCell ref="I2394:K2394"/>
    <mergeCell ref="L2394:O2394"/>
    <mergeCell ref="C2390:E2390"/>
    <mergeCell ref="F2390:G2390"/>
    <mergeCell ref="I2390:K2390"/>
    <mergeCell ref="L2390:O2390"/>
    <mergeCell ref="C2391:E2391"/>
    <mergeCell ref="F2391:G2391"/>
    <mergeCell ref="I2391:O2392"/>
    <mergeCell ref="C2392:E2392"/>
    <mergeCell ref="F2392:G2392"/>
    <mergeCell ref="C2387:H2387"/>
    <mergeCell ref="I2387:K2387"/>
    <mergeCell ref="M2387:O2387"/>
    <mergeCell ref="C2388:E2389"/>
    <mergeCell ref="F2388:G2389"/>
    <mergeCell ref="I2388:K2388"/>
    <mergeCell ref="M2388:O2388"/>
    <mergeCell ref="I2389:K2389"/>
    <mergeCell ref="L2389:O2389"/>
    <mergeCell ref="J2385:K2385"/>
    <mergeCell ref="M2385:N2385"/>
    <mergeCell ref="F2386:G2386"/>
    <mergeCell ref="H2386:I2386"/>
    <mergeCell ref="J2386:K2386"/>
    <mergeCell ref="M2386:N2386"/>
    <mergeCell ref="C2382:D2382"/>
    <mergeCell ref="C2383:D2383"/>
    <mergeCell ref="C2384:D2384"/>
    <mergeCell ref="C2385:E2386"/>
    <mergeCell ref="F2385:G2385"/>
    <mergeCell ref="H2385:I2385"/>
    <mergeCell ref="C2381:D2381"/>
    <mergeCell ref="C2374:F2374"/>
    <mergeCell ref="H2374:O2374"/>
    <mergeCell ref="C2375:F2375"/>
    <mergeCell ref="H2375:O2375"/>
    <mergeCell ref="C2376:D2377"/>
    <mergeCell ref="E2376:E2377"/>
    <mergeCell ref="F2376:F2377"/>
    <mergeCell ref="G2376:G2377"/>
    <mergeCell ref="H2376:J2376"/>
    <mergeCell ref="K2376:M2376"/>
    <mergeCell ref="C2371:F2371"/>
    <mergeCell ref="H2371:O2371"/>
    <mergeCell ref="C2372:F2372"/>
    <mergeCell ref="H2372:O2372"/>
    <mergeCell ref="C2373:F2373"/>
    <mergeCell ref="H2373:O2373"/>
    <mergeCell ref="L2367:M2367"/>
    <mergeCell ref="N2367:O2367"/>
    <mergeCell ref="L2368:O2368"/>
    <mergeCell ref="L2369:M2369"/>
    <mergeCell ref="N2369:O2369"/>
    <mergeCell ref="C2370:F2370"/>
    <mergeCell ref="H2370:O2370"/>
    <mergeCell ref="F2362:G2362"/>
    <mergeCell ref="A2363:O2363"/>
    <mergeCell ref="B2364:O2364"/>
    <mergeCell ref="A2365:A2400"/>
    <mergeCell ref="B2365:C2366"/>
    <mergeCell ref="D2365:O2365"/>
    <mergeCell ref="D2366:O2366"/>
    <mergeCell ref="C2367:G2369"/>
    <mergeCell ref="H2367:I2369"/>
    <mergeCell ref="J2367:K2369"/>
    <mergeCell ref="C2357:E2362"/>
    <mergeCell ref="F2357:G2357"/>
    <mergeCell ref="I2357:K2357"/>
    <mergeCell ref="L2357:O2357"/>
    <mergeCell ref="F2358:G2358"/>
    <mergeCell ref="I2358:O2360"/>
    <mergeCell ref="F2359:G2359"/>
    <mergeCell ref="F2360:G2360"/>
    <mergeCell ref="F2361:G2361"/>
    <mergeCell ref="I2361:O2362"/>
    <mergeCell ref="N2376:N2377"/>
    <mergeCell ref="O2376:O2378"/>
    <mergeCell ref="C2378:D2378"/>
    <mergeCell ref="C2379:D2379"/>
    <mergeCell ref="C2380:D2380"/>
    <mergeCell ref="C2355:E2355"/>
    <mergeCell ref="F2355:G2355"/>
    <mergeCell ref="I2355:K2355"/>
    <mergeCell ref="L2355:O2355"/>
    <mergeCell ref="C2356:E2356"/>
    <mergeCell ref="F2356:G2356"/>
    <mergeCell ref="I2356:K2356"/>
    <mergeCell ref="L2356:O2356"/>
    <mergeCell ref="C2352:E2352"/>
    <mergeCell ref="F2352:G2352"/>
    <mergeCell ref="I2352:K2352"/>
    <mergeCell ref="L2352:O2352"/>
    <mergeCell ref="C2353:E2353"/>
    <mergeCell ref="F2353:G2353"/>
    <mergeCell ref="I2353:O2354"/>
    <mergeCell ref="C2354:E2354"/>
    <mergeCell ref="F2354:G2354"/>
    <mergeCell ref="C2350:E2351"/>
    <mergeCell ref="F2350:G2351"/>
    <mergeCell ref="I2350:K2350"/>
    <mergeCell ref="M2350:O2350"/>
    <mergeCell ref="I2351:K2351"/>
    <mergeCell ref="L2351:O2351"/>
    <mergeCell ref="J2347:K2347"/>
    <mergeCell ref="M2347:N2347"/>
    <mergeCell ref="F2348:G2348"/>
    <mergeCell ref="H2348:I2348"/>
    <mergeCell ref="J2348:K2348"/>
    <mergeCell ref="M2348:N2348"/>
    <mergeCell ref="C2344:D2344"/>
    <mergeCell ref="C2345:D2345"/>
    <mergeCell ref="C2346:D2346"/>
    <mergeCell ref="C2347:E2348"/>
    <mergeCell ref="F2347:G2347"/>
    <mergeCell ref="H2347:I2347"/>
    <mergeCell ref="C2336:F2336"/>
    <mergeCell ref="H2336:O2336"/>
    <mergeCell ref="C2337:F2337"/>
    <mergeCell ref="H2337:O2337"/>
    <mergeCell ref="C2338:D2339"/>
    <mergeCell ref="E2338:E2339"/>
    <mergeCell ref="F2338:F2339"/>
    <mergeCell ref="G2338:G2339"/>
    <mergeCell ref="H2338:J2338"/>
    <mergeCell ref="K2338:M2338"/>
    <mergeCell ref="C2333:F2333"/>
    <mergeCell ref="H2333:O2333"/>
    <mergeCell ref="C2334:F2334"/>
    <mergeCell ref="H2334:O2334"/>
    <mergeCell ref="C2335:F2335"/>
    <mergeCell ref="H2335:O2335"/>
    <mergeCell ref="C2349:H2349"/>
    <mergeCell ref="I2349:K2349"/>
    <mergeCell ref="M2349:O2349"/>
    <mergeCell ref="N2329:O2329"/>
    <mergeCell ref="L2330:O2330"/>
    <mergeCell ref="L2331:M2331"/>
    <mergeCell ref="N2331:O2331"/>
    <mergeCell ref="C2332:F2332"/>
    <mergeCell ref="H2332:O2332"/>
    <mergeCell ref="F2325:G2325"/>
    <mergeCell ref="B2326:O2326"/>
    <mergeCell ref="A2327:A2362"/>
    <mergeCell ref="B2327:C2328"/>
    <mergeCell ref="D2327:O2327"/>
    <mergeCell ref="D2328:O2328"/>
    <mergeCell ref="C2329:G2331"/>
    <mergeCell ref="H2329:I2331"/>
    <mergeCell ref="J2329:K2331"/>
    <mergeCell ref="L2329:M2329"/>
    <mergeCell ref="C2320:E2325"/>
    <mergeCell ref="F2320:G2320"/>
    <mergeCell ref="I2320:K2320"/>
    <mergeCell ref="L2320:O2320"/>
    <mergeCell ref="F2321:G2321"/>
    <mergeCell ref="I2321:O2323"/>
    <mergeCell ref="F2322:G2322"/>
    <mergeCell ref="F2323:G2323"/>
    <mergeCell ref="F2324:G2324"/>
    <mergeCell ref="I2324:O2325"/>
    <mergeCell ref="N2338:N2339"/>
    <mergeCell ref="O2338:O2340"/>
    <mergeCell ref="C2340:D2340"/>
    <mergeCell ref="C2341:D2341"/>
    <mergeCell ref="C2342:D2342"/>
    <mergeCell ref="C2343:D2343"/>
    <mergeCell ref="C2318:E2318"/>
    <mergeCell ref="F2318:G2318"/>
    <mergeCell ref="I2318:K2318"/>
    <mergeCell ref="L2318:O2318"/>
    <mergeCell ref="C2319:E2319"/>
    <mergeCell ref="F2319:G2319"/>
    <mergeCell ref="I2319:K2319"/>
    <mergeCell ref="L2319:O2319"/>
    <mergeCell ref="C2315:E2315"/>
    <mergeCell ref="F2315:G2315"/>
    <mergeCell ref="I2315:K2315"/>
    <mergeCell ref="L2315:O2315"/>
    <mergeCell ref="C2316:E2316"/>
    <mergeCell ref="F2316:G2316"/>
    <mergeCell ref="I2316:O2317"/>
    <mergeCell ref="C2317:E2317"/>
    <mergeCell ref="F2317:G2317"/>
    <mergeCell ref="C2312:H2312"/>
    <mergeCell ref="I2312:K2312"/>
    <mergeCell ref="M2312:O2312"/>
    <mergeCell ref="C2313:E2314"/>
    <mergeCell ref="F2313:G2314"/>
    <mergeCell ref="I2313:K2313"/>
    <mergeCell ref="M2313:O2313"/>
    <mergeCell ref="I2314:K2314"/>
    <mergeCell ref="L2314:O2314"/>
    <mergeCell ref="J2310:K2310"/>
    <mergeCell ref="M2310:N2310"/>
    <mergeCell ref="F2311:G2311"/>
    <mergeCell ref="H2311:I2311"/>
    <mergeCell ref="J2311:K2311"/>
    <mergeCell ref="M2311:N2311"/>
    <mergeCell ref="C2307:D2307"/>
    <mergeCell ref="C2308:D2308"/>
    <mergeCell ref="C2309:D2309"/>
    <mergeCell ref="C2310:E2311"/>
    <mergeCell ref="F2310:G2310"/>
    <mergeCell ref="H2310:I2310"/>
    <mergeCell ref="C2306:D2306"/>
    <mergeCell ref="C2299:F2299"/>
    <mergeCell ref="H2299:O2299"/>
    <mergeCell ref="C2300:F2300"/>
    <mergeCell ref="H2300:O2300"/>
    <mergeCell ref="C2301:D2302"/>
    <mergeCell ref="E2301:E2302"/>
    <mergeCell ref="F2301:F2302"/>
    <mergeCell ref="G2301:G2302"/>
    <mergeCell ref="H2301:J2301"/>
    <mergeCell ref="K2301:M2301"/>
    <mergeCell ref="C2296:F2296"/>
    <mergeCell ref="H2296:O2296"/>
    <mergeCell ref="C2297:F2297"/>
    <mergeCell ref="H2297:O2297"/>
    <mergeCell ref="C2298:F2298"/>
    <mergeCell ref="H2298:O2298"/>
    <mergeCell ref="L2292:M2292"/>
    <mergeCell ref="N2292:O2292"/>
    <mergeCell ref="L2293:O2293"/>
    <mergeCell ref="L2294:M2294"/>
    <mergeCell ref="N2294:O2294"/>
    <mergeCell ref="C2295:F2295"/>
    <mergeCell ref="H2295:O2295"/>
    <mergeCell ref="F2287:G2287"/>
    <mergeCell ref="A2288:O2288"/>
    <mergeCell ref="B2289:O2289"/>
    <mergeCell ref="A2290:A2325"/>
    <mergeCell ref="B2290:C2291"/>
    <mergeCell ref="D2290:O2290"/>
    <mergeCell ref="D2291:O2291"/>
    <mergeCell ref="C2292:G2294"/>
    <mergeCell ref="H2292:I2294"/>
    <mergeCell ref="J2292:K2294"/>
    <mergeCell ref="C2282:E2287"/>
    <mergeCell ref="F2282:G2282"/>
    <mergeCell ref="I2282:K2282"/>
    <mergeCell ref="L2282:O2282"/>
    <mergeCell ref="F2283:G2283"/>
    <mergeCell ref="I2283:O2285"/>
    <mergeCell ref="F2284:G2284"/>
    <mergeCell ref="F2285:G2285"/>
    <mergeCell ref="F2286:G2286"/>
    <mergeCell ref="I2286:O2287"/>
    <mergeCell ref="N2301:N2302"/>
    <mergeCell ref="O2301:O2303"/>
    <mergeCell ref="C2303:D2303"/>
    <mergeCell ref="C2304:D2304"/>
    <mergeCell ref="C2305:D2305"/>
    <mergeCell ref="C2280:E2280"/>
    <mergeCell ref="F2280:G2280"/>
    <mergeCell ref="I2280:K2280"/>
    <mergeCell ref="L2280:O2280"/>
    <mergeCell ref="C2281:E2281"/>
    <mergeCell ref="F2281:G2281"/>
    <mergeCell ref="I2281:K2281"/>
    <mergeCell ref="L2281:O2281"/>
    <mergeCell ref="C2277:E2277"/>
    <mergeCell ref="F2277:G2277"/>
    <mergeCell ref="I2277:K2277"/>
    <mergeCell ref="L2277:O2277"/>
    <mergeCell ref="C2278:E2278"/>
    <mergeCell ref="F2278:G2278"/>
    <mergeCell ref="I2278:O2279"/>
    <mergeCell ref="C2279:E2279"/>
    <mergeCell ref="F2279:G2279"/>
    <mergeCell ref="C2275:E2276"/>
    <mergeCell ref="F2275:G2276"/>
    <mergeCell ref="I2275:K2275"/>
    <mergeCell ref="M2275:O2275"/>
    <mergeCell ref="I2276:K2276"/>
    <mergeCell ref="L2276:O2276"/>
    <mergeCell ref="J2272:K2272"/>
    <mergeCell ref="M2272:N2272"/>
    <mergeCell ref="F2273:G2273"/>
    <mergeCell ref="H2273:I2273"/>
    <mergeCell ref="J2273:K2273"/>
    <mergeCell ref="M2273:N2273"/>
    <mergeCell ref="C2269:D2269"/>
    <mergeCell ref="C2270:D2270"/>
    <mergeCell ref="C2271:D2271"/>
    <mergeCell ref="C2272:E2273"/>
    <mergeCell ref="F2272:G2272"/>
    <mergeCell ref="H2272:I2272"/>
    <mergeCell ref="C2261:F2261"/>
    <mergeCell ref="H2261:O2261"/>
    <mergeCell ref="C2262:F2262"/>
    <mergeCell ref="H2262:O2262"/>
    <mergeCell ref="C2263:D2264"/>
    <mergeCell ref="E2263:E2264"/>
    <mergeCell ref="F2263:F2264"/>
    <mergeCell ref="G2263:G2264"/>
    <mergeCell ref="H2263:J2263"/>
    <mergeCell ref="K2263:M2263"/>
    <mergeCell ref="C2258:F2258"/>
    <mergeCell ref="H2258:O2258"/>
    <mergeCell ref="C2259:F2259"/>
    <mergeCell ref="H2259:O2259"/>
    <mergeCell ref="C2260:F2260"/>
    <mergeCell ref="H2260:O2260"/>
    <mergeCell ref="C2274:H2274"/>
    <mergeCell ref="I2274:K2274"/>
    <mergeCell ref="M2274:O2274"/>
    <mergeCell ref="N2254:O2254"/>
    <mergeCell ref="L2255:O2255"/>
    <mergeCell ref="L2256:M2256"/>
    <mergeCell ref="N2256:O2256"/>
    <mergeCell ref="C2257:F2257"/>
    <mergeCell ref="H2257:O2257"/>
    <mergeCell ref="F2250:G2250"/>
    <mergeCell ref="B2251:O2251"/>
    <mergeCell ref="A2252:A2287"/>
    <mergeCell ref="B2252:C2253"/>
    <mergeCell ref="D2252:O2252"/>
    <mergeCell ref="D2253:O2253"/>
    <mergeCell ref="C2254:G2256"/>
    <mergeCell ref="H2254:I2256"/>
    <mergeCell ref="J2254:K2256"/>
    <mergeCell ref="L2254:M2254"/>
    <mergeCell ref="C2245:E2250"/>
    <mergeCell ref="F2245:G2245"/>
    <mergeCell ref="I2245:K2245"/>
    <mergeCell ref="L2245:O2245"/>
    <mergeCell ref="F2246:G2246"/>
    <mergeCell ref="I2246:O2248"/>
    <mergeCell ref="F2247:G2247"/>
    <mergeCell ref="F2248:G2248"/>
    <mergeCell ref="F2249:G2249"/>
    <mergeCell ref="I2249:O2250"/>
    <mergeCell ref="N2263:N2264"/>
    <mergeCell ref="O2263:O2265"/>
    <mergeCell ref="C2265:D2265"/>
    <mergeCell ref="C2266:D2266"/>
    <mergeCell ref="C2267:D2267"/>
    <mergeCell ref="C2268:D2268"/>
    <mergeCell ref="C2243:E2243"/>
    <mergeCell ref="F2243:G2243"/>
    <mergeCell ref="I2243:K2243"/>
    <mergeCell ref="L2243:O2243"/>
    <mergeCell ref="C2244:E2244"/>
    <mergeCell ref="F2244:G2244"/>
    <mergeCell ref="I2244:K2244"/>
    <mergeCell ref="L2244:O2244"/>
    <mergeCell ref="C2240:E2240"/>
    <mergeCell ref="F2240:G2240"/>
    <mergeCell ref="I2240:K2240"/>
    <mergeCell ref="L2240:O2240"/>
    <mergeCell ref="C2241:E2241"/>
    <mergeCell ref="F2241:G2241"/>
    <mergeCell ref="I2241:O2242"/>
    <mergeCell ref="C2242:E2242"/>
    <mergeCell ref="F2242:G2242"/>
    <mergeCell ref="C2237:H2237"/>
    <mergeCell ref="I2237:K2237"/>
    <mergeCell ref="M2237:O2237"/>
    <mergeCell ref="C2238:E2239"/>
    <mergeCell ref="F2238:G2239"/>
    <mergeCell ref="I2238:K2238"/>
    <mergeCell ref="M2238:O2238"/>
    <mergeCell ref="I2239:K2239"/>
    <mergeCell ref="L2239:O2239"/>
    <mergeCell ref="J2235:K2235"/>
    <mergeCell ref="M2235:N2235"/>
    <mergeCell ref="F2236:G2236"/>
    <mergeCell ref="H2236:I2236"/>
    <mergeCell ref="J2236:K2236"/>
    <mergeCell ref="M2236:N2236"/>
    <mergeCell ref="C2232:D2232"/>
    <mergeCell ref="C2233:D2233"/>
    <mergeCell ref="C2234:D2234"/>
    <mergeCell ref="C2235:E2236"/>
    <mergeCell ref="F2235:G2235"/>
    <mergeCell ref="H2235:I2235"/>
    <mergeCell ref="C2231:D2231"/>
    <mergeCell ref="C2224:F2224"/>
    <mergeCell ref="H2224:O2224"/>
    <mergeCell ref="C2225:F2225"/>
    <mergeCell ref="H2225:O2225"/>
    <mergeCell ref="C2226:D2227"/>
    <mergeCell ref="E2226:E2227"/>
    <mergeCell ref="F2226:F2227"/>
    <mergeCell ref="G2226:G2227"/>
    <mergeCell ref="H2226:J2226"/>
    <mergeCell ref="K2226:M2226"/>
    <mergeCell ref="C2221:F2221"/>
    <mergeCell ref="H2221:O2221"/>
    <mergeCell ref="C2222:F2222"/>
    <mergeCell ref="H2222:O2222"/>
    <mergeCell ref="C2223:F2223"/>
    <mergeCell ref="H2223:O2223"/>
    <mergeCell ref="L2217:M2217"/>
    <mergeCell ref="N2217:O2217"/>
    <mergeCell ref="L2218:O2218"/>
    <mergeCell ref="L2219:M2219"/>
    <mergeCell ref="N2219:O2219"/>
    <mergeCell ref="C2220:F2220"/>
    <mergeCell ref="H2220:O2220"/>
    <mergeCell ref="F2212:G2212"/>
    <mergeCell ref="A2213:O2213"/>
    <mergeCell ref="B2214:O2214"/>
    <mergeCell ref="A2215:A2250"/>
    <mergeCell ref="B2215:C2216"/>
    <mergeCell ref="D2215:O2215"/>
    <mergeCell ref="D2216:O2216"/>
    <mergeCell ref="C2217:G2219"/>
    <mergeCell ref="H2217:I2219"/>
    <mergeCell ref="J2217:K2219"/>
    <mergeCell ref="C2207:E2212"/>
    <mergeCell ref="F2207:G2207"/>
    <mergeCell ref="I2207:K2207"/>
    <mergeCell ref="L2207:O2207"/>
    <mergeCell ref="F2208:G2208"/>
    <mergeCell ref="I2208:O2210"/>
    <mergeCell ref="F2209:G2209"/>
    <mergeCell ref="F2210:G2210"/>
    <mergeCell ref="F2211:G2211"/>
    <mergeCell ref="I2211:O2212"/>
    <mergeCell ref="N2226:N2227"/>
    <mergeCell ref="O2226:O2228"/>
    <mergeCell ref="C2228:D2228"/>
    <mergeCell ref="C2229:D2229"/>
    <mergeCell ref="C2230:D2230"/>
    <mergeCell ref="C2205:E2205"/>
    <mergeCell ref="F2205:G2205"/>
    <mergeCell ref="I2205:K2205"/>
    <mergeCell ref="L2205:O2205"/>
    <mergeCell ref="C2206:E2206"/>
    <mergeCell ref="F2206:G2206"/>
    <mergeCell ref="I2206:K2206"/>
    <mergeCell ref="L2206:O2206"/>
    <mergeCell ref="C2202:E2202"/>
    <mergeCell ref="F2202:G2202"/>
    <mergeCell ref="I2202:K2202"/>
    <mergeCell ref="L2202:O2202"/>
    <mergeCell ref="C2203:E2203"/>
    <mergeCell ref="F2203:G2203"/>
    <mergeCell ref="I2203:O2204"/>
    <mergeCell ref="C2204:E2204"/>
    <mergeCell ref="F2204:G2204"/>
    <mergeCell ref="C2200:E2201"/>
    <mergeCell ref="F2200:G2201"/>
    <mergeCell ref="I2200:K2200"/>
    <mergeCell ref="M2200:O2200"/>
    <mergeCell ref="I2201:K2201"/>
    <mergeCell ref="L2201:O2201"/>
    <mergeCell ref="J2197:K2197"/>
    <mergeCell ref="M2197:N2197"/>
    <mergeCell ref="F2198:G2198"/>
    <mergeCell ref="H2198:I2198"/>
    <mergeCell ref="J2198:K2198"/>
    <mergeCell ref="M2198:N2198"/>
    <mergeCell ref="C2194:D2194"/>
    <mergeCell ref="C2195:D2195"/>
    <mergeCell ref="C2196:D2196"/>
    <mergeCell ref="C2197:E2198"/>
    <mergeCell ref="F2197:G2197"/>
    <mergeCell ref="H2197:I2197"/>
    <mergeCell ref="C2186:F2186"/>
    <mergeCell ref="H2186:O2186"/>
    <mergeCell ref="C2187:F2187"/>
    <mergeCell ref="H2187:O2187"/>
    <mergeCell ref="C2188:D2189"/>
    <mergeCell ref="E2188:E2189"/>
    <mergeCell ref="F2188:F2189"/>
    <mergeCell ref="G2188:G2189"/>
    <mergeCell ref="H2188:J2188"/>
    <mergeCell ref="K2188:M2188"/>
    <mergeCell ref="C2183:F2183"/>
    <mergeCell ref="H2183:O2183"/>
    <mergeCell ref="C2184:F2184"/>
    <mergeCell ref="H2184:O2184"/>
    <mergeCell ref="C2185:F2185"/>
    <mergeCell ref="H2185:O2185"/>
    <mergeCell ref="C2199:H2199"/>
    <mergeCell ref="I2199:K2199"/>
    <mergeCell ref="M2199:O2199"/>
    <mergeCell ref="N2179:O2179"/>
    <mergeCell ref="L2180:O2180"/>
    <mergeCell ref="L2181:M2181"/>
    <mergeCell ref="N2181:O2181"/>
    <mergeCell ref="C2182:F2182"/>
    <mergeCell ref="H2182:O2182"/>
    <mergeCell ref="F2175:G2175"/>
    <mergeCell ref="B2176:O2176"/>
    <mergeCell ref="A2177:A2212"/>
    <mergeCell ref="B2177:C2178"/>
    <mergeCell ref="D2177:O2177"/>
    <mergeCell ref="D2178:O2178"/>
    <mergeCell ref="C2179:G2181"/>
    <mergeCell ref="H2179:I2181"/>
    <mergeCell ref="J2179:K2181"/>
    <mergeCell ref="L2179:M2179"/>
    <mergeCell ref="C2170:E2175"/>
    <mergeCell ref="F2170:G2170"/>
    <mergeCell ref="I2170:K2170"/>
    <mergeCell ref="L2170:O2170"/>
    <mergeCell ref="F2171:G2171"/>
    <mergeCell ref="I2171:O2173"/>
    <mergeCell ref="F2172:G2172"/>
    <mergeCell ref="F2173:G2173"/>
    <mergeCell ref="F2174:G2174"/>
    <mergeCell ref="I2174:O2175"/>
    <mergeCell ref="N2188:N2189"/>
    <mergeCell ref="O2188:O2190"/>
    <mergeCell ref="C2190:D2190"/>
    <mergeCell ref="C2191:D2191"/>
    <mergeCell ref="C2192:D2192"/>
    <mergeCell ref="C2193:D2193"/>
    <mergeCell ref="C2168:E2168"/>
    <mergeCell ref="F2168:G2168"/>
    <mergeCell ref="I2168:K2168"/>
    <mergeCell ref="L2168:O2168"/>
    <mergeCell ref="C2169:E2169"/>
    <mergeCell ref="F2169:G2169"/>
    <mergeCell ref="I2169:K2169"/>
    <mergeCell ref="L2169:O2169"/>
    <mergeCell ref="C2165:E2165"/>
    <mergeCell ref="F2165:G2165"/>
    <mergeCell ref="I2165:K2165"/>
    <mergeCell ref="L2165:O2165"/>
    <mergeCell ref="C2166:E2166"/>
    <mergeCell ref="F2166:G2166"/>
    <mergeCell ref="I2166:O2167"/>
    <mergeCell ref="C2167:E2167"/>
    <mergeCell ref="F2167:G2167"/>
    <mergeCell ref="C2162:H2162"/>
    <mergeCell ref="I2162:K2162"/>
    <mergeCell ref="M2162:O2162"/>
    <mergeCell ref="C2163:E2164"/>
    <mergeCell ref="F2163:G2164"/>
    <mergeCell ref="I2163:K2163"/>
    <mergeCell ref="M2163:O2163"/>
    <mergeCell ref="I2164:K2164"/>
    <mergeCell ref="L2164:O2164"/>
    <mergeCell ref="J2160:K2160"/>
    <mergeCell ref="M2160:N2160"/>
    <mergeCell ref="F2161:G2161"/>
    <mergeCell ref="H2161:I2161"/>
    <mergeCell ref="J2161:K2161"/>
    <mergeCell ref="M2161:N2161"/>
    <mergeCell ref="C2157:D2157"/>
    <mergeCell ref="C2158:D2158"/>
    <mergeCell ref="C2159:D2159"/>
    <mergeCell ref="C2160:E2161"/>
    <mergeCell ref="F2160:G2160"/>
    <mergeCell ref="H2160:I2160"/>
    <mergeCell ref="C2156:D2156"/>
    <mergeCell ref="C2149:F2149"/>
    <mergeCell ref="H2149:O2149"/>
    <mergeCell ref="C2150:F2150"/>
    <mergeCell ref="H2150:O2150"/>
    <mergeCell ref="C2151:D2152"/>
    <mergeCell ref="E2151:E2152"/>
    <mergeCell ref="F2151:F2152"/>
    <mergeCell ref="G2151:G2152"/>
    <mergeCell ref="H2151:J2151"/>
    <mergeCell ref="K2151:M2151"/>
    <mergeCell ref="C2146:F2146"/>
    <mergeCell ref="H2146:O2146"/>
    <mergeCell ref="C2147:F2147"/>
    <mergeCell ref="H2147:O2147"/>
    <mergeCell ref="C2148:F2148"/>
    <mergeCell ref="H2148:O2148"/>
    <mergeCell ref="L2142:M2142"/>
    <mergeCell ref="N2142:O2142"/>
    <mergeCell ref="L2143:O2143"/>
    <mergeCell ref="L2144:M2144"/>
    <mergeCell ref="N2144:O2144"/>
    <mergeCell ref="C2145:F2145"/>
    <mergeCell ref="H2145:O2145"/>
    <mergeCell ref="F2137:G2137"/>
    <mergeCell ref="A2138:O2138"/>
    <mergeCell ref="B2139:O2139"/>
    <mergeCell ref="A2140:A2175"/>
    <mergeCell ref="B2140:C2141"/>
    <mergeCell ref="D2140:O2140"/>
    <mergeCell ref="D2141:O2141"/>
    <mergeCell ref="C2142:G2144"/>
    <mergeCell ref="H2142:I2144"/>
    <mergeCell ref="J2142:K2144"/>
    <mergeCell ref="C2132:E2137"/>
    <mergeCell ref="F2132:G2132"/>
    <mergeCell ref="I2132:K2132"/>
    <mergeCell ref="L2132:O2132"/>
    <mergeCell ref="F2133:G2133"/>
    <mergeCell ref="I2133:O2135"/>
    <mergeCell ref="F2134:G2134"/>
    <mergeCell ref="F2135:G2135"/>
    <mergeCell ref="F2136:G2136"/>
    <mergeCell ref="I2136:O2137"/>
    <mergeCell ref="N2151:N2152"/>
    <mergeCell ref="O2151:O2153"/>
    <mergeCell ref="C2153:D2153"/>
    <mergeCell ref="C2154:D2154"/>
    <mergeCell ref="C2155:D2155"/>
    <mergeCell ref="C2130:E2130"/>
    <mergeCell ref="F2130:G2130"/>
    <mergeCell ref="I2130:K2130"/>
    <mergeCell ref="L2130:O2130"/>
    <mergeCell ref="C2131:E2131"/>
    <mergeCell ref="F2131:G2131"/>
    <mergeCell ref="I2131:K2131"/>
    <mergeCell ref="L2131:O2131"/>
    <mergeCell ref="C2127:E2127"/>
    <mergeCell ref="F2127:G2127"/>
    <mergeCell ref="I2127:K2127"/>
    <mergeCell ref="L2127:O2127"/>
    <mergeCell ref="C2128:E2128"/>
    <mergeCell ref="F2128:G2128"/>
    <mergeCell ref="I2128:O2129"/>
    <mergeCell ref="C2129:E2129"/>
    <mergeCell ref="F2129:G2129"/>
    <mergeCell ref="C2125:E2126"/>
    <mergeCell ref="F2125:G2126"/>
    <mergeCell ref="I2125:K2125"/>
    <mergeCell ref="M2125:O2125"/>
    <mergeCell ref="I2126:K2126"/>
    <mergeCell ref="L2126:O2126"/>
    <mergeCell ref="J2122:K2122"/>
    <mergeCell ref="M2122:N2122"/>
    <mergeCell ref="F2123:G2123"/>
    <mergeCell ref="H2123:I2123"/>
    <mergeCell ref="J2123:K2123"/>
    <mergeCell ref="M2123:N2123"/>
    <mergeCell ref="C2119:D2119"/>
    <mergeCell ref="C2120:D2120"/>
    <mergeCell ref="C2121:D2121"/>
    <mergeCell ref="C2122:E2123"/>
    <mergeCell ref="F2122:G2122"/>
    <mergeCell ref="H2122:I2122"/>
    <mergeCell ref="C2111:F2111"/>
    <mergeCell ref="H2111:O2111"/>
    <mergeCell ref="C2112:F2112"/>
    <mergeCell ref="H2112:O2112"/>
    <mergeCell ref="C2113:D2114"/>
    <mergeCell ref="E2113:E2114"/>
    <mergeCell ref="F2113:F2114"/>
    <mergeCell ref="G2113:G2114"/>
    <mergeCell ref="H2113:J2113"/>
    <mergeCell ref="K2113:M2113"/>
    <mergeCell ref="C2108:F2108"/>
    <mergeCell ref="H2108:O2108"/>
    <mergeCell ref="C2109:F2109"/>
    <mergeCell ref="H2109:O2109"/>
    <mergeCell ref="C2110:F2110"/>
    <mergeCell ref="H2110:O2110"/>
    <mergeCell ref="C2124:H2124"/>
    <mergeCell ref="I2124:K2124"/>
    <mergeCell ref="M2124:O2124"/>
    <mergeCell ref="N2104:O2104"/>
    <mergeCell ref="L2105:O2105"/>
    <mergeCell ref="L2106:M2106"/>
    <mergeCell ref="N2106:O2106"/>
    <mergeCell ref="C2107:F2107"/>
    <mergeCell ref="H2107:O2107"/>
    <mergeCell ref="F2100:G2100"/>
    <mergeCell ref="B2101:O2101"/>
    <mergeCell ref="A2102:A2137"/>
    <mergeCell ref="B2102:C2103"/>
    <mergeCell ref="D2102:O2102"/>
    <mergeCell ref="D2103:O2103"/>
    <mergeCell ref="C2104:G2106"/>
    <mergeCell ref="H2104:I2106"/>
    <mergeCell ref="J2104:K2106"/>
    <mergeCell ref="L2104:M2104"/>
    <mergeCell ref="C2095:E2100"/>
    <mergeCell ref="F2095:G2095"/>
    <mergeCell ref="I2095:K2095"/>
    <mergeCell ref="L2095:O2095"/>
    <mergeCell ref="F2096:G2096"/>
    <mergeCell ref="I2096:O2098"/>
    <mergeCell ref="F2097:G2097"/>
    <mergeCell ref="F2098:G2098"/>
    <mergeCell ref="F2099:G2099"/>
    <mergeCell ref="I2099:O2100"/>
    <mergeCell ref="N2113:N2114"/>
    <mergeCell ref="O2113:O2115"/>
    <mergeCell ref="C2115:D2115"/>
    <mergeCell ref="C2116:D2116"/>
    <mergeCell ref="C2117:D2117"/>
    <mergeCell ref="C2118:D2118"/>
    <mergeCell ref="C2093:E2093"/>
    <mergeCell ref="F2093:G2093"/>
    <mergeCell ref="I2093:K2093"/>
    <mergeCell ref="L2093:O2093"/>
    <mergeCell ref="C2094:E2094"/>
    <mergeCell ref="F2094:G2094"/>
    <mergeCell ref="I2094:K2094"/>
    <mergeCell ref="L2094:O2094"/>
    <mergeCell ref="C2090:E2090"/>
    <mergeCell ref="F2090:G2090"/>
    <mergeCell ref="I2090:K2090"/>
    <mergeCell ref="L2090:O2090"/>
    <mergeCell ref="C2091:E2091"/>
    <mergeCell ref="F2091:G2091"/>
    <mergeCell ref="I2091:O2092"/>
    <mergeCell ref="C2092:E2092"/>
    <mergeCell ref="F2092:G2092"/>
    <mergeCell ref="C2087:H2087"/>
    <mergeCell ref="I2087:K2087"/>
    <mergeCell ref="M2087:O2087"/>
    <mergeCell ref="C2088:E2089"/>
    <mergeCell ref="F2088:G2089"/>
    <mergeCell ref="I2088:K2088"/>
    <mergeCell ref="M2088:O2088"/>
    <mergeCell ref="I2089:K2089"/>
    <mergeCell ref="L2089:O2089"/>
    <mergeCell ref="J2085:K2085"/>
    <mergeCell ref="M2085:N2085"/>
    <mergeCell ref="F2086:G2086"/>
    <mergeCell ref="H2086:I2086"/>
    <mergeCell ref="J2086:K2086"/>
    <mergeCell ref="M2086:N2086"/>
    <mergeCell ref="C2082:D2082"/>
    <mergeCell ref="C2083:D2083"/>
    <mergeCell ref="C2084:D2084"/>
    <mergeCell ref="C2085:E2086"/>
    <mergeCell ref="F2085:G2085"/>
    <mergeCell ref="H2085:I2085"/>
    <mergeCell ref="C2081:D2081"/>
    <mergeCell ref="C2074:F2074"/>
    <mergeCell ref="H2074:O2074"/>
    <mergeCell ref="C2075:F2075"/>
    <mergeCell ref="H2075:O2075"/>
    <mergeCell ref="C2076:D2077"/>
    <mergeCell ref="E2076:E2077"/>
    <mergeCell ref="F2076:F2077"/>
    <mergeCell ref="G2076:G2077"/>
    <mergeCell ref="H2076:J2076"/>
    <mergeCell ref="K2076:M2076"/>
    <mergeCell ref="C2071:F2071"/>
    <mergeCell ref="H2071:O2071"/>
    <mergeCell ref="C2072:F2072"/>
    <mergeCell ref="H2072:O2072"/>
    <mergeCell ref="C2073:F2073"/>
    <mergeCell ref="H2073:O2073"/>
    <mergeCell ref="L2067:M2067"/>
    <mergeCell ref="N2067:O2067"/>
    <mergeCell ref="L2068:O2068"/>
    <mergeCell ref="L2069:M2069"/>
    <mergeCell ref="N2069:O2069"/>
    <mergeCell ref="C2070:F2070"/>
    <mergeCell ref="H2070:O2070"/>
    <mergeCell ref="F2062:G2062"/>
    <mergeCell ref="A2063:O2063"/>
    <mergeCell ref="B2064:O2064"/>
    <mergeCell ref="A2065:A2100"/>
    <mergeCell ref="B2065:C2066"/>
    <mergeCell ref="D2065:O2065"/>
    <mergeCell ref="D2066:O2066"/>
    <mergeCell ref="C2067:G2069"/>
    <mergeCell ref="H2067:I2069"/>
    <mergeCell ref="J2067:K2069"/>
    <mergeCell ref="C2057:E2062"/>
    <mergeCell ref="F2057:G2057"/>
    <mergeCell ref="I2057:K2057"/>
    <mergeCell ref="L2057:O2057"/>
    <mergeCell ref="F2058:G2058"/>
    <mergeCell ref="I2058:O2060"/>
    <mergeCell ref="F2059:G2059"/>
    <mergeCell ref="F2060:G2060"/>
    <mergeCell ref="F2061:G2061"/>
    <mergeCell ref="I2061:O2062"/>
    <mergeCell ref="N2076:N2077"/>
    <mergeCell ref="O2076:O2078"/>
    <mergeCell ref="C2078:D2078"/>
    <mergeCell ref="C2079:D2079"/>
    <mergeCell ref="C2080:D2080"/>
    <mergeCell ref="C2055:E2055"/>
    <mergeCell ref="F2055:G2055"/>
    <mergeCell ref="I2055:K2055"/>
    <mergeCell ref="L2055:O2055"/>
    <mergeCell ref="C2056:E2056"/>
    <mergeCell ref="F2056:G2056"/>
    <mergeCell ref="I2056:K2056"/>
    <mergeCell ref="L2056:O2056"/>
    <mergeCell ref="C2052:E2052"/>
    <mergeCell ref="F2052:G2052"/>
    <mergeCell ref="I2052:K2052"/>
    <mergeCell ref="L2052:O2052"/>
    <mergeCell ref="C2053:E2053"/>
    <mergeCell ref="F2053:G2053"/>
    <mergeCell ref="I2053:O2054"/>
    <mergeCell ref="C2054:E2054"/>
    <mergeCell ref="F2054:G2054"/>
    <mergeCell ref="C2050:E2051"/>
    <mergeCell ref="F2050:G2051"/>
    <mergeCell ref="I2050:K2050"/>
    <mergeCell ref="M2050:O2050"/>
    <mergeCell ref="I2051:K2051"/>
    <mergeCell ref="L2051:O2051"/>
    <mergeCell ref="J2047:K2047"/>
    <mergeCell ref="M2047:N2047"/>
    <mergeCell ref="F2048:G2048"/>
    <mergeCell ref="H2048:I2048"/>
    <mergeCell ref="J2048:K2048"/>
    <mergeCell ref="M2048:N2048"/>
    <mergeCell ref="C2044:D2044"/>
    <mergeCell ref="C2045:D2045"/>
    <mergeCell ref="C2046:D2046"/>
    <mergeCell ref="C2047:E2048"/>
    <mergeCell ref="F2047:G2047"/>
    <mergeCell ref="H2047:I2047"/>
    <mergeCell ref="C2036:F2036"/>
    <mergeCell ref="H2036:O2036"/>
    <mergeCell ref="C2037:F2037"/>
    <mergeCell ref="H2037:O2037"/>
    <mergeCell ref="C2038:D2039"/>
    <mergeCell ref="E2038:E2039"/>
    <mergeCell ref="F2038:F2039"/>
    <mergeCell ref="G2038:G2039"/>
    <mergeCell ref="H2038:J2038"/>
    <mergeCell ref="K2038:M2038"/>
    <mergeCell ref="C2033:F2033"/>
    <mergeCell ref="H2033:O2033"/>
    <mergeCell ref="C2034:F2034"/>
    <mergeCell ref="H2034:O2034"/>
    <mergeCell ref="C2035:F2035"/>
    <mergeCell ref="H2035:O2035"/>
    <mergeCell ref="C2049:H2049"/>
    <mergeCell ref="I2049:K2049"/>
    <mergeCell ref="M2049:O2049"/>
    <mergeCell ref="N2029:O2029"/>
    <mergeCell ref="L2030:O2030"/>
    <mergeCell ref="L2031:M2031"/>
    <mergeCell ref="N2031:O2031"/>
    <mergeCell ref="C2032:F2032"/>
    <mergeCell ref="H2032:O2032"/>
    <mergeCell ref="F2025:G2025"/>
    <mergeCell ref="B2026:O2026"/>
    <mergeCell ref="A2027:A2062"/>
    <mergeCell ref="B2027:C2028"/>
    <mergeCell ref="D2027:O2027"/>
    <mergeCell ref="D2028:O2028"/>
    <mergeCell ref="C2029:G2031"/>
    <mergeCell ref="H2029:I2031"/>
    <mergeCell ref="J2029:K2031"/>
    <mergeCell ref="L2029:M2029"/>
    <mergeCell ref="C2020:E2025"/>
    <mergeCell ref="F2020:G2020"/>
    <mergeCell ref="I2020:K2020"/>
    <mergeCell ref="L2020:O2020"/>
    <mergeCell ref="F2021:G2021"/>
    <mergeCell ref="I2021:O2023"/>
    <mergeCell ref="F2022:G2022"/>
    <mergeCell ref="F2023:G2023"/>
    <mergeCell ref="F2024:G2024"/>
    <mergeCell ref="I2024:O2025"/>
    <mergeCell ref="N2038:N2039"/>
    <mergeCell ref="O2038:O2040"/>
    <mergeCell ref="C2040:D2040"/>
    <mergeCell ref="C2041:D2041"/>
    <mergeCell ref="C2042:D2042"/>
    <mergeCell ref="C2043:D2043"/>
    <mergeCell ref="C2018:E2018"/>
    <mergeCell ref="F2018:G2018"/>
    <mergeCell ref="I2018:K2018"/>
    <mergeCell ref="L2018:O2018"/>
    <mergeCell ref="C2019:E2019"/>
    <mergeCell ref="F2019:G2019"/>
    <mergeCell ref="I2019:K2019"/>
    <mergeCell ref="L2019:O2019"/>
    <mergeCell ref="C2015:E2015"/>
    <mergeCell ref="F2015:G2015"/>
    <mergeCell ref="I2015:K2015"/>
    <mergeCell ref="L2015:O2015"/>
    <mergeCell ref="C2016:E2016"/>
    <mergeCell ref="F2016:G2016"/>
    <mergeCell ref="I2016:O2017"/>
    <mergeCell ref="C2017:E2017"/>
    <mergeCell ref="F2017:G2017"/>
    <mergeCell ref="C2012:H2012"/>
    <mergeCell ref="I2012:K2012"/>
    <mergeCell ref="M2012:O2012"/>
    <mergeCell ref="C2013:E2014"/>
    <mergeCell ref="F2013:G2014"/>
    <mergeCell ref="I2013:K2013"/>
    <mergeCell ref="M2013:O2013"/>
    <mergeCell ref="I2014:K2014"/>
    <mergeCell ref="L2014:O2014"/>
    <mergeCell ref="J2010:K2010"/>
    <mergeCell ref="M2010:N2010"/>
    <mergeCell ref="F2011:G2011"/>
    <mergeCell ref="H2011:I2011"/>
    <mergeCell ref="J2011:K2011"/>
    <mergeCell ref="M2011:N2011"/>
    <mergeCell ref="C2007:D2007"/>
    <mergeCell ref="C2008:D2008"/>
    <mergeCell ref="C2009:D2009"/>
    <mergeCell ref="C2010:E2011"/>
    <mergeCell ref="F2010:G2010"/>
    <mergeCell ref="H2010:I2010"/>
    <mergeCell ref="C2006:D2006"/>
    <mergeCell ref="C1999:F1999"/>
    <mergeCell ref="H1999:O1999"/>
    <mergeCell ref="C2000:F2000"/>
    <mergeCell ref="H2000:O2000"/>
    <mergeCell ref="C2001:D2002"/>
    <mergeCell ref="E2001:E2002"/>
    <mergeCell ref="F2001:F2002"/>
    <mergeCell ref="G2001:G2002"/>
    <mergeCell ref="H2001:J2001"/>
    <mergeCell ref="K2001:M2001"/>
    <mergeCell ref="C1996:F1996"/>
    <mergeCell ref="H1996:O1996"/>
    <mergeCell ref="C1997:F1997"/>
    <mergeCell ref="H1997:O1997"/>
    <mergeCell ref="C1998:F1998"/>
    <mergeCell ref="H1998:O1998"/>
    <mergeCell ref="L1992:M1992"/>
    <mergeCell ref="N1992:O1992"/>
    <mergeCell ref="L1993:O1993"/>
    <mergeCell ref="L1994:M1994"/>
    <mergeCell ref="N1994:O1994"/>
    <mergeCell ref="C1995:F1995"/>
    <mergeCell ref="H1995:O1995"/>
    <mergeCell ref="F1987:G1987"/>
    <mergeCell ref="A1988:O1988"/>
    <mergeCell ref="B1989:O1989"/>
    <mergeCell ref="A1990:A2025"/>
    <mergeCell ref="B1990:C1991"/>
    <mergeCell ref="D1990:O1990"/>
    <mergeCell ref="D1991:O1991"/>
    <mergeCell ref="C1992:G1994"/>
    <mergeCell ref="H1992:I1994"/>
    <mergeCell ref="J1992:K1994"/>
    <mergeCell ref="C1982:E1987"/>
    <mergeCell ref="F1982:G1982"/>
    <mergeCell ref="I1982:K1982"/>
    <mergeCell ref="L1982:O1982"/>
    <mergeCell ref="F1983:G1983"/>
    <mergeCell ref="I1983:O1985"/>
    <mergeCell ref="F1984:G1984"/>
    <mergeCell ref="F1985:G1985"/>
    <mergeCell ref="F1986:G1986"/>
    <mergeCell ref="I1986:O1987"/>
    <mergeCell ref="N2001:N2002"/>
    <mergeCell ref="O2001:O2003"/>
    <mergeCell ref="C2003:D2003"/>
    <mergeCell ref="C2004:D2004"/>
    <mergeCell ref="C2005:D2005"/>
    <mergeCell ref="C1980:E1980"/>
    <mergeCell ref="F1980:G1980"/>
    <mergeCell ref="I1980:K1980"/>
    <mergeCell ref="L1980:O1980"/>
    <mergeCell ref="C1981:E1981"/>
    <mergeCell ref="F1981:G1981"/>
    <mergeCell ref="I1981:K1981"/>
    <mergeCell ref="L1981:O1981"/>
    <mergeCell ref="C1977:E1977"/>
    <mergeCell ref="F1977:G1977"/>
    <mergeCell ref="I1977:K1977"/>
    <mergeCell ref="L1977:O1977"/>
    <mergeCell ref="C1978:E1978"/>
    <mergeCell ref="F1978:G1978"/>
    <mergeCell ref="I1978:O1979"/>
    <mergeCell ref="C1979:E1979"/>
    <mergeCell ref="F1979:G1979"/>
    <mergeCell ref="C1975:E1976"/>
    <mergeCell ref="F1975:G1976"/>
    <mergeCell ref="I1975:K1975"/>
    <mergeCell ref="M1975:O1975"/>
    <mergeCell ref="I1976:K1976"/>
    <mergeCell ref="L1976:O1976"/>
    <mergeCell ref="J1972:K1972"/>
    <mergeCell ref="M1972:N1972"/>
    <mergeCell ref="F1973:G1973"/>
    <mergeCell ref="H1973:I1973"/>
    <mergeCell ref="J1973:K1973"/>
    <mergeCell ref="M1973:N1973"/>
    <mergeCell ref="C1969:D1969"/>
    <mergeCell ref="C1970:D1970"/>
    <mergeCell ref="C1971:D1971"/>
    <mergeCell ref="C1972:E1973"/>
    <mergeCell ref="F1972:G1972"/>
    <mergeCell ref="H1972:I1972"/>
    <mergeCell ref="C1961:F1961"/>
    <mergeCell ref="H1961:O1961"/>
    <mergeCell ref="C1962:F1962"/>
    <mergeCell ref="H1962:O1962"/>
    <mergeCell ref="C1963:D1964"/>
    <mergeCell ref="E1963:E1964"/>
    <mergeCell ref="F1963:F1964"/>
    <mergeCell ref="G1963:G1964"/>
    <mergeCell ref="H1963:J1963"/>
    <mergeCell ref="K1963:M1963"/>
    <mergeCell ref="C1958:F1958"/>
    <mergeCell ref="H1958:O1958"/>
    <mergeCell ref="C1959:F1959"/>
    <mergeCell ref="H1959:O1959"/>
    <mergeCell ref="C1960:F1960"/>
    <mergeCell ref="H1960:O1960"/>
    <mergeCell ref="C1974:H1974"/>
    <mergeCell ref="I1974:K1974"/>
    <mergeCell ref="M1974:O1974"/>
    <mergeCell ref="N1954:O1954"/>
    <mergeCell ref="L1955:O1955"/>
    <mergeCell ref="L1956:M1956"/>
    <mergeCell ref="N1956:O1956"/>
    <mergeCell ref="C1957:F1957"/>
    <mergeCell ref="H1957:O1957"/>
    <mergeCell ref="F1950:G1950"/>
    <mergeCell ref="B1951:O1951"/>
    <mergeCell ref="A1952:A1987"/>
    <mergeCell ref="B1952:C1953"/>
    <mergeCell ref="D1952:O1952"/>
    <mergeCell ref="D1953:O1953"/>
    <mergeCell ref="C1954:G1956"/>
    <mergeCell ref="H1954:I1956"/>
    <mergeCell ref="J1954:K1956"/>
    <mergeCell ref="L1954:M1954"/>
    <mergeCell ref="C1945:E1950"/>
    <mergeCell ref="F1945:G1945"/>
    <mergeCell ref="I1945:K1945"/>
    <mergeCell ref="L1945:O1945"/>
    <mergeCell ref="F1946:G1946"/>
    <mergeCell ref="I1946:O1948"/>
    <mergeCell ref="F1947:G1947"/>
    <mergeCell ref="F1948:G1948"/>
    <mergeCell ref="F1949:G1949"/>
    <mergeCell ref="I1949:O1950"/>
    <mergeCell ref="N1963:N1964"/>
    <mergeCell ref="O1963:O1965"/>
    <mergeCell ref="C1965:D1965"/>
    <mergeCell ref="C1966:D1966"/>
    <mergeCell ref="C1967:D1967"/>
    <mergeCell ref="C1968:D1968"/>
    <mergeCell ref="C1943:E1943"/>
    <mergeCell ref="F1943:G1943"/>
    <mergeCell ref="I1943:K1943"/>
    <mergeCell ref="L1943:O1943"/>
    <mergeCell ref="C1944:E1944"/>
    <mergeCell ref="F1944:G1944"/>
    <mergeCell ref="I1944:K1944"/>
    <mergeCell ref="L1944:O1944"/>
    <mergeCell ref="C1940:E1940"/>
    <mergeCell ref="F1940:G1940"/>
    <mergeCell ref="I1940:K1940"/>
    <mergeCell ref="L1940:O1940"/>
    <mergeCell ref="C1941:E1941"/>
    <mergeCell ref="F1941:G1941"/>
    <mergeCell ref="I1941:O1942"/>
    <mergeCell ref="C1942:E1942"/>
    <mergeCell ref="F1942:G1942"/>
    <mergeCell ref="C1937:H1937"/>
    <mergeCell ref="I1937:K1937"/>
    <mergeCell ref="M1937:O1937"/>
    <mergeCell ref="C1938:E1939"/>
    <mergeCell ref="F1938:G1939"/>
    <mergeCell ref="I1938:K1938"/>
    <mergeCell ref="M1938:O1938"/>
    <mergeCell ref="I1939:K1939"/>
    <mergeCell ref="L1939:O1939"/>
    <mergeCell ref="J1935:K1935"/>
    <mergeCell ref="M1935:N1935"/>
    <mergeCell ref="F1936:G1936"/>
    <mergeCell ref="H1936:I1936"/>
    <mergeCell ref="J1936:K1936"/>
    <mergeCell ref="M1936:N1936"/>
    <mergeCell ref="C1932:D1932"/>
    <mergeCell ref="C1933:D1933"/>
    <mergeCell ref="C1934:D1934"/>
    <mergeCell ref="C1935:E1936"/>
    <mergeCell ref="F1935:G1935"/>
    <mergeCell ref="H1935:I1935"/>
    <mergeCell ref="C1931:D1931"/>
    <mergeCell ref="C1924:F1924"/>
    <mergeCell ref="H1924:O1924"/>
    <mergeCell ref="C1925:F1925"/>
    <mergeCell ref="H1925:O1925"/>
    <mergeCell ref="C1926:D1927"/>
    <mergeCell ref="E1926:E1927"/>
    <mergeCell ref="F1926:F1927"/>
    <mergeCell ref="G1926:G1927"/>
    <mergeCell ref="H1926:J1926"/>
    <mergeCell ref="K1926:M1926"/>
    <mergeCell ref="C1921:F1921"/>
    <mergeCell ref="H1921:O1921"/>
    <mergeCell ref="C1922:F1922"/>
    <mergeCell ref="H1922:O1922"/>
    <mergeCell ref="C1923:F1923"/>
    <mergeCell ref="H1923:O1923"/>
    <mergeCell ref="L1917:M1917"/>
    <mergeCell ref="N1917:O1917"/>
    <mergeCell ref="L1918:O1918"/>
    <mergeCell ref="L1919:M1919"/>
    <mergeCell ref="N1919:O1919"/>
    <mergeCell ref="C1920:F1920"/>
    <mergeCell ref="H1920:O1920"/>
    <mergeCell ref="F1912:G1912"/>
    <mergeCell ref="A1913:O1913"/>
    <mergeCell ref="B1914:O1914"/>
    <mergeCell ref="A1915:A1950"/>
    <mergeCell ref="B1915:C1916"/>
    <mergeCell ref="D1915:O1915"/>
    <mergeCell ref="D1916:O1916"/>
    <mergeCell ref="C1917:G1919"/>
    <mergeCell ref="H1917:I1919"/>
    <mergeCell ref="J1917:K1919"/>
    <mergeCell ref="C1907:E1912"/>
    <mergeCell ref="F1907:G1907"/>
    <mergeCell ref="I1907:K1907"/>
    <mergeCell ref="L1907:O1907"/>
    <mergeCell ref="F1908:G1908"/>
    <mergeCell ref="I1908:O1910"/>
    <mergeCell ref="F1909:G1909"/>
    <mergeCell ref="F1910:G1910"/>
    <mergeCell ref="F1911:G1911"/>
    <mergeCell ref="I1911:O1912"/>
    <mergeCell ref="N1926:N1927"/>
    <mergeCell ref="O1926:O1928"/>
    <mergeCell ref="C1928:D1928"/>
    <mergeCell ref="C1929:D1929"/>
    <mergeCell ref="C1930:D1930"/>
    <mergeCell ref="C1905:E1905"/>
    <mergeCell ref="F1905:G1905"/>
    <mergeCell ref="I1905:K1905"/>
    <mergeCell ref="L1905:O1905"/>
    <mergeCell ref="C1906:E1906"/>
    <mergeCell ref="F1906:G1906"/>
    <mergeCell ref="I1906:K1906"/>
    <mergeCell ref="L1906:O1906"/>
    <mergeCell ref="C1902:E1902"/>
    <mergeCell ref="F1902:G1902"/>
    <mergeCell ref="I1902:K1902"/>
    <mergeCell ref="L1902:O1902"/>
    <mergeCell ref="C1903:E1903"/>
    <mergeCell ref="F1903:G1903"/>
    <mergeCell ref="I1903:O1904"/>
    <mergeCell ref="C1904:E1904"/>
    <mergeCell ref="F1904:G1904"/>
    <mergeCell ref="C1900:E1901"/>
    <mergeCell ref="F1900:G1901"/>
    <mergeCell ref="I1900:K1900"/>
    <mergeCell ref="M1900:O1900"/>
    <mergeCell ref="I1901:K1901"/>
    <mergeCell ref="L1901:O1901"/>
    <mergeCell ref="J1897:K1897"/>
    <mergeCell ref="M1897:N1897"/>
    <mergeCell ref="F1898:G1898"/>
    <mergeCell ref="H1898:I1898"/>
    <mergeCell ref="J1898:K1898"/>
    <mergeCell ref="M1898:N1898"/>
    <mergeCell ref="C1894:D1894"/>
    <mergeCell ref="C1895:D1895"/>
    <mergeCell ref="C1896:D1896"/>
    <mergeCell ref="C1897:E1898"/>
    <mergeCell ref="F1897:G1897"/>
    <mergeCell ref="H1897:I1897"/>
    <mergeCell ref="C1886:F1886"/>
    <mergeCell ref="H1886:O1886"/>
    <mergeCell ref="C1887:F1887"/>
    <mergeCell ref="H1887:O1887"/>
    <mergeCell ref="C1888:D1889"/>
    <mergeCell ref="E1888:E1889"/>
    <mergeCell ref="F1888:F1889"/>
    <mergeCell ref="G1888:G1889"/>
    <mergeCell ref="H1888:J1888"/>
    <mergeCell ref="K1888:M1888"/>
    <mergeCell ref="C1883:F1883"/>
    <mergeCell ref="H1883:O1883"/>
    <mergeCell ref="C1884:F1884"/>
    <mergeCell ref="H1884:O1884"/>
    <mergeCell ref="C1885:F1885"/>
    <mergeCell ref="H1885:O1885"/>
    <mergeCell ref="C1899:H1899"/>
    <mergeCell ref="I1899:K1899"/>
    <mergeCell ref="M1899:O1899"/>
    <mergeCell ref="N1879:O1879"/>
    <mergeCell ref="L1880:O1880"/>
    <mergeCell ref="L1881:M1881"/>
    <mergeCell ref="N1881:O1881"/>
    <mergeCell ref="C1882:F1882"/>
    <mergeCell ref="H1882:O1882"/>
    <mergeCell ref="F1875:G1875"/>
    <mergeCell ref="B1876:O1876"/>
    <mergeCell ref="A1877:A1912"/>
    <mergeCell ref="B1877:C1878"/>
    <mergeCell ref="D1877:O1877"/>
    <mergeCell ref="D1878:O1878"/>
    <mergeCell ref="C1879:G1881"/>
    <mergeCell ref="H1879:I1881"/>
    <mergeCell ref="J1879:K1881"/>
    <mergeCell ref="L1879:M1879"/>
    <mergeCell ref="C1870:E1875"/>
    <mergeCell ref="F1870:G1870"/>
    <mergeCell ref="I1870:K1870"/>
    <mergeCell ref="L1870:O1870"/>
    <mergeCell ref="F1871:G1871"/>
    <mergeCell ref="I1871:O1873"/>
    <mergeCell ref="F1872:G1872"/>
    <mergeCell ref="F1873:G1873"/>
    <mergeCell ref="F1874:G1874"/>
    <mergeCell ref="I1874:O1875"/>
    <mergeCell ref="N1888:N1889"/>
    <mergeCell ref="O1888:O1890"/>
    <mergeCell ref="C1890:D1890"/>
    <mergeCell ref="C1891:D1891"/>
    <mergeCell ref="C1892:D1892"/>
    <mergeCell ref="C1893:D1893"/>
    <mergeCell ref="C1868:E1868"/>
    <mergeCell ref="F1868:G1868"/>
    <mergeCell ref="I1868:K1868"/>
    <mergeCell ref="L1868:O1868"/>
    <mergeCell ref="C1869:E1869"/>
    <mergeCell ref="F1869:G1869"/>
    <mergeCell ref="I1869:K1869"/>
    <mergeCell ref="L1869:O1869"/>
    <mergeCell ref="C1865:E1865"/>
    <mergeCell ref="F1865:G1865"/>
    <mergeCell ref="I1865:K1865"/>
    <mergeCell ref="L1865:O1865"/>
    <mergeCell ref="C1866:E1866"/>
    <mergeCell ref="F1866:G1866"/>
    <mergeCell ref="I1866:O1867"/>
    <mergeCell ref="C1867:E1867"/>
    <mergeCell ref="F1867:G1867"/>
    <mergeCell ref="C1862:H1862"/>
    <mergeCell ref="I1862:K1862"/>
    <mergeCell ref="M1862:O1862"/>
    <mergeCell ref="C1863:E1864"/>
    <mergeCell ref="F1863:G1864"/>
    <mergeCell ref="I1863:K1863"/>
    <mergeCell ref="M1863:O1863"/>
    <mergeCell ref="I1864:K1864"/>
    <mergeCell ref="L1864:O1864"/>
    <mergeCell ref="J1860:K1860"/>
    <mergeCell ref="M1860:N1860"/>
    <mergeCell ref="F1861:G1861"/>
    <mergeCell ref="H1861:I1861"/>
    <mergeCell ref="J1861:K1861"/>
    <mergeCell ref="M1861:N1861"/>
    <mergeCell ref="C1857:D1857"/>
    <mergeCell ref="C1858:D1858"/>
    <mergeCell ref="C1859:D1859"/>
    <mergeCell ref="C1860:E1861"/>
    <mergeCell ref="F1860:G1860"/>
    <mergeCell ref="H1860:I1860"/>
    <mergeCell ref="C1856:D1856"/>
    <mergeCell ref="C1849:F1849"/>
    <mergeCell ref="H1849:O1849"/>
    <mergeCell ref="C1850:F1850"/>
    <mergeCell ref="H1850:O1850"/>
    <mergeCell ref="C1851:D1852"/>
    <mergeCell ref="E1851:E1852"/>
    <mergeCell ref="F1851:F1852"/>
    <mergeCell ref="G1851:G1852"/>
    <mergeCell ref="H1851:J1851"/>
    <mergeCell ref="K1851:M1851"/>
    <mergeCell ref="C1846:F1846"/>
    <mergeCell ref="H1846:O1846"/>
    <mergeCell ref="C1847:F1847"/>
    <mergeCell ref="H1847:O1847"/>
    <mergeCell ref="C1848:F1848"/>
    <mergeCell ref="H1848:O1848"/>
    <mergeCell ref="L1842:M1842"/>
    <mergeCell ref="N1842:O1842"/>
    <mergeCell ref="L1843:O1843"/>
    <mergeCell ref="L1844:M1844"/>
    <mergeCell ref="N1844:O1844"/>
    <mergeCell ref="C1845:F1845"/>
    <mergeCell ref="H1845:O1845"/>
    <mergeCell ref="F1837:G1837"/>
    <mergeCell ref="A1838:O1838"/>
    <mergeCell ref="B1839:O1839"/>
    <mergeCell ref="A1840:A1875"/>
    <mergeCell ref="B1840:C1841"/>
    <mergeCell ref="D1840:O1840"/>
    <mergeCell ref="D1841:O1841"/>
    <mergeCell ref="C1842:G1844"/>
    <mergeCell ref="H1842:I1844"/>
    <mergeCell ref="J1842:K1844"/>
    <mergeCell ref="C1832:E1837"/>
    <mergeCell ref="F1832:G1832"/>
    <mergeCell ref="I1832:K1832"/>
    <mergeCell ref="L1832:O1832"/>
    <mergeCell ref="F1833:G1833"/>
    <mergeCell ref="I1833:O1835"/>
    <mergeCell ref="F1834:G1834"/>
    <mergeCell ref="F1835:G1835"/>
    <mergeCell ref="F1836:G1836"/>
    <mergeCell ref="I1836:O1837"/>
    <mergeCell ref="N1851:N1852"/>
    <mergeCell ref="O1851:O1853"/>
    <mergeCell ref="C1853:D1853"/>
    <mergeCell ref="C1854:D1854"/>
    <mergeCell ref="C1855:D1855"/>
    <mergeCell ref="C1830:E1830"/>
    <mergeCell ref="F1830:G1830"/>
    <mergeCell ref="I1830:K1830"/>
    <mergeCell ref="L1830:O1830"/>
    <mergeCell ref="C1831:E1831"/>
    <mergeCell ref="F1831:G1831"/>
    <mergeCell ref="I1831:K1831"/>
    <mergeCell ref="L1831:O1831"/>
    <mergeCell ref="C1827:E1827"/>
    <mergeCell ref="F1827:G1827"/>
    <mergeCell ref="I1827:K1827"/>
    <mergeCell ref="L1827:O1827"/>
    <mergeCell ref="C1828:E1828"/>
    <mergeCell ref="F1828:G1828"/>
    <mergeCell ref="I1828:O1829"/>
    <mergeCell ref="C1829:E1829"/>
    <mergeCell ref="F1829:G1829"/>
    <mergeCell ref="C1825:E1826"/>
    <mergeCell ref="F1825:G1826"/>
    <mergeCell ref="I1825:K1825"/>
    <mergeCell ref="M1825:O1825"/>
    <mergeCell ref="I1826:K1826"/>
    <mergeCell ref="L1826:O1826"/>
    <mergeCell ref="J1822:K1822"/>
    <mergeCell ref="M1822:N1822"/>
    <mergeCell ref="F1823:G1823"/>
    <mergeCell ref="H1823:I1823"/>
    <mergeCell ref="J1823:K1823"/>
    <mergeCell ref="M1823:N1823"/>
    <mergeCell ref="C1819:D1819"/>
    <mergeCell ref="C1820:D1820"/>
    <mergeCell ref="C1821:D1821"/>
    <mergeCell ref="C1822:E1823"/>
    <mergeCell ref="F1822:G1822"/>
    <mergeCell ref="H1822:I1822"/>
    <mergeCell ref="C1811:F1811"/>
    <mergeCell ref="H1811:O1811"/>
    <mergeCell ref="C1812:F1812"/>
    <mergeCell ref="H1812:O1812"/>
    <mergeCell ref="C1813:D1814"/>
    <mergeCell ref="E1813:E1814"/>
    <mergeCell ref="F1813:F1814"/>
    <mergeCell ref="G1813:G1814"/>
    <mergeCell ref="H1813:J1813"/>
    <mergeCell ref="K1813:M1813"/>
    <mergeCell ref="C1808:F1808"/>
    <mergeCell ref="H1808:O1808"/>
    <mergeCell ref="C1809:F1809"/>
    <mergeCell ref="H1809:O1809"/>
    <mergeCell ref="C1810:F1810"/>
    <mergeCell ref="H1810:O1810"/>
    <mergeCell ref="C1824:H1824"/>
    <mergeCell ref="I1824:K1824"/>
    <mergeCell ref="M1824:O1824"/>
    <mergeCell ref="N1804:O1804"/>
    <mergeCell ref="L1805:O1805"/>
    <mergeCell ref="L1806:M1806"/>
    <mergeCell ref="N1806:O1806"/>
    <mergeCell ref="C1807:F1807"/>
    <mergeCell ref="H1807:O1807"/>
    <mergeCell ref="F1800:G1800"/>
    <mergeCell ref="B1801:O1801"/>
    <mergeCell ref="A1802:A1837"/>
    <mergeCell ref="B1802:C1803"/>
    <mergeCell ref="D1802:O1802"/>
    <mergeCell ref="D1803:O1803"/>
    <mergeCell ref="C1804:G1806"/>
    <mergeCell ref="H1804:I1806"/>
    <mergeCell ref="J1804:K1806"/>
    <mergeCell ref="L1804:M1804"/>
    <mergeCell ref="C1795:E1800"/>
    <mergeCell ref="F1795:G1795"/>
    <mergeCell ref="I1795:K1795"/>
    <mergeCell ref="L1795:O1795"/>
    <mergeCell ref="F1796:G1796"/>
    <mergeCell ref="I1796:O1798"/>
    <mergeCell ref="F1797:G1797"/>
    <mergeCell ref="F1798:G1798"/>
    <mergeCell ref="F1799:G1799"/>
    <mergeCell ref="I1799:O1800"/>
    <mergeCell ref="N1813:N1814"/>
    <mergeCell ref="O1813:O1815"/>
    <mergeCell ref="C1815:D1815"/>
    <mergeCell ref="C1816:D1816"/>
    <mergeCell ref="C1817:D1817"/>
    <mergeCell ref="C1818:D1818"/>
    <mergeCell ref="C1793:E1793"/>
    <mergeCell ref="F1793:G1793"/>
    <mergeCell ref="I1793:K1793"/>
    <mergeCell ref="L1793:O1793"/>
    <mergeCell ref="C1794:E1794"/>
    <mergeCell ref="F1794:G1794"/>
    <mergeCell ref="I1794:K1794"/>
    <mergeCell ref="L1794:O1794"/>
    <mergeCell ref="C1790:E1790"/>
    <mergeCell ref="F1790:G1790"/>
    <mergeCell ref="I1790:K1790"/>
    <mergeCell ref="L1790:O1790"/>
    <mergeCell ref="C1791:E1791"/>
    <mergeCell ref="F1791:G1791"/>
    <mergeCell ref="I1791:O1792"/>
    <mergeCell ref="C1792:E1792"/>
    <mergeCell ref="F1792:G1792"/>
    <mergeCell ref="C1787:H1787"/>
    <mergeCell ref="I1787:K1787"/>
    <mergeCell ref="M1787:O1787"/>
    <mergeCell ref="C1788:E1789"/>
    <mergeCell ref="F1788:G1789"/>
    <mergeCell ref="I1788:K1788"/>
    <mergeCell ref="M1788:O1788"/>
    <mergeCell ref="I1789:K1789"/>
    <mergeCell ref="L1789:O1789"/>
    <mergeCell ref="J1785:K1785"/>
    <mergeCell ref="M1785:N1785"/>
    <mergeCell ref="F1786:G1786"/>
    <mergeCell ref="H1786:I1786"/>
    <mergeCell ref="J1786:K1786"/>
    <mergeCell ref="M1786:N1786"/>
    <mergeCell ref="C1782:D1782"/>
    <mergeCell ref="C1783:D1783"/>
    <mergeCell ref="C1784:D1784"/>
    <mergeCell ref="C1785:E1786"/>
    <mergeCell ref="F1785:G1785"/>
    <mergeCell ref="H1785:I1785"/>
    <mergeCell ref="C1781:D1781"/>
    <mergeCell ref="C1774:F1774"/>
    <mergeCell ref="H1774:O1774"/>
    <mergeCell ref="C1775:F1775"/>
    <mergeCell ref="H1775:O1775"/>
    <mergeCell ref="C1776:D1777"/>
    <mergeCell ref="E1776:E1777"/>
    <mergeCell ref="F1776:F1777"/>
    <mergeCell ref="G1776:G1777"/>
    <mergeCell ref="H1776:J1776"/>
    <mergeCell ref="K1776:M1776"/>
    <mergeCell ref="C1771:F1771"/>
    <mergeCell ref="H1771:O1771"/>
    <mergeCell ref="C1772:F1772"/>
    <mergeCell ref="H1772:O1772"/>
    <mergeCell ref="C1773:F1773"/>
    <mergeCell ref="H1773:O1773"/>
    <mergeCell ref="L1767:M1767"/>
    <mergeCell ref="N1767:O1767"/>
    <mergeCell ref="L1768:O1768"/>
    <mergeCell ref="L1769:M1769"/>
    <mergeCell ref="N1769:O1769"/>
    <mergeCell ref="C1770:F1770"/>
    <mergeCell ref="H1770:O1770"/>
    <mergeCell ref="F1762:G1762"/>
    <mergeCell ref="A1763:O1763"/>
    <mergeCell ref="B1764:O1764"/>
    <mergeCell ref="A1765:A1800"/>
    <mergeCell ref="B1765:C1766"/>
    <mergeCell ref="D1765:O1765"/>
    <mergeCell ref="D1766:O1766"/>
    <mergeCell ref="C1767:G1769"/>
    <mergeCell ref="H1767:I1769"/>
    <mergeCell ref="J1767:K1769"/>
    <mergeCell ref="C1757:E1762"/>
    <mergeCell ref="F1757:G1757"/>
    <mergeCell ref="I1757:K1757"/>
    <mergeCell ref="L1757:O1757"/>
    <mergeCell ref="F1758:G1758"/>
    <mergeCell ref="I1758:O1760"/>
    <mergeCell ref="F1759:G1759"/>
    <mergeCell ref="F1760:G1760"/>
    <mergeCell ref="F1761:G1761"/>
    <mergeCell ref="I1761:O1762"/>
    <mergeCell ref="N1776:N1777"/>
    <mergeCell ref="O1776:O1778"/>
    <mergeCell ref="C1778:D1778"/>
    <mergeCell ref="C1779:D1779"/>
    <mergeCell ref="C1780:D1780"/>
    <mergeCell ref="C1755:E1755"/>
    <mergeCell ref="F1755:G1755"/>
    <mergeCell ref="I1755:K1755"/>
    <mergeCell ref="L1755:O1755"/>
    <mergeCell ref="C1756:E1756"/>
    <mergeCell ref="F1756:G1756"/>
    <mergeCell ref="I1756:K1756"/>
    <mergeCell ref="L1756:O1756"/>
    <mergeCell ref="C1752:E1752"/>
    <mergeCell ref="F1752:G1752"/>
    <mergeCell ref="I1752:K1752"/>
    <mergeCell ref="L1752:O1752"/>
    <mergeCell ref="C1753:E1753"/>
    <mergeCell ref="F1753:G1753"/>
    <mergeCell ref="I1753:O1754"/>
    <mergeCell ref="C1754:E1754"/>
    <mergeCell ref="F1754:G1754"/>
    <mergeCell ref="C1750:E1751"/>
    <mergeCell ref="F1750:G1751"/>
    <mergeCell ref="I1750:K1750"/>
    <mergeCell ref="M1750:O1750"/>
    <mergeCell ref="I1751:K1751"/>
    <mergeCell ref="L1751:O1751"/>
    <mergeCell ref="J1747:K1747"/>
    <mergeCell ref="M1747:N1747"/>
    <mergeCell ref="F1748:G1748"/>
    <mergeCell ref="H1748:I1748"/>
    <mergeCell ref="J1748:K1748"/>
    <mergeCell ref="M1748:N1748"/>
    <mergeCell ref="C1744:D1744"/>
    <mergeCell ref="C1745:D1745"/>
    <mergeCell ref="C1746:D1746"/>
    <mergeCell ref="C1747:E1748"/>
    <mergeCell ref="F1747:G1747"/>
    <mergeCell ref="H1747:I1747"/>
    <mergeCell ref="C1736:F1736"/>
    <mergeCell ref="H1736:O1736"/>
    <mergeCell ref="C1737:F1737"/>
    <mergeCell ref="H1737:O1737"/>
    <mergeCell ref="C1738:D1739"/>
    <mergeCell ref="E1738:E1739"/>
    <mergeCell ref="F1738:F1739"/>
    <mergeCell ref="G1738:G1739"/>
    <mergeCell ref="H1738:J1738"/>
    <mergeCell ref="K1738:M1738"/>
    <mergeCell ref="C1733:F1733"/>
    <mergeCell ref="H1733:O1733"/>
    <mergeCell ref="C1734:F1734"/>
    <mergeCell ref="H1734:O1734"/>
    <mergeCell ref="C1735:F1735"/>
    <mergeCell ref="H1735:O1735"/>
    <mergeCell ref="C1749:H1749"/>
    <mergeCell ref="I1749:K1749"/>
    <mergeCell ref="M1749:O1749"/>
    <mergeCell ref="N1729:O1729"/>
    <mergeCell ref="L1730:O1730"/>
    <mergeCell ref="L1731:M1731"/>
    <mergeCell ref="N1731:O1731"/>
    <mergeCell ref="C1732:F1732"/>
    <mergeCell ref="H1732:O1732"/>
    <mergeCell ref="F1725:G1725"/>
    <mergeCell ref="B1726:O1726"/>
    <mergeCell ref="A1727:A1762"/>
    <mergeCell ref="B1727:C1728"/>
    <mergeCell ref="D1727:O1727"/>
    <mergeCell ref="D1728:O1728"/>
    <mergeCell ref="C1729:G1731"/>
    <mergeCell ref="H1729:I1731"/>
    <mergeCell ref="J1729:K1731"/>
    <mergeCell ref="L1729:M1729"/>
    <mergeCell ref="C1720:E1725"/>
    <mergeCell ref="F1720:G1720"/>
    <mergeCell ref="I1720:K1720"/>
    <mergeCell ref="L1720:O1720"/>
    <mergeCell ref="F1721:G1721"/>
    <mergeCell ref="I1721:O1723"/>
    <mergeCell ref="F1722:G1722"/>
    <mergeCell ref="F1723:G1723"/>
    <mergeCell ref="F1724:G1724"/>
    <mergeCell ref="I1724:O1725"/>
    <mergeCell ref="N1738:N1739"/>
    <mergeCell ref="O1738:O1740"/>
    <mergeCell ref="C1740:D1740"/>
    <mergeCell ref="C1741:D1741"/>
    <mergeCell ref="C1742:D1742"/>
    <mergeCell ref="C1743:D1743"/>
    <mergeCell ref="C1718:E1718"/>
    <mergeCell ref="F1718:G1718"/>
    <mergeCell ref="I1718:K1718"/>
    <mergeCell ref="L1718:O1718"/>
    <mergeCell ref="C1719:E1719"/>
    <mergeCell ref="F1719:G1719"/>
    <mergeCell ref="I1719:K1719"/>
    <mergeCell ref="L1719:O1719"/>
    <mergeCell ref="C1715:E1715"/>
    <mergeCell ref="F1715:G1715"/>
    <mergeCell ref="I1715:K1715"/>
    <mergeCell ref="L1715:O1715"/>
    <mergeCell ref="C1716:E1716"/>
    <mergeCell ref="F1716:G1716"/>
    <mergeCell ref="I1716:O1717"/>
    <mergeCell ref="C1717:E1717"/>
    <mergeCell ref="F1717:G1717"/>
    <mergeCell ref="C1712:H1712"/>
    <mergeCell ref="I1712:K1712"/>
    <mergeCell ref="M1712:O1712"/>
    <mergeCell ref="C1713:E1714"/>
    <mergeCell ref="F1713:G1714"/>
    <mergeCell ref="I1713:K1713"/>
    <mergeCell ref="M1713:O1713"/>
    <mergeCell ref="I1714:K1714"/>
    <mergeCell ref="L1714:O1714"/>
    <mergeCell ref="J1710:K1710"/>
    <mergeCell ref="M1710:N1710"/>
    <mergeCell ref="F1711:G1711"/>
    <mergeCell ref="H1711:I1711"/>
    <mergeCell ref="J1711:K1711"/>
    <mergeCell ref="M1711:N1711"/>
    <mergeCell ref="C1707:D1707"/>
    <mergeCell ref="C1708:D1708"/>
    <mergeCell ref="C1709:D1709"/>
    <mergeCell ref="C1710:E1711"/>
    <mergeCell ref="F1710:G1710"/>
    <mergeCell ref="H1710:I1710"/>
    <mergeCell ref="C1706:D1706"/>
    <mergeCell ref="C1699:F1699"/>
    <mergeCell ref="H1699:O1699"/>
    <mergeCell ref="C1700:F1700"/>
    <mergeCell ref="H1700:O1700"/>
    <mergeCell ref="C1701:D1702"/>
    <mergeCell ref="E1701:E1702"/>
    <mergeCell ref="F1701:F1702"/>
    <mergeCell ref="G1701:G1702"/>
    <mergeCell ref="H1701:J1701"/>
    <mergeCell ref="K1701:M1701"/>
    <mergeCell ref="C1696:F1696"/>
    <mergeCell ref="H1696:O1696"/>
    <mergeCell ref="C1697:F1697"/>
    <mergeCell ref="H1697:O1697"/>
    <mergeCell ref="C1698:F1698"/>
    <mergeCell ref="H1698:O1698"/>
    <mergeCell ref="L1692:M1692"/>
    <mergeCell ref="N1692:O1692"/>
    <mergeCell ref="L1693:O1693"/>
    <mergeCell ref="L1694:M1694"/>
    <mergeCell ref="N1694:O1694"/>
    <mergeCell ref="C1695:F1695"/>
    <mergeCell ref="H1695:O1695"/>
    <mergeCell ref="F1687:G1687"/>
    <mergeCell ref="A1688:O1688"/>
    <mergeCell ref="B1689:O1689"/>
    <mergeCell ref="A1690:A1725"/>
    <mergeCell ref="B1690:C1691"/>
    <mergeCell ref="D1690:O1690"/>
    <mergeCell ref="D1691:O1691"/>
    <mergeCell ref="C1692:G1694"/>
    <mergeCell ref="H1692:I1694"/>
    <mergeCell ref="J1692:K1694"/>
    <mergeCell ref="C1682:E1687"/>
    <mergeCell ref="F1682:G1682"/>
    <mergeCell ref="I1682:K1682"/>
    <mergeCell ref="L1682:O1682"/>
    <mergeCell ref="F1683:G1683"/>
    <mergeCell ref="I1683:O1685"/>
    <mergeCell ref="F1684:G1684"/>
    <mergeCell ref="F1685:G1685"/>
    <mergeCell ref="F1686:G1686"/>
    <mergeCell ref="I1686:O1687"/>
    <mergeCell ref="N1701:N1702"/>
    <mergeCell ref="O1701:O1703"/>
    <mergeCell ref="C1703:D1703"/>
    <mergeCell ref="C1704:D1704"/>
    <mergeCell ref="C1705:D1705"/>
    <mergeCell ref="C1680:E1680"/>
    <mergeCell ref="F1680:G1680"/>
    <mergeCell ref="I1680:K1680"/>
    <mergeCell ref="L1680:O1680"/>
    <mergeCell ref="C1681:E1681"/>
    <mergeCell ref="F1681:G1681"/>
    <mergeCell ref="I1681:K1681"/>
    <mergeCell ref="L1681:O1681"/>
    <mergeCell ref="C1677:E1677"/>
    <mergeCell ref="F1677:G1677"/>
    <mergeCell ref="I1677:K1677"/>
    <mergeCell ref="L1677:O1677"/>
    <mergeCell ref="C1678:E1678"/>
    <mergeCell ref="F1678:G1678"/>
    <mergeCell ref="I1678:O1679"/>
    <mergeCell ref="C1679:E1679"/>
    <mergeCell ref="F1679:G1679"/>
    <mergeCell ref="C1675:E1676"/>
    <mergeCell ref="F1675:G1676"/>
    <mergeCell ref="I1675:K1675"/>
    <mergeCell ref="M1675:O1675"/>
    <mergeCell ref="I1676:K1676"/>
    <mergeCell ref="L1676:O1676"/>
    <mergeCell ref="J1672:K1672"/>
    <mergeCell ref="M1672:N1672"/>
    <mergeCell ref="F1673:G1673"/>
    <mergeCell ref="H1673:I1673"/>
    <mergeCell ref="J1673:K1673"/>
    <mergeCell ref="M1673:N1673"/>
    <mergeCell ref="C1669:D1669"/>
    <mergeCell ref="C1670:D1670"/>
    <mergeCell ref="C1671:D1671"/>
    <mergeCell ref="C1672:E1673"/>
    <mergeCell ref="F1672:G1672"/>
    <mergeCell ref="H1672:I1672"/>
    <mergeCell ref="C1661:F1661"/>
    <mergeCell ref="H1661:O1661"/>
    <mergeCell ref="C1662:F1662"/>
    <mergeCell ref="H1662:O1662"/>
    <mergeCell ref="C1663:D1664"/>
    <mergeCell ref="E1663:E1664"/>
    <mergeCell ref="F1663:F1664"/>
    <mergeCell ref="G1663:G1664"/>
    <mergeCell ref="H1663:J1663"/>
    <mergeCell ref="K1663:M1663"/>
    <mergeCell ref="C1658:F1658"/>
    <mergeCell ref="H1658:O1658"/>
    <mergeCell ref="C1659:F1659"/>
    <mergeCell ref="H1659:O1659"/>
    <mergeCell ref="C1660:F1660"/>
    <mergeCell ref="H1660:O1660"/>
    <mergeCell ref="C1674:H1674"/>
    <mergeCell ref="I1674:K1674"/>
    <mergeCell ref="M1674:O1674"/>
    <mergeCell ref="N1654:O1654"/>
    <mergeCell ref="L1655:O1655"/>
    <mergeCell ref="L1656:M1656"/>
    <mergeCell ref="N1656:O1656"/>
    <mergeCell ref="C1657:F1657"/>
    <mergeCell ref="H1657:O1657"/>
    <mergeCell ref="F1650:G1650"/>
    <mergeCell ref="B1651:O1651"/>
    <mergeCell ref="A1652:A1687"/>
    <mergeCell ref="B1652:C1653"/>
    <mergeCell ref="D1652:O1652"/>
    <mergeCell ref="D1653:O1653"/>
    <mergeCell ref="C1654:G1656"/>
    <mergeCell ref="H1654:I1656"/>
    <mergeCell ref="J1654:K1656"/>
    <mergeCell ref="L1654:M1654"/>
    <mergeCell ref="C1645:E1650"/>
    <mergeCell ref="F1645:G1645"/>
    <mergeCell ref="I1645:K1645"/>
    <mergeCell ref="L1645:O1645"/>
    <mergeCell ref="F1646:G1646"/>
    <mergeCell ref="I1646:O1648"/>
    <mergeCell ref="F1647:G1647"/>
    <mergeCell ref="F1648:G1648"/>
    <mergeCell ref="F1649:G1649"/>
    <mergeCell ref="I1649:O1650"/>
    <mergeCell ref="N1663:N1664"/>
    <mergeCell ref="O1663:O1665"/>
    <mergeCell ref="C1665:D1665"/>
    <mergeCell ref="C1666:D1666"/>
    <mergeCell ref="C1667:D1667"/>
    <mergeCell ref="C1668:D1668"/>
    <mergeCell ref="C1643:E1643"/>
    <mergeCell ref="F1643:G1643"/>
    <mergeCell ref="I1643:K1643"/>
    <mergeCell ref="L1643:O1643"/>
    <mergeCell ref="C1644:E1644"/>
    <mergeCell ref="F1644:G1644"/>
    <mergeCell ref="I1644:K1644"/>
    <mergeCell ref="L1644:O1644"/>
    <mergeCell ref="C1640:E1640"/>
    <mergeCell ref="F1640:G1640"/>
    <mergeCell ref="I1640:K1640"/>
    <mergeCell ref="L1640:O1640"/>
    <mergeCell ref="C1641:E1641"/>
    <mergeCell ref="F1641:G1641"/>
    <mergeCell ref="I1641:O1642"/>
    <mergeCell ref="C1642:E1642"/>
    <mergeCell ref="F1642:G1642"/>
    <mergeCell ref="C1637:H1637"/>
    <mergeCell ref="I1637:K1637"/>
    <mergeCell ref="M1637:O1637"/>
    <mergeCell ref="C1638:E1639"/>
    <mergeCell ref="F1638:G1639"/>
    <mergeCell ref="I1638:K1638"/>
    <mergeCell ref="M1638:O1638"/>
    <mergeCell ref="I1639:K1639"/>
    <mergeCell ref="L1639:O1639"/>
    <mergeCell ref="J1635:K1635"/>
    <mergeCell ref="M1635:N1635"/>
    <mergeCell ref="F1636:G1636"/>
    <mergeCell ref="H1636:I1636"/>
    <mergeCell ref="J1636:K1636"/>
    <mergeCell ref="M1636:N1636"/>
    <mergeCell ref="C1632:D1632"/>
    <mergeCell ref="C1633:D1633"/>
    <mergeCell ref="C1634:D1634"/>
    <mergeCell ref="C1635:E1636"/>
    <mergeCell ref="F1635:G1635"/>
    <mergeCell ref="H1635:I1635"/>
    <mergeCell ref="C1631:D1631"/>
    <mergeCell ref="C1624:F1624"/>
    <mergeCell ref="H1624:O1624"/>
    <mergeCell ref="C1625:F1625"/>
    <mergeCell ref="H1625:O1625"/>
    <mergeCell ref="C1626:D1627"/>
    <mergeCell ref="E1626:E1627"/>
    <mergeCell ref="F1626:F1627"/>
    <mergeCell ref="G1626:G1627"/>
    <mergeCell ref="H1626:J1626"/>
    <mergeCell ref="K1626:M1626"/>
    <mergeCell ref="C1621:F1621"/>
    <mergeCell ref="H1621:O1621"/>
    <mergeCell ref="C1622:F1622"/>
    <mergeCell ref="H1622:O1622"/>
    <mergeCell ref="C1623:F1623"/>
    <mergeCell ref="H1623:O1623"/>
    <mergeCell ref="L1617:M1617"/>
    <mergeCell ref="N1617:O1617"/>
    <mergeCell ref="L1618:O1618"/>
    <mergeCell ref="L1619:M1619"/>
    <mergeCell ref="N1619:O1619"/>
    <mergeCell ref="C1620:F1620"/>
    <mergeCell ref="H1620:O1620"/>
    <mergeCell ref="F1612:G1612"/>
    <mergeCell ref="A1613:O1613"/>
    <mergeCell ref="B1614:O1614"/>
    <mergeCell ref="A1615:A1650"/>
    <mergeCell ref="B1615:C1616"/>
    <mergeCell ref="D1615:O1615"/>
    <mergeCell ref="D1616:O1616"/>
    <mergeCell ref="C1617:G1619"/>
    <mergeCell ref="H1617:I1619"/>
    <mergeCell ref="J1617:K1619"/>
    <mergeCell ref="C1607:E1612"/>
    <mergeCell ref="F1607:G1607"/>
    <mergeCell ref="I1607:K1607"/>
    <mergeCell ref="L1607:O1607"/>
    <mergeCell ref="F1608:G1608"/>
    <mergeCell ref="I1608:O1610"/>
    <mergeCell ref="F1609:G1609"/>
    <mergeCell ref="F1610:G1610"/>
    <mergeCell ref="F1611:G1611"/>
    <mergeCell ref="I1611:O1612"/>
    <mergeCell ref="N1626:N1627"/>
    <mergeCell ref="O1626:O1628"/>
    <mergeCell ref="C1628:D1628"/>
    <mergeCell ref="C1629:D1629"/>
    <mergeCell ref="C1630:D1630"/>
    <mergeCell ref="C1605:E1605"/>
    <mergeCell ref="F1605:G1605"/>
    <mergeCell ref="I1605:K1605"/>
    <mergeCell ref="L1605:O1605"/>
    <mergeCell ref="C1606:E1606"/>
    <mergeCell ref="F1606:G1606"/>
    <mergeCell ref="I1606:K1606"/>
    <mergeCell ref="L1606:O1606"/>
    <mergeCell ref="C1602:E1602"/>
    <mergeCell ref="F1602:G1602"/>
    <mergeCell ref="I1602:K1602"/>
    <mergeCell ref="L1602:O1602"/>
    <mergeCell ref="C1603:E1603"/>
    <mergeCell ref="F1603:G1603"/>
    <mergeCell ref="I1603:O1604"/>
    <mergeCell ref="C1604:E1604"/>
    <mergeCell ref="F1604:G1604"/>
    <mergeCell ref="C1600:E1601"/>
    <mergeCell ref="F1600:G1601"/>
    <mergeCell ref="I1600:K1600"/>
    <mergeCell ref="M1600:O1600"/>
    <mergeCell ref="I1601:K1601"/>
    <mergeCell ref="L1601:O1601"/>
    <mergeCell ref="J1597:K1597"/>
    <mergeCell ref="M1597:N1597"/>
    <mergeCell ref="F1598:G1598"/>
    <mergeCell ref="H1598:I1598"/>
    <mergeCell ref="J1598:K1598"/>
    <mergeCell ref="M1598:N1598"/>
    <mergeCell ref="C1594:D1594"/>
    <mergeCell ref="C1595:D1595"/>
    <mergeCell ref="C1596:D1596"/>
    <mergeCell ref="C1597:E1598"/>
    <mergeCell ref="F1597:G1597"/>
    <mergeCell ref="H1597:I1597"/>
    <mergeCell ref="C1586:F1586"/>
    <mergeCell ref="H1586:O1586"/>
    <mergeCell ref="C1587:F1587"/>
    <mergeCell ref="H1587:O1587"/>
    <mergeCell ref="C1588:D1589"/>
    <mergeCell ref="E1588:E1589"/>
    <mergeCell ref="F1588:F1589"/>
    <mergeCell ref="G1588:G1589"/>
    <mergeCell ref="H1588:J1588"/>
    <mergeCell ref="K1588:M1588"/>
    <mergeCell ref="C1583:F1583"/>
    <mergeCell ref="H1583:O1583"/>
    <mergeCell ref="C1584:F1584"/>
    <mergeCell ref="H1584:O1584"/>
    <mergeCell ref="C1585:F1585"/>
    <mergeCell ref="H1585:O1585"/>
    <mergeCell ref="C1599:H1599"/>
    <mergeCell ref="I1599:K1599"/>
    <mergeCell ref="M1599:O1599"/>
    <mergeCell ref="N1579:O1579"/>
    <mergeCell ref="L1580:O1580"/>
    <mergeCell ref="L1581:M1581"/>
    <mergeCell ref="N1581:O1581"/>
    <mergeCell ref="C1582:F1582"/>
    <mergeCell ref="H1582:O1582"/>
    <mergeCell ref="F1575:G1575"/>
    <mergeCell ref="B1576:O1576"/>
    <mergeCell ref="A1577:A1612"/>
    <mergeCell ref="B1577:C1578"/>
    <mergeCell ref="D1577:O1577"/>
    <mergeCell ref="D1578:O1578"/>
    <mergeCell ref="C1579:G1581"/>
    <mergeCell ref="H1579:I1581"/>
    <mergeCell ref="J1579:K1581"/>
    <mergeCell ref="L1579:M1579"/>
    <mergeCell ref="C1570:E1575"/>
    <mergeCell ref="F1570:G1570"/>
    <mergeCell ref="I1570:K1570"/>
    <mergeCell ref="L1570:O1570"/>
    <mergeCell ref="F1571:G1571"/>
    <mergeCell ref="I1571:O1573"/>
    <mergeCell ref="F1572:G1572"/>
    <mergeCell ref="F1573:G1573"/>
    <mergeCell ref="F1574:G1574"/>
    <mergeCell ref="I1574:O1575"/>
    <mergeCell ref="N1588:N1589"/>
    <mergeCell ref="O1588:O1590"/>
    <mergeCell ref="C1590:D1590"/>
    <mergeCell ref="C1591:D1591"/>
    <mergeCell ref="C1592:D1592"/>
    <mergeCell ref="C1593:D1593"/>
    <mergeCell ref="C1568:E1568"/>
    <mergeCell ref="F1568:G1568"/>
    <mergeCell ref="I1568:K1568"/>
    <mergeCell ref="L1568:O1568"/>
    <mergeCell ref="C1569:E1569"/>
    <mergeCell ref="F1569:G1569"/>
    <mergeCell ref="I1569:K1569"/>
    <mergeCell ref="L1569:O1569"/>
    <mergeCell ref="C1565:E1565"/>
    <mergeCell ref="F1565:G1565"/>
    <mergeCell ref="I1565:K1565"/>
    <mergeCell ref="L1565:O1565"/>
    <mergeCell ref="C1566:E1566"/>
    <mergeCell ref="F1566:G1566"/>
    <mergeCell ref="I1566:O1567"/>
    <mergeCell ref="C1567:E1567"/>
    <mergeCell ref="F1567:G1567"/>
    <mergeCell ref="C1562:H1562"/>
    <mergeCell ref="I1562:K1562"/>
    <mergeCell ref="M1562:O1562"/>
    <mergeCell ref="C1563:E1564"/>
    <mergeCell ref="F1563:G1564"/>
    <mergeCell ref="I1563:K1563"/>
    <mergeCell ref="M1563:O1563"/>
    <mergeCell ref="I1564:K1564"/>
    <mergeCell ref="L1564:O1564"/>
    <mergeCell ref="J1560:K1560"/>
    <mergeCell ref="M1560:N1560"/>
    <mergeCell ref="F1561:G1561"/>
    <mergeCell ref="H1561:I1561"/>
    <mergeCell ref="J1561:K1561"/>
    <mergeCell ref="M1561:N1561"/>
    <mergeCell ref="C1557:D1557"/>
    <mergeCell ref="C1558:D1558"/>
    <mergeCell ref="C1559:D1559"/>
    <mergeCell ref="C1560:E1561"/>
    <mergeCell ref="F1560:G1560"/>
    <mergeCell ref="H1560:I1560"/>
    <mergeCell ref="C1556:D1556"/>
    <mergeCell ref="C1549:F1549"/>
    <mergeCell ref="H1549:O1549"/>
    <mergeCell ref="C1550:F1550"/>
    <mergeCell ref="H1550:O1550"/>
    <mergeCell ref="C1551:D1552"/>
    <mergeCell ref="E1551:E1552"/>
    <mergeCell ref="F1551:F1552"/>
    <mergeCell ref="G1551:G1552"/>
    <mergeCell ref="H1551:J1551"/>
    <mergeCell ref="K1551:M1551"/>
    <mergeCell ref="C1546:F1546"/>
    <mergeCell ref="H1546:O1546"/>
    <mergeCell ref="C1547:F1547"/>
    <mergeCell ref="H1547:O1547"/>
    <mergeCell ref="C1548:F1548"/>
    <mergeCell ref="H1548:O1548"/>
    <mergeCell ref="L1542:M1542"/>
    <mergeCell ref="N1542:O1542"/>
    <mergeCell ref="L1543:O1543"/>
    <mergeCell ref="L1544:M1544"/>
    <mergeCell ref="N1544:O1544"/>
    <mergeCell ref="C1545:F1545"/>
    <mergeCell ref="H1545:O1545"/>
    <mergeCell ref="F1537:G1537"/>
    <mergeCell ref="A1538:O1538"/>
    <mergeCell ref="B1539:O1539"/>
    <mergeCell ref="A1540:A1575"/>
    <mergeCell ref="B1540:C1541"/>
    <mergeCell ref="D1540:O1540"/>
    <mergeCell ref="D1541:O1541"/>
    <mergeCell ref="C1542:G1544"/>
    <mergeCell ref="H1542:I1544"/>
    <mergeCell ref="J1542:K1544"/>
    <mergeCell ref="C1532:E1537"/>
    <mergeCell ref="F1532:G1532"/>
    <mergeCell ref="I1532:K1532"/>
    <mergeCell ref="L1532:O1532"/>
    <mergeCell ref="F1533:G1533"/>
    <mergeCell ref="I1533:O1535"/>
    <mergeCell ref="F1534:G1534"/>
    <mergeCell ref="F1535:G1535"/>
    <mergeCell ref="F1536:G1536"/>
    <mergeCell ref="I1536:O1537"/>
    <mergeCell ref="N1551:N1552"/>
    <mergeCell ref="O1551:O1553"/>
    <mergeCell ref="C1553:D1553"/>
    <mergeCell ref="C1554:D1554"/>
    <mergeCell ref="C1555:D1555"/>
    <mergeCell ref="C1530:E1530"/>
    <mergeCell ref="F1530:G1530"/>
    <mergeCell ref="I1530:K1530"/>
    <mergeCell ref="L1530:O1530"/>
    <mergeCell ref="C1531:E1531"/>
    <mergeCell ref="F1531:G1531"/>
    <mergeCell ref="I1531:K1531"/>
    <mergeCell ref="L1531:O1531"/>
    <mergeCell ref="C1527:E1527"/>
    <mergeCell ref="F1527:G1527"/>
    <mergeCell ref="I1527:K1527"/>
    <mergeCell ref="L1527:O1527"/>
    <mergeCell ref="C1528:E1528"/>
    <mergeCell ref="F1528:G1528"/>
    <mergeCell ref="I1528:O1529"/>
    <mergeCell ref="C1529:E1529"/>
    <mergeCell ref="F1529:G1529"/>
    <mergeCell ref="C1525:E1526"/>
    <mergeCell ref="F1525:G1526"/>
    <mergeCell ref="I1525:K1525"/>
    <mergeCell ref="M1525:O1525"/>
    <mergeCell ref="I1526:K1526"/>
    <mergeCell ref="L1526:O1526"/>
    <mergeCell ref="J1522:K1522"/>
    <mergeCell ref="M1522:N1522"/>
    <mergeCell ref="F1523:G1523"/>
    <mergeCell ref="H1523:I1523"/>
    <mergeCell ref="J1523:K1523"/>
    <mergeCell ref="M1523:N1523"/>
    <mergeCell ref="C1519:D1519"/>
    <mergeCell ref="C1520:D1520"/>
    <mergeCell ref="C1521:D1521"/>
    <mergeCell ref="C1522:E1523"/>
    <mergeCell ref="F1522:G1522"/>
    <mergeCell ref="H1522:I1522"/>
    <mergeCell ref="C1511:F1511"/>
    <mergeCell ref="H1511:O1511"/>
    <mergeCell ref="C1512:F1512"/>
    <mergeCell ref="H1512:O1512"/>
    <mergeCell ref="C1513:D1514"/>
    <mergeCell ref="E1513:E1514"/>
    <mergeCell ref="F1513:F1514"/>
    <mergeCell ref="G1513:G1514"/>
    <mergeCell ref="H1513:J1513"/>
    <mergeCell ref="K1513:M1513"/>
    <mergeCell ref="C1508:F1508"/>
    <mergeCell ref="H1508:O1508"/>
    <mergeCell ref="C1509:F1509"/>
    <mergeCell ref="H1509:O1509"/>
    <mergeCell ref="C1510:F1510"/>
    <mergeCell ref="H1510:O1510"/>
    <mergeCell ref="C1524:H1524"/>
    <mergeCell ref="I1524:K1524"/>
    <mergeCell ref="M1524:O1524"/>
    <mergeCell ref="N1504:O1504"/>
    <mergeCell ref="L1505:O1505"/>
    <mergeCell ref="L1506:M1506"/>
    <mergeCell ref="N1506:O1506"/>
    <mergeCell ref="C1507:F1507"/>
    <mergeCell ref="H1507:O1507"/>
    <mergeCell ref="F1500:G1500"/>
    <mergeCell ref="B1501:O1501"/>
    <mergeCell ref="A1502:A1537"/>
    <mergeCell ref="B1502:C1503"/>
    <mergeCell ref="D1502:O1502"/>
    <mergeCell ref="D1503:O1503"/>
    <mergeCell ref="C1504:G1506"/>
    <mergeCell ref="H1504:I1506"/>
    <mergeCell ref="J1504:K1506"/>
    <mergeCell ref="L1504:M1504"/>
    <mergeCell ref="C1495:E1500"/>
    <mergeCell ref="F1495:G1495"/>
    <mergeCell ref="I1495:K1495"/>
    <mergeCell ref="L1495:O1495"/>
    <mergeCell ref="F1496:G1496"/>
    <mergeCell ref="I1496:O1498"/>
    <mergeCell ref="F1497:G1497"/>
    <mergeCell ref="F1498:G1498"/>
    <mergeCell ref="F1499:G1499"/>
    <mergeCell ref="I1499:O1500"/>
    <mergeCell ref="N1513:N1514"/>
    <mergeCell ref="O1513:O1515"/>
    <mergeCell ref="C1515:D1515"/>
    <mergeCell ref="C1516:D1516"/>
    <mergeCell ref="C1517:D1517"/>
    <mergeCell ref="C1518:D1518"/>
    <mergeCell ref="C1493:E1493"/>
    <mergeCell ref="F1493:G1493"/>
    <mergeCell ref="I1493:K1493"/>
    <mergeCell ref="L1493:O1493"/>
    <mergeCell ref="C1494:E1494"/>
    <mergeCell ref="F1494:G1494"/>
    <mergeCell ref="I1494:K1494"/>
    <mergeCell ref="L1494:O1494"/>
    <mergeCell ref="C1490:E1490"/>
    <mergeCell ref="F1490:G1490"/>
    <mergeCell ref="I1490:K1490"/>
    <mergeCell ref="L1490:O1490"/>
    <mergeCell ref="C1491:E1491"/>
    <mergeCell ref="F1491:G1491"/>
    <mergeCell ref="I1491:O1492"/>
    <mergeCell ref="C1492:E1492"/>
    <mergeCell ref="F1492:G1492"/>
    <mergeCell ref="C1487:H1487"/>
    <mergeCell ref="I1487:K1487"/>
    <mergeCell ref="M1487:O1487"/>
    <mergeCell ref="C1488:E1489"/>
    <mergeCell ref="F1488:G1489"/>
    <mergeCell ref="I1488:K1488"/>
    <mergeCell ref="M1488:O1488"/>
    <mergeCell ref="I1489:K1489"/>
    <mergeCell ref="L1489:O1489"/>
    <mergeCell ref="J1485:K1485"/>
    <mergeCell ref="M1485:N1485"/>
    <mergeCell ref="F1486:G1486"/>
    <mergeCell ref="H1486:I1486"/>
    <mergeCell ref="J1486:K1486"/>
    <mergeCell ref="M1486:N1486"/>
    <mergeCell ref="C1482:D1482"/>
    <mergeCell ref="C1483:D1483"/>
    <mergeCell ref="C1484:D1484"/>
    <mergeCell ref="C1485:E1486"/>
    <mergeCell ref="F1485:G1485"/>
    <mergeCell ref="H1485:I1485"/>
    <mergeCell ref="C1481:D1481"/>
    <mergeCell ref="C1474:F1474"/>
    <mergeCell ref="H1474:O1474"/>
    <mergeCell ref="C1475:F1475"/>
    <mergeCell ref="H1475:O1475"/>
    <mergeCell ref="C1476:D1477"/>
    <mergeCell ref="E1476:E1477"/>
    <mergeCell ref="F1476:F1477"/>
    <mergeCell ref="G1476:G1477"/>
    <mergeCell ref="H1476:J1476"/>
    <mergeCell ref="K1476:M1476"/>
    <mergeCell ref="C1471:F1471"/>
    <mergeCell ref="H1471:O1471"/>
    <mergeCell ref="C1472:F1472"/>
    <mergeCell ref="H1472:O1472"/>
    <mergeCell ref="C1473:F1473"/>
    <mergeCell ref="H1473:O1473"/>
    <mergeCell ref="L1467:M1467"/>
    <mergeCell ref="N1467:O1467"/>
    <mergeCell ref="L1468:O1468"/>
    <mergeCell ref="L1469:M1469"/>
    <mergeCell ref="N1469:O1469"/>
    <mergeCell ref="C1470:F1470"/>
    <mergeCell ref="H1470:O1470"/>
    <mergeCell ref="F1462:G1462"/>
    <mergeCell ref="A1463:O1463"/>
    <mergeCell ref="B1464:O1464"/>
    <mergeCell ref="A1465:A1500"/>
    <mergeCell ref="B1465:C1466"/>
    <mergeCell ref="D1465:O1465"/>
    <mergeCell ref="D1466:O1466"/>
    <mergeCell ref="C1467:G1469"/>
    <mergeCell ref="H1467:I1469"/>
    <mergeCell ref="J1467:K1469"/>
    <mergeCell ref="C1457:E1462"/>
    <mergeCell ref="F1457:G1457"/>
    <mergeCell ref="I1457:K1457"/>
    <mergeCell ref="L1457:O1457"/>
    <mergeCell ref="F1458:G1458"/>
    <mergeCell ref="I1458:O1460"/>
    <mergeCell ref="F1459:G1459"/>
    <mergeCell ref="F1460:G1460"/>
    <mergeCell ref="F1461:G1461"/>
    <mergeCell ref="I1461:O1462"/>
    <mergeCell ref="N1476:N1477"/>
    <mergeCell ref="O1476:O1478"/>
    <mergeCell ref="C1478:D1478"/>
    <mergeCell ref="C1479:D1479"/>
    <mergeCell ref="C1480:D1480"/>
    <mergeCell ref="C1455:E1455"/>
    <mergeCell ref="F1455:G1455"/>
    <mergeCell ref="I1455:K1455"/>
    <mergeCell ref="L1455:O1455"/>
    <mergeCell ref="C1456:E1456"/>
    <mergeCell ref="F1456:G1456"/>
    <mergeCell ref="I1456:K1456"/>
    <mergeCell ref="L1456:O1456"/>
    <mergeCell ref="C1452:E1452"/>
    <mergeCell ref="F1452:G1452"/>
    <mergeCell ref="I1452:K1452"/>
    <mergeCell ref="L1452:O1452"/>
    <mergeCell ref="C1453:E1453"/>
    <mergeCell ref="F1453:G1453"/>
    <mergeCell ref="I1453:O1454"/>
    <mergeCell ref="C1454:E1454"/>
    <mergeCell ref="F1454:G1454"/>
    <mergeCell ref="C1450:E1451"/>
    <mergeCell ref="F1450:G1451"/>
    <mergeCell ref="I1450:K1450"/>
    <mergeCell ref="M1450:O1450"/>
    <mergeCell ref="I1451:K1451"/>
    <mergeCell ref="L1451:O1451"/>
    <mergeCell ref="J1447:K1447"/>
    <mergeCell ref="M1447:N1447"/>
    <mergeCell ref="F1448:G1448"/>
    <mergeCell ref="H1448:I1448"/>
    <mergeCell ref="J1448:K1448"/>
    <mergeCell ref="M1448:N1448"/>
    <mergeCell ref="C1444:D1444"/>
    <mergeCell ref="C1445:D1445"/>
    <mergeCell ref="C1446:D1446"/>
    <mergeCell ref="C1447:E1448"/>
    <mergeCell ref="F1447:G1447"/>
    <mergeCell ref="H1447:I1447"/>
    <mergeCell ref="C1436:F1436"/>
    <mergeCell ref="H1436:O1436"/>
    <mergeCell ref="C1437:F1437"/>
    <mergeCell ref="H1437:O1437"/>
    <mergeCell ref="C1438:D1439"/>
    <mergeCell ref="E1438:E1439"/>
    <mergeCell ref="F1438:F1439"/>
    <mergeCell ref="G1438:G1439"/>
    <mergeCell ref="H1438:J1438"/>
    <mergeCell ref="K1438:M1438"/>
    <mergeCell ref="C1433:F1433"/>
    <mergeCell ref="H1433:O1433"/>
    <mergeCell ref="C1434:F1434"/>
    <mergeCell ref="H1434:O1434"/>
    <mergeCell ref="C1435:F1435"/>
    <mergeCell ref="H1435:O1435"/>
    <mergeCell ref="C1449:H1449"/>
    <mergeCell ref="I1449:K1449"/>
    <mergeCell ref="M1449:O1449"/>
    <mergeCell ref="N1429:O1429"/>
    <mergeCell ref="L1430:O1430"/>
    <mergeCell ref="L1431:M1431"/>
    <mergeCell ref="N1431:O1431"/>
    <mergeCell ref="C1432:F1432"/>
    <mergeCell ref="H1432:O1432"/>
    <mergeCell ref="F1425:G1425"/>
    <mergeCell ref="B1426:O1426"/>
    <mergeCell ref="A1427:A1462"/>
    <mergeCell ref="B1427:C1428"/>
    <mergeCell ref="D1427:O1427"/>
    <mergeCell ref="D1428:O1428"/>
    <mergeCell ref="C1429:G1431"/>
    <mergeCell ref="H1429:I1431"/>
    <mergeCell ref="J1429:K1431"/>
    <mergeCell ref="L1429:M1429"/>
    <mergeCell ref="C1420:E1425"/>
    <mergeCell ref="F1420:G1420"/>
    <mergeCell ref="I1420:K1420"/>
    <mergeCell ref="L1420:O1420"/>
    <mergeCell ref="F1421:G1421"/>
    <mergeCell ref="I1421:O1423"/>
    <mergeCell ref="F1422:G1422"/>
    <mergeCell ref="F1423:G1423"/>
    <mergeCell ref="F1424:G1424"/>
    <mergeCell ref="I1424:O1425"/>
    <mergeCell ref="N1438:N1439"/>
    <mergeCell ref="O1438:O1440"/>
    <mergeCell ref="C1440:D1440"/>
    <mergeCell ref="C1441:D1441"/>
    <mergeCell ref="C1442:D1442"/>
    <mergeCell ref="C1443:D1443"/>
    <mergeCell ref="C1418:E1418"/>
    <mergeCell ref="F1418:G1418"/>
    <mergeCell ref="I1418:K1418"/>
    <mergeCell ref="L1418:O1418"/>
    <mergeCell ref="C1419:E1419"/>
    <mergeCell ref="F1419:G1419"/>
    <mergeCell ref="I1419:K1419"/>
    <mergeCell ref="L1419:O1419"/>
    <mergeCell ref="C1415:E1415"/>
    <mergeCell ref="F1415:G1415"/>
    <mergeCell ref="I1415:K1415"/>
    <mergeCell ref="L1415:O1415"/>
    <mergeCell ref="C1416:E1416"/>
    <mergeCell ref="F1416:G1416"/>
    <mergeCell ref="I1416:O1417"/>
    <mergeCell ref="C1417:E1417"/>
    <mergeCell ref="F1417:G1417"/>
    <mergeCell ref="C1412:H1412"/>
    <mergeCell ref="I1412:K1412"/>
    <mergeCell ref="M1412:O1412"/>
    <mergeCell ref="C1413:E1414"/>
    <mergeCell ref="F1413:G1414"/>
    <mergeCell ref="I1413:K1413"/>
    <mergeCell ref="M1413:O1413"/>
    <mergeCell ref="I1414:K1414"/>
    <mergeCell ref="L1414:O1414"/>
    <mergeCell ref="J1410:K1410"/>
    <mergeCell ref="M1410:N1410"/>
    <mergeCell ref="F1411:G1411"/>
    <mergeCell ref="H1411:I1411"/>
    <mergeCell ref="J1411:K1411"/>
    <mergeCell ref="M1411:N1411"/>
    <mergeCell ref="C1407:D1407"/>
    <mergeCell ref="C1408:D1408"/>
    <mergeCell ref="C1409:D1409"/>
    <mergeCell ref="C1410:E1411"/>
    <mergeCell ref="F1410:G1410"/>
    <mergeCell ref="H1410:I1410"/>
    <mergeCell ref="C1406:D1406"/>
    <mergeCell ref="C1399:F1399"/>
    <mergeCell ref="H1399:O1399"/>
    <mergeCell ref="C1400:F1400"/>
    <mergeCell ref="H1400:O1400"/>
    <mergeCell ref="C1401:D1402"/>
    <mergeCell ref="E1401:E1402"/>
    <mergeCell ref="F1401:F1402"/>
    <mergeCell ref="G1401:G1402"/>
    <mergeCell ref="H1401:J1401"/>
    <mergeCell ref="K1401:M1401"/>
    <mergeCell ref="C1396:F1396"/>
    <mergeCell ref="H1396:O1396"/>
    <mergeCell ref="C1397:F1397"/>
    <mergeCell ref="H1397:O1397"/>
    <mergeCell ref="C1398:F1398"/>
    <mergeCell ref="H1398:O1398"/>
    <mergeCell ref="L1392:M1392"/>
    <mergeCell ref="N1392:O1392"/>
    <mergeCell ref="L1393:O1393"/>
    <mergeCell ref="L1394:M1394"/>
    <mergeCell ref="N1394:O1394"/>
    <mergeCell ref="C1395:F1395"/>
    <mergeCell ref="H1395:O1395"/>
    <mergeCell ref="F1387:G1387"/>
    <mergeCell ref="A1388:O1388"/>
    <mergeCell ref="B1389:O1389"/>
    <mergeCell ref="A1390:A1425"/>
    <mergeCell ref="B1390:C1391"/>
    <mergeCell ref="D1390:O1390"/>
    <mergeCell ref="D1391:O1391"/>
    <mergeCell ref="C1392:G1394"/>
    <mergeCell ref="H1392:I1394"/>
    <mergeCell ref="J1392:K1394"/>
    <mergeCell ref="C1382:E1387"/>
    <mergeCell ref="F1382:G1382"/>
    <mergeCell ref="I1382:K1382"/>
    <mergeCell ref="L1382:O1382"/>
    <mergeCell ref="F1383:G1383"/>
    <mergeCell ref="I1383:O1385"/>
    <mergeCell ref="F1384:G1384"/>
    <mergeCell ref="F1385:G1385"/>
    <mergeCell ref="F1386:G1386"/>
    <mergeCell ref="I1386:O1387"/>
    <mergeCell ref="N1401:N1402"/>
    <mergeCell ref="O1401:O1403"/>
    <mergeCell ref="C1403:D1403"/>
    <mergeCell ref="C1404:D1404"/>
    <mergeCell ref="C1405:D1405"/>
    <mergeCell ref="C1380:E1380"/>
    <mergeCell ref="F1380:G1380"/>
    <mergeCell ref="I1380:K1380"/>
    <mergeCell ref="L1380:O1380"/>
    <mergeCell ref="C1381:E1381"/>
    <mergeCell ref="F1381:G1381"/>
    <mergeCell ref="I1381:K1381"/>
    <mergeCell ref="L1381:O1381"/>
    <mergeCell ref="C1377:E1377"/>
    <mergeCell ref="F1377:G1377"/>
    <mergeCell ref="I1377:K1377"/>
    <mergeCell ref="L1377:O1377"/>
    <mergeCell ref="C1378:E1378"/>
    <mergeCell ref="F1378:G1378"/>
    <mergeCell ref="I1378:O1379"/>
    <mergeCell ref="C1379:E1379"/>
    <mergeCell ref="F1379:G1379"/>
    <mergeCell ref="C1375:E1376"/>
    <mergeCell ref="F1375:G1376"/>
    <mergeCell ref="I1375:K1375"/>
    <mergeCell ref="M1375:O1375"/>
    <mergeCell ref="I1376:K1376"/>
    <mergeCell ref="L1376:O1376"/>
    <mergeCell ref="J1372:K1372"/>
    <mergeCell ref="M1372:N1372"/>
    <mergeCell ref="F1373:G1373"/>
    <mergeCell ref="H1373:I1373"/>
    <mergeCell ref="J1373:K1373"/>
    <mergeCell ref="M1373:N1373"/>
    <mergeCell ref="C1369:D1369"/>
    <mergeCell ref="C1370:D1370"/>
    <mergeCell ref="C1371:D1371"/>
    <mergeCell ref="C1372:E1373"/>
    <mergeCell ref="F1372:G1372"/>
    <mergeCell ref="H1372:I1372"/>
    <mergeCell ref="C1361:F1361"/>
    <mergeCell ref="H1361:O1361"/>
    <mergeCell ref="C1362:F1362"/>
    <mergeCell ref="H1362:O1362"/>
    <mergeCell ref="C1363:D1364"/>
    <mergeCell ref="E1363:E1364"/>
    <mergeCell ref="F1363:F1364"/>
    <mergeCell ref="G1363:G1364"/>
    <mergeCell ref="H1363:J1363"/>
    <mergeCell ref="K1363:M1363"/>
    <mergeCell ref="C1358:F1358"/>
    <mergeCell ref="H1358:O1358"/>
    <mergeCell ref="C1359:F1359"/>
    <mergeCell ref="H1359:O1359"/>
    <mergeCell ref="C1360:F1360"/>
    <mergeCell ref="H1360:O1360"/>
    <mergeCell ref="C1374:H1374"/>
    <mergeCell ref="I1374:K1374"/>
    <mergeCell ref="M1374:O1374"/>
    <mergeCell ref="N1354:O1354"/>
    <mergeCell ref="L1355:O1355"/>
    <mergeCell ref="L1356:M1356"/>
    <mergeCell ref="N1356:O1356"/>
    <mergeCell ref="C1357:F1357"/>
    <mergeCell ref="H1357:O1357"/>
    <mergeCell ref="F1350:G1350"/>
    <mergeCell ref="B1351:O1351"/>
    <mergeCell ref="A1352:A1387"/>
    <mergeCell ref="B1352:C1353"/>
    <mergeCell ref="D1352:O1352"/>
    <mergeCell ref="D1353:O1353"/>
    <mergeCell ref="C1354:G1356"/>
    <mergeCell ref="H1354:I1356"/>
    <mergeCell ref="J1354:K1356"/>
    <mergeCell ref="L1354:M1354"/>
    <mergeCell ref="C1345:E1350"/>
    <mergeCell ref="F1345:G1345"/>
    <mergeCell ref="I1345:K1345"/>
    <mergeCell ref="L1345:O1345"/>
    <mergeCell ref="F1346:G1346"/>
    <mergeCell ref="I1346:O1348"/>
    <mergeCell ref="F1347:G1347"/>
    <mergeCell ref="F1348:G1348"/>
    <mergeCell ref="F1349:G1349"/>
    <mergeCell ref="I1349:O1350"/>
    <mergeCell ref="N1363:N1364"/>
    <mergeCell ref="O1363:O1365"/>
    <mergeCell ref="C1365:D1365"/>
    <mergeCell ref="C1366:D1366"/>
    <mergeCell ref="C1367:D1367"/>
    <mergeCell ref="C1368:D1368"/>
    <mergeCell ref="C1343:E1343"/>
    <mergeCell ref="F1343:G1343"/>
    <mergeCell ref="I1343:K1343"/>
    <mergeCell ref="L1343:O1343"/>
    <mergeCell ref="C1344:E1344"/>
    <mergeCell ref="F1344:G1344"/>
    <mergeCell ref="I1344:K1344"/>
    <mergeCell ref="L1344:O1344"/>
    <mergeCell ref="C1340:E1340"/>
    <mergeCell ref="F1340:G1340"/>
    <mergeCell ref="I1340:K1340"/>
    <mergeCell ref="L1340:O1340"/>
    <mergeCell ref="C1341:E1341"/>
    <mergeCell ref="F1341:G1341"/>
    <mergeCell ref="I1341:O1342"/>
    <mergeCell ref="C1342:E1342"/>
    <mergeCell ref="F1342:G1342"/>
    <mergeCell ref="C1337:H1337"/>
    <mergeCell ref="I1337:K1337"/>
    <mergeCell ref="M1337:O1337"/>
    <mergeCell ref="C1338:E1339"/>
    <mergeCell ref="F1338:G1339"/>
    <mergeCell ref="I1338:K1338"/>
    <mergeCell ref="M1338:O1338"/>
    <mergeCell ref="I1339:K1339"/>
    <mergeCell ref="L1339:O1339"/>
    <mergeCell ref="J1335:K1335"/>
    <mergeCell ref="M1335:N1335"/>
    <mergeCell ref="F1336:G1336"/>
    <mergeCell ref="H1336:I1336"/>
    <mergeCell ref="J1336:K1336"/>
    <mergeCell ref="M1336:N1336"/>
    <mergeCell ref="C1332:D1332"/>
    <mergeCell ref="C1333:D1333"/>
    <mergeCell ref="C1334:D1334"/>
    <mergeCell ref="C1335:E1336"/>
    <mergeCell ref="F1335:G1335"/>
    <mergeCell ref="H1335:I1335"/>
    <mergeCell ref="C1331:D1331"/>
    <mergeCell ref="C1324:F1324"/>
    <mergeCell ref="H1324:O1324"/>
    <mergeCell ref="C1325:F1325"/>
    <mergeCell ref="H1325:O1325"/>
    <mergeCell ref="C1326:D1327"/>
    <mergeCell ref="E1326:E1327"/>
    <mergeCell ref="F1326:F1327"/>
    <mergeCell ref="G1326:G1327"/>
    <mergeCell ref="H1326:J1326"/>
    <mergeCell ref="K1326:M1326"/>
    <mergeCell ref="C1321:F1321"/>
    <mergeCell ref="H1321:O1321"/>
    <mergeCell ref="C1322:F1322"/>
    <mergeCell ref="H1322:O1322"/>
    <mergeCell ref="C1323:F1323"/>
    <mergeCell ref="H1323:O1323"/>
    <mergeCell ref="L1317:M1317"/>
    <mergeCell ref="N1317:O1317"/>
    <mergeCell ref="L1318:O1318"/>
    <mergeCell ref="L1319:M1319"/>
    <mergeCell ref="N1319:O1319"/>
    <mergeCell ref="C1320:F1320"/>
    <mergeCell ref="H1320:O1320"/>
    <mergeCell ref="F1312:G1312"/>
    <mergeCell ref="A1313:O1313"/>
    <mergeCell ref="B1314:O1314"/>
    <mergeCell ref="A1315:A1350"/>
    <mergeCell ref="B1315:C1316"/>
    <mergeCell ref="D1315:O1315"/>
    <mergeCell ref="D1316:O1316"/>
    <mergeCell ref="C1317:G1319"/>
    <mergeCell ref="H1317:I1319"/>
    <mergeCell ref="J1317:K1319"/>
    <mergeCell ref="C1307:E1312"/>
    <mergeCell ref="F1307:G1307"/>
    <mergeCell ref="I1307:K1307"/>
    <mergeCell ref="L1307:O1307"/>
    <mergeCell ref="F1308:G1308"/>
    <mergeCell ref="I1308:O1310"/>
    <mergeCell ref="F1309:G1309"/>
    <mergeCell ref="F1310:G1310"/>
    <mergeCell ref="F1311:G1311"/>
    <mergeCell ref="I1311:O1312"/>
    <mergeCell ref="N1326:N1327"/>
    <mergeCell ref="O1326:O1328"/>
    <mergeCell ref="C1328:D1328"/>
    <mergeCell ref="C1329:D1329"/>
    <mergeCell ref="C1330:D1330"/>
    <mergeCell ref="C1305:E1305"/>
    <mergeCell ref="F1305:G1305"/>
    <mergeCell ref="I1305:K1305"/>
    <mergeCell ref="L1305:O1305"/>
    <mergeCell ref="C1306:E1306"/>
    <mergeCell ref="F1306:G1306"/>
    <mergeCell ref="I1306:K1306"/>
    <mergeCell ref="L1306:O1306"/>
    <mergeCell ref="C1302:E1302"/>
    <mergeCell ref="F1302:G1302"/>
    <mergeCell ref="I1302:K1302"/>
    <mergeCell ref="L1302:O1302"/>
    <mergeCell ref="C1303:E1303"/>
    <mergeCell ref="F1303:G1303"/>
    <mergeCell ref="I1303:O1304"/>
    <mergeCell ref="C1304:E1304"/>
    <mergeCell ref="F1304:G1304"/>
    <mergeCell ref="C1300:E1301"/>
    <mergeCell ref="F1300:G1301"/>
    <mergeCell ref="I1300:K1300"/>
    <mergeCell ref="M1300:O1300"/>
    <mergeCell ref="I1301:K1301"/>
    <mergeCell ref="L1301:O1301"/>
    <mergeCell ref="J1297:K1297"/>
    <mergeCell ref="M1297:N1297"/>
    <mergeCell ref="F1298:G1298"/>
    <mergeCell ref="H1298:I1298"/>
    <mergeCell ref="J1298:K1298"/>
    <mergeCell ref="M1298:N1298"/>
    <mergeCell ref="C1294:D1294"/>
    <mergeCell ref="C1295:D1295"/>
    <mergeCell ref="C1296:D1296"/>
    <mergeCell ref="C1297:E1298"/>
    <mergeCell ref="F1297:G1297"/>
    <mergeCell ref="H1297:I1297"/>
    <mergeCell ref="C1286:F1286"/>
    <mergeCell ref="H1286:O1286"/>
    <mergeCell ref="C1287:F1287"/>
    <mergeCell ref="H1287:O1287"/>
    <mergeCell ref="C1288:D1289"/>
    <mergeCell ref="E1288:E1289"/>
    <mergeCell ref="F1288:F1289"/>
    <mergeCell ref="G1288:G1289"/>
    <mergeCell ref="H1288:J1288"/>
    <mergeCell ref="K1288:M1288"/>
    <mergeCell ref="C1283:F1283"/>
    <mergeCell ref="H1283:O1283"/>
    <mergeCell ref="C1284:F1284"/>
    <mergeCell ref="H1284:O1284"/>
    <mergeCell ref="C1285:F1285"/>
    <mergeCell ref="H1285:O1285"/>
    <mergeCell ref="C1299:H1299"/>
    <mergeCell ref="I1299:K1299"/>
    <mergeCell ref="M1299:O1299"/>
    <mergeCell ref="N1279:O1279"/>
    <mergeCell ref="L1280:O1280"/>
    <mergeCell ref="L1281:M1281"/>
    <mergeCell ref="N1281:O1281"/>
    <mergeCell ref="C1282:F1282"/>
    <mergeCell ref="H1282:O1282"/>
    <mergeCell ref="F1275:G1275"/>
    <mergeCell ref="B1276:O1276"/>
    <mergeCell ref="A1277:A1312"/>
    <mergeCell ref="B1277:C1278"/>
    <mergeCell ref="D1277:O1277"/>
    <mergeCell ref="D1278:O1278"/>
    <mergeCell ref="C1279:G1281"/>
    <mergeCell ref="H1279:I1281"/>
    <mergeCell ref="J1279:K1281"/>
    <mergeCell ref="L1279:M1279"/>
    <mergeCell ref="C1270:E1275"/>
    <mergeCell ref="F1270:G1270"/>
    <mergeCell ref="I1270:K1270"/>
    <mergeCell ref="L1270:O1270"/>
    <mergeCell ref="F1271:G1271"/>
    <mergeCell ref="I1271:O1273"/>
    <mergeCell ref="F1272:G1272"/>
    <mergeCell ref="F1273:G1273"/>
    <mergeCell ref="F1274:G1274"/>
    <mergeCell ref="I1274:O1275"/>
    <mergeCell ref="N1288:N1289"/>
    <mergeCell ref="O1288:O1290"/>
    <mergeCell ref="C1290:D1290"/>
    <mergeCell ref="C1291:D1291"/>
    <mergeCell ref="C1292:D1292"/>
    <mergeCell ref="C1293:D1293"/>
    <mergeCell ref="C1268:E1268"/>
    <mergeCell ref="F1268:G1268"/>
    <mergeCell ref="I1268:K1268"/>
    <mergeCell ref="L1268:O1268"/>
    <mergeCell ref="C1269:E1269"/>
    <mergeCell ref="F1269:G1269"/>
    <mergeCell ref="I1269:K1269"/>
    <mergeCell ref="L1269:O1269"/>
    <mergeCell ref="C1265:E1265"/>
    <mergeCell ref="F1265:G1265"/>
    <mergeCell ref="I1265:K1265"/>
    <mergeCell ref="L1265:O1265"/>
    <mergeCell ref="C1266:E1266"/>
    <mergeCell ref="F1266:G1266"/>
    <mergeCell ref="I1266:O1267"/>
    <mergeCell ref="C1267:E1267"/>
    <mergeCell ref="F1267:G1267"/>
    <mergeCell ref="C1262:H1262"/>
    <mergeCell ref="I1262:K1262"/>
    <mergeCell ref="M1262:O1262"/>
    <mergeCell ref="C1263:E1264"/>
    <mergeCell ref="F1263:G1264"/>
    <mergeCell ref="I1263:K1263"/>
    <mergeCell ref="M1263:O1263"/>
    <mergeCell ref="I1264:K1264"/>
    <mergeCell ref="L1264:O1264"/>
    <mergeCell ref="J1260:K1260"/>
    <mergeCell ref="M1260:N1260"/>
    <mergeCell ref="F1261:G1261"/>
    <mergeCell ref="H1261:I1261"/>
    <mergeCell ref="J1261:K1261"/>
    <mergeCell ref="M1261:N1261"/>
    <mergeCell ref="C1257:D1257"/>
    <mergeCell ref="C1258:D1258"/>
    <mergeCell ref="C1259:D1259"/>
    <mergeCell ref="C1260:E1261"/>
    <mergeCell ref="F1260:G1260"/>
    <mergeCell ref="H1260:I1260"/>
    <mergeCell ref="C1256:D1256"/>
    <mergeCell ref="C1249:F1249"/>
    <mergeCell ref="H1249:O1249"/>
    <mergeCell ref="C1250:F1250"/>
    <mergeCell ref="H1250:O1250"/>
    <mergeCell ref="C1251:D1252"/>
    <mergeCell ref="E1251:E1252"/>
    <mergeCell ref="F1251:F1252"/>
    <mergeCell ref="G1251:G1252"/>
    <mergeCell ref="H1251:J1251"/>
    <mergeCell ref="K1251:M1251"/>
    <mergeCell ref="C1246:F1246"/>
    <mergeCell ref="H1246:O1246"/>
    <mergeCell ref="C1247:F1247"/>
    <mergeCell ref="H1247:O1247"/>
    <mergeCell ref="C1248:F1248"/>
    <mergeCell ref="H1248:O1248"/>
    <mergeCell ref="L1242:M1242"/>
    <mergeCell ref="N1242:O1242"/>
    <mergeCell ref="L1243:O1243"/>
    <mergeCell ref="L1244:M1244"/>
    <mergeCell ref="N1244:O1244"/>
    <mergeCell ref="C1245:F1245"/>
    <mergeCell ref="H1245:O1245"/>
    <mergeCell ref="F1237:G1237"/>
    <mergeCell ref="A1238:O1238"/>
    <mergeCell ref="B1239:O1239"/>
    <mergeCell ref="A1240:A1275"/>
    <mergeCell ref="B1240:C1241"/>
    <mergeCell ref="D1240:O1240"/>
    <mergeCell ref="D1241:O1241"/>
    <mergeCell ref="C1242:G1244"/>
    <mergeCell ref="H1242:I1244"/>
    <mergeCell ref="J1242:K1244"/>
    <mergeCell ref="C1232:E1237"/>
    <mergeCell ref="F1232:G1232"/>
    <mergeCell ref="I1232:K1232"/>
    <mergeCell ref="L1232:O1232"/>
    <mergeCell ref="F1233:G1233"/>
    <mergeCell ref="I1233:O1235"/>
    <mergeCell ref="F1234:G1234"/>
    <mergeCell ref="F1235:G1235"/>
    <mergeCell ref="F1236:G1236"/>
    <mergeCell ref="I1236:O1237"/>
    <mergeCell ref="N1251:N1252"/>
    <mergeCell ref="O1251:O1253"/>
    <mergeCell ref="C1253:D1253"/>
    <mergeCell ref="C1254:D1254"/>
    <mergeCell ref="C1255:D1255"/>
    <mergeCell ref="C1230:E1230"/>
    <mergeCell ref="F1230:G1230"/>
    <mergeCell ref="I1230:K1230"/>
    <mergeCell ref="L1230:O1230"/>
    <mergeCell ref="C1231:E1231"/>
    <mergeCell ref="F1231:G1231"/>
    <mergeCell ref="I1231:K1231"/>
    <mergeCell ref="L1231:O1231"/>
    <mergeCell ref="C1227:E1227"/>
    <mergeCell ref="F1227:G1227"/>
    <mergeCell ref="I1227:K1227"/>
    <mergeCell ref="L1227:O1227"/>
    <mergeCell ref="C1228:E1228"/>
    <mergeCell ref="F1228:G1228"/>
    <mergeCell ref="I1228:O1229"/>
    <mergeCell ref="C1229:E1229"/>
    <mergeCell ref="F1229:G1229"/>
    <mergeCell ref="C1225:E1226"/>
    <mergeCell ref="F1225:G1226"/>
    <mergeCell ref="I1225:K1225"/>
    <mergeCell ref="M1225:O1225"/>
    <mergeCell ref="I1226:K1226"/>
    <mergeCell ref="L1226:O1226"/>
    <mergeCell ref="J1222:K1222"/>
    <mergeCell ref="M1222:N1222"/>
    <mergeCell ref="F1223:G1223"/>
    <mergeCell ref="H1223:I1223"/>
    <mergeCell ref="J1223:K1223"/>
    <mergeCell ref="M1223:N1223"/>
    <mergeCell ref="C1219:D1219"/>
    <mergeCell ref="C1220:D1220"/>
    <mergeCell ref="C1221:D1221"/>
    <mergeCell ref="C1222:E1223"/>
    <mergeCell ref="F1222:G1222"/>
    <mergeCell ref="H1222:I1222"/>
    <mergeCell ref="C1211:F1211"/>
    <mergeCell ref="H1211:O1211"/>
    <mergeCell ref="C1212:F1212"/>
    <mergeCell ref="H1212:O1212"/>
    <mergeCell ref="C1213:D1214"/>
    <mergeCell ref="E1213:E1214"/>
    <mergeCell ref="F1213:F1214"/>
    <mergeCell ref="G1213:G1214"/>
    <mergeCell ref="H1213:J1213"/>
    <mergeCell ref="K1213:M1213"/>
    <mergeCell ref="C1208:F1208"/>
    <mergeCell ref="H1208:O1208"/>
    <mergeCell ref="C1209:F1209"/>
    <mergeCell ref="H1209:O1209"/>
    <mergeCell ref="C1210:F1210"/>
    <mergeCell ref="H1210:O1210"/>
    <mergeCell ref="C1224:H1224"/>
    <mergeCell ref="I1224:K1224"/>
    <mergeCell ref="M1224:O1224"/>
    <mergeCell ref="N1204:O1204"/>
    <mergeCell ref="L1205:O1205"/>
    <mergeCell ref="L1206:M1206"/>
    <mergeCell ref="N1206:O1206"/>
    <mergeCell ref="C1207:F1207"/>
    <mergeCell ref="H1207:O1207"/>
    <mergeCell ref="F1200:G1200"/>
    <mergeCell ref="B1201:O1201"/>
    <mergeCell ref="A1202:A1237"/>
    <mergeCell ref="B1202:C1203"/>
    <mergeCell ref="D1202:O1202"/>
    <mergeCell ref="D1203:O1203"/>
    <mergeCell ref="C1204:G1206"/>
    <mergeCell ref="H1204:I1206"/>
    <mergeCell ref="J1204:K1206"/>
    <mergeCell ref="L1204:M1204"/>
    <mergeCell ref="C1195:E1200"/>
    <mergeCell ref="F1195:G1195"/>
    <mergeCell ref="I1195:K1195"/>
    <mergeCell ref="L1195:O1195"/>
    <mergeCell ref="F1196:G1196"/>
    <mergeCell ref="I1196:O1198"/>
    <mergeCell ref="F1197:G1197"/>
    <mergeCell ref="F1198:G1198"/>
    <mergeCell ref="F1199:G1199"/>
    <mergeCell ref="I1199:O1200"/>
    <mergeCell ref="N1213:N1214"/>
    <mergeCell ref="O1213:O1215"/>
    <mergeCell ref="C1215:D1215"/>
    <mergeCell ref="C1216:D1216"/>
    <mergeCell ref="C1217:D1217"/>
    <mergeCell ref="C1218:D1218"/>
    <mergeCell ref="C1193:E1193"/>
    <mergeCell ref="F1193:G1193"/>
    <mergeCell ref="I1193:K1193"/>
    <mergeCell ref="L1193:O1193"/>
    <mergeCell ref="C1194:E1194"/>
    <mergeCell ref="F1194:G1194"/>
    <mergeCell ref="I1194:K1194"/>
    <mergeCell ref="L1194:O1194"/>
    <mergeCell ref="C1190:E1190"/>
    <mergeCell ref="F1190:G1190"/>
    <mergeCell ref="I1190:K1190"/>
    <mergeCell ref="L1190:O1190"/>
    <mergeCell ref="C1191:E1191"/>
    <mergeCell ref="F1191:G1191"/>
    <mergeCell ref="I1191:O1192"/>
    <mergeCell ref="C1192:E1192"/>
    <mergeCell ref="F1192:G1192"/>
    <mergeCell ref="C1187:H1187"/>
    <mergeCell ref="I1187:K1187"/>
    <mergeCell ref="M1187:O1187"/>
    <mergeCell ref="C1188:E1189"/>
    <mergeCell ref="F1188:G1189"/>
    <mergeCell ref="I1188:K1188"/>
    <mergeCell ref="M1188:O1188"/>
    <mergeCell ref="I1189:K1189"/>
    <mergeCell ref="L1189:O1189"/>
    <mergeCell ref="J1185:K1185"/>
    <mergeCell ref="M1185:N1185"/>
    <mergeCell ref="F1186:G1186"/>
    <mergeCell ref="H1186:I1186"/>
    <mergeCell ref="J1186:K1186"/>
    <mergeCell ref="M1186:N1186"/>
    <mergeCell ref="C1182:D1182"/>
    <mergeCell ref="C1183:D1183"/>
    <mergeCell ref="C1184:D1184"/>
    <mergeCell ref="C1185:E1186"/>
    <mergeCell ref="F1185:G1185"/>
    <mergeCell ref="H1185:I1185"/>
    <mergeCell ref="C1181:D1181"/>
    <mergeCell ref="C1174:F1174"/>
    <mergeCell ref="H1174:O1174"/>
    <mergeCell ref="C1175:F1175"/>
    <mergeCell ref="H1175:O1175"/>
    <mergeCell ref="C1176:D1177"/>
    <mergeCell ref="E1176:E1177"/>
    <mergeCell ref="F1176:F1177"/>
    <mergeCell ref="G1176:G1177"/>
    <mergeCell ref="H1176:J1176"/>
    <mergeCell ref="K1176:M1176"/>
    <mergeCell ref="C1171:F1171"/>
    <mergeCell ref="H1171:O1171"/>
    <mergeCell ref="C1172:F1172"/>
    <mergeCell ref="H1172:O1172"/>
    <mergeCell ref="C1173:F1173"/>
    <mergeCell ref="H1173:O1173"/>
    <mergeCell ref="L1167:M1167"/>
    <mergeCell ref="N1167:O1167"/>
    <mergeCell ref="L1168:O1168"/>
    <mergeCell ref="L1169:M1169"/>
    <mergeCell ref="N1169:O1169"/>
    <mergeCell ref="C1170:F1170"/>
    <mergeCell ref="H1170:O1170"/>
    <mergeCell ref="F1162:G1162"/>
    <mergeCell ref="A1163:O1163"/>
    <mergeCell ref="B1164:O1164"/>
    <mergeCell ref="A1165:A1200"/>
    <mergeCell ref="B1165:C1166"/>
    <mergeCell ref="D1165:O1165"/>
    <mergeCell ref="D1166:O1166"/>
    <mergeCell ref="C1167:G1169"/>
    <mergeCell ref="H1167:I1169"/>
    <mergeCell ref="J1167:K1169"/>
    <mergeCell ref="C1157:E1162"/>
    <mergeCell ref="F1157:G1157"/>
    <mergeCell ref="I1157:K1157"/>
    <mergeCell ref="L1157:O1157"/>
    <mergeCell ref="F1158:G1158"/>
    <mergeCell ref="I1158:O1160"/>
    <mergeCell ref="F1159:G1159"/>
    <mergeCell ref="F1160:G1160"/>
    <mergeCell ref="F1161:G1161"/>
    <mergeCell ref="I1161:O1162"/>
    <mergeCell ref="N1176:N1177"/>
    <mergeCell ref="O1176:O1178"/>
    <mergeCell ref="C1178:D1178"/>
    <mergeCell ref="C1179:D1179"/>
    <mergeCell ref="C1180:D1180"/>
    <mergeCell ref="C1155:E1155"/>
    <mergeCell ref="F1155:G1155"/>
    <mergeCell ref="I1155:K1155"/>
    <mergeCell ref="L1155:O1155"/>
    <mergeCell ref="C1156:E1156"/>
    <mergeCell ref="F1156:G1156"/>
    <mergeCell ref="I1156:K1156"/>
    <mergeCell ref="L1156:O1156"/>
    <mergeCell ref="C1152:E1152"/>
    <mergeCell ref="F1152:G1152"/>
    <mergeCell ref="I1152:K1152"/>
    <mergeCell ref="L1152:O1152"/>
    <mergeCell ref="C1153:E1153"/>
    <mergeCell ref="F1153:G1153"/>
    <mergeCell ref="I1153:O1154"/>
    <mergeCell ref="C1154:E1154"/>
    <mergeCell ref="F1154:G1154"/>
    <mergeCell ref="C1150:E1151"/>
    <mergeCell ref="F1150:G1151"/>
    <mergeCell ref="I1150:K1150"/>
    <mergeCell ref="M1150:O1150"/>
    <mergeCell ref="I1151:K1151"/>
    <mergeCell ref="L1151:O1151"/>
    <mergeCell ref="J1147:K1147"/>
    <mergeCell ref="M1147:N1147"/>
    <mergeCell ref="F1148:G1148"/>
    <mergeCell ref="H1148:I1148"/>
    <mergeCell ref="J1148:K1148"/>
    <mergeCell ref="M1148:N1148"/>
    <mergeCell ref="C1144:D1144"/>
    <mergeCell ref="C1145:D1145"/>
    <mergeCell ref="C1146:D1146"/>
    <mergeCell ref="C1147:E1148"/>
    <mergeCell ref="F1147:G1147"/>
    <mergeCell ref="H1147:I1147"/>
    <mergeCell ref="C1136:F1136"/>
    <mergeCell ref="H1136:O1136"/>
    <mergeCell ref="C1137:F1137"/>
    <mergeCell ref="H1137:O1137"/>
    <mergeCell ref="C1138:D1139"/>
    <mergeCell ref="E1138:E1139"/>
    <mergeCell ref="F1138:F1139"/>
    <mergeCell ref="G1138:G1139"/>
    <mergeCell ref="H1138:J1138"/>
    <mergeCell ref="K1138:M1138"/>
    <mergeCell ref="C1133:F1133"/>
    <mergeCell ref="H1133:O1133"/>
    <mergeCell ref="C1134:F1134"/>
    <mergeCell ref="H1134:O1134"/>
    <mergeCell ref="C1135:F1135"/>
    <mergeCell ref="H1135:O1135"/>
    <mergeCell ref="C1149:H1149"/>
    <mergeCell ref="I1149:K1149"/>
    <mergeCell ref="M1149:O1149"/>
    <mergeCell ref="N1129:O1129"/>
    <mergeCell ref="L1130:O1130"/>
    <mergeCell ref="L1131:M1131"/>
    <mergeCell ref="N1131:O1131"/>
    <mergeCell ref="C1132:F1132"/>
    <mergeCell ref="H1132:O1132"/>
    <mergeCell ref="F1125:G1125"/>
    <mergeCell ref="B1126:O1126"/>
    <mergeCell ref="A1127:A1162"/>
    <mergeCell ref="B1127:C1128"/>
    <mergeCell ref="D1127:O1127"/>
    <mergeCell ref="D1128:O1128"/>
    <mergeCell ref="C1129:G1131"/>
    <mergeCell ref="H1129:I1131"/>
    <mergeCell ref="J1129:K1131"/>
    <mergeCell ref="L1129:M1129"/>
    <mergeCell ref="C1120:E1125"/>
    <mergeCell ref="F1120:G1120"/>
    <mergeCell ref="I1120:K1120"/>
    <mergeCell ref="L1120:O1120"/>
    <mergeCell ref="F1121:G1121"/>
    <mergeCell ref="I1121:O1123"/>
    <mergeCell ref="F1122:G1122"/>
    <mergeCell ref="F1123:G1123"/>
    <mergeCell ref="F1124:G1124"/>
    <mergeCell ref="I1124:O1125"/>
    <mergeCell ref="N1138:N1139"/>
    <mergeCell ref="O1138:O1140"/>
    <mergeCell ref="C1140:D1140"/>
    <mergeCell ref="C1141:D1141"/>
    <mergeCell ref="C1142:D1142"/>
    <mergeCell ref="C1143:D1143"/>
    <mergeCell ref="C1118:E1118"/>
    <mergeCell ref="F1118:G1118"/>
    <mergeCell ref="I1118:K1118"/>
    <mergeCell ref="L1118:O1118"/>
    <mergeCell ref="C1119:E1119"/>
    <mergeCell ref="F1119:G1119"/>
    <mergeCell ref="I1119:K1119"/>
    <mergeCell ref="L1119:O1119"/>
    <mergeCell ref="C1115:E1115"/>
    <mergeCell ref="F1115:G1115"/>
    <mergeCell ref="I1115:K1115"/>
    <mergeCell ref="L1115:O1115"/>
    <mergeCell ref="C1116:E1116"/>
    <mergeCell ref="F1116:G1116"/>
    <mergeCell ref="I1116:O1117"/>
    <mergeCell ref="C1117:E1117"/>
    <mergeCell ref="F1117:G1117"/>
    <mergeCell ref="C1112:H1112"/>
    <mergeCell ref="I1112:K1112"/>
    <mergeCell ref="M1112:O1112"/>
    <mergeCell ref="C1113:E1114"/>
    <mergeCell ref="F1113:G1114"/>
    <mergeCell ref="I1113:K1113"/>
    <mergeCell ref="M1113:O1113"/>
    <mergeCell ref="I1114:K1114"/>
    <mergeCell ref="L1114:O1114"/>
    <mergeCell ref="J1110:K1110"/>
    <mergeCell ref="M1110:N1110"/>
    <mergeCell ref="F1111:G1111"/>
    <mergeCell ref="H1111:I1111"/>
    <mergeCell ref="J1111:K1111"/>
    <mergeCell ref="M1111:N1111"/>
    <mergeCell ref="C1107:D1107"/>
    <mergeCell ref="C1108:D1108"/>
    <mergeCell ref="C1109:D1109"/>
    <mergeCell ref="C1110:E1111"/>
    <mergeCell ref="F1110:G1110"/>
    <mergeCell ref="H1110:I1110"/>
    <mergeCell ref="C1106:D1106"/>
    <mergeCell ref="C1099:F1099"/>
    <mergeCell ref="H1099:O1099"/>
    <mergeCell ref="C1100:F1100"/>
    <mergeCell ref="H1100:O1100"/>
    <mergeCell ref="C1101:D1102"/>
    <mergeCell ref="E1101:E1102"/>
    <mergeCell ref="F1101:F1102"/>
    <mergeCell ref="G1101:G1102"/>
    <mergeCell ref="H1101:J1101"/>
    <mergeCell ref="K1101:M1101"/>
    <mergeCell ref="C1096:F1096"/>
    <mergeCell ref="H1096:O1096"/>
    <mergeCell ref="C1097:F1097"/>
    <mergeCell ref="H1097:O1097"/>
    <mergeCell ref="C1098:F1098"/>
    <mergeCell ref="H1098:O1098"/>
    <mergeCell ref="L1092:M1092"/>
    <mergeCell ref="N1092:O1092"/>
    <mergeCell ref="L1093:O1093"/>
    <mergeCell ref="L1094:M1094"/>
    <mergeCell ref="N1094:O1094"/>
    <mergeCell ref="C1095:F1095"/>
    <mergeCell ref="H1095:O1095"/>
    <mergeCell ref="F1087:G1087"/>
    <mergeCell ref="A1088:O1088"/>
    <mergeCell ref="B1089:O1089"/>
    <mergeCell ref="A1090:A1125"/>
    <mergeCell ref="B1090:C1091"/>
    <mergeCell ref="D1090:O1090"/>
    <mergeCell ref="D1091:O1091"/>
    <mergeCell ref="C1092:G1094"/>
    <mergeCell ref="H1092:I1094"/>
    <mergeCell ref="J1092:K1094"/>
    <mergeCell ref="C1082:E1087"/>
    <mergeCell ref="F1082:G1082"/>
    <mergeCell ref="I1082:K1082"/>
    <mergeCell ref="L1082:O1082"/>
    <mergeCell ref="F1083:G1083"/>
    <mergeCell ref="I1083:O1085"/>
    <mergeCell ref="F1084:G1084"/>
    <mergeCell ref="F1085:G1085"/>
    <mergeCell ref="F1086:G1086"/>
    <mergeCell ref="I1086:O1087"/>
    <mergeCell ref="N1101:N1102"/>
    <mergeCell ref="O1101:O1103"/>
    <mergeCell ref="C1103:D1103"/>
    <mergeCell ref="C1104:D1104"/>
    <mergeCell ref="C1105:D1105"/>
    <mergeCell ref="C1080:E1080"/>
    <mergeCell ref="F1080:G1080"/>
    <mergeCell ref="I1080:K1080"/>
    <mergeCell ref="L1080:O1080"/>
    <mergeCell ref="C1081:E1081"/>
    <mergeCell ref="F1081:G1081"/>
    <mergeCell ref="I1081:K1081"/>
    <mergeCell ref="L1081:O1081"/>
    <mergeCell ref="C1077:E1077"/>
    <mergeCell ref="F1077:G1077"/>
    <mergeCell ref="I1077:K1077"/>
    <mergeCell ref="L1077:O1077"/>
    <mergeCell ref="C1078:E1078"/>
    <mergeCell ref="F1078:G1078"/>
    <mergeCell ref="I1078:O1079"/>
    <mergeCell ref="C1079:E1079"/>
    <mergeCell ref="F1079:G1079"/>
    <mergeCell ref="C1075:E1076"/>
    <mergeCell ref="F1075:G1076"/>
    <mergeCell ref="I1075:K1075"/>
    <mergeCell ref="M1075:O1075"/>
    <mergeCell ref="I1076:K1076"/>
    <mergeCell ref="L1076:O1076"/>
    <mergeCell ref="J1072:K1072"/>
    <mergeCell ref="M1072:N1072"/>
    <mergeCell ref="F1073:G1073"/>
    <mergeCell ref="H1073:I1073"/>
    <mergeCell ref="J1073:K1073"/>
    <mergeCell ref="M1073:N1073"/>
    <mergeCell ref="C1069:D1069"/>
    <mergeCell ref="C1070:D1070"/>
    <mergeCell ref="C1071:D1071"/>
    <mergeCell ref="C1072:E1073"/>
    <mergeCell ref="F1072:G1072"/>
    <mergeCell ref="H1072:I1072"/>
    <mergeCell ref="C1061:F1061"/>
    <mergeCell ref="H1061:O1061"/>
    <mergeCell ref="C1062:F1062"/>
    <mergeCell ref="H1062:O1062"/>
    <mergeCell ref="C1063:D1064"/>
    <mergeCell ref="E1063:E1064"/>
    <mergeCell ref="F1063:F1064"/>
    <mergeCell ref="G1063:G1064"/>
    <mergeCell ref="H1063:J1063"/>
    <mergeCell ref="K1063:M1063"/>
    <mergeCell ref="C1058:F1058"/>
    <mergeCell ref="H1058:O1058"/>
    <mergeCell ref="C1059:F1059"/>
    <mergeCell ref="H1059:O1059"/>
    <mergeCell ref="C1060:F1060"/>
    <mergeCell ref="H1060:O1060"/>
    <mergeCell ref="C1074:H1074"/>
    <mergeCell ref="I1074:K1074"/>
    <mergeCell ref="M1074:O1074"/>
    <mergeCell ref="N1054:O1054"/>
    <mergeCell ref="L1055:O1055"/>
    <mergeCell ref="L1056:M1056"/>
    <mergeCell ref="N1056:O1056"/>
    <mergeCell ref="C1057:F1057"/>
    <mergeCell ref="H1057:O1057"/>
    <mergeCell ref="F1050:G1050"/>
    <mergeCell ref="B1051:O1051"/>
    <mergeCell ref="A1052:A1087"/>
    <mergeCell ref="B1052:C1053"/>
    <mergeCell ref="D1052:O1052"/>
    <mergeCell ref="D1053:O1053"/>
    <mergeCell ref="C1054:G1056"/>
    <mergeCell ref="H1054:I1056"/>
    <mergeCell ref="J1054:K1056"/>
    <mergeCell ref="L1054:M1054"/>
    <mergeCell ref="C1045:E1050"/>
    <mergeCell ref="F1045:G1045"/>
    <mergeCell ref="I1045:K1045"/>
    <mergeCell ref="L1045:O1045"/>
    <mergeCell ref="F1046:G1046"/>
    <mergeCell ref="I1046:O1048"/>
    <mergeCell ref="F1047:G1047"/>
    <mergeCell ref="F1048:G1048"/>
    <mergeCell ref="F1049:G1049"/>
    <mergeCell ref="I1049:O1050"/>
    <mergeCell ref="N1063:N1064"/>
    <mergeCell ref="O1063:O1065"/>
    <mergeCell ref="C1065:D1065"/>
    <mergeCell ref="C1066:D1066"/>
    <mergeCell ref="C1067:D1067"/>
    <mergeCell ref="C1068:D1068"/>
    <mergeCell ref="C1043:E1043"/>
    <mergeCell ref="F1043:G1043"/>
    <mergeCell ref="I1043:K1043"/>
    <mergeCell ref="L1043:O1043"/>
    <mergeCell ref="C1044:E1044"/>
    <mergeCell ref="F1044:G1044"/>
    <mergeCell ref="I1044:K1044"/>
    <mergeCell ref="L1044:O1044"/>
    <mergeCell ref="C1040:E1040"/>
    <mergeCell ref="F1040:G1040"/>
    <mergeCell ref="I1040:K1040"/>
    <mergeCell ref="L1040:O1040"/>
    <mergeCell ref="C1041:E1041"/>
    <mergeCell ref="F1041:G1041"/>
    <mergeCell ref="I1041:O1042"/>
    <mergeCell ref="C1042:E1042"/>
    <mergeCell ref="F1042:G1042"/>
    <mergeCell ref="C1037:H1037"/>
    <mergeCell ref="I1037:K1037"/>
    <mergeCell ref="M1037:O1037"/>
    <mergeCell ref="C1038:E1039"/>
    <mergeCell ref="F1038:G1039"/>
    <mergeCell ref="I1038:K1038"/>
    <mergeCell ref="M1038:O1038"/>
    <mergeCell ref="I1039:K1039"/>
    <mergeCell ref="L1039:O1039"/>
    <mergeCell ref="J1035:K1035"/>
    <mergeCell ref="M1035:N1035"/>
    <mergeCell ref="F1036:G1036"/>
    <mergeCell ref="H1036:I1036"/>
    <mergeCell ref="J1036:K1036"/>
    <mergeCell ref="M1036:N1036"/>
    <mergeCell ref="C1032:D1032"/>
    <mergeCell ref="C1033:D1033"/>
    <mergeCell ref="C1034:D1034"/>
    <mergeCell ref="C1035:E1036"/>
    <mergeCell ref="F1035:G1035"/>
    <mergeCell ref="H1035:I1035"/>
    <mergeCell ref="C1031:D1031"/>
    <mergeCell ref="C1024:F1024"/>
    <mergeCell ref="H1024:O1024"/>
    <mergeCell ref="C1025:F1025"/>
    <mergeCell ref="H1025:O1025"/>
    <mergeCell ref="C1026:D1027"/>
    <mergeCell ref="E1026:E1027"/>
    <mergeCell ref="F1026:F1027"/>
    <mergeCell ref="G1026:G1027"/>
    <mergeCell ref="H1026:J1026"/>
    <mergeCell ref="K1026:M1026"/>
    <mergeCell ref="C1021:F1021"/>
    <mergeCell ref="H1021:O1021"/>
    <mergeCell ref="C1022:F1022"/>
    <mergeCell ref="H1022:O1022"/>
    <mergeCell ref="C1023:F1023"/>
    <mergeCell ref="H1023:O1023"/>
    <mergeCell ref="L1017:M1017"/>
    <mergeCell ref="N1017:O1017"/>
    <mergeCell ref="L1018:O1018"/>
    <mergeCell ref="L1019:M1019"/>
    <mergeCell ref="N1019:O1019"/>
    <mergeCell ref="C1020:F1020"/>
    <mergeCell ref="H1020:O1020"/>
    <mergeCell ref="F1012:G1012"/>
    <mergeCell ref="A1013:O1013"/>
    <mergeCell ref="B1014:O1014"/>
    <mergeCell ref="A1015:A1050"/>
    <mergeCell ref="B1015:C1016"/>
    <mergeCell ref="D1015:O1015"/>
    <mergeCell ref="D1016:O1016"/>
    <mergeCell ref="C1017:G1019"/>
    <mergeCell ref="H1017:I1019"/>
    <mergeCell ref="J1017:K1019"/>
    <mergeCell ref="C1007:E1012"/>
    <mergeCell ref="F1007:G1007"/>
    <mergeCell ref="I1007:K1007"/>
    <mergeCell ref="L1007:O1007"/>
    <mergeCell ref="F1008:G1008"/>
    <mergeCell ref="I1008:O1010"/>
    <mergeCell ref="F1009:G1009"/>
    <mergeCell ref="F1010:G1010"/>
    <mergeCell ref="F1011:G1011"/>
    <mergeCell ref="I1011:O1012"/>
    <mergeCell ref="N1026:N1027"/>
    <mergeCell ref="O1026:O1028"/>
    <mergeCell ref="C1028:D1028"/>
    <mergeCell ref="C1029:D1029"/>
    <mergeCell ref="C1030:D1030"/>
    <mergeCell ref="C1005:E1005"/>
    <mergeCell ref="F1005:G1005"/>
    <mergeCell ref="I1005:K1005"/>
    <mergeCell ref="L1005:O1005"/>
    <mergeCell ref="C1006:E1006"/>
    <mergeCell ref="F1006:G1006"/>
    <mergeCell ref="I1006:K1006"/>
    <mergeCell ref="L1006:O1006"/>
    <mergeCell ref="C1002:E1002"/>
    <mergeCell ref="F1002:G1002"/>
    <mergeCell ref="I1002:K1002"/>
    <mergeCell ref="L1002:O1002"/>
    <mergeCell ref="C1003:E1003"/>
    <mergeCell ref="F1003:G1003"/>
    <mergeCell ref="I1003:O1004"/>
    <mergeCell ref="C1004:E1004"/>
    <mergeCell ref="F1004:G1004"/>
    <mergeCell ref="C1000:E1001"/>
    <mergeCell ref="F1000:G1001"/>
    <mergeCell ref="I1000:K1000"/>
    <mergeCell ref="M1000:O1000"/>
    <mergeCell ref="I1001:K1001"/>
    <mergeCell ref="L1001:O1001"/>
    <mergeCell ref="J997:K997"/>
    <mergeCell ref="M997:N997"/>
    <mergeCell ref="F998:G998"/>
    <mergeCell ref="H998:I998"/>
    <mergeCell ref="J998:K998"/>
    <mergeCell ref="M998:N998"/>
    <mergeCell ref="C994:D994"/>
    <mergeCell ref="C995:D995"/>
    <mergeCell ref="C996:D996"/>
    <mergeCell ref="C997:E998"/>
    <mergeCell ref="F997:G997"/>
    <mergeCell ref="H997:I997"/>
    <mergeCell ref="C986:F986"/>
    <mergeCell ref="H986:O986"/>
    <mergeCell ref="C987:F987"/>
    <mergeCell ref="H987:O987"/>
    <mergeCell ref="C988:D989"/>
    <mergeCell ref="E988:E989"/>
    <mergeCell ref="F988:F989"/>
    <mergeCell ref="G988:G989"/>
    <mergeCell ref="H988:J988"/>
    <mergeCell ref="K988:M988"/>
    <mergeCell ref="C983:F983"/>
    <mergeCell ref="H983:O983"/>
    <mergeCell ref="C984:F984"/>
    <mergeCell ref="H984:O984"/>
    <mergeCell ref="C985:F985"/>
    <mergeCell ref="H985:O985"/>
    <mergeCell ref="C999:H999"/>
    <mergeCell ref="I999:K999"/>
    <mergeCell ref="M999:O999"/>
    <mergeCell ref="N979:O979"/>
    <mergeCell ref="L980:O980"/>
    <mergeCell ref="L981:M981"/>
    <mergeCell ref="N981:O981"/>
    <mergeCell ref="C982:F982"/>
    <mergeCell ref="H982:O982"/>
    <mergeCell ref="F975:G975"/>
    <mergeCell ref="B976:O976"/>
    <mergeCell ref="A977:A1012"/>
    <mergeCell ref="B977:C978"/>
    <mergeCell ref="D977:O977"/>
    <mergeCell ref="D978:O978"/>
    <mergeCell ref="C979:G981"/>
    <mergeCell ref="H979:I981"/>
    <mergeCell ref="J979:K981"/>
    <mergeCell ref="L979:M979"/>
    <mergeCell ref="C970:E975"/>
    <mergeCell ref="F970:G970"/>
    <mergeCell ref="I970:K970"/>
    <mergeCell ref="L970:O970"/>
    <mergeCell ref="F971:G971"/>
    <mergeCell ref="I971:O973"/>
    <mergeCell ref="F972:G972"/>
    <mergeCell ref="F973:G973"/>
    <mergeCell ref="F974:G974"/>
    <mergeCell ref="I974:O975"/>
    <mergeCell ref="N988:N989"/>
    <mergeCell ref="O988:O990"/>
    <mergeCell ref="C990:D990"/>
    <mergeCell ref="C991:D991"/>
    <mergeCell ref="C992:D992"/>
    <mergeCell ref="C993:D993"/>
    <mergeCell ref="C968:E968"/>
    <mergeCell ref="F968:G968"/>
    <mergeCell ref="I968:K968"/>
    <mergeCell ref="L968:O968"/>
    <mergeCell ref="C969:E969"/>
    <mergeCell ref="F969:G969"/>
    <mergeCell ref="I969:K969"/>
    <mergeCell ref="L969:O969"/>
    <mergeCell ref="C965:E965"/>
    <mergeCell ref="F965:G965"/>
    <mergeCell ref="I965:K965"/>
    <mergeCell ref="L965:O965"/>
    <mergeCell ref="C966:E966"/>
    <mergeCell ref="F966:G966"/>
    <mergeCell ref="I966:O967"/>
    <mergeCell ref="C967:E967"/>
    <mergeCell ref="F967:G967"/>
    <mergeCell ref="C962:H962"/>
    <mergeCell ref="I962:K962"/>
    <mergeCell ref="M962:O962"/>
    <mergeCell ref="C963:E964"/>
    <mergeCell ref="F963:G964"/>
    <mergeCell ref="I963:K963"/>
    <mergeCell ref="M963:O963"/>
    <mergeCell ref="I964:K964"/>
    <mergeCell ref="L964:O964"/>
    <mergeCell ref="J960:K960"/>
    <mergeCell ref="M960:N960"/>
    <mergeCell ref="F961:G961"/>
    <mergeCell ref="H961:I961"/>
    <mergeCell ref="J961:K961"/>
    <mergeCell ref="M961:N961"/>
    <mergeCell ref="C957:D957"/>
    <mergeCell ref="C958:D958"/>
    <mergeCell ref="C959:D959"/>
    <mergeCell ref="C960:E961"/>
    <mergeCell ref="F960:G960"/>
    <mergeCell ref="H960:I960"/>
    <mergeCell ref="C956:D956"/>
    <mergeCell ref="C949:F949"/>
    <mergeCell ref="H949:O949"/>
    <mergeCell ref="C950:F950"/>
    <mergeCell ref="H950:O950"/>
    <mergeCell ref="C951:D952"/>
    <mergeCell ref="E951:E952"/>
    <mergeCell ref="F951:F952"/>
    <mergeCell ref="G951:G952"/>
    <mergeCell ref="H951:J951"/>
    <mergeCell ref="K951:M951"/>
    <mergeCell ref="C946:F946"/>
    <mergeCell ref="H946:O946"/>
    <mergeCell ref="C947:F947"/>
    <mergeCell ref="H947:O947"/>
    <mergeCell ref="C948:F948"/>
    <mergeCell ref="H948:O948"/>
    <mergeCell ref="L942:M942"/>
    <mergeCell ref="N942:O942"/>
    <mergeCell ref="L943:O943"/>
    <mergeCell ref="L944:M944"/>
    <mergeCell ref="N944:O944"/>
    <mergeCell ref="C945:F945"/>
    <mergeCell ref="H945:O945"/>
    <mergeCell ref="F937:G937"/>
    <mergeCell ref="A938:O938"/>
    <mergeCell ref="B939:O939"/>
    <mergeCell ref="A940:A975"/>
    <mergeCell ref="B940:C941"/>
    <mergeCell ref="D940:O940"/>
    <mergeCell ref="D941:O941"/>
    <mergeCell ref="C942:G944"/>
    <mergeCell ref="H942:I944"/>
    <mergeCell ref="J942:K944"/>
    <mergeCell ref="C932:E937"/>
    <mergeCell ref="F932:G932"/>
    <mergeCell ref="I932:K932"/>
    <mergeCell ref="L932:O932"/>
    <mergeCell ref="F933:G933"/>
    <mergeCell ref="I933:O935"/>
    <mergeCell ref="F934:G934"/>
    <mergeCell ref="F935:G935"/>
    <mergeCell ref="F936:G936"/>
    <mergeCell ref="I936:O937"/>
    <mergeCell ref="N951:N952"/>
    <mergeCell ref="O951:O953"/>
    <mergeCell ref="C953:D953"/>
    <mergeCell ref="C954:D954"/>
    <mergeCell ref="C955:D955"/>
    <mergeCell ref="C930:E930"/>
    <mergeCell ref="F930:G930"/>
    <mergeCell ref="I930:K930"/>
    <mergeCell ref="L930:O930"/>
    <mergeCell ref="C931:E931"/>
    <mergeCell ref="F931:G931"/>
    <mergeCell ref="I931:K931"/>
    <mergeCell ref="L931:O931"/>
    <mergeCell ref="C927:E927"/>
    <mergeCell ref="F927:G927"/>
    <mergeCell ref="I927:K927"/>
    <mergeCell ref="L927:O927"/>
    <mergeCell ref="C928:E928"/>
    <mergeCell ref="F928:G928"/>
    <mergeCell ref="I928:O929"/>
    <mergeCell ref="C929:E929"/>
    <mergeCell ref="F929:G929"/>
    <mergeCell ref="C925:E926"/>
    <mergeCell ref="F925:G926"/>
    <mergeCell ref="I925:K925"/>
    <mergeCell ref="M925:O925"/>
    <mergeCell ref="I926:K926"/>
    <mergeCell ref="L926:O926"/>
    <mergeCell ref="J922:K922"/>
    <mergeCell ref="M922:N922"/>
    <mergeCell ref="F923:G923"/>
    <mergeCell ref="H923:I923"/>
    <mergeCell ref="J923:K923"/>
    <mergeCell ref="M923:N923"/>
    <mergeCell ref="C919:D919"/>
    <mergeCell ref="C920:D920"/>
    <mergeCell ref="C921:D921"/>
    <mergeCell ref="C922:E923"/>
    <mergeCell ref="F922:G922"/>
    <mergeCell ref="H922:I922"/>
    <mergeCell ref="C911:F911"/>
    <mergeCell ref="H911:O911"/>
    <mergeCell ref="C912:F912"/>
    <mergeCell ref="H912:O912"/>
    <mergeCell ref="C913:D914"/>
    <mergeCell ref="E913:E914"/>
    <mergeCell ref="F913:F914"/>
    <mergeCell ref="G913:G914"/>
    <mergeCell ref="H913:J913"/>
    <mergeCell ref="K913:M913"/>
    <mergeCell ref="C908:F908"/>
    <mergeCell ref="H908:O908"/>
    <mergeCell ref="C909:F909"/>
    <mergeCell ref="H909:O909"/>
    <mergeCell ref="C910:F910"/>
    <mergeCell ref="H910:O910"/>
    <mergeCell ref="C924:H924"/>
    <mergeCell ref="I924:K924"/>
    <mergeCell ref="M924:O924"/>
    <mergeCell ref="N904:O904"/>
    <mergeCell ref="L905:O905"/>
    <mergeCell ref="L906:M906"/>
    <mergeCell ref="N906:O906"/>
    <mergeCell ref="C907:F907"/>
    <mergeCell ref="H907:O907"/>
    <mergeCell ref="F900:G900"/>
    <mergeCell ref="B901:O901"/>
    <mergeCell ref="A902:A937"/>
    <mergeCell ref="B902:C903"/>
    <mergeCell ref="D902:O902"/>
    <mergeCell ref="D903:O903"/>
    <mergeCell ref="C904:G906"/>
    <mergeCell ref="H904:I906"/>
    <mergeCell ref="J904:K906"/>
    <mergeCell ref="L904:M904"/>
    <mergeCell ref="C895:E900"/>
    <mergeCell ref="F895:G895"/>
    <mergeCell ref="I895:K895"/>
    <mergeCell ref="L895:O895"/>
    <mergeCell ref="F896:G896"/>
    <mergeCell ref="I896:O898"/>
    <mergeCell ref="F897:G897"/>
    <mergeCell ref="F898:G898"/>
    <mergeCell ref="F899:G899"/>
    <mergeCell ref="I899:O900"/>
    <mergeCell ref="N913:N914"/>
    <mergeCell ref="O913:O915"/>
    <mergeCell ref="C915:D915"/>
    <mergeCell ref="C916:D916"/>
    <mergeCell ref="C917:D917"/>
    <mergeCell ref="C918:D918"/>
    <mergeCell ref="C893:E893"/>
    <mergeCell ref="F893:G893"/>
    <mergeCell ref="I893:K893"/>
    <mergeCell ref="L893:O893"/>
    <mergeCell ref="C894:E894"/>
    <mergeCell ref="F894:G894"/>
    <mergeCell ref="I894:K894"/>
    <mergeCell ref="L894:O894"/>
    <mergeCell ref="C890:E890"/>
    <mergeCell ref="F890:G890"/>
    <mergeCell ref="I890:K890"/>
    <mergeCell ref="L890:O890"/>
    <mergeCell ref="C891:E891"/>
    <mergeCell ref="F891:G891"/>
    <mergeCell ref="I891:O892"/>
    <mergeCell ref="C892:E892"/>
    <mergeCell ref="F892:G892"/>
    <mergeCell ref="C887:H887"/>
    <mergeCell ref="I887:K887"/>
    <mergeCell ref="M887:O887"/>
    <mergeCell ref="C888:E889"/>
    <mergeCell ref="F888:G889"/>
    <mergeCell ref="I888:K888"/>
    <mergeCell ref="M888:O888"/>
    <mergeCell ref="I889:K889"/>
    <mergeCell ref="L889:O889"/>
    <mergeCell ref="J885:K885"/>
    <mergeCell ref="M885:N885"/>
    <mergeCell ref="F886:G886"/>
    <mergeCell ref="H886:I886"/>
    <mergeCell ref="J886:K886"/>
    <mergeCell ref="M886:N886"/>
    <mergeCell ref="C882:D882"/>
    <mergeCell ref="C883:D883"/>
    <mergeCell ref="C884:D884"/>
    <mergeCell ref="C885:E886"/>
    <mergeCell ref="F885:G885"/>
    <mergeCell ref="H885:I885"/>
    <mergeCell ref="C881:D881"/>
    <mergeCell ref="C874:F874"/>
    <mergeCell ref="H874:O874"/>
    <mergeCell ref="C875:F875"/>
    <mergeCell ref="H875:O875"/>
    <mergeCell ref="C876:D877"/>
    <mergeCell ref="E876:E877"/>
    <mergeCell ref="F876:F877"/>
    <mergeCell ref="G876:G877"/>
    <mergeCell ref="H876:J876"/>
    <mergeCell ref="K876:M876"/>
    <mergeCell ref="C871:F871"/>
    <mergeCell ref="H871:O871"/>
    <mergeCell ref="C872:F872"/>
    <mergeCell ref="H872:O872"/>
    <mergeCell ref="C873:F873"/>
    <mergeCell ref="H873:O873"/>
    <mergeCell ref="L867:M867"/>
    <mergeCell ref="N867:O867"/>
    <mergeCell ref="L868:O868"/>
    <mergeCell ref="L869:M869"/>
    <mergeCell ref="N869:O869"/>
    <mergeCell ref="C870:F870"/>
    <mergeCell ref="H870:O870"/>
    <mergeCell ref="F862:G862"/>
    <mergeCell ref="A863:O863"/>
    <mergeCell ref="B864:O864"/>
    <mergeCell ref="A865:A900"/>
    <mergeCell ref="B865:C866"/>
    <mergeCell ref="D865:O865"/>
    <mergeCell ref="D866:O866"/>
    <mergeCell ref="C867:G869"/>
    <mergeCell ref="H867:I869"/>
    <mergeCell ref="J867:K869"/>
    <mergeCell ref="C857:E862"/>
    <mergeCell ref="F857:G857"/>
    <mergeCell ref="I857:K857"/>
    <mergeCell ref="L857:O857"/>
    <mergeCell ref="F858:G858"/>
    <mergeCell ref="I858:O860"/>
    <mergeCell ref="F859:G859"/>
    <mergeCell ref="F860:G860"/>
    <mergeCell ref="F861:G861"/>
    <mergeCell ref="I861:O862"/>
    <mergeCell ref="N876:N877"/>
    <mergeCell ref="O876:O878"/>
    <mergeCell ref="C878:D878"/>
    <mergeCell ref="C879:D879"/>
    <mergeCell ref="C880:D880"/>
    <mergeCell ref="C855:E855"/>
    <mergeCell ref="F855:G855"/>
    <mergeCell ref="I855:K855"/>
    <mergeCell ref="L855:O855"/>
    <mergeCell ref="C856:E856"/>
    <mergeCell ref="F856:G856"/>
    <mergeCell ref="I856:K856"/>
    <mergeCell ref="L856:O856"/>
    <mergeCell ref="C852:E852"/>
    <mergeCell ref="F852:G852"/>
    <mergeCell ref="I852:K852"/>
    <mergeCell ref="L852:O852"/>
    <mergeCell ref="C853:E853"/>
    <mergeCell ref="F853:G853"/>
    <mergeCell ref="I853:O854"/>
    <mergeCell ref="C854:E854"/>
    <mergeCell ref="F854:G854"/>
    <mergeCell ref="C850:E851"/>
    <mergeCell ref="F850:G851"/>
    <mergeCell ref="I850:K850"/>
    <mergeCell ref="M850:O850"/>
    <mergeCell ref="I851:K851"/>
    <mergeCell ref="L851:O851"/>
    <mergeCell ref="J847:K847"/>
    <mergeCell ref="M847:N847"/>
    <mergeCell ref="F848:G848"/>
    <mergeCell ref="H848:I848"/>
    <mergeCell ref="J848:K848"/>
    <mergeCell ref="M848:N848"/>
    <mergeCell ref="C844:D844"/>
    <mergeCell ref="C845:D845"/>
    <mergeCell ref="C846:D846"/>
    <mergeCell ref="C847:E848"/>
    <mergeCell ref="F847:G847"/>
    <mergeCell ref="H847:I847"/>
    <mergeCell ref="C836:F836"/>
    <mergeCell ref="H836:O836"/>
    <mergeCell ref="C837:F837"/>
    <mergeCell ref="H837:O837"/>
    <mergeCell ref="C838:D839"/>
    <mergeCell ref="E838:E839"/>
    <mergeCell ref="F838:F839"/>
    <mergeCell ref="G838:G839"/>
    <mergeCell ref="H838:J838"/>
    <mergeCell ref="K838:M838"/>
    <mergeCell ref="C833:F833"/>
    <mergeCell ref="H833:O833"/>
    <mergeCell ref="C834:F834"/>
    <mergeCell ref="H834:O834"/>
    <mergeCell ref="C835:F835"/>
    <mergeCell ref="H835:O835"/>
    <mergeCell ref="C849:H849"/>
    <mergeCell ref="I849:K849"/>
    <mergeCell ref="M849:O849"/>
    <mergeCell ref="N829:O829"/>
    <mergeCell ref="L830:O830"/>
    <mergeCell ref="L831:M831"/>
    <mergeCell ref="N831:O831"/>
    <mergeCell ref="C832:F832"/>
    <mergeCell ref="H832:O832"/>
    <mergeCell ref="F825:G825"/>
    <mergeCell ref="B826:O826"/>
    <mergeCell ref="A827:A862"/>
    <mergeCell ref="B827:C828"/>
    <mergeCell ref="D827:O827"/>
    <mergeCell ref="D828:O828"/>
    <mergeCell ref="C829:G831"/>
    <mergeCell ref="H829:I831"/>
    <mergeCell ref="J829:K831"/>
    <mergeCell ref="L829:M829"/>
    <mergeCell ref="C820:E825"/>
    <mergeCell ref="F820:G820"/>
    <mergeCell ref="I820:K820"/>
    <mergeCell ref="L820:O820"/>
    <mergeCell ref="F821:G821"/>
    <mergeCell ref="I821:O823"/>
    <mergeCell ref="F822:G822"/>
    <mergeCell ref="F823:G823"/>
    <mergeCell ref="F824:G824"/>
    <mergeCell ref="I824:O825"/>
    <mergeCell ref="N838:N839"/>
    <mergeCell ref="O838:O840"/>
    <mergeCell ref="C840:D840"/>
    <mergeCell ref="C841:D841"/>
    <mergeCell ref="C842:D842"/>
    <mergeCell ref="C843:D843"/>
    <mergeCell ref="C818:E818"/>
    <mergeCell ref="F818:G818"/>
    <mergeCell ref="I818:K818"/>
    <mergeCell ref="L818:O818"/>
    <mergeCell ref="C819:E819"/>
    <mergeCell ref="F819:G819"/>
    <mergeCell ref="I819:K819"/>
    <mergeCell ref="L819:O819"/>
    <mergeCell ref="C815:E815"/>
    <mergeCell ref="F815:G815"/>
    <mergeCell ref="I815:K815"/>
    <mergeCell ref="L815:O815"/>
    <mergeCell ref="C816:E816"/>
    <mergeCell ref="F816:G816"/>
    <mergeCell ref="I816:O817"/>
    <mergeCell ref="C817:E817"/>
    <mergeCell ref="F817:G817"/>
    <mergeCell ref="C812:H812"/>
    <mergeCell ref="I812:K812"/>
    <mergeCell ref="M812:O812"/>
    <mergeCell ref="C813:E814"/>
    <mergeCell ref="F813:G814"/>
    <mergeCell ref="I813:K813"/>
    <mergeCell ref="M813:O813"/>
    <mergeCell ref="I814:K814"/>
    <mergeCell ref="L814:O814"/>
    <mergeCell ref="J810:K810"/>
    <mergeCell ref="M810:N810"/>
    <mergeCell ref="F811:G811"/>
    <mergeCell ref="H811:I811"/>
    <mergeCell ref="J811:K811"/>
    <mergeCell ref="M811:N811"/>
    <mergeCell ref="C807:D807"/>
    <mergeCell ref="C808:D808"/>
    <mergeCell ref="C809:D809"/>
    <mergeCell ref="C810:E811"/>
    <mergeCell ref="F810:G810"/>
    <mergeCell ref="H810:I810"/>
    <mergeCell ref="C806:D806"/>
    <mergeCell ref="C799:F799"/>
    <mergeCell ref="H799:O799"/>
    <mergeCell ref="C800:F800"/>
    <mergeCell ref="H800:O800"/>
    <mergeCell ref="C801:D802"/>
    <mergeCell ref="E801:E802"/>
    <mergeCell ref="F801:F802"/>
    <mergeCell ref="G801:G802"/>
    <mergeCell ref="H801:J801"/>
    <mergeCell ref="K801:M801"/>
    <mergeCell ref="C796:F796"/>
    <mergeCell ref="H796:O796"/>
    <mergeCell ref="C797:F797"/>
    <mergeCell ref="H797:O797"/>
    <mergeCell ref="C798:F798"/>
    <mergeCell ref="H798:O798"/>
    <mergeCell ref="L792:M792"/>
    <mergeCell ref="N792:O792"/>
    <mergeCell ref="L793:O793"/>
    <mergeCell ref="L794:M794"/>
    <mergeCell ref="N794:O794"/>
    <mergeCell ref="C795:F795"/>
    <mergeCell ref="H795:O795"/>
    <mergeCell ref="F787:G787"/>
    <mergeCell ref="A788:O788"/>
    <mergeCell ref="B789:O789"/>
    <mergeCell ref="A790:A825"/>
    <mergeCell ref="B790:C791"/>
    <mergeCell ref="D790:O790"/>
    <mergeCell ref="D791:O791"/>
    <mergeCell ref="C792:G794"/>
    <mergeCell ref="H792:I794"/>
    <mergeCell ref="J792:K794"/>
    <mergeCell ref="C782:E787"/>
    <mergeCell ref="F782:G782"/>
    <mergeCell ref="I782:K782"/>
    <mergeCell ref="L782:O782"/>
    <mergeCell ref="F783:G783"/>
    <mergeCell ref="I783:O785"/>
    <mergeCell ref="F784:G784"/>
    <mergeCell ref="F785:G785"/>
    <mergeCell ref="F786:G786"/>
    <mergeCell ref="I786:O787"/>
    <mergeCell ref="N801:N802"/>
    <mergeCell ref="O801:O803"/>
    <mergeCell ref="C803:D803"/>
    <mergeCell ref="C804:D804"/>
    <mergeCell ref="C805:D805"/>
    <mergeCell ref="C780:E780"/>
    <mergeCell ref="F780:G780"/>
    <mergeCell ref="I780:K780"/>
    <mergeCell ref="L780:O780"/>
    <mergeCell ref="C781:E781"/>
    <mergeCell ref="F781:G781"/>
    <mergeCell ref="I781:K781"/>
    <mergeCell ref="L781:O781"/>
    <mergeCell ref="C777:E777"/>
    <mergeCell ref="F777:G777"/>
    <mergeCell ref="I777:K777"/>
    <mergeCell ref="L777:O777"/>
    <mergeCell ref="C778:E778"/>
    <mergeCell ref="F778:G778"/>
    <mergeCell ref="I778:O779"/>
    <mergeCell ref="C779:E779"/>
    <mergeCell ref="F779:G779"/>
    <mergeCell ref="C775:E776"/>
    <mergeCell ref="F775:G776"/>
    <mergeCell ref="I775:K775"/>
    <mergeCell ref="M775:O775"/>
    <mergeCell ref="I776:K776"/>
    <mergeCell ref="L776:O776"/>
    <mergeCell ref="J772:K772"/>
    <mergeCell ref="M772:N772"/>
    <mergeCell ref="F773:G773"/>
    <mergeCell ref="H773:I773"/>
    <mergeCell ref="J773:K773"/>
    <mergeCell ref="M773:N773"/>
    <mergeCell ref="C769:D769"/>
    <mergeCell ref="C770:D770"/>
    <mergeCell ref="C771:D771"/>
    <mergeCell ref="C772:E773"/>
    <mergeCell ref="F772:G772"/>
    <mergeCell ref="H772:I772"/>
    <mergeCell ref="C761:F761"/>
    <mergeCell ref="H761:O761"/>
    <mergeCell ref="C762:F762"/>
    <mergeCell ref="H762:O762"/>
    <mergeCell ref="C763:D764"/>
    <mergeCell ref="E763:E764"/>
    <mergeCell ref="F763:F764"/>
    <mergeCell ref="G763:G764"/>
    <mergeCell ref="H763:J763"/>
    <mergeCell ref="K763:M763"/>
    <mergeCell ref="C758:F758"/>
    <mergeCell ref="H758:O758"/>
    <mergeCell ref="C759:F759"/>
    <mergeCell ref="H759:O759"/>
    <mergeCell ref="C760:F760"/>
    <mergeCell ref="H760:O760"/>
    <mergeCell ref="C774:H774"/>
    <mergeCell ref="I774:K774"/>
    <mergeCell ref="M774:O774"/>
    <mergeCell ref="N754:O754"/>
    <mergeCell ref="L755:O755"/>
    <mergeCell ref="L756:M756"/>
    <mergeCell ref="N756:O756"/>
    <mergeCell ref="C757:F757"/>
    <mergeCell ref="H757:O757"/>
    <mergeCell ref="F750:G750"/>
    <mergeCell ref="B751:O751"/>
    <mergeCell ref="A752:A787"/>
    <mergeCell ref="B752:C753"/>
    <mergeCell ref="D752:O752"/>
    <mergeCell ref="D753:O753"/>
    <mergeCell ref="C754:G756"/>
    <mergeCell ref="H754:I756"/>
    <mergeCell ref="J754:K756"/>
    <mergeCell ref="L754:M754"/>
    <mergeCell ref="C745:E750"/>
    <mergeCell ref="F745:G745"/>
    <mergeCell ref="I745:K745"/>
    <mergeCell ref="L745:O745"/>
    <mergeCell ref="F746:G746"/>
    <mergeCell ref="I746:O748"/>
    <mergeCell ref="F747:G747"/>
    <mergeCell ref="F748:G748"/>
    <mergeCell ref="F749:G749"/>
    <mergeCell ref="I749:O750"/>
    <mergeCell ref="N763:N764"/>
    <mergeCell ref="O763:O765"/>
    <mergeCell ref="C765:D765"/>
    <mergeCell ref="C766:D766"/>
    <mergeCell ref="C767:D767"/>
    <mergeCell ref="C768:D768"/>
    <mergeCell ref="C743:E743"/>
    <mergeCell ref="F743:G743"/>
    <mergeCell ref="I743:K743"/>
    <mergeCell ref="L743:O743"/>
    <mergeCell ref="C744:E744"/>
    <mergeCell ref="F744:G744"/>
    <mergeCell ref="I744:K744"/>
    <mergeCell ref="L744:O744"/>
    <mergeCell ref="C740:E740"/>
    <mergeCell ref="F740:G740"/>
    <mergeCell ref="I740:K740"/>
    <mergeCell ref="L740:O740"/>
    <mergeCell ref="C741:E741"/>
    <mergeCell ref="F741:G741"/>
    <mergeCell ref="I741:O742"/>
    <mergeCell ref="C742:E742"/>
    <mergeCell ref="F742:G742"/>
    <mergeCell ref="C737:H737"/>
    <mergeCell ref="I737:K737"/>
    <mergeCell ref="M737:O737"/>
    <mergeCell ref="C738:E739"/>
    <mergeCell ref="F738:G739"/>
    <mergeCell ref="I738:K738"/>
    <mergeCell ref="M738:O738"/>
    <mergeCell ref="I739:K739"/>
    <mergeCell ref="L739:O739"/>
    <mergeCell ref="J735:K735"/>
    <mergeCell ref="M735:N735"/>
    <mergeCell ref="F736:G736"/>
    <mergeCell ref="H736:I736"/>
    <mergeCell ref="J736:K736"/>
    <mergeCell ref="M736:N736"/>
    <mergeCell ref="C732:D732"/>
    <mergeCell ref="C733:D733"/>
    <mergeCell ref="C734:D734"/>
    <mergeCell ref="C735:E736"/>
    <mergeCell ref="F735:G735"/>
    <mergeCell ref="H735:I735"/>
    <mergeCell ref="C730:D730"/>
    <mergeCell ref="C731:D731"/>
    <mergeCell ref="C724:F724"/>
    <mergeCell ref="H724:O724"/>
    <mergeCell ref="C725:F725"/>
    <mergeCell ref="H725:O725"/>
    <mergeCell ref="C726:D727"/>
    <mergeCell ref="E726:E727"/>
    <mergeCell ref="F726:F727"/>
    <mergeCell ref="G726:G727"/>
    <mergeCell ref="H726:J726"/>
    <mergeCell ref="K726:M726"/>
    <mergeCell ref="C721:F721"/>
    <mergeCell ref="H721:O721"/>
    <mergeCell ref="C722:F722"/>
    <mergeCell ref="H722:O722"/>
    <mergeCell ref="C723:F723"/>
    <mergeCell ref="H723:O723"/>
    <mergeCell ref="L717:M717"/>
    <mergeCell ref="N717:O717"/>
    <mergeCell ref="L718:O718"/>
    <mergeCell ref="L719:M719"/>
    <mergeCell ref="N719:O719"/>
    <mergeCell ref="C720:F720"/>
    <mergeCell ref="H720:O720"/>
    <mergeCell ref="F712:G712"/>
    <mergeCell ref="A713:O713"/>
    <mergeCell ref="B714:O714"/>
    <mergeCell ref="A715:A750"/>
    <mergeCell ref="B715:C716"/>
    <mergeCell ref="D715:O715"/>
    <mergeCell ref="D716:O716"/>
    <mergeCell ref="C717:G719"/>
    <mergeCell ref="H717:I719"/>
    <mergeCell ref="J717:K719"/>
    <mergeCell ref="C707:E712"/>
    <mergeCell ref="F707:G707"/>
    <mergeCell ref="I707:K707"/>
    <mergeCell ref="L707:O707"/>
    <mergeCell ref="F708:G708"/>
    <mergeCell ref="I708:O710"/>
    <mergeCell ref="F709:G709"/>
    <mergeCell ref="F710:G710"/>
    <mergeCell ref="F711:G711"/>
    <mergeCell ref="I711:O712"/>
    <mergeCell ref="A677:A712"/>
    <mergeCell ref="N726:N727"/>
    <mergeCell ref="O726:O728"/>
    <mergeCell ref="C728:D728"/>
    <mergeCell ref="C729:D729"/>
    <mergeCell ref="C705:E705"/>
    <mergeCell ref="F705:G705"/>
    <mergeCell ref="I705:K705"/>
    <mergeCell ref="L705:O705"/>
    <mergeCell ref="C706:E706"/>
    <mergeCell ref="F706:G706"/>
    <mergeCell ref="I706:K706"/>
    <mergeCell ref="L706:O706"/>
    <mergeCell ref="C702:E702"/>
    <mergeCell ref="F702:G702"/>
    <mergeCell ref="I702:K702"/>
    <mergeCell ref="L702:O702"/>
    <mergeCell ref="C703:E703"/>
    <mergeCell ref="F703:G703"/>
    <mergeCell ref="I703:O704"/>
    <mergeCell ref="C704:E704"/>
    <mergeCell ref="F704:G704"/>
    <mergeCell ref="C699:H699"/>
    <mergeCell ref="I699:K699"/>
    <mergeCell ref="M699:O699"/>
    <mergeCell ref="C700:E701"/>
    <mergeCell ref="F700:G701"/>
    <mergeCell ref="I700:K700"/>
    <mergeCell ref="M700:O700"/>
    <mergeCell ref="I701:K701"/>
    <mergeCell ref="L701:O701"/>
    <mergeCell ref="H697:I697"/>
    <mergeCell ref="J697:K697"/>
    <mergeCell ref="M697:N697"/>
    <mergeCell ref="H698:I698"/>
    <mergeCell ref="J698:K698"/>
    <mergeCell ref="M698:N698"/>
    <mergeCell ref="C692:D692"/>
    <mergeCell ref="C693:D693"/>
    <mergeCell ref="C694:D694"/>
    <mergeCell ref="C695:D695"/>
    <mergeCell ref="C696:D696"/>
    <mergeCell ref="C697:E698"/>
    <mergeCell ref="H687:O687"/>
    <mergeCell ref="C688:D689"/>
    <mergeCell ref="E688:E689"/>
    <mergeCell ref="F688:F689"/>
    <mergeCell ref="G688:G689"/>
    <mergeCell ref="H688:J688"/>
    <mergeCell ref="K688:M688"/>
    <mergeCell ref="N688:N689"/>
    <mergeCell ref="O688:O690"/>
    <mergeCell ref="C690:D690"/>
    <mergeCell ref="L681:M681"/>
    <mergeCell ref="N681:O681"/>
    <mergeCell ref="C682:F682"/>
    <mergeCell ref="H682:O682"/>
    <mergeCell ref="C683:F683"/>
    <mergeCell ref="H683:O683"/>
    <mergeCell ref="F674:G674"/>
    <mergeCell ref="I674:O675"/>
    <mergeCell ref="F675:G675"/>
    <mergeCell ref="B676:O676"/>
    <mergeCell ref="B677:C678"/>
    <mergeCell ref="D677:O677"/>
    <mergeCell ref="D678:O678"/>
    <mergeCell ref="C679:G681"/>
    <mergeCell ref="H679:I681"/>
    <mergeCell ref="C669:E669"/>
    <mergeCell ref="F669:G669"/>
    <mergeCell ref="I669:K669"/>
    <mergeCell ref="L669:O669"/>
    <mergeCell ref="C670:E675"/>
    <mergeCell ref="F670:G670"/>
    <mergeCell ref="I670:K670"/>
    <mergeCell ref="L670:O670"/>
    <mergeCell ref="F671:G671"/>
    <mergeCell ref="I671:O673"/>
    <mergeCell ref="C665:E665"/>
    <mergeCell ref="F665:G665"/>
    <mergeCell ref="I665:K665"/>
    <mergeCell ref="L665:O665"/>
    <mergeCell ref="C666:E666"/>
    <mergeCell ref="F666:G666"/>
    <mergeCell ref="I666:O667"/>
    <mergeCell ref="C667:E667"/>
    <mergeCell ref="F667:G667"/>
    <mergeCell ref="C663:E664"/>
    <mergeCell ref="F663:G664"/>
    <mergeCell ref="I663:K663"/>
    <mergeCell ref="M663:O663"/>
    <mergeCell ref="I664:K664"/>
    <mergeCell ref="L664:O664"/>
    <mergeCell ref="M660:N660"/>
    <mergeCell ref="H661:I661"/>
    <mergeCell ref="J661:K661"/>
    <mergeCell ref="M661:N661"/>
    <mergeCell ref="C662:H662"/>
    <mergeCell ref="I662:K662"/>
    <mergeCell ref="M662:O662"/>
    <mergeCell ref="C657:D657"/>
    <mergeCell ref="C658:D658"/>
    <mergeCell ref="C659:D659"/>
    <mergeCell ref="C660:E661"/>
    <mergeCell ref="H660:I660"/>
    <mergeCell ref="J660:K660"/>
    <mergeCell ref="C656:D656"/>
    <mergeCell ref="H648:O648"/>
    <mergeCell ref="C649:F649"/>
    <mergeCell ref="H649:O649"/>
    <mergeCell ref="C650:F650"/>
    <mergeCell ref="H650:O650"/>
    <mergeCell ref="C651:D652"/>
    <mergeCell ref="E651:E652"/>
    <mergeCell ref="F651:F652"/>
    <mergeCell ref="G651:G652"/>
    <mergeCell ref="H651:J651"/>
    <mergeCell ref="L644:M644"/>
    <mergeCell ref="N644:O644"/>
    <mergeCell ref="C645:F645"/>
    <mergeCell ref="H645:O645"/>
    <mergeCell ref="C646:F646"/>
    <mergeCell ref="H646:O646"/>
    <mergeCell ref="F636:G636"/>
    <mergeCell ref="I636:O637"/>
    <mergeCell ref="F637:G637"/>
    <mergeCell ref="A638:O638"/>
    <mergeCell ref="B639:O639"/>
    <mergeCell ref="A640:A675"/>
    <mergeCell ref="B640:C641"/>
    <mergeCell ref="D640:O640"/>
    <mergeCell ref="D641:O641"/>
    <mergeCell ref="C642:G644"/>
    <mergeCell ref="L630:O630"/>
    <mergeCell ref="C631:E631"/>
    <mergeCell ref="F631:G631"/>
    <mergeCell ref="I631:K631"/>
    <mergeCell ref="L631:O631"/>
    <mergeCell ref="C632:E637"/>
    <mergeCell ref="F632:G632"/>
    <mergeCell ref="I632:K632"/>
    <mergeCell ref="L632:O632"/>
    <mergeCell ref="F633:G633"/>
    <mergeCell ref="C647:F647"/>
    <mergeCell ref="H647:O647"/>
    <mergeCell ref="H642:I644"/>
    <mergeCell ref="J642:K644"/>
    <mergeCell ref="L642:M642"/>
    <mergeCell ref="N642:O642"/>
    <mergeCell ref="L643:O643"/>
    <mergeCell ref="N651:N652"/>
    <mergeCell ref="O651:O653"/>
    <mergeCell ref="C653:D653"/>
    <mergeCell ref="C654:D654"/>
    <mergeCell ref="C655:D655"/>
    <mergeCell ref="C627:E627"/>
    <mergeCell ref="F627:G627"/>
    <mergeCell ref="I627:K627"/>
    <mergeCell ref="L627:O627"/>
    <mergeCell ref="C628:E628"/>
    <mergeCell ref="F628:G628"/>
    <mergeCell ref="I628:O629"/>
    <mergeCell ref="C629:E629"/>
    <mergeCell ref="F629:G629"/>
    <mergeCell ref="C624:H624"/>
    <mergeCell ref="I624:K624"/>
    <mergeCell ref="M624:O624"/>
    <mergeCell ref="C625:E626"/>
    <mergeCell ref="F625:G626"/>
    <mergeCell ref="I625:K625"/>
    <mergeCell ref="M625:O625"/>
    <mergeCell ref="I626:K626"/>
    <mergeCell ref="L626:O626"/>
    <mergeCell ref="C622:E623"/>
    <mergeCell ref="H622:I622"/>
    <mergeCell ref="J622:K622"/>
    <mergeCell ref="M622:N622"/>
    <mergeCell ref="F623:G623"/>
    <mergeCell ref="H623:I623"/>
    <mergeCell ref="J623:K623"/>
    <mergeCell ref="M623:N623"/>
    <mergeCell ref="C616:D616"/>
    <mergeCell ref="C617:D617"/>
    <mergeCell ref="C618:D618"/>
    <mergeCell ref="C619:D619"/>
    <mergeCell ref="C620:D620"/>
    <mergeCell ref="C621:D621"/>
    <mergeCell ref="E613:E614"/>
    <mergeCell ref="F613:F614"/>
    <mergeCell ref="G613:G614"/>
    <mergeCell ref="H613:J613"/>
    <mergeCell ref="K613:M613"/>
    <mergeCell ref="N613:N614"/>
    <mergeCell ref="C615:D615"/>
    <mergeCell ref="C613:D614"/>
    <mergeCell ref="H609:O609"/>
    <mergeCell ref="C610:F610"/>
    <mergeCell ref="H610:O610"/>
    <mergeCell ref="C611:F611"/>
    <mergeCell ref="H611:O611"/>
    <mergeCell ref="C612:F612"/>
    <mergeCell ref="H612:O612"/>
    <mergeCell ref="L605:O605"/>
    <mergeCell ref="L606:M606"/>
    <mergeCell ref="N606:O606"/>
    <mergeCell ref="C607:F607"/>
    <mergeCell ref="H607:O607"/>
    <mergeCell ref="C608:F608"/>
    <mergeCell ref="H608:O608"/>
    <mergeCell ref="B601:O601"/>
    <mergeCell ref="A602:A637"/>
    <mergeCell ref="B602:C603"/>
    <mergeCell ref="D602:O602"/>
    <mergeCell ref="D603:O603"/>
    <mergeCell ref="C604:G606"/>
    <mergeCell ref="H604:I606"/>
    <mergeCell ref="J604:K606"/>
    <mergeCell ref="L604:M604"/>
    <mergeCell ref="N604:O604"/>
    <mergeCell ref="I633:O635"/>
    <mergeCell ref="F634:G634"/>
    <mergeCell ref="F635:G635"/>
    <mergeCell ref="C630:E630"/>
    <mergeCell ref="F630:G630"/>
    <mergeCell ref="I630:K630"/>
    <mergeCell ref="F622:G622"/>
    <mergeCell ref="O613:O615"/>
    <mergeCell ref="F596:G596"/>
    <mergeCell ref="I596:O598"/>
    <mergeCell ref="F597:G597"/>
    <mergeCell ref="F598:G598"/>
    <mergeCell ref="F599:G599"/>
    <mergeCell ref="I599:O600"/>
    <mergeCell ref="F600:G600"/>
    <mergeCell ref="C591:E591"/>
    <mergeCell ref="F591:G591"/>
    <mergeCell ref="I591:O592"/>
    <mergeCell ref="C592:E592"/>
    <mergeCell ref="F592:G592"/>
    <mergeCell ref="C593:E593"/>
    <mergeCell ref="F593:G593"/>
    <mergeCell ref="I593:K593"/>
    <mergeCell ref="L593:O593"/>
    <mergeCell ref="C587:H587"/>
    <mergeCell ref="I587:K587"/>
    <mergeCell ref="M587:O587"/>
    <mergeCell ref="C588:E589"/>
    <mergeCell ref="F588:G589"/>
    <mergeCell ref="I588:K588"/>
    <mergeCell ref="M588:O588"/>
    <mergeCell ref="I589:K589"/>
    <mergeCell ref="L589:O589"/>
    <mergeCell ref="C585:E586"/>
    <mergeCell ref="F585:G585"/>
    <mergeCell ref="H585:I585"/>
    <mergeCell ref="J585:K585"/>
    <mergeCell ref="M585:N585"/>
    <mergeCell ref="F586:G586"/>
    <mergeCell ref="H586:I586"/>
    <mergeCell ref="J586:K586"/>
    <mergeCell ref="M586:N586"/>
    <mergeCell ref="C579:D579"/>
    <mergeCell ref="C580:D580"/>
    <mergeCell ref="C581:D581"/>
    <mergeCell ref="C582:D582"/>
    <mergeCell ref="C583:D583"/>
    <mergeCell ref="C584:D584"/>
    <mergeCell ref="H575:O575"/>
    <mergeCell ref="C576:D577"/>
    <mergeCell ref="E576:E577"/>
    <mergeCell ref="F576:F577"/>
    <mergeCell ref="G576:G577"/>
    <mergeCell ref="H576:J576"/>
    <mergeCell ref="K576:M576"/>
    <mergeCell ref="N576:N577"/>
    <mergeCell ref="O576:O578"/>
    <mergeCell ref="C578:D578"/>
    <mergeCell ref="C553:E553"/>
    <mergeCell ref="F553:G553"/>
    <mergeCell ref="I553:O554"/>
    <mergeCell ref="C554:E554"/>
    <mergeCell ref="F554:G554"/>
    <mergeCell ref="C555:E555"/>
    <mergeCell ref="F555:G555"/>
    <mergeCell ref="I555:K555"/>
    <mergeCell ref="L555:O555"/>
    <mergeCell ref="M550:O550"/>
    <mergeCell ref="I551:K551"/>
    <mergeCell ref="C552:E552"/>
    <mergeCell ref="F552:G552"/>
    <mergeCell ref="I552:K552"/>
    <mergeCell ref="L552:O552"/>
    <mergeCell ref="H571:O571"/>
    <mergeCell ref="C572:F572"/>
    <mergeCell ref="H572:O572"/>
    <mergeCell ref="N567:O567"/>
    <mergeCell ref="L568:O568"/>
    <mergeCell ref="L569:M569"/>
    <mergeCell ref="N569:O569"/>
    <mergeCell ref="C570:F570"/>
    <mergeCell ref="H570:O570"/>
    <mergeCell ref="A563:O563"/>
    <mergeCell ref="B564:O564"/>
    <mergeCell ref="A565:A600"/>
    <mergeCell ref="B565:C566"/>
    <mergeCell ref="D565:O565"/>
    <mergeCell ref="D566:O566"/>
    <mergeCell ref="C567:G569"/>
    <mergeCell ref="H567:I569"/>
    <mergeCell ref="F548:G548"/>
    <mergeCell ref="H548:I548"/>
    <mergeCell ref="J548:K548"/>
    <mergeCell ref="M548:N548"/>
    <mergeCell ref="C549:H549"/>
    <mergeCell ref="I549:K549"/>
    <mergeCell ref="M549:O549"/>
    <mergeCell ref="C545:D545"/>
    <mergeCell ref="C546:D546"/>
    <mergeCell ref="C547:E548"/>
    <mergeCell ref="F547:G547"/>
    <mergeCell ref="H547:I547"/>
    <mergeCell ref="J547:K547"/>
    <mergeCell ref="O538:O540"/>
    <mergeCell ref="C540:D540"/>
    <mergeCell ref="C541:D541"/>
    <mergeCell ref="C542:D542"/>
    <mergeCell ref="C543:D543"/>
    <mergeCell ref="C544:D544"/>
    <mergeCell ref="C536:F536"/>
    <mergeCell ref="H536:O536"/>
    <mergeCell ref="C537:F537"/>
    <mergeCell ref="H537:O537"/>
    <mergeCell ref="C538:D539"/>
    <mergeCell ref="E538:E539"/>
    <mergeCell ref="F538:F539"/>
    <mergeCell ref="G538:G539"/>
    <mergeCell ref="H538:J538"/>
    <mergeCell ref="N531:O531"/>
    <mergeCell ref="C532:F532"/>
    <mergeCell ref="H532:O532"/>
    <mergeCell ref="C533:F533"/>
    <mergeCell ref="H533:O533"/>
    <mergeCell ref="C534:F534"/>
    <mergeCell ref="H534:O534"/>
    <mergeCell ref="M547:N547"/>
    <mergeCell ref="B526:O526"/>
    <mergeCell ref="A527:A562"/>
    <mergeCell ref="B527:C528"/>
    <mergeCell ref="D527:O527"/>
    <mergeCell ref="D528:O528"/>
    <mergeCell ref="C529:G531"/>
    <mergeCell ref="H529:I531"/>
    <mergeCell ref="J529:K531"/>
    <mergeCell ref="L529:M529"/>
    <mergeCell ref="C519:E519"/>
    <mergeCell ref="F519:G519"/>
    <mergeCell ref="I519:K519"/>
    <mergeCell ref="L519:O519"/>
    <mergeCell ref="C520:E525"/>
    <mergeCell ref="F520:G520"/>
    <mergeCell ref="I520:K520"/>
    <mergeCell ref="L520:O520"/>
    <mergeCell ref="F521:G521"/>
    <mergeCell ref="I521:O523"/>
    <mergeCell ref="C556:E556"/>
    <mergeCell ref="F556:G556"/>
    <mergeCell ref="I556:K556"/>
    <mergeCell ref="L556:O556"/>
    <mergeCell ref="L551:O551"/>
    <mergeCell ref="C550:E551"/>
    <mergeCell ref="F550:G551"/>
    <mergeCell ref="I550:K550"/>
    <mergeCell ref="K538:M538"/>
    <mergeCell ref="N538:N539"/>
    <mergeCell ref="C535:F535"/>
    <mergeCell ref="L531:M531"/>
    <mergeCell ref="H535:O535"/>
    <mergeCell ref="C518:E518"/>
    <mergeCell ref="F518:G518"/>
    <mergeCell ref="I518:K518"/>
    <mergeCell ref="L518:O518"/>
    <mergeCell ref="C513:E514"/>
    <mergeCell ref="F513:G514"/>
    <mergeCell ref="I513:K513"/>
    <mergeCell ref="M513:O513"/>
    <mergeCell ref="I514:K514"/>
    <mergeCell ref="L514:O514"/>
    <mergeCell ref="J510:K510"/>
    <mergeCell ref="M510:N510"/>
    <mergeCell ref="F511:G511"/>
    <mergeCell ref="H511:I511"/>
    <mergeCell ref="J511:K511"/>
    <mergeCell ref="M511:N511"/>
    <mergeCell ref="F525:G525"/>
    <mergeCell ref="F510:G510"/>
    <mergeCell ref="H510:I510"/>
    <mergeCell ref="N501:N502"/>
    <mergeCell ref="O501:O503"/>
    <mergeCell ref="C503:D503"/>
    <mergeCell ref="C504:D504"/>
    <mergeCell ref="C505:D505"/>
    <mergeCell ref="C506:D506"/>
    <mergeCell ref="C501:D502"/>
    <mergeCell ref="E501:E502"/>
    <mergeCell ref="F501:F502"/>
    <mergeCell ref="G501:G502"/>
    <mergeCell ref="H501:J501"/>
    <mergeCell ref="K501:M501"/>
    <mergeCell ref="C516:E516"/>
    <mergeCell ref="F516:G516"/>
    <mergeCell ref="I516:O517"/>
    <mergeCell ref="C517:E517"/>
    <mergeCell ref="F517:G517"/>
    <mergeCell ref="C478:E478"/>
    <mergeCell ref="F478:G478"/>
    <mergeCell ref="I478:O479"/>
    <mergeCell ref="C479:E479"/>
    <mergeCell ref="F479:G479"/>
    <mergeCell ref="C480:E480"/>
    <mergeCell ref="F480:G480"/>
    <mergeCell ref="I480:K480"/>
    <mergeCell ref="L480:O480"/>
    <mergeCell ref="H497:O497"/>
    <mergeCell ref="C498:F498"/>
    <mergeCell ref="H498:O498"/>
    <mergeCell ref="C499:F499"/>
    <mergeCell ref="H499:O499"/>
    <mergeCell ref="C500:F500"/>
    <mergeCell ref="H500:O500"/>
    <mergeCell ref="L494:M494"/>
    <mergeCell ref="N494:O494"/>
    <mergeCell ref="C495:F495"/>
    <mergeCell ref="H495:O495"/>
    <mergeCell ref="C496:F496"/>
    <mergeCell ref="H496:O496"/>
    <mergeCell ref="B489:O489"/>
    <mergeCell ref="B490:C491"/>
    <mergeCell ref="D490:O490"/>
    <mergeCell ref="D491:O491"/>
    <mergeCell ref="C492:G494"/>
    <mergeCell ref="H492:I494"/>
    <mergeCell ref="J492:K494"/>
    <mergeCell ref="L492:M492"/>
    <mergeCell ref="N492:O492"/>
    <mergeCell ref="L476:O476"/>
    <mergeCell ref="C469:D469"/>
    <mergeCell ref="C470:D470"/>
    <mergeCell ref="C471:D471"/>
    <mergeCell ref="C472:E473"/>
    <mergeCell ref="F472:G472"/>
    <mergeCell ref="H472:I472"/>
    <mergeCell ref="F473:G473"/>
    <mergeCell ref="H473:I473"/>
    <mergeCell ref="C460:F460"/>
    <mergeCell ref="H460:O460"/>
    <mergeCell ref="N463:N464"/>
    <mergeCell ref="O463:O465"/>
    <mergeCell ref="C465:D465"/>
    <mergeCell ref="C466:D466"/>
    <mergeCell ref="C467:D467"/>
    <mergeCell ref="C468:D468"/>
    <mergeCell ref="H463:J463"/>
    <mergeCell ref="K463:M463"/>
    <mergeCell ref="I477:K477"/>
    <mergeCell ref="L477:O477"/>
    <mergeCell ref="J472:K472"/>
    <mergeCell ref="M472:N472"/>
    <mergeCell ref="J473:K473"/>
    <mergeCell ref="A452:A487"/>
    <mergeCell ref="B452:C453"/>
    <mergeCell ref="D452:O452"/>
    <mergeCell ref="D453:O453"/>
    <mergeCell ref="C454:G456"/>
    <mergeCell ref="H454:I456"/>
    <mergeCell ref="J454:K456"/>
    <mergeCell ref="L454:M454"/>
    <mergeCell ref="N454:O454"/>
    <mergeCell ref="L456:M456"/>
    <mergeCell ref="C457:F457"/>
    <mergeCell ref="H457:O457"/>
    <mergeCell ref="C458:F458"/>
    <mergeCell ref="H458:O458"/>
    <mergeCell ref="C459:F459"/>
    <mergeCell ref="H459:O459"/>
    <mergeCell ref="M473:N473"/>
    <mergeCell ref="C474:H474"/>
    <mergeCell ref="I474:K474"/>
    <mergeCell ref="M474:O474"/>
    <mergeCell ref="C475:E476"/>
    <mergeCell ref="F475:G476"/>
    <mergeCell ref="I475:K475"/>
    <mergeCell ref="M475:O475"/>
    <mergeCell ref="I476:K476"/>
    <mergeCell ref="F447:G447"/>
    <mergeCell ref="F448:G448"/>
    <mergeCell ref="F449:G449"/>
    <mergeCell ref="I449:O450"/>
    <mergeCell ref="F450:G450"/>
    <mergeCell ref="B451:O451"/>
    <mergeCell ref="C444:E444"/>
    <mergeCell ref="F444:G444"/>
    <mergeCell ref="I444:K444"/>
    <mergeCell ref="L444:O444"/>
    <mergeCell ref="C445:E450"/>
    <mergeCell ref="F445:G445"/>
    <mergeCell ref="I445:K445"/>
    <mergeCell ref="L445:O445"/>
    <mergeCell ref="F446:G446"/>
    <mergeCell ref="I446:O448"/>
    <mergeCell ref="C481:E481"/>
    <mergeCell ref="F481:G481"/>
    <mergeCell ref="I481:K481"/>
    <mergeCell ref="L481:O481"/>
    <mergeCell ref="C477:E477"/>
    <mergeCell ref="F477:G477"/>
    <mergeCell ref="N456:O456"/>
    <mergeCell ref="L455:O455"/>
    <mergeCell ref="C461:F461"/>
    <mergeCell ref="H461:O461"/>
    <mergeCell ref="C462:F462"/>
    <mergeCell ref="H462:O462"/>
    <mergeCell ref="C463:D464"/>
    <mergeCell ref="E463:E464"/>
    <mergeCell ref="F463:F464"/>
    <mergeCell ref="G463:G464"/>
    <mergeCell ref="H436:I436"/>
    <mergeCell ref="N426:N427"/>
    <mergeCell ref="O426:O428"/>
    <mergeCell ref="C428:D428"/>
    <mergeCell ref="C429:D429"/>
    <mergeCell ref="C430:D430"/>
    <mergeCell ref="C431:D431"/>
    <mergeCell ref="C426:D427"/>
    <mergeCell ref="E426:E427"/>
    <mergeCell ref="F426:F427"/>
    <mergeCell ref="G426:G427"/>
    <mergeCell ref="H426:J426"/>
    <mergeCell ref="K426:M426"/>
    <mergeCell ref="C440:E440"/>
    <mergeCell ref="F440:G440"/>
    <mergeCell ref="I439:K439"/>
    <mergeCell ref="L439:O439"/>
    <mergeCell ref="C421:F421"/>
    <mergeCell ref="H421:O421"/>
    <mergeCell ref="C422:F422"/>
    <mergeCell ref="H422:O422"/>
    <mergeCell ref="B414:O414"/>
    <mergeCell ref="I411:O412"/>
    <mergeCell ref="A413:O413"/>
    <mergeCell ref="F412:G412"/>
    <mergeCell ref="F409:G409"/>
    <mergeCell ref="F410:G410"/>
    <mergeCell ref="F411:G411"/>
    <mergeCell ref="C405:E405"/>
    <mergeCell ref="F405:G405"/>
    <mergeCell ref="I405:K405"/>
    <mergeCell ref="L405:O405"/>
    <mergeCell ref="A415:A450"/>
    <mergeCell ref="B415:C416"/>
    <mergeCell ref="D415:O415"/>
    <mergeCell ref="D416:O416"/>
    <mergeCell ref="C417:G419"/>
    <mergeCell ref="H417:I419"/>
    <mergeCell ref="J417:K419"/>
    <mergeCell ref="L417:M417"/>
    <mergeCell ref="N417:O417"/>
    <mergeCell ref="L418:O418"/>
    <mergeCell ref="C432:D432"/>
    <mergeCell ref="C433:D433"/>
    <mergeCell ref="C434:D434"/>
    <mergeCell ref="C435:E436"/>
    <mergeCell ref="F435:G435"/>
    <mergeCell ref="H435:I435"/>
    <mergeCell ref="F436:G436"/>
    <mergeCell ref="H384:O384"/>
    <mergeCell ref="C385:F385"/>
    <mergeCell ref="H385:O385"/>
    <mergeCell ref="C386:F386"/>
    <mergeCell ref="H386:O386"/>
    <mergeCell ref="L380:O380"/>
    <mergeCell ref="L381:M381"/>
    <mergeCell ref="N381:O381"/>
    <mergeCell ref="C382:F382"/>
    <mergeCell ref="H382:O382"/>
    <mergeCell ref="C383:F383"/>
    <mergeCell ref="H383:O383"/>
    <mergeCell ref="C400:E401"/>
    <mergeCell ref="F400:G401"/>
    <mergeCell ref="I400:K400"/>
    <mergeCell ref="M400:O400"/>
    <mergeCell ref="I401:K401"/>
    <mergeCell ref="L401:O401"/>
    <mergeCell ref="F398:G398"/>
    <mergeCell ref="H398:I398"/>
    <mergeCell ref="J398:K398"/>
    <mergeCell ref="M398:N398"/>
    <mergeCell ref="C399:H399"/>
    <mergeCell ref="I399:K399"/>
    <mergeCell ref="M399:O399"/>
    <mergeCell ref="C390:D390"/>
    <mergeCell ref="C391:D391"/>
    <mergeCell ref="C392:D392"/>
    <mergeCell ref="C393:D393"/>
    <mergeCell ref="C394:D394"/>
    <mergeCell ref="C395:D395"/>
    <mergeCell ref="C397:E398"/>
    <mergeCell ref="F375:G375"/>
    <mergeCell ref="B376:O376"/>
    <mergeCell ref="A377:A412"/>
    <mergeCell ref="B377:C378"/>
    <mergeCell ref="D377:O377"/>
    <mergeCell ref="D378:O378"/>
    <mergeCell ref="C379:G381"/>
    <mergeCell ref="H379:I381"/>
    <mergeCell ref="J379:K381"/>
    <mergeCell ref="L379:M379"/>
    <mergeCell ref="C369:E369"/>
    <mergeCell ref="F369:G369"/>
    <mergeCell ref="I369:K369"/>
    <mergeCell ref="L369:O369"/>
    <mergeCell ref="C370:E375"/>
    <mergeCell ref="F370:G370"/>
    <mergeCell ref="I370:K370"/>
    <mergeCell ref="L370:O370"/>
    <mergeCell ref="F371:G371"/>
    <mergeCell ref="I371:O373"/>
    <mergeCell ref="N379:O379"/>
    <mergeCell ref="C387:F387"/>
    <mergeCell ref="H387:O387"/>
    <mergeCell ref="C388:D389"/>
    <mergeCell ref="E388:E389"/>
    <mergeCell ref="F388:F389"/>
    <mergeCell ref="G388:G389"/>
    <mergeCell ref="H388:J388"/>
    <mergeCell ref="K388:M388"/>
    <mergeCell ref="N388:N389"/>
    <mergeCell ref="O388:O390"/>
    <mergeCell ref="C384:F384"/>
    <mergeCell ref="C366:E366"/>
    <mergeCell ref="F366:G366"/>
    <mergeCell ref="I366:O367"/>
    <mergeCell ref="C367:E367"/>
    <mergeCell ref="F367:G367"/>
    <mergeCell ref="C368:E368"/>
    <mergeCell ref="F368:G368"/>
    <mergeCell ref="I368:K368"/>
    <mergeCell ref="L368:O368"/>
    <mergeCell ref="C362:H362"/>
    <mergeCell ref="I362:K362"/>
    <mergeCell ref="M362:O362"/>
    <mergeCell ref="C363:E364"/>
    <mergeCell ref="F363:G364"/>
    <mergeCell ref="I363:K363"/>
    <mergeCell ref="M363:O363"/>
    <mergeCell ref="I364:K364"/>
    <mergeCell ref="L364:O364"/>
    <mergeCell ref="J360:K360"/>
    <mergeCell ref="M360:N360"/>
    <mergeCell ref="F361:G361"/>
    <mergeCell ref="H361:I361"/>
    <mergeCell ref="J361:K361"/>
    <mergeCell ref="M361:N361"/>
    <mergeCell ref="N351:N352"/>
    <mergeCell ref="O351:O353"/>
    <mergeCell ref="C353:D353"/>
    <mergeCell ref="C354:D354"/>
    <mergeCell ref="C355:D355"/>
    <mergeCell ref="C356:D356"/>
    <mergeCell ref="C351:D352"/>
    <mergeCell ref="E351:E352"/>
    <mergeCell ref="F351:F352"/>
    <mergeCell ref="G351:G352"/>
    <mergeCell ref="H351:J351"/>
    <mergeCell ref="K351:M351"/>
    <mergeCell ref="C360:E361"/>
    <mergeCell ref="F360:G360"/>
    <mergeCell ref="H360:I360"/>
    <mergeCell ref="C357:D357"/>
    <mergeCell ref="C358:D358"/>
    <mergeCell ref="C348:F348"/>
    <mergeCell ref="H348:O348"/>
    <mergeCell ref="C349:F349"/>
    <mergeCell ref="H349:O349"/>
    <mergeCell ref="C350:F350"/>
    <mergeCell ref="H350:O350"/>
    <mergeCell ref="N344:O344"/>
    <mergeCell ref="C345:F345"/>
    <mergeCell ref="H345:O345"/>
    <mergeCell ref="C346:F346"/>
    <mergeCell ref="H346:O346"/>
    <mergeCell ref="C347:F347"/>
    <mergeCell ref="H347:O347"/>
    <mergeCell ref="A340:A375"/>
    <mergeCell ref="B340:C341"/>
    <mergeCell ref="D340:O340"/>
    <mergeCell ref="D341:O341"/>
    <mergeCell ref="C342:G344"/>
    <mergeCell ref="H342:I344"/>
    <mergeCell ref="J342:K344"/>
    <mergeCell ref="L342:M342"/>
    <mergeCell ref="N342:O342"/>
    <mergeCell ref="L344:M344"/>
    <mergeCell ref="I374:O375"/>
    <mergeCell ref="F374:G374"/>
    <mergeCell ref="F373:G373"/>
    <mergeCell ref="F372:G372"/>
    <mergeCell ref="C365:E365"/>
    <mergeCell ref="F365:G365"/>
    <mergeCell ref="I365:K365"/>
    <mergeCell ref="L365:O365"/>
    <mergeCell ref="C359:D359"/>
    <mergeCell ref="L331:O331"/>
    <mergeCell ref="C332:E337"/>
    <mergeCell ref="F332:G332"/>
    <mergeCell ref="I332:K332"/>
    <mergeCell ref="L332:O332"/>
    <mergeCell ref="F333:G333"/>
    <mergeCell ref="I333:O335"/>
    <mergeCell ref="F336:G336"/>
    <mergeCell ref="I336:O337"/>
    <mergeCell ref="F337:G337"/>
    <mergeCell ref="C328:E328"/>
    <mergeCell ref="F328:G328"/>
    <mergeCell ref="I328:O329"/>
    <mergeCell ref="C329:E329"/>
    <mergeCell ref="F329:G329"/>
    <mergeCell ref="C330:E330"/>
    <mergeCell ref="F330:G330"/>
    <mergeCell ref="I330:K330"/>
    <mergeCell ref="L330:O330"/>
    <mergeCell ref="C308:F308"/>
    <mergeCell ref="H308:O308"/>
    <mergeCell ref="C324:H324"/>
    <mergeCell ref="I324:K324"/>
    <mergeCell ref="M324:O324"/>
    <mergeCell ref="C325:E326"/>
    <mergeCell ref="F325:G326"/>
    <mergeCell ref="I325:K325"/>
    <mergeCell ref="M325:O325"/>
    <mergeCell ref="I326:K326"/>
    <mergeCell ref="L326:O326"/>
    <mergeCell ref="J322:K322"/>
    <mergeCell ref="M322:N322"/>
    <mergeCell ref="F323:G323"/>
    <mergeCell ref="H323:I323"/>
    <mergeCell ref="J323:K323"/>
    <mergeCell ref="M323:N323"/>
    <mergeCell ref="C315:D315"/>
    <mergeCell ref="C316:D316"/>
    <mergeCell ref="C317:D317"/>
    <mergeCell ref="C318:D318"/>
    <mergeCell ref="C319:D319"/>
    <mergeCell ref="C320:D320"/>
    <mergeCell ref="F299:G299"/>
    <mergeCell ref="I299:O300"/>
    <mergeCell ref="B301:O301"/>
    <mergeCell ref="A302:A337"/>
    <mergeCell ref="B302:C303"/>
    <mergeCell ref="D302:O302"/>
    <mergeCell ref="D303:O303"/>
    <mergeCell ref="C304:G306"/>
    <mergeCell ref="H304:I306"/>
    <mergeCell ref="J304:K306"/>
    <mergeCell ref="L293:O293"/>
    <mergeCell ref="C294:E294"/>
    <mergeCell ref="F294:G294"/>
    <mergeCell ref="I294:K294"/>
    <mergeCell ref="L294:O294"/>
    <mergeCell ref="C295:E300"/>
    <mergeCell ref="I295:K295"/>
    <mergeCell ref="L295:O295"/>
    <mergeCell ref="I296:O298"/>
    <mergeCell ref="F297:G297"/>
    <mergeCell ref="L304:M304"/>
    <mergeCell ref="N304:O304"/>
    <mergeCell ref="F296:G296"/>
    <mergeCell ref="F295:G295"/>
    <mergeCell ref="C293:E293"/>
    <mergeCell ref="F293:G293"/>
    <mergeCell ref="I293:K293"/>
    <mergeCell ref="C312:F312"/>
    <mergeCell ref="H312:O312"/>
    <mergeCell ref="C313:D314"/>
    <mergeCell ref="E313:E314"/>
    <mergeCell ref="F313:F314"/>
    <mergeCell ref="C290:E290"/>
    <mergeCell ref="F290:G290"/>
    <mergeCell ref="I290:K290"/>
    <mergeCell ref="L290:O290"/>
    <mergeCell ref="C291:E291"/>
    <mergeCell ref="F291:G291"/>
    <mergeCell ref="I291:O292"/>
    <mergeCell ref="C292:E292"/>
    <mergeCell ref="F292:G292"/>
    <mergeCell ref="C288:E289"/>
    <mergeCell ref="F288:G289"/>
    <mergeCell ref="I288:K288"/>
    <mergeCell ref="M288:O288"/>
    <mergeCell ref="I289:K289"/>
    <mergeCell ref="L289:O289"/>
    <mergeCell ref="M285:N285"/>
    <mergeCell ref="F286:G286"/>
    <mergeCell ref="H286:I286"/>
    <mergeCell ref="J286:K286"/>
    <mergeCell ref="M286:N286"/>
    <mergeCell ref="C287:H287"/>
    <mergeCell ref="I287:K287"/>
    <mergeCell ref="M287:O287"/>
    <mergeCell ref="C285:E286"/>
    <mergeCell ref="F285:G285"/>
    <mergeCell ref="H285:I285"/>
    <mergeCell ref="J285:K285"/>
    <mergeCell ref="C279:D279"/>
    <mergeCell ref="C280:D280"/>
    <mergeCell ref="C281:D281"/>
    <mergeCell ref="C282:D282"/>
    <mergeCell ref="C283:D283"/>
    <mergeCell ref="C284:D284"/>
    <mergeCell ref="C274:F274"/>
    <mergeCell ref="H274:O274"/>
    <mergeCell ref="C275:F275"/>
    <mergeCell ref="H275:O275"/>
    <mergeCell ref="C276:D277"/>
    <mergeCell ref="E276:E277"/>
    <mergeCell ref="F276:F277"/>
    <mergeCell ref="G276:G277"/>
    <mergeCell ref="H276:J276"/>
    <mergeCell ref="K276:M276"/>
    <mergeCell ref="C271:F271"/>
    <mergeCell ref="H271:O271"/>
    <mergeCell ref="C272:F272"/>
    <mergeCell ref="H272:O272"/>
    <mergeCell ref="C273:F273"/>
    <mergeCell ref="H273:O273"/>
    <mergeCell ref="N276:N277"/>
    <mergeCell ref="O276:O278"/>
    <mergeCell ref="C278:D278"/>
    <mergeCell ref="N267:O267"/>
    <mergeCell ref="L268:O268"/>
    <mergeCell ref="L269:M269"/>
    <mergeCell ref="N269:O269"/>
    <mergeCell ref="C270:F270"/>
    <mergeCell ref="H270:O270"/>
    <mergeCell ref="A263:O263"/>
    <mergeCell ref="B264:O264"/>
    <mergeCell ref="A265:A300"/>
    <mergeCell ref="B265:C266"/>
    <mergeCell ref="D265:O265"/>
    <mergeCell ref="D266:O266"/>
    <mergeCell ref="C267:G269"/>
    <mergeCell ref="H267:I269"/>
    <mergeCell ref="J267:K269"/>
    <mergeCell ref="L267:M267"/>
    <mergeCell ref="L255:O255"/>
    <mergeCell ref="C256:E256"/>
    <mergeCell ref="I256:K256"/>
    <mergeCell ref="L256:O256"/>
    <mergeCell ref="C257:E262"/>
    <mergeCell ref="I257:K257"/>
    <mergeCell ref="L257:O257"/>
    <mergeCell ref="F258:G258"/>
    <mergeCell ref="I258:O260"/>
    <mergeCell ref="F259:G259"/>
    <mergeCell ref="A227:A262"/>
    <mergeCell ref="B227:C228"/>
    <mergeCell ref="D227:O227"/>
    <mergeCell ref="D228:O228"/>
    <mergeCell ref="F300:G300"/>
    <mergeCell ref="F298:G298"/>
    <mergeCell ref="J229:K231"/>
    <mergeCell ref="L229:M229"/>
    <mergeCell ref="N229:O229"/>
    <mergeCell ref="L230:O230"/>
    <mergeCell ref="C252:E252"/>
    <mergeCell ref="F252:G252"/>
    <mergeCell ref="I252:K252"/>
    <mergeCell ref="L252:O252"/>
    <mergeCell ref="C253:E253"/>
    <mergeCell ref="F253:G253"/>
    <mergeCell ref="I253:O254"/>
    <mergeCell ref="C254:E254"/>
    <mergeCell ref="F254:G254"/>
    <mergeCell ref="M249:O249"/>
    <mergeCell ref="C250:E251"/>
    <mergeCell ref="F250:G251"/>
    <mergeCell ref="I250:K250"/>
    <mergeCell ref="M250:O250"/>
    <mergeCell ref="I251:K251"/>
    <mergeCell ref="L251:O251"/>
    <mergeCell ref="C245:D245"/>
    <mergeCell ref="C246:D246"/>
    <mergeCell ref="C247:E248"/>
    <mergeCell ref="F247:G247"/>
    <mergeCell ref="H247:I247"/>
    <mergeCell ref="J247:K247"/>
    <mergeCell ref="F248:G248"/>
    <mergeCell ref="H248:I248"/>
    <mergeCell ref="J248:K248"/>
    <mergeCell ref="C215:E215"/>
    <mergeCell ref="F215:G215"/>
    <mergeCell ref="I215:K215"/>
    <mergeCell ref="L215:O215"/>
    <mergeCell ref="C216:E216"/>
    <mergeCell ref="F216:G216"/>
    <mergeCell ref="I216:O217"/>
    <mergeCell ref="C217:E217"/>
    <mergeCell ref="C237:F237"/>
    <mergeCell ref="H237:O237"/>
    <mergeCell ref="C238:D239"/>
    <mergeCell ref="E238:E239"/>
    <mergeCell ref="F238:F239"/>
    <mergeCell ref="G238:G239"/>
    <mergeCell ref="H238:J238"/>
    <mergeCell ref="K238:M238"/>
    <mergeCell ref="N238:N239"/>
    <mergeCell ref="O238:O240"/>
    <mergeCell ref="C234:F234"/>
    <mergeCell ref="H234:O234"/>
    <mergeCell ref="C235:F235"/>
    <mergeCell ref="H235:O235"/>
    <mergeCell ref="C236:F236"/>
    <mergeCell ref="H236:O236"/>
    <mergeCell ref="L231:M231"/>
    <mergeCell ref="N231:O231"/>
    <mergeCell ref="C232:F232"/>
    <mergeCell ref="H232:O232"/>
    <mergeCell ref="C233:F233"/>
    <mergeCell ref="H233:O233"/>
    <mergeCell ref="C229:G231"/>
    <mergeCell ref="H229:I231"/>
    <mergeCell ref="O201:O203"/>
    <mergeCell ref="C203:D203"/>
    <mergeCell ref="C196:F196"/>
    <mergeCell ref="H196:O196"/>
    <mergeCell ref="C197:F197"/>
    <mergeCell ref="H197:O197"/>
    <mergeCell ref="C198:F198"/>
    <mergeCell ref="H198:O198"/>
    <mergeCell ref="N192:O192"/>
    <mergeCell ref="L193:O193"/>
    <mergeCell ref="L194:M194"/>
    <mergeCell ref="N194:O194"/>
    <mergeCell ref="C195:F195"/>
    <mergeCell ref="H195:O195"/>
    <mergeCell ref="J211:K211"/>
    <mergeCell ref="M211:N211"/>
    <mergeCell ref="C212:H212"/>
    <mergeCell ref="I212:K212"/>
    <mergeCell ref="M212:O212"/>
    <mergeCell ref="C206:D206"/>
    <mergeCell ref="C207:D207"/>
    <mergeCell ref="C208:D208"/>
    <mergeCell ref="C209:D209"/>
    <mergeCell ref="C210:E211"/>
    <mergeCell ref="F210:G210"/>
    <mergeCell ref="F211:G211"/>
    <mergeCell ref="A188:O188"/>
    <mergeCell ref="B189:O189"/>
    <mergeCell ref="A190:A225"/>
    <mergeCell ref="B190:C191"/>
    <mergeCell ref="D190:O190"/>
    <mergeCell ref="D191:O191"/>
    <mergeCell ref="C192:G194"/>
    <mergeCell ref="H192:I194"/>
    <mergeCell ref="J192:K194"/>
    <mergeCell ref="L192:M192"/>
    <mergeCell ref="F180:G180"/>
    <mergeCell ref="L180:O180"/>
    <mergeCell ref="C181:E181"/>
    <mergeCell ref="F181:G181"/>
    <mergeCell ref="L181:O181"/>
    <mergeCell ref="C182:E187"/>
    <mergeCell ref="F182:G182"/>
    <mergeCell ref="I183:O185"/>
    <mergeCell ref="I186:O187"/>
    <mergeCell ref="F225:G225"/>
    <mergeCell ref="C199:F199"/>
    <mergeCell ref="H199:O199"/>
    <mergeCell ref="C200:F200"/>
    <mergeCell ref="C180:E180"/>
    <mergeCell ref="H200:O200"/>
    <mergeCell ref="C201:D202"/>
    <mergeCell ref="E201:E202"/>
    <mergeCell ref="F201:F202"/>
    <mergeCell ref="G201:G202"/>
    <mergeCell ref="H201:J201"/>
    <mergeCell ref="K201:M201"/>
    <mergeCell ref="N201:N202"/>
    <mergeCell ref="N163:N164"/>
    <mergeCell ref="O163:O165"/>
    <mergeCell ref="C165:D165"/>
    <mergeCell ref="C171:D171"/>
    <mergeCell ref="H172:I172"/>
    <mergeCell ref="J172:K172"/>
    <mergeCell ref="M172:N172"/>
    <mergeCell ref="H173:I173"/>
    <mergeCell ref="C166:D166"/>
    <mergeCell ref="L176:O176"/>
    <mergeCell ref="C177:E177"/>
    <mergeCell ref="F177:G177"/>
    <mergeCell ref="I177:K177"/>
    <mergeCell ref="L177:O177"/>
    <mergeCell ref="C178:E178"/>
    <mergeCell ref="I178:O179"/>
    <mergeCell ref="C179:E179"/>
    <mergeCell ref="J173:K173"/>
    <mergeCell ref="M173:N173"/>
    <mergeCell ref="C174:H174"/>
    <mergeCell ref="I174:K174"/>
    <mergeCell ref="M174:O174"/>
    <mergeCell ref="C175:E176"/>
    <mergeCell ref="F175:G176"/>
    <mergeCell ref="I175:K175"/>
    <mergeCell ref="M175:O175"/>
    <mergeCell ref="I176:K176"/>
    <mergeCell ref="F179:G179"/>
    <mergeCell ref="F178:G178"/>
    <mergeCell ref="I149:O150"/>
    <mergeCell ref="B151:O151"/>
    <mergeCell ref="A152:A187"/>
    <mergeCell ref="B152:C153"/>
    <mergeCell ref="D152:O152"/>
    <mergeCell ref="D153:O153"/>
    <mergeCell ref="C154:G156"/>
    <mergeCell ref="H154:I156"/>
    <mergeCell ref="J154:K156"/>
    <mergeCell ref="F186:G186"/>
    <mergeCell ref="F187:G187"/>
    <mergeCell ref="F183:G183"/>
    <mergeCell ref="F184:G184"/>
    <mergeCell ref="F185:G185"/>
    <mergeCell ref="I180:K180"/>
    <mergeCell ref="I181:K181"/>
    <mergeCell ref="I182:K182"/>
    <mergeCell ref="L182:O182"/>
    <mergeCell ref="C167:D167"/>
    <mergeCell ref="C168:D168"/>
    <mergeCell ref="C169:D169"/>
    <mergeCell ref="C170:D170"/>
    <mergeCell ref="C172:E173"/>
    <mergeCell ref="F172:G172"/>
    <mergeCell ref="F173:G173"/>
    <mergeCell ref="H162:O162"/>
    <mergeCell ref="C163:D164"/>
    <mergeCell ref="E163:E164"/>
    <mergeCell ref="F163:F164"/>
    <mergeCell ref="G163:G164"/>
    <mergeCell ref="H163:J163"/>
    <mergeCell ref="K163:M163"/>
    <mergeCell ref="M136:N136"/>
    <mergeCell ref="C137:H137"/>
    <mergeCell ref="I137:K137"/>
    <mergeCell ref="M137:O137"/>
    <mergeCell ref="C138:E139"/>
    <mergeCell ref="F138:G139"/>
    <mergeCell ref="I138:K138"/>
    <mergeCell ref="M138:O138"/>
    <mergeCell ref="I139:K139"/>
    <mergeCell ref="C129:D129"/>
    <mergeCell ref="C130:D130"/>
    <mergeCell ref="C131:D131"/>
    <mergeCell ref="C135:E136"/>
    <mergeCell ref="F135:G135"/>
    <mergeCell ref="H135:I135"/>
    <mergeCell ref="F136:G136"/>
    <mergeCell ref="H136:I136"/>
    <mergeCell ref="C132:D132"/>
    <mergeCell ref="C133:D133"/>
    <mergeCell ref="C134:D134"/>
    <mergeCell ref="J135:K135"/>
    <mergeCell ref="M135:N135"/>
    <mergeCell ref="H126:J126"/>
    <mergeCell ref="K126:M126"/>
    <mergeCell ref="N126:N127"/>
    <mergeCell ref="N117:O117"/>
    <mergeCell ref="L118:O118"/>
    <mergeCell ref="L119:M119"/>
    <mergeCell ref="N119:O119"/>
    <mergeCell ref="C120:F120"/>
    <mergeCell ref="H120:O120"/>
    <mergeCell ref="A113:O113"/>
    <mergeCell ref="B114:O114"/>
    <mergeCell ref="A115:A150"/>
    <mergeCell ref="B115:C116"/>
    <mergeCell ref="D115:O115"/>
    <mergeCell ref="D116:O116"/>
    <mergeCell ref="C117:G119"/>
    <mergeCell ref="H117:I119"/>
    <mergeCell ref="J117:K119"/>
    <mergeCell ref="L117:M117"/>
    <mergeCell ref="C141:E141"/>
    <mergeCell ref="F140:G140"/>
    <mergeCell ref="L139:O139"/>
    <mergeCell ref="I140:K140"/>
    <mergeCell ref="L140:O140"/>
    <mergeCell ref="C140:E140"/>
    <mergeCell ref="F141:G141"/>
    <mergeCell ref="I141:O142"/>
    <mergeCell ref="C142:E142"/>
    <mergeCell ref="F142:G142"/>
    <mergeCell ref="C143:E143"/>
    <mergeCell ref="F143:G143"/>
    <mergeCell ref="J136:K136"/>
    <mergeCell ref="F102:G102"/>
    <mergeCell ref="L102:O102"/>
    <mergeCell ref="C103:E103"/>
    <mergeCell ref="F103:G103"/>
    <mergeCell ref="I103:O104"/>
    <mergeCell ref="C104:E104"/>
    <mergeCell ref="F104:G104"/>
    <mergeCell ref="I99:K99"/>
    <mergeCell ref="M99:O99"/>
    <mergeCell ref="F100:G101"/>
    <mergeCell ref="I100:K100"/>
    <mergeCell ref="M100:O100"/>
    <mergeCell ref="I101:K101"/>
    <mergeCell ref="L101:O101"/>
    <mergeCell ref="H122:O122"/>
    <mergeCell ref="C123:F123"/>
    <mergeCell ref="H123:O123"/>
    <mergeCell ref="M97:N97"/>
    <mergeCell ref="F98:G98"/>
    <mergeCell ref="H98:I98"/>
    <mergeCell ref="J98:K98"/>
    <mergeCell ref="M98:N98"/>
    <mergeCell ref="H84:O84"/>
    <mergeCell ref="C88:D89"/>
    <mergeCell ref="E88:E89"/>
    <mergeCell ref="F88:F89"/>
    <mergeCell ref="G88:G89"/>
    <mergeCell ref="H88:J88"/>
    <mergeCell ref="K88:M88"/>
    <mergeCell ref="N88:N89"/>
    <mergeCell ref="O88:O90"/>
    <mergeCell ref="C90:D90"/>
    <mergeCell ref="N79:O79"/>
    <mergeCell ref="L80:O80"/>
    <mergeCell ref="L81:M81"/>
    <mergeCell ref="N81:O81"/>
    <mergeCell ref="C82:F82"/>
    <mergeCell ref="H82:O82"/>
    <mergeCell ref="C87:F87"/>
    <mergeCell ref="H87:O87"/>
    <mergeCell ref="C85:F85"/>
    <mergeCell ref="H85:O85"/>
    <mergeCell ref="C83:F83"/>
    <mergeCell ref="H83:O83"/>
    <mergeCell ref="C84:F84"/>
    <mergeCell ref="B76:O76"/>
    <mergeCell ref="A77:A112"/>
    <mergeCell ref="B77:C78"/>
    <mergeCell ref="D77:O77"/>
    <mergeCell ref="D78:O78"/>
    <mergeCell ref="C79:G81"/>
    <mergeCell ref="H79:I81"/>
    <mergeCell ref="J79:K81"/>
    <mergeCell ref="L79:M79"/>
    <mergeCell ref="F63:G64"/>
    <mergeCell ref="L64:O64"/>
    <mergeCell ref="C65:E65"/>
    <mergeCell ref="F65:G65"/>
    <mergeCell ref="I66:O67"/>
    <mergeCell ref="I68:K68"/>
    <mergeCell ref="L68:O68"/>
    <mergeCell ref="I102:K102"/>
    <mergeCell ref="C102:E102"/>
    <mergeCell ref="C100:E101"/>
    <mergeCell ref="C97:E98"/>
    <mergeCell ref="F97:G97"/>
    <mergeCell ref="H97:I97"/>
    <mergeCell ref="C99:H99"/>
    <mergeCell ref="C93:D93"/>
    <mergeCell ref="C94:D94"/>
    <mergeCell ref="C95:D95"/>
    <mergeCell ref="C96:D96"/>
    <mergeCell ref="C91:D91"/>
    <mergeCell ref="C92:D92"/>
    <mergeCell ref="C86:F86"/>
    <mergeCell ref="H86:O86"/>
    <mergeCell ref="J97:K97"/>
    <mergeCell ref="H51:J51"/>
    <mergeCell ref="K51:M51"/>
    <mergeCell ref="N51:N52"/>
    <mergeCell ref="O51:O53"/>
    <mergeCell ref="C53:D53"/>
    <mergeCell ref="C60:E61"/>
    <mergeCell ref="F60:G60"/>
    <mergeCell ref="H60:I60"/>
    <mergeCell ref="J60:K60"/>
    <mergeCell ref="M60:N60"/>
    <mergeCell ref="L42:M42"/>
    <mergeCell ref="N42:O42"/>
    <mergeCell ref="L43:O43"/>
    <mergeCell ref="L44:M44"/>
    <mergeCell ref="N44:O44"/>
    <mergeCell ref="C45:F45"/>
    <mergeCell ref="H45:O45"/>
    <mergeCell ref="C51:D52"/>
    <mergeCell ref="E51:E52"/>
    <mergeCell ref="F51:F52"/>
    <mergeCell ref="G51:G52"/>
    <mergeCell ref="C50:F50"/>
    <mergeCell ref="H50:O50"/>
    <mergeCell ref="C47:F47"/>
    <mergeCell ref="H47:O47"/>
    <mergeCell ref="C48:F48"/>
    <mergeCell ref="H48:O48"/>
    <mergeCell ref="C49:F49"/>
    <mergeCell ref="H49:O49"/>
    <mergeCell ref="C46:F46"/>
    <mergeCell ref="H46:O46"/>
    <mergeCell ref="B39:O39"/>
    <mergeCell ref="A40:A75"/>
    <mergeCell ref="B40:C41"/>
    <mergeCell ref="D40:O40"/>
    <mergeCell ref="D41:O41"/>
    <mergeCell ref="C42:G44"/>
    <mergeCell ref="H42:I44"/>
    <mergeCell ref="J42:K44"/>
    <mergeCell ref="F697:G697"/>
    <mergeCell ref="F698:G698"/>
    <mergeCell ref="C691:D691"/>
    <mergeCell ref="C687:F687"/>
    <mergeCell ref="C685:F685"/>
    <mergeCell ref="H685:O685"/>
    <mergeCell ref="C686:F686"/>
    <mergeCell ref="H686:O686"/>
    <mergeCell ref="C684:F684"/>
    <mergeCell ref="H684:O684"/>
    <mergeCell ref="J679:K681"/>
    <mergeCell ref="L679:M679"/>
    <mergeCell ref="N679:O679"/>
    <mergeCell ref="L680:O680"/>
    <mergeCell ref="F672:G672"/>
    <mergeCell ref="F673:G673"/>
    <mergeCell ref="L668:O668"/>
    <mergeCell ref="C668:E668"/>
    <mergeCell ref="F668:G668"/>
    <mergeCell ref="I668:K668"/>
    <mergeCell ref="F661:G661"/>
    <mergeCell ref="F660:G660"/>
    <mergeCell ref="K651:M651"/>
    <mergeCell ref="C648:F648"/>
    <mergeCell ref="C609:F609"/>
    <mergeCell ref="C595:E600"/>
    <mergeCell ref="F595:G595"/>
    <mergeCell ref="I595:K595"/>
    <mergeCell ref="L595:O595"/>
    <mergeCell ref="C594:E594"/>
    <mergeCell ref="F594:G594"/>
    <mergeCell ref="I594:K594"/>
    <mergeCell ref="L594:O594"/>
    <mergeCell ref="L590:O590"/>
    <mergeCell ref="C590:E590"/>
    <mergeCell ref="F590:G590"/>
    <mergeCell ref="I590:K590"/>
    <mergeCell ref="C575:F575"/>
    <mergeCell ref="C571:F571"/>
    <mergeCell ref="C557:E562"/>
    <mergeCell ref="F557:G557"/>
    <mergeCell ref="I557:K557"/>
    <mergeCell ref="L557:O557"/>
    <mergeCell ref="F558:G558"/>
    <mergeCell ref="I558:O560"/>
    <mergeCell ref="F559:G559"/>
    <mergeCell ref="F560:G560"/>
    <mergeCell ref="F561:G561"/>
    <mergeCell ref="I561:O562"/>
    <mergeCell ref="F562:G562"/>
    <mergeCell ref="C573:F573"/>
    <mergeCell ref="H573:O573"/>
    <mergeCell ref="C574:F574"/>
    <mergeCell ref="H574:O574"/>
    <mergeCell ref="J567:K569"/>
    <mergeCell ref="L567:M567"/>
    <mergeCell ref="N529:O529"/>
    <mergeCell ref="L530:O530"/>
    <mergeCell ref="F522:G522"/>
    <mergeCell ref="F523:G523"/>
    <mergeCell ref="F524:G524"/>
    <mergeCell ref="I524:O525"/>
    <mergeCell ref="C515:E515"/>
    <mergeCell ref="F515:G515"/>
    <mergeCell ref="I515:K515"/>
    <mergeCell ref="L515:O515"/>
    <mergeCell ref="C512:H512"/>
    <mergeCell ref="I512:K512"/>
    <mergeCell ref="M512:O512"/>
    <mergeCell ref="C497:F497"/>
    <mergeCell ref="L493:O493"/>
    <mergeCell ref="C482:E487"/>
    <mergeCell ref="F482:G482"/>
    <mergeCell ref="I482:K482"/>
    <mergeCell ref="A488:O488"/>
    <mergeCell ref="L482:O482"/>
    <mergeCell ref="F483:G483"/>
    <mergeCell ref="I483:O485"/>
    <mergeCell ref="F484:G484"/>
    <mergeCell ref="F485:G485"/>
    <mergeCell ref="F486:G486"/>
    <mergeCell ref="I486:O487"/>
    <mergeCell ref="F487:G487"/>
    <mergeCell ref="A490:A525"/>
    <mergeCell ref="C507:D507"/>
    <mergeCell ref="C508:D508"/>
    <mergeCell ref="C509:D509"/>
    <mergeCell ref="C510:E511"/>
    <mergeCell ref="C443:E443"/>
    <mergeCell ref="F443:G443"/>
    <mergeCell ref="I443:K443"/>
    <mergeCell ref="L443:O443"/>
    <mergeCell ref="J435:K435"/>
    <mergeCell ref="M435:N435"/>
    <mergeCell ref="J436:K436"/>
    <mergeCell ref="L419:M419"/>
    <mergeCell ref="I440:K440"/>
    <mergeCell ref="L440:O440"/>
    <mergeCell ref="C441:E441"/>
    <mergeCell ref="F441:G441"/>
    <mergeCell ref="I441:O442"/>
    <mergeCell ref="C442:E442"/>
    <mergeCell ref="F442:G442"/>
    <mergeCell ref="M436:N436"/>
    <mergeCell ref="C437:H437"/>
    <mergeCell ref="I437:K437"/>
    <mergeCell ref="M437:O437"/>
    <mergeCell ref="C438:E439"/>
    <mergeCell ref="F438:G439"/>
    <mergeCell ref="I438:K438"/>
    <mergeCell ref="M438:O438"/>
    <mergeCell ref="C423:F423"/>
    <mergeCell ref="H423:O423"/>
    <mergeCell ref="C424:F424"/>
    <mergeCell ref="H424:O424"/>
    <mergeCell ref="C425:F425"/>
    <mergeCell ref="H425:O425"/>
    <mergeCell ref="N419:O419"/>
    <mergeCell ref="C420:F420"/>
    <mergeCell ref="H420:O420"/>
    <mergeCell ref="F397:G397"/>
    <mergeCell ref="H397:I397"/>
    <mergeCell ref="J397:K397"/>
    <mergeCell ref="C396:D396"/>
    <mergeCell ref="M397:N397"/>
    <mergeCell ref="C406:E406"/>
    <mergeCell ref="F406:G406"/>
    <mergeCell ref="I406:K406"/>
    <mergeCell ref="L406:O406"/>
    <mergeCell ref="C407:E412"/>
    <mergeCell ref="F407:G407"/>
    <mergeCell ref="I407:K407"/>
    <mergeCell ref="L407:O407"/>
    <mergeCell ref="F408:G408"/>
    <mergeCell ref="I408:O410"/>
    <mergeCell ref="C402:E402"/>
    <mergeCell ref="F402:G402"/>
    <mergeCell ref="I402:K402"/>
    <mergeCell ref="L402:O402"/>
    <mergeCell ref="C403:E403"/>
    <mergeCell ref="F403:G403"/>
    <mergeCell ref="I403:O404"/>
    <mergeCell ref="C404:E404"/>
    <mergeCell ref="F404:G404"/>
    <mergeCell ref="L343:O343"/>
    <mergeCell ref="B339:O339"/>
    <mergeCell ref="A338:O338"/>
    <mergeCell ref="F335:G335"/>
    <mergeCell ref="F334:G334"/>
    <mergeCell ref="C331:E331"/>
    <mergeCell ref="F331:G331"/>
    <mergeCell ref="I331:K331"/>
    <mergeCell ref="C327:E327"/>
    <mergeCell ref="F327:G327"/>
    <mergeCell ref="I327:K327"/>
    <mergeCell ref="L327:O327"/>
    <mergeCell ref="C321:D321"/>
    <mergeCell ref="C322:E323"/>
    <mergeCell ref="F322:G322"/>
    <mergeCell ref="H322:I322"/>
    <mergeCell ref="L305:O305"/>
    <mergeCell ref="G313:G314"/>
    <mergeCell ref="H313:J313"/>
    <mergeCell ref="K313:M313"/>
    <mergeCell ref="N313:N314"/>
    <mergeCell ref="O313:O315"/>
    <mergeCell ref="C309:F309"/>
    <mergeCell ref="H309:O309"/>
    <mergeCell ref="C310:F310"/>
    <mergeCell ref="H310:O310"/>
    <mergeCell ref="C311:F311"/>
    <mergeCell ref="H311:O311"/>
    <mergeCell ref="L306:M306"/>
    <mergeCell ref="N306:O306"/>
    <mergeCell ref="C307:F307"/>
    <mergeCell ref="H307:O307"/>
    <mergeCell ref="F261:G261"/>
    <mergeCell ref="F262:G262"/>
    <mergeCell ref="I261:O262"/>
    <mergeCell ref="F260:G260"/>
    <mergeCell ref="F257:G257"/>
    <mergeCell ref="F256:G256"/>
    <mergeCell ref="C255:E255"/>
    <mergeCell ref="F255:G255"/>
    <mergeCell ref="I255:K255"/>
    <mergeCell ref="M247:N247"/>
    <mergeCell ref="M248:N248"/>
    <mergeCell ref="C249:H249"/>
    <mergeCell ref="I249:K249"/>
    <mergeCell ref="C242:D242"/>
    <mergeCell ref="C243:D243"/>
    <mergeCell ref="C244:D244"/>
    <mergeCell ref="C240:D240"/>
    <mergeCell ref="C241:D241"/>
    <mergeCell ref="B226:O226"/>
    <mergeCell ref="F222:G222"/>
    <mergeCell ref="F223:G223"/>
    <mergeCell ref="F224:G224"/>
    <mergeCell ref="I219:K219"/>
    <mergeCell ref="I220:K220"/>
    <mergeCell ref="C219:E219"/>
    <mergeCell ref="F218:G218"/>
    <mergeCell ref="I218:K218"/>
    <mergeCell ref="L218:O218"/>
    <mergeCell ref="F217:G217"/>
    <mergeCell ref="C218:E218"/>
    <mergeCell ref="H210:I210"/>
    <mergeCell ref="J210:K210"/>
    <mergeCell ref="M210:N210"/>
    <mergeCell ref="H211:I211"/>
    <mergeCell ref="C204:D204"/>
    <mergeCell ref="C205:D205"/>
    <mergeCell ref="C213:E214"/>
    <mergeCell ref="F213:G214"/>
    <mergeCell ref="I213:K213"/>
    <mergeCell ref="M213:O213"/>
    <mergeCell ref="I214:K214"/>
    <mergeCell ref="F219:G219"/>
    <mergeCell ref="L219:O219"/>
    <mergeCell ref="C220:E225"/>
    <mergeCell ref="F220:G220"/>
    <mergeCell ref="L220:O220"/>
    <mergeCell ref="F221:G221"/>
    <mergeCell ref="I221:O223"/>
    <mergeCell ref="I224:O225"/>
    <mergeCell ref="L214:O214"/>
    <mergeCell ref="C161:F161"/>
    <mergeCell ref="H161:O161"/>
    <mergeCell ref="C162:F162"/>
    <mergeCell ref="F149:G149"/>
    <mergeCell ref="F150:G150"/>
    <mergeCell ref="F147:G147"/>
    <mergeCell ref="F148:G148"/>
    <mergeCell ref="C145:E150"/>
    <mergeCell ref="I145:K145"/>
    <mergeCell ref="C144:E144"/>
    <mergeCell ref="F144:G144"/>
    <mergeCell ref="I144:K144"/>
    <mergeCell ref="L144:O144"/>
    <mergeCell ref="F145:G145"/>
    <mergeCell ref="F146:G146"/>
    <mergeCell ref="L145:O145"/>
    <mergeCell ref="I143:K143"/>
    <mergeCell ref="L143:O143"/>
    <mergeCell ref="C158:F158"/>
    <mergeCell ref="H158:O158"/>
    <mergeCell ref="C159:F159"/>
    <mergeCell ref="H159:O159"/>
    <mergeCell ref="C160:F160"/>
    <mergeCell ref="H160:O160"/>
    <mergeCell ref="L154:M154"/>
    <mergeCell ref="N154:O154"/>
    <mergeCell ref="L155:O155"/>
    <mergeCell ref="L156:M156"/>
    <mergeCell ref="N156:O156"/>
    <mergeCell ref="C157:F157"/>
    <mergeCell ref="H157:O157"/>
    <mergeCell ref="I146:O148"/>
    <mergeCell ref="C125:F125"/>
    <mergeCell ref="H125:O125"/>
    <mergeCell ref="O126:O128"/>
    <mergeCell ref="C128:D128"/>
    <mergeCell ref="C124:F124"/>
    <mergeCell ref="H124:O124"/>
    <mergeCell ref="C121:F121"/>
    <mergeCell ref="H121:O121"/>
    <mergeCell ref="C122:F122"/>
    <mergeCell ref="F110:G110"/>
    <mergeCell ref="F111:G111"/>
    <mergeCell ref="F112:G112"/>
    <mergeCell ref="F108:G108"/>
    <mergeCell ref="F109:G109"/>
    <mergeCell ref="C105:E105"/>
    <mergeCell ref="F105:G105"/>
    <mergeCell ref="I105:K105"/>
    <mergeCell ref="L105:O105"/>
    <mergeCell ref="C106:E106"/>
    <mergeCell ref="F106:G106"/>
    <mergeCell ref="F107:G107"/>
    <mergeCell ref="I106:K106"/>
    <mergeCell ref="L106:O106"/>
    <mergeCell ref="C107:E112"/>
    <mergeCell ref="I107:K107"/>
    <mergeCell ref="L107:O107"/>
    <mergeCell ref="I108:O110"/>
    <mergeCell ref="I111:O112"/>
    <mergeCell ref="C126:D127"/>
    <mergeCell ref="E126:E127"/>
    <mergeCell ref="F126:F127"/>
    <mergeCell ref="G126:G127"/>
    <mergeCell ref="F71:G71"/>
    <mergeCell ref="F72:G72"/>
    <mergeCell ref="F73:G73"/>
    <mergeCell ref="F74:G74"/>
    <mergeCell ref="F75:G75"/>
    <mergeCell ref="C69:E69"/>
    <mergeCell ref="F69:G69"/>
    <mergeCell ref="I69:K69"/>
    <mergeCell ref="L69:O69"/>
    <mergeCell ref="F70:G70"/>
    <mergeCell ref="I70:K70"/>
    <mergeCell ref="L70:O70"/>
    <mergeCell ref="C70:E75"/>
    <mergeCell ref="I71:O73"/>
    <mergeCell ref="C66:E66"/>
    <mergeCell ref="F66:G66"/>
    <mergeCell ref="C67:E67"/>
    <mergeCell ref="F67:G67"/>
    <mergeCell ref="C68:E68"/>
    <mergeCell ref="F68:G68"/>
    <mergeCell ref="I74:O75"/>
    <mergeCell ref="I63:K63"/>
    <mergeCell ref="M63:O63"/>
    <mergeCell ref="I64:K64"/>
    <mergeCell ref="I65:K65"/>
    <mergeCell ref="L65:O65"/>
    <mergeCell ref="C63:E64"/>
    <mergeCell ref="J61:K61"/>
    <mergeCell ref="M61:N61"/>
    <mergeCell ref="C62:H62"/>
    <mergeCell ref="I62:K62"/>
    <mergeCell ref="M62:O62"/>
    <mergeCell ref="C58:D58"/>
    <mergeCell ref="C59:D59"/>
    <mergeCell ref="F61:G61"/>
    <mergeCell ref="H61:I61"/>
    <mergeCell ref="C54:D54"/>
    <mergeCell ref="C55:D55"/>
    <mergeCell ref="C56:D56"/>
    <mergeCell ref="C57:D57"/>
    <mergeCell ref="F37:G37"/>
    <mergeCell ref="A38:O38"/>
    <mergeCell ref="C32:E37"/>
    <mergeCell ref="F32:G32"/>
    <mergeCell ref="I32:K32"/>
    <mergeCell ref="L32:O32"/>
    <mergeCell ref="F33:G33"/>
    <mergeCell ref="I33:O35"/>
    <mergeCell ref="F34:G34"/>
    <mergeCell ref="F35:G35"/>
    <mergeCell ref="F36:G36"/>
    <mergeCell ref="I36:O37"/>
    <mergeCell ref="C30:E30"/>
    <mergeCell ref="F30:G30"/>
    <mergeCell ref="I30:K30"/>
    <mergeCell ref="L30:O30"/>
    <mergeCell ref="C31:E31"/>
    <mergeCell ref="F31:G31"/>
    <mergeCell ref="I31:K31"/>
    <mergeCell ref="L31:O31"/>
    <mergeCell ref="C27:E27"/>
    <mergeCell ref="F27:G27"/>
    <mergeCell ref="I27:K27"/>
    <mergeCell ref="L27:O27"/>
    <mergeCell ref="C28:E28"/>
    <mergeCell ref="F28:G28"/>
    <mergeCell ref="I28:O29"/>
    <mergeCell ref="C29:E29"/>
    <mergeCell ref="F29:G29"/>
    <mergeCell ref="C24:H24"/>
    <mergeCell ref="I24:K24"/>
    <mergeCell ref="M24:O24"/>
    <mergeCell ref="C25:E26"/>
    <mergeCell ref="F25:G26"/>
    <mergeCell ref="I25:K25"/>
    <mergeCell ref="M25:O25"/>
    <mergeCell ref="I26:K26"/>
    <mergeCell ref="L26:O26"/>
    <mergeCell ref="M23:N23"/>
    <mergeCell ref="C15:D15"/>
    <mergeCell ref="C16:D16"/>
    <mergeCell ref="C17:D17"/>
    <mergeCell ref="C18:D18"/>
    <mergeCell ref="C19:D19"/>
    <mergeCell ref="C20:D20"/>
    <mergeCell ref="C12:F12"/>
    <mergeCell ref="H12:O12"/>
    <mergeCell ref="C13:D14"/>
    <mergeCell ref="E13:E14"/>
    <mergeCell ref="F13:F14"/>
    <mergeCell ref="G13:G14"/>
    <mergeCell ref="H13:J13"/>
    <mergeCell ref="K13:M13"/>
    <mergeCell ref="N13:N14"/>
    <mergeCell ref="O13:O15"/>
    <mergeCell ref="C9:F9"/>
    <mergeCell ref="H9:O9"/>
    <mergeCell ref="C10:F10"/>
    <mergeCell ref="H10:O10"/>
    <mergeCell ref="C11:F11"/>
    <mergeCell ref="H11:O11"/>
    <mergeCell ref="L5:O5"/>
    <mergeCell ref="L6:M6"/>
    <mergeCell ref="N6:O6"/>
    <mergeCell ref="C7:F7"/>
    <mergeCell ref="H7:O7"/>
    <mergeCell ref="C8:F8"/>
    <mergeCell ref="H8:O8"/>
    <mergeCell ref="B1:O1"/>
    <mergeCell ref="A2:A37"/>
    <mergeCell ref="B2:C3"/>
    <mergeCell ref="D2:O2"/>
    <mergeCell ref="D3:O3"/>
    <mergeCell ref="C4:G6"/>
    <mergeCell ref="H4:I6"/>
    <mergeCell ref="J4:K6"/>
    <mergeCell ref="L4:M4"/>
    <mergeCell ref="N4:O4"/>
    <mergeCell ref="C21:D21"/>
    <mergeCell ref="C22:E23"/>
    <mergeCell ref="F22:G22"/>
    <mergeCell ref="H22:I22"/>
    <mergeCell ref="J22:K22"/>
    <mergeCell ref="M22:N22"/>
    <mergeCell ref="F23:G23"/>
    <mergeCell ref="H23:I23"/>
    <mergeCell ref="J23:K23"/>
  </mergeCells>
  <conditionalFormatting sqref="I28 H23:H30 O16:O23 O1:O14 N15:N21 L15:L23 D1:K3 C1:C4 D27:F31 D7:D12 L1:M12 G27:G30 I23:K23 H7:K12 E7:G13 N1:N13 H15:K21 M15:M25 D16:D24 E15:E24 C15:C25 G15:G24 F15:F25 C7:C13 C27:C32 A1:B37 G31:H31">
    <cfRule type="cellIs" dxfId="1550" priority="887" operator="equal">
      <formula>0</formula>
    </cfRule>
  </conditionalFormatting>
  <conditionalFormatting sqref="M24 F21:O21 F19:I20 F24:G24 I28 F30:F31 M16:O20 F15:F18 N5:N6 D2:D3 B2 C15:C22 N13 C7:C13 F13:G13 O13:O14 J15:L20 M15:N15 C24:C25 I15:I16 G15:H15 D31 C30:D30 H24:H31 C27:C29 C31:C32">
    <cfRule type="containsText" dxfId="1549" priority="885" stopIfTrue="1" operator="containsText" text="f'k{kk foHkkx jktLFkku">
      <formula>NOT(ISERROR(SEARCH("f'k{kk foHkkx jktLFkku",B2)))</formula>
    </cfRule>
    <cfRule type="containsText" dxfId="1548" priority="886" stopIfTrue="1" operator="containsText" text="iw.kkZad">
      <formula>NOT(ISERROR(SEARCH("iw.kkZad",B2)))</formula>
    </cfRule>
  </conditionalFormatting>
  <conditionalFormatting sqref="D30:D31">
    <cfRule type="cellIs" dxfId="1547" priority="883" stopIfTrue="1" operator="equal">
      <formula>1800</formula>
    </cfRule>
    <cfRule type="cellIs" dxfId="1546" priority="884" stopIfTrue="1" operator="equal">
      <formula>200</formula>
    </cfRule>
  </conditionalFormatting>
  <conditionalFormatting sqref="M24 F21:O21 F19:I20 F24:G24 I28 F30:F31 M16:O20 F15:F18 N5:N6 D2:D3 B2 C15:C22 N13 C7:C13 F13:G13 O13:O14 J15:L20 M15:N15 C24:C25 I15:I16 G15:H15 D31 C30:D30 H24:H31 C27:C29 C31:C32">
    <cfRule type="containsText" dxfId="1545" priority="882" stopIfTrue="1" operator="containsText" text="dsoy jktdh; fo|ky;ksa esa iz;ksx gsrq fu%'kqYd">
      <formula>NOT(ISERROR(SEARCH("dsoy jktdh; fo|ky;ksa esa iz;ksx gsrq fu%'kqYd",B2)))</formula>
    </cfRule>
  </conditionalFormatting>
  <conditionalFormatting sqref="F27:G31">
    <cfRule type="cellIs" dxfId="1544" priority="880" operator="equal">
      <formula>"0/200"</formula>
    </cfRule>
    <cfRule type="cellIs" dxfId="1543" priority="881" operator="equal">
      <formula>"0/100"</formula>
    </cfRule>
  </conditionalFormatting>
  <conditionalFormatting sqref="I66 H61:H68 O54:O61 O39:O52 N53:N59 L53:L61 D39:K41 C39:C42 D65:F69 D45:D50 L39:M50 G65:G68 I61:K61 H45:K50 E45:G51 N39:N51 H53:K59 M53:M63 D54:D62 E53:E62 C53:C63 G53:G62 F53:F63 C45:C51 C65:C70 G69:H69 I141 H136:H143 O129:O136 O114:O127 N128:N134 L128:L136 D114:K116 C114:C117 D140:F144 D120:D125 L114:M125 G140:G143 I136:K136 H120:K125 E120:G126 N114:N126 H128:K134 M128:M138 D129:D137 E128:E137 C128:C138 G128:G137 F128:F138 C120:C126 C140:C145 G144:H144 I216 H211:H218 O204:O211 O189:O202 N203:N209 L203:L211 D189:K191 C189:C192 D215:F219 D195:D200 L189:M200 G215:G218 I211:K211 H195:K200 E195:G201 N189:N201 H203:K209 M203:M213 D204:D212 E203:E212 C203:C213 G203:G212 F203:F213 C195:C201 C215:C220 G219:H219 I291 H286:H293 O279:O286 O264:O277 N278:N284 L278:L286 D264:K266 C264:C267 D290:F294 D270:D275 L264:M275 G290:G293 I286:K286 H270:K275 E270:G276 N264:N276 H278:K284 M278:M288 D279:D287 E278:E287 C278:C288 G278:G287 F278:F288 C270:C276 C290:C295 G294:H294 I366 H361:H368 O354:O361 O339:O352 N353:N359 L353:L361 D339:K341 C339:C342 D365:F369 D345:D350 L339:M350 G365:G368 I361:K361 H345:K350 E345:G351 N339:N351 H353:K359 M353:M363 D354:D362 E353:E362 C353:C363 G353:G362 F353:F363 C345:C351 C365:C370 G369:H369 I441 H436:H443 O429:O436 O414:O427 N428:N434 L428:L436 D414:K416 C414:C417 D440:F444 D420:D425 L414:M425 G440:G443 I436:K436 H420:K425 E420:G426 N414:N426 H428:K434 M428:M438 D429:D437 E428:E437 C428:C438 G428:G437 F428:F438 C420:C426 C440:C445 G444:H444 I516 H511:H518 O504:O511 O489:O502 N503:N509 L503:L511 D489:K491 C489:C492 D515:F519 D495:D500 L489:M500 G515:G518 I511:K511 H495:K500 E495:G501 N489:N501 H503:K509 M503:M513 D504:D512 E503:E512 C503:C513 G503:G512 F503:F513 C495:C501 C515:C520 G519:H519 I591 H586:H593 O579:O586 O564:O577 N578:N584 L578:L586 D564:K566 C564:C567 D590:F594 D570:D575 L564:M575 G590:G593 I586:K586 H570:K575 E570:G576 N564:N576 H578:K584 M578:M588 D579:D587 E578:E587 C578:C588 G578:G587 F578:F588 C570:C576 C590:C595 G594:H594 I666 H661:H668 O654:O661 O639:O652 N653:N659 L653:L661 D639:K641 C639:C642 D665:F669 D645:D650 L639:M650 G665:G668 I661:K661 H645:K650 E645:G651 N639:N651 H653:K659 M653:M663 D654:D662 E653:E662 C653:C663 G653:G662 F653:F663 C645:C651 C665:C670 G669:H669 I741 H736:H743 O729:O736 O714:O727 N728:N734 L728:L736 D714:K716 C714:C717 D740:F744 D720:D725 L714:M725 G740:G743 I736:K736 H720:K725 E720:G726 N714:N726 H728:K734 M728:M738 D729:D737 E728:E737 C728:C738 G728:G737 F728:F738 C720:C726 C740:C745 G744:H744 I816 H811:H818 O804:O811 O789:O802 N803:N809 L803:L811 D789:K791 C789:C792 D815:F819 D795:D800 L789:M800 G815:G818 I811:K811 H795:K800 E795:G801 N789:N801 H803:K809 M803:M813 D804:D812 E803:E812 C803:C813 G803:G812 F803:F813 C795:C801 C815:C820 G819:H819 I891 H886:H893 O879:O886 O864:O877 N878:N884 L878:L886 D864:K866 C864:C867 D890:F894 D870:D875 L864:M875 G890:G893 I886:K886 H870:K875 E870:G876 N864:N876 H878:K884 M878:M888 D879:D887 E878:E887 C878:C888 G878:G887 F878:F888 C870:C876 C890:C895 G894:H894 I966 H961:H968 O954:O961 O939:O952 N953:N959 L953:L961 D939:K941 C939:C942 D965:F969 D945:D950 L939:M950 G965:G968 I961:K961 H945:K950 E945:G951 N939:N951 H953:K959 M953:M963 D954:D962 E953:E962 C953:C963 G953:G962 F953:F963 C945:C951 C965:C970 G969:H969 I1041 H1036:H1043 O1029:O1036 O1014:O1027 N1028:N1034 L1028:L1036 D1014:K1016 C1014:C1017 D1040:F1044 D1020:D1025 L1014:M1025 G1040:G1043 I1036:K1036 H1020:K1025 E1020:G1026 N1014:N1026 H1028:K1034 M1028:M1038 D1029:D1037 E1028:E1037 C1028:C1038 G1028:G1037 F1028:F1038 C1020:C1026 C1040:C1045 G1044:H1044 I1116 H1111:H1118 O1104:O1111 O1089:O1102 N1103:N1109 L1103:L1111 D1089:K1091 C1089:C1092 D1115:F1119 D1095:D1100 L1089:M1100 G1115:G1118 I1111:K1111 H1095:K1100 E1095:G1101 N1089:N1101 H1103:K1109 M1103:M1113 D1104:D1112 E1103:E1112 C1103:C1113 G1103:G1112 F1103:F1113 C1095:C1101 C1115:C1120 G1119:H1119 I1191 H1186:H1193 O1179:O1186 O1164:O1177 N1178:N1184 L1178:L1186 D1164:K1166 C1164:C1167 D1190:F1194 D1170:D1175 L1164:M1175 G1190:G1193 I1186:K1186 H1170:K1175 E1170:G1176 N1164:N1176 H1178:K1184 M1178:M1188 D1179:D1187 E1178:E1187 C1178:C1188 G1178:G1187 F1178:F1188 C1170:C1176 C1190:C1195 G1194:H1194 I1266 H1261:H1268 O1254:O1261 O1239:O1252 N1253:N1259 L1253:L1261 D1239:K1241 C1239:C1242 D1265:F1269 D1245:D1250 L1239:M1250 G1265:G1268 I1261:K1261 H1245:K1250 E1245:G1251 N1239:N1251 H1253:K1259 M1253:M1263 D1254:D1262 E1253:E1262 C1253:C1263 G1253:G1262 F1253:F1263 C1245:C1251 C1265:C1270 G1269:H1269 I1341 H1336:H1343 O1329:O1336 O1314:O1327 N1328:N1334 L1328:L1336 D1314:K1316 C1314:C1317 D1340:F1344 D1320:D1325 L1314:M1325 G1340:G1343 I1336:K1336 H1320:K1325 E1320:G1326 N1314:N1326 H1328:K1334 M1328:M1338 D1329:D1337 E1328:E1337 C1328:C1338 G1328:G1337 F1328:F1338 C1320:C1326 C1340:C1345 G1344:H1344 I1416 H1411:H1418 O1404:O1411 O1389:O1402 N1403:N1409 L1403:L1411 D1389:K1391 C1389:C1392 D1415:F1419 D1395:D1400 L1389:M1400 G1415:G1418 I1411:K1411 H1395:K1400 E1395:G1401 N1389:N1401 H1403:K1409 M1403:M1413 D1404:D1412 E1403:E1412 C1403:C1413 G1403:G1412 F1403:F1413 C1395:C1401 C1415:C1420 G1419:H1419 I1491 H1486:H1493 O1479:O1486 O1464:O1477 N1478:N1484 L1478:L1486 D1464:K1466 C1464:C1467 D1490:F1494 D1470:D1475 L1464:M1475 G1490:G1493 I1486:K1486 H1470:K1475 E1470:G1476 N1464:N1476 H1478:K1484 M1478:M1488 D1479:D1487 E1478:E1487 C1478:C1488 G1478:G1487 F1478:F1488 C1470:C1476 C1490:C1495 G1494:H1494 I1566 H1561:H1568 O1554:O1561 O1539:O1552 N1553:N1559 L1553:L1561 D1539:K1541 C1539:C1542 D1565:F1569 D1545:D1550 L1539:M1550 G1565:G1568 I1561:K1561 H1545:K1550 E1545:G1551 N1539:N1551 H1553:K1559 M1553:M1563 D1554:D1562 E1553:E1562 C1553:C1563 G1553:G1562 F1553:F1563 C1545:C1551 C1565:C1570 G1569:H1569 I1641 H1636:H1643 O1629:O1636 O1614:O1627 N1628:N1634 L1628:L1636 D1614:K1616 C1614:C1617 D1640:F1644 D1620:D1625 L1614:M1625 G1640:G1643 I1636:K1636 H1620:K1625 E1620:G1626 N1614:N1626 H1628:K1634 M1628:M1638 D1629:D1637 E1628:E1637 C1628:C1638 G1628:G1637 F1628:F1638 C1620:C1626 C1640:C1645 G1644:H1644 I1716 H1711:H1718 O1704:O1711 O1689:O1702 N1703:N1709 L1703:L1711 D1689:K1691 C1689:C1692 D1715:F1719 D1695:D1700 L1689:M1700 G1715:G1718 I1711:K1711 H1695:K1700 E1695:G1701 N1689:N1701 H1703:K1709 M1703:M1713 D1704:D1712 E1703:E1712 C1703:C1713 G1703:G1712 F1703:F1713 C1695:C1701 C1715:C1720 G1719:H1719 I1791 H1786:H1793 O1779:O1786 O1764:O1777 N1778:N1784 L1778:L1786 D1764:K1766 C1764:C1767 D1790:F1794 D1770:D1775 L1764:M1775 G1790:G1793 I1786:K1786 H1770:K1775 E1770:G1776 N1764:N1776 H1778:K1784 M1778:M1788 D1779:D1787 E1778:E1787 C1778:C1788 G1778:G1787 F1778:F1788 C1770:C1776 C1790:C1795 G1794:H1794 I1866 H1861:H1868 O1854:O1861 O1839:O1852 N1853:N1859 L1853:L1861 D1839:K1841 C1839:C1842 D1865:F1869 D1845:D1850 L1839:M1850 G1865:G1868 I1861:K1861 H1845:K1850 E1845:G1851 N1839:N1851 H1853:K1859 M1853:M1863 D1854:D1862 E1853:E1862 C1853:C1863 G1853:G1862 F1853:F1863 C1845:C1851 C1865:C1870 G1869:H1869 I1941 H1936:H1943 O1929:O1936 O1914:O1927 N1928:N1934 L1928:L1936 D1914:K1916 C1914:C1917 D1940:F1944 D1920:D1925 L1914:M1925 G1940:G1943 I1936:K1936 H1920:K1925 E1920:G1926 N1914:N1926 H1928:K1934 M1928:M1938 D1929:D1937 E1928:E1937 C1928:C1938 G1928:G1937 F1928:F1938 C1920:C1926 C1940:C1945 G1944:H1944 I2016 H2011:H2018 O2004:O2011 O1989:O2002 N2003:N2009 L2003:L2011 D1989:K1991 C1989:C1992 D2015:F2019 D1995:D2000 L1989:M2000 G2015:G2018 I2011:K2011 H1995:K2000 E1995:G2001 N1989:N2001 H2003:K2009 M2003:M2013 D2004:D2012 E2003:E2012 C2003:C2013 G2003:G2012 F2003:F2013 C1995:C2001 C2015:C2020 G2019:H2019 I2091 H2086:H2093 O2079:O2086 O2064:O2077 N2078:N2084 L2078:L2086 D2064:K2066 C2064:C2067 D2090:F2094 D2070:D2075 L2064:M2075 G2090:G2093 I2086:K2086 H2070:K2075 E2070:G2076 N2064:N2076 H2078:K2084 M2078:M2088 D2079:D2087 E2078:E2087 C2078:C2088 G2078:G2087 F2078:F2088 C2070:C2076 C2090:C2095 G2094:H2094 I2166 H2161:H2168 O2154:O2161 O2139:O2152 N2153:N2159 L2153:L2161 D2139:K2141 C2139:C2142 D2165:F2169 D2145:D2150 L2139:M2150 G2165:G2168 I2161:K2161 H2145:K2150 E2145:G2151 N2139:N2151 H2153:K2159 M2153:M2163 D2154:D2162 E2153:E2162 C2153:C2163 G2153:G2162 F2153:F2163 C2145:C2151 C2165:C2170 G2169:H2169 I2241 H2236:H2243 O2229:O2236 O2214:O2227 N2228:N2234 L2228:L2236 D2214:K2216 C2214:C2217 D2240:F2244 D2220:D2225 L2214:M2225 G2240:G2243 I2236:K2236 H2220:K2225 E2220:G2226 N2214:N2226 H2228:K2234 M2228:M2238 D2229:D2237 E2228:E2237 C2228:C2238 G2228:G2237 F2228:F2238 C2220:C2226 C2240:C2245 G2244:H2244 I2316 H2311:H2318 O2304:O2311 O2289:O2302 N2303:N2309 L2303:L2311 D2289:K2291 C2289:C2292 D2315:F2319 D2295:D2300 L2289:M2300 G2315:G2318 I2311:K2311 H2295:K2300 E2295:G2301 N2289:N2301 H2303:K2309 M2303:M2313 D2304:D2312 E2303:E2312 C2303:C2313 G2303:G2312 F2303:F2313 C2295:C2301 C2315:C2320 G2319:H2319 I2391 H2386:H2393 O2379:O2386 O2364:O2377 N2378:N2384 L2378:L2386 D2364:K2366 C2364:C2367 D2390:F2394 D2370:D2375 L2364:M2375 G2390:G2393 I2386:K2386 H2370:K2375 E2370:G2376 N2364:N2376 H2378:K2384 M2378:M2388 D2379:D2387 E2378:E2387 C2378:C2388 G2378:G2387 F2378:F2388 C2370:C2376 C2390:C2395 G2394:H2394 I2466 H2461:H2468 O2454:O2461 O2439:O2452 N2453:N2459 L2453:L2461 D2439:K2441 C2439:C2442 D2465:F2469 D2445:D2450 L2439:M2450 G2465:G2468 I2461:K2461 H2445:K2450 E2445:G2451 N2439:N2451 H2453:K2459 M2453:M2463 D2454:D2462 E2453:E2462 C2453:C2463 G2453:G2462 F2453:F2463 C2445:C2451 C2465:C2470 G2469:H2469 I2541 H2536:H2543 O2529:O2536 O2514:O2527 N2528:N2534 L2528:L2536 D2514:K2516 C2514:C2517 D2540:F2544 D2520:D2525 L2514:M2525 G2540:G2543 I2536:K2536 H2520:K2525 E2520:G2526 N2514:N2526 H2528:K2534 M2528:M2538 D2529:D2537 E2528:E2537 C2528:C2538 G2528:G2537 F2528:F2538 C2520:C2526 C2540:C2545 G2544:H2544 I2616 H2611:H2618 O2604:O2611 O2589:O2602 N2603:N2609 L2603:L2611 D2589:K2591 C2589:C2592 D2615:F2619 D2595:D2600 L2589:M2600 G2615:G2618 I2611:K2611 H2595:K2600 E2595:G2601 N2589:N2601 H2603:K2609 M2603:M2613 D2604:D2612 E2603:E2612 C2603:C2613 G2603:G2612 F2603:F2613 C2595:C2601 C2615:C2620 G2619:H2619 I2691 H2686:H2693 O2679:O2686 O2664:O2677 N2678:N2684 L2678:L2686 D2664:K2666 C2664:C2667 D2690:F2694 D2670:D2675 L2664:M2675 G2690:G2693 I2686:K2686 H2670:K2675 E2670:G2676 N2664:N2676 H2678:K2684 M2678:M2688 D2679:D2687 E2678:E2687 C2678:C2688 G2678:G2687 F2678:F2688 C2670:C2676 C2690:C2695 G2694:H2694 I2766 H2761:H2768 O2754:O2761 O2739:O2752 N2753:N2759 L2753:L2761 D2739:K2741 C2739:C2742 D2765:F2769 D2745:D2750 L2739:M2750 G2765:G2768 I2761:K2761 H2745:K2750 E2745:G2751 N2739:N2751 H2753:K2759 M2753:M2763 D2754:D2762 E2753:E2762 C2753:C2763 G2753:G2762 F2753:F2763 C2745:C2751 C2765:C2770 G2769:H2769 I2841 H2836:H2843 O2829:O2836 O2814:O2827 N2828:N2834 L2828:L2836 D2814:K2816 C2814:C2817 D2840:F2844 D2820:D2825 L2814:M2825 G2840:G2843 I2836:K2836 H2820:K2825 E2820:G2826 N2814:N2826 H2828:K2834 M2828:M2838 D2829:D2837 E2828:E2837 C2828:C2838 G2828:G2837 F2828:F2838 C2820:C2826 C2840:C2845 G2844:H2844 I2916 H2911:H2918 O2904:O2911 O2889:O2902 N2903:N2909 L2903:L2911 D2889:K2891 C2889:C2892 D2915:F2919 D2895:D2900 L2889:M2900 G2915:G2918 I2911:K2911 H2895:K2900 E2895:G2901 N2889:N2901 H2903:K2909 M2903:M2913 D2904:D2912 E2903:E2912 C2903:C2913 G2903:G2912 F2903:F2913 C2895:C2901 C2915:C2920 G2919:H2919 I2991 H2986:H2993 O2979:O2986 O2964:O2977 N2978:N2984 L2978:L2986 D2964:K2966 C2964:C2967 D2990:F2994 D2970:D2975 L2964:M2975 G2990:G2993 I2986:K2986 H2970:K2975 E2970:G2976 N2964:N2976 H2978:K2984 M2978:M2988 D2979:D2987 E2978:E2987 C2978:C2988 G2978:G2987 F2978:F2988 C2970:C2976 C2990:C2995 G2994:H2994 I3066 H3061:H3068 O3054:O3061 O3039:O3052 N3053:N3059 L3053:L3061 D3039:K3041 C3039:C3042 D3065:F3069 D3045:D3050 L3039:M3050 G3065:G3068 I3061:K3061 H3045:K3050 E3045:G3051 N3039:N3051 H3053:K3059 M3053:M3063 D3054:D3062 E3053:E3062 C3053:C3063 G3053:G3062 F3053:F3063 C3045:C3051 C3065:C3070 G3069:H3069 I3141 H3136:H3143 O3129:O3136 O3114:O3127 N3128:N3134 L3128:L3136 D3114:K3116 C3114:C3117 D3140:F3144 D3120:D3125 L3114:M3125 G3140:G3143 I3136:K3136 H3120:K3125 E3120:G3126 N3114:N3126 H3128:K3134 M3128:M3138 D3129:D3137 E3128:E3137 C3128:C3138 G3128:G3137 F3128:F3138 C3120:C3126 C3140:C3145 G3144:H3144 I3216 H3211:H3218 O3204:O3211 O3189:O3202 N3203:N3209 L3203:L3211 D3189:K3191 C3189:C3192 D3215:F3219 D3195:D3200 L3189:M3200 G3215:G3218 I3211:K3211 H3195:K3200 E3195:G3201 N3189:N3201 H3203:K3209 M3203:M3213 D3204:D3212 E3203:E3212 C3203:C3213 G3203:G3212 F3203:F3213 C3195:C3201 C3215:C3220 G3219:H3219 I3291 H3286:H3293 O3279:O3286 O3264:O3277 N3278:N3284 L3278:L3286 D3264:K3266 C3264:C3267 D3290:F3294 D3270:D3275 L3264:M3275 G3290:G3293 I3286:K3286 H3270:K3275 E3270:G3276 N3264:N3276 H3278:K3284 M3278:M3288 D3279:D3287 E3278:E3287 C3278:C3288 G3278:G3287 F3278:F3288 C3270:C3276 C3290:C3295 G3294:H3294 I3366 H3361:H3368 O3354:O3361 O3339:O3352 N3353:N3359 L3353:L3361 D3339:K3341 C3339:C3342 D3365:F3369 D3345:D3350 L3339:M3350 G3365:G3368 I3361:K3361 H3345:K3350 E3345:G3351 N3339:N3351 H3353:K3359 M3353:M3363 D3354:D3362 E3353:E3362 C3353:C3363 G3353:G3362 F3353:F3363 C3345:C3351 C3365:C3370 G3369:H3369 I3441 H3436:H3443 O3429:O3436 O3414:O3427 N3428:N3434 L3428:L3436 D3414:K3416 C3414:C3417 D3440:F3444 D3420:D3425 L3414:M3425 G3440:G3443 I3436:K3436 H3420:K3425 E3420:G3426 N3414:N3426 H3428:K3434 M3428:M3438 D3429:D3437 E3428:E3437 C3428:C3438 G3428:G3437 F3428:F3438 C3420:C3426 C3440:C3445 G3444:H3444 I3516 H3511:H3518 O3504:O3511 O3489:O3502 N3503:N3509 L3503:L3511 D3489:K3491 C3489:C3492 D3515:F3519 D3495:D3500 L3489:M3500 G3515:G3518 I3511:K3511 H3495:K3500 E3495:G3501 N3489:N3501 H3503:K3509 M3503:M3513 D3504:D3512 E3503:E3512 C3503:C3513 G3503:G3512 F3503:F3513 C3495:C3501 C3515:C3520 G3519:H3519 I3591 H3586:H3593 O3579:O3586 O3564:O3577 N3578:N3584 L3578:L3586 D3564:K3566 C3564:C3567 D3590:F3594 D3570:D3575 L3564:M3575 G3590:G3593 I3586:K3586 H3570:K3575 E3570:G3576 N3564:N3576 H3578:K3584 M3578:M3588 D3579:D3587 E3578:E3587 C3578:C3588 G3578:G3587 F3578:F3588 C3570:C3576 C3590:C3595 G3594:H3594 I3666 H3661:H3668 O3654:O3661 O3639:O3652 N3653:N3659 L3653:L3661 D3639:K3641 C3639:C3642 D3665:F3669 D3645:D3650 L3639:M3650 G3665:G3668 I3661:K3661 H3645:K3650 E3645:G3651 N3639:N3651 H3653:K3659 M3653:M3663 D3654:D3662 E3653:E3662 C3653:C3663 G3653:G3662 F3653:F3663 C3645:C3651 C3665:C3670 G3669:H3669 I3741 H3736:H3743 O3729:O3736 O3714:O3727 N3728:N3734 L3728:L3736 D3714:K3716 C3714:C3717 D3740:F3744 D3720:D3725 L3714:M3725 G3740:G3743 I3736:K3736 H3720:K3725 E3720:G3726 N3714:N3726 H3728:K3734 M3728:M3738 D3729:D3737 E3728:E3737 C3728:C3738 G3728:G3737 F3728:F3738 C3720:C3726 C3740:C3745 A39:B3750 G3744:H3744">
    <cfRule type="cellIs" dxfId="1542" priority="743" operator="equal">
      <formula>0</formula>
    </cfRule>
  </conditionalFormatting>
  <conditionalFormatting sqref="M62 F59:O59 F57:I58 F62:G62 I66 F68:F69 M54:O58 F53:F56 N43:N44 D40:D41 B40 C53:C60 N51 C45:C51 F51:G51 O51:O52 J53:L58 M53:N53 C62:C63 I53:I54 G53:H53 D69 C68:D68 H62:H69 C65:C67 C69:C70">
    <cfRule type="containsText" dxfId="1541" priority="741" stopIfTrue="1" operator="containsText" text="f'k{kk foHkkx jktLFkku">
      <formula>NOT(ISERROR(SEARCH("f'k{kk foHkkx jktLFkku",B40)))</formula>
    </cfRule>
    <cfRule type="containsText" dxfId="1540" priority="742" stopIfTrue="1" operator="containsText" text="iw.kkZad">
      <formula>NOT(ISERROR(SEARCH("iw.kkZad",B40)))</formula>
    </cfRule>
  </conditionalFormatting>
  <conditionalFormatting sqref="D68:D69">
    <cfRule type="cellIs" dxfId="1539" priority="739" stopIfTrue="1" operator="equal">
      <formula>1800</formula>
    </cfRule>
    <cfRule type="cellIs" dxfId="1538" priority="740" stopIfTrue="1" operator="equal">
      <formula>200</formula>
    </cfRule>
  </conditionalFormatting>
  <conditionalFormatting sqref="M62 F59:O59 F57:I58 F62:G62 I66 F68:F69 M54:O58 F53:F56 N43:N44 D40:D41 B40 C53:C60 N51 C45:C51 F51:G51 O51:O52 J53:L58 M53:N53 C62:C63 I53:I54 G53:H53 D69 C68:D68 H62:H69 C65:C67 C69:C70">
    <cfRule type="containsText" dxfId="1537" priority="738" stopIfTrue="1" operator="containsText" text="dsoy jktdh; fo|ky;ksa esa iz;ksx gsrq fu%'kqYd">
      <formula>NOT(ISERROR(SEARCH("dsoy jktdh; fo|ky;ksa esa iz;ksx gsrq fu%'kqYd",B40)))</formula>
    </cfRule>
  </conditionalFormatting>
  <conditionalFormatting sqref="F65:G69">
    <cfRule type="cellIs" dxfId="1536" priority="736" operator="equal">
      <formula>"0/200"</formula>
    </cfRule>
    <cfRule type="cellIs" dxfId="1535" priority="737" operator="equal">
      <formula>"0/100"</formula>
    </cfRule>
  </conditionalFormatting>
  <conditionalFormatting sqref="I103 H98:H105 O91:O98 O76:O89 N90:N96 L90:L98 D76:K78 C76:C79 D102:F106 D82:D87 L76:M87 G102:G105 I98:K98 H82:K87 E82:G88 N76:N88 H90:K96 M90:M100 D91:D99 E90:E99 C90:C100 G90:G99 F90:F100 C82:C88 C102:C107 A76:B112 G106:H106">
    <cfRule type="cellIs" dxfId="1534" priority="735" operator="equal">
      <formula>0</formula>
    </cfRule>
  </conditionalFormatting>
  <conditionalFormatting sqref="M99 F96:O96 F94:I95 F99:G99 I103 F105:F106 M91:O95 F90:F93 N80:N81 D77:D78 B77 C90:C97 N88 C82:C88 F88:G88 O88:O89 J90:L95 M90:N90 C99:C100 I90:I91 G90:H90 D106 C105:D105 H99:H106 C102:C104 C106:C107">
    <cfRule type="containsText" dxfId="1533" priority="733" stopIfTrue="1" operator="containsText" text="f'k{kk foHkkx jktLFkku">
      <formula>NOT(ISERROR(SEARCH("f'k{kk foHkkx jktLFkku",B77)))</formula>
    </cfRule>
    <cfRule type="containsText" dxfId="1532" priority="734" stopIfTrue="1" operator="containsText" text="iw.kkZad">
      <formula>NOT(ISERROR(SEARCH("iw.kkZad",B77)))</formula>
    </cfRule>
  </conditionalFormatting>
  <conditionalFormatting sqref="D105:D106">
    <cfRule type="cellIs" dxfId="1531" priority="731" stopIfTrue="1" operator="equal">
      <formula>1800</formula>
    </cfRule>
    <cfRule type="cellIs" dxfId="1530" priority="732" stopIfTrue="1" operator="equal">
      <formula>200</formula>
    </cfRule>
  </conditionalFormatting>
  <conditionalFormatting sqref="M99 F96:O96 F94:I95 F99:G99 I103 F105:F106 M91:O95 F90:F93 N80:N81 D77:D78 B77 C90:C97 N88 C82:C88 F88:G88 O88:O89 J90:L95 M90:N90 C99:C100 I90:I91 G90:H90 D106 C105:D105 H99:H106 C102:C104 C106:C107">
    <cfRule type="containsText" dxfId="1529" priority="730" stopIfTrue="1" operator="containsText" text="dsoy jktdh; fo|ky;ksa esa iz;ksx gsrq fu%'kqYd">
      <formula>NOT(ISERROR(SEARCH("dsoy jktdh; fo|ky;ksa esa iz;ksx gsrq fu%'kqYd",B77)))</formula>
    </cfRule>
  </conditionalFormatting>
  <conditionalFormatting sqref="F102:G106">
    <cfRule type="cellIs" dxfId="1528" priority="728" operator="equal">
      <formula>"0/200"</formula>
    </cfRule>
    <cfRule type="cellIs" dxfId="1527" priority="729" operator="equal">
      <formula>"0/100"</formula>
    </cfRule>
  </conditionalFormatting>
  <conditionalFormatting sqref="M137 F134:O134 F132:I133 F137:G137 I141 F143:F144 M129:O133 F128:F131 N118:N119 D115:D116 B115 C128:C135 N126 C120:C126 F126:G126 O126:O127 J128:L133 M128:N128 C137:C138 I128:I129 G128:H128 D144 C143:D143 H137:H144 C140:C142 C144:C145">
    <cfRule type="containsText" dxfId="1526" priority="726" stopIfTrue="1" operator="containsText" text="f'k{kk foHkkx jktLFkku">
      <formula>NOT(ISERROR(SEARCH("f'k{kk foHkkx jktLFkku",B115)))</formula>
    </cfRule>
    <cfRule type="containsText" dxfId="1525" priority="727" stopIfTrue="1" operator="containsText" text="iw.kkZad">
      <formula>NOT(ISERROR(SEARCH("iw.kkZad",B115)))</formula>
    </cfRule>
  </conditionalFormatting>
  <conditionalFormatting sqref="D143:D144">
    <cfRule type="cellIs" dxfId="1524" priority="724" stopIfTrue="1" operator="equal">
      <formula>1800</formula>
    </cfRule>
    <cfRule type="cellIs" dxfId="1523" priority="725" stopIfTrue="1" operator="equal">
      <formula>200</formula>
    </cfRule>
  </conditionalFormatting>
  <conditionalFormatting sqref="M137 F134:O134 F132:I133 F137:G137 I141 F143:F144 M129:O133 F128:F131 N118:N119 D115:D116 B115 C128:C135 N126 C120:C126 F126:G126 O126:O127 J128:L133 M128:N128 C137:C138 I128:I129 G128:H128 D144 C143:D143 H137:H144 C140:C142 C144:C145">
    <cfRule type="containsText" dxfId="1522" priority="723" stopIfTrue="1" operator="containsText" text="dsoy jktdh; fo|ky;ksa esa iz;ksx gsrq fu%'kqYd">
      <formula>NOT(ISERROR(SEARCH("dsoy jktdh; fo|ky;ksa esa iz;ksx gsrq fu%'kqYd",B115)))</formula>
    </cfRule>
  </conditionalFormatting>
  <conditionalFormatting sqref="F140:G144">
    <cfRule type="cellIs" dxfId="1521" priority="721" operator="equal">
      <formula>"0/200"</formula>
    </cfRule>
    <cfRule type="cellIs" dxfId="1520" priority="722" operator="equal">
      <formula>"0/100"</formula>
    </cfRule>
  </conditionalFormatting>
  <conditionalFormatting sqref="I178 H173:H180 O166:O173 O151:O164 N165:N171 L165:L173 D151:K153 C151:C154 D177:F181 D157:D162 L151:M162 G177:G180 I173:K173 H157:K162 E157:G163 N151:N163 H165:K171 M165:M175 D166:D174 E165:E174 C165:C175 G165:G174 F165:F175 C157:C163 C177:C182 A151:B187 G181:H181">
    <cfRule type="cellIs" dxfId="1519" priority="720" operator="equal">
      <formula>0</formula>
    </cfRule>
  </conditionalFormatting>
  <conditionalFormatting sqref="M174 F171:O171 F169:I170 F174:G174 I178 F180:F181 M166:O170 F165:F168 N155:N156 D152:D153 B152 C165:C172 N163 C157:C163 F163:G163 O163:O164 J165:L170 M165:N165 C174:C175 I165:I166 G165:H165 D181 C180:D180 H174:H181 C177:C179 C181:C182">
    <cfRule type="containsText" dxfId="1518" priority="718" stopIfTrue="1" operator="containsText" text="f'k{kk foHkkx jktLFkku">
      <formula>NOT(ISERROR(SEARCH("f'k{kk foHkkx jktLFkku",B152)))</formula>
    </cfRule>
    <cfRule type="containsText" dxfId="1517" priority="719" stopIfTrue="1" operator="containsText" text="iw.kkZad">
      <formula>NOT(ISERROR(SEARCH("iw.kkZad",B152)))</formula>
    </cfRule>
  </conditionalFormatting>
  <conditionalFormatting sqref="D180:D181">
    <cfRule type="cellIs" dxfId="1516" priority="716" stopIfTrue="1" operator="equal">
      <formula>1800</formula>
    </cfRule>
    <cfRule type="cellIs" dxfId="1515" priority="717" stopIfTrue="1" operator="equal">
      <formula>200</formula>
    </cfRule>
  </conditionalFormatting>
  <conditionalFormatting sqref="M174 F171:O171 F169:I170 F174:G174 I178 F180:F181 M166:O170 F165:F168 N155:N156 D152:D153 B152 C165:C172 N163 C157:C163 F163:G163 O163:O164 J165:L170 M165:N165 C174:C175 I165:I166 G165:H165 D181 C180:D180 H174:H181 C177:C179 C181:C182">
    <cfRule type="containsText" dxfId="1514" priority="715" stopIfTrue="1" operator="containsText" text="dsoy jktdh; fo|ky;ksa esa iz;ksx gsrq fu%'kqYd">
      <formula>NOT(ISERROR(SEARCH("dsoy jktdh; fo|ky;ksa esa iz;ksx gsrq fu%'kqYd",B152)))</formula>
    </cfRule>
  </conditionalFormatting>
  <conditionalFormatting sqref="F177:G181">
    <cfRule type="cellIs" dxfId="1513" priority="713" operator="equal">
      <formula>"0/200"</formula>
    </cfRule>
    <cfRule type="cellIs" dxfId="1512" priority="714" operator="equal">
      <formula>"0/100"</formula>
    </cfRule>
  </conditionalFormatting>
  <conditionalFormatting sqref="M212 F209:O209 F207:I208 F212:G212 I216 F218:F219 M204:O208 F203:F206 N193:N194 D190:D191 B190 C203:C210 N201 C195:C201 F201:G201 O201:O202 J203:L208 M203:N203 C212:C213 I203:I204 G203:H203 D219 C218:D218 H212:H219 C215:C217 C219:C220">
    <cfRule type="containsText" dxfId="1511" priority="711" stopIfTrue="1" operator="containsText" text="f'k{kk foHkkx jktLFkku">
      <formula>NOT(ISERROR(SEARCH("f'k{kk foHkkx jktLFkku",B190)))</formula>
    </cfRule>
    <cfRule type="containsText" dxfId="1510" priority="712" stopIfTrue="1" operator="containsText" text="iw.kkZad">
      <formula>NOT(ISERROR(SEARCH("iw.kkZad",B190)))</formula>
    </cfRule>
  </conditionalFormatting>
  <conditionalFormatting sqref="D218:D219">
    <cfRule type="cellIs" dxfId="1509" priority="709" stopIfTrue="1" operator="equal">
      <formula>1800</formula>
    </cfRule>
    <cfRule type="cellIs" dxfId="1508" priority="710" stopIfTrue="1" operator="equal">
      <formula>200</formula>
    </cfRule>
  </conditionalFormatting>
  <conditionalFormatting sqref="M212 F209:O209 F207:I208 F212:G212 I216 F218:F219 M204:O208 F203:F206 N193:N194 D190:D191 B190 C203:C210 N201 C195:C201 F201:G201 O201:O202 J203:L208 M203:N203 C212:C213 I203:I204 G203:H203 D219 C218:D218 H212:H219 C215:C217 C219:C220">
    <cfRule type="containsText" dxfId="1507" priority="708" stopIfTrue="1" operator="containsText" text="dsoy jktdh; fo|ky;ksa esa iz;ksx gsrq fu%'kqYd">
      <formula>NOT(ISERROR(SEARCH("dsoy jktdh; fo|ky;ksa esa iz;ksx gsrq fu%'kqYd",B190)))</formula>
    </cfRule>
  </conditionalFormatting>
  <conditionalFormatting sqref="F215:G219">
    <cfRule type="cellIs" dxfId="1506" priority="706" operator="equal">
      <formula>"0/200"</formula>
    </cfRule>
    <cfRule type="cellIs" dxfId="1505" priority="707" operator="equal">
      <formula>"0/100"</formula>
    </cfRule>
  </conditionalFormatting>
  <conditionalFormatting sqref="I253 H248:H255 O241:O248 O226:O239 N240:N246 L240:L248 D226:K228 C226:C229 D252:F256 D232:D237 L226:M237 G252:G255 I248:K248 H232:K237 E232:G238 N226:N238 H240:K246 M240:M250 D241:D249 E240:E249 C240:C250 G240:G249 F240:F250 C232:C238 C252:C257 A226:B262 G256:H256">
    <cfRule type="cellIs" dxfId="1504" priority="705" operator="equal">
      <formula>0</formula>
    </cfRule>
  </conditionalFormatting>
  <conditionalFormatting sqref="M249 F246:O246 F244:I245 F249:G249 I253 F255:F256 M241:O245 F240:F243 N230:N231 D227:D228 B227 C240:C247 N238 C232:C238 F238:G238 O238:O239 J240:L245 M240:N240 C249:C250 I240:I241 G240:H240 D256 C255:D255 H249:H256 C252:C254 C256:C257">
    <cfRule type="containsText" dxfId="1503" priority="703" stopIfTrue="1" operator="containsText" text="f'k{kk foHkkx jktLFkku">
      <formula>NOT(ISERROR(SEARCH("f'k{kk foHkkx jktLFkku",B227)))</formula>
    </cfRule>
    <cfRule type="containsText" dxfId="1502" priority="704" stopIfTrue="1" operator="containsText" text="iw.kkZad">
      <formula>NOT(ISERROR(SEARCH("iw.kkZad",B227)))</formula>
    </cfRule>
  </conditionalFormatting>
  <conditionalFormatting sqref="D255:D256">
    <cfRule type="cellIs" dxfId="1501" priority="701" stopIfTrue="1" operator="equal">
      <formula>1800</formula>
    </cfRule>
    <cfRule type="cellIs" dxfId="1500" priority="702" stopIfTrue="1" operator="equal">
      <formula>200</formula>
    </cfRule>
  </conditionalFormatting>
  <conditionalFormatting sqref="M249 F246:O246 F244:I245 F249:G249 I253 F255:F256 M241:O245 F240:F243 N230:N231 D227:D228 B227 C240:C247 N238 C232:C238 F238:G238 O238:O239 J240:L245 M240:N240 C249:C250 I240:I241 G240:H240 D256 C255:D255 H249:H256 C252:C254 C256:C257">
    <cfRule type="containsText" dxfId="1499" priority="700" stopIfTrue="1" operator="containsText" text="dsoy jktdh; fo|ky;ksa esa iz;ksx gsrq fu%'kqYd">
      <formula>NOT(ISERROR(SEARCH("dsoy jktdh; fo|ky;ksa esa iz;ksx gsrq fu%'kqYd",B227)))</formula>
    </cfRule>
  </conditionalFormatting>
  <conditionalFormatting sqref="F252:G256">
    <cfRule type="cellIs" dxfId="1498" priority="698" operator="equal">
      <formula>"0/200"</formula>
    </cfRule>
    <cfRule type="cellIs" dxfId="1497" priority="699" operator="equal">
      <formula>"0/100"</formula>
    </cfRule>
  </conditionalFormatting>
  <conditionalFormatting sqref="M287 F284:O284 F282:I283 F287:G287 I291 F293:F294 M279:O283 F278:F281 N268:N269 D265:D266 B265 C278:C285 N276 C270:C276 F276:G276 O276:O277 J278:L283 M278:N278 C287:C288 I278:I279 G278:H278 D294 C293:D293 H287:H294 C290:C292 C294:C295">
    <cfRule type="containsText" dxfId="1496" priority="696" stopIfTrue="1" operator="containsText" text="f'k{kk foHkkx jktLFkku">
      <formula>NOT(ISERROR(SEARCH("f'k{kk foHkkx jktLFkku",B265)))</formula>
    </cfRule>
    <cfRule type="containsText" dxfId="1495" priority="697" stopIfTrue="1" operator="containsText" text="iw.kkZad">
      <formula>NOT(ISERROR(SEARCH("iw.kkZad",B265)))</formula>
    </cfRule>
  </conditionalFormatting>
  <conditionalFormatting sqref="D293:D294">
    <cfRule type="cellIs" dxfId="1494" priority="694" stopIfTrue="1" operator="equal">
      <formula>1800</formula>
    </cfRule>
    <cfRule type="cellIs" dxfId="1493" priority="695" stopIfTrue="1" operator="equal">
      <formula>200</formula>
    </cfRule>
  </conditionalFormatting>
  <conditionalFormatting sqref="M287 F284:O284 F282:I283 F287:G287 I291 F293:F294 M279:O283 F278:F281 N268:N269 D265:D266 B265 C278:C285 N276 C270:C276 F276:G276 O276:O277 J278:L283 M278:N278 C287:C288 I278:I279 G278:H278 D294 C293:D293 H287:H294 C290:C292 C294:C295">
    <cfRule type="containsText" dxfId="1492" priority="693" stopIfTrue="1" operator="containsText" text="dsoy jktdh; fo|ky;ksa esa iz;ksx gsrq fu%'kqYd">
      <formula>NOT(ISERROR(SEARCH("dsoy jktdh; fo|ky;ksa esa iz;ksx gsrq fu%'kqYd",B265)))</formula>
    </cfRule>
  </conditionalFormatting>
  <conditionalFormatting sqref="F290:G294">
    <cfRule type="cellIs" dxfId="1491" priority="691" operator="equal">
      <formula>"0/200"</formula>
    </cfRule>
    <cfRule type="cellIs" dxfId="1490" priority="692" operator="equal">
      <formula>"0/100"</formula>
    </cfRule>
  </conditionalFormatting>
  <conditionalFormatting sqref="I328 H323:H330 O316:O323 O301:O314 N315:N321 L315:L323 D301:K303 C301:C304 D327:F331 D307:D312 L301:M312 G327:G330 I323:K323 H307:K312 E307:G313 N301:N313 H315:K321 M315:M325 D316:D324 E315:E324 C315:C325 G315:G324 F315:F325 C307:C313 C327:C332 A301:B337 G331:H331">
    <cfRule type="cellIs" dxfId="1489" priority="690" operator="equal">
      <formula>0</formula>
    </cfRule>
  </conditionalFormatting>
  <conditionalFormatting sqref="M324 F321:O321 F319:I320 F324:G324 I328 F330:F331 M316:O320 F315:F318 N305:N306 D302:D303 B302 C315:C322 N313 C307:C313 F313:G313 O313:O314 J315:L320 M315:N315 C324:C325 I315:I316 G315:H315 D331 C330:D330 H324:H331 C327:C329 C331:C332">
    <cfRule type="containsText" dxfId="1488" priority="688" stopIfTrue="1" operator="containsText" text="f'k{kk foHkkx jktLFkku">
      <formula>NOT(ISERROR(SEARCH("f'k{kk foHkkx jktLFkku",B302)))</formula>
    </cfRule>
    <cfRule type="containsText" dxfId="1487" priority="689" stopIfTrue="1" operator="containsText" text="iw.kkZad">
      <formula>NOT(ISERROR(SEARCH("iw.kkZad",B302)))</formula>
    </cfRule>
  </conditionalFormatting>
  <conditionalFormatting sqref="D330:D331">
    <cfRule type="cellIs" dxfId="1486" priority="686" stopIfTrue="1" operator="equal">
      <formula>1800</formula>
    </cfRule>
    <cfRule type="cellIs" dxfId="1485" priority="687" stopIfTrue="1" operator="equal">
      <formula>200</formula>
    </cfRule>
  </conditionalFormatting>
  <conditionalFormatting sqref="M324 F321:O321 F319:I320 F324:G324 I328 F330:F331 M316:O320 F315:F318 N305:N306 D302:D303 B302 C315:C322 N313 C307:C313 F313:G313 O313:O314 J315:L320 M315:N315 C324:C325 I315:I316 G315:H315 D331 C330:D330 H324:H331 C327:C329 C331:C332">
    <cfRule type="containsText" dxfId="1484" priority="685" stopIfTrue="1" operator="containsText" text="dsoy jktdh; fo|ky;ksa esa iz;ksx gsrq fu%'kqYd">
      <formula>NOT(ISERROR(SEARCH("dsoy jktdh; fo|ky;ksa esa iz;ksx gsrq fu%'kqYd",B302)))</formula>
    </cfRule>
  </conditionalFormatting>
  <conditionalFormatting sqref="F327:G331">
    <cfRule type="cellIs" dxfId="1483" priority="683" operator="equal">
      <formula>"0/200"</formula>
    </cfRule>
    <cfRule type="cellIs" dxfId="1482" priority="684" operator="equal">
      <formula>"0/100"</formula>
    </cfRule>
  </conditionalFormatting>
  <conditionalFormatting sqref="M362 F359:O359 F357:I358 F362:G362 I366 F368:F369 M354:O358 F353:F356 N343:N344 D340:D341 B340 C353:C360 N351 C345:C351 F351:G351 O351:O352 J353:L358 M353:N353 C362:C363 I353:I354 G353:H353 D369 C368:D368 H362:H369 C365:C367 C369:C370">
    <cfRule type="containsText" dxfId="1481" priority="681" stopIfTrue="1" operator="containsText" text="f'k{kk foHkkx jktLFkku">
      <formula>NOT(ISERROR(SEARCH("f'k{kk foHkkx jktLFkku",B340)))</formula>
    </cfRule>
    <cfRule type="containsText" dxfId="1480" priority="682" stopIfTrue="1" operator="containsText" text="iw.kkZad">
      <formula>NOT(ISERROR(SEARCH("iw.kkZad",B340)))</formula>
    </cfRule>
  </conditionalFormatting>
  <conditionalFormatting sqref="D368:D369">
    <cfRule type="cellIs" dxfId="1479" priority="679" stopIfTrue="1" operator="equal">
      <formula>1800</formula>
    </cfRule>
    <cfRule type="cellIs" dxfId="1478" priority="680" stopIfTrue="1" operator="equal">
      <formula>200</formula>
    </cfRule>
  </conditionalFormatting>
  <conditionalFormatting sqref="M362 F359:O359 F357:I358 F362:G362 I366 F368:F369 M354:O358 F353:F356 N343:N344 D340:D341 B340 C353:C360 N351 C345:C351 F351:G351 O351:O352 J353:L358 M353:N353 C362:C363 I353:I354 G353:H353 D369 C368:D368 H362:H369 C365:C367 C369:C370">
    <cfRule type="containsText" dxfId="1477" priority="678" stopIfTrue="1" operator="containsText" text="dsoy jktdh; fo|ky;ksa esa iz;ksx gsrq fu%'kqYd">
      <formula>NOT(ISERROR(SEARCH("dsoy jktdh; fo|ky;ksa esa iz;ksx gsrq fu%'kqYd",B340)))</formula>
    </cfRule>
  </conditionalFormatting>
  <conditionalFormatting sqref="F365:G369">
    <cfRule type="cellIs" dxfId="1476" priority="676" operator="equal">
      <formula>"0/200"</formula>
    </cfRule>
    <cfRule type="cellIs" dxfId="1475" priority="677" operator="equal">
      <formula>"0/100"</formula>
    </cfRule>
  </conditionalFormatting>
  <conditionalFormatting sqref="I403 H398:H405 O391:O398 O376:O389 N390:N396 L390:L398 D376:K378 C376:C379 D402:F406 D382:D387 L376:M387 G402:G405 I398:K398 H382:K387 E382:G388 N376:N388 H390:K396 M390:M400 D391:D399 E390:E399 C390:C400 G390:G399 F390:F400 C382:C388 C402:C407 A376:B412 G406:H406">
    <cfRule type="cellIs" dxfId="1474" priority="675" operator="equal">
      <formula>0</formula>
    </cfRule>
  </conditionalFormatting>
  <conditionalFormatting sqref="M399 F396:O396 F394:I395 F399:G399 I403 F405:F406 M391:O395 F390:F393 N380:N381 D377:D378 B377 C390:C397 N388 C382:C388 F388:G388 O388:O389 J390:L395 M390:N390 C399:C400 I390:I391 G390:H390 D406 C405:D405 H399:H406 C402:C404 C406:C407">
    <cfRule type="containsText" dxfId="1473" priority="673" stopIfTrue="1" operator="containsText" text="f'k{kk foHkkx jktLFkku">
      <formula>NOT(ISERROR(SEARCH("f'k{kk foHkkx jktLFkku",B377)))</formula>
    </cfRule>
    <cfRule type="containsText" dxfId="1472" priority="674" stopIfTrue="1" operator="containsText" text="iw.kkZad">
      <formula>NOT(ISERROR(SEARCH("iw.kkZad",B377)))</formula>
    </cfRule>
  </conditionalFormatting>
  <conditionalFormatting sqref="D405:D406">
    <cfRule type="cellIs" dxfId="1471" priority="671" stopIfTrue="1" operator="equal">
      <formula>1800</formula>
    </cfRule>
    <cfRule type="cellIs" dxfId="1470" priority="672" stopIfTrue="1" operator="equal">
      <formula>200</formula>
    </cfRule>
  </conditionalFormatting>
  <conditionalFormatting sqref="M399 F396:O396 F394:I395 F399:G399 I403 F405:F406 M391:O395 F390:F393 N380:N381 D377:D378 B377 C390:C397 N388 C382:C388 F388:G388 O388:O389 J390:L395 M390:N390 C399:C400 I390:I391 G390:H390 D406 C405:D405 H399:H406 C402:C404 C406:C407">
    <cfRule type="containsText" dxfId="1469" priority="670" stopIfTrue="1" operator="containsText" text="dsoy jktdh; fo|ky;ksa esa iz;ksx gsrq fu%'kqYd">
      <formula>NOT(ISERROR(SEARCH("dsoy jktdh; fo|ky;ksa esa iz;ksx gsrq fu%'kqYd",B377)))</formula>
    </cfRule>
  </conditionalFormatting>
  <conditionalFormatting sqref="F402:G406">
    <cfRule type="cellIs" dxfId="1468" priority="668" operator="equal">
      <formula>"0/200"</formula>
    </cfRule>
    <cfRule type="cellIs" dxfId="1467" priority="669" operator="equal">
      <formula>"0/100"</formula>
    </cfRule>
  </conditionalFormatting>
  <conditionalFormatting sqref="M437 F434:O434 F432:I433 F437:G437 I441 F443:F444 M429:O433 F428:F431 N418:N419 D415:D416 B415 C428:C435 N426 C420:C426 F426:G426 O426:O427 J428:L433 M428:N428 C437:C438 I428:I429 G428:H428 D444 C443:D443 H437:H444 C440:C442 C444:C445">
    <cfRule type="containsText" dxfId="1466" priority="666" stopIfTrue="1" operator="containsText" text="f'k{kk foHkkx jktLFkku">
      <formula>NOT(ISERROR(SEARCH("f'k{kk foHkkx jktLFkku",B415)))</formula>
    </cfRule>
    <cfRule type="containsText" dxfId="1465" priority="667" stopIfTrue="1" operator="containsText" text="iw.kkZad">
      <formula>NOT(ISERROR(SEARCH("iw.kkZad",B415)))</formula>
    </cfRule>
  </conditionalFormatting>
  <conditionalFormatting sqref="D443:D444">
    <cfRule type="cellIs" dxfId="1464" priority="664" stopIfTrue="1" operator="equal">
      <formula>1800</formula>
    </cfRule>
    <cfRule type="cellIs" dxfId="1463" priority="665" stopIfTrue="1" operator="equal">
      <formula>200</formula>
    </cfRule>
  </conditionalFormatting>
  <conditionalFormatting sqref="M437 F434:O434 F432:I433 F437:G437 I441 F443:F444 M429:O433 F428:F431 N418:N419 D415:D416 B415 C428:C435 N426 C420:C426 F426:G426 O426:O427 J428:L433 M428:N428 C437:C438 I428:I429 G428:H428 D444 C443:D443 H437:H444 C440:C442 C444:C445">
    <cfRule type="containsText" dxfId="1462" priority="663" stopIfTrue="1" operator="containsText" text="dsoy jktdh; fo|ky;ksa esa iz;ksx gsrq fu%'kqYd">
      <formula>NOT(ISERROR(SEARCH("dsoy jktdh; fo|ky;ksa esa iz;ksx gsrq fu%'kqYd",B415)))</formula>
    </cfRule>
  </conditionalFormatting>
  <conditionalFormatting sqref="F440:G444">
    <cfRule type="cellIs" dxfId="1461" priority="661" operator="equal">
      <formula>"0/200"</formula>
    </cfRule>
    <cfRule type="cellIs" dxfId="1460" priority="662" operator="equal">
      <formula>"0/100"</formula>
    </cfRule>
  </conditionalFormatting>
  <conditionalFormatting sqref="I478 H473:H480 O466:O473 O451:O464 N465:N471 L465:L473 D451:K453 C451:C454 D477:F481 D457:D462 L451:M462 G477:G480 I473:K473 H457:K462 E457:G463 N451:N463 H465:K471 M465:M475 D466:D474 E465:E474 C465:C475 G465:G474 F465:F475 C457:C463 C477:C482 A451:B487 G481:H481">
    <cfRule type="cellIs" dxfId="1459" priority="660" operator="equal">
      <formula>0</formula>
    </cfRule>
  </conditionalFormatting>
  <conditionalFormatting sqref="M474 F471:O471 F469:I470 F474:G474 I478 F480:F481 M466:O470 F465:F468 N455:N456 D452:D453 B452 C465:C472 N463 C457:C463 F463:G463 O463:O464 J465:L470 M465:N465 C474:C475 I465:I466 G465:H465 D481 C480:D480 H474:H481 C477:C479 C481:C482">
    <cfRule type="containsText" dxfId="1458" priority="658" stopIfTrue="1" operator="containsText" text="f'k{kk foHkkx jktLFkku">
      <formula>NOT(ISERROR(SEARCH("f'k{kk foHkkx jktLFkku",B452)))</formula>
    </cfRule>
    <cfRule type="containsText" dxfId="1457" priority="659" stopIfTrue="1" operator="containsText" text="iw.kkZad">
      <formula>NOT(ISERROR(SEARCH("iw.kkZad",B452)))</formula>
    </cfRule>
  </conditionalFormatting>
  <conditionalFormatting sqref="D480:D481">
    <cfRule type="cellIs" dxfId="1456" priority="656" stopIfTrue="1" operator="equal">
      <formula>1800</formula>
    </cfRule>
    <cfRule type="cellIs" dxfId="1455" priority="657" stopIfTrue="1" operator="equal">
      <formula>200</formula>
    </cfRule>
  </conditionalFormatting>
  <conditionalFormatting sqref="M474 F471:O471 F469:I470 F474:G474 I478 F480:F481 M466:O470 F465:F468 N455:N456 D452:D453 B452 C465:C472 N463 C457:C463 F463:G463 O463:O464 J465:L470 M465:N465 C474:C475 I465:I466 G465:H465 D481 C480:D480 H474:H481 C477:C479 C481:C482">
    <cfRule type="containsText" dxfId="1454" priority="655" stopIfTrue="1" operator="containsText" text="dsoy jktdh; fo|ky;ksa esa iz;ksx gsrq fu%'kqYd">
      <formula>NOT(ISERROR(SEARCH("dsoy jktdh; fo|ky;ksa esa iz;ksx gsrq fu%'kqYd",B452)))</formula>
    </cfRule>
  </conditionalFormatting>
  <conditionalFormatting sqref="F477:G481">
    <cfRule type="cellIs" dxfId="1453" priority="653" operator="equal">
      <formula>"0/200"</formula>
    </cfRule>
    <cfRule type="cellIs" dxfId="1452" priority="654" operator="equal">
      <formula>"0/100"</formula>
    </cfRule>
  </conditionalFormatting>
  <conditionalFormatting sqref="M512 F509:O509 F507:I508 F512:G512 I516 F518:F519 M504:O508 F503:F506 N493:N494 D490:D491 B490 C503:C510 N501 C495:C501 F501:G501 O501:O502 J503:L508 M503:N503 C512:C513 I503:I504 G503:H503 D519 C518:D518 H512:H519 C515:C517 C519:C520">
    <cfRule type="containsText" dxfId="1451" priority="651" stopIfTrue="1" operator="containsText" text="f'k{kk foHkkx jktLFkku">
      <formula>NOT(ISERROR(SEARCH("f'k{kk foHkkx jktLFkku",B490)))</formula>
    </cfRule>
    <cfRule type="containsText" dxfId="1450" priority="652" stopIfTrue="1" operator="containsText" text="iw.kkZad">
      <formula>NOT(ISERROR(SEARCH("iw.kkZad",B490)))</formula>
    </cfRule>
  </conditionalFormatting>
  <conditionalFormatting sqref="D518:D519">
    <cfRule type="cellIs" dxfId="1449" priority="649" stopIfTrue="1" operator="equal">
      <formula>1800</formula>
    </cfRule>
    <cfRule type="cellIs" dxfId="1448" priority="650" stopIfTrue="1" operator="equal">
      <formula>200</formula>
    </cfRule>
  </conditionalFormatting>
  <conditionalFormatting sqref="M512 F509:O509 F507:I508 F512:G512 I516 F518:F519 M504:O508 F503:F506 N493:N494 D490:D491 B490 C503:C510 N501 C495:C501 F501:G501 O501:O502 J503:L508 M503:N503 C512:C513 I503:I504 G503:H503 D519 C518:D518 H512:H519 C515:C517 C519:C520">
    <cfRule type="containsText" dxfId="1447" priority="648" stopIfTrue="1" operator="containsText" text="dsoy jktdh; fo|ky;ksa esa iz;ksx gsrq fu%'kqYd">
      <formula>NOT(ISERROR(SEARCH("dsoy jktdh; fo|ky;ksa esa iz;ksx gsrq fu%'kqYd",B490)))</formula>
    </cfRule>
  </conditionalFormatting>
  <conditionalFormatting sqref="F515:G519">
    <cfRule type="cellIs" dxfId="1446" priority="646" operator="equal">
      <formula>"0/200"</formula>
    </cfRule>
    <cfRule type="cellIs" dxfId="1445" priority="647" operator="equal">
      <formula>"0/100"</formula>
    </cfRule>
  </conditionalFormatting>
  <conditionalFormatting sqref="I553 H548:H555 O541:O548 O526:O539 N540:N546 L540:L548 D526:K528 C526:C529 D552:F556 D532:D537 L526:M537 G552:G555 I548:K548 H532:K537 E532:G538 N526:N538 H540:K546 M540:M550 D541:D549 E540:E549 C540:C550 G540:G549 F540:F550 C532:C538 C552:C557 A526:B562 G556:H556">
    <cfRule type="cellIs" dxfId="1444" priority="645" operator="equal">
      <formula>0</formula>
    </cfRule>
  </conditionalFormatting>
  <conditionalFormatting sqref="M549 F546:O546 F544:I545 F549:G549 I553 F555:F556 M541:O545 F540:F543 N530:N531 D527:D528 B527 C540:C547 N538 C532:C538 F538:G538 O538:O539 J540:L545 M540:N540 C549:C550 I540:I541 G540:H540 D556 C555:D555 H549:H556 C552:C554 C556:C557">
    <cfRule type="containsText" dxfId="1443" priority="643" stopIfTrue="1" operator="containsText" text="f'k{kk foHkkx jktLFkku">
      <formula>NOT(ISERROR(SEARCH("f'k{kk foHkkx jktLFkku",B527)))</formula>
    </cfRule>
    <cfRule type="containsText" dxfId="1442" priority="644" stopIfTrue="1" operator="containsText" text="iw.kkZad">
      <formula>NOT(ISERROR(SEARCH("iw.kkZad",B527)))</formula>
    </cfRule>
  </conditionalFormatting>
  <conditionalFormatting sqref="D555:D556">
    <cfRule type="cellIs" dxfId="1441" priority="641" stopIfTrue="1" operator="equal">
      <formula>1800</formula>
    </cfRule>
    <cfRule type="cellIs" dxfId="1440" priority="642" stopIfTrue="1" operator="equal">
      <formula>200</formula>
    </cfRule>
  </conditionalFormatting>
  <conditionalFormatting sqref="M549 F546:O546 F544:I545 F549:G549 I553 F555:F556 M541:O545 F540:F543 N530:N531 D527:D528 B527 C540:C547 N538 C532:C538 F538:G538 O538:O539 J540:L545 M540:N540 C549:C550 I540:I541 G540:H540 D556 C555:D555 H549:H556 C552:C554 C556:C557">
    <cfRule type="containsText" dxfId="1439" priority="640" stopIfTrue="1" operator="containsText" text="dsoy jktdh; fo|ky;ksa esa iz;ksx gsrq fu%'kqYd">
      <formula>NOT(ISERROR(SEARCH("dsoy jktdh; fo|ky;ksa esa iz;ksx gsrq fu%'kqYd",B527)))</formula>
    </cfRule>
  </conditionalFormatting>
  <conditionalFormatting sqref="F552:G556">
    <cfRule type="cellIs" dxfId="1438" priority="638" operator="equal">
      <formula>"0/200"</formula>
    </cfRule>
    <cfRule type="cellIs" dxfId="1437" priority="639" operator="equal">
      <formula>"0/100"</formula>
    </cfRule>
  </conditionalFormatting>
  <conditionalFormatting sqref="M587 F584:O584 F582:I583 F587:G587 I591 F593:F594 M579:O583 F578:F581 N568:N569 D565:D566 B565 C578:C585 N576 C570:C576 F576:G576 O576:O577 J578:L583 M578:N578 C587:C588 I578:I579 G578:H578 D594 C593:D593 H587:H594 C590:C592 C594:C595">
    <cfRule type="containsText" dxfId="1436" priority="636" stopIfTrue="1" operator="containsText" text="f'k{kk foHkkx jktLFkku">
      <formula>NOT(ISERROR(SEARCH("f'k{kk foHkkx jktLFkku",B565)))</formula>
    </cfRule>
    <cfRule type="containsText" dxfId="1435" priority="637" stopIfTrue="1" operator="containsText" text="iw.kkZad">
      <formula>NOT(ISERROR(SEARCH("iw.kkZad",B565)))</formula>
    </cfRule>
  </conditionalFormatting>
  <conditionalFormatting sqref="D593:D594">
    <cfRule type="cellIs" dxfId="1434" priority="634" stopIfTrue="1" operator="equal">
      <formula>1800</formula>
    </cfRule>
    <cfRule type="cellIs" dxfId="1433" priority="635" stopIfTrue="1" operator="equal">
      <formula>200</formula>
    </cfRule>
  </conditionalFormatting>
  <conditionalFormatting sqref="M587 F584:O584 F582:I583 F587:G587 I591 F593:F594 M579:O583 F578:F581 N568:N569 D565:D566 B565 C578:C585 N576 C570:C576 F576:G576 O576:O577 J578:L583 M578:N578 C587:C588 I578:I579 G578:H578 D594 C593:D593 H587:H594 C590:C592 C594:C595">
    <cfRule type="containsText" dxfId="1432" priority="633" stopIfTrue="1" operator="containsText" text="dsoy jktdh; fo|ky;ksa esa iz;ksx gsrq fu%'kqYd">
      <formula>NOT(ISERROR(SEARCH("dsoy jktdh; fo|ky;ksa esa iz;ksx gsrq fu%'kqYd",B565)))</formula>
    </cfRule>
  </conditionalFormatting>
  <conditionalFormatting sqref="F590:G594">
    <cfRule type="cellIs" dxfId="1431" priority="631" operator="equal">
      <formula>"0/200"</formula>
    </cfRule>
    <cfRule type="cellIs" dxfId="1430" priority="632" operator="equal">
      <formula>"0/100"</formula>
    </cfRule>
  </conditionalFormatting>
  <conditionalFormatting sqref="I628 H623:H630 O616:O623 O601:O614 N615:N621 L615:L623 D601:K603 C601:C604 D627:F631 D607:D612 L601:M612 G627:G630 I623:K623 H607:K612 E607:G613 N601:N613 H615:K621 M615:M625 D616:D624 E615:E624 C615:C625 G615:G624 F615:F625 C607:C613 C627:C632 A601:B637 G631:H631">
    <cfRule type="cellIs" dxfId="1429" priority="630" operator="equal">
      <formula>0</formula>
    </cfRule>
  </conditionalFormatting>
  <conditionalFormatting sqref="M624 F621:O621 F619:I620 F624:G624 I628 F630:F631 M616:O620 F615:F618 N605:N606 D602:D603 B602 C615:C622 N613 C607:C613 F613:G613 O613:O614 J615:L620 M615:N615 C624:C625 I615:I616 G615:H615 D631 C630:D630 H624:H631 C627:C629 C631:C632">
    <cfRule type="containsText" dxfId="1428" priority="628" stopIfTrue="1" operator="containsText" text="f'k{kk foHkkx jktLFkku">
      <formula>NOT(ISERROR(SEARCH("f'k{kk foHkkx jktLFkku",B602)))</formula>
    </cfRule>
    <cfRule type="containsText" dxfId="1427" priority="629" stopIfTrue="1" operator="containsText" text="iw.kkZad">
      <formula>NOT(ISERROR(SEARCH("iw.kkZad",B602)))</formula>
    </cfRule>
  </conditionalFormatting>
  <conditionalFormatting sqref="D630:D631">
    <cfRule type="cellIs" dxfId="1426" priority="626" stopIfTrue="1" operator="equal">
      <formula>1800</formula>
    </cfRule>
    <cfRule type="cellIs" dxfId="1425" priority="627" stopIfTrue="1" operator="equal">
      <formula>200</formula>
    </cfRule>
  </conditionalFormatting>
  <conditionalFormatting sqref="M624 F621:O621 F619:I620 F624:G624 I628 F630:F631 M616:O620 F615:F618 N605:N606 D602:D603 B602 C615:C622 N613 C607:C613 F613:G613 O613:O614 J615:L620 M615:N615 C624:C625 I615:I616 G615:H615 D631 C630:D630 H624:H631 C627:C629 C631:C632">
    <cfRule type="containsText" dxfId="1424" priority="625" stopIfTrue="1" operator="containsText" text="dsoy jktdh; fo|ky;ksa esa iz;ksx gsrq fu%'kqYd">
      <formula>NOT(ISERROR(SEARCH("dsoy jktdh; fo|ky;ksa esa iz;ksx gsrq fu%'kqYd",B602)))</formula>
    </cfRule>
  </conditionalFormatting>
  <conditionalFormatting sqref="F627:G631">
    <cfRule type="cellIs" dxfId="1423" priority="623" operator="equal">
      <formula>"0/200"</formula>
    </cfRule>
    <cfRule type="cellIs" dxfId="1422" priority="624" operator="equal">
      <formula>"0/100"</formula>
    </cfRule>
  </conditionalFormatting>
  <conditionalFormatting sqref="M662 F659:O659 F657:I658 F662:G662 I666 F668:F669 M654:O658 F653:F656 N643:N644 D640:D641 B640 C653:C660 N651 C645:C651 F651:G651 O651:O652 J653:L658 M653:N653 C662:C663 I653:I654 G653:H653 D669 C668:D668 H662:H669 C665:C667 C669:C670">
    <cfRule type="containsText" dxfId="1421" priority="621" stopIfTrue="1" operator="containsText" text="f'k{kk foHkkx jktLFkku">
      <formula>NOT(ISERROR(SEARCH("f'k{kk foHkkx jktLFkku",B640)))</formula>
    </cfRule>
    <cfRule type="containsText" dxfId="1420" priority="622" stopIfTrue="1" operator="containsText" text="iw.kkZad">
      <formula>NOT(ISERROR(SEARCH("iw.kkZad",B640)))</formula>
    </cfRule>
  </conditionalFormatting>
  <conditionalFormatting sqref="D668:D669">
    <cfRule type="cellIs" dxfId="1419" priority="619" stopIfTrue="1" operator="equal">
      <formula>1800</formula>
    </cfRule>
    <cfRule type="cellIs" dxfId="1418" priority="620" stopIfTrue="1" operator="equal">
      <formula>200</formula>
    </cfRule>
  </conditionalFormatting>
  <conditionalFormatting sqref="M662 F659:O659 F657:I658 F662:G662 I666 F668:F669 M654:O658 F653:F656 N643:N644 D640:D641 B640 C653:C660 N651 C645:C651 F651:G651 O651:O652 J653:L658 M653:N653 C662:C663 I653:I654 G653:H653 D669 C668:D668 H662:H669 C665:C667 C669:C670">
    <cfRule type="containsText" dxfId="1417" priority="618" stopIfTrue="1" operator="containsText" text="dsoy jktdh; fo|ky;ksa esa iz;ksx gsrq fu%'kqYd">
      <formula>NOT(ISERROR(SEARCH("dsoy jktdh; fo|ky;ksa esa iz;ksx gsrq fu%'kqYd",B640)))</formula>
    </cfRule>
  </conditionalFormatting>
  <conditionalFormatting sqref="F665:G669">
    <cfRule type="cellIs" dxfId="1416" priority="616" operator="equal">
      <formula>"0/200"</formula>
    </cfRule>
    <cfRule type="cellIs" dxfId="1415" priority="617" operator="equal">
      <formula>"0/100"</formula>
    </cfRule>
  </conditionalFormatting>
  <conditionalFormatting sqref="I703 H698:H705 O691:O698 O676:O689 N690:N696 L690:L698 D676:K678 C676:C679 D702:F706 D682:D687 L676:M687 G702:G705 I698:K698 H682:K687 E682:G688 N676:N688 H690:K696 M690:M700 D691:D699 E690:E699 C690:C700 G690:G699 F690:F700 C682:C688 C702:C707 A676:B712 G706:H706">
    <cfRule type="cellIs" dxfId="1414" priority="615" operator="equal">
      <formula>0</formula>
    </cfRule>
  </conditionalFormatting>
  <conditionalFormatting sqref="M699 F696:O696 F694:I695 F699:G699 I703 F705:F706 M691:O695 F690:F693 N680:N681 D677:D678 B677 C690:C697 N688 C682:C688 F688:G688 O688:O689 J690:L695 M690:N690 C699:C700 I690:I691 G690:H690 D706 C705:D705 H699:H706 C702:C704 C706:C707">
    <cfRule type="containsText" dxfId="1413" priority="613" stopIfTrue="1" operator="containsText" text="f'k{kk foHkkx jktLFkku">
      <formula>NOT(ISERROR(SEARCH("f'k{kk foHkkx jktLFkku",B677)))</formula>
    </cfRule>
    <cfRule type="containsText" dxfId="1412" priority="614" stopIfTrue="1" operator="containsText" text="iw.kkZad">
      <formula>NOT(ISERROR(SEARCH("iw.kkZad",B677)))</formula>
    </cfRule>
  </conditionalFormatting>
  <conditionalFormatting sqref="D705:D706">
    <cfRule type="cellIs" dxfId="1411" priority="611" stopIfTrue="1" operator="equal">
      <formula>1800</formula>
    </cfRule>
    <cfRule type="cellIs" dxfId="1410" priority="612" stopIfTrue="1" operator="equal">
      <formula>200</formula>
    </cfRule>
  </conditionalFormatting>
  <conditionalFormatting sqref="M699 F696:O696 F694:I695 F699:G699 I703 F705:F706 M691:O695 F690:F693 N680:N681 D677:D678 B677 C690:C697 N688 C682:C688 F688:G688 O688:O689 J690:L695 M690:N690 C699:C700 I690:I691 G690:H690 D706 C705:D705 H699:H706 C702:C704 C706:C707">
    <cfRule type="containsText" dxfId="1409" priority="610" stopIfTrue="1" operator="containsText" text="dsoy jktdh; fo|ky;ksa esa iz;ksx gsrq fu%'kqYd">
      <formula>NOT(ISERROR(SEARCH("dsoy jktdh; fo|ky;ksa esa iz;ksx gsrq fu%'kqYd",B677)))</formula>
    </cfRule>
  </conditionalFormatting>
  <conditionalFormatting sqref="F702:G706">
    <cfRule type="cellIs" dxfId="1408" priority="608" operator="equal">
      <formula>"0/200"</formula>
    </cfRule>
    <cfRule type="cellIs" dxfId="1407" priority="609" operator="equal">
      <formula>"0/100"</formula>
    </cfRule>
  </conditionalFormatting>
  <conditionalFormatting sqref="M737 F734:O734 F732:I733 F737:G737 I741 F743:F744 M729:O733 F728:F731 N718:N719 D715:D716 B715 C728:C735 N726 C720:C726 F726:G726 O726:O727 J728:L733 M728:N728 C737:C738 I728:I729 G728:H728 D744 C743:D743 H737:H744 C740:C742 C744:C745">
    <cfRule type="containsText" dxfId="1406" priority="606" stopIfTrue="1" operator="containsText" text="f'k{kk foHkkx jktLFkku">
      <formula>NOT(ISERROR(SEARCH("f'k{kk foHkkx jktLFkku",B715)))</formula>
    </cfRule>
    <cfRule type="containsText" dxfId="1405" priority="607" stopIfTrue="1" operator="containsText" text="iw.kkZad">
      <formula>NOT(ISERROR(SEARCH("iw.kkZad",B715)))</formula>
    </cfRule>
  </conditionalFormatting>
  <conditionalFormatting sqref="D743:D744">
    <cfRule type="cellIs" dxfId="1404" priority="604" stopIfTrue="1" operator="equal">
      <formula>1800</formula>
    </cfRule>
    <cfRule type="cellIs" dxfId="1403" priority="605" stopIfTrue="1" operator="equal">
      <formula>200</formula>
    </cfRule>
  </conditionalFormatting>
  <conditionalFormatting sqref="M737 F734:O734 F732:I733 F737:G737 I741 F743:F744 M729:O733 F728:F731 N718:N719 D715:D716 B715 C728:C735 N726 C720:C726 F726:G726 O726:O727 J728:L733 M728:N728 C737:C738 I728:I729 G728:H728 D744 C743:D743 H737:H744 C740:C742 C744:C745">
    <cfRule type="containsText" dxfId="1402" priority="603" stopIfTrue="1" operator="containsText" text="dsoy jktdh; fo|ky;ksa esa iz;ksx gsrq fu%'kqYd">
      <formula>NOT(ISERROR(SEARCH("dsoy jktdh; fo|ky;ksa esa iz;ksx gsrq fu%'kqYd",B715)))</formula>
    </cfRule>
  </conditionalFormatting>
  <conditionalFormatting sqref="F740:G744">
    <cfRule type="cellIs" dxfId="1401" priority="601" operator="equal">
      <formula>"0/200"</formula>
    </cfRule>
    <cfRule type="cellIs" dxfId="1400" priority="602" operator="equal">
      <formula>"0/100"</formula>
    </cfRule>
  </conditionalFormatting>
  <conditionalFormatting sqref="I778 H773:H780 O766:O773 O751:O764 N765:N771 L765:L773 D751:K753 C751:C754 D777:F781 D757:D762 L751:M762 G777:G780 I773:K773 H757:K762 E757:G763 N751:N763 H765:K771 M765:M775 D766:D774 E765:E774 C765:C775 G765:G774 F765:F775 C757:C763 C777:C782 A751:B787 G781:H781">
    <cfRule type="cellIs" dxfId="1399" priority="600" operator="equal">
      <formula>0</formula>
    </cfRule>
  </conditionalFormatting>
  <conditionalFormatting sqref="M774 F771:O771 F769:I770 F774:G774 I778 F780:F781 M766:O770 F765:F768 N755:N756 D752:D753 B752 C765:C772 N763 C757:C763 F763:G763 O763:O764 J765:L770 M765:N765 C774:C775 I765:I766 G765:H765 D781 C780:D780 H774:H781 C777:C779 C781:C782">
    <cfRule type="containsText" dxfId="1398" priority="598" stopIfTrue="1" operator="containsText" text="f'k{kk foHkkx jktLFkku">
      <formula>NOT(ISERROR(SEARCH("f'k{kk foHkkx jktLFkku",B752)))</formula>
    </cfRule>
    <cfRule type="containsText" dxfId="1397" priority="599" stopIfTrue="1" operator="containsText" text="iw.kkZad">
      <formula>NOT(ISERROR(SEARCH("iw.kkZad",B752)))</formula>
    </cfRule>
  </conditionalFormatting>
  <conditionalFormatting sqref="D780:D781">
    <cfRule type="cellIs" dxfId="1396" priority="596" stopIfTrue="1" operator="equal">
      <formula>1800</formula>
    </cfRule>
    <cfRule type="cellIs" dxfId="1395" priority="597" stopIfTrue="1" operator="equal">
      <formula>200</formula>
    </cfRule>
  </conditionalFormatting>
  <conditionalFormatting sqref="M774 F771:O771 F769:I770 F774:G774 I778 F780:F781 M766:O770 F765:F768 N755:N756 D752:D753 B752 C765:C772 N763 C757:C763 F763:G763 O763:O764 J765:L770 M765:N765 C774:C775 I765:I766 G765:H765 D781 C780:D780 H774:H781 C777:C779 C781:C782">
    <cfRule type="containsText" dxfId="1394" priority="595" stopIfTrue="1" operator="containsText" text="dsoy jktdh; fo|ky;ksa esa iz;ksx gsrq fu%'kqYd">
      <formula>NOT(ISERROR(SEARCH("dsoy jktdh; fo|ky;ksa esa iz;ksx gsrq fu%'kqYd",B752)))</formula>
    </cfRule>
  </conditionalFormatting>
  <conditionalFormatting sqref="F777:G781">
    <cfRule type="cellIs" dxfId="1393" priority="593" operator="equal">
      <formula>"0/200"</formula>
    </cfRule>
    <cfRule type="cellIs" dxfId="1392" priority="594" operator="equal">
      <formula>"0/100"</formula>
    </cfRule>
  </conditionalFormatting>
  <conditionalFormatting sqref="M812 F809:O809 F807:I808 F812:G812 I816 F818:F819 M804:O808 F803:F806 N793:N794 D790:D791 B790 C803:C810 N801 C795:C801 F801:G801 O801:O802 J803:L808 M803:N803 C812:C813 I803:I804 G803:H803 D819 C818:D818 H812:H819 C815:C817 C819:C820">
    <cfRule type="containsText" dxfId="1391" priority="591" stopIfTrue="1" operator="containsText" text="f'k{kk foHkkx jktLFkku">
      <formula>NOT(ISERROR(SEARCH("f'k{kk foHkkx jktLFkku",B790)))</formula>
    </cfRule>
    <cfRule type="containsText" dxfId="1390" priority="592" stopIfTrue="1" operator="containsText" text="iw.kkZad">
      <formula>NOT(ISERROR(SEARCH("iw.kkZad",B790)))</formula>
    </cfRule>
  </conditionalFormatting>
  <conditionalFormatting sqref="D818:D819">
    <cfRule type="cellIs" dxfId="1389" priority="589" stopIfTrue="1" operator="equal">
      <formula>1800</formula>
    </cfRule>
    <cfRule type="cellIs" dxfId="1388" priority="590" stopIfTrue="1" operator="equal">
      <formula>200</formula>
    </cfRule>
  </conditionalFormatting>
  <conditionalFormatting sqref="M812 F809:O809 F807:I808 F812:G812 I816 F818:F819 M804:O808 F803:F806 N793:N794 D790:D791 B790 C803:C810 N801 C795:C801 F801:G801 O801:O802 J803:L808 M803:N803 C812:C813 I803:I804 G803:H803 D819 C818:D818 H812:H819 C815:C817 C819:C820">
    <cfRule type="containsText" dxfId="1387" priority="588" stopIfTrue="1" operator="containsText" text="dsoy jktdh; fo|ky;ksa esa iz;ksx gsrq fu%'kqYd">
      <formula>NOT(ISERROR(SEARCH("dsoy jktdh; fo|ky;ksa esa iz;ksx gsrq fu%'kqYd",B790)))</formula>
    </cfRule>
  </conditionalFormatting>
  <conditionalFormatting sqref="F815:G819">
    <cfRule type="cellIs" dxfId="1386" priority="586" operator="equal">
      <formula>"0/200"</formula>
    </cfRule>
    <cfRule type="cellIs" dxfId="1385" priority="587" operator="equal">
      <formula>"0/100"</formula>
    </cfRule>
  </conditionalFormatting>
  <conditionalFormatting sqref="I853 H848:H855 O841:O848 O826:O839 N840:N846 L840:L848 D826:K828 C826:C829 D852:F856 D832:D837 L826:M837 G852:G855 I848:K848 H832:K837 E832:G838 N826:N838 H840:K846 M840:M850 D841:D849 E840:E849 C840:C850 G840:G849 F840:F850 C832:C838 C852:C857 A826:B862 G856:H856">
    <cfRule type="cellIs" dxfId="1384" priority="585" operator="equal">
      <formula>0</formula>
    </cfRule>
  </conditionalFormatting>
  <conditionalFormatting sqref="M849 F846:O846 F844:I845 F849:G849 I853 F855:F856 M841:O845 F840:F843 N830:N831 D827:D828 B827 C840:C847 N838 C832:C838 F838:G838 O838:O839 J840:L845 M840:N840 C849:C850 I840:I841 G840:H840 D856 C855:D855 H849:H856 C852:C854 C856:C857">
    <cfRule type="containsText" dxfId="1383" priority="583" stopIfTrue="1" operator="containsText" text="f'k{kk foHkkx jktLFkku">
      <formula>NOT(ISERROR(SEARCH("f'k{kk foHkkx jktLFkku",B827)))</formula>
    </cfRule>
    <cfRule type="containsText" dxfId="1382" priority="584" stopIfTrue="1" operator="containsText" text="iw.kkZad">
      <formula>NOT(ISERROR(SEARCH("iw.kkZad",B827)))</formula>
    </cfRule>
  </conditionalFormatting>
  <conditionalFormatting sqref="D855:D856">
    <cfRule type="cellIs" dxfId="1381" priority="581" stopIfTrue="1" operator="equal">
      <formula>1800</formula>
    </cfRule>
    <cfRule type="cellIs" dxfId="1380" priority="582" stopIfTrue="1" operator="equal">
      <formula>200</formula>
    </cfRule>
  </conditionalFormatting>
  <conditionalFormatting sqref="M849 F846:O846 F844:I845 F849:G849 I853 F855:F856 M841:O845 F840:F843 N830:N831 D827:D828 B827 C840:C847 N838 C832:C838 F838:G838 O838:O839 J840:L845 M840:N840 C849:C850 I840:I841 G840:H840 D856 C855:D855 H849:H856 C852:C854 C856:C857">
    <cfRule type="containsText" dxfId="1379" priority="580" stopIfTrue="1" operator="containsText" text="dsoy jktdh; fo|ky;ksa esa iz;ksx gsrq fu%'kqYd">
      <formula>NOT(ISERROR(SEARCH("dsoy jktdh; fo|ky;ksa esa iz;ksx gsrq fu%'kqYd",B827)))</formula>
    </cfRule>
  </conditionalFormatting>
  <conditionalFormatting sqref="F852:G856">
    <cfRule type="cellIs" dxfId="1378" priority="578" operator="equal">
      <formula>"0/200"</formula>
    </cfRule>
    <cfRule type="cellIs" dxfId="1377" priority="579" operator="equal">
      <formula>"0/100"</formula>
    </cfRule>
  </conditionalFormatting>
  <conditionalFormatting sqref="M887 F884:O884 F882:I883 F887:G887 I891 F893:F894 M879:O883 F878:F881 N868:N869 D865:D866 B865 C878:C885 N876 C870:C876 F876:G876 O876:O877 J878:L883 M878:N878 C887:C888 I878:I879 G878:H878 D894 C893:D893 H887:H894 C890:C892 C894:C895">
    <cfRule type="containsText" dxfId="1376" priority="576" stopIfTrue="1" operator="containsText" text="f'k{kk foHkkx jktLFkku">
      <formula>NOT(ISERROR(SEARCH("f'k{kk foHkkx jktLFkku",B865)))</formula>
    </cfRule>
    <cfRule type="containsText" dxfId="1375" priority="577" stopIfTrue="1" operator="containsText" text="iw.kkZad">
      <formula>NOT(ISERROR(SEARCH("iw.kkZad",B865)))</formula>
    </cfRule>
  </conditionalFormatting>
  <conditionalFormatting sqref="D893:D894">
    <cfRule type="cellIs" dxfId="1374" priority="574" stopIfTrue="1" operator="equal">
      <formula>1800</formula>
    </cfRule>
    <cfRule type="cellIs" dxfId="1373" priority="575" stopIfTrue="1" operator="equal">
      <formula>200</formula>
    </cfRule>
  </conditionalFormatting>
  <conditionalFormatting sqref="M887 F884:O884 F882:I883 F887:G887 I891 F893:F894 M879:O883 F878:F881 N868:N869 D865:D866 B865 C878:C885 N876 C870:C876 F876:G876 O876:O877 J878:L883 M878:N878 C887:C888 I878:I879 G878:H878 D894 C893:D893 H887:H894 C890:C892 C894:C895">
    <cfRule type="containsText" dxfId="1372" priority="573" stopIfTrue="1" operator="containsText" text="dsoy jktdh; fo|ky;ksa esa iz;ksx gsrq fu%'kqYd">
      <formula>NOT(ISERROR(SEARCH("dsoy jktdh; fo|ky;ksa esa iz;ksx gsrq fu%'kqYd",B865)))</formula>
    </cfRule>
  </conditionalFormatting>
  <conditionalFormatting sqref="F890:G894">
    <cfRule type="cellIs" dxfId="1371" priority="571" operator="equal">
      <formula>"0/200"</formula>
    </cfRule>
    <cfRule type="cellIs" dxfId="1370" priority="572" operator="equal">
      <formula>"0/100"</formula>
    </cfRule>
  </conditionalFormatting>
  <conditionalFormatting sqref="I928 H923:H930 O916:O923 O901:O914 N915:N921 L915:L923 D901:K903 C901:C904 D927:F931 D907:D912 L901:M912 G927:G930 I923:K923 H907:K912 E907:G913 N901:N913 H915:K921 M915:M925 D916:D924 E915:E924 C915:C925 G915:G924 F915:F925 C907:C913 C927:C932 A901:B937 G931:H931">
    <cfRule type="cellIs" dxfId="1369" priority="570" operator="equal">
      <formula>0</formula>
    </cfRule>
  </conditionalFormatting>
  <conditionalFormatting sqref="M924 F921:O921 F919:I920 F924:G924 I928 F930:F931 M916:O920 F915:F918 N905:N906 D902:D903 B902 C915:C922 N913 C907:C913 F913:G913 O913:O914 J915:L920 M915:N915 C924:C925 I915:I916 G915:H915 D931 C930:D930 H924:H931 C927:C929 C931:C932">
    <cfRule type="containsText" dxfId="1368" priority="568" stopIfTrue="1" operator="containsText" text="f'k{kk foHkkx jktLFkku">
      <formula>NOT(ISERROR(SEARCH("f'k{kk foHkkx jktLFkku",B902)))</formula>
    </cfRule>
    <cfRule type="containsText" dxfId="1367" priority="569" stopIfTrue="1" operator="containsText" text="iw.kkZad">
      <formula>NOT(ISERROR(SEARCH("iw.kkZad",B902)))</formula>
    </cfRule>
  </conditionalFormatting>
  <conditionalFormatting sqref="D930:D931">
    <cfRule type="cellIs" dxfId="1366" priority="566" stopIfTrue="1" operator="equal">
      <formula>1800</formula>
    </cfRule>
    <cfRule type="cellIs" dxfId="1365" priority="567" stopIfTrue="1" operator="equal">
      <formula>200</formula>
    </cfRule>
  </conditionalFormatting>
  <conditionalFormatting sqref="M924 F921:O921 F919:I920 F924:G924 I928 F930:F931 M916:O920 F915:F918 N905:N906 D902:D903 B902 C915:C922 N913 C907:C913 F913:G913 O913:O914 J915:L920 M915:N915 C924:C925 I915:I916 G915:H915 D931 C930:D930 H924:H931 C927:C929 C931:C932">
    <cfRule type="containsText" dxfId="1364" priority="565" stopIfTrue="1" operator="containsText" text="dsoy jktdh; fo|ky;ksa esa iz;ksx gsrq fu%'kqYd">
      <formula>NOT(ISERROR(SEARCH("dsoy jktdh; fo|ky;ksa esa iz;ksx gsrq fu%'kqYd",B902)))</formula>
    </cfRule>
  </conditionalFormatting>
  <conditionalFormatting sqref="F927:G931">
    <cfRule type="cellIs" dxfId="1363" priority="563" operator="equal">
      <formula>"0/200"</formula>
    </cfRule>
    <cfRule type="cellIs" dxfId="1362" priority="564" operator="equal">
      <formula>"0/100"</formula>
    </cfRule>
  </conditionalFormatting>
  <conditionalFormatting sqref="M962 F959:O959 F957:I958 F962:G962 I966 F968:F969 M954:O958 F953:F956 N943:N944 D940:D941 B940 C953:C960 N951 C945:C951 F951:G951 O951:O952 J953:L958 M953:N953 C962:C963 I953:I954 G953:H953 D969 C968:D968 H962:H969 C965:C967 C969:C970">
    <cfRule type="containsText" dxfId="1361" priority="561" stopIfTrue="1" operator="containsText" text="f'k{kk foHkkx jktLFkku">
      <formula>NOT(ISERROR(SEARCH("f'k{kk foHkkx jktLFkku",B940)))</formula>
    </cfRule>
    <cfRule type="containsText" dxfId="1360" priority="562" stopIfTrue="1" operator="containsText" text="iw.kkZad">
      <formula>NOT(ISERROR(SEARCH("iw.kkZad",B940)))</formula>
    </cfRule>
  </conditionalFormatting>
  <conditionalFormatting sqref="D968:D969">
    <cfRule type="cellIs" dxfId="1359" priority="559" stopIfTrue="1" operator="equal">
      <formula>1800</formula>
    </cfRule>
    <cfRule type="cellIs" dxfId="1358" priority="560" stopIfTrue="1" operator="equal">
      <formula>200</formula>
    </cfRule>
  </conditionalFormatting>
  <conditionalFormatting sqref="M962 F959:O959 F957:I958 F962:G962 I966 F968:F969 M954:O958 F953:F956 N943:N944 D940:D941 B940 C953:C960 N951 C945:C951 F951:G951 O951:O952 J953:L958 M953:N953 C962:C963 I953:I954 G953:H953 D969 C968:D968 H962:H969 C965:C967 C969:C970">
    <cfRule type="containsText" dxfId="1357" priority="558" stopIfTrue="1" operator="containsText" text="dsoy jktdh; fo|ky;ksa esa iz;ksx gsrq fu%'kqYd">
      <formula>NOT(ISERROR(SEARCH("dsoy jktdh; fo|ky;ksa esa iz;ksx gsrq fu%'kqYd",B940)))</formula>
    </cfRule>
  </conditionalFormatting>
  <conditionalFormatting sqref="F965:G969">
    <cfRule type="cellIs" dxfId="1356" priority="556" operator="equal">
      <formula>"0/200"</formula>
    </cfRule>
    <cfRule type="cellIs" dxfId="1355" priority="557" operator="equal">
      <formula>"0/100"</formula>
    </cfRule>
  </conditionalFormatting>
  <conditionalFormatting sqref="I1003 H998:H1005 O991:O998 O976:O989 N990:N996 L990:L998 D976:K978 C976:C979 D1002:F1006 D982:D987 L976:M987 G1002:G1005 I998:K998 H982:K987 E982:G988 N976:N988 H990:K996 M990:M1000 D991:D999 E990:E999 C990:C1000 G990:G999 F990:F1000 C982:C988 C1002:C1007 A976:B1012 G1006:H1006">
    <cfRule type="cellIs" dxfId="1354" priority="555" operator="equal">
      <formula>0</formula>
    </cfRule>
  </conditionalFormatting>
  <conditionalFormatting sqref="M999 F996:O996 F994:I995 F999:G999 I1003 F1005:F1006 M991:O995 F990:F993 N980:N981 D977:D978 B977 C990:C997 N988 C982:C988 F988:G988 O988:O989 J990:L995 M990:N990 C999:C1000 I990:I991 G990:H990 D1006 C1005:D1005 H999:H1006 C1002:C1004 C1006:C1007">
    <cfRule type="containsText" dxfId="1353" priority="553" stopIfTrue="1" operator="containsText" text="f'k{kk foHkkx jktLFkku">
      <formula>NOT(ISERROR(SEARCH("f'k{kk foHkkx jktLFkku",B977)))</formula>
    </cfRule>
    <cfRule type="containsText" dxfId="1352" priority="554" stopIfTrue="1" operator="containsText" text="iw.kkZad">
      <formula>NOT(ISERROR(SEARCH("iw.kkZad",B977)))</formula>
    </cfRule>
  </conditionalFormatting>
  <conditionalFormatting sqref="D1005:D1006">
    <cfRule type="cellIs" dxfId="1351" priority="551" stopIfTrue="1" operator="equal">
      <formula>1800</formula>
    </cfRule>
    <cfRule type="cellIs" dxfId="1350" priority="552" stopIfTrue="1" operator="equal">
      <formula>200</formula>
    </cfRule>
  </conditionalFormatting>
  <conditionalFormatting sqref="M999 F996:O996 F994:I995 F999:G999 I1003 F1005:F1006 M991:O995 F990:F993 N980:N981 D977:D978 B977 C990:C997 N988 C982:C988 F988:G988 O988:O989 J990:L995 M990:N990 C999:C1000 I990:I991 G990:H990 D1006 C1005:D1005 H999:H1006 C1002:C1004 C1006:C1007">
    <cfRule type="containsText" dxfId="1349" priority="550" stopIfTrue="1" operator="containsText" text="dsoy jktdh; fo|ky;ksa esa iz;ksx gsrq fu%'kqYd">
      <formula>NOT(ISERROR(SEARCH("dsoy jktdh; fo|ky;ksa esa iz;ksx gsrq fu%'kqYd",B977)))</formula>
    </cfRule>
  </conditionalFormatting>
  <conditionalFormatting sqref="F1002:G1006">
    <cfRule type="cellIs" dxfId="1348" priority="548" operator="equal">
      <formula>"0/200"</formula>
    </cfRule>
    <cfRule type="cellIs" dxfId="1347" priority="549" operator="equal">
      <formula>"0/100"</formula>
    </cfRule>
  </conditionalFormatting>
  <conditionalFormatting sqref="M1037 F1034:O1034 F1032:I1033 F1037:G1037 I1041 F1043:F1044 M1029:O1033 F1028:F1031 N1018:N1019 D1015:D1016 B1015 C1028:C1035 N1026 C1020:C1026 F1026:G1026 O1026:O1027 J1028:L1033 M1028:N1028 C1037:C1038 I1028:I1029 G1028:H1028 D1044 C1043:D1043 H1037:H1044 C1040:C1042 C1044:C1045">
    <cfRule type="containsText" dxfId="1346" priority="546" stopIfTrue="1" operator="containsText" text="f'k{kk foHkkx jktLFkku">
      <formula>NOT(ISERROR(SEARCH("f'k{kk foHkkx jktLFkku",B1015)))</formula>
    </cfRule>
    <cfRule type="containsText" dxfId="1345" priority="547" stopIfTrue="1" operator="containsText" text="iw.kkZad">
      <formula>NOT(ISERROR(SEARCH("iw.kkZad",B1015)))</formula>
    </cfRule>
  </conditionalFormatting>
  <conditionalFormatting sqref="D1043:D1044">
    <cfRule type="cellIs" dxfId="1344" priority="544" stopIfTrue="1" operator="equal">
      <formula>1800</formula>
    </cfRule>
    <cfRule type="cellIs" dxfId="1343" priority="545" stopIfTrue="1" operator="equal">
      <formula>200</formula>
    </cfRule>
  </conditionalFormatting>
  <conditionalFormatting sqref="M1037 F1034:O1034 F1032:I1033 F1037:G1037 I1041 F1043:F1044 M1029:O1033 F1028:F1031 N1018:N1019 D1015:D1016 B1015 C1028:C1035 N1026 C1020:C1026 F1026:G1026 O1026:O1027 J1028:L1033 M1028:N1028 C1037:C1038 I1028:I1029 G1028:H1028 D1044 C1043:D1043 H1037:H1044 C1040:C1042 C1044:C1045">
    <cfRule type="containsText" dxfId="1342" priority="543" stopIfTrue="1" operator="containsText" text="dsoy jktdh; fo|ky;ksa esa iz;ksx gsrq fu%'kqYd">
      <formula>NOT(ISERROR(SEARCH("dsoy jktdh; fo|ky;ksa esa iz;ksx gsrq fu%'kqYd",B1015)))</formula>
    </cfRule>
  </conditionalFormatting>
  <conditionalFormatting sqref="F1040:G1044">
    <cfRule type="cellIs" dxfId="1341" priority="541" operator="equal">
      <formula>"0/200"</formula>
    </cfRule>
    <cfRule type="cellIs" dxfId="1340" priority="542" operator="equal">
      <formula>"0/100"</formula>
    </cfRule>
  </conditionalFormatting>
  <conditionalFormatting sqref="I1078 H1073:H1080 O1066:O1073 O1051:O1064 N1065:N1071 L1065:L1073 D1051:K1053 C1051:C1054 D1077:F1081 D1057:D1062 L1051:M1062 G1077:G1080 I1073:K1073 H1057:K1062 E1057:G1063 N1051:N1063 H1065:K1071 M1065:M1075 D1066:D1074 E1065:E1074 C1065:C1075 G1065:G1074 F1065:F1075 C1057:C1063 C1077:C1082 A1051:B1087 G1081:H1081">
    <cfRule type="cellIs" dxfId="1339" priority="540" operator="equal">
      <formula>0</formula>
    </cfRule>
  </conditionalFormatting>
  <conditionalFormatting sqref="M1074 F1071:O1071 F1069:I1070 F1074:G1074 I1078 F1080:F1081 M1066:O1070 F1065:F1068 N1055:N1056 D1052:D1053 B1052 C1065:C1072 N1063 C1057:C1063 F1063:G1063 O1063:O1064 J1065:L1070 M1065:N1065 C1074:C1075 I1065:I1066 G1065:H1065 D1081 C1080:D1080 H1074:H1081 C1077:C1079 C1081:C1082">
    <cfRule type="containsText" dxfId="1338" priority="538" stopIfTrue="1" operator="containsText" text="f'k{kk foHkkx jktLFkku">
      <formula>NOT(ISERROR(SEARCH("f'k{kk foHkkx jktLFkku",B1052)))</formula>
    </cfRule>
    <cfRule type="containsText" dxfId="1337" priority="539" stopIfTrue="1" operator="containsText" text="iw.kkZad">
      <formula>NOT(ISERROR(SEARCH("iw.kkZad",B1052)))</formula>
    </cfRule>
  </conditionalFormatting>
  <conditionalFormatting sqref="D1080:D1081">
    <cfRule type="cellIs" dxfId="1336" priority="536" stopIfTrue="1" operator="equal">
      <formula>1800</formula>
    </cfRule>
    <cfRule type="cellIs" dxfId="1335" priority="537" stopIfTrue="1" operator="equal">
      <formula>200</formula>
    </cfRule>
  </conditionalFormatting>
  <conditionalFormatting sqref="M1074 F1071:O1071 F1069:I1070 F1074:G1074 I1078 F1080:F1081 M1066:O1070 F1065:F1068 N1055:N1056 D1052:D1053 B1052 C1065:C1072 N1063 C1057:C1063 F1063:G1063 O1063:O1064 J1065:L1070 M1065:N1065 C1074:C1075 I1065:I1066 G1065:H1065 D1081 C1080:D1080 H1074:H1081 C1077:C1079 C1081:C1082">
    <cfRule type="containsText" dxfId="1334" priority="535" stopIfTrue="1" operator="containsText" text="dsoy jktdh; fo|ky;ksa esa iz;ksx gsrq fu%'kqYd">
      <formula>NOT(ISERROR(SEARCH("dsoy jktdh; fo|ky;ksa esa iz;ksx gsrq fu%'kqYd",B1052)))</formula>
    </cfRule>
  </conditionalFormatting>
  <conditionalFormatting sqref="F1077:G1081">
    <cfRule type="cellIs" dxfId="1333" priority="533" operator="equal">
      <formula>"0/200"</formula>
    </cfRule>
    <cfRule type="cellIs" dxfId="1332" priority="534" operator="equal">
      <formula>"0/100"</formula>
    </cfRule>
  </conditionalFormatting>
  <conditionalFormatting sqref="M1112 F1109:O1109 F1107:I1108 F1112:G1112 I1116 F1118:F1119 M1104:O1108 F1103:F1106 N1093:N1094 D1090:D1091 B1090 C1103:C1110 N1101 C1095:C1101 F1101:G1101 O1101:O1102 J1103:L1108 M1103:N1103 C1112:C1113 I1103:I1104 G1103:H1103 D1119 C1118:D1118 H1112:H1119 C1115:C1117 C1119:C1120">
    <cfRule type="containsText" dxfId="1331" priority="531" stopIfTrue="1" operator="containsText" text="f'k{kk foHkkx jktLFkku">
      <formula>NOT(ISERROR(SEARCH("f'k{kk foHkkx jktLFkku",B1090)))</formula>
    </cfRule>
    <cfRule type="containsText" dxfId="1330" priority="532" stopIfTrue="1" operator="containsText" text="iw.kkZad">
      <formula>NOT(ISERROR(SEARCH("iw.kkZad",B1090)))</formula>
    </cfRule>
  </conditionalFormatting>
  <conditionalFormatting sqref="D1118:D1119">
    <cfRule type="cellIs" dxfId="1329" priority="529" stopIfTrue="1" operator="equal">
      <formula>1800</formula>
    </cfRule>
    <cfRule type="cellIs" dxfId="1328" priority="530" stopIfTrue="1" operator="equal">
      <formula>200</formula>
    </cfRule>
  </conditionalFormatting>
  <conditionalFormatting sqref="M1112 F1109:O1109 F1107:I1108 F1112:G1112 I1116 F1118:F1119 M1104:O1108 F1103:F1106 N1093:N1094 D1090:D1091 B1090 C1103:C1110 N1101 C1095:C1101 F1101:G1101 O1101:O1102 J1103:L1108 M1103:N1103 C1112:C1113 I1103:I1104 G1103:H1103 D1119 C1118:D1118 H1112:H1119 C1115:C1117 C1119:C1120">
    <cfRule type="containsText" dxfId="1327" priority="528" stopIfTrue="1" operator="containsText" text="dsoy jktdh; fo|ky;ksa esa iz;ksx gsrq fu%'kqYd">
      <formula>NOT(ISERROR(SEARCH("dsoy jktdh; fo|ky;ksa esa iz;ksx gsrq fu%'kqYd",B1090)))</formula>
    </cfRule>
  </conditionalFormatting>
  <conditionalFormatting sqref="F1115:G1119">
    <cfRule type="cellIs" dxfId="1326" priority="526" operator="equal">
      <formula>"0/200"</formula>
    </cfRule>
    <cfRule type="cellIs" dxfId="1325" priority="527" operator="equal">
      <formula>"0/100"</formula>
    </cfRule>
  </conditionalFormatting>
  <conditionalFormatting sqref="I1153 H1148:H1155 O1141:O1148 O1126:O1139 N1140:N1146 L1140:L1148 D1126:K1128 C1126:C1129 D1152:F1156 D1132:D1137 L1126:M1137 G1152:G1155 I1148:K1148 H1132:K1137 E1132:G1138 N1126:N1138 H1140:K1146 M1140:M1150 D1141:D1149 E1140:E1149 C1140:C1150 G1140:G1149 F1140:F1150 C1132:C1138 C1152:C1157 A1126:B1162 G1156:H1156">
    <cfRule type="cellIs" dxfId="1324" priority="525" operator="equal">
      <formula>0</formula>
    </cfRule>
  </conditionalFormatting>
  <conditionalFormatting sqref="M1149 F1146:O1146 F1144:I1145 F1149:G1149 I1153 F1155:F1156 M1141:O1145 F1140:F1143 N1130:N1131 D1127:D1128 B1127 C1140:C1147 N1138 C1132:C1138 F1138:G1138 O1138:O1139 J1140:L1145 M1140:N1140 C1149:C1150 I1140:I1141 G1140:H1140 D1156 C1155:D1155 H1149:H1156 C1152:C1154 C1156:C1157">
    <cfRule type="containsText" dxfId="1323" priority="523" stopIfTrue="1" operator="containsText" text="f'k{kk foHkkx jktLFkku">
      <formula>NOT(ISERROR(SEARCH("f'k{kk foHkkx jktLFkku",B1127)))</formula>
    </cfRule>
    <cfRule type="containsText" dxfId="1322" priority="524" stopIfTrue="1" operator="containsText" text="iw.kkZad">
      <formula>NOT(ISERROR(SEARCH("iw.kkZad",B1127)))</formula>
    </cfRule>
  </conditionalFormatting>
  <conditionalFormatting sqref="D1155:D1156">
    <cfRule type="cellIs" dxfId="1321" priority="521" stopIfTrue="1" operator="equal">
      <formula>1800</formula>
    </cfRule>
    <cfRule type="cellIs" dxfId="1320" priority="522" stopIfTrue="1" operator="equal">
      <formula>200</formula>
    </cfRule>
  </conditionalFormatting>
  <conditionalFormatting sqref="M1149 F1146:O1146 F1144:I1145 F1149:G1149 I1153 F1155:F1156 M1141:O1145 F1140:F1143 N1130:N1131 D1127:D1128 B1127 C1140:C1147 N1138 C1132:C1138 F1138:G1138 O1138:O1139 J1140:L1145 M1140:N1140 C1149:C1150 I1140:I1141 G1140:H1140 D1156 C1155:D1155 H1149:H1156 C1152:C1154 C1156:C1157">
    <cfRule type="containsText" dxfId="1319" priority="520" stopIfTrue="1" operator="containsText" text="dsoy jktdh; fo|ky;ksa esa iz;ksx gsrq fu%'kqYd">
      <formula>NOT(ISERROR(SEARCH("dsoy jktdh; fo|ky;ksa esa iz;ksx gsrq fu%'kqYd",B1127)))</formula>
    </cfRule>
  </conditionalFormatting>
  <conditionalFormatting sqref="F1152:G1156">
    <cfRule type="cellIs" dxfId="1318" priority="518" operator="equal">
      <formula>"0/200"</formula>
    </cfRule>
    <cfRule type="cellIs" dxfId="1317" priority="519" operator="equal">
      <formula>"0/100"</formula>
    </cfRule>
  </conditionalFormatting>
  <conditionalFormatting sqref="M1187 F1184:O1184 F1182:I1183 F1187:G1187 I1191 F1193:F1194 M1179:O1183 F1178:F1181 N1168:N1169 D1165:D1166 B1165 C1178:C1185 N1176 C1170:C1176 F1176:G1176 O1176:O1177 J1178:L1183 M1178:N1178 C1187:C1188 I1178:I1179 G1178:H1178 D1194 C1193:D1193 H1187:H1194 C1190:C1192 C1194:C1195">
    <cfRule type="containsText" dxfId="1316" priority="516" stopIfTrue="1" operator="containsText" text="f'k{kk foHkkx jktLFkku">
      <formula>NOT(ISERROR(SEARCH("f'k{kk foHkkx jktLFkku",B1165)))</formula>
    </cfRule>
    <cfRule type="containsText" dxfId="1315" priority="517" stopIfTrue="1" operator="containsText" text="iw.kkZad">
      <formula>NOT(ISERROR(SEARCH("iw.kkZad",B1165)))</formula>
    </cfRule>
  </conditionalFormatting>
  <conditionalFormatting sqref="D1193:D1194">
    <cfRule type="cellIs" dxfId="1314" priority="514" stopIfTrue="1" operator="equal">
      <formula>1800</formula>
    </cfRule>
    <cfRule type="cellIs" dxfId="1313" priority="515" stopIfTrue="1" operator="equal">
      <formula>200</formula>
    </cfRule>
  </conditionalFormatting>
  <conditionalFormatting sqref="M1187 F1184:O1184 F1182:I1183 F1187:G1187 I1191 F1193:F1194 M1179:O1183 F1178:F1181 N1168:N1169 D1165:D1166 B1165 C1178:C1185 N1176 C1170:C1176 F1176:G1176 O1176:O1177 J1178:L1183 M1178:N1178 C1187:C1188 I1178:I1179 G1178:H1178 D1194 C1193:D1193 H1187:H1194 C1190:C1192 C1194:C1195">
    <cfRule type="containsText" dxfId="1312" priority="513" stopIfTrue="1" operator="containsText" text="dsoy jktdh; fo|ky;ksa esa iz;ksx gsrq fu%'kqYd">
      <formula>NOT(ISERROR(SEARCH("dsoy jktdh; fo|ky;ksa esa iz;ksx gsrq fu%'kqYd",B1165)))</formula>
    </cfRule>
  </conditionalFormatting>
  <conditionalFormatting sqref="F1190:G1194">
    <cfRule type="cellIs" dxfId="1311" priority="511" operator="equal">
      <formula>"0/200"</formula>
    </cfRule>
    <cfRule type="cellIs" dxfId="1310" priority="512" operator="equal">
      <formula>"0/100"</formula>
    </cfRule>
  </conditionalFormatting>
  <conditionalFormatting sqref="I1228 H1223:H1230 O1216:O1223 O1201:O1214 N1215:N1221 L1215:L1223 D1201:K1203 C1201:C1204 D1227:F1231 D1207:D1212 L1201:M1212 G1227:G1230 I1223:K1223 H1207:K1212 E1207:G1213 N1201:N1213 H1215:K1221 M1215:M1225 D1216:D1224 E1215:E1224 C1215:C1225 G1215:G1224 F1215:F1225 C1207:C1213 C1227:C1232 A1201:B1237 G1231:H1231">
    <cfRule type="cellIs" dxfId="1309" priority="510" operator="equal">
      <formula>0</formula>
    </cfRule>
  </conditionalFormatting>
  <conditionalFormatting sqref="M1224 F1221:O1221 F1219:I1220 F1224:G1224 I1228 F1230:F1231 M1216:O1220 F1215:F1218 N1205:N1206 D1202:D1203 B1202 C1215:C1222 N1213 C1207:C1213 F1213:G1213 O1213:O1214 J1215:L1220 M1215:N1215 C1224:C1225 I1215:I1216 G1215:H1215 D1231 C1230:D1230 H1224:H1231 C1227:C1229 C1231:C1232">
    <cfRule type="containsText" dxfId="1308" priority="508" stopIfTrue="1" operator="containsText" text="f'k{kk foHkkx jktLFkku">
      <formula>NOT(ISERROR(SEARCH("f'k{kk foHkkx jktLFkku",B1202)))</formula>
    </cfRule>
    <cfRule type="containsText" dxfId="1307" priority="509" stopIfTrue="1" operator="containsText" text="iw.kkZad">
      <formula>NOT(ISERROR(SEARCH("iw.kkZad",B1202)))</formula>
    </cfRule>
  </conditionalFormatting>
  <conditionalFormatting sqref="D1230:D1231">
    <cfRule type="cellIs" dxfId="1306" priority="506" stopIfTrue="1" operator="equal">
      <formula>1800</formula>
    </cfRule>
    <cfRule type="cellIs" dxfId="1305" priority="507" stopIfTrue="1" operator="equal">
      <formula>200</formula>
    </cfRule>
  </conditionalFormatting>
  <conditionalFormatting sqref="M1224 F1221:O1221 F1219:I1220 F1224:G1224 I1228 F1230:F1231 M1216:O1220 F1215:F1218 N1205:N1206 D1202:D1203 B1202 C1215:C1222 N1213 C1207:C1213 F1213:G1213 O1213:O1214 J1215:L1220 M1215:N1215 C1224:C1225 I1215:I1216 G1215:H1215 D1231 C1230:D1230 H1224:H1231 C1227:C1229 C1231:C1232">
    <cfRule type="containsText" dxfId="1304" priority="505" stopIfTrue="1" operator="containsText" text="dsoy jktdh; fo|ky;ksa esa iz;ksx gsrq fu%'kqYd">
      <formula>NOT(ISERROR(SEARCH("dsoy jktdh; fo|ky;ksa esa iz;ksx gsrq fu%'kqYd",B1202)))</formula>
    </cfRule>
  </conditionalFormatting>
  <conditionalFormatting sqref="F1227:G1231">
    <cfRule type="cellIs" dxfId="1303" priority="503" operator="equal">
      <formula>"0/200"</formula>
    </cfRule>
    <cfRule type="cellIs" dxfId="1302" priority="504" operator="equal">
      <formula>"0/100"</formula>
    </cfRule>
  </conditionalFormatting>
  <conditionalFormatting sqref="M1262 F1259:O1259 F1257:I1258 F1262:G1262 I1266 F1268:F1269 M1254:O1258 F1253:F1256 N1243:N1244 D1240:D1241 B1240 C1253:C1260 N1251 C1245:C1251 F1251:G1251 O1251:O1252 J1253:L1258 M1253:N1253 C1262:C1263 I1253:I1254 G1253:H1253 D1269 C1268:D1268 H1262:H1269 C1265:C1267 C1269:C1270">
    <cfRule type="containsText" dxfId="1301" priority="501" stopIfTrue="1" operator="containsText" text="f'k{kk foHkkx jktLFkku">
      <formula>NOT(ISERROR(SEARCH("f'k{kk foHkkx jktLFkku",B1240)))</formula>
    </cfRule>
    <cfRule type="containsText" dxfId="1300" priority="502" stopIfTrue="1" operator="containsText" text="iw.kkZad">
      <formula>NOT(ISERROR(SEARCH("iw.kkZad",B1240)))</formula>
    </cfRule>
  </conditionalFormatting>
  <conditionalFormatting sqref="D1268:D1269">
    <cfRule type="cellIs" dxfId="1299" priority="499" stopIfTrue="1" operator="equal">
      <formula>1800</formula>
    </cfRule>
    <cfRule type="cellIs" dxfId="1298" priority="500" stopIfTrue="1" operator="equal">
      <formula>200</formula>
    </cfRule>
  </conditionalFormatting>
  <conditionalFormatting sqref="M1262 F1259:O1259 F1257:I1258 F1262:G1262 I1266 F1268:F1269 M1254:O1258 F1253:F1256 N1243:N1244 D1240:D1241 B1240 C1253:C1260 N1251 C1245:C1251 F1251:G1251 O1251:O1252 J1253:L1258 M1253:N1253 C1262:C1263 I1253:I1254 G1253:H1253 D1269 C1268:D1268 H1262:H1269 C1265:C1267 C1269:C1270">
    <cfRule type="containsText" dxfId="1297" priority="498" stopIfTrue="1" operator="containsText" text="dsoy jktdh; fo|ky;ksa esa iz;ksx gsrq fu%'kqYd">
      <formula>NOT(ISERROR(SEARCH("dsoy jktdh; fo|ky;ksa esa iz;ksx gsrq fu%'kqYd",B1240)))</formula>
    </cfRule>
  </conditionalFormatting>
  <conditionalFormatting sqref="F1265:G1269">
    <cfRule type="cellIs" dxfId="1296" priority="496" operator="equal">
      <formula>"0/200"</formula>
    </cfRule>
    <cfRule type="cellIs" dxfId="1295" priority="497" operator="equal">
      <formula>"0/100"</formula>
    </cfRule>
  </conditionalFormatting>
  <conditionalFormatting sqref="I1303 H1298:H1305 O1291:O1298 O1276:O1289 N1290:N1296 L1290:L1298 D1276:K1278 C1276:C1279 D1302:F1306 D1282:D1287 L1276:M1287 G1302:G1305 I1298:K1298 H1282:K1287 E1282:G1288 N1276:N1288 H1290:K1296 M1290:M1300 D1291:D1299 E1290:E1299 C1290:C1300 G1290:G1299 F1290:F1300 C1282:C1288 C1302:C1307 A1276:B1312 G1306:H1306">
    <cfRule type="cellIs" dxfId="1294" priority="495" operator="equal">
      <formula>0</formula>
    </cfRule>
  </conditionalFormatting>
  <conditionalFormatting sqref="M1299 F1296:O1296 F1294:I1295 F1299:G1299 I1303 F1305:F1306 M1291:O1295 F1290:F1293 N1280:N1281 D1277:D1278 B1277 C1290:C1297 N1288 C1282:C1288 F1288:G1288 O1288:O1289 J1290:L1295 M1290:N1290 C1299:C1300 I1290:I1291 G1290:H1290 D1306 C1305:D1305 H1299:H1306 C1302:C1304 C1306:C1307">
    <cfRule type="containsText" dxfId="1293" priority="493" stopIfTrue="1" operator="containsText" text="f'k{kk foHkkx jktLFkku">
      <formula>NOT(ISERROR(SEARCH("f'k{kk foHkkx jktLFkku",B1277)))</formula>
    </cfRule>
    <cfRule type="containsText" dxfId="1292" priority="494" stopIfTrue="1" operator="containsText" text="iw.kkZad">
      <formula>NOT(ISERROR(SEARCH("iw.kkZad",B1277)))</formula>
    </cfRule>
  </conditionalFormatting>
  <conditionalFormatting sqref="D1305:D1306">
    <cfRule type="cellIs" dxfId="1291" priority="491" stopIfTrue="1" operator="equal">
      <formula>1800</formula>
    </cfRule>
    <cfRule type="cellIs" dxfId="1290" priority="492" stopIfTrue="1" operator="equal">
      <formula>200</formula>
    </cfRule>
  </conditionalFormatting>
  <conditionalFormatting sqref="M1299 F1296:O1296 F1294:I1295 F1299:G1299 I1303 F1305:F1306 M1291:O1295 F1290:F1293 N1280:N1281 D1277:D1278 B1277 C1290:C1297 N1288 C1282:C1288 F1288:G1288 O1288:O1289 J1290:L1295 M1290:N1290 C1299:C1300 I1290:I1291 G1290:H1290 D1306 C1305:D1305 H1299:H1306 C1302:C1304 C1306:C1307">
    <cfRule type="containsText" dxfId="1289" priority="490" stopIfTrue="1" operator="containsText" text="dsoy jktdh; fo|ky;ksa esa iz;ksx gsrq fu%'kqYd">
      <formula>NOT(ISERROR(SEARCH("dsoy jktdh; fo|ky;ksa esa iz;ksx gsrq fu%'kqYd",B1277)))</formula>
    </cfRule>
  </conditionalFormatting>
  <conditionalFormatting sqref="F1302:G1306">
    <cfRule type="cellIs" dxfId="1288" priority="488" operator="equal">
      <formula>"0/200"</formula>
    </cfRule>
    <cfRule type="cellIs" dxfId="1287" priority="489" operator="equal">
      <formula>"0/100"</formula>
    </cfRule>
  </conditionalFormatting>
  <conditionalFormatting sqref="M1337 F1334:O1334 F1332:I1333 F1337:G1337 I1341 F1343:F1344 M1329:O1333 F1328:F1331 N1318:N1319 D1315:D1316 B1315 C1328:C1335 N1326 C1320:C1326 F1326:G1326 O1326:O1327 J1328:L1333 M1328:N1328 C1337:C1338 I1328:I1329 G1328:H1328 D1344 C1343:D1343 H1337:H1344 C1340:C1342 C1344:C1345">
    <cfRule type="containsText" dxfId="1286" priority="486" stopIfTrue="1" operator="containsText" text="f'k{kk foHkkx jktLFkku">
      <formula>NOT(ISERROR(SEARCH("f'k{kk foHkkx jktLFkku",B1315)))</formula>
    </cfRule>
    <cfRule type="containsText" dxfId="1285" priority="487" stopIfTrue="1" operator="containsText" text="iw.kkZad">
      <formula>NOT(ISERROR(SEARCH("iw.kkZad",B1315)))</formula>
    </cfRule>
  </conditionalFormatting>
  <conditionalFormatting sqref="D1343:D1344">
    <cfRule type="cellIs" dxfId="1284" priority="484" stopIfTrue="1" operator="equal">
      <formula>1800</formula>
    </cfRule>
    <cfRule type="cellIs" dxfId="1283" priority="485" stopIfTrue="1" operator="equal">
      <formula>200</formula>
    </cfRule>
  </conditionalFormatting>
  <conditionalFormatting sqref="M1337 F1334:O1334 F1332:I1333 F1337:G1337 I1341 F1343:F1344 M1329:O1333 F1328:F1331 N1318:N1319 D1315:D1316 B1315 C1328:C1335 N1326 C1320:C1326 F1326:G1326 O1326:O1327 J1328:L1333 M1328:N1328 C1337:C1338 I1328:I1329 G1328:H1328 D1344 C1343:D1343 H1337:H1344 C1340:C1342 C1344:C1345">
    <cfRule type="containsText" dxfId="1282" priority="483" stopIfTrue="1" operator="containsText" text="dsoy jktdh; fo|ky;ksa esa iz;ksx gsrq fu%'kqYd">
      <formula>NOT(ISERROR(SEARCH("dsoy jktdh; fo|ky;ksa esa iz;ksx gsrq fu%'kqYd",B1315)))</formula>
    </cfRule>
  </conditionalFormatting>
  <conditionalFormatting sqref="F1340:G1344">
    <cfRule type="cellIs" dxfId="1281" priority="481" operator="equal">
      <formula>"0/200"</formula>
    </cfRule>
    <cfRule type="cellIs" dxfId="1280" priority="482" operator="equal">
      <formula>"0/100"</formula>
    </cfRule>
  </conditionalFormatting>
  <conditionalFormatting sqref="I1378 H1373:H1380 O1366:O1373 O1351:O1364 N1365:N1371 L1365:L1373 D1351:K1353 C1351:C1354 D1377:F1381 D1357:D1362 L1351:M1362 G1377:G1380 I1373:K1373 H1357:K1362 E1357:G1363 N1351:N1363 H1365:K1371 M1365:M1375 D1366:D1374 E1365:E1374 C1365:C1375 G1365:G1374 F1365:F1375 C1357:C1363 C1377:C1382 A1351:B1387 G1381:H1381">
    <cfRule type="cellIs" dxfId="1279" priority="480" operator="equal">
      <formula>0</formula>
    </cfRule>
  </conditionalFormatting>
  <conditionalFormatting sqref="M1374 F1371:O1371 F1369:I1370 F1374:G1374 I1378 F1380:F1381 M1366:O1370 F1365:F1368 N1355:N1356 D1352:D1353 B1352 C1365:C1372 N1363 C1357:C1363 F1363:G1363 O1363:O1364 J1365:L1370 M1365:N1365 C1374:C1375 I1365:I1366 G1365:H1365 D1381 C1380:D1380 H1374:H1381 C1377:C1379 C1381:C1382">
    <cfRule type="containsText" dxfId="1278" priority="478" stopIfTrue="1" operator="containsText" text="f'k{kk foHkkx jktLFkku">
      <formula>NOT(ISERROR(SEARCH("f'k{kk foHkkx jktLFkku",B1352)))</formula>
    </cfRule>
    <cfRule type="containsText" dxfId="1277" priority="479" stopIfTrue="1" operator="containsText" text="iw.kkZad">
      <formula>NOT(ISERROR(SEARCH("iw.kkZad",B1352)))</formula>
    </cfRule>
  </conditionalFormatting>
  <conditionalFormatting sqref="D1380:D1381">
    <cfRule type="cellIs" dxfId="1276" priority="476" stopIfTrue="1" operator="equal">
      <formula>1800</formula>
    </cfRule>
    <cfRule type="cellIs" dxfId="1275" priority="477" stopIfTrue="1" operator="equal">
      <formula>200</formula>
    </cfRule>
  </conditionalFormatting>
  <conditionalFormatting sqref="M1374 F1371:O1371 F1369:I1370 F1374:G1374 I1378 F1380:F1381 M1366:O1370 F1365:F1368 N1355:N1356 D1352:D1353 B1352 C1365:C1372 N1363 C1357:C1363 F1363:G1363 O1363:O1364 J1365:L1370 M1365:N1365 C1374:C1375 I1365:I1366 G1365:H1365 D1381 C1380:D1380 H1374:H1381 C1377:C1379 C1381:C1382">
    <cfRule type="containsText" dxfId="1274" priority="475" stopIfTrue="1" operator="containsText" text="dsoy jktdh; fo|ky;ksa esa iz;ksx gsrq fu%'kqYd">
      <formula>NOT(ISERROR(SEARCH("dsoy jktdh; fo|ky;ksa esa iz;ksx gsrq fu%'kqYd",B1352)))</formula>
    </cfRule>
  </conditionalFormatting>
  <conditionalFormatting sqref="F1377:G1381">
    <cfRule type="cellIs" dxfId="1273" priority="473" operator="equal">
      <formula>"0/200"</formula>
    </cfRule>
    <cfRule type="cellIs" dxfId="1272" priority="474" operator="equal">
      <formula>"0/100"</formula>
    </cfRule>
  </conditionalFormatting>
  <conditionalFormatting sqref="M1412 F1409:O1409 F1407:I1408 F1412:G1412 I1416 F1418:F1419 M1404:O1408 F1403:F1406 N1393:N1394 D1390:D1391 B1390 C1403:C1410 N1401 C1395:C1401 F1401:G1401 O1401:O1402 J1403:L1408 M1403:N1403 C1412:C1413 I1403:I1404 G1403:H1403 D1419 C1418:D1418 H1412:H1419 C1415:C1417 C1419:C1420">
    <cfRule type="containsText" dxfId="1271" priority="471" stopIfTrue="1" operator="containsText" text="f'k{kk foHkkx jktLFkku">
      <formula>NOT(ISERROR(SEARCH("f'k{kk foHkkx jktLFkku",B1390)))</formula>
    </cfRule>
    <cfRule type="containsText" dxfId="1270" priority="472" stopIfTrue="1" operator="containsText" text="iw.kkZad">
      <formula>NOT(ISERROR(SEARCH("iw.kkZad",B1390)))</formula>
    </cfRule>
  </conditionalFormatting>
  <conditionalFormatting sqref="D1418:D1419">
    <cfRule type="cellIs" dxfId="1269" priority="469" stopIfTrue="1" operator="equal">
      <formula>1800</formula>
    </cfRule>
    <cfRule type="cellIs" dxfId="1268" priority="470" stopIfTrue="1" operator="equal">
      <formula>200</formula>
    </cfRule>
  </conditionalFormatting>
  <conditionalFormatting sqref="M1412 F1409:O1409 F1407:I1408 F1412:G1412 I1416 F1418:F1419 M1404:O1408 F1403:F1406 N1393:N1394 D1390:D1391 B1390 C1403:C1410 N1401 C1395:C1401 F1401:G1401 O1401:O1402 J1403:L1408 M1403:N1403 C1412:C1413 I1403:I1404 G1403:H1403 D1419 C1418:D1418 H1412:H1419 C1415:C1417 C1419:C1420">
    <cfRule type="containsText" dxfId="1267" priority="468" stopIfTrue="1" operator="containsText" text="dsoy jktdh; fo|ky;ksa esa iz;ksx gsrq fu%'kqYd">
      <formula>NOT(ISERROR(SEARCH("dsoy jktdh; fo|ky;ksa esa iz;ksx gsrq fu%'kqYd",B1390)))</formula>
    </cfRule>
  </conditionalFormatting>
  <conditionalFormatting sqref="F1415:G1419">
    <cfRule type="cellIs" dxfId="1266" priority="466" operator="equal">
      <formula>"0/200"</formula>
    </cfRule>
    <cfRule type="cellIs" dxfId="1265" priority="467" operator="equal">
      <formula>"0/100"</formula>
    </cfRule>
  </conditionalFormatting>
  <conditionalFormatting sqref="I1453 H1448:H1455 O1441:O1448 O1426:O1439 N1440:N1446 L1440:L1448 D1426:K1428 C1426:C1429 D1452:F1456 D1432:D1437 L1426:M1437 G1452:G1455 I1448:K1448 H1432:K1437 E1432:G1438 N1426:N1438 H1440:K1446 M1440:M1450 D1441:D1449 E1440:E1449 C1440:C1450 G1440:G1449 F1440:F1450 C1432:C1438 C1452:C1457 A1426:B1462 G1456:H1456">
    <cfRule type="cellIs" dxfId="1264" priority="465" operator="equal">
      <formula>0</formula>
    </cfRule>
  </conditionalFormatting>
  <conditionalFormatting sqref="M1449 F1446:O1446 F1444:I1445 F1449:G1449 I1453 F1455:F1456 M1441:O1445 F1440:F1443 N1430:N1431 D1427:D1428 B1427 C1440:C1447 N1438 C1432:C1438 F1438:G1438 O1438:O1439 J1440:L1445 M1440:N1440 C1449:C1450 I1440:I1441 G1440:H1440 D1456 C1455:D1455 H1449:H1456 C1452:C1454 C1456:C1457">
    <cfRule type="containsText" dxfId="1263" priority="463" stopIfTrue="1" operator="containsText" text="f'k{kk foHkkx jktLFkku">
      <formula>NOT(ISERROR(SEARCH("f'k{kk foHkkx jktLFkku",B1427)))</formula>
    </cfRule>
    <cfRule type="containsText" dxfId="1262" priority="464" stopIfTrue="1" operator="containsText" text="iw.kkZad">
      <formula>NOT(ISERROR(SEARCH("iw.kkZad",B1427)))</formula>
    </cfRule>
  </conditionalFormatting>
  <conditionalFormatting sqref="D1455:D1456">
    <cfRule type="cellIs" dxfId="1261" priority="461" stopIfTrue="1" operator="equal">
      <formula>1800</formula>
    </cfRule>
    <cfRule type="cellIs" dxfId="1260" priority="462" stopIfTrue="1" operator="equal">
      <formula>200</formula>
    </cfRule>
  </conditionalFormatting>
  <conditionalFormatting sqref="M1449 F1446:O1446 F1444:I1445 F1449:G1449 I1453 F1455:F1456 M1441:O1445 F1440:F1443 N1430:N1431 D1427:D1428 B1427 C1440:C1447 N1438 C1432:C1438 F1438:G1438 O1438:O1439 J1440:L1445 M1440:N1440 C1449:C1450 I1440:I1441 G1440:H1440 D1456 C1455:D1455 H1449:H1456 C1452:C1454 C1456:C1457">
    <cfRule type="containsText" dxfId="1259" priority="460" stopIfTrue="1" operator="containsText" text="dsoy jktdh; fo|ky;ksa esa iz;ksx gsrq fu%'kqYd">
      <formula>NOT(ISERROR(SEARCH("dsoy jktdh; fo|ky;ksa esa iz;ksx gsrq fu%'kqYd",B1427)))</formula>
    </cfRule>
  </conditionalFormatting>
  <conditionalFormatting sqref="F1452:G1456">
    <cfRule type="cellIs" dxfId="1258" priority="458" operator="equal">
      <formula>"0/200"</formula>
    </cfRule>
    <cfRule type="cellIs" dxfId="1257" priority="459" operator="equal">
      <formula>"0/100"</formula>
    </cfRule>
  </conditionalFormatting>
  <conditionalFormatting sqref="M1487 F1484:O1484 F1482:I1483 F1487:G1487 I1491 F1493:F1494 M1479:O1483 F1478:F1481 N1468:N1469 D1465:D1466 B1465 C1478:C1485 N1476 C1470:C1476 F1476:G1476 O1476:O1477 J1478:L1483 M1478:N1478 C1487:C1488 I1478:I1479 G1478:H1478 D1494 C1493:D1493 H1487:H1494 C1490:C1492 C1494:C1495">
    <cfRule type="containsText" dxfId="1256" priority="456" stopIfTrue="1" operator="containsText" text="f'k{kk foHkkx jktLFkku">
      <formula>NOT(ISERROR(SEARCH("f'k{kk foHkkx jktLFkku",B1465)))</formula>
    </cfRule>
    <cfRule type="containsText" dxfId="1255" priority="457" stopIfTrue="1" operator="containsText" text="iw.kkZad">
      <formula>NOT(ISERROR(SEARCH("iw.kkZad",B1465)))</formula>
    </cfRule>
  </conditionalFormatting>
  <conditionalFormatting sqref="D1493:D1494">
    <cfRule type="cellIs" dxfId="1254" priority="454" stopIfTrue="1" operator="equal">
      <formula>1800</formula>
    </cfRule>
    <cfRule type="cellIs" dxfId="1253" priority="455" stopIfTrue="1" operator="equal">
      <formula>200</formula>
    </cfRule>
  </conditionalFormatting>
  <conditionalFormatting sqref="M1487 F1484:O1484 F1482:I1483 F1487:G1487 I1491 F1493:F1494 M1479:O1483 F1478:F1481 N1468:N1469 D1465:D1466 B1465 C1478:C1485 N1476 C1470:C1476 F1476:G1476 O1476:O1477 J1478:L1483 M1478:N1478 C1487:C1488 I1478:I1479 G1478:H1478 D1494 C1493:D1493 H1487:H1494 C1490:C1492 C1494:C1495">
    <cfRule type="containsText" dxfId="1252" priority="453" stopIfTrue="1" operator="containsText" text="dsoy jktdh; fo|ky;ksa esa iz;ksx gsrq fu%'kqYd">
      <formula>NOT(ISERROR(SEARCH("dsoy jktdh; fo|ky;ksa esa iz;ksx gsrq fu%'kqYd",B1465)))</formula>
    </cfRule>
  </conditionalFormatting>
  <conditionalFormatting sqref="F1490:G1494">
    <cfRule type="cellIs" dxfId="1251" priority="451" operator="equal">
      <formula>"0/200"</formula>
    </cfRule>
    <cfRule type="cellIs" dxfId="1250" priority="452" operator="equal">
      <formula>"0/100"</formula>
    </cfRule>
  </conditionalFormatting>
  <conditionalFormatting sqref="I1528 H1523:H1530 O1516:O1523 O1501:O1514 N1515:N1521 L1515:L1523 D1501:K1503 C1501:C1504 D1527:F1531 D1507:D1512 L1501:M1512 G1527:G1530 I1523:K1523 H1507:K1512 E1507:G1513 N1501:N1513 H1515:K1521 M1515:M1525 D1516:D1524 E1515:E1524 C1515:C1525 G1515:G1524 F1515:F1525 C1507:C1513 C1527:C1532 A1501:B1537 G1531:H1531">
    <cfRule type="cellIs" dxfId="1249" priority="450" operator="equal">
      <formula>0</formula>
    </cfRule>
  </conditionalFormatting>
  <conditionalFormatting sqref="M1524 F1521:O1521 F1519:I1520 F1524:G1524 I1528 F1530:F1531 M1516:O1520 F1515:F1518 N1505:N1506 D1502:D1503 B1502 C1515:C1522 N1513 C1507:C1513 F1513:G1513 O1513:O1514 J1515:L1520 M1515:N1515 C1524:C1525 I1515:I1516 G1515:H1515 D1531 C1530:D1530 H1524:H1531 C1527:C1529 C1531:C1532">
    <cfRule type="containsText" dxfId="1248" priority="448" stopIfTrue="1" operator="containsText" text="f'k{kk foHkkx jktLFkku">
      <formula>NOT(ISERROR(SEARCH("f'k{kk foHkkx jktLFkku",B1502)))</formula>
    </cfRule>
    <cfRule type="containsText" dxfId="1247" priority="449" stopIfTrue="1" operator="containsText" text="iw.kkZad">
      <formula>NOT(ISERROR(SEARCH("iw.kkZad",B1502)))</formula>
    </cfRule>
  </conditionalFormatting>
  <conditionalFormatting sqref="D1530:D1531">
    <cfRule type="cellIs" dxfId="1246" priority="446" stopIfTrue="1" operator="equal">
      <formula>1800</formula>
    </cfRule>
    <cfRule type="cellIs" dxfId="1245" priority="447" stopIfTrue="1" operator="equal">
      <formula>200</formula>
    </cfRule>
  </conditionalFormatting>
  <conditionalFormatting sqref="M1524 F1521:O1521 F1519:I1520 F1524:G1524 I1528 F1530:F1531 M1516:O1520 F1515:F1518 N1505:N1506 D1502:D1503 B1502 C1515:C1522 N1513 C1507:C1513 F1513:G1513 O1513:O1514 J1515:L1520 M1515:N1515 C1524:C1525 I1515:I1516 G1515:H1515 D1531 C1530:D1530 H1524:H1531 C1527:C1529 C1531:C1532">
    <cfRule type="containsText" dxfId="1244" priority="445" stopIfTrue="1" operator="containsText" text="dsoy jktdh; fo|ky;ksa esa iz;ksx gsrq fu%'kqYd">
      <formula>NOT(ISERROR(SEARCH("dsoy jktdh; fo|ky;ksa esa iz;ksx gsrq fu%'kqYd",B1502)))</formula>
    </cfRule>
  </conditionalFormatting>
  <conditionalFormatting sqref="F1527:G1531">
    <cfRule type="cellIs" dxfId="1243" priority="443" operator="equal">
      <formula>"0/200"</formula>
    </cfRule>
    <cfRule type="cellIs" dxfId="1242" priority="444" operator="equal">
      <formula>"0/100"</formula>
    </cfRule>
  </conditionalFormatting>
  <conditionalFormatting sqref="M1562 F1559:O1559 F1557:I1558 F1562:G1562 I1566 F1568:F1569 M1554:O1558 F1553:F1556 N1543:N1544 D1540:D1541 B1540 C1553:C1560 N1551 C1545:C1551 F1551:G1551 O1551:O1552 J1553:L1558 M1553:N1553 C1562:C1563 I1553:I1554 G1553:H1553 D1569 C1568:D1568 H1562:H1569 C1565:C1567 C1569:C1570">
    <cfRule type="containsText" dxfId="1241" priority="441" stopIfTrue="1" operator="containsText" text="f'k{kk foHkkx jktLFkku">
      <formula>NOT(ISERROR(SEARCH("f'k{kk foHkkx jktLFkku",B1540)))</formula>
    </cfRule>
    <cfRule type="containsText" dxfId="1240" priority="442" stopIfTrue="1" operator="containsText" text="iw.kkZad">
      <formula>NOT(ISERROR(SEARCH("iw.kkZad",B1540)))</formula>
    </cfRule>
  </conditionalFormatting>
  <conditionalFormatting sqref="D1568:D1569">
    <cfRule type="cellIs" dxfId="1239" priority="439" stopIfTrue="1" operator="equal">
      <formula>1800</formula>
    </cfRule>
    <cfRule type="cellIs" dxfId="1238" priority="440" stopIfTrue="1" operator="equal">
      <formula>200</formula>
    </cfRule>
  </conditionalFormatting>
  <conditionalFormatting sqref="M1562 F1559:O1559 F1557:I1558 F1562:G1562 I1566 F1568:F1569 M1554:O1558 F1553:F1556 N1543:N1544 D1540:D1541 B1540 C1553:C1560 N1551 C1545:C1551 F1551:G1551 O1551:O1552 J1553:L1558 M1553:N1553 C1562:C1563 I1553:I1554 G1553:H1553 D1569 C1568:D1568 H1562:H1569 C1565:C1567 C1569:C1570">
    <cfRule type="containsText" dxfId="1237" priority="438" stopIfTrue="1" operator="containsText" text="dsoy jktdh; fo|ky;ksa esa iz;ksx gsrq fu%'kqYd">
      <formula>NOT(ISERROR(SEARCH("dsoy jktdh; fo|ky;ksa esa iz;ksx gsrq fu%'kqYd",B1540)))</formula>
    </cfRule>
  </conditionalFormatting>
  <conditionalFormatting sqref="F1565:G1569">
    <cfRule type="cellIs" dxfId="1236" priority="436" operator="equal">
      <formula>"0/200"</formula>
    </cfRule>
    <cfRule type="cellIs" dxfId="1235" priority="437" operator="equal">
      <formula>"0/100"</formula>
    </cfRule>
  </conditionalFormatting>
  <conditionalFormatting sqref="I1603 H1598:H1605 O1591:O1598 O1576:O1589 N1590:N1596 L1590:L1598 D1576:K1578 C1576:C1579 D1602:F1606 D1582:D1587 L1576:M1587 G1602:G1605 I1598:K1598 H1582:K1587 E1582:G1588 N1576:N1588 H1590:K1596 M1590:M1600 D1591:D1599 E1590:E1599 C1590:C1600 G1590:G1599 F1590:F1600 C1582:C1588 C1602:C1607 A1576:B1612 G1606:H1606">
    <cfRule type="cellIs" dxfId="1234" priority="435" operator="equal">
      <formula>0</formula>
    </cfRule>
  </conditionalFormatting>
  <conditionalFormatting sqref="M1599 F1596:O1596 F1594:I1595 F1599:G1599 I1603 F1605:F1606 M1591:O1595 F1590:F1593 N1580:N1581 D1577:D1578 B1577 C1590:C1597 N1588 C1582:C1588 F1588:G1588 O1588:O1589 J1590:L1595 M1590:N1590 C1599:C1600 I1590:I1591 G1590:H1590 D1606 C1605:D1605 H1599:H1606 C1602:C1604 C1606:C1607">
    <cfRule type="containsText" dxfId="1233" priority="433" stopIfTrue="1" operator="containsText" text="f'k{kk foHkkx jktLFkku">
      <formula>NOT(ISERROR(SEARCH("f'k{kk foHkkx jktLFkku",B1577)))</formula>
    </cfRule>
    <cfRule type="containsText" dxfId="1232" priority="434" stopIfTrue="1" operator="containsText" text="iw.kkZad">
      <formula>NOT(ISERROR(SEARCH("iw.kkZad",B1577)))</formula>
    </cfRule>
  </conditionalFormatting>
  <conditionalFormatting sqref="D1605:D1606">
    <cfRule type="cellIs" dxfId="1231" priority="431" stopIfTrue="1" operator="equal">
      <formula>1800</formula>
    </cfRule>
    <cfRule type="cellIs" dxfId="1230" priority="432" stopIfTrue="1" operator="equal">
      <formula>200</formula>
    </cfRule>
  </conditionalFormatting>
  <conditionalFormatting sqref="M1599 F1596:O1596 F1594:I1595 F1599:G1599 I1603 F1605:F1606 M1591:O1595 F1590:F1593 N1580:N1581 D1577:D1578 B1577 C1590:C1597 N1588 C1582:C1588 F1588:G1588 O1588:O1589 J1590:L1595 M1590:N1590 C1599:C1600 I1590:I1591 G1590:H1590 D1606 C1605:D1605 H1599:H1606 C1602:C1604 C1606:C1607">
    <cfRule type="containsText" dxfId="1229" priority="430" stopIfTrue="1" operator="containsText" text="dsoy jktdh; fo|ky;ksa esa iz;ksx gsrq fu%'kqYd">
      <formula>NOT(ISERROR(SEARCH("dsoy jktdh; fo|ky;ksa esa iz;ksx gsrq fu%'kqYd",B1577)))</formula>
    </cfRule>
  </conditionalFormatting>
  <conditionalFormatting sqref="F1602:G1606">
    <cfRule type="cellIs" dxfId="1228" priority="428" operator="equal">
      <formula>"0/200"</formula>
    </cfRule>
    <cfRule type="cellIs" dxfId="1227" priority="429" operator="equal">
      <formula>"0/100"</formula>
    </cfRule>
  </conditionalFormatting>
  <conditionalFormatting sqref="M1637 F1634:O1634 F1632:I1633 F1637:G1637 I1641 F1643:F1644 M1629:O1633 F1628:F1631 N1618:N1619 D1615:D1616 B1615 C1628:C1635 N1626 C1620:C1626 F1626:G1626 O1626:O1627 J1628:L1633 M1628:N1628 C1637:C1638 I1628:I1629 G1628:H1628 D1644 C1643:D1643 H1637:H1644 C1640:C1642 C1644:C1645">
    <cfRule type="containsText" dxfId="1226" priority="426" stopIfTrue="1" operator="containsText" text="f'k{kk foHkkx jktLFkku">
      <formula>NOT(ISERROR(SEARCH("f'k{kk foHkkx jktLFkku",B1615)))</formula>
    </cfRule>
    <cfRule type="containsText" dxfId="1225" priority="427" stopIfTrue="1" operator="containsText" text="iw.kkZad">
      <formula>NOT(ISERROR(SEARCH("iw.kkZad",B1615)))</formula>
    </cfRule>
  </conditionalFormatting>
  <conditionalFormatting sqref="D1643:D1644">
    <cfRule type="cellIs" dxfId="1224" priority="424" stopIfTrue="1" operator="equal">
      <formula>1800</formula>
    </cfRule>
    <cfRule type="cellIs" dxfId="1223" priority="425" stopIfTrue="1" operator="equal">
      <formula>200</formula>
    </cfRule>
  </conditionalFormatting>
  <conditionalFormatting sqref="M1637 F1634:O1634 F1632:I1633 F1637:G1637 I1641 F1643:F1644 M1629:O1633 F1628:F1631 N1618:N1619 D1615:D1616 B1615 C1628:C1635 N1626 C1620:C1626 F1626:G1626 O1626:O1627 J1628:L1633 M1628:N1628 C1637:C1638 I1628:I1629 G1628:H1628 D1644 C1643:D1643 H1637:H1644 C1640:C1642 C1644:C1645">
    <cfRule type="containsText" dxfId="1222" priority="423" stopIfTrue="1" operator="containsText" text="dsoy jktdh; fo|ky;ksa esa iz;ksx gsrq fu%'kqYd">
      <formula>NOT(ISERROR(SEARCH("dsoy jktdh; fo|ky;ksa esa iz;ksx gsrq fu%'kqYd",B1615)))</formula>
    </cfRule>
  </conditionalFormatting>
  <conditionalFormatting sqref="F1640:G1644">
    <cfRule type="cellIs" dxfId="1221" priority="421" operator="equal">
      <formula>"0/200"</formula>
    </cfRule>
    <cfRule type="cellIs" dxfId="1220" priority="422" operator="equal">
      <formula>"0/100"</formula>
    </cfRule>
  </conditionalFormatting>
  <conditionalFormatting sqref="I1678 H1673:H1680 O1666:O1673 O1651:O1664 N1665:N1671 L1665:L1673 D1651:K1653 C1651:C1654 D1677:F1681 D1657:D1662 L1651:M1662 G1677:G1680 I1673:K1673 H1657:K1662 E1657:G1663 N1651:N1663 H1665:K1671 M1665:M1675 D1666:D1674 E1665:E1674 C1665:C1675 G1665:G1674 F1665:F1675 C1657:C1663 C1677:C1682 A1651:B1687 G1681:H1681">
    <cfRule type="cellIs" dxfId="1219" priority="420" operator="equal">
      <formula>0</formula>
    </cfRule>
  </conditionalFormatting>
  <conditionalFormatting sqref="M1674 F1671:O1671 F1669:I1670 F1674:G1674 I1678 F1680:F1681 M1666:O1670 F1665:F1668 N1655:N1656 D1652:D1653 B1652 C1665:C1672 N1663 C1657:C1663 F1663:G1663 O1663:O1664 J1665:L1670 M1665:N1665 C1674:C1675 I1665:I1666 G1665:H1665 D1681 C1680:D1680 H1674:H1681 C1677:C1679 C1681:C1682">
    <cfRule type="containsText" dxfId="1218" priority="418" stopIfTrue="1" operator="containsText" text="f'k{kk foHkkx jktLFkku">
      <formula>NOT(ISERROR(SEARCH("f'k{kk foHkkx jktLFkku",B1652)))</formula>
    </cfRule>
    <cfRule type="containsText" dxfId="1217" priority="419" stopIfTrue="1" operator="containsText" text="iw.kkZad">
      <formula>NOT(ISERROR(SEARCH("iw.kkZad",B1652)))</formula>
    </cfRule>
  </conditionalFormatting>
  <conditionalFormatting sqref="D1680:D1681">
    <cfRule type="cellIs" dxfId="1216" priority="416" stopIfTrue="1" operator="equal">
      <formula>1800</formula>
    </cfRule>
    <cfRule type="cellIs" dxfId="1215" priority="417" stopIfTrue="1" operator="equal">
      <formula>200</formula>
    </cfRule>
  </conditionalFormatting>
  <conditionalFormatting sqref="M1674 F1671:O1671 F1669:I1670 F1674:G1674 I1678 F1680:F1681 M1666:O1670 F1665:F1668 N1655:N1656 D1652:D1653 B1652 C1665:C1672 N1663 C1657:C1663 F1663:G1663 O1663:O1664 J1665:L1670 M1665:N1665 C1674:C1675 I1665:I1666 G1665:H1665 D1681 C1680:D1680 H1674:H1681 C1677:C1679 C1681:C1682">
    <cfRule type="containsText" dxfId="1214" priority="415" stopIfTrue="1" operator="containsText" text="dsoy jktdh; fo|ky;ksa esa iz;ksx gsrq fu%'kqYd">
      <formula>NOT(ISERROR(SEARCH("dsoy jktdh; fo|ky;ksa esa iz;ksx gsrq fu%'kqYd",B1652)))</formula>
    </cfRule>
  </conditionalFormatting>
  <conditionalFormatting sqref="F1677:G1681">
    <cfRule type="cellIs" dxfId="1213" priority="413" operator="equal">
      <formula>"0/200"</formula>
    </cfRule>
    <cfRule type="cellIs" dxfId="1212" priority="414" operator="equal">
      <formula>"0/100"</formula>
    </cfRule>
  </conditionalFormatting>
  <conditionalFormatting sqref="M1712 F1709:O1709 F1707:I1708 F1712:G1712 I1716 F1718:F1719 M1704:O1708 F1703:F1706 N1693:N1694 D1690:D1691 B1690 C1703:C1710 N1701 C1695:C1701 F1701:G1701 O1701:O1702 J1703:L1708 M1703:N1703 C1712:C1713 I1703:I1704 G1703:H1703 D1719 C1718:D1718 H1712:H1719 C1715:C1717 C1719:C1720">
    <cfRule type="containsText" dxfId="1211" priority="411" stopIfTrue="1" operator="containsText" text="f'k{kk foHkkx jktLFkku">
      <formula>NOT(ISERROR(SEARCH("f'k{kk foHkkx jktLFkku",B1690)))</formula>
    </cfRule>
    <cfRule type="containsText" dxfId="1210" priority="412" stopIfTrue="1" operator="containsText" text="iw.kkZad">
      <formula>NOT(ISERROR(SEARCH("iw.kkZad",B1690)))</formula>
    </cfRule>
  </conditionalFormatting>
  <conditionalFormatting sqref="D1718:D1719">
    <cfRule type="cellIs" dxfId="1209" priority="409" stopIfTrue="1" operator="equal">
      <formula>1800</formula>
    </cfRule>
    <cfRule type="cellIs" dxfId="1208" priority="410" stopIfTrue="1" operator="equal">
      <formula>200</formula>
    </cfRule>
  </conditionalFormatting>
  <conditionalFormatting sqref="M1712 F1709:O1709 F1707:I1708 F1712:G1712 I1716 F1718:F1719 M1704:O1708 F1703:F1706 N1693:N1694 D1690:D1691 B1690 C1703:C1710 N1701 C1695:C1701 F1701:G1701 O1701:O1702 J1703:L1708 M1703:N1703 C1712:C1713 I1703:I1704 G1703:H1703 D1719 C1718:D1718 H1712:H1719 C1715:C1717 C1719:C1720">
    <cfRule type="containsText" dxfId="1207" priority="408" stopIfTrue="1" operator="containsText" text="dsoy jktdh; fo|ky;ksa esa iz;ksx gsrq fu%'kqYd">
      <formula>NOT(ISERROR(SEARCH("dsoy jktdh; fo|ky;ksa esa iz;ksx gsrq fu%'kqYd",B1690)))</formula>
    </cfRule>
  </conditionalFormatting>
  <conditionalFormatting sqref="F1715:G1719">
    <cfRule type="cellIs" dxfId="1206" priority="406" operator="equal">
      <formula>"0/200"</formula>
    </cfRule>
    <cfRule type="cellIs" dxfId="1205" priority="407" operator="equal">
      <formula>"0/100"</formula>
    </cfRule>
  </conditionalFormatting>
  <conditionalFormatting sqref="I1753 H1748:H1755 O1741:O1748 O1726:O1739 N1740:N1746 L1740:L1748 D1726:K1728 C1726:C1729 D1752:F1756 D1732:D1737 L1726:M1737 G1752:G1755 I1748:K1748 H1732:K1737 E1732:G1738 N1726:N1738 H1740:K1746 M1740:M1750 D1741:D1749 E1740:E1749 C1740:C1750 G1740:G1749 F1740:F1750 C1732:C1738 C1752:C1757 A1726:B1762 G1756:H1756">
    <cfRule type="cellIs" dxfId="1204" priority="405" operator="equal">
      <formula>0</formula>
    </cfRule>
  </conditionalFormatting>
  <conditionalFormatting sqref="M1749 F1746:O1746 F1744:I1745 F1749:G1749 I1753 F1755:F1756 M1741:O1745 F1740:F1743 N1730:N1731 D1727:D1728 B1727 C1740:C1747 N1738 C1732:C1738 F1738:G1738 O1738:O1739 J1740:L1745 M1740:N1740 C1749:C1750 I1740:I1741 G1740:H1740 D1756 C1755:D1755 H1749:H1756 C1752:C1754 C1756:C1757">
    <cfRule type="containsText" dxfId="1203" priority="403" stopIfTrue="1" operator="containsText" text="f'k{kk foHkkx jktLFkku">
      <formula>NOT(ISERROR(SEARCH("f'k{kk foHkkx jktLFkku",B1727)))</formula>
    </cfRule>
    <cfRule type="containsText" dxfId="1202" priority="404" stopIfTrue="1" operator="containsText" text="iw.kkZad">
      <formula>NOT(ISERROR(SEARCH("iw.kkZad",B1727)))</formula>
    </cfRule>
  </conditionalFormatting>
  <conditionalFormatting sqref="D1755:D1756">
    <cfRule type="cellIs" dxfId="1201" priority="401" stopIfTrue="1" operator="equal">
      <formula>1800</formula>
    </cfRule>
    <cfRule type="cellIs" dxfId="1200" priority="402" stopIfTrue="1" operator="equal">
      <formula>200</formula>
    </cfRule>
  </conditionalFormatting>
  <conditionalFormatting sqref="M1749 F1746:O1746 F1744:I1745 F1749:G1749 I1753 F1755:F1756 M1741:O1745 F1740:F1743 N1730:N1731 D1727:D1728 B1727 C1740:C1747 N1738 C1732:C1738 F1738:G1738 O1738:O1739 J1740:L1745 M1740:N1740 C1749:C1750 I1740:I1741 G1740:H1740 D1756 C1755:D1755 H1749:H1756 C1752:C1754 C1756:C1757">
    <cfRule type="containsText" dxfId="1199" priority="400" stopIfTrue="1" operator="containsText" text="dsoy jktdh; fo|ky;ksa esa iz;ksx gsrq fu%'kqYd">
      <formula>NOT(ISERROR(SEARCH("dsoy jktdh; fo|ky;ksa esa iz;ksx gsrq fu%'kqYd",B1727)))</formula>
    </cfRule>
  </conditionalFormatting>
  <conditionalFormatting sqref="F1752:G1756">
    <cfRule type="cellIs" dxfId="1198" priority="398" operator="equal">
      <formula>"0/200"</formula>
    </cfRule>
    <cfRule type="cellIs" dxfId="1197" priority="399" operator="equal">
      <formula>"0/100"</formula>
    </cfRule>
  </conditionalFormatting>
  <conditionalFormatting sqref="M1787 F1784:O1784 F1782:I1783 F1787:G1787 I1791 F1793:F1794 M1779:O1783 F1778:F1781 N1768:N1769 D1765:D1766 B1765 C1778:C1785 N1776 C1770:C1776 F1776:G1776 O1776:O1777 J1778:L1783 M1778:N1778 C1787:C1788 I1778:I1779 G1778:H1778 D1794 C1793:D1793 H1787:H1794 C1790:C1792 C1794:C1795">
    <cfRule type="containsText" dxfId="1196" priority="396" stopIfTrue="1" operator="containsText" text="f'k{kk foHkkx jktLFkku">
      <formula>NOT(ISERROR(SEARCH("f'k{kk foHkkx jktLFkku",B1765)))</formula>
    </cfRule>
    <cfRule type="containsText" dxfId="1195" priority="397" stopIfTrue="1" operator="containsText" text="iw.kkZad">
      <formula>NOT(ISERROR(SEARCH("iw.kkZad",B1765)))</formula>
    </cfRule>
  </conditionalFormatting>
  <conditionalFormatting sqref="D1793:D1794">
    <cfRule type="cellIs" dxfId="1194" priority="394" stopIfTrue="1" operator="equal">
      <formula>1800</formula>
    </cfRule>
    <cfRule type="cellIs" dxfId="1193" priority="395" stopIfTrue="1" operator="equal">
      <formula>200</formula>
    </cfRule>
  </conditionalFormatting>
  <conditionalFormatting sqref="M1787 F1784:O1784 F1782:I1783 F1787:G1787 I1791 F1793:F1794 M1779:O1783 F1778:F1781 N1768:N1769 D1765:D1766 B1765 C1778:C1785 N1776 C1770:C1776 F1776:G1776 O1776:O1777 J1778:L1783 M1778:N1778 C1787:C1788 I1778:I1779 G1778:H1778 D1794 C1793:D1793 H1787:H1794 C1790:C1792 C1794:C1795">
    <cfRule type="containsText" dxfId="1192" priority="393" stopIfTrue="1" operator="containsText" text="dsoy jktdh; fo|ky;ksa esa iz;ksx gsrq fu%'kqYd">
      <formula>NOT(ISERROR(SEARCH("dsoy jktdh; fo|ky;ksa esa iz;ksx gsrq fu%'kqYd",B1765)))</formula>
    </cfRule>
  </conditionalFormatting>
  <conditionalFormatting sqref="F1790:G1794">
    <cfRule type="cellIs" dxfId="1191" priority="391" operator="equal">
      <formula>"0/200"</formula>
    </cfRule>
    <cfRule type="cellIs" dxfId="1190" priority="392" operator="equal">
      <formula>"0/100"</formula>
    </cfRule>
  </conditionalFormatting>
  <conditionalFormatting sqref="I1828 H1823:H1830 O1816:O1823 O1801:O1814 N1815:N1821 L1815:L1823 D1801:K1803 C1801:C1804 D1827:F1831 D1807:D1812 L1801:M1812 G1827:G1830 I1823:K1823 H1807:K1812 E1807:G1813 N1801:N1813 H1815:K1821 M1815:M1825 D1816:D1824 E1815:E1824 C1815:C1825 G1815:G1824 F1815:F1825 C1807:C1813 C1827:C1832 A1801:B1837 G1831:H1831">
    <cfRule type="cellIs" dxfId="1189" priority="390" operator="equal">
      <formula>0</formula>
    </cfRule>
  </conditionalFormatting>
  <conditionalFormatting sqref="M1824 F1821:O1821 F1819:I1820 F1824:G1824 I1828 F1830:F1831 M1816:O1820 F1815:F1818 N1805:N1806 D1802:D1803 B1802 C1815:C1822 N1813 C1807:C1813 F1813:G1813 O1813:O1814 J1815:L1820 M1815:N1815 C1824:C1825 I1815:I1816 G1815:H1815 D1831 C1830:D1830 H1824:H1831 C1827:C1829 C1831:C1832">
    <cfRule type="containsText" dxfId="1188" priority="388" stopIfTrue="1" operator="containsText" text="f'k{kk foHkkx jktLFkku">
      <formula>NOT(ISERROR(SEARCH("f'k{kk foHkkx jktLFkku",B1802)))</formula>
    </cfRule>
    <cfRule type="containsText" dxfId="1187" priority="389" stopIfTrue="1" operator="containsText" text="iw.kkZad">
      <formula>NOT(ISERROR(SEARCH("iw.kkZad",B1802)))</formula>
    </cfRule>
  </conditionalFormatting>
  <conditionalFormatting sqref="D1830:D1831">
    <cfRule type="cellIs" dxfId="1186" priority="386" stopIfTrue="1" operator="equal">
      <formula>1800</formula>
    </cfRule>
    <cfRule type="cellIs" dxfId="1185" priority="387" stopIfTrue="1" operator="equal">
      <formula>200</formula>
    </cfRule>
  </conditionalFormatting>
  <conditionalFormatting sqref="M1824 F1821:O1821 F1819:I1820 F1824:G1824 I1828 F1830:F1831 M1816:O1820 F1815:F1818 N1805:N1806 D1802:D1803 B1802 C1815:C1822 N1813 C1807:C1813 F1813:G1813 O1813:O1814 J1815:L1820 M1815:N1815 C1824:C1825 I1815:I1816 G1815:H1815 D1831 C1830:D1830 H1824:H1831 C1827:C1829 C1831:C1832">
    <cfRule type="containsText" dxfId="1184" priority="385" stopIfTrue="1" operator="containsText" text="dsoy jktdh; fo|ky;ksa esa iz;ksx gsrq fu%'kqYd">
      <formula>NOT(ISERROR(SEARCH("dsoy jktdh; fo|ky;ksa esa iz;ksx gsrq fu%'kqYd",B1802)))</formula>
    </cfRule>
  </conditionalFormatting>
  <conditionalFormatting sqref="F1827:G1831">
    <cfRule type="cellIs" dxfId="1183" priority="383" operator="equal">
      <formula>"0/200"</formula>
    </cfRule>
    <cfRule type="cellIs" dxfId="1182" priority="384" operator="equal">
      <formula>"0/100"</formula>
    </cfRule>
  </conditionalFormatting>
  <conditionalFormatting sqref="M1862 F1859:O1859 F1857:I1858 F1862:G1862 I1866 F1868:F1869 M1854:O1858 F1853:F1856 N1843:N1844 D1840:D1841 B1840 C1853:C1860 N1851 C1845:C1851 F1851:G1851 O1851:O1852 J1853:L1858 M1853:N1853 C1862:C1863 I1853:I1854 G1853:H1853 D1869 C1868:D1868 H1862:H1869 C1865:C1867 C1869:C1870">
    <cfRule type="containsText" dxfId="1181" priority="381" stopIfTrue="1" operator="containsText" text="f'k{kk foHkkx jktLFkku">
      <formula>NOT(ISERROR(SEARCH("f'k{kk foHkkx jktLFkku",B1840)))</formula>
    </cfRule>
    <cfRule type="containsText" dxfId="1180" priority="382" stopIfTrue="1" operator="containsText" text="iw.kkZad">
      <formula>NOT(ISERROR(SEARCH("iw.kkZad",B1840)))</formula>
    </cfRule>
  </conditionalFormatting>
  <conditionalFormatting sqref="D1868:D1869">
    <cfRule type="cellIs" dxfId="1179" priority="379" stopIfTrue="1" operator="equal">
      <formula>1800</formula>
    </cfRule>
    <cfRule type="cellIs" dxfId="1178" priority="380" stopIfTrue="1" operator="equal">
      <formula>200</formula>
    </cfRule>
  </conditionalFormatting>
  <conditionalFormatting sqref="M1862 F1859:O1859 F1857:I1858 F1862:G1862 I1866 F1868:F1869 M1854:O1858 F1853:F1856 N1843:N1844 D1840:D1841 B1840 C1853:C1860 N1851 C1845:C1851 F1851:G1851 O1851:O1852 J1853:L1858 M1853:N1853 C1862:C1863 I1853:I1854 G1853:H1853 D1869 C1868:D1868 H1862:H1869 C1865:C1867 C1869:C1870">
    <cfRule type="containsText" dxfId="1177" priority="378" stopIfTrue="1" operator="containsText" text="dsoy jktdh; fo|ky;ksa esa iz;ksx gsrq fu%'kqYd">
      <formula>NOT(ISERROR(SEARCH("dsoy jktdh; fo|ky;ksa esa iz;ksx gsrq fu%'kqYd",B1840)))</formula>
    </cfRule>
  </conditionalFormatting>
  <conditionalFormatting sqref="F1865:G1869">
    <cfRule type="cellIs" dxfId="1176" priority="376" operator="equal">
      <formula>"0/200"</formula>
    </cfRule>
    <cfRule type="cellIs" dxfId="1175" priority="377" operator="equal">
      <formula>"0/100"</formula>
    </cfRule>
  </conditionalFormatting>
  <conditionalFormatting sqref="I1903 H1898:H1905 O1891:O1898 O1876:O1889 N1890:N1896 L1890:L1898 D1876:K1878 C1876:C1879 D1902:F1906 D1882:D1887 L1876:M1887 G1902:G1905 I1898:K1898 H1882:K1887 E1882:G1888 N1876:N1888 H1890:K1896 M1890:M1900 D1891:D1899 E1890:E1899 C1890:C1900 G1890:G1899 F1890:F1900 C1882:C1888 C1902:C1907 A1876:B1912 G1906:H1906">
    <cfRule type="cellIs" dxfId="1174" priority="375" operator="equal">
      <formula>0</formula>
    </cfRule>
  </conditionalFormatting>
  <conditionalFormatting sqref="M1899 F1896:O1896 F1894:I1895 F1899:G1899 I1903 F1905:F1906 M1891:O1895 F1890:F1893 N1880:N1881 D1877:D1878 B1877 C1890:C1897 N1888 C1882:C1888 F1888:G1888 O1888:O1889 J1890:L1895 M1890:N1890 C1899:C1900 I1890:I1891 G1890:H1890 D1906 C1905:D1905 H1899:H1906 C1902:C1904 C1906:C1907">
    <cfRule type="containsText" dxfId="1173" priority="373" stopIfTrue="1" operator="containsText" text="f'k{kk foHkkx jktLFkku">
      <formula>NOT(ISERROR(SEARCH("f'k{kk foHkkx jktLFkku",B1877)))</formula>
    </cfRule>
    <cfRule type="containsText" dxfId="1172" priority="374" stopIfTrue="1" operator="containsText" text="iw.kkZad">
      <formula>NOT(ISERROR(SEARCH("iw.kkZad",B1877)))</formula>
    </cfRule>
  </conditionalFormatting>
  <conditionalFormatting sqref="D1905:D1906">
    <cfRule type="cellIs" dxfId="1171" priority="371" stopIfTrue="1" operator="equal">
      <formula>1800</formula>
    </cfRule>
    <cfRule type="cellIs" dxfId="1170" priority="372" stopIfTrue="1" operator="equal">
      <formula>200</formula>
    </cfRule>
  </conditionalFormatting>
  <conditionalFormatting sqref="M1899 F1896:O1896 F1894:I1895 F1899:G1899 I1903 F1905:F1906 M1891:O1895 F1890:F1893 N1880:N1881 D1877:D1878 B1877 C1890:C1897 N1888 C1882:C1888 F1888:G1888 O1888:O1889 J1890:L1895 M1890:N1890 C1899:C1900 I1890:I1891 G1890:H1890 D1906 C1905:D1905 H1899:H1906 C1902:C1904 C1906:C1907">
    <cfRule type="containsText" dxfId="1169" priority="370" stopIfTrue="1" operator="containsText" text="dsoy jktdh; fo|ky;ksa esa iz;ksx gsrq fu%'kqYd">
      <formula>NOT(ISERROR(SEARCH("dsoy jktdh; fo|ky;ksa esa iz;ksx gsrq fu%'kqYd",B1877)))</formula>
    </cfRule>
  </conditionalFormatting>
  <conditionalFormatting sqref="F1902:G1906">
    <cfRule type="cellIs" dxfId="1168" priority="368" operator="equal">
      <formula>"0/200"</formula>
    </cfRule>
    <cfRule type="cellIs" dxfId="1167" priority="369" operator="equal">
      <formula>"0/100"</formula>
    </cfRule>
  </conditionalFormatting>
  <conditionalFormatting sqref="M1937 F1934:O1934 F1932:I1933 F1937:G1937 I1941 F1943:F1944 M1929:O1933 F1928:F1931 N1918:N1919 D1915:D1916 B1915 C1928:C1935 N1926 C1920:C1926 F1926:G1926 O1926:O1927 J1928:L1933 M1928:N1928 C1937:C1938 I1928:I1929 G1928:H1928 D1944 C1943:D1943 H1937:H1944 C1940:C1942 C1944:C1945">
    <cfRule type="containsText" dxfId="1166" priority="366" stopIfTrue="1" operator="containsText" text="f'k{kk foHkkx jktLFkku">
      <formula>NOT(ISERROR(SEARCH("f'k{kk foHkkx jktLFkku",B1915)))</formula>
    </cfRule>
    <cfRule type="containsText" dxfId="1165" priority="367" stopIfTrue="1" operator="containsText" text="iw.kkZad">
      <formula>NOT(ISERROR(SEARCH("iw.kkZad",B1915)))</formula>
    </cfRule>
  </conditionalFormatting>
  <conditionalFormatting sqref="D1943:D1944">
    <cfRule type="cellIs" dxfId="1164" priority="364" stopIfTrue="1" operator="equal">
      <formula>1800</formula>
    </cfRule>
    <cfRule type="cellIs" dxfId="1163" priority="365" stopIfTrue="1" operator="equal">
      <formula>200</formula>
    </cfRule>
  </conditionalFormatting>
  <conditionalFormatting sqref="M1937 F1934:O1934 F1932:I1933 F1937:G1937 I1941 F1943:F1944 M1929:O1933 F1928:F1931 N1918:N1919 D1915:D1916 B1915 C1928:C1935 N1926 C1920:C1926 F1926:G1926 O1926:O1927 J1928:L1933 M1928:N1928 C1937:C1938 I1928:I1929 G1928:H1928 D1944 C1943:D1943 H1937:H1944 C1940:C1942 C1944:C1945">
    <cfRule type="containsText" dxfId="1162" priority="363" stopIfTrue="1" operator="containsText" text="dsoy jktdh; fo|ky;ksa esa iz;ksx gsrq fu%'kqYd">
      <formula>NOT(ISERROR(SEARCH("dsoy jktdh; fo|ky;ksa esa iz;ksx gsrq fu%'kqYd",B1915)))</formula>
    </cfRule>
  </conditionalFormatting>
  <conditionalFormatting sqref="F1940:G1944">
    <cfRule type="cellIs" dxfId="1161" priority="361" operator="equal">
      <formula>"0/200"</formula>
    </cfRule>
    <cfRule type="cellIs" dxfId="1160" priority="362" operator="equal">
      <formula>"0/100"</formula>
    </cfRule>
  </conditionalFormatting>
  <conditionalFormatting sqref="I1978 H1973:H1980 O1966:O1973 O1951:O1964 N1965:N1971 L1965:L1973 D1951:K1953 C1951:C1954 D1977:F1981 D1957:D1962 L1951:M1962 G1977:G1980 I1973:K1973 H1957:K1962 E1957:G1963 N1951:N1963 H1965:K1971 M1965:M1975 D1966:D1974 E1965:E1974 C1965:C1975 G1965:G1974 F1965:F1975 C1957:C1963 C1977:C1982 A1951:B1987 G1981:H1981">
    <cfRule type="cellIs" dxfId="1159" priority="360" operator="equal">
      <formula>0</formula>
    </cfRule>
  </conditionalFormatting>
  <conditionalFormatting sqref="M1974 F1971:O1971 F1969:I1970 F1974:G1974 I1978 F1980:F1981 M1966:O1970 F1965:F1968 N1955:N1956 D1952:D1953 B1952 C1965:C1972 N1963 C1957:C1963 F1963:G1963 O1963:O1964 J1965:L1970 M1965:N1965 C1974:C1975 I1965:I1966 G1965:H1965 D1981 C1980:D1980 H1974:H1981 C1977:C1979 C1981:C1982">
    <cfRule type="containsText" dxfId="1158" priority="358" stopIfTrue="1" operator="containsText" text="f'k{kk foHkkx jktLFkku">
      <formula>NOT(ISERROR(SEARCH("f'k{kk foHkkx jktLFkku",B1952)))</formula>
    </cfRule>
    <cfRule type="containsText" dxfId="1157" priority="359" stopIfTrue="1" operator="containsText" text="iw.kkZad">
      <formula>NOT(ISERROR(SEARCH("iw.kkZad",B1952)))</formula>
    </cfRule>
  </conditionalFormatting>
  <conditionalFormatting sqref="D1980:D1981">
    <cfRule type="cellIs" dxfId="1156" priority="356" stopIfTrue="1" operator="equal">
      <formula>1800</formula>
    </cfRule>
    <cfRule type="cellIs" dxfId="1155" priority="357" stopIfTrue="1" operator="equal">
      <formula>200</formula>
    </cfRule>
  </conditionalFormatting>
  <conditionalFormatting sqref="M1974 F1971:O1971 F1969:I1970 F1974:G1974 I1978 F1980:F1981 M1966:O1970 F1965:F1968 N1955:N1956 D1952:D1953 B1952 C1965:C1972 N1963 C1957:C1963 F1963:G1963 O1963:O1964 J1965:L1970 M1965:N1965 C1974:C1975 I1965:I1966 G1965:H1965 D1981 C1980:D1980 H1974:H1981 C1977:C1979 C1981:C1982">
    <cfRule type="containsText" dxfId="1154" priority="355" stopIfTrue="1" operator="containsText" text="dsoy jktdh; fo|ky;ksa esa iz;ksx gsrq fu%'kqYd">
      <formula>NOT(ISERROR(SEARCH("dsoy jktdh; fo|ky;ksa esa iz;ksx gsrq fu%'kqYd",B1952)))</formula>
    </cfRule>
  </conditionalFormatting>
  <conditionalFormatting sqref="F1977:G1981">
    <cfRule type="cellIs" dxfId="1153" priority="353" operator="equal">
      <formula>"0/200"</formula>
    </cfRule>
    <cfRule type="cellIs" dxfId="1152" priority="354" operator="equal">
      <formula>"0/100"</formula>
    </cfRule>
  </conditionalFormatting>
  <conditionalFormatting sqref="M2012 F2009:O2009 F2007:I2008 F2012:G2012 I2016 F2018:F2019 M2004:O2008 F2003:F2006 N1993:N1994 D1990:D1991 B1990 C2003:C2010 N2001 C1995:C2001 F2001:G2001 O2001:O2002 J2003:L2008 M2003:N2003 C2012:C2013 I2003:I2004 G2003:H2003 D2019 C2018:D2018 H2012:H2019 C2015:C2017 C2019:C2020">
    <cfRule type="containsText" dxfId="1151" priority="351" stopIfTrue="1" operator="containsText" text="f'k{kk foHkkx jktLFkku">
      <formula>NOT(ISERROR(SEARCH("f'k{kk foHkkx jktLFkku",B1990)))</formula>
    </cfRule>
    <cfRule type="containsText" dxfId="1150" priority="352" stopIfTrue="1" operator="containsText" text="iw.kkZad">
      <formula>NOT(ISERROR(SEARCH("iw.kkZad",B1990)))</formula>
    </cfRule>
  </conditionalFormatting>
  <conditionalFormatting sqref="D2018:D2019">
    <cfRule type="cellIs" dxfId="1149" priority="349" stopIfTrue="1" operator="equal">
      <formula>1800</formula>
    </cfRule>
    <cfRule type="cellIs" dxfId="1148" priority="350" stopIfTrue="1" operator="equal">
      <formula>200</formula>
    </cfRule>
  </conditionalFormatting>
  <conditionalFormatting sqref="M2012 F2009:O2009 F2007:I2008 F2012:G2012 I2016 F2018:F2019 M2004:O2008 F2003:F2006 N1993:N1994 D1990:D1991 B1990 C2003:C2010 N2001 C1995:C2001 F2001:G2001 O2001:O2002 J2003:L2008 M2003:N2003 C2012:C2013 I2003:I2004 G2003:H2003 D2019 C2018:D2018 H2012:H2019 C2015:C2017 C2019:C2020">
    <cfRule type="containsText" dxfId="1147" priority="348" stopIfTrue="1" operator="containsText" text="dsoy jktdh; fo|ky;ksa esa iz;ksx gsrq fu%'kqYd">
      <formula>NOT(ISERROR(SEARCH("dsoy jktdh; fo|ky;ksa esa iz;ksx gsrq fu%'kqYd",B1990)))</formula>
    </cfRule>
  </conditionalFormatting>
  <conditionalFormatting sqref="F2015:G2019">
    <cfRule type="cellIs" dxfId="1146" priority="346" operator="equal">
      <formula>"0/200"</formula>
    </cfRule>
    <cfRule type="cellIs" dxfId="1145" priority="347" operator="equal">
      <formula>"0/100"</formula>
    </cfRule>
  </conditionalFormatting>
  <conditionalFormatting sqref="I2053 H2048:H2055 O2041:O2048 O2026:O2039 N2040:N2046 L2040:L2048 D2026:K2028 C2026:C2029 D2052:F2056 D2032:D2037 L2026:M2037 G2052:G2055 I2048:K2048 H2032:K2037 E2032:G2038 N2026:N2038 H2040:K2046 M2040:M2050 D2041:D2049 E2040:E2049 C2040:C2050 G2040:G2049 F2040:F2050 C2032:C2038 C2052:C2057 A2026:B2062 G2056:H2056">
    <cfRule type="cellIs" dxfId="1144" priority="345" operator="equal">
      <formula>0</formula>
    </cfRule>
  </conditionalFormatting>
  <conditionalFormatting sqref="M2049 F2046:O2046 F2044:I2045 F2049:G2049 I2053 F2055:F2056 M2041:O2045 F2040:F2043 N2030:N2031 D2027:D2028 B2027 C2040:C2047 N2038 C2032:C2038 F2038:G2038 O2038:O2039 J2040:L2045 M2040:N2040 C2049:C2050 I2040:I2041 G2040:H2040 D2056 C2055:D2055 H2049:H2056 C2052:C2054 C2056:C2057">
    <cfRule type="containsText" dxfId="1143" priority="343" stopIfTrue="1" operator="containsText" text="f'k{kk foHkkx jktLFkku">
      <formula>NOT(ISERROR(SEARCH("f'k{kk foHkkx jktLFkku",B2027)))</formula>
    </cfRule>
    <cfRule type="containsText" dxfId="1142" priority="344" stopIfTrue="1" operator="containsText" text="iw.kkZad">
      <formula>NOT(ISERROR(SEARCH("iw.kkZad",B2027)))</formula>
    </cfRule>
  </conditionalFormatting>
  <conditionalFormatting sqref="D2055:D2056">
    <cfRule type="cellIs" dxfId="1141" priority="341" stopIfTrue="1" operator="equal">
      <formula>1800</formula>
    </cfRule>
    <cfRule type="cellIs" dxfId="1140" priority="342" stopIfTrue="1" operator="equal">
      <formula>200</formula>
    </cfRule>
  </conditionalFormatting>
  <conditionalFormatting sqref="M2049 F2046:O2046 F2044:I2045 F2049:G2049 I2053 F2055:F2056 M2041:O2045 F2040:F2043 N2030:N2031 D2027:D2028 B2027 C2040:C2047 N2038 C2032:C2038 F2038:G2038 O2038:O2039 J2040:L2045 M2040:N2040 C2049:C2050 I2040:I2041 G2040:H2040 D2056 C2055:D2055 H2049:H2056 C2052:C2054 C2056:C2057">
    <cfRule type="containsText" dxfId="1139" priority="340" stopIfTrue="1" operator="containsText" text="dsoy jktdh; fo|ky;ksa esa iz;ksx gsrq fu%'kqYd">
      <formula>NOT(ISERROR(SEARCH("dsoy jktdh; fo|ky;ksa esa iz;ksx gsrq fu%'kqYd",B2027)))</formula>
    </cfRule>
  </conditionalFormatting>
  <conditionalFormatting sqref="F2052:G2056">
    <cfRule type="cellIs" dxfId="1138" priority="338" operator="equal">
      <formula>"0/200"</formula>
    </cfRule>
    <cfRule type="cellIs" dxfId="1137" priority="339" operator="equal">
      <formula>"0/100"</formula>
    </cfRule>
  </conditionalFormatting>
  <conditionalFormatting sqref="M2087 F2084:O2084 F2082:I2083 F2087:G2087 I2091 F2093:F2094 M2079:O2083 F2078:F2081 N2068:N2069 D2065:D2066 B2065 C2078:C2085 N2076 C2070:C2076 F2076:G2076 O2076:O2077 J2078:L2083 M2078:N2078 C2087:C2088 I2078:I2079 G2078:H2078 D2094 C2093:D2093 H2087:H2094 C2090:C2092 C2094:C2095">
    <cfRule type="containsText" dxfId="1136" priority="336" stopIfTrue="1" operator="containsText" text="f'k{kk foHkkx jktLFkku">
      <formula>NOT(ISERROR(SEARCH("f'k{kk foHkkx jktLFkku",B2065)))</formula>
    </cfRule>
    <cfRule type="containsText" dxfId="1135" priority="337" stopIfTrue="1" operator="containsText" text="iw.kkZad">
      <formula>NOT(ISERROR(SEARCH("iw.kkZad",B2065)))</formula>
    </cfRule>
  </conditionalFormatting>
  <conditionalFormatting sqref="D2093:D2094">
    <cfRule type="cellIs" dxfId="1134" priority="334" stopIfTrue="1" operator="equal">
      <formula>1800</formula>
    </cfRule>
    <cfRule type="cellIs" dxfId="1133" priority="335" stopIfTrue="1" operator="equal">
      <formula>200</formula>
    </cfRule>
  </conditionalFormatting>
  <conditionalFormatting sqref="M2087 F2084:O2084 F2082:I2083 F2087:G2087 I2091 F2093:F2094 M2079:O2083 F2078:F2081 N2068:N2069 D2065:D2066 B2065 C2078:C2085 N2076 C2070:C2076 F2076:G2076 O2076:O2077 J2078:L2083 M2078:N2078 C2087:C2088 I2078:I2079 G2078:H2078 D2094 C2093:D2093 H2087:H2094 C2090:C2092 C2094:C2095">
    <cfRule type="containsText" dxfId="1132" priority="333" stopIfTrue="1" operator="containsText" text="dsoy jktdh; fo|ky;ksa esa iz;ksx gsrq fu%'kqYd">
      <formula>NOT(ISERROR(SEARCH("dsoy jktdh; fo|ky;ksa esa iz;ksx gsrq fu%'kqYd",B2065)))</formula>
    </cfRule>
  </conditionalFormatting>
  <conditionalFormatting sqref="F2090:G2094">
    <cfRule type="cellIs" dxfId="1131" priority="331" operator="equal">
      <formula>"0/200"</formula>
    </cfRule>
    <cfRule type="cellIs" dxfId="1130" priority="332" operator="equal">
      <formula>"0/100"</formula>
    </cfRule>
  </conditionalFormatting>
  <conditionalFormatting sqref="I2128 H2123:H2130 O2116:O2123 O2101:O2114 N2115:N2121 L2115:L2123 D2101:K2103 C2101:C2104 D2127:F2131 D2107:D2112 L2101:M2112 G2127:G2130 I2123:K2123 H2107:K2112 E2107:G2113 N2101:N2113 H2115:K2121 M2115:M2125 D2116:D2124 E2115:E2124 C2115:C2125 G2115:G2124 F2115:F2125 C2107:C2113 C2127:C2132 A2101:B2137 G2131:H2131">
    <cfRule type="cellIs" dxfId="1129" priority="330" operator="equal">
      <formula>0</formula>
    </cfRule>
  </conditionalFormatting>
  <conditionalFormatting sqref="M2124 F2121:O2121 F2119:I2120 F2124:G2124 I2128 F2130:F2131 M2116:O2120 F2115:F2118 N2105:N2106 D2102:D2103 B2102 C2115:C2122 N2113 C2107:C2113 F2113:G2113 O2113:O2114 J2115:L2120 M2115:N2115 C2124:C2125 I2115:I2116 G2115:H2115 D2131 C2130:D2130 H2124:H2131 C2127:C2129 C2131:C2132">
    <cfRule type="containsText" dxfId="1128" priority="328" stopIfTrue="1" operator="containsText" text="f'k{kk foHkkx jktLFkku">
      <formula>NOT(ISERROR(SEARCH("f'k{kk foHkkx jktLFkku",B2102)))</formula>
    </cfRule>
    <cfRule type="containsText" dxfId="1127" priority="329" stopIfTrue="1" operator="containsText" text="iw.kkZad">
      <formula>NOT(ISERROR(SEARCH("iw.kkZad",B2102)))</formula>
    </cfRule>
  </conditionalFormatting>
  <conditionalFormatting sqref="D2130:D2131">
    <cfRule type="cellIs" dxfId="1126" priority="326" stopIfTrue="1" operator="equal">
      <formula>1800</formula>
    </cfRule>
    <cfRule type="cellIs" dxfId="1125" priority="327" stopIfTrue="1" operator="equal">
      <formula>200</formula>
    </cfRule>
  </conditionalFormatting>
  <conditionalFormatting sqref="M2124 F2121:O2121 F2119:I2120 F2124:G2124 I2128 F2130:F2131 M2116:O2120 F2115:F2118 N2105:N2106 D2102:D2103 B2102 C2115:C2122 N2113 C2107:C2113 F2113:G2113 O2113:O2114 J2115:L2120 M2115:N2115 C2124:C2125 I2115:I2116 G2115:H2115 D2131 C2130:D2130 H2124:H2131 C2127:C2129 C2131:C2132">
    <cfRule type="containsText" dxfId="1124" priority="325" stopIfTrue="1" operator="containsText" text="dsoy jktdh; fo|ky;ksa esa iz;ksx gsrq fu%'kqYd">
      <formula>NOT(ISERROR(SEARCH("dsoy jktdh; fo|ky;ksa esa iz;ksx gsrq fu%'kqYd",B2102)))</formula>
    </cfRule>
  </conditionalFormatting>
  <conditionalFormatting sqref="F2127:G2131">
    <cfRule type="cellIs" dxfId="1123" priority="323" operator="equal">
      <formula>"0/200"</formula>
    </cfRule>
    <cfRule type="cellIs" dxfId="1122" priority="324" operator="equal">
      <formula>"0/100"</formula>
    </cfRule>
  </conditionalFormatting>
  <conditionalFormatting sqref="M2162 F2159:O2159 F2157:I2158 F2162:G2162 I2166 F2168:F2169 M2154:O2158 F2153:F2156 N2143:N2144 D2140:D2141 B2140 C2153:C2160 N2151 C2145:C2151 F2151:G2151 O2151:O2152 J2153:L2158 M2153:N2153 C2162:C2163 I2153:I2154 G2153:H2153 D2169 C2168:D2168 H2162:H2169 C2165:C2167 C2169:C2170">
    <cfRule type="containsText" dxfId="1121" priority="321" stopIfTrue="1" operator="containsText" text="f'k{kk foHkkx jktLFkku">
      <formula>NOT(ISERROR(SEARCH("f'k{kk foHkkx jktLFkku",B2140)))</formula>
    </cfRule>
    <cfRule type="containsText" dxfId="1120" priority="322" stopIfTrue="1" operator="containsText" text="iw.kkZad">
      <formula>NOT(ISERROR(SEARCH("iw.kkZad",B2140)))</formula>
    </cfRule>
  </conditionalFormatting>
  <conditionalFormatting sqref="D2168:D2169">
    <cfRule type="cellIs" dxfId="1119" priority="319" stopIfTrue="1" operator="equal">
      <formula>1800</formula>
    </cfRule>
    <cfRule type="cellIs" dxfId="1118" priority="320" stopIfTrue="1" operator="equal">
      <formula>200</formula>
    </cfRule>
  </conditionalFormatting>
  <conditionalFormatting sqref="M2162 F2159:O2159 F2157:I2158 F2162:G2162 I2166 F2168:F2169 M2154:O2158 F2153:F2156 N2143:N2144 D2140:D2141 B2140 C2153:C2160 N2151 C2145:C2151 F2151:G2151 O2151:O2152 J2153:L2158 M2153:N2153 C2162:C2163 I2153:I2154 G2153:H2153 D2169 C2168:D2168 H2162:H2169 C2165:C2167 C2169:C2170">
    <cfRule type="containsText" dxfId="1117" priority="318" stopIfTrue="1" operator="containsText" text="dsoy jktdh; fo|ky;ksa esa iz;ksx gsrq fu%'kqYd">
      <formula>NOT(ISERROR(SEARCH("dsoy jktdh; fo|ky;ksa esa iz;ksx gsrq fu%'kqYd",B2140)))</formula>
    </cfRule>
  </conditionalFormatting>
  <conditionalFormatting sqref="F2165:G2169">
    <cfRule type="cellIs" dxfId="1116" priority="316" operator="equal">
      <formula>"0/200"</formula>
    </cfRule>
    <cfRule type="cellIs" dxfId="1115" priority="317" operator="equal">
      <formula>"0/100"</formula>
    </cfRule>
  </conditionalFormatting>
  <conditionalFormatting sqref="I2203 H2198:H2205 O2191:O2198 O2176:O2189 N2190:N2196 L2190:L2198 D2176:K2178 C2176:C2179 D2202:F2206 D2182:D2187 L2176:M2187 G2202:G2205 I2198:K2198 H2182:K2187 E2182:G2188 N2176:N2188 H2190:K2196 M2190:M2200 D2191:D2199 E2190:E2199 C2190:C2200 G2190:G2199 F2190:F2200 C2182:C2188 C2202:C2207 A2176:B2212 G2206:H2206">
    <cfRule type="cellIs" dxfId="1114" priority="315" operator="equal">
      <formula>0</formula>
    </cfRule>
  </conditionalFormatting>
  <conditionalFormatting sqref="M2199 F2196:O2196 F2194:I2195 F2199:G2199 I2203 F2205:F2206 M2191:O2195 F2190:F2193 N2180:N2181 D2177:D2178 B2177 C2190:C2197 N2188 C2182:C2188 F2188:G2188 O2188:O2189 J2190:L2195 M2190:N2190 C2199:C2200 I2190:I2191 G2190:H2190 D2206 C2205:D2205 H2199:H2206 C2202:C2204 C2206:C2207">
    <cfRule type="containsText" dxfId="1113" priority="313" stopIfTrue="1" operator="containsText" text="f'k{kk foHkkx jktLFkku">
      <formula>NOT(ISERROR(SEARCH("f'k{kk foHkkx jktLFkku",B2177)))</formula>
    </cfRule>
    <cfRule type="containsText" dxfId="1112" priority="314" stopIfTrue="1" operator="containsText" text="iw.kkZad">
      <formula>NOT(ISERROR(SEARCH("iw.kkZad",B2177)))</formula>
    </cfRule>
  </conditionalFormatting>
  <conditionalFormatting sqref="D2205:D2206">
    <cfRule type="cellIs" dxfId="1111" priority="311" stopIfTrue="1" operator="equal">
      <formula>1800</formula>
    </cfRule>
    <cfRule type="cellIs" dxfId="1110" priority="312" stopIfTrue="1" operator="equal">
      <formula>200</formula>
    </cfRule>
  </conditionalFormatting>
  <conditionalFormatting sqref="M2199 F2196:O2196 F2194:I2195 F2199:G2199 I2203 F2205:F2206 M2191:O2195 F2190:F2193 N2180:N2181 D2177:D2178 B2177 C2190:C2197 N2188 C2182:C2188 F2188:G2188 O2188:O2189 J2190:L2195 M2190:N2190 C2199:C2200 I2190:I2191 G2190:H2190 D2206 C2205:D2205 H2199:H2206 C2202:C2204 C2206:C2207">
    <cfRule type="containsText" dxfId="1109" priority="310" stopIfTrue="1" operator="containsText" text="dsoy jktdh; fo|ky;ksa esa iz;ksx gsrq fu%'kqYd">
      <formula>NOT(ISERROR(SEARCH("dsoy jktdh; fo|ky;ksa esa iz;ksx gsrq fu%'kqYd",B2177)))</formula>
    </cfRule>
  </conditionalFormatting>
  <conditionalFormatting sqref="F2202:G2206">
    <cfRule type="cellIs" dxfId="1108" priority="308" operator="equal">
      <formula>"0/200"</formula>
    </cfRule>
    <cfRule type="cellIs" dxfId="1107" priority="309" operator="equal">
      <formula>"0/100"</formula>
    </cfRule>
  </conditionalFormatting>
  <conditionalFormatting sqref="M2237 F2234:O2234 F2232:I2233 F2237:G2237 I2241 F2243:F2244 M2229:O2233 F2228:F2231 N2218:N2219 D2215:D2216 B2215 C2228:C2235 N2226 C2220:C2226 F2226:G2226 O2226:O2227 J2228:L2233 M2228:N2228 C2237:C2238 I2228:I2229 G2228:H2228 D2244 C2243:D2243 H2237:H2244 C2240:C2242 C2244:C2245">
    <cfRule type="containsText" dxfId="1106" priority="306" stopIfTrue="1" operator="containsText" text="f'k{kk foHkkx jktLFkku">
      <formula>NOT(ISERROR(SEARCH("f'k{kk foHkkx jktLFkku",B2215)))</formula>
    </cfRule>
    <cfRule type="containsText" dxfId="1105" priority="307" stopIfTrue="1" operator="containsText" text="iw.kkZad">
      <formula>NOT(ISERROR(SEARCH("iw.kkZad",B2215)))</formula>
    </cfRule>
  </conditionalFormatting>
  <conditionalFormatting sqref="D2243:D2244">
    <cfRule type="cellIs" dxfId="1104" priority="304" stopIfTrue="1" operator="equal">
      <formula>1800</formula>
    </cfRule>
    <cfRule type="cellIs" dxfId="1103" priority="305" stopIfTrue="1" operator="equal">
      <formula>200</formula>
    </cfRule>
  </conditionalFormatting>
  <conditionalFormatting sqref="M2237 F2234:O2234 F2232:I2233 F2237:G2237 I2241 F2243:F2244 M2229:O2233 F2228:F2231 N2218:N2219 D2215:D2216 B2215 C2228:C2235 N2226 C2220:C2226 F2226:G2226 O2226:O2227 J2228:L2233 M2228:N2228 C2237:C2238 I2228:I2229 G2228:H2228 D2244 C2243:D2243 H2237:H2244 C2240:C2242 C2244:C2245">
    <cfRule type="containsText" dxfId="1102" priority="303" stopIfTrue="1" operator="containsText" text="dsoy jktdh; fo|ky;ksa esa iz;ksx gsrq fu%'kqYd">
      <formula>NOT(ISERROR(SEARCH("dsoy jktdh; fo|ky;ksa esa iz;ksx gsrq fu%'kqYd",B2215)))</formula>
    </cfRule>
  </conditionalFormatting>
  <conditionalFormatting sqref="F2240:G2244">
    <cfRule type="cellIs" dxfId="1101" priority="301" operator="equal">
      <formula>"0/200"</formula>
    </cfRule>
    <cfRule type="cellIs" dxfId="1100" priority="302" operator="equal">
      <formula>"0/100"</formula>
    </cfRule>
  </conditionalFormatting>
  <conditionalFormatting sqref="I2278 H2273:H2280 O2266:O2273 O2251:O2264 N2265:N2271 L2265:L2273 D2251:K2253 C2251:C2254 D2277:F2281 D2257:D2262 L2251:M2262 G2277:G2280 I2273:K2273 H2257:K2262 E2257:G2263 N2251:N2263 H2265:K2271 M2265:M2275 D2266:D2274 E2265:E2274 C2265:C2275 G2265:G2274 F2265:F2275 C2257:C2263 C2277:C2282 A2251:B2287 G2281:H2281">
    <cfRule type="cellIs" dxfId="1099" priority="300" operator="equal">
      <formula>0</formula>
    </cfRule>
  </conditionalFormatting>
  <conditionalFormatting sqref="M2274 F2271:O2271 F2269:I2270 F2274:G2274 I2278 F2280:F2281 M2266:O2270 F2265:F2268 N2255:N2256 D2252:D2253 B2252 C2265:C2272 N2263 C2257:C2263 F2263:G2263 O2263:O2264 J2265:L2270 M2265:N2265 C2274:C2275 I2265:I2266 G2265:H2265 D2281 C2280:D2280 H2274:H2281 C2277:C2279 C2281:C2282">
    <cfRule type="containsText" dxfId="1098" priority="298" stopIfTrue="1" operator="containsText" text="f'k{kk foHkkx jktLFkku">
      <formula>NOT(ISERROR(SEARCH("f'k{kk foHkkx jktLFkku",B2252)))</formula>
    </cfRule>
    <cfRule type="containsText" dxfId="1097" priority="299" stopIfTrue="1" operator="containsText" text="iw.kkZad">
      <formula>NOT(ISERROR(SEARCH("iw.kkZad",B2252)))</formula>
    </cfRule>
  </conditionalFormatting>
  <conditionalFormatting sqref="D2280:D2281">
    <cfRule type="cellIs" dxfId="1096" priority="296" stopIfTrue="1" operator="equal">
      <formula>1800</formula>
    </cfRule>
    <cfRule type="cellIs" dxfId="1095" priority="297" stopIfTrue="1" operator="equal">
      <formula>200</formula>
    </cfRule>
  </conditionalFormatting>
  <conditionalFormatting sqref="M2274 F2271:O2271 F2269:I2270 F2274:G2274 I2278 F2280:F2281 M2266:O2270 F2265:F2268 N2255:N2256 D2252:D2253 B2252 C2265:C2272 N2263 C2257:C2263 F2263:G2263 O2263:O2264 J2265:L2270 M2265:N2265 C2274:C2275 I2265:I2266 G2265:H2265 D2281 C2280:D2280 H2274:H2281 C2277:C2279 C2281:C2282">
    <cfRule type="containsText" dxfId="1094" priority="295" stopIfTrue="1" operator="containsText" text="dsoy jktdh; fo|ky;ksa esa iz;ksx gsrq fu%'kqYd">
      <formula>NOT(ISERROR(SEARCH("dsoy jktdh; fo|ky;ksa esa iz;ksx gsrq fu%'kqYd",B2252)))</formula>
    </cfRule>
  </conditionalFormatting>
  <conditionalFormatting sqref="F2277:G2281">
    <cfRule type="cellIs" dxfId="1093" priority="293" operator="equal">
      <formula>"0/200"</formula>
    </cfRule>
    <cfRule type="cellIs" dxfId="1092" priority="294" operator="equal">
      <formula>"0/100"</formula>
    </cfRule>
  </conditionalFormatting>
  <conditionalFormatting sqref="M2312 F2309:O2309 F2307:I2308 F2312:G2312 I2316 F2318:F2319 M2304:O2308 F2303:F2306 N2293:N2294 D2290:D2291 B2290 C2303:C2310 N2301 C2295:C2301 F2301:G2301 O2301:O2302 J2303:L2308 M2303:N2303 C2312:C2313 I2303:I2304 G2303:H2303 D2319 C2318:D2318 H2312:H2319 C2315:C2317 C2319:C2320">
    <cfRule type="containsText" dxfId="1091" priority="291" stopIfTrue="1" operator="containsText" text="f'k{kk foHkkx jktLFkku">
      <formula>NOT(ISERROR(SEARCH("f'k{kk foHkkx jktLFkku",B2290)))</formula>
    </cfRule>
    <cfRule type="containsText" dxfId="1090" priority="292" stopIfTrue="1" operator="containsText" text="iw.kkZad">
      <formula>NOT(ISERROR(SEARCH("iw.kkZad",B2290)))</formula>
    </cfRule>
  </conditionalFormatting>
  <conditionalFormatting sqref="D2318:D2319">
    <cfRule type="cellIs" dxfId="1089" priority="289" stopIfTrue="1" operator="equal">
      <formula>1800</formula>
    </cfRule>
    <cfRule type="cellIs" dxfId="1088" priority="290" stopIfTrue="1" operator="equal">
      <formula>200</formula>
    </cfRule>
  </conditionalFormatting>
  <conditionalFormatting sqref="M2312 F2309:O2309 F2307:I2308 F2312:G2312 I2316 F2318:F2319 M2304:O2308 F2303:F2306 N2293:N2294 D2290:D2291 B2290 C2303:C2310 N2301 C2295:C2301 F2301:G2301 O2301:O2302 J2303:L2308 M2303:N2303 C2312:C2313 I2303:I2304 G2303:H2303 D2319 C2318:D2318 H2312:H2319 C2315:C2317 C2319:C2320">
    <cfRule type="containsText" dxfId="1087" priority="288" stopIfTrue="1" operator="containsText" text="dsoy jktdh; fo|ky;ksa esa iz;ksx gsrq fu%'kqYd">
      <formula>NOT(ISERROR(SEARCH("dsoy jktdh; fo|ky;ksa esa iz;ksx gsrq fu%'kqYd",B2290)))</formula>
    </cfRule>
  </conditionalFormatting>
  <conditionalFormatting sqref="F2315:G2319">
    <cfRule type="cellIs" dxfId="1086" priority="286" operator="equal">
      <formula>"0/200"</formula>
    </cfRule>
    <cfRule type="cellIs" dxfId="1085" priority="287" operator="equal">
      <formula>"0/100"</formula>
    </cfRule>
  </conditionalFormatting>
  <conditionalFormatting sqref="I2353 H2348:H2355 O2341:O2348 O2326:O2339 N2340:N2346 L2340:L2348 D2326:K2328 C2326:C2329 D2352:F2356 D2332:D2337 L2326:M2337 G2352:G2355 I2348:K2348 H2332:K2337 E2332:G2338 N2326:N2338 H2340:K2346 M2340:M2350 D2341:D2349 E2340:E2349 C2340:C2350 G2340:G2349 F2340:F2350 C2332:C2338 C2352:C2357 A2326:B2362 G2356:H2356">
    <cfRule type="cellIs" dxfId="1084" priority="285" operator="equal">
      <formula>0</formula>
    </cfRule>
  </conditionalFormatting>
  <conditionalFormatting sqref="M2349 F2346:O2346 F2344:I2345 F2349:G2349 I2353 F2355:F2356 M2341:O2345 F2340:F2343 N2330:N2331 D2327:D2328 B2327 C2340:C2347 N2338 C2332:C2338 F2338:G2338 O2338:O2339 J2340:L2345 M2340:N2340 C2349:C2350 I2340:I2341 G2340:H2340 D2356 C2355:D2355 H2349:H2356 C2352:C2354 C2356:C2357">
    <cfRule type="containsText" dxfId="1083" priority="283" stopIfTrue="1" operator="containsText" text="f'k{kk foHkkx jktLFkku">
      <formula>NOT(ISERROR(SEARCH("f'k{kk foHkkx jktLFkku",B2327)))</formula>
    </cfRule>
    <cfRule type="containsText" dxfId="1082" priority="284" stopIfTrue="1" operator="containsText" text="iw.kkZad">
      <formula>NOT(ISERROR(SEARCH("iw.kkZad",B2327)))</formula>
    </cfRule>
  </conditionalFormatting>
  <conditionalFormatting sqref="D2355:D2356">
    <cfRule type="cellIs" dxfId="1081" priority="281" stopIfTrue="1" operator="equal">
      <formula>1800</formula>
    </cfRule>
    <cfRule type="cellIs" dxfId="1080" priority="282" stopIfTrue="1" operator="equal">
      <formula>200</formula>
    </cfRule>
  </conditionalFormatting>
  <conditionalFormatting sqref="M2349 F2346:O2346 F2344:I2345 F2349:G2349 I2353 F2355:F2356 M2341:O2345 F2340:F2343 N2330:N2331 D2327:D2328 B2327 C2340:C2347 N2338 C2332:C2338 F2338:G2338 O2338:O2339 J2340:L2345 M2340:N2340 C2349:C2350 I2340:I2341 G2340:H2340 D2356 C2355:D2355 H2349:H2356 C2352:C2354 C2356:C2357">
    <cfRule type="containsText" dxfId="1079" priority="280" stopIfTrue="1" operator="containsText" text="dsoy jktdh; fo|ky;ksa esa iz;ksx gsrq fu%'kqYd">
      <formula>NOT(ISERROR(SEARCH("dsoy jktdh; fo|ky;ksa esa iz;ksx gsrq fu%'kqYd",B2327)))</formula>
    </cfRule>
  </conditionalFormatting>
  <conditionalFormatting sqref="F2352:G2356">
    <cfRule type="cellIs" dxfId="1078" priority="278" operator="equal">
      <formula>"0/200"</formula>
    </cfRule>
    <cfRule type="cellIs" dxfId="1077" priority="279" operator="equal">
      <formula>"0/100"</formula>
    </cfRule>
  </conditionalFormatting>
  <conditionalFormatting sqref="M2387 F2384:O2384 F2382:I2383 F2387:G2387 I2391 F2393:F2394 M2379:O2383 F2378:F2381 N2368:N2369 D2365:D2366 B2365 C2378:C2385 N2376 C2370:C2376 F2376:G2376 O2376:O2377 J2378:L2383 M2378:N2378 C2387:C2388 I2378:I2379 G2378:H2378 D2394 C2393:D2393 H2387:H2394 C2390:C2392 C2394:C2395">
    <cfRule type="containsText" dxfId="1076" priority="276" stopIfTrue="1" operator="containsText" text="f'k{kk foHkkx jktLFkku">
      <formula>NOT(ISERROR(SEARCH("f'k{kk foHkkx jktLFkku",B2365)))</formula>
    </cfRule>
    <cfRule type="containsText" dxfId="1075" priority="277" stopIfTrue="1" operator="containsText" text="iw.kkZad">
      <formula>NOT(ISERROR(SEARCH("iw.kkZad",B2365)))</formula>
    </cfRule>
  </conditionalFormatting>
  <conditionalFormatting sqref="D2393:D2394">
    <cfRule type="cellIs" dxfId="1074" priority="274" stopIfTrue="1" operator="equal">
      <formula>1800</formula>
    </cfRule>
    <cfRule type="cellIs" dxfId="1073" priority="275" stopIfTrue="1" operator="equal">
      <formula>200</formula>
    </cfRule>
  </conditionalFormatting>
  <conditionalFormatting sqref="M2387 F2384:O2384 F2382:I2383 F2387:G2387 I2391 F2393:F2394 M2379:O2383 F2378:F2381 N2368:N2369 D2365:D2366 B2365 C2378:C2385 N2376 C2370:C2376 F2376:G2376 O2376:O2377 J2378:L2383 M2378:N2378 C2387:C2388 I2378:I2379 G2378:H2378 D2394 C2393:D2393 H2387:H2394 C2390:C2392 C2394:C2395">
    <cfRule type="containsText" dxfId="1072" priority="273" stopIfTrue="1" operator="containsText" text="dsoy jktdh; fo|ky;ksa esa iz;ksx gsrq fu%'kqYd">
      <formula>NOT(ISERROR(SEARCH("dsoy jktdh; fo|ky;ksa esa iz;ksx gsrq fu%'kqYd",B2365)))</formula>
    </cfRule>
  </conditionalFormatting>
  <conditionalFormatting sqref="F2390:G2394">
    <cfRule type="cellIs" dxfId="1071" priority="271" operator="equal">
      <formula>"0/200"</formula>
    </cfRule>
    <cfRule type="cellIs" dxfId="1070" priority="272" operator="equal">
      <formula>"0/100"</formula>
    </cfRule>
  </conditionalFormatting>
  <conditionalFormatting sqref="I2428 H2423:H2430 O2416:O2423 O2401:O2414 N2415:N2421 L2415:L2423 D2401:K2403 C2401:C2404 D2427:F2431 D2407:D2412 L2401:M2412 G2427:G2430 I2423:K2423 H2407:K2412 E2407:G2413 N2401:N2413 H2415:K2421 M2415:M2425 D2416:D2424 E2415:E2424 C2415:C2425 G2415:G2424 F2415:F2425 C2407:C2413 C2427:C2432 A2401:B2437 G2431:H2431">
    <cfRule type="cellIs" dxfId="1069" priority="270" operator="equal">
      <formula>0</formula>
    </cfRule>
  </conditionalFormatting>
  <conditionalFormatting sqref="M2424 F2421:O2421 F2419:I2420 F2424:G2424 I2428 F2430:F2431 M2416:O2420 F2415:F2418 N2405:N2406 D2402:D2403 B2402 C2415:C2422 N2413 C2407:C2413 F2413:G2413 O2413:O2414 J2415:L2420 M2415:N2415 C2424:C2425 I2415:I2416 G2415:H2415 D2431 C2430:D2430 H2424:H2431 C2427:C2429 C2431:C2432">
    <cfRule type="containsText" dxfId="1068" priority="268" stopIfTrue="1" operator="containsText" text="f'k{kk foHkkx jktLFkku">
      <formula>NOT(ISERROR(SEARCH("f'k{kk foHkkx jktLFkku",B2402)))</formula>
    </cfRule>
    <cfRule type="containsText" dxfId="1067" priority="269" stopIfTrue="1" operator="containsText" text="iw.kkZad">
      <formula>NOT(ISERROR(SEARCH("iw.kkZad",B2402)))</formula>
    </cfRule>
  </conditionalFormatting>
  <conditionalFormatting sqref="D2430:D2431">
    <cfRule type="cellIs" dxfId="1066" priority="266" stopIfTrue="1" operator="equal">
      <formula>1800</formula>
    </cfRule>
    <cfRule type="cellIs" dxfId="1065" priority="267" stopIfTrue="1" operator="equal">
      <formula>200</formula>
    </cfRule>
  </conditionalFormatting>
  <conditionalFormatting sqref="M2424 F2421:O2421 F2419:I2420 F2424:G2424 I2428 F2430:F2431 M2416:O2420 F2415:F2418 N2405:N2406 D2402:D2403 B2402 C2415:C2422 N2413 C2407:C2413 F2413:G2413 O2413:O2414 J2415:L2420 M2415:N2415 C2424:C2425 I2415:I2416 G2415:H2415 D2431 C2430:D2430 H2424:H2431 C2427:C2429 C2431:C2432">
    <cfRule type="containsText" dxfId="1064" priority="265" stopIfTrue="1" operator="containsText" text="dsoy jktdh; fo|ky;ksa esa iz;ksx gsrq fu%'kqYd">
      <formula>NOT(ISERROR(SEARCH("dsoy jktdh; fo|ky;ksa esa iz;ksx gsrq fu%'kqYd",B2402)))</formula>
    </cfRule>
  </conditionalFormatting>
  <conditionalFormatting sqref="F2427:G2431">
    <cfRule type="cellIs" dxfId="1063" priority="263" operator="equal">
      <formula>"0/200"</formula>
    </cfRule>
    <cfRule type="cellIs" dxfId="1062" priority="264" operator="equal">
      <formula>"0/100"</formula>
    </cfRule>
  </conditionalFormatting>
  <conditionalFormatting sqref="M2462 F2459:O2459 F2457:I2458 F2462:G2462 I2466 F2468:F2469 M2454:O2458 F2453:F2456 N2443:N2444 D2440:D2441 B2440 C2453:C2460 N2451 C2445:C2451 F2451:G2451 O2451:O2452 J2453:L2458 M2453:N2453 C2462:C2463 I2453:I2454 G2453:H2453 D2469 C2468:D2468 H2462:H2469 C2465:C2467 C2469:C2470">
    <cfRule type="containsText" dxfId="1061" priority="261" stopIfTrue="1" operator="containsText" text="f'k{kk foHkkx jktLFkku">
      <formula>NOT(ISERROR(SEARCH("f'k{kk foHkkx jktLFkku",B2440)))</formula>
    </cfRule>
    <cfRule type="containsText" dxfId="1060" priority="262" stopIfTrue="1" operator="containsText" text="iw.kkZad">
      <formula>NOT(ISERROR(SEARCH("iw.kkZad",B2440)))</formula>
    </cfRule>
  </conditionalFormatting>
  <conditionalFormatting sqref="D2468:D2469">
    <cfRule type="cellIs" dxfId="1059" priority="259" stopIfTrue="1" operator="equal">
      <formula>1800</formula>
    </cfRule>
    <cfRule type="cellIs" dxfId="1058" priority="260" stopIfTrue="1" operator="equal">
      <formula>200</formula>
    </cfRule>
  </conditionalFormatting>
  <conditionalFormatting sqref="M2462 F2459:O2459 F2457:I2458 F2462:G2462 I2466 F2468:F2469 M2454:O2458 F2453:F2456 N2443:N2444 D2440:D2441 B2440 C2453:C2460 N2451 C2445:C2451 F2451:G2451 O2451:O2452 J2453:L2458 M2453:N2453 C2462:C2463 I2453:I2454 G2453:H2453 D2469 C2468:D2468 H2462:H2469 C2465:C2467 C2469:C2470">
    <cfRule type="containsText" dxfId="1057" priority="258" stopIfTrue="1" operator="containsText" text="dsoy jktdh; fo|ky;ksa esa iz;ksx gsrq fu%'kqYd">
      <formula>NOT(ISERROR(SEARCH("dsoy jktdh; fo|ky;ksa esa iz;ksx gsrq fu%'kqYd",B2440)))</formula>
    </cfRule>
  </conditionalFormatting>
  <conditionalFormatting sqref="F2465:G2469">
    <cfRule type="cellIs" dxfId="1056" priority="256" operator="equal">
      <formula>"0/200"</formula>
    </cfRule>
    <cfRule type="cellIs" dxfId="1055" priority="257" operator="equal">
      <formula>"0/100"</formula>
    </cfRule>
  </conditionalFormatting>
  <conditionalFormatting sqref="I2503 H2498:H2505 O2491:O2498 O2476:O2489 N2490:N2496 L2490:L2498 D2476:K2478 C2476:C2479 D2502:F2506 D2482:D2487 L2476:M2487 G2502:G2505 I2498:K2498 H2482:K2487 E2482:G2488 N2476:N2488 H2490:K2496 M2490:M2500 D2491:D2499 E2490:E2499 C2490:C2500 G2490:G2499 F2490:F2500 C2482:C2488 C2502:C2507 A2476:B2512 G2506:H2506">
    <cfRule type="cellIs" dxfId="1054" priority="255" operator="equal">
      <formula>0</formula>
    </cfRule>
  </conditionalFormatting>
  <conditionalFormatting sqref="M2499 F2496:O2496 F2494:I2495 F2499:G2499 I2503 F2505:F2506 M2491:O2495 F2490:F2493 N2480:N2481 D2477:D2478 B2477 C2490:C2497 N2488 C2482:C2488 F2488:G2488 O2488:O2489 J2490:L2495 M2490:N2490 C2499:C2500 I2490:I2491 G2490:H2490 D2506 C2505:D2505 H2499:H2506 C2502:C2504 C2506:C2507">
    <cfRule type="containsText" dxfId="1053" priority="253" stopIfTrue="1" operator="containsText" text="f'k{kk foHkkx jktLFkku">
      <formula>NOT(ISERROR(SEARCH("f'k{kk foHkkx jktLFkku",B2477)))</formula>
    </cfRule>
    <cfRule type="containsText" dxfId="1052" priority="254" stopIfTrue="1" operator="containsText" text="iw.kkZad">
      <formula>NOT(ISERROR(SEARCH("iw.kkZad",B2477)))</formula>
    </cfRule>
  </conditionalFormatting>
  <conditionalFormatting sqref="D2505:D2506">
    <cfRule type="cellIs" dxfId="1051" priority="251" stopIfTrue="1" operator="equal">
      <formula>1800</formula>
    </cfRule>
    <cfRule type="cellIs" dxfId="1050" priority="252" stopIfTrue="1" operator="equal">
      <formula>200</formula>
    </cfRule>
  </conditionalFormatting>
  <conditionalFormatting sqref="M2499 F2496:O2496 F2494:I2495 F2499:G2499 I2503 F2505:F2506 M2491:O2495 F2490:F2493 N2480:N2481 D2477:D2478 B2477 C2490:C2497 N2488 C2482:C2488 F2488:G2488 O2488:O2489 J2490:L2495 M2490:N2490 C2499:C2500 I2490:I2491 G2490:H2490 D2506 C2505:D2505 H2499:H2506 C2502:C2504 C2506:C2507">
    <cfRule type="containsText" dxfId="1049" priority="250" stopIfTrue="1" operator="containsText" text="dsoy jktdh; fo|ky;ksa esa iz;ksx gsrq fu%'kqYd">
      <formula>NOT(ISERROR(SEARCH("dsoy jktdh; fo|ky;ksa esa iz;ksx gsrq fu%'kqYd",B2477)))</formula>
    </cfRule>
  </conditionalFormatting>
  <conditionalFormatting sqref="F2502:G2506">
    <cfRule type="cellIs" dxfId="1048" priority="248" operator="equal">
      <formula>"0/200"</formula>
    </cfRule>
    <cfRule type="cellIs" dxfId="1047" priority="249" operator="equal">
      <formula>"0/100"</formula>
    </cfRule>
  </conditionalFormatting>
  <conditionalFormatting sqref="M2537 F2534:O2534 F2532:I2533 F2537:G2537 I2541 F2543:F2544 M2529:O2533 F2528:F2531 N2518:N2519 D2515:D2516 B2515 C2528:C2535 N2526 C2520:C2526 F2526:G2526 O2526:O2527 J2528:L2533 M2528:N2528 C2537:C2538 I2528:I2529 G2528:H2528 D2544 C2543:D2543 H2537:H2544 C2540:C2542 C2544:C2545">
    <cfRule type="containsText" dxfId="1046" priority="246" stopIfTrue="1" operator="containsText" text="f'k{kk foHkkx jktLFkku">
      <formula>NOT(ISERROR(SEARCH("f'k{kk foHkkx jktLFkku",B2515)))</formula>
    </cfRule>
    <cfRule type="containsText" dxfId="1045" priority="247" stopIfTrue="1" operator="containsText" text="iw.kkZad">
      <formula>NOT(ISERROR(SEARCH("iw.kkZad",B2515)))</formula>
    </cfRule>
  </conditionalFormatting>
  <conditionalFormatting sqref="D2543:D2544">
    <cfRule type="cellIs" dxfId="1044" priority="244" stopIfTrue="1" operator="equal">
      <formula>1800</formula>
    </cfRule>
    <cfRule type="cellIs" dxfId="1043" priority="245" stopIfTrue="1" operator="equal">
      <formula>200</formula>
    </cfRule>
  </conditionalFormatting>
  <conditionalFormatting sqref="M2537 F2534:O2534 F2532:I2533 F2537:G2537 I2541 F2543:F2544 M2529:O2533 F2528:F2531 N2518:N2519 D2515:D2516 B2515 C2528:C2535 N2526 C2520:C2526 F2526:G2526 O2526:O2527 J2528:L2533 M2528:N2528 C2537:C2538 I2528:I2529 G2528:H2528 D2544 C2543:D2543 H2537:H2544 C2540:C2542 C2544:C2545">
    <cfRule type="containsText" dxfId="1042" priority="243" stopIfTrue="1" operator="containsText" text="dsoy jktdh; fo|ky;ksa esa iz;ksx gsrq fu%'kqYd">
      <formula>NOT(ISERROR(SEARCH("dsoy jktdh; fo|ky;ksa esa iz;ksx gsrq fu%'kqYd",B2515)))</formula>
    </cfRule>
  </conditionalFormatting>
  <conditionalFormatting sqref="F2540:G2544">
    <cfRule type="cellIs" dxfId="1041" priority="241" operator="equal">
      <formula>"0/200"</formula>
    </cfRule>
    <cfRule type="cellIs" dxfId="1040" priority="242" operator="equal">
      <formula>"0/100"</formula>
    </cfRule>
  </conditionalFormatting>
  <conditionalFormatting sqref="I2578 H2573:H2580 O2566:O2573 O2551:O2564 N2565:N2571 L2565:L2573 D2551:K2553 C2551:C2554 D2577:F2581 D2557:D2562 L2551:M2562 G2577:G2580 I2573:K2573 H2557:K2562 E2557:G2563 N2551:N2563 H2565:K2571 M2565:M2575 D2566:D2574 E2565:E2574 C2565:C2575 G2565:G2574 F2565:F2575 C2557:C2563 C2577:C2582 A2551:B2587 G2581:H2581">
    <cfRule type="cellIs" dxfId="1039" priority="240" operator="equal">
      <formula>0</formula>
    </cfRule>
  </conditionalFormatting>
  <conditionalFormatting sqref="M2574 F2571:O2571 F2569:I2570 F2574:G2574 I2578 F2580:F2581 M2566:O2570 F2565:F2568 N2555:N2556 D2552:D2553 B2552 C2565:C2572 N2563 C2557:C2563 F2563:G2563 O2563:O2564 J2565:L2570 M2565:N2565 C2574:C2575 I2565:I2566 G2565:H2565 D2581 C2580:D2580 H2574:H2581 C2577:C2579 C2581:C2582">
    <cfRule type="containsText" dxfId="1038" priority="238" stopIfTrue="1" operator="containsText" text="f'k{kk foHkkx jktLFkku">
      <formula>NOT(ISERROR(SEARCH("f'k{kk foHkkx jktLFkku",B2552)))</formula>
    </cfRule>
    <cfRule type="containsText" dxfId="1037" priority="239" stopIfTrue="1" operator="containsText" text="iw.kkZad">
      <formula>NOT(ISERROR(SEARCH("iw.kkZad",B2552)))</formula>
    </cfRule>
  </conditionalFormatting>
  <conditionalFormatting sqref="D2580:D2581">
    <cfRule type="cellIs" dxfId="1036" priority="236" stopIfTrue="1" operator="equal">
      <formula>1800</formula>
    </cfRule>
    <cfRule type="cellIs" dxfId="1035" priority="237" stopIfTrue="1" operator="equal">
      <formula>200</formula>
    </cfRule>
  </conditionalFormatting>
  <conditionalFormatting sqref="M2574 F2571:O2571 F2569:I2570 F2574:G2574 I2578 F2580:F2581 M2566:O2570 F2565:F2568 N2555:N2556 D2552:D2553 B2552 C2565:C2572 N2563 C2557:C2563 F2563:G2563 O2563:O2564 J2565:L2570 M2565:N2565 C2574:C2575 I2565:I2566 G2565:H2565 D2581 C2580:D2580 H2574:H2581 C2577:C2579 C2581:C2582">
    <cfRule type="containsText" dxfId="1034" priority="235" stopIfTrue="1" operator="containsText" text="dsoy jktdh; fo|ky;ksa esa iz;ksx gsrq fu%'kqYd">
      <formula>NOT(ISERROR(SEARCH("dsoy jktdh; fo|ky;ksa esa iz;ksx gsrq fu%'kqYd",B2552)))</formula>
    </cfRule>
  </conditionalFormatting>
  <conditionalFormatting sqref="F2577:G2581">
    <cfRule type="cellIs" dxfId="1033" priority="233" operator="equal">
      <formula>"0/200"</formula>
    </cfRule>
    <cfRule type="cellIs" dxfId="1032" priority="234" operator="equal">
      <formula>"0/100"</formula>
    </cfRule>
  </conditionalFormatting>
  <conditionalFormatting sqref="M2612 F2609:O2609 F2607:I2608 F2612:G2612 I2616 F2618:F2619 M2604:O2608 F2603:F2606 N2593:N2594 D2590:D2591 B2590 C2603:C2610 N2601 C2595:C2601 F2601:G2601 O2601:O2602 J2603:L2608 M2603:N2603 C2612:C2613 I2603:I2604 G2603:H2603 D2619 C2618:D2618 H2612:H2619 C2615:C2617 C2619:C2620">
    <cfRule type="containsText" dxfId="1031" priority="231" stopIfTrue="1" operator="containsText" text="f'k{kk foHkkx jktLFkku">
      <formula>NOT(ISERROR(SEARCH("f'k{kk foHkkx jktLFkku",B2590)))</formula>
    </cfRule>
    <cfRule type="containsText" dxfId="1030" priority="232" stopIfTrue="1" operator="containsText" text="iw.kkZad">
      <formula>NOT(ISERROR(SEARCH("iw.kkZad",B2590)))</formula>
    </cfRule>
  </conditionalFormatting>
  <conditionalFormatting sqref="D2618:D2619">
    <cfRule type="cellIs" dxfId="1029" priority="229" stopIfTrue="1" operator="equal">
      <formula>1800</formula>
    </cfRule>
    <cfRule type="cellIs" dxfId="1028" priority="230" stopIfTrue="1" operator="equal">
      <formula>200</formula>
    </cfRule>
  </conditionalFormatting>
  <conditionalFormatting sqref="M2612 F2609:O2609 F2607:I2608 F2612:G2612 I2616 F2618:F2619 M2604:O2608 F2603:F2606 N2593:N2594 D2590:D2591 B2590 C2603:C2610 N2601 C2595:C2601 F2601:G2601 O2601:O2602 J2603:L2608 M2603:N2603 C2612:C2613 I2603:I2604 G2603:H2603 D2619 C2618:D2618 H2612:H2619 C2615:C2617 C2619:C2620">
    <cfRule type="containsText" dxfId="1027" priority="228" stopIfTrue="1" operator="containsText" text="dsoy jktdh; fo|ky;ksa esa iz;ksx gsrq fu%'kqYd">
      <formula>NOT(ISERROR(SEARCH("dsoy jktdh; fo|ky;ksa esa iz;ksx gsrq fu%'kqYd",B2590)))</formula>
    </cfRule>
  </conditionalFormatting>
  <conditionalFormatting sqref="F2615:G2619">
    <cfRule type="cellIs" dxfId="1026" priority="226" operator="equal">
      <formula>"0/200"</formula>
    </cfRule>
    <cfRule type="cellIs" dxfId="1025" priority="227" operator="equal">
      <formula>"0/100"</formula>
    </cfRule>
  </conditionalFormatting>
  <conditionalFormatting sqref="I2653 H2648:H2655 O2641:O2648 O2626:O2639 N2640:N2646 L2640:L2648 D2626:K2628 C2626:C2629 D2652:F2656 D2632:D2637 L2626:M2637 G2652:G2655 I2648:K2648 H2632:K2637 E2632:G2638 N2626:N2638 H2640:K2646 M2640:M2650 D2641:D2649 E2640:E2649 C2640:C2650 G2640:G2649 F2640:F2650 C2632:C2638 C2652:C2657 A2626:B2662 G2656:H2656">
    <cfRule type="cellIs" dxfId="1024" priority="225" operator="equal">
      <formula>0</formula>
    </cfRule>
  </conditionalFormatting>
  <conditionalFormatting sqref="M2649 F2646:O2646 F2644:I2645 F2649:G2649 I2653 F2655:F2656 M2641:O2645 F2640:F2643 N2630:N2631 D2627:D2628 B2627 C2640:C2647 N2638 C2632:C2638 F2638:G2638 O2638:O2639 J2640:L2645 M2640:N2640 C2649:C2650 I2640:I2641 G2640:H2640 D2656 C2655:D2655 H2649:H2656 C2652:C2654 C2656:C2657">
    <cfRule type="containsText" dxfId="1023" priority="223" stopIfTrue="1" operator="containsText" text="f'k{kk foHkkx jktLFkku">
      <formula>NOT(ISERROR(SEARCH("f'k{kk foHkkx jktLFkku",B2627)))</formula>
    </cfRule>
    <cfRule type="containsText" dxfId="1022" priority="224" stopIfTrue="1" operator="containsText" text="iw.kkZad">
      <formula>NOT(ISERROR(SEARCH("iw.kkZad",B2627)))</formula>
    </cfRule>
  </conditionalFormatting>
  <conditionalFormatting sqref="D2655:D2656">
    <cfRule type="cellIs" dxfId="1021" priority="221" stopIfTrue="1" operator="equal">
      <formula>1800</formula>
    </cfRule>
    <cfRule type="cellIs" dxfId="1020" priority="222" stopIfTrue="1" operator="equal">
      <formula>200</formula>
    </cfRule>
  </conditionalFormatting>
  <conditionalFormatting sqref="M2649 F2646:O2646 F2644:I2645 F2649:G2649 I2653 F2655:F2656 M2641:O2645 F2640:F2643 N2630:N2631 D2627:D2628 B2627 C2640:C2647 N2638 C2632:C2638 F2638:G2638 O2638:O2639 J2640:L2645 M2640:N2640 C2649:C2650 I2640:I2641 G2640:H2640 D2656 C2655:D2655 H2649:H2656 C2652:C2654 C2656:C2657">
    <cfRule type="containsText" dxfId="1019" priority="220" stopIfTrue="1" operator="containsText" text="dsoy jktdh; fo|ky;ksa esa iz;ksx gsrq fu%'kqYd">
      <formula>NOT(ISERROR(SEARCH("dsoy jktdh; fo|ky;ksa esa iz;ksx gsrq fu%'kqYd",B2627)))</formula>
    </cfRule>
  </conditionalFormatting>
  <conditionalFormatting sqref="F2652:G2656">
    <cfRule type="cellIs" dxfId="1018" priority="218" operator="equal">
      <formula>"0/200"</formula>
    </cfRule>
    <cfRule type="cellIs" dxfId="1017" priority="219" operator="equal">
      <formula>"0/100"</formula>
    </cfRule>
  </conditionalFormatting>
  <conditionalFormatting sqref="M2687 F2684:O2684 F2682:I2683 F2687:G2687 I2691 F2693:F2694 M2679:O2683 F2678:F2681 N2668:N2669 D2665:D2666 B2665 C2678:C2685 N2676 C2670:C2676 F2676:G2676 O2676:O2677 J2678:L2683 M2678:N2678 C2687:C2688 I2678:I2679 G2678:H2678 D2694 C2693:D2693 H2687:H2694 C2690:C2692 C2694:C2695">
    <cfRule type="containsText" dxfId="1016" priority="216" stopIfTrue="1" operator="containsText" text="f'k{kk foHkkx jktLFkku">
      <formula>NOT(ISERROR(SEARCH("f'k{kk foHkkx jktLFkku",B2665)))</formula>
    </cfRule>
    <cfRule type="containsText" dxfId="1015" priority="217" stopIfTrue="1" operator="containsText" text="iw.kkZad">
      <formula>NOT(ISERROR(SEARCH("iw.kkZad",B2665)))</formula>
    </cfRule>
  </conditionalFormatting>
  <conditionalFormatting sqref="D2693:D2694">
    <cfRule type="cellIs" dxfId="1014" priority="214" stopIfTrue="1" operator="equal">
      <formula>1800</formula>
    </cfRule>
    <cfRule type="cellIs" dxfId="1013" priority="215" stopIfTrue="1" operator="equal">
      <formula>200</formula>
    </cfRule>
  </conditionalFormatting>
  <conditionalFormatting sqref="M2687 F2684:O2684 F2682:I2683 F2687:G2687 I2691 F2693:F2694 M2679:O2683 F2678:F2681 N2668:N2669 D2665:D2666 B2665 C2678:C2685 N2676 C2670:C2676 F2676:G2676 O2676:O2677 J2678:L2683 M2678:N2678 C2687:C2688 I2678:I2679 G2678:H2678 D2694 C2693:D2693 H2687:H2694 C2690:C2692 C2694:C2695">
    <cfRule type="containsText" dxfId="1012" priority="213" stopIfTrue="1" operator="containsText" text="dsoy jktdh; fo|ky;ksa esa iz;ksx gsrq fu%'kqYd">
      <formula>NOT(ISERROR(SEARCH("dsoy jktdh; fo|ky;ksa esa iz;ksx gsrq fu%'kqYd",B2665)))</formula>
    </cfRule>
  </conditionalFormatting>
  <conditionalFormatting sqref="F2690:G2694">
    <cfRule type="cellIs" dxfId="1011" priority="211" operator="equal">
      <formula>"0/200"</formula>
    </cfRule>
    <cfRule type="cellIs" dxfId="1010" priority="212" operator="equal">
      <formula>"0/100"</formula>
    </cfRule>
  </conditionalFormatting>
  <conditionalFormatting sqref="I2728 H2723:H2730 O2716:O2723 O2701:O2714 N2715:N2721 L2715:L2723 D2701:K2703 C2701:C2704 D2727:F2731 D2707:D2712 L2701:M2712 G2727:G2730 I2723:K2723 H2707:K2712 E2707:G2713 N2701:N2713 H2715:K2721 M2715:M2725 D2716:D2724 E2715:E2724 C2715:C2725 G2715:G2724 F2715:F2725 C2707:C2713 C2727:C2732 A2701:B2737 G2731:H2731">
    <cfRule type="cellIs" dxfId="1009" priority="210" operator="equal">
      <formula>0</formula>
    </cfRule>
  </conditionalFormatting>
  <conditionalFormatting sqref="M2724 F2721:O2721 F2719:I2720 F2724:G2724 I2728 F2730:F2731 M2716:O2720 F2715:F2718 N2705:N2706 D2702:D2703 B2702 C2715:C2722 N2713 C2707:C2713 F2713:G2713 O2713:O2714 J2715:L2720 M2715:N2715 C2724:C2725 I2715:I2716 G2715:H2715 D2731 C2730:D2730 H2724:H2731 C2727:C2729 C2731:C2732">
    <cfRule type="containsText" dxfId="1008" priority="208" stopIfTrue="1" operator="containsText" text="f'k{kk foHkkx jktLFkku">
      <formula>NOT(ISERROR(SEARCH("f'k{kk foHkkx jktLFkku",B2702)))</formula>
    </cfRule>
    <cfRule type="containsText" dxfId="1007" priority="209" stopIfTrue="1" operator="containsText" text="iw.kkZad">
      <formula>NOT(ISERROR(SEARCH("iw.kkZad",B2702)))</formula>
    </cfRule>
  </conditionalFormatting>
  <conditionalFormatting sqref="D2730:D2731">
    <cfRule type="cellIs" dxfId="1006" priority="206" stopIfTrue="1" operator="equal">
      <formula>1800</formula>
    </cfRule>
    <cfRule type="cellIs" dxfId="1005" priority="207" stopIfTrue="1" operator="equal">
      <formula>200</formula>
    </cfRule>
  </conditionalFormatting>
  <conditionalFormatting sqref="M2724 F2721:O2721 F2719:I2720 F2724:G2724 I2728 F2730:F2731 M2716:O2720 F2715:F2718 N2705:N2706 D2702:D2703 B2702 C2715:C2722 N2713 C2707:C2713 F2713:G2713 O2713:O2714 J2715:L2720 M2715:N2715 C2724:C2725 I2715:I2716 G2715:H2715 D2731 C2730:D2730 H2724:H2731 C2727:C2729 C2731:C2732">
    <cfRule type="containsText" dxfId="1004" priority="205" stopIfTrue="1" operator="containsText" text="dsoy jktdh; fo|ky;ksa esa iz;ksx gsrq fu%'kqYd">
      <formula>NOT(ISERROR(SEARCH("dsoy jktdh; fo|ky;ksa esa iz;ksx gsrq fu%'kqYd",B2702)))</formula>
    </cfRule>
  </conditionalFormatting>
  <conditionalFormatting sqref="F2727:G2731">
    <cfRule type="cellIs" dxfId="1003" priority="203" operator="equal">
      <formula>"0/200"</formula>
    </cfRule>
    <cfRule type="cellIs" dxfId="1002" priority="204" operator="equal">
      <formula>"0/100"</formula>
    </cfRule>
  </conditionalFormatting>
  <conditionalFormatting sqref="M2762 F2759:O2759 F2757:I2758 F2762:G2762 I2766 F2768:F2769 M2754:O2758 F2753:F2756 N2743:N2744 D2740:D2741 B2740 C2753:C2760 N2751 C2745:C2751 F2751:G2751 O2751:O2752 J2753:L2758 M2753:N2753 C2762:C2763 I2753:I2754 G2753:H2753 D2769 C2768:D2768 H2762:H2769 C2765:C2767 C2769:C2770">
    <cfRule type="containsText" dxfId="1001" priority="201" stopIfTrue="1" operator="containsText" text="f'k{kk foHkkx jktLFkku">
      <formula>NOT(ISERROR(SEARCH("f'k{kk foHkkx jktLFkku",B2740)))</formula>
    </cfRule>
    <cfRule type="containsText" dxfId="1000" priority="202" stopIfTrue="1" operator="containsText" text="iw.kkZad">
      <formula>NOT(ISERROR(SEARCH("iw.kkZad",B2740)))</formula>
    </cfRule>
  </conditionalFormatting>
  <conditionalFormatting sqref="D2768:D2769">
    <cfRule type="cellIs" dxfId="999" priority="199" stopIfTrue="1" operator="equal">
      <formula>1800</formula>
    </cfRule>
    <cfRule type="cellIs" dxfId="998" priority="200" stopIfTrue="1" operator="equal">
      <formula>200</formula>
    </cfRule>
  </conditionalFormatting>
  <conditionalFormatting sqref="M2762 F2759:O2759 F2757:I2758 F2762:G2762 I2766 F2768:F2769 M2754:O2758 F2753:F2756 N2743:N2744 D2740:D2741 B2740 C2753:C2760 N2751 C2745:C2751 F2751:G2751 O2751:O2752 J2753:L2758 M2753:N2753 C2762:C2763 I2753:I2754 G2753:H2753 D2769 C2768:D2768 H2762:H2769 C2765:C2767 C2769:C2770">
    <cfRule type="containsText" dxfId="997" priority="198" stopIfTrue="1" operator="containsText" text="dsoy jktdh; fo|ky;ksa esa iz;ksx gsrq fu%'kqYd">
      <formula>NOT(ISERROR(SEARCH("dsoy jktdh; fo|ky;ksa esa iz;ksx gsrq fu%'kqYd",B2740)))</formula>
    </cfRule>
  </conditionalFormatting>
  <conditionalFormatting sqref="F2765:G2769">
    <cfRule type="cellIs" dxfId="996" priority="196" operator="equal">
      <formula>"0/200"</formula>
    </cfRule>
    <cfRule type="cellIs" dxfId="995" priority="197" operator="equal">
      <formula>"0/100"</formula>
    </cfRule>
  </conditionalFormatting>
  <conditionalFormatting sqref="I2803 H2798:H2805 O2791:O2798 O2776:O2789 N2790:N2796 L2790:L2798 D2776:K2778 C2776:C2779 D2802:F2806 D2782:D2787 L2776:M2787 G2802:G2805 I2798:K2798 H2782:K2787 E2782:G2788 N2776:N2788 H2790:K2796 M2790:M2800 D2791:D2799 E2790:E2799 C2790:C2800 G2790:G2799 F2790:F2800 C2782:C2788 C2802:C2807 A2776:B2812 G2806:H2806">
    <cfRule type="cellIs" dxfId="994" priority="195" operator="equal">
      <formula>0</formula>
    </cfRule>
  </conditionalFormatting>
  <conditionalFormatting sqref="M2799 F2796:O2796 F2794:I2795 F2799:G2799 I2803 F2805:F2806 M2791:O2795 F2790:F2793 N2780:N2781 D2777:D2778 B2777 C2790:C2797 N2788 C2782:C2788 F2788:G2788 O2788:O2789 J2790:L2795 M2790:N2790 C2799:C2800 I2790:I2791 G2790:H2790 D2806 C2805:D2805 H2799:H2806 C2802:C2804 C2806:C2807">
    <cfRule type="containsText" dxfId="993" priority="193" stopIfTrue="1" operator="containsText" text="f'k{kk foHkkx jktLFkku">
      <formula>NOT(ISERROR(SEARCH("f'k{kk foHkkx jktLFkku",B2777)))</formula>
    </cfRule>
    <cfRule type="containsText" dxfId="992" priority="194" stopIfTrue="1" operator="containsText" text="iw.kkZad">
      <formula>NOT(ISERROR(SEARCH("iw.kkZad",B2777)))</formula>
    </cfRule>
  </conditionalFormatting>
  <conditionalFormatting sqref="D2805:D2806">
    <cfRule type="cellIs" dxfId="991" priority="191" stopIfTrue="1" operator="equal">
      <formula>1800</formula>
    </cfRule>
    <cfRule type="cellIs" dxfId="990" priority="192" stopIfTrue="1" operator="equal">
      <formula>200</formula>
    </cfRule>
  </conditionalFormatting>
  <conditionalFormatting sqref="M2799 F2796:O2796 F2794:I2795 F2799:G2799 I2803 F2805:F2806 M2791:O2795 F2790:F2793 N2780:N2781 D2777:D2778 B2777 C2790:C2797 N2788 C2782:C2788 F2788:G2788 O2788:O2789 J2790:L2795 M2790:N2790 C2799:C2800 I2790:I2791 G2790:H2790 D2806 C2805:D2805 H2799:H2806 C2802:C2804 C2806:C2807">
    <cfRule type="containsText" dxfId="989" priority="190" stopIfTrue="1" operator="containsText" text="dsoy jktdh; fo|ky;ksa esa iz;ksx gsrq fu%'kqYd">
      <formula>NOT(ISERROR(SEARCH("dsoy jktdh; fo|ky;ksa esa iz;ksx gsrq fu%'kqYd",B2777)))</formula>
    </cfRule>
  </conditionalFormatting>
  <conditionalFormatting sqref="F2802:G2806">
    <cfRule type="cellIs" dxfId="988" priority="188" operator="equal">
      <formula>"0/200"</formula>
    </cfRule>
    <cfRule type="cellIs" dxfId="987" priority="189" operator="equal">
      <formula>"0/100"</formula>
    </cfRule>
  </conditionalFormatting>
  <conditionalFormatting sqref="M2837 F2834:O2834 F2832:I2833 F2837:G2837 I2841 F2843:F2844 M2829:O2833 F2828:F2831 N2818:N2819 D2815:D2816 B2815 C2828:C2835 N2826 C2820:C2826 F2826:G2826 O2826:O2827 J2828:L2833 M2828:N2828 C2837:C2838 I2828:I2829 G2828:H2828 D2844 C2843:D2843 H2837:H2844 C2840:C2842 C2844:C2845">
    <cfRule type="containsText" dxfId="986" priority="186" stopIfTrue="1" operator="containsText" text="f'k{kk foHkkx jktLFkku">
      <formula>NOT(ISERROR(SEARCH("f'k{kk foHkkx jktLFkku",B2815)))</formula>
    </cfRule>
    <cfRule type="containsText" dxfId="985" priority="187" stopIfTrue="1" operator="containsText" text="iw.kkZad">
      <formula>NOT(ISERROR(SEARCH("iw.kkZad",B2815)))</formula>
    </cfRule>
  </conditionalFormatting>
  <conditionalFormatting sqref="D2843:D2844">
    <cfRule type="cellIs" dxfId="984" priority="184" stopIfTrue="1" operator="equal">
      <formula>1800</formula>
    </cfRule>
    <cfRule type="cellIs" dxfId="983" priority="185" stopIfTrue="1" operator="equal">
      <formula>200</formula>
    </cfRule>
  </conditionalFormatting>
  <conditionalFormatting sqref="M2837 F2834:O2834 F2832:I2833 F2837:G2837 I2841 F2843:F2844 M2829:O2833 F2828:F2831 N2818:N2819 D2815:D2816 B2815 C2828:C2835 N2826 C2820:C2826 F2826:G2826 O2826:O2827 J2828:L2833 M2828:N2828 C2837:C2838 I2828:I2829 G2828:H2828 D2844 C2843:D2843 H2837:H2844 C2840:C2842 C2844:C2845">
    <cfRule type="containsText" dxfId="982" priority="183" stopIfTrue="1" operator="containsText" text="dsoy jktdh; fo|ky;ksa esa iz;ksx gsrq fu%'kqYd">
      <formula>NOT(ISERROR(SEARCH("dsoy jktdh; fo|ky;ksa esa iz;ksx gsrq fu%'kqYd",B2815)))</formula>
    </cfRule>
  </conditionalFormatting>
  <conditionalFormatting sqref="F2840:G2844">
    <cfRule type="cellIs" dxfId="981" priority="181" operator="equal">
      <formula>"0/200"</formula>
    </cfRule>
    <cfRule type="cellIs" dxfId="980" priority="182" operator="equal">
      <formula>"0/100"</formula>
    </cfRule>
  </conditionalFormatting>
  <conditionalFormatting sqref="I2878 H2873:H2880 O2866:O2873 O2851:O2864 N2865:N2871 L2865:L2873 D2851:K2853 C2851:C2854 D2877:F2881 D2857:D2862 L2851:M2862 G2877:G2880 I2873:K2873 H2857:K2862 E2857:G2863 N2851:N2863 H2865:K2871 M2865:M2875 D2866:D2874 E2865:E2874 C2865:C2875 G2865:G2874 F2865:F2875 C2857:C2863 C2877:C2882 A2851:B2887 G2881:H2881">
    <cfRule type="cellIs" dxfId="979" priority="180" operator="equal">
      <formula>0</formula>
    </cfRule>
  </conditionalFormatting>
  <conditionalFormatting sqref="M2874 F2871:O2871 F2869:I2870 F2874:G2874 I2878 F2880:F2881 M2866:O2870 F2865:F2868 N2855:N2856 D2852:D2853 B2852 C2865:C2872 N2863 C2857:C2863 F2863:G2863 O2863:O2864 J2865:L2870 M2865:N2865 C2874:C2875 I2865:I2866 G2865:H2865 D2881 C2880:D2880 H2874:H2881 C2877:C2879 C2881:C2882">
    <cfRule type="containsText" dxfId="978" priority="178" stopIfTrue="1" operator="containsText" text="f'k{kk foHkkx jktLFkku">
      <formula>NOT(ISERROR(SEARCH("f'k{kk foHkkx jktLFkku",B2852)))</formula>
    </cfRule>
    <cfRule type="containsText" dxfId="977" priority="179" stopIfTrue="1" operator="containsText" text="iw.kkZad">
      <formula>NOT(ISERROR(SEARCH("iw.kkZad",B2852)))</formula>
    </cfRule>
  </conditionalFormatting>
  <conditionalFormatting sqref="D2880:D2881">
    <cfRule type="cellIs" dxfId="976" priority="176" stopIfTrue="1" operator="equal">
      <formula>1800</formula>
    </cfRule>
    <cfRule type="cellIs" dxfId="975" priority="177" stopIfTrue="1" operator="equal">
      <formula>200</formula>
    </cfRule>
  </conditionalFormatting>
  <conditionalFormatting sqref="M2874 F2871:O2871 F2869:I2870 F2874:G2874 I2878 F2880:F2881 M2866:O2870 F2865:F2868 N2855:N2856 D2852:D2853 B2852 C2865:C2872 N2863 C2857:C2863 F2863:G2863 O2863:O2864 J2865:L2870 M2865:N2865 C2874:C2875 I2865:I2866 G2865:H2865 D2881 C2880:D2880 H2874:H2881 C2877:C2879 C2881:C2882">
    <cfRule type="containsText" dxfId="974" priority="175" stopIfTrue="1" operator="containsText" text="dsoy jktdh; fo|ky;ksa esa iz;ksx gsrq fu%'kqYd">
      <formula>NOT(ISERROR(SEARCH("dsoy jktdh; fo|ky;ksa esa iz;ksx gsrq fu%'kqYd",B2852)))</formula>
    </cfRule>
  </conditionalFormatting>
  <conditionalFormatting sqref="F2877:G2881">
    <cfRule type="cellIs" dxfId="973" priority="173" operator="equal">
      <formula>"0/200"</formula>
    </cfRule>
    <cfRule type="cellIs" dxfId="972" priority="174" operator="equal">
      <formula>"0/100"</formula>
    </cfRule>
  </conditionalFormatting>
  <conditionalFormatting sqref="M2912 F2909:O2909 F2907:I2908 F2912:G2912 I2916 F2918:F2919 M2904:O2908 F2903:F2906 N2893:N2894 D2890:D2891 B2890 C2903:C2910 N2901 C2895:C2901 F2901:G2901 O2901:O2902 J2903:L2908 M2903:N2903 C2912:C2913 I2903:I2904 G2903:H2903 D2919 C2918:D2918 H2912:H2919 C2915:C2917 C2919:C2920">
    <cfRule type="containsText" dxfId="971" priority="171" stopIfTrue="1" operator="containsText" text="f'k{kk foHkkx jktLFkku">
      <formula>NOT(ISERROR(SEARCH("f'k{kk foHkkx jktLFkku",B2890)))</formula>
    </cfRule>
    <cfRule type="containsText" dxfId="970" priority="172" stopIfTrue="1" operator="containsText" text="iw.kkZad">
      <formula>NOT(ISERROR(SEARCH("iw.kkZad",B2890)))</formula>
    </cfRule>
  </conditionalFormatting>
  <conditionalFormatting sqref="D2918:D2919">
    <cfRule type="cellIs" dxfId="969" priority="169" stopIfTrue="1" operator="equal">
      <formula>1800</formula>
    </cfRule>
    <cfRule type="cellIs" dxfId="968" priority="170" stopIfTrue="1" operator="equal">
      <formula>200</formula>
    </cfRule>
  </conditionalFormatting>
  <conditionalFormatting sqref="M2912 F2909:O2909 F2907:I2908 F2912:G2912 I2916 F2918:F2919 M2904:O2908 F2903:F2906 N2893:N2894 D2890:D2891 B2890 C2903:C2910 N2901 C2895:C2901 F2901:G2901 O2901:O2902 J2903:L2908 M2903:N2903 C2912:C2913 I2903:I2904 G2903:H2903 D2919 C2918:D2918 H2912:H2919 C2915:C2917 C2919:C2920">
    <cfRule type="containsText" dxfId="967" priority="168" stopIfTrue="1" operator="containsText" text="dsoy jktdh; fo|ky;ksa esa iz;ksx gsrq fu%'kqYd">
      <formula>NOT(ISERROR(SEARCH("dsoy jktdh; fo|ky;ksa esa iz;ksx gsrq fu%'kqYd",B2890)))</formula>
    </cfRule>
  </conditionalFormatting>
  <conditionalFormatting sqref="F2915:G2919">
    <cfRule type="cellIs" dxfId="966" priority="166" operator="equal">
      <formula>"0/200"</formula>
    </cfRule>
    <cfRule type="cellIs" dxfId="965" priority="167" operator="equal">
      <formula>"0/100"</formula>
    </cfRule>
  </conditionalFormatting>
  <conditionalFormatting sqref="I2953 H2948:H2955 O2941:O2948 O2926:O2939 N2940:N2946 L2940:L2948 D2926:K2928 C2926:C2929 D2952:F2956 D2932:D2937 L2926:M2937 G2952:G2955 I2948:K2948 H2932:K2937 E2932:G2938 N2926:N2938 H2940:K2946 M2940:M2950 D2941:D2949 E2940:E2949 C2940:C2950 G2940:G2949 F2940:F2950 C2932:C2938 C2952:C2957 A2926:B2962 G2956:H2956">
    <cfRule type="cellIs" dxfId="964" priority="165" operator="equal">
      <formula>0</formula>
    </cfRule>
  </conditionalFormatting>
  <conditionalFormatting sqref="M2949 F2946:O2946 F2944:I2945 F2949:G2949 I2953 F2955:F2956 M2941:O2945 F2940:F2943 N2930:N2931 D2927:D2928 B2927 C2940:C2947 N2938 C2932:C2938 F2938:G2938 O2938:O2939 J2940:L2945 M2940:N2940 C2949:C2950 I2940:I2941 G2940:H2940 D2956 C2955:D2955 H2949:H2956 C2952:C2954 C2956:C2957">
    <cfRule type="containsText" dxfId="963" priority="163" stopIfTrue="1" operator="containsText" text="f'k{kk foHkkx jktLFkku">
      <formula>NOT(ISERROR(SEARCH("f'k{kk foHkkx jktLFkku",B2927)))</formula>
    </cfRule>
    <cfRule type="containsText" dxfId="962" priority="164" stopIfTrue="1" operator="containsText" text="iw.kkZad">
      <formula>NOT(ISERROR(SEARCH("iw.kkZad",B2927)))</formula>
    </cfRule>
  </conditionalFormatting>
  <conditionalFormatting sqref="D2955:D2956">
    <cfRule type="cellIs" dxfId="961" priority="161" stopIfTrue="1" operator="equal">
      <formula>1800</formula>
    </cfRule>
    <cfRule type="cellIs" dxfId="960" priority="162" stopIfTrue="1" operator="equal">
      <formula>200</formula>
    </cfRule>
  </conditionalFormatting>
  <conditionalFormatting sqref="M2949 F2946:O2946 F2944:I2945 F2949:G2949 I2953 F2955:F2956 M2941:O2945 F2940:F2943 N2930:N2931 D2927:D2928 B2927 C2940:C2947 N2938 C2932:C2938 F2938:G2938 O2938:O2939 J2940:L2945 M2940:N2940 C2949:C2950 I2940:I2941 G2940:H2940 D2956 C2955:D2955 H2949:H2956 C2952:C2954 C2956:C2957">
    <cfRule type="containsText" dxfId="959" priority="160" stopIfTrue="1" operator="containsText" text="dsoy jktdh; fo|ky;ksa esa iz;ksx gsrq fu%'kqYd">
      <formula>NOT(ISERROR(SEARCH("dsoy jktdh; fo|ky;ksa esa iz;ksx gsrq fu%'kqYd",B2927)))</formula>
    </cfRule>
  </conditionalFormatting>
  <conditionalFormatting sqref="F2952:G2956">
    <cfRule type="cellIs" dxfId="958" priority="158" operator="equal">
      <formula>"0/200"</formula>
    </cfRule>
    <cfRule type="cellIs" dxfId="957" priority="159" operator="equal">
      <formula>"0/100"</formula>
    </cfRule>
  </conditionalFormatting>
  <conditionalFormatting sqref="M2987 F2984:O2984 F2982:I2983 F2987:G2987 I2991 F2993:F2994 M2979:O2983 F2978:F2981 N2968:N2969 D2965:D2966 B2965 C2978:C2985 N2976 C2970:C2976 F2976:G2976 O2976:O2977 J2978:L2983 M2978:N2978 C2987:C2988 I2978:I2979 G2978:H2978 D2994 C2993:D2993 H2987:H2994 C2990:C2992 C2994:C2995">
    <cfRule type="containsText" dxfId="956" priority="156" stopIfTrue="1" operator="containsText" text="f'k{kk foHkkx jktLFkku">
      <formula>NOT(ISERROR(SEARCH("f'k{kk foHkkx jktLFkku",B2965)))</formula>
    </cfRule>
    <cfRule type="containsText" dxfId="955" priority="157" stopIfTrue="1" operator="containsText" text="iw.kkZad">
      <formula>NOT(ISERROR(SEARCH("iw.kkZad",B2965)))</formula>
    </cfRule>
  </conditionalFormatting>
  <conditionalFormatting sqref="D2993:D2994">
    <cfRule type="cellIs" dxfId="954" priority="154" stopIfTrue="1" operator="equal">
      <formula>1800</formula>
    </cfRule>
    <cfRule type="cellIs" dxfId="953" priority="155" stopIfTrue="1" operator="equal">
      <formula>200</formula>
    </cfRule>
  </conditionalFormatting>
  <conditionalFormatting sqref="M2987 F2984:O2984 F2982:I2983 F2987:G2987 I2991 F2993:F2994 M2979:O2983 F2978:F2981 N2968:N2969 D2965:D2966 B2965 C2978:C2985 N2976 C2970:C2976 F2976:G2976 O2976:O2977 J2978:L2983 M2978:N2978 C2987:C2988 I2978:I2979 G2978:H2978 D2994 C2993:D2993 H2987:H2994 C2990:C2992 C2994:C2995">
    <cfRule type="containsText" dxfId="952" priority="153" stopIfTrue="1" operator="containsText" text="dsoy jktdh; fo|ky;ksa esa iz;ksx gsrq fu%'kqYd">
      <formula>NOT(ISERROR(SEARCH("dsoy jktdh; fo|ky;ksa esa iz;ksx gsrq fu%'kqYd",B2965)))</formula>
    </cfRule>
  </conditionalFormatting>
  <conditionalFormatting sqref="F2990:G2994">
    <cfRule type="cellIs" dxfId="951" priority="151" operator="equal">
      <formula>"0/200"</formula>
    </cfRule>
    <cfRule type="cellIs" dxfId="950" priority="152" operator="equal">
      <formula>"0/100"</formula>
    </cfRule>
  </conditionalFormatting>
  <conditionalFormatting sqref="I3028 H3023:H3030 O3016:O3023 O3001:O3014 N3015:N3021 L3015:L3023 D3001:K3003 C3001:C3004 D3027:F3031 D3007:D3012 L3001:M3012 G3027:G3030 I3023:K3023 H3007:K3012 E3007:G3013 N3001:N3013 H3015:K3021 M3015:M3025 D3016:D3024 E3015:E3024 C3015:C3025 G3015:G3024 F3015:F3025 C3007:C3013 C3027:C3032 A3001:B3037 G3031:H3031">
    <cfRule type="cellIs" dxfId="949" priority="150" operator="equal">
      <formula>0</formula>
    </cfRule>
  </conditionalFormatting>
  <conditionalFormatting sqref="M3024 F3021:O3021 F3019:I3020 F3024:G3024 I3028 F3030:F3031 M3016:O3020 F3015:F3018 N3005:N3006 D3002:D3003 B3002 C3015:C3022 N3013 C3007:C3013 F3013:G3013 O3013:O3014 J3015:L3020 M3015:N3015 C3024:C3025 I3015:I3016 G3015:H3015 D3031 C3030:D3030 H3024:H3031 C3027:C3029 C3031:C3032">
    <cfRule type="containsText" dxfId="948" priority="148" stopIfTrue="1" operator="containsText" text="f'k{kk foHkkx jktLFkku">
      <formula>NOT(ISERROR(SEARCH("f'k{kk foHkkx jktLFkku",B3002)))</formula>
    </cfRule>
    <cfRule type="containsText" dxfId="947" priority="149" stopIfTrue="1" operator="containsText" text="iw.kkZad">
      <formula>NOT(ISERROR(SEARCH("iw.kkZad",B3002)))</formula>
    </cfRule>
  </conditionalFormatting>
  <conditionalFormatting sqref="D3030:D3031">
    <cfRule type="cellIs" dxfId="946" priority="146" stopIfTrue="1" operator="equal">
      <formula>1800</formula>
    </cfRule>
    <cfRule type="cellIs" dxfId="945" priority="147" stopIfTrue="1" operator="equal">
      <formula>200</formula>
    </cfRule>
  </conditionalFormatting>
  <conditionalFormatting sqref="M3024 F3021:O3021 F3019:I3020 F3024:G3024 I3028 F3030:F3031 M3016:O3020 F3015:F3018 N3005:N3006 D3002:D3003 B3002 C3015:C3022 N3013 C3007:C3013 F3013:G3013 O3013:O3014 J3015:L3020 M3015:N3015 C3024:C3025 I3015:I3016 G3015:H3015 D3031 C3030:D3030 H3024:H3031 C3027:C3029 C3031:C3032">
    <cfRule type="containsText" dxfId="944" priority="145" stopIfTrue="1" operator="containsText" text="dsoy jktdh; fo|ky;ksa esa iz;ksx gsrq fu%'kqYd">
      <formula>NOT(ISERROR(SEARCH("dsoy jktdh; fo|ky;ksa esa iz;ksx gsrq fu%'kqYd",B3002)))</formula>
    </cfRule>
  </conditionalFormatting>
  <conditionalFormatting sqref="F3027:G3031">
    <cfRule type="cellIs" dxfId="943" priority="143" operator="equal">
      <formula>"0/200"</formula>
    </cfRule>
    <cfRule type="cellIs" dxfId="942" priority="144" operator="equal">
      <formula>"0/100"</formula>
    </cfRule>
  </conditionalFormatting>
  <conditionalFormatting sqref="M3062 F3059:O3059 F3057:I3058 F3062:G3062 I3066 F3068:F3069 M3054:O3058 F3053:F3056 N3043:N3044 D3040:D3041 B3040 C3053:C3060 N3051 C3045:C3051 F3051:G3051 O3051:O3052 J3053:L3058 M3053:N3053 C3062:C3063 I3053:I3054 G3053:H3053 D3069 C3068:D3068 H3062:H3069 C3065:C3067 C3069:C3070">
    <cfRule type="containsText" dxfId="941" priority="141" stopIfTrue="1" operator="containsText" text="f'k{kk foHkkx jktLFkku">
      <formula>NOT(ISERROR(SEARCH("f'k{kk foHkkx jktLFkku",B3040)))</formula>
    </cfRule>
    <cfRule type="containsText" dxfId="940" priority="142" stopIfTrue="1" operator="containsText" text="iw.kkZad">
      <formula>NOT(ISERROR(SEARCH("iw.kkZad",B3040)))</formula>
    </cfRule>
  </conditionalFormatting>
  <conditionalFormatting sqref="D3068:D3069">
    <cfRule type="cellIs" dxfId="939" priority="139" stopIfTrue="1" operator="equal">
      <formula>1800</formula>
    </cfRule>
    <cfRule type="cellIs" dxfId="938" priority="140" stopIfTrue="1" operator="equal">
      <formula>200</formula>
    </cfRule>
  </conditionalFormatting>
  <conditionalFormatting sqref="M3062 F3059:O3059 F3057:I3058 F3062:G3062 I3066 F3068:F3069 M3054:O3058 F3053:F3056 N3043:N3044 D3040:D3041 B3040 C3053:C3060 N3051 C3045:C3051 F3051:G3051 O3051:O3052 J3053:L3058 M3053:N3053 C3062:C3063 I3053:I3054 G3053:H3053 D3069 C3068:D3068 H3062:H3069 C3065:C3067 C3069:C3070">
    <cfRule type="containsText" dxfId="937" priority="138" stopIfTrue="1" operator="containsText" text="dsoy jktdh; fo|ky;ksa esa iz;ksx gsrq fu%'kqYd">
      <formula>NOT(ISERROR(SEARCH("dsoy jktdh; fo|ky;ksa esa iz;ksx gsrq fu%'kqYd",B3040)))</formula>
    </cfRule>
  </conditionalFormatting>
  <conditionalFormatting sqref="F3065:G3069">
    <cfRule type="cellIs" dxfId="936" priority="136" operator="equal">
      <formula>"0/200"</formula>
    </cfRule>
    <cfRule type="cellIs" dxfId="935" priority="137" operator="equal">
      <formula>"0/100"</formula>
    </cfRule>
  </conditionalFormatting>
  <conditionalFormatting sqref="I3103 H3098:H3105 O3091:O3098 O3076:O3089 N3090:N3096 L3090:L3098 D3076:K3078 C3076:C3079 D3102:F3106 D3082:D3087 L3076:M3087 G3102:G3105 I3098:K3098 H3082:K3087 E3082:G3088 N3076:N3088 H3090:K3096 M3090:M3100 D3091:D3099 E3090:E3099 C3090:C3100 G3090:G3099 F3090:F3100 C3082:C3088 C3102:C3107 A3076:B3112 G3106:H3106">
    <cfRule type="cellIs" dxfId="934" priority="135" operator="equal">
      <formula>0</formula>
    </cfRule>
  </conditionalFormatting>
  <conditionalFormatting sqref="M3099 F3096:O3096 F3094:I3095 F3099:G3099 I3103 F3105:F3106 M3091:O3095 F3090:F3093 N3080:N3081 D3077:D3078 B3077 C3090:C3097 N3088 C3082:C3088 F3088:G3088 O3088:O3089 J3090:L3095 M3090:N3090 C3099:C3100 I3090:I3091 G3090:H3090 D3106 C3105:D3105 H3099:H3106 C3102:C3104 C3106:C3107">
    <cfRule type="containsText" dxfId="933" priority="133" stopIfTrue="1" operator="containsText" text="f'k{kk foHkkx jktLFkku">
      <formula>NOT(ISERROR(SEARCH("f'k{kk foHkkx jktLFkku",B3077)))</formula>
    </cfRule>
    <cfRule type="containsText" dxfId="932" priority="134" stopIfTrue="1" operator="containsText" text="iw.kkZad">
      <formula>NOT(ISERROR(SEARCH("iw.kkZad",B3077)))</formula>
    </cfRule>
  </conditionalFormatting>
  <conditionalFormatting sqref="D3105:D3106">
    <cfRule type="cellIs" dxfId="931" priority="131" stopIfTrue="1" operator="equal">
      <formula>1800</formula>
    </cfRule>
    <cfRule type="cellIs" dxfId="930" priority="132" stopIfTrue="1" operator="equal">
      <formula>200</formula>
    </cfRule>
  </conditionalFormatting>
  <conditionalFormatting sqref="M3099 F3096:O3096 F3094:I3095 F3099:G3099 I3103 F3105:F3106 M3091:O3095 F3090:F3093 N3080:N3081 D3077:D3078 B3077 C3090:C3097 N3088 C3082:C3088 F3088:G3088 O3088:O3089 J3090:L3095 M3090:N3090 C3099:C3100 I3090:I3091 G3090:H3090 D3106 C3105:D3105 H3099:H3106 C3102:C3104 C3106:C3107">
    <cfRule type="containsText" dxfId="929" priority="130" stopIfTrue="1" operator="containsText" text="dsoy jktdh; fo|ky;ksa esa iz;ksx gsrq fu%'kqYd">
      <formula>NOT(ISERROR(SEARCH("dsoy jktdh; fo|ky;ksa esa iz;ksx gsrq fu%'kqYd",B3077)))</formula>
    </cfRule>
  </conditionalFormatting>
  <conditionalFormatting sqref="F3102:G3106">
    <cfRule type="cellIs" dxfId="928" priority="128" operator="equal">
      <formula>"0/200"</formula>
    </cfRule>
    <cfRule type="cellIs" dxfId="927" priority="129" operator="equal">
      <formula>"0/100"</formula>
    </cfRule>
  </conditionalFormatting>
  <conditionalFormatting sqref="M3137 F3134:O3134 F3132:I3133 F3137:G3137 I3141 F3143:F3144 M3129:O3133 F3128:F3131 N3118:N3119 D3115:D3116 B3115 C3128:C3135 N3126 C3120:C3126 F3126:G3126 O3126:O3127 J3128:L3133 M3128:N3128 C3137:C3138 I3128:I3129 G3128:H3128 D3144 C3143:D3143 H3137:H3144 C3140:C3142 C3144:C3145">
    <cfRule type="containsText" dxfId="926" priority="126" stopIfTrue="1" operator="containsText" text="f'k{kk foHkkx jktLFkku">
      <formula>NOT(ISERROR(SEARCH("f'k{kk foHkkx jktLFkku",B3115)))</formula>
    </cfRule>
    <cfRule type="containsText" dxfId="925" priority="127" stopIfTrue="1" operator="containsText" text="iw.kkZad">
      <formula>NOT(ISERROR(SEARCH("iw.kkZad",B3115)))</formula>
    </cfRule>
  </conditionalFormatting>
  <conditionalFormatting sqref="D3143:D3144">
    <cfRule type="cellIs" dxfId="924" priority="124" stopIfTrue="1" operator="equal">
      <formula>1800</formula>
    </cfRule>
    <cfRule type="cellIs" dxfId="923" priority="125" stopIfTrue="1" operator="equal">
      <formula>200</formula>
    </cfRule>
  </conditionalFormatting>
  <conditionalFormatting sqref="M3137 F3134:O3134 F3132:I3133 F3137:G3137 I3141 F3143:F3144 M3129:O3133 F3128:F3131 N3118:N3119 D3115:D3116 B3115 C3128:C3135 N3126 C3120:C3126 F3126:G3126 O3126:O3127 J3128:L3133 M3128:N3128 C3137:C3138 I3128:I3129 G3128:H3128 D3144 C3143:D3143 H3137:H3144 C3140:C3142 C3144:C3145">
    <cfRule type="containsText" dxfId="922" priority="123" stopIfTrue="1" operator="containsText" text="dsoy jktdh; fo|ky;ksa esa iz;ksx gsrq fu%'kqYd">
      <formula>NOT(ISERROR(SEARCH("dsoy jktdh; fo|ky;ksa esa iz;ksx gsrq fu%'kqYd",B3115)))</formula>
    </cfRule>
  </conditionalFormatting>
  <conditionalFormatting sqref="F3140:G3144">
    <cfRule type="cellIs" dxfId="921" priority="121" operator="equal">
      <formula>"0/200"</formula>
    </cfRule>
    <cfRule type="cellIs" dxfId="920" priority="122" operator="equal">
      <formula>"0/100"</formula>
    </cfRule>
  </conditionalFormatting>
  <conditionalFormatting sqref="I3178 H3173:H3180 O3166:O3173 O3151:O3164 N3165:N3171 L3165:L3173 D3151:K3153 C3151:C3154 D3177:F3181 D3157:D3162 L3151:M3162 G3177:G3180 I3173:K3173 H3157:K3162 E3157:G3163 N3151:N3163 H3165:K3171 M3165:M3175 D3166:D3174 E3165:E3174 C3165:C3175 G3165:G3174 F3165:F3175 C3157:C3163 C3177:C3182 A3151:B3187 G3181:H3181">
    <cfRule type="cellIs" dxfId="919" priority="120" operator="equal">
      <formula>0</formula>
    </cfRule>
  </conditionalFormatting>
  <conditionalFormatting sqref="M3174 F3171:O3171 F3169:I3170 F3174:G3174 I3178 F3180:F3181 M3166:O3170 F3165:F3168 N3155:N3156 D3152:D3153 B3152 C3165:C3172 N3163 C3157:C3163 F3163:G3163 O3163:O3164 J3165:L3170 M3165:N3165 C3174:C3175 I3165:I3166 G3165:H3165 D3181 C3180:D3180 H3174:H3181 C3177:C3179 C3181:C3182">
    <cfRule type="containsText" dxfId="918" priority="118" stopIfTrue="1" operator="containsText" text="f'k{kk foHkkx jktLFkku">
      <formula>NOT(ISERROR(SEARCH("f'k{kk foHkkx jktLFkku",B3152)))</formula>
    </cfRule>
    <cfRule type="containsText" dxfId="917" priority="119" stopIfTrue="1" operator="containsText" text="iw.kkZad">
      <formula>NOT(ISERROR(SEARCH("iw.kkZad",B3152)))</formula>
    </cfRule>
  </conditionalFormatting>
  <conditionalFormatting sqref="D3180:D3181">
    <cfRule type="cellIs" dxfId="916" priority="116" stopIfTrue="1" operator="equal">
      <formula>1800</formula>
    </cfRule>
    <cfRule type="cellIs" dxfId="915" priority="117" stopIfTrue="1" operator="equal">
      <formula>200</formula>
    </cfRule>
  </conditionalFormatting>
  <conditionalFormatting sqref="M3174 F3171:O3171 F3169:I3170 F3174:G3174 I3178 F3180:F3181 M3166:O3170 F3165:F3168 N3155:N3156 D3152:D3153 B3152 C3165:C3172 N3163 C3157:C3163 F3163:G3163 O3163:O3164 J3165:L3170 M3165:N3165 C3174:C3175 I3165:I3166 G3165:H3165 D3181 C3180:D3180 H3174:H3181 C3177:C3179 C3181:C3182">
    <cfRule type="containsText" dxfId="914" priority="115" stopIfTrue="1" operator="containsText" text="dsoy jktdh; fo|ky;ksa esa iz;ksx gsrq fu%'kqYd">
      <formula>NOT(ISERROR(SEARCH("dsoy jktdh; fo|ky;ksa esa iz;ksx gsrq fu%'kqYd",B3152)))</formula>
    </cfRule>
  </conditionalFormatting>
  <conditionalFormatting sqref="F3177:G3181">
    <cfRule type="cellIs" dxfId="913" priority="113" operator="equal">
      <formula>"0/200"</formula>
    </cfRule>
    <cfRule type="cellIs" dxfId="912" priority="114" operator="equal">
      <formula>"0/100"</formula>
    </cfRule>
  </conditionalFormatting>
  <conditionalFormatting sqref="M3212 F3209:O3209 F3207:I3208 F3212:G3212 I3216 F3218:F3219 M3204:O3208 F3203:F3206 N3193:N3194 D3190:D3191 B3190 C3203:C3210 N3201 C3195:C3201 F3201:G3201 O3201:O3202 J3203:L3208 M3203:N3203 C3212:C3213 I3203:I3204 G3203:H3203 D3219 C3218:D3218 H3212:H3219 C3215:C3217 C3219:C3220">
    <cfRule type="containsText" dxfId="911" priority="111" stopIfTrue="1" operator="containsText" text="f'k{kk foHkkx jktLFkku">
      <formula>NOT(ISERROR(SEARCH("f'k{kk foHkkx jktLFkku",B3190)))</formula>
    </cfRule>
    <cfRule type="containsText" dxfId="910" priority="112" stopIfTrue="1" operator="containsText" text="iw.kkZad">
      <formula>NOT(ISERROR(SEARCH("iw.kkZad",B3190)))</formula>
    </cfRule>
  </conditionalFormatting>
  <conditionalFormatting sqref="D3218:D3219">
    <cfRule type="cellIs" dxfId="909" priority="109" stopIfTrue="1" operator="equal">
      <formula>1800</formula>
    </cfRule>
    <cfRule type="cellIs" dxfId="908" priority="110" stopIfTrue="1" operator="equal">
      <formula>200</formula>
    </cfRule>
  </conditionalFormatting>
  <conditionalFormatting sqref="M3212 F3209:O3209 F3207:I3208 F3212:G3212 I3216 F3218:F3219 M3204:O3208 F3203:F3206 N3193:N3194 D3190:D3191 B3190 C3203:C3210 N3201 C3195:C3201 F3201:G3201 O3201:O3202 J3203:L3208 M3203:N3203 C3212:C3213 I3203:I3204 G3203:H3203 D3219 C3218:D3218 H3212:H3219 C3215:C3217 C3219:C3220">
    <cfRule type="containsText" dxfId="907" priority="108" stopIfTrue="1" operator="containsText" text="dsoy jktdh; fo|ky;ksa esa iz;ksx gsrq fu%'kqYd">
      <formula>NOT(ISERROR(SEARCH("dsoy jktdh; fo|ky;ksa esa iz;ksx gsrq fu%'kqYd",B3190)))</formula>
    </cfRule>
  </conditionalFormatting>
  <conditionalFormatting sqref="F3215:G3219">
    <cfRule type="cellIs" dxfId="906" priority="106" operator="equal">
      <formula>"0/200"</formula>
    </cfRule>
    <cfRule type="cellIs" dxfId="905" priority="107" operator="equal">
      <formula>"0/100"</formula>
    </cfRule>
  </conditionalFormatting>
  <conditionalFormatting sqref="I3253 H3248:H3255 O3241:O3248 O3226:O3239 N3240:N3246 L3240:L3248 D3226:K3228 C3226:C3229 D3252:F3256 D3232:D3237 L3226:M3237 G3252:G3255 I3248:K3248 H3232:K3237 E3232:G3238 N3226:N3238 H3240:K3246 M3240:M3250 D3241:D3249 E3240:E3249 C3240:C3250 G3240:G3249 F3240:F3250 C3232:C3238 C3252:C3257 A3226:B3262 G3256:H3256">
    <cfRule type="cellIs" dxfId="904" priority="105" operator="equal">
      <formula>0</formula>
    </cfRule>
  </conditionalFormatting>
  <conditionalFormatting sqref="M3249 F3246:O3246 F3244:I3245 F3249:G3249 I3253 F3255:F3256 M3241:O3245 F3240:F3243 N3230:N3231 D3227:D3228 B3227 C3240:C3247 N3238 C3232:C3238 F3238:G3238 O3238:O3239 J3240:L3245 M3240:N3240 C3249:C3250 I3240:I3241 G3240:H3240 D3256 C3255:D3255 H3249:H3256 C3252:C3254 C3256:C3257">
    <cfRule type="containsText" dxfId="903" priority="103" stopIfTrue="1" operator="containsText" text="f'k{kk foHkkx jktLFkku">
      <formula>NOT(ISERROR(SEARCH("f'k{kk foHkkx jktLFkku",B3227)))</formula>
    </cfRule>
    <cfRule type="containsText" dxfId="902" priority="104" stopIfTrue="1" operator="containsText" text="iw.kkZad">
      <formula>NOT(ISERROR(SEARCH("iw.kkZad",B3227)))</formula>
    </cfRule>
  </conditionalFormatting>
  <conditionalFormatting sqref="D3255:D3256">
    <cfRule type="cellIs" dxfId="901" priority="101" stopIfTrue="1" operator="equal">
      <formula>1800</formula>
    </cfRule>
    <cfRule type="cellIs" dxfId="900" priority="102" stopIfTrue="1" operator="equal">
      <formula>200</formula>
    </cfRule>
  </conditionalFormatting>
  <conditionalFormatting sqref="M3249 F3246:O3246 F3244:I3245 F3249:G3249 I3253 F3255:F3256 M3241:O3245 F3240:F3243 N3230:N3231 D3227:D3228 B3227 C3240:C3247 N3238 C3232:C3238 F3238:G3238 O3238:O3239 J3240:L3245 M3240:N3240 C3249:C3250 I3240:I3241 G3240:H3240 D3256 C3255:D3255 H3249:H3256 C3252:C3254 C3256:C3257">
    <cfRule type="containsText" dxfId="899" priority="100" stopIfTrue="1" operator="containsText" text="dsoy jktdh; fo|ky;ksa esa iz;ksx gsrq fu%'kqYd">
      <formula>NOT(ISERROR(SEARCH("dsoy jktdh; fo|ky;ksa esa iz;ksx gsrq fu%'kqYd",B3227)))</formula>
    </cfRule>
  </conditionalFormatting>
  <conditionalFormatting sqref="F3252:G3256">
    <cfRule type="cellIs" dxfId="898" priority="98" operator="equal">
      <formula>"0/200"</formula>
    </cfRule>
    <cfRule type="cellIs" dxfId="897" priority="99" operator="equal">
      <formula>"0/100"</formula>
    </cfRule>
  </conditionalFormatting>
  <conditionalFormatting sqref="M3287 F3284:O3284 F3282:I3283 F3287:G3287 I3291 F3293:F3294 M3279:O3283 F3278:F3281 N3268:N3269 D3265:D3266 B3265 C3278:C3285 N3276 C3270:C3276 F3276:G3276 O3276:O3277 J3278:L3283 M3278:N3278 C3287:C3288 I3278:I3279 G3278:H3278 D3294 C3293:D3293 H3287:H3294 C3290:C3292 C3294:C3295">
    <cfRule type="containsText" dxfId="896" priority="96" stopIfTrue="1" operator="containsText" text="f'k{kk foHkkx jktLFkku">
      <formula>NOT(ISERROR(SEARCH("f'k{kk foHkkx jktLFkku",B3265)))</formula>
    </cfRule>
    <cfRule type="containsText" dxfId="895" priority="97" stopIfTrue="1" operator="containsText" text="iw.kkZad">
      <formula>NOT(ISERROR(SEARCH("iw.kkZad",B3265)))</formula>
    </cfRule>
  </conditionalFormatting>
  <conditionalFormatting sqref="D3293:D3294">
    <cfRule type="cellIs" dxfId="894" priority="94" stopIfTrue="1" operator="equal">
      <formula>1800</formula>
    </cfRule>
    <cfRule type="cellIs" dxfId="893" priority="95" stopIfTrue="1" operator="equal">
      <formula>200</formula>
    </cfRule>
  </conditionalFormatting>
  <conditionalFormatting sqref="M3287 F3284:O3284 F3282:I3283 F3287:G3287 I3291 F3293:F3294 M3279:O3283 F3278:F3281 N3268:N3269 D3265:D3266 B3265 C3278:C3285 N3276 C3270:C3276 F3276:G3276 O3276:O3277 J3278:L3283 M3278:N3278 C3287:C3288 I3278:I3279 G3278:H3278 D3294 C3293:D3293 H3287:H3294 C3290:C3292 C3294:C3295">
    <cfRule type="containsText" dxfId="892" priority="93" stopIfTrue="1" operator="containsText" text="dsoy jktdh; fo|ky;ksa esa iz;ksx gsrq fu%'kqYd">
      <formula>NOT(ISERROR(SEARCH("dsoy jktdh; fo|ky;ksa esa iz;ksx gsrq fu%'kqYd",B3265)))</formula>
    </cfRule>
  </conditionalFormatting>
  <conditionalFormatting sqref="F3290:G3294">
    <cfRule type="cellIs" dxfId="891" priority="91" operator="equal">
      <formula>"0/200"</formula>
    </cfRule>
    <cfRule type="cellIs" dxfId="890" priority="92" operator="equal">
      <formula>"0/100"</formula>
    </cfRule>
  </conditionalFormatting>
  <conditionalFormatting sqref="I3328 H3323:H3330 O3316:O3323 O3301:O3314 N3315:N3321 L3315:L3323 D3301:K3303 C3301:C3304 D3327:F3331 D3307:D3312 L3301:M3312 G3327:G3330 I3323:K3323 H3307:K3312 E3307:G3313 N3301:N3313 H3315:K3321 M3315:M3325 D3316:D3324 E3315:E3324 C3315:C3325 G3315:G3324 F3315:F3325 C3307:C3313 C3327:C3332 A3301:B3337 G3331:H3331">
    <cfRule type="cellIs" dxfId="889" priority="90" operator="equal">
      <formula>0</formula>
    </cfRule>
  </conditionalFormatting>
  <conditionalFormatting sqref="M3324 F3321:O3321 F3319:I3320 F3324:G3324 I3328 F3330:F3331 M3316:O3320 F3315:F3318 N3305:N3306 D3302:D3303 B3302 C3315:C3322 N3313 C3307:C3313 F3313:G3313 O3313:O3314 J3315:L3320 M3315:N3315 C3324:C3325 I3315:I3316 G3315:H3315 D3331 C3330:D3330 H3324:H3331 C3327:C3329 C3331:C3332">
    <cfRule type="containsText" dxfId="888" priority="88" stopIfTrue="1" operator="containsText" text="f'k{kk foHkkx jktLFkku">
      <formula>NOT(ISERROR(SEARCH("f'k{kk foHkkx jktLFkku",B3302)))</formula>
    </cfRule>
    <cfRule type="containsText" dxfId="887" priority="89" stopIfTrue="1" operator="containsText" text="iw.kkZad">
      <formula>NOT(ISERROR(SEARCH("iw.kkZad",B3302)))</formula>
    </cfRule>
  </conditionalFormatting>
  <conditionalFormatting sqref="D3330:D3331">
    <cfRule type="cellIs" dxfId="886" priority="86" stopIfTrue="1" operator="equal">
      <formula>1800</formula>
    </cfRule>
    <cfRule type="cellIs" dxfId="885" priority="87" stopIfTrue="1" operator="equal">
      <formula>200</formula>
    </cfRule>
  </conditionalFormatting>
  <conditionalFormatting sqref="M3324 F3321:O3321 F3319:I3320 F3324:G3324 I3328 F3330:F3331 M3316:O3320 F3315:F3318 N3305:N3306 D3302:D3303 B3302 C3315:C3322 N3313 C3307:C3313 F3313:G3313 O3313:O3314 J3315:L3320 M3315:N3315 C3324:C3325 I3315:I3316 G3315:H3315 D3331 C3330:D3330 H3324:H3331 C3327:C3329 C3331:C3332">
    <cfRule type="containsText" dxfId="884" priority="85" stopIfTrue="1" operator="containsText" text="dsoy jktdh; fo|ky;ksa esa iz;ksx gsrq fu%'kqYd">
      <formula>NOT(ISERROR(SEARCH("dsoy jktdh; fo|ky;ksa esa iz;ksx gsrq fu%'kqYd",B3302)))</formula>
    </cfRule>
  </conditionalFormatting>
  <conditionalFormatting sqref="F3327:G3331">
    <cfRule type="cellIs" dxfId="883" priority="83" operator="equal">
      <formula>"0/200"</formula>
    </cfRule>
    <cfRule type="cellIs" dxfId="882" priority="84" operator="equal">
      <formula>"0/100"</formula>
    </cfRule>
  </conditionalFormatting>
  <conditionalFormatting sqref="M3362 F3359:O3359 F3357:I3358 F3362:G3362 I3366 F3368:F3369 M3354:O3358 F3353:F3356 N3343:N3344 D3340:D3341 B3340 C3353:C3360 N3351 C3345:C3351 F3351:G3351 O3351:O3352 J3353:L3358 M3353:N3353 C3362:C3363 I3353:I3354 G3353:H3353 D3369 C3368:D3368 H3362:H3369 C3365:C3367 C3369:C3370">
    <cfRule type="containsText" dxfId="881" priority="81" stopIfTrue="1" operator="containsText" text="f'k{kk foHkkx jktLFkku">
      <formula>NOT(ISERROR(SEARCH("f'k{kk foHkkx jktLFkku",B3340)))</formula>
    </cfRule>
    <cfRule type="containsText" dxfId="880" priority="82" stopIfTrue="1" operator="containsText" text="iw.kkZad">
      <formula>NOT(ISERROR(SEARCH("iw.kkZad",B3340)))</formula>
    </cfRule>
  </conditionalFormatting>
  <conditionalFormatting sqref="D3368:D3369">
    <cfRule type="cellIs" dxfId="879" priority="79" stopIfTrue="1" operator="equal">
      <formula>1800</formula>
    </cfRule>
    <cfRule type="cellIs" dxfId="878" priority="80" stopIfTrue="1" operator="equal">
      <formula>200</formula>
    </cfRule>
  </conditionalFormatting>
  <conditionalFormatting sqref="M3362 F3359:O3359 F3357:I3358 F3362:G3362 I3366 F3368:F3369 M3354:O3358 F3353:F3356 N3343:N3344 D3340:D3341 B3340 C3353:C3360 N3351 C3345:C3351 F3351:G3351 O3351:O3352 J3353:L3358 M3353:N3353 C3362:C3363 I3353:I3354 G3353:H3353 D3369 C3368:D3368 H3362:H3369 C3365:C3367 C3369:C3370">
    <cfRule type="containsText" dxfId="877" priority="78" stopIfTrue="1" operator="containsText" text="dsoy jktdh; fo|ky;ksa esa iz;ksx gsrq fu%'kqYd">
      <formula>NOT(ISERROR(SEARCH("dsoy jktdh; fo|ky;ksa esa iz;ksx gsrq fu%'kqYd",B3340)))</formula>
    </cfRule>
  </conditionalFormatting>
  <conditionalFormatting sqref="F3365:G3369">
    <cfRule type="cellIs" dxfId="876" priority="76" operator="equal">
      <formula>"0/200"</formula>
    </cfRule>
    <cfRule type="cellIs" dxfId="875" priority="77" operator="equal">
      <formula>"0/100"</formula>
    </cfRule>
  </conditionalFormatting>
  <conditionalFormatting sqref="I3403 H3398:H3405 O3391:O3398 O3376:O3389 N3390:N3396 L3390:L3398 D3376:K3378 C3376:C3379 D3402:F3406 D3382:D3387 L3376:M3387 G3402:G3405 I3398:K3398 H3382:K3387 E3382:G3388 N3376:N3388 H3390:K3396 M3390:M3400 D3391:D3399 E3390:E3399 C3390:C3400 G3390:G3399 F3390:F3400 C3382:C3388 C3402:C3407 A3376:B3412 G3406:H3406">
    <cfRule type="cellIs" dxfId="874" priority="75" operator="equal">
      <formula>0</formula>
    </cfRule>
  </conditionalFormatting>
  <conditionalFormatting sqref="M3399 F3396:O3396 F3394:I3395 F3399:G3399 I3403 F3405:F3406 M3391:O3395 F3390:F3393 N3380:N3381 D3377:D3378 B3377 C3390:C3397 N3388 C3382:C3388 F3388:G3388 O3388:O3389 J3390:L3395 M3390:N3390 C3399:C3400 I3390:I3391 G3390:H3390 D3406 C3405:D3405 H3399:H3406 C3402:C3404 C3406:C3407">
    <cfRule type="containsText" dxfId="873" priority="73" stopIfTrue="1" operator="containsText" text="f'k{kk foHkkx jktLFkku">
      <formula>NOT(ISERROR(SEARCH("f'k{kk foHkkx jktLFkku",B3377)))</formula>
    </cfRule>
    <cfRule type="containsText" dxfId="872" priority="74" stopIfTrue="1" operator="containsText" text="iw.kkZad">
      <formula>NOT(ISERROR(SEARCH("iw.kkZad",B3377)))</formula>
    </cfRule>
  </conditionalFormatting>
  <conditionalFormatting sqref="D3405:D3406">
    <cfRule type="cellIs" dxfId="871" priority="71" stopIfTrue="1" operator="equal">
      <formula>1800</formula>
    </cfRule>
    <cfRule type="cellIs" dxfId="870" priority="72" stopIfTrue="1" operator="equal">
      <formula>200</formula>
    </cfRule>
  </conditionalFormatting>
  <conditionalFormatting sqref="M3399 F3396:O3396 F3394:I3395 F3399:G3399 I3403 F3405:F3406 M3391:O3395 F3390:F3393 N3380:N3381 D3377:D3378 B3377 C3390:C3397 N3388 C3382:C3388 F3388:G3388 O3388:O3389 J3390:L3395 M3390:N3390 C3399:C3400 I3390:I3391 G3390:H3390 D3406 C3405:D3405 H3399:H3406 C3402:C3404 C3406:C3407">
    <cfRule type="containsText" dxfId="869" priority="70" stopIfTrue="1" operator="containsText" text="dsoy jktdh; fo|ky;ksa esa iz;ksx gsrq fu%'kqYd">
      <formula>NOT(ISERROR(SEARCH("dsoy jktdh; fo|ky;ksa esa iz;ksx gsrq fu%'kqYd",B3377)))</formula>
    </cfRule>
  </conditionalFormatting>
  <conditionalFormatting sqref="F3402:G3406">
    <cfRule type="cellIs" dxfId="868" priority="68" operator="equal">
      <formula>"0/200"</formula>
    </cfRule>
    <cfRule type="cellIs" dxfId="867" priority="69" operator="equal">
      <formula>"0/100"</formula>
    </cfRule>
  </conditionalFormatting>
  <conditionalFormatting sqref="M3437 F3434:O3434 F3432:I3433 F3437:G3437 I3441 F3443:F3444 M3429:O3433 F3428:F3431 N3418:N3419 D3415:D3416 B3415 C3428:C3435 N3426 C3420:C3426 F3426:G3426 O3426:O3427 J3428:L3433 M3428:N3428 C3437:C3438 I3428:I3429 G3428:H3428 D3444 C3443:D3443 H3437:H3444 C3440:C3442 C3444:C3445">
    <cfRule type="containsText" dxfId="866" priority="66" stopIfTrue="1" operator="containsText" text="f'k{kk foHkkx jktLFkku">
      <formula>NOT(ISERROR(SEARCH("f'k{kk foHkkx jktLFkku",B3415)))</formula>
    </cfRule>
    <cfRule type="containsText" dxfId="865" priority="67" stopIfTrue="1" operator="containsText" text="iw.kkZad">
      <formula>NOT(ISERROR(SEARCH("iw.kkZad",B3415)))</formula>
    </cfRule>
  </conditionalFormatting>
  <conditionalFormatting sqref="D3443:D3444">
    <cfRule type="cellIs" dxfId="864" priority="64" stopIfTrue="1" operator="equal">
      <formula>1800</formula>
    </cfRule>
    <cfRule type="cellIs" dxfId="863" priority="65" stopIfTrue="1" operator="equal">
      <formula>200</formula>
    </cfRule>
  </conditionalFormatting>
  <conditionalFormatting sqref="M3437 F3434:O3434 F3432:I3433 F3437:G3437 I3441 F3443:F3444 M3429:O3433 F3428:F3431 N3418:N3419 D3415:D3416 B3415 C3428:C3435 N3426 C3420:C3426 F3426:G3426 O3426:O3427 J3428:L3433 M3428:N3428 C3437:C3438 I3428:I3429 G3428:H3428 D3444 C3443:D3443 H3437:H3444 C3440:C3442 C3444:C3445">
    <cfRule type="containsText" dxfId="862" priority="63" stopIfTrue="1" operator="containsText" text="dsoy jktdh; fo|ky;ksa esa iz;ksx gsrq fu%'kqYd">
      <formula>NOT(ISERROR(SEARCH("dsoy jktdh; fo|ky;ksa esa iz;ksx gsrq fu%'kqYd",B3415)))</formula>
    </cfRule>
  </conditionalFormatting>
  <conditionalFormatting sqref="F3440:G3444">
    <cfRule type="cellIs" dxfId="861" priority="61" operator="equal">
      <formula>"0/200"</formula>
    </cfRule>
    <cfRule type="cellIs" dxfId="860" priority="62" operator="equal">
      <formula>"0/100"</formula>
    </cfRule>
  </conditionalFormatting>
  <conditionalFormatting sqref="I3478 H3473:H3480 O3466:O3473 O3451:O3464 N3465:N3471 L3465:L3473 D3451:K3453 C3451:C3454 D3477:F3481 D3457:D3462 L3451:M3462 G3477:G3480 I3473:K3473 H3457:K3462 E3457:G3463 N3451:N3463 H3465:K3471 M3465:M3475 D3466:D3474 E3465:E3474 C3465:C3475 G3465:G3474 F3465:F3475 C3457:C3463 C3477:C3482 A3451:B3487 G3481:H3481">
    <cfRule type="cellIs" dxfId="859" priority="60" operator="equal">
      <formula>0</formula>
    </cfRule>
  </conditionalFormatting>
  <conditionalFormatting sqref="M3474 F3471:O3471 F3469:I3470 F3474:G3474 I3478 F3480:F3481 M3466:O3470 F3465:F3468 N3455:N3456 D3452:D3453 B3452 C3465:C3472 N3463 C3457:C3463 F3463:G3463 O3463:O3464 J3465:L3470 M3465:N3465 C3474:C3475 I3465:I3466 G3465:H3465 D3481 C3480:D3480 H3474:H3481 C3477:C3479 C3481:C3482">
    <cfRule type="containsText" dxfId="858" priority="58" stopIfTrue="1" operator="containsText" text="f'k{kk foHkkx jktLFkku">
      <formula>NOT(ISERROR(SEARCH("f'k{kk foHkkx jktLFkku",B3452)))</formula>
    </cfRule>
    <cfRule type="containsText" dxfId="857" priority="59" stopIfTrue="1" operator="containsText" text="iw.kkZad">
      <formula>NOT(ISERROR(SEARCH("iw.kkZad",B3452)))</formula>
    </cfRule>
  </conditionalFormatting>
  <conditionalFormatting sqref="D3480:D3481">
    <cfRule type="cellIs" dxfId="856" priority="56" stopIfTrue="1" operator="equal">
      <formula>1800</formula>
    </cfRule>
    <cfRule type="cellIs" dxfId="855" priority="57" stopIfTrue="1" operator="equal">
      <formula>200</formula>
    </cfRule>
  </conditionalFormatting>
  <conditionalFormatting sqref="M3474 F3471:O3471 F3469:I3470 F3474:G3474 I3478 F3480:F3481 M3466:O3470 F3465:F3468 N3455:N3456 D3452:D3453 B3452 C3465:C3472 N3463 C3457:C3463 F3463:G3463 O3463:O3464 J3465:L3470 M3465:N3465 C3474:C3475 I3465:I3466 G3465:H3465 D3481 C3480:D3480 H3474:H3481 C3477:C3479 C3481:C3482">
    <cfRule type="containsText" dxfId="854" priority="55" stopIfTrue="1" operator="containsText" text="dsoy jktdh; fo|ky;ksa esa iz;ksx gsrq fu%'kqYd">
      <formula>NOT(ISERROR(SEARCH("dsoy jktdh; fo|ky;ksa esa iz;ksx gsrq fu%'kqYd",B3452)))</formula>
    </cfRule>
  </conditionalFormatting>
  <conditionalFormatting sqref="F3477:G3481">
    <cfRule type="cellIs" dxfId="853" priority="53" operator="equal">
      <formula>"0/200"</formula>
    </cfRule>
    <cfRule type="cellIs" dxfId="852" priority="54" operator="equal">
      <formula>"0/100"</formula>
    </cfRule>
  </conditionalFormatting>
  <conditionalFormatting sqref="M3512 F3509:O3509 F3507:I3508 F3512:G3512 I3516 F3518:F3519 M3504:O3508 F3503:F3506 N3493:N3494 D3490:D3491 B3490 C3503:C3510 N3501 C3495:C3501 F3501:G3501 O3501:O3502 J3503:L3508 M3503:N3503 C3512:C3513 I3503:I3504 G3503:H3503 D3519 C3518:D3518 H3512:H3519 C3515:C3517 C3519:C3520">
    <cfRule type="containsText" dxfId="851" priority="51" stopIfTrue="1" operator="containsText" text="f'k{kk foHkkx jktLFkku">
      <formula>NOT(ISERROR(SEARCH("f'k{kk foHkkx jktLFkku",B3490)))</formula>
    </cfRule>
    <cfRule type="containsText" dxfId="850" priority="52" stopIfTrue="1" operator="containsText" text="iw.kkZad">
      <formula>NOT(ISERROR(SEARCH("iw.kkZad",B3490)))</formula>
    </cfRule>
  </conditionalFormatting>
  <conditionalFormatting sqref="D3518:D3519">
    <cfRule type="cellIs" dxfId="849" priority="49" stopIfTrue="1" operator="equal">
      <formula>1800</formula>
    </cfRule>
    <cfRule type="cellIs" dxfId="848" priority="50" stopIfTrue="1" operator="equal">
      <formula>200</formula>
    </cfRule>
  </conditionalFormatting>
  <conditionalFormatting sqref="M3512 F3509:O3509 F3507:I3508 F3512:G3512 I3516 F3518:F3519 M3504:O3508 F3503:F3506 N3493:N3494 D3490:D3491 B3490 C3503:C3510 N3501 C3495:C3501 F3501:G3501 O3501:O3502 J3503:L3508 M3503:N3503 C3512:C3513 I3503:I3504 G3503:H3503 D3519 C3518:D3518 H3512:H3519 C3515:C3517 C3519:C3520">
    <cfRule type="containsText" dxfId="847" priority="48" stopIfTrue="1" operator="containsText" text="dsoy jktdh; fo|ky;ksa esa iz;ksx gsrq fu%'kqYd">
      <formula>NOT(ISERROR(SEARCH("dsoy jktdh; fo|ky;ksa esa iz;ksx gsrq fu%'kqYd",B3490)))</formula>
    </cfRule>
  </conditionalFormatting>
  <conditionalFormatting sqref="F3515:G3519">
    <cfRule type="cellIs" dxfId="846" priority="46" operator="equal">
      <formula>"0/200"</formula>
    </cfRule>
    <cfRule type="cellIs" dxfId="845" priority="47" operator="equal">
      <formula>"0/100"</formula>
    </cfRule>
  </conditionalFormatting>
  <conditionalFormatting sqref="I3553 H3548:H3555 O3541:O3548 O3526:O3539 N3540:N3546 L3540:L3548 D3526:K3528 C3526:C3529 D3552:F3556 D3532:D3537 L3526:M3537 G3552:G3555 I3548:K3548 H3532:K3537 E3532:G3538 N3526:N3538 H3540:K3546 M3540:M3550 D3541:D3549 E3540:E3549 C3540:C3550 G3540:G3549 F3540:F3550 C3532:C3538 C3552:C3557 A3526:B3562 G3556:H3556">
    <cfRule type="cellIs" dxfId="844" priority="45" operator="equal">
      <formula>0</formula>
    </cfRule>
  </conditionalFormatting>
  <conditionalFormatting sqref="M3549 F3546:O3546 F3544:I3545 F3549:G3549 I3553 F3555:F3556 M3541:O3545 F3540:F3543 N3530:N3531 D3527:D3528 B3527 C3540:C3547 N3538 C3532:C3538 F3538:G3538 O3538:O3539 J3540:L3545 M3540:N3540 C3549:C3550 I3540:I3541 G3540:H3540 D3556 C3555:D3555 H3549:H3556 C3552:C3554 C3556:C3557">
    <cfRule type="containsText" dxfId="843" priority="43" stopIfTrue="1" operator="containsText" text="f'k{kk foHkkx jktLFkku">
      <formula>NOT(ISERROR(SEARCH("f'k{kk foHkkx jktLFkku",B3527)))</formula>
    </cfRule>
    <cfRule type="containsText" dxfId="842" priority="44" stopIfTrue="1" operator="containsText" text="iw.kkZad">
      <formula>NOT(ISERROR(SEARCH("iw.kkZad",B3527)))</formula>
    </cfRule>
  </conditionalFormatting>
  <conditionalFormatting sqref="D3555:D3556">
    <cfRule type="cellIs" dxfId="841" priority="41" stopIfTrue="1" operator="equal">
      <formula>1800</formula>
    </cfRule>
    <cfRule type="cellIs" dxfId="840" priority="42" stopIfTrue="1" operator="equal">
      <formula>200</formula>
    </cfRule>
  </conditionalFormatting>
  <conditionalFormatting sqref="M3549 F3546:O3546 F3544:I3545 F3549:G3549 I3553 F3555:F3556 M3541:O3545 F3540:F3543 N3530:N3531 D3527:D3528 B3527 C3540:C3547 N3538 C3532:C3538 F3538:G3538 O3538:O3539 J3540:L3545 M3540:N3540 C3549:C3550 I3540:I3541 G3540:H3540 D3556 C3555:D3555 H3549:H3556 C3552:C3554 C3556:C3557">
    <cfRule type="containsText" dxfId="839" priority="40" stopIfTrue="1" operator="containsText" text="dsoy jktdh; fo|ky;ksa esa iz;ksx gsrq fu%'kqYd">
      <formula>NOT(ISERROR(SEARCH("dsoy jktdh; fo|ky;ksa esa iz;ksx gsrq fu%'kqYd",B3527)))</formula>
    </cfRule>
  </conditionalFormatting>
  <conditionalFormatting sqref="F3552:G3556">
    <cfRule type="cellIs" dxfId="838" priority="38" operator="equal">
      <formula>"0/200"</formula>
    </cfRule>
    <cfRule type="cellIs" dxfId="837" priority="39" operator="equal">
      <formula>"0/100"</formula>
    </cfRule>
  </conditionalFormatting>
  <conditionalFormatting sqref="M3587 F3584:O3584 F3582:I3583 F3587:G3587 I3591 F3593:F3594 M3579:O3583 F3578:F3581 N3568:N3569 D3565:D3566 B3565 C3578:C3585 N3576 C3570:C3576 F3576:G3576 O3576:O3577 J3578:L3583 M3578:N3578 C3587:C3588 I3578:I3579 G3578:H3578 D3594 C3593:D3593 H3587:H3594 C3590:C3592 C3594:C3595">
    <cfRule type="containsText" dxfId="836" priority="36" stopIfTrue="1" operator="containsText" text="f'k{kk foHkkx jktLFkku">
      <formula>NOT(ISERROR(SEARCH("f'k{kk foHkkx jktLFkku",B3565)))</formula>
    </cfRule>
    <cfRule type="containsText" dxfId="835" priority="37" stopIfTrue="1" operator="containsText" text="iw.kkZad">
      <formula>NOT(ISERROR(SEARCH("iw.kkZad",B3565)))</formula>
    </cfRule>
  </conditionalFormatting>
  <conditionalFormatting sqref="D3593:D3594">
    <cfRule type="cellIs" dxfId="834" priority="34" stopIfTrue="1" operator="equal">
      <formula>1800</formula>
    </cfRule>
    <cfRule type="cellIs" dxfId="833" priority="35" stopIfTrue="1" operator="equal">
      <formula>200</formula>
    </cfRule>
  </conditionalFormatting>
  <conditionalFormatting sqref="M3587 F3584:O3584 F3582:I3583 F3587:G3587 I3591 F3593:F3594 M3579:O3583 F3578:F3581 N3568:N3569 D3565:D3566 B3565 C3578:C3585 N3576 C3570:C3576 F3576:G3576 O3576:O3577 J3578:L3583 M3578:N3578 C3587:C3588 I3578:I3579 G3578:H3578 D3594 C3593:D3593 H3587:H3594 C3590:C3592 C3594:C3595">
    <cfRule type="containsText" dxfId="832" priority="33" stopIfTrue="1" operator="containsText" text="dsoy jktdh; fo|ky;ksa esa iz;ksx gsrq fu%'kqYd">
      <formula>NOT(ISERROR(SEARCH("dsoy jktdh; fo|ky;ksa esa iz;ksx gsrq fu%'kqYd",B3565)))</formula>
    </cfRule>
  </conditionalFormatting>
  <conditionalFormatting sqref="F3590:G3594">
    <cfRule type="cellIs" dxfId="831" priority="31" operator="equal">
      <formula>"0/200"</formula>
    </cfRule>
    <cfRule type="cellIs" dxfId="830" priority="32" operator="equal">
      <formula>"0/100"</formula>
    </cfRule>
  </conditionalFormatting>
  <conditionalFormatting sqref="I3628 H3623:H3630 O3616:O3623 O3601:O3614 N3615:N3621 L3615:L3623 D3601:K3603 C3601:C3604 D3627:F3631 D3607:D3612 L3601:M3612 G3627:G3630 I3623:K3623 H3607:K3612 E3607:G3613 N3601:N3613 H3615:K3621 M3615:M3625 D3616:D3624 E3615:E3624 C3615:C3625 G3615:G3624 F3615:F3625 C3607:C3613 C3627:C3632 A3601:B3637 G3631:H3631">
    <cfRule type="cellIs" dxfId="829" priority="30" operator="equal">
      <formula>0</formula>
    </cfRule>
  </conditionalFormatting>
  <conditionalFormatting sqref="M3624 F3621:O3621 F3619:I3620 F3624:G3624 I3628 F3630:F3631 M3616:O3620 F3615:F3618 N3605:N3606 D3602:D3603 B3602 C3615:C3622 N3613 C3607:C3613 F3613:G3613 O3613:O3614 J3615:L3620 M3615:N3615 C3624:C3625 I3615:I3616 G3615:H3615 D3631 C3630:D3630 H3624:H3631 C3627:C3629 C3631:C3632">
    <cfRule type="containsText" dxfId="828" priority="28" stopIfTrue="1" operator="containsText" text="f'k{kk foHkkx jktLFkku">
      <formula>NOT(ISERROR(SEARCH("f'k{kk foHkkx jktLFkku",B3602)))</formula>
    </cfRule>
    <cfRule type="containsText" dxfId="827" priority="29" stopIfTrue="1" operator="containsText" text="iw.kkZad">
      <formula>NOT(ISERROR(SEARCH("iw.kkZad",B3602)))</formula>
    </cfRule>
  </conditionalFormatting>
  <conditionalFormatting sqref="D3630:D3631">
    <cfRule type="cellIs" dxfId="826" priority="26" stopIfTrue="1" operator="equal">
      <formula>1800</formula>
    </cfRule>
    <cfRule type="cellIs" dxfId="825" priority="27" stopIfTrue="1" operator="equal">
      <formula>200</formula>
    </cfRule>
  </conditionalFormatting>
  <conditionalFormatting sqref="M3624 F3621:O3621 F3619:I3620 F3624:G3624 I3628 F3630:F3631 M3616:O3620 F3615:F3618 N3605:N3606 D3602:D3603 B3602 C3615:C3622 N3613 C3607:C3613 F3613:G3613 O3613:O3614 J3615:L3620 M3615:N3615 C3624:C3625 I3615:I3616 G3615:H3615 D3631 C3630:D3630 H3624:H3631 C3627:C3629 C3631:C3632">
    <cfRule type="containsText" dxfId="824" priority="25" stopIfTrue="1" operator="containsText" text="dsoy jktdh; fo|ky;ksa esa iz;ksx gsrq fu%'kqYd">
      <formula>NOT(ISERROR(SEARCH("dsoy jktdh; fo|ky;ksa esa iz;ksx gsrq fu%'kqYd",B3602)))</formula>
    </cfRule>
  </conditionalFormatting>
  <conditionalFormatting sqref="F3627:G3631">
    <cfRule type="cellIs" dxfId="823" priority="23" operator="equal">
      <formula>"0/200"</formula>
    </cfRule>
    <cfRule type="cellIs" dxfId="822" priority="24" operator="equal">
      <formula>"0/100"</formula>
    </cfRule>
  </conditionalFormatting>
  <conditionalFormatting sqref="M3662 F3659:O3659 F3657:I3658 F3662:G3662 I3666 F3668:F3669 M3654:O3658 F3653:F3656 N3643:N3644 D3640:D3641 B3640 C3653:C3660 N3651 C3645:C3651 F3651:G3651 O3651:O3652 J3653:L3658 M3653:N3653 C3662:C3663 I3653:I3654 G3653:H3653 D3669 C3668:D3668 H3662:H3669 C3665:C3667 C3669:C3670">
    <cfRule type="containsText" dxfId="821" priority="21" stopIfTrue="1" operator="containsText" text="f'k{kk foHkkx jktLFkku">
      <formula>NOT(ISERROR(SEARCH("f'k{kk foHkkx jktLFkku",B3640)))</formula>
    </cfRule>
    <cfRule type="containsText" dxfId="820" priority="22" stopIfTrue="1" operator="containsText" text="iw.kkZad">
      <formula>NOT(ISERROR(SEARCH("iw.kkZad",B3640)))</formula>
    </cfRule>
  </conditionalFormatting>
  <conditionalFormatting sqref="D3668:D3669">
    <cfRule type="cellIs" dxfId="819" priority="19" stopIfTrue="1" operator="equal">
      <formula>1800</formula>
    </cfRule>
    <cfRule type="cellIs" dxfId="818" priority="20" stopIfTrue="1" operator="equal">
      <formula>200</formula>
    </cfRule>
  </conditionalFormatting>
  <conditionalFormatting sqref="M3662 F3659:O3659 F3657:I3658 F3662:G3662 I3666 F3668:F3669 M3654:O3658 F3653:F3656 N3643:N3644 D3640:D3641 B3640 C3653:C3660 N3651 C3645:C3651 F3651:G3651 O3651:O3652 J3653:L3658 M3653:N3653 C3662:C3663 I3653:I3654 G3653:H3653 D3669 C3668:D3668 H3662:H3669 C3665:C3667 C3669:C3670">
    <cfRule type="containsText" dxfId="817" priority="18" stopIfTrue="1" operator="containsText" text="dsoy jktdh; fo|ky;ksa esa iz;ksx gsrq fu%'kqYd">
      <formula>NOT(ISERROR(SEARCH("dsoy jktdh; fo|ky;ksa esa iz;ksx gsrq fu%'kqYd",B3640)))</formula>
    </cfRule>
  </conditionalFormatting>
  <conditionalFormatting sqref="F3665:G3669">
    <cfRule type="cellIs" dxfId="816" priority="16" operator="equal">
      <formula>"0/200"</formula>
    </cfRule>
    <cfRule type="cellIs" dxfId="815" priority="17" operator="equal">
      <formula>"0/100"</formula>
    </cfRule>
  </conditionalFormatting>
  <conditionalFormatting sqref="I3703 H3698:H3705 O3691:O3698 O3676:O3689 N3690:N3696 L3690:L3698 D3676:K3678 C3676:C3679 D3702:F3706 D3682:D3687 L3676:M3687 G3702:G3705 I3698:K3698 H3682:K3687 E3682:G3688 N3676:N3688 H3690:K3696 M3690:M3700 D3691:D3699 E3690:E3699 C3690:C3700 G3690:G3699 F3690:F3700 C3682:C3688 C3702:C3707 A3676:B3712 G3706:H3706">
    <cfRule type="cellIs" dxfId="814" priority="15" operator="equal">
      <formula>0</formula>
    </cfRule>
  </conditionalFormatting>
  <conditionalFormatting sqref="M3699 F3696:O3696 F3694:I3695 F3699:G3699 I3703 F3705:F3706 M3691:O3695 F3690:F3693 N3680:N3681 D3677:D3678 B3677 C3690:C3697 N3688 C3682:C3688 F3688:G3688 O3688:O3689 J3690:L3695 M3690:N3690 C3699:C3700 I3690:I3691 G3690:H3690 D3706 C3705:D3705 H3699:H3706 C3702:C3704 C3706:C3707">
    <cfRule type="containsText" dxfId="813" priority="13" stopIfTrue="1" operator="containsText" text="f'k{kk foHkkx jktLFkku">
      <formula>NOT(ISERROR(SEARCH("f'k{kk foHkkx jktLFkku",B3677)))</formula>
    </cfRule>
    <cfRule type="containsText" dxfId="812" priority="14" stopIfTrue="1" operator="containsText" text="iw.kkZad">
      <formula>NOT(ISERROR(SEARCH("iw.kkZad",B3677)))</formula>
    </cfRule>
  </conditionalFormatting>
  <conditionalFormatting sqref="D3705:D3706">
    <cfRule type="cellIs" dxfId="811" priority="11" stopIfTrue="1" operator="equal">
      <formula>1800</formula>
    </cfRule>
    <cfRule type="cellIs" dxfId="810" priority="12" stopIfTrue="1" operator="equal">
      <formula>200</formula>
    </cfRule>
  </conditionalFormatting>
  <conditionalFormatting sqref="M3699 F3696:O3696 F3694:I3695 F3699:G3699 I3703 F3705:F3706 M3691:O3695 F3690:F3693 N3680:N3681 D3677:D3678 B3677 C3690:C3697 N3688 C3682:C3688 F3688:G3688 O3688:O3689 J3690:L3695 M3690:N3690 C3699:C3700 I3690:I3691 G3690:H3690 D3706 C3705:D3705 H3699:H3706 C3702:C3704 C3706:C3707">
    <cfRule type="containsText" dxfId="809" priority="10" stopIfTrue="1" operator="containsText" text="dsoy jktdh; fo|ky;ksa esa iz;ksx gsrq fu%'kqYd">
      <formula>NOT(ISERROR(SEARCH("dsoy jktdh; fo|ky;ksa esa iz;ksx gsrq fu%'kqYd",B3677)))</formula>
    </cfRule>
  </conditionalFormatting>
  <conditionalFormatting sqref="F3702:G3706">
    <cfRule type="cellIs" dxfId="808" priority="8" operator="equal">
      <formula>"0/200"</formula>
    </cfRule>
    <cfRule type="cellIs" dxfId="807" priority="9" operator="equal">
      <formula>"0/100"</formula>
    </cfRule>
  </conditionalFormatting>
  <conditionalFormatting sqref="M3737 F3734:O3734 F3732:I3733 F3737:G3737 I3741 F3743:F3744 M3729:O3733 F3728:F3731 N3718:N3719 D3715:D3716 B3715 C3728:C3735 N3726 C3720:C3726 F3726:G3726 O3726:O3727 J3728:L3733 M3728:N3728 C3737:C3738 I3728:I3729 G3728:H3728 D3744 C3743:D3743 H3737:H3744 C3740:C3742 C3744:C3745">
    <cfRule type="containsText" dxfId="806" priority="6" stopIfTrue="1" operator="containsText" text="f'k{kk foHkkx jktLFkku">
      <formula>NOT(ISERROR(SEARCH("f'k{kk foHkkx jktLFkku",B3715)))</formula>
    </cfRule>
    <cfRule type="containsText" dxfId="805" priority="7" stopIfTrue="1" operator="containsText" text="iw.kkZad">
      <formula>NOT(ISERROR(SEARCH("iw.kkZad",B3715)))</formula>
    </cfRule>
  </conditionalFormatting>
  <conditionalFormatting sqref="D3743:D3744">
    <cfRule type="cellIs" dxfId="804" priority="4" stopIfTrue="1" operator="equal">
      <formula>1800</formula>
    </cfRule>
    <cfRule type="cellIs" dxfId="803" priority="5" stopIfTrue="1" operator="equal">
      <formula>200</formula>
    </cfRule>
  </conditionalFormatting>
  <conditionalFormatting sqref="M3737 F3734:O3734 F3732:I3733 F3737:G3737 I3741 F3743:F3744 M3729:O3733 F3728:F3731 N3718:N3719 D3715:D3716 B3715 C3728:C3735 N3726 C3720:C3726 F3726:G3726 O3726:O3727 J3728:L3733 M3728:N3728 C3737:C3738 I3728:I3729 G3728:H3728 D3744 C3743:D3743 H3737:H3744 C3740:C3742 C3744:C3745">
    <cfRule type="containsText" dxfId="802" priority="3" stopIfTrue="1" operator="containsText" text="dsoy jktdh; fo|ky;ksa esa iz;ksx gsrq fu%'kqYd">
      <formula>NOT(ISERROR(SEARCH("dsoy jktdh; fo|ky;ksa esa iz;ksx gsrq fu%'kqYd",B3715)))</formula>
    </cfRule>
  </conditionalFormatting>
  <conditionalFormatting sqref="F3740:G3744">
    <cfRule type="cellIs" dxfId="801" priority="1" operator="equal">
      <formula>"0/200"</formula>
    </cfRule>
    <cfRule type="cellIs" dxfId="800" priority="2" operator="equal">
      <formula>"0/100"</formula>
    </cfRule>
  </conditionalFormatting>
  <dataValidations count="1">
    <dataValidation type="list" allowBlank="1" showInputMessage="1" showErrorMessage="1" sqref="L5:O5 L43:O43 L80:O80 L118:O118 L155:O155 L193:O193 L230:O230 L268:O268 L305:O305 L343:O343 L380:O380 L418:O418 L455:O455 L493:O493 L530:O530 L568:O568 L605:O605 L643:O643 L680:O680 L718:O718 L755:O755 L793:O793 L830:O830 L868:O868 L905:O905 L943:O943 L980:O980 L1018:O1018 L1055:O1055 L1093:O1093 L1130:O1130 L1168:O1168 L1205:O1205 L1243:O1243 L1280:O1280 L1318:O1318 L1355:O1355 L1393:O1393 L1430:O1430 L1468:O1468 L1505:O1505 L1543:O1543 L1580:O1580 L1618:O1618 L1655:O1655 L1693:O1693 L1730:O1730 L1768:O1768 L1805:O1805 L1843:O1843 L1880:O1880 L1918:O1918 L1955:O1955 L1993:O1993 L2030:O2030 L2068:O2068 L2105:O2105 L2143:O2143 L2180:O2180 L2218:O2218 L2255:O2255 L2293:O2293 L2330:O2330 L2368:O2368 L2405:O2405 L2443:O2443 L2480:O2480 L2518:O2518 L2555:O2555 L2593:O2593 L2630:O2630 L2668:O2668 L2705:O2705 L2743:O2743 L2780:O2780 L2818:O2818 L2855:O2855 L2893:O2893 L2930:O2930 L2968:O2968 L3005:O3005 L3043:O3043 L3080:O3080 L3118:O3118 L3155:O3155 L3193:O3193 L3230:O3230 L3268:O3268 L3305:O3305 L3343:O3343 L3380:O3380 L3418:O3418 L3455:O3455 L3493:O3493 L3530:O3530 L3568:O3568 L3605:O3605 L3643:O3643 L3680:O3680 L3718:O3718">
      <formula1>"(Half Yeary Result), (Final Result)"</formula1>
    </dataValidation>
  </dataValidations>
  <pageMargins left="0.25" right="0.25" top="0.25" bottom="0.25" header="0.25" footer="0.25"/>
  <pageSetup paperSize="9" scale="55" orientation="portrait" r:id="rId1"/>
  <drawing r:id="rId2"/>
</worksheet>
</file>

<file path=xl/worksheets/sheet7.xml><?xml version="1.0" encoding="utf-8"?>
<worksheet xmlns="http://schemas.openxmlformats.org/spreadsheetml/2006/main" xmlns:r="http://schemas.openxmlformats.org/officeDocument/2006/relationships">
  <sheetPr>
    <tabColor theme="9" tint="-0.249977111117893"/>
  </sheetPr>
  <dimension ref="A1:P11333"/>
  <sheetViews>
    <sheetView showGridLines="0" zoomScale="70" zoomScaleNormal="70" workbookViewId="0">
      <selection activeCell="F3893" activeCellId="12" sqref="F3425:G3428 F3464:G3467 F3503:G3506 F3542:G3545 F3581:G3584 F3620:G3623 F3659:G3662 F3698:G3701 F3737:G3740 F3776:G3779 F3815:G3818 F3854:G3857 F3893:G3896"/>
    </sheetView>
  </sheetViews>
  <sheetFormatPr defaultColWidth="0" defaultRowHeight="15" zeroHeight="1"/>
  <cols>
    <col min="1" max="1" width="4.28515625" style="503" customWidth="1"/>
    <col min="2" max="2" width="5.5703125" style="453" customWidth="1"/>
    <col min="3" max="3" width="11.5703125" style="44" customWidth="1"/>
    <col min="4" max="4" width="11.42578125" style="44" customWidth="1"/>
    <col min="5" max="14" width="12.85546875" style="44" customWidth="1"/>
    <col min="15" max="15" width="16.5703125" style="44" customWidth="1"/>
    <col min="16" max="16" width="2.7109375" style="165" customWidth="1"/>
    <col min="17" max="16384" width="9.140625" style="165" hidden="1"/>
  </cols>
  <sheetData>
    <row r="1" spans="1:16" ht="24.75" customHeight="1" thickBot="1">
      <c r="A1" s="504">
        <v>1</v>
      </c>
      <c r="B1" s="1083" t="s">
        <v>56</v>
      </c>
      <c r="C1" s="1083"/>
      <c r="D1" s="1083"/>
      <c r="E1" s="1083"/>
      <c r="F1" s="1083"/>
      <c r="G1" s="1083"/>
      <c r="H1" s="1083"/>
      <c r="I1" s="1083"/>
      <c r="J1" s="1083"/>
      <c r="K1" s="1083"/>
      <c r="L1" s="1083"/>
      <c r="M1" s="1083"/>
      <c r="N1" s="1083"/>
      <c r="O1" s="1083"/>
    </row>
    <row r="2" spans="1:16" ht="68.25" customHeight="1" thickTop="1">
      <c r="A2" s="1084"/>
      <c r="B2" s="1085"/>
      <c r="C2" s="1086"/>
      <c r="D2" s="1089" t="str">
        <f>Master!$E$8</f>
        <v>Govt. Sr. Secondary School Raimalwada</v>
      </c>
      <c r="E2" s="1090"/>
      <c r="F2" s="1090"/>
      <c r="G2" s="1090"/>
      <c r="H2" s="1090"/>
      <c r="I2" s="1090"/>
      <c r="J2" s="1090"/>
      <c r="K2" s="1090"/>
      <c r="L2" s="1090"/>
      <c r="M2" s="1090"/>
      <c r="N2" s="1090"/>
      <c r="O2" s="1091"/>
    </row>
    <row r="3" spans="1:16" ht="36" customHeight="1" thickBot="1">
      <c r="A3" s="1084"/>
      <c r="B3" s="1087"/>
      <c r="C3" s="1088"/>
      <c r="D3" s="1092" t="str">
        <f>Master!$E$11</f>
        <v>P.S.-Bapini (Jodhpur)</v>
      </c>
      <c r="E3" s="1093"/>
      <c r="F3" s="1093"/>
      <c r="G3" s="1093"/>
      <c r="H3" s="1093"/>
      <c r="I3" s="1093"/>
      <c r="J3" s="1093"/>
      <c r="K3" s="1093"/>
      <c r="L3" s="1093"/>
      <c r="M3" s="1093"/>
      <c r="N3" s="1093"/>
      <c r="O3" s="1094"/>
    </row>
    <row r="4" spans="1:16" ht="36" customHeight="1">
      <c r="A4" s="1084"/>
      <c r="B4" s="352"/>
      <c r="C4" s="1095" t="s">
        <v>188</v>
      </c>
      <c r="D4" s="1096"/>
      <c r="E4" s="1096"/>
      <c r="F4" s="1096"/>
      <c r="G4" s="1097"/>
      <c r="H4" s="1104" t="s">
        <v>161</v>
      </c>
      <c r="I4" s="1104"/>
      <c r="J4" s="1107">
        <f>VLOOKUP($A1,'Class-9'!$B$9:$K$108,6)</f>
        <v>901</v>
      </c>
      <c r="K4" s="1108"/>
      <c r="L4" s="1113" t="s">
        <v>77</v>
      </c>
      <c r="M4" s="1114"/>
      <c r="N4" s="1115" t="str">
        <f>Master!$E$14</f>
        <v>08151106901</v>
      </c>
      <c r="O4" s="1116"/>
    </row>
    <row r="5" spans="1:16" ht="36" customHeight="1">
      <c r="A5" s="1084"/>
      <c r="B5" s="47"/>
      <c r="C5" s="1098"/>
      <c r="D5" s="1099"/>
      <c r="E5" s="1099"/>
      <c r="F5" s="1099"/>
      <c r="G5" s="1100"/>
      <c r="H5" s="1105"/>
      <c r="I5" s="1105"/>
      <c r="J5" s="1109"/>
      <c r="K5" s="1110"/>
      <c r="L5" s="1071" t="s">
        <v>73</v>
      </c>
      <c r="M5" s="1072"/>
      <c r="N5" s="1072"/>
      <c r="O5" s="1073"/>
      <c r="P5" s="165" t="s">
        <v>196</v>
      </c>
    </row>
    <row r="6" spans="1:16" ht="36" customHeight="1" thickBot="1">
      <c r="A6" s="1084"/>
      <c r="B6" s="47"/>
      <c r="C6" s="1101"/>
      <c r="D6" s="1102"/>
      <c r="E6" s="1102"/>
      <c r="F6" s="1102"/>
      <c r="G6" s="1103"/>
      <c r="H6" s="1106"/>
      <c r="I6" s="1106"/>
      <c r="J6" s="1111"/>
      <c r="K6" s="1112"/>
      <c r="L6" s="1074" t="s">
        <v>57</v>
      </c>
      <c r="M6" s="1075"/>
      <c r="N6" s="1076" t="str">
        <f>Master!$E$6</f>
        <v>2021-22</v>
      </c>
      <c r="O6" s="1077"/>
    </row>
    <row r="7" spans="1:16" ht="42.75" customHeight="1">
      <c r="A7" s="1084"/>
      <c r="B7" s="49" t="s">
        <v>79</v>
      </c>
      <c r="C7" s="1255" t="s">
        <v>22</v>
      </c>
      <c r="D7" s="1256"/>
      <c r="E7" s="1256"/>
      <c r="F7" s="1257"/>
      <c r="G7" s="485" t="s">
        <v>186</v>
      </c>
      <c r="H7" s="1258">
        <f>VLOOKUP($A1,'Class-9'!$B$9:$EX$108,4,0)</f>
        <v>793</v>
      </c>
      <c r="I7" s="1258"/>
      <c r="J7" s="1258"/>
      <c r="K7" s="1258"/>
      <c r="L7" s="1258"/>
      <c r="M7" s="1258"/>
      <c r="N7" s="1258"/>
      <c r="O7" s="1259"/>
    </row>
    <row r="8" spans="1:16" ht="42.75" customHeight="1">
      <c r="A8" s="1084"/>
      <c r="B8" s="49" t="s">
        <v>79</v>
      </c>
      <c r="C8" s="1260" t="s">
        <v>24</v>
      </c>
      <c r="D8" s="1261"/>
      <c r="E8" s="1261"/>
      <c r="F8" s="1262"/>
      <c r="G8" s="486" t="s">
        <v>186</v>
      </c>
      <c r="H8" s="1265" t="str">
        <f>VLOOKUP($A1,'Class-9'!$B$9:$EX$108,7,0)</f>
        <v>ABHISHEK</v>
      </c>
      <c r="I8" s="1265"/>
      <c r="J8" s="1265"/>
      <c r="K8" s="1265"/>
      <c r="L8" s="1265"/>
      <c r="M8" s="1265"/>
      <c r="N8" s="1265"/>
      <c r="O8" s="1266"/>
    </row>
    <row r="9" spans="1:16" ht="42.75" customHeight="1">
      <c r="A9" s="1084"/>
      <c r="B9" s="49" t="s">
        <v>79</v>
      </c>
      <c r="C9" s="1260" t="s">
        <v>25</v>
      </c>
      <c r="D9" s="1261"/>
      <c r="E9" s="1261"/>
      <c r="F9" s="1262"/>
      <c r="G9" s="486" t="s">
        <v>186</v>
      </c>
      <c r="H9" s="1265" t="str">
        <f>VLOOKUP($A1,'Class-9'!$B$9:$EX$108,8,0)</f>
        <v>RAMU KHAN</v>
      </c>
      <c r="I9" s="1265"/>
      <c r="J9" s="1265"/>
      <c r="K9" s="1265"/>
      <c r="L9" s="1265"/>
      <c r="M9" s="1265"/>
      <c r="N9" s="1265"/>
      <c r="O9" s="1266"/>
    </row>
    <row r="10" spans="1:16" ht="42.75" customHeight="1">
      <c r="A10" s="1084"/>
      <c r="B10" s="49" t="s">
        <v>79</v>
      </c>
      <c r="C10" s="1260" t="s">
        <v>58</v>
      </c>
      <c r="D10" s="1261"/>
      <c r="E10" s="1261"/>
      <c r="F10" s="1262"/>
      <c r="G10" s="486" t="s">
        <v>186</v>
      </c>
      <c r="H10" s="1265" t="str">
        <f>VLOOKUP($A1,'Class-9'!$B$9:$EX$108,9,0)</f>
        <v>SEEPA DEVI</v>
      </c>
      <c r="I10" s="1265"/>
      <c r="J10" s="1265"/>
      <c r="K10" s="1265"/>
      <c r="L10" s="1265"/>
      <c r="M10" s="1265"/>
      <c r="N10" s="1265"/>
      <c r="O10" s="1266"/>
    </row>
    <row r="11" spans="1:16" ht="42.75" customHeight="1">
      <c r="A11" s="1084"/>
      <c r="B11" s="49" t="s">
        <v>79</v>
      </c>
      <c r="C11" s="1260" t="s">
        <v>59</v>
      </c>
      <c r="D11" s="1261"/>
      <c r="E11" s="1261"/>
      <c r="F11" s="1262"/>
      <c r="G11" s="486" t="s">
        <v>186</v>
      </c>
      <c r="H11" s="1281" t="str">
        <f>CONCATENATE('Class-9'!$G$4,'Class-9'!$J$4)</f>
        <v>9(A)</v>
      </c>
      <c r="I11" s="1265"/>
      <c r="J11" s="1265"/>
      <c r="K11" s="1265"/>
      <c r="L11" s="1265"/>
      <c r="M11" s="1265"/>
      <c r="N11" s="1265"/>
      <c r="O11" s="1266"/>
    </row>
    <row r="12" spans="1:16" ht="42.75" customHeight="1" thickBot="1">
      <c r="A12" s="1084"/>
      <c r="B12" s="49" t="s">
        <v>79</v>
      </c>
      <c r="C12" s="1282" t="s">
        <v>27</v>
      </c>
      <c r="D12" s="1283"/>
      <c r="E12" s="1283"/>
      <c r="F12" s="1284"/>
      <c r="G12" s="487" t="s">
        <v>186</v>
      </c>
      <c r="H12" s="1285">
        <f>VLOOKUP($A1,'Class-9'!$B$9:$EX$108,10,0)</f>
        <v>38555</v>
      </c>
      <c r="I12" s="1285"/>
      <c r="J12" s="1285"/>
      <c r="K12" s="1285"/>
      <c r="L12" s="1285"/>
      <c r="M12" s="1285"/>
      <c r="N12" s="1285"/>
      <c r="O12" s="1286"/>
    </row>
    <row r="13" spans="1:16" ht="42.75" customHeight="1">
      <c r="A13" s="1084"/>
      <c r="B13" s="60" t="s">
        <v>79</v>
      </c>
      <c r="C13" s="1287" t="s">
        <v>60</v>
      </c>
      <c r="D13" s="1288"/>
      <c r="E13" s="1267" t="s">
        <v>83</v>
      </c>
      <c r="F13" s="1267" t="s">
        <v>84</v>
      </c>
      <c r="G13" s="1274" t="s">
        <v>33</v>
      </c>
      <c r="H13" s="1276" t="s">
        <v>61</v>
      </c>
      <c r="I13" s="1276"/>
      <c r="J13" s="1277"/>
      <c r="K13" s="1278" t="s">
        <v>100</v>
      </c>
      <c r="L13" s="1279"/>
      <c r="M13" s="1280"/>
      <c r="N13" s="1267" t="s">
        <v>91</v>
      </c>
      <c r="O13" s="1269" t="s">
        <v>209</v>
      </c>
    </row>
    <row r="14" spans="1:16" ht="42.75" customHeight="1">
      <c r="A14" s="1084"/>
      <c r="B14" s="60"/>
      <c r="C14" s="1289"/>
      <c r="D14" s="1290"/>
      <c r="E14" s="1268"/>
      <c r="F14" s="1268"/>
      <c r="G14" s="1275"/>
      <c r="H14" s="479" t="s">
        <v>32</v>
      </c>
      <c r="I14" s="480" t="s">
        <v>199</v>
      </c>
      <c r="J14" s="481" t="s">
        <v>33</v>
      </c>
      <c r="K14" s="479" t="s">
        <v>32</v>
      </c>
      <c r="L14" s="480" t="s">
        <v>199</v>
      </c>
      <c r="M14" s="481" t="s">
        <v>33</v>
      </c>
      <c r="N14" s="1268"/>
      <c r="O14" s="1270"/>
    </row>
    <row r="15" spans="1:16" ht="42.75" customHeight="1" thickBot="1">
      <c r="A15" s="1084"/>
      <c r="B15" s="60" t="s">
        <v>79</v>
      </c>
      <c r="C15" s="1272" t="s">
        <v>62</v>
      </c>
      <c r="D15" s="1273"/>
      <c r="E15" s="346">
        <f>'Class-9'!$L$7</f>
        <v>20</v>
      </c>
      <c r="F15" s="346">
        <f>'Class-9'!$M$7</f>
        <v>20</v>
      </c>
      <c r="G15" s="348">
        <f>SUM(E15:F15)</f>
        <v>40</v>
      </c>
      <c r="H15" s="346">
        <f>'Class-9'!$O$7</f>
        <v>48</v>
      </c>
      <c r="I15" s="346">
        <f>'Class-9'!$P$7</f>
        <v>12</v>
      </c>
      <c r="J15" s="348">
        <f>SUM(H15:I15)</f>
        <v>60</v>
      </c>
      <c r="K15" s="346">
        <f>'Class-9'!$R$7</f>
        <v>80</v>
      </c>
      <c r="L15" s="346">
        <f>'Class-9'!$S$7</f>
        <v>20</v>
      </c>
      <c r="M15" s="348">
        <f>SUM(K15:L15)</f>
        <v>100</v>
      </c>
      <c r="N15" s="191">
        <f>SUM(G15,J15,M15)</f>
        <v>200</v>
      </c>
      <c r="O15" s="1271"/>
    </row>
    <row r="16" spans="1:16" ht="42.75" customHeight="1">
      <c r="A16" s="1084"/>
      <c r="B16" s="60" t="s">
        <v>79</v>
      </c>
      <c r="C16" s="1141" t="str">
        <f>'Class-9'!$L$3</f>
        <v>HINDI</v>
      </c>
      <c r="D16" s="1142"/>
      <c r="E16" s="493">
        <f>IF($J4="TC",0,IF($J4="Nso",0,VLOOKUP($A1,'Class-9'!$B$9:$EX$108,11,0)))</f>
        <v>2</v>
      </c>
      <c r="F16" s="493">
        <f>IF($J4="TC",0,IF($J4="Nso",0,VLOOKUP($A1,'Class-9'!$B$9:$EX$108,12,0)))</f>
        <v>10</v>
      </c>
      <c r="G16" s="494">
        <f>E16+F16</f>
        <v>12</v>
      </c>
      <c r="H16" s="493">
        <f>IF($J4="TC",0,IF($J4="Nso",0,VLOOKUP($A1,'Class-9'!$B$9:$EX$108,14,0)))</f>
        <v>3</v>
      </c>
      <c r="I16" s="493">
        <f>IF($J4="TC",0,IF($J4="Nso",0,VLOOKUP($A1,'Class-9'!$B$9:$EX$108,15,0)))</f>
        <v>10</v>
      </c>
      <c r="J16" s="494">
        <f>H16+I16</f>
        <v>13</v>
      </c>
      <c r="K16" s="493">
        <f>IF($J4="TC",0,IF($J4="Nso",0,VLOOKUP($A1,'Class-9'!$B$9:$EX$108,17,0)))</f>
        <v>38</v>
      </c>
      <c r="L16" s="493">
        <f>IF($J4="Nso",0,VLOOKUP($A1,'Class-9'!$B$9:$EX$108,18,0))</f>
        <v>10</v>
      </c>
      <c r="M16" s="494">
        <f>K16+L16</f>
        <v>48</v>
      </c>
      <c r="N16" s="493">
        <f>G16+J16+M16</f>
        <v>73</v>
      </c>
      <c r="O16" s="495" t="str">
        <f>IF($J4="TC",0,IF($J4="Nso",0,VLOOKUP($A1,'Class-9'!$B$9:$EX$108,24,0)))</f>
        <v>III</v>
      </c>
    </row>
    <row r="17" spans="1:15" ht="42.75" customHeight="1">
      <c r="A17" s="1084"/>
      <c r="B17" s="60" t="s">
        <v>79</v>
      </c>
      <c r="C17" s="1143" t="str">
        <f>'Class-9'!$Z$3</f>
        <v>ENGLISH</v>
      </c>
      <c r="D17" s="1144"/>
      <c r="E17" s="493">
        <f>IF($J4="TC",0,IF($J4="Nso",0,VLOOKUP($A1,'Class-9'!$B$9:$EX$108,25,0)))</f>
        <v>15</v>
      </c>
      <c r="F17" s="493">
        <f>IF($J4="TC",0,IF($J4="Nso",0,VLOOKUP($A1,'Class-9'!$B$9:$EX$108,26,0)))</f>
        <v>15</v>
      </c>
      <c r="G17" s="496">
        <f t="shared" ref="G17:G21" si="0">E17+F17</f>
        <v>30</v>
      </c>
      <c r="H17" s="497">
        <f>IF($J4="TC",0,IF($J4="Nso",0,VLOOKUP($A1,'Class-9'!$B$9:$EX$108,28,0)))</f>
        <v>40</v>
      </c>
      <c r="I17" s="493">
        <f>IF($J4="TC",0,IF($J4="Nso",0,VLOOKUP($A1,'Class-9'!$B$9:$EX$108,29,0)))</f>
        <v>10</v>
      </c>
      <c r="J17" s="496">
        <f t="shared" ref="J17:J21" si="1">H17+I17</f>
        <v>50</v>
      </c>
      <c r="K17" s="493">
        <f>IF($J4="TC",0,IF($J4="Nso",0,VLOOKUP($A1,'Class-9'!$B$9:$EX$108,31,0)))</f>
        <v>50</v>
      </c>
      <c r="L17" s="493">
        <f>IF($J4="Nso",0,VLOOKUP($A1,'Class-9'!$B$9:$EX$108,32,0))</f>
        <v>10</v>
      </c>
      <c r="M17" s="496">
        <f t="shared" ref="M17:M21" si="2">K17+L17</f>
        <v>60</v>
      </c>
      <c r="N17" s="493">
        <f t="shared" ref="N17:N21" si="3">G17+J17+M17</f>
        <v>140</v>
      </c>
      <c r="O17" s="495" t="str">
        <f>IF($J4="TC",0,IF($J4="Nso",0,VLOOKUP($A1,'Class-9'!$B$9:$EX$108,38,0)))</f>
        <v>I</v>
      </c>
    </row>
    <row r="18" spans="1:15" ht="42.75" customHeight="1">
      <c r="A18" s="1084"/>
      <c r="B18" s="60" t="s">
        <v>79</v>
      </c>
      <c r="C18" s="1143" t="str">
        <f>'Class-9'!$AN$3</f>
        <v>SANSKRIT</v>
      </c>
      <c r="D18" s="1144"/>
      <c r="E18" s="493">
        <f>IF($J4="TC",0,IF($J4="Nso",0,VLOOKUP($A1,'Class-9'!$B$9:$EX$108,39,0)))</f>
        <v>10</v>
      </c>
      <c r="F18" s="493">
        <f>IF($J4="TC",0,IF($J4="TC",0,IF($J4="Nso",0,VLOOKUP($A1,'Class-9'!$B$9:$EX$108,40,0))))</f>
        <v>10</v>
      </c>
      <c r="G18" s="496">
        <f t="shared" si="0"/>
        <v>20</v>
      </c>
      <c r="H18" s="497">
        <f>IF($J4="TC",0,IF($J4="Nso",0,VLOOKUP($A1,'Class-9'!$B$9:$EX$108,42,0)))</f>
        <v>20</v>
      </c>
      <c r="I18" s="493">
        <f>IF($J4="TC",0,IF($J4="Nso",0,VLOOKUP($A1,'Class-9'!$B$9:$EX$108,43,0)))</f>
        <v>10</v>
      </c>
      <c r="J18" s="496">
        <f t="shared" si="1"/>
        <v>30</v>
      </c>
      <c r="K18" s="493">
        <f>IF($J4="TC",0,IF($J4="Nso",0,VLOOKUP($A1,'Class-9'!$B$9:$EX$108,45,0)))</f>
        <v>40</v>
      </c>
      <c r="L18" s="493">
        <f>IF($J4="Nso",0,VLOOKUP($A1,'Class-9'!$B$9:$EX$108,46,0))</f>
        <v>20</v>
      </c>
      <c r="M18" s="496">
        <f t="shared" si="2"/>
        <v>60</v>
      </c>
      <c r="N18" s="493">
        <f t="shared" si="3"/>
        <v>110</v>
      </c>
      <c r="O18" s="495" t="str">
        <f>IF($J4="TC",0,IF($J4="Nso",0,VLOOKUP($A1,'Class-9'!$B$9:$EX$108,52,0)))</f>
        <v>II</v>
      </c>
    </row>
    <row r="19" spans="1:15" ht="42.75" customHeight="1">
      <c r="A19" s="1084"/>
      <c r="B19" s="60" t="s">
        <v>79</v>
      </c>
      <c r="C19" s="1143" t="str">
        <f>'Class-9'!$BB$3</f>
        <v>SCIENCE</v>
      </c>
      <c r="D19" s="1144"/>
      <c r="E19" s="493">
        <f>IF($J4="TC",0,IF($J4="Nso",0,VLOOKUP($A1,'Class-9'!$B$9:$EX$108,53,0)))</f>
        <v>15</v>
      </c>
      <c r="F19" s="493">
        <f>IF($J4="TC",0,IF($J4="Nso",0,VLOOKUP($A1,'Class-9'!$B$9:$EX$108,54,0)))</f>
        <v>15</v>
      </c>
      <c r="G19" s="496">
        <f t="shared" si="0"/>
        <v>30</v>
      </c>
      <c r="H19" s="497">
        <f>IF($J4="TC",0,IF($J4="Nso",0,VLOOKUP($A1,'Class-9'!$B$9:$EX$108,56,0)))</f>
        <v>50</v>
      </c>
      <c r="I19" s="493">
        <f>IF($J4="TC",0,IF($J4="Nso",0,VLOOKUP($A1,'Class-9'!$B$9:$EX$108,57,0)))</f>
        <v>10</v>
      </c>
      <c r="J19" s="496">
        <f t="shared" si="1"/>
        <v>60</v>
      </c>
      <c r="K19" s="493">
        <f>IF($J4="TC",0,IF($J4="Nso",0,VLOOKUP($A1,'Class-9'!$B$9:$EX$108,59,0)))</f>
        <v>60</v>
      </c>
      <c r="L19" s="493">
        <f>IF($J4="Nso",0,VLOOKUP($A1,'Class-9'!$B$9:$EX$108,60,0))</f>
        <v>20</v>
      </c>
      <c r="M19" s="496">
        <f t="shared" si="2"/>
        <v>80</v>
      </c>
      <c r="N19" s="493">
        <f t="shared" si="3"/>
        <v>170</v>
      </c>
      <c r="O19" s="495" t="str">
        <f>IF($J4="TC",0,IF($J4="Nso",0,VLOOKUP($A1,'Class-9'!$B$9:$EX$108,66,0)))</f>
        <v>D</v>
      </c>
    </row>
    <row r="20" spans="1:15" ht="42.75" customHeight="1">
      <c r="A20" s="1084"/>
      <c r="B20" s="60" t="s">
        <v>79</v>
      </c>
      <c r="C20" s="1143" t="str">
        <f>'Class-9'!$BP$3</f>
        <v>MATHEMATICS</v>
      </c>
      <c r="D20" s="1144"/>
      <c r="E20" s="493">
        <f>IF($J4="TC",0,IF($J4="Nso",0,VLOOKUP($A1,'Class-9'!$B$9:$EX$108,67,0)))</f>
        <v>20</v>
      </c>
      <c r="F20" s="493">
        <f>IF($J4="TC",0,IF($J4="Nso",0,VLOOKUP($A1,'Class-9'!$B$9:$EX$108,68,0)))</f>
        <v>10</v>
      </c>
      <c r="G20" s="496">
        <f t="shared" si="0"/>
        <v>30</v>
      </c>
      <c r="H20" s="497">
        <f>IF($J4="TC",0,IF($J4="Nso",0,VLOOKUP($A1,'Class-9'!$B$9:$EX$108,70,0)))</f>
        <v>40</v>
      </c>
      <c r="I20" s="493">
        <f>IF($J4="TC",0,IF($J4="Nso",0,VLOOKUP($A1,'Class-9'!$B$9:$EX$108,71,0)))</f>
        <v>10</v>
      </c>
      <c r="J20" s="496">
        <f t="shared" si="1"/>
        <v>50</v>
      </c>
      <c r="K20" s="493">
        <f>IF($J4="TC",0,IF($J4="Nso",0,VLOOKUP($A1,'Class-9'!$B$9:$EX$108,73,0)))</f>
        <v>70</v>
      </c>
      <c r="L20" s="493">
        <f>IF($J4="Nso",0,VLOOKUP($A1,'Class-9'!$B$9:$EX$108,74,0))</f>
        <v>10</v>
      </c>
      <c r="M20" s="496">
        <f t="shared" si="2"/>
        <v>80</v>
      </c>
      <c r="N20" s="493">
        <f t="shared" si="3"/>
        <v>160</v>
      </c>
      <c r="O20" s="495" t="str">
        <f>IF($J4="TC",0,IF($J4="Nso",0,VLOOKUP($A1,'Class-9'!$B$9:$EX$108,80,0)))</f>
        <v>D</v>
      </c>
    </row>
    <row r="21" spans="1:15" ht="42.75" customHeight="1" thickBot="1">
      <c r="A21" s="1084"/>
      <c r="B21" s="60" t="s">
        <v>79</v>
      </c>
      <c r="C21" s="1117" t="str">
        <f>'Class-9'!$CD$3</f>
        <v>SOCIAL SCIENCE</v>
      </c>
      <c r="D21" s="1118"/>
      <c r="E21" s="493">
        <f>IF($J4="TC",0,IF($J4="Nso",0,VLOOKUP($A1,'Class-9'!$B$9:$EX$108,81,0)))</f>
        <v>10</v>
      </c>
      <c r="F21" s="493">
        <f>IF($J4="TC",0,IF($J4="Nso",0,VLOOKUP($A1,'Class-9'!$B$9:$EX$108,82,0)))</f>
        <v>10</v>
      </c>
      <c r="G21" s="498">
        <f t="shared" si="0"/>
        <v>20</v>
      </c>
      <c r="H21" s="499">
        <f>IF($J4="TC",0,IF($J4="Nso",0,VLOOKUP($A1,'Class-9'!$B$9:$EX$108,84,0)))</f>
        <v>40</v>
      </c>
      <c r="I21" s="493">
        <f>IF($J4="TC",0,IF($J4="Nso",0,VLOOKUP($A1,'Class-9'!$B$9:$EX$108,85,0)))</f>
        <v>10</v>
      </c>
      <c r="J21" s="498">
        <f t="shared" si="1"/>
        <v>50</v>
      </c>
      <c r="K21" s="493">
        <f>IF($J4="TC",0,IF($J4="Nso",0,VLOOKUP($A1,'Class-9'!$B$9:$EX$108,87,0)))</f>
        <v>80</v>
      </c>
      <c r="L21" s="493">
        <f>IF($J4="Nso",0,VLOOKUP($A1,'Class-9'!$B$9:$EX$108,88,0))</f>
        <v>10</v>
      </c>
      <c r="M21" s="498">
        <f t="shared" si="2"/>
        <v>90</v>
      </c>
      <c r="N21" s="493">
        <f t="shared" si="3"/>
        <v>160</v>
      </c>
      <c r="O21" s="495" t="str">
        <f>IF($J4="TC",0,IF($J4="Nso",0,VLOOKUP($A1,'Class-9'!$B$9:$EX$108,94,0)))</f>
        <v>D</v>
      </c>
    </row>
    <row r="22" spans="1:15" ht="36" customHeight="1">
      <c r="A22" s="1084"/>
      <c r="B22" s="60" t="s">
        <v>79</v>
      </c>
      <c r="C22" s="1119" t="s">
        <v>92</v>
      </c>
      <c r="D22" s="1120"/>
      <c r="E22" s="1121"/>
      <c r="F22" s="1125" t="s">
        <v>93</v>
      </c>
      <c r="G22" s="1126"/>
      <c r="H22" s="1127" t="s">
        <v>94</v>
      </c>
      <c r="I22" s="1128"/>
      <c r="J22" s="1129" t="s">
        <v>47</v>
      </c>
      <c r="K22" s="1130"/>
      <c r="L22" s="350" t="s">
        <v>114</v>
      </c>
      <c r="M22" s="1131" t="s">
        <v>45</v>
      </c>
      <c r="N22" s="1132"/>
      <c r="O22" s="61" t="s">
        <v>49</v>
      </c>
    </row>
    <row r="23" spans="1:15" ht="36" customHeight="1" thickBot="1">
      <c r="A23" s="1084"/>
      <c r="B23" s="60" t="s">
        <v>79</v>
      </c>
      <c r="C23" s="1122"/>
      <c r="D23" s="1123"/>
      <c r="E23" s="1124"/>
      <c r="F23" s="1133">
        <f>IF($J4="TC",0,IF($J4="Nso",0,VLOOKUP($A1,'Class-9'!$B$9:$EX$108,146,0)))</f>
        <v>1200</v>
      </c>
      <c r="G23" s="1134"/>
      <c r="H23" s="1133">
        <f>IF($J4="TC",0,IF($J4="Nso",0,VLOOKUP($A1,'Class-9'!$B$9:$EX$108,147,0)))</f>
        <v>813</v>
      </c>
      <c r="I23" s="1134"/>
      <c r="J23" s="1135">
        <f>IF($J4="TC",0,IF($J4="Nso",0,VLOOKUP($A1,'Class-9'!$B$9:$EX$108,148,0)))</f>
        <v>67.75</v>
      </c>
      <c r="K23" s="1136"/>
      <c r="L23" s="349" t="str">
        <f>IF($J4="TC",0,IF($J4="Nso",0,VLOOKUP($A1,'Class-9'!$B$9:$EX$108,149,0)))</f>
        <v>First</v>
      </c>
      <c r="M23" s="1137" t="str">
        <f>IF($J4="TC","TC",IF($J4="Nso","NSO",VLOOKUP($A1,'Class-9'!$B$9:$EX$108,150,0)))</f>
        <v>Passed</v>
      </c>
      <c r="N23" s="1138"/>
      <c r="O23" s="123">
        <f>IF($J4="Nso",0,VLOOKUP($A1,'Class-9'!$B$9:$EX$108,152,0))</f>
        <v>1.9999999999999902</v>
      </c>
    </row>
    <row r="24" spans="1:15" ht="36" customHeight="1">
      <c r="A24" s="1084"/>
      <c r="B24" s="60" t="s">
        <v>79</v>
      </c>
      <c r="C24" s="1186" t="s">
        <v>65</v>
      </c>
      <c r="D24" s="1187"/>
      <c r="E24" s="1187"/>
      <c r="F24" s="1187"/>
      <c r="G24" s="1187"/>
      <c r="H24" s="1188"/>
      <c r="I24" s="1189" t="s">
        <v>66</v>
      </c>
      <c r="J24" s="1190"/>
      <c r="K24" s="1190"/>
      <c r="L24" s="124">
        <f>VLOOKUP($A1,'Class-9'!$B$9:$EX$108,143,0)</f>
        <v>362</v>
      </c>
      <c r="M24" s="1191" t="s">
        <v>126</v>
      </c>
      <c r="N24" s="1192"/>
      <c r="O24" s="1193"/>
    </row>
    <row r="25" spans="1:15" ht="36" customHeight="1" thickBot="1">
      <c r="A25" s="1084"/>
      <c r="B25" s="60" t="s">
        <v>79</v>
      </c>
      <c r="C25" s="1194" t="s">
        <v>60</v>
      </c>
      <c r="D25" s="1195"/>
      <c r="E25" s="1195"/>
      <c r="F25" s="1196" t="s">
        <v>197</v>
      </c>
      <c r="G25" s="1196"/>
      <c r="H25" s="351" t="s">
        <v>53</v>
      </c>
      <c r="I25" s="1197" t="s">
        <v>67</v>
      </c>
      <c r="J25" s="1198"/>
      <c r="K25" s="1198"/>
      <c r="L25" s="174">
        <f>VLOOKUP($A1,'Class-9'!$B$9:$EX$108,144,0)</f>
        <v>274</v>
      </c>
      <c r="M25" s="1199">
        <f>IF($J4="TC",0,IF($J4="Nso",0,VLOOKUP($A1,'Class-9'!$B$9:$EX$108,145,0)))</f>
        <v>75.690607734806619</v>
      </c>
      <c r="N25" s="1200"/>
      <c r="O25" s="1201"/>
    </row>
    <row r="26" spans="1:15" ht="36" customHeight="1">
      <c r="A26" s="1084"/>
      <c r="B26" s="60" t="s">
        <v>79</v>
      </c>
      <c r="C26" s="1194"/>
      <c r="D26" s="1195"/>
      <c r="E26" s="1195"/>
      <c r="F26" s="1196"/>
      <c r="G26" s="1196"/>
      <c r="H26" s="490" t="s">
        <v>203</v>
      </c>
      <c r="I26" s="1202" t="s">
        <v>68</v>
      </c>
      <c r="J26" s="1203"/>
      <c r="K26" s="1203"/>
      <c r="L26" s="1204" t="str">
        <f>IF($J4="TC","Transferred",IF($J4="Nso","NameSeparated",VLOOKUP($A1,'Class-9'!$B$9:$EX$108,153,0)))</f>
        <v>Very Good</v>
      </c>
      <c r="M26" s="1204"/>
      <c r="N26" s="1204"/>
      <c r="O26" s="1205"/>
    </row>
    <row r="27" spans="1:15" s="489" customFormat="1" ht="28.5" customHeight="1">
      <c r="A27" s="1084"/>
      <c r="B27" s="488" t="s">
        <v>79</v>
      </c>
      <c r="C27" s="1242" t="str">
        <f>'Class-9'!$CR$3</f>
        <v>Foundation Of Information Tech.</v>
      </c>
      <c r="D27" s="1243"/>
      <c r="E27" s="1244"/>
      <c r="F27" s="1245" t="str">
        <f>IF($J4="TC",0,IF($J4="Nso",0,VLOOKUP($A1,'Class-9'!$B$9:$GA$108,170,0)))</f>
        <v>73/200</v>
      </c>
      <c r="G27" s="1245"/>
      <c r="H27" s="491" t="str">
        <f>IF($J4="TC",0,IF($J4="Nso",0,VLOOKUP($A1,'Class-9'!$B$9:$GA$108,106,0)))</f>
        <v>D</v>
      </c>
      <c r="I27" s="1170" t="s">
        <v>81</v>
      </c>
      <c r="J27" s="1171"/>
      <c r="K27" s="1171"/>
      <c r="L27" s="1172">
        <f>'Class-9'!$T$2</f>
        <v>44676</v>
      </c>
      <c r="M27" s="1173"/>
      <c r="N27" s="1173"/>
      <c r="O27" s="1174"/>
    </row>
    <row r="28" spans="1:15" s="489" customFormat="1" ht="28.5" customHeight="1">
      <c r="A28" s="1084"/>
      <c r="B28" s="488" t="s">
        <v>79</v>
      </c>
      <c r="C28" s="1175" t="str">
        <f>'Class-9'!$DD$3</f>
        <v>Health &amp; Phy. Edu.</v>
      </c>
      <c r="D28" s="1169"/>
      <c r="E28" s="1169"/>
      <c r="F28" s="1263" t="str">
        <f>IF($J4="TC",0,IF($J4="Nso",0,VLOOKUP($A1,'Class-9'!$B$9:$GA$108,174,0)))</f>
        <v>100/200</v>
      </c>
      <c r="G28" s="1264"/>
      <c r="H28" s="491" t="str">
        <f>IF($J4="TC",0,IF($J4="Nso",0,VLOOKUP($A1,'Class-9'!$B$9:$GA$108,118,0)))</f>
        <v>C</v>
      </c>
      <c r="I28" s="1178"/>
      <c r="J28" s="1179"/>
      <c r="K28" s="1179"/>
      <c r="L28" s="1179"/>
      <c r="M28" s="1179"/>
      <c r="N28" s="1179"/>
      <c r="O28" s="1180"/>
    </row>
    <row r="29" spans="1:15" s="489" customFormat="1" ht="28.5" customHeight="1">
      <c r="A29" s="1084"/>
      <c r="B29" s="488" t="s">
        <v>79</v>
      </c>
      <c r="C29" s="1184" t="str">
        <f>'Class-9'!$DP$3</f>
        <v>S.U.P.W.</v>
      </c>
      <c r="D29" s="1185"/>
      <c r="E29" s="1185"/>
      <c r="F29" s="1263" t="str">
        <f>IF($J4="TC",0,IF($J4="Nso",0,VLOOKUP($A1,'Class-9'!$B$9:$GA$108,178,0)))</f>
        <v>52/100</v>
      </c>
      <c r="G29" s="1264"/>
      <c r="H29" s="491" t="str">
        <f>IF($J4="TC",0,IF($J4="Nso",0,VLOOKUP($A1,'Class-9'!$B$9:$GA$108,124,0)))</f>
        <v>C</v>
      </c>
      <c r="I29" s="1181"/>
      <c r="J29" s="1182"/>
      <c r="K29" s="1182"/>
      <c r="L29" s="1182"/>
      <c r="M29" s="1182"/>
      <c r="N29" s="1182"/>
      <c r="O29" s="1183"/>
    </row>
    <row r="30" spans="1:15" s="489" customFormat="1" ht="28.5" customHeight="1">
      <c r="A30" s="1084"/>
      <c r="B30" s="488"/>
      <c r="C30" s="1184" t="str">
        <f>'Class-9'!$DV$3</f>
        <v>ART EDUCATION</v>
      </c>
      <c r="D30" s="1185"/>
      <c r="E30" s="1185"/>
      <c r="F30" s="1263" t="str">
        <f>IF($J3="TC",0,IF($J3="Nso",0,VLOOKUP($A1,'Class-9'!$B$9:$GA$108,182,0)))</f>
        <v>66/100</v>
      </c>
      <c r="G30" s="1264"/>
      <c r="H30" s="491" t="str">
        <f>IF($J3="TC",0,IF($J3="Nso",0,VLOOKUP($A1,'Class-9'!$B$9:$GA$108,130,0)))</f>
        <v>B</v>
      </c>
      <c r="I30" s="1237" t="s">
        <v>95</v>
      </c>
      <c r="J30" s="1221"/>
      <c r="K30" s="1221"/>
      <c r="L30" s="1221"/>
      <c r="M30" s="1221"/>
      <c r="N30" s="1221"/>
      <c r="O30" s="1222"/>
    </row>
    <row r="31" spans="1:15" s="489" customFormat="1" ht="28.5" customHeight="1" thickBot="1">
      <c r="A31" s="1084"/>
      <c r="B31" s="488" t="s">
        <v>79</v>
      </c>
      <c r="C31" s="1238" t="str">
        <f>'Class-9'!$EB$3</f>
        <v>H &amp; C RAJ</v>
      </c>
      <c r="D31" s="1239"/>
      <c r="E31" s="1239"/>
      <c r="F31" s="1251" t="str">
        <f>IF($J4="TC",0,IF($J4="Nso",0,VLOOKUP($A1,'Class-9'!$B$9:$GZ$108,186,0)))</f>
        <v>63/200</v>
      </c>
      <c r="G31" s="1252"/>
      <c r="H31" s="492" t="str">
        <f>IF($J4="TC",0,IF($J4="Nso",0,VLOOKUP($A1,'Class-9'!$B$9:$GAZ$108,142,0)))</f>
        <v>D</v>
      </c>
      <c r="I31" s="1237" t="s">
        <v>74</v>
      </c>
      <c r="J31" s="1221"/>
      <c r="K31" s="1221"/>
      <c r="L31" s="1221"/>
      <c r="M31" s="1221"/>
      <c r="N31" s="1221"/>
      <c r="O31" s="1222"/>
    </row>
    <row r="32" spans="1:15" ht="28.5" customHeight="1">
      <c r="A32" s="1084"/>
      <c r="B32" s="49" t="s">
        <v>79</v>
      </c>
      <c r="C32" s="1209" t="s">
        <v>205</v>
      </c>
      <c r="D32" s="1210"/>
      <c r="E32" s="1211"/>
      <c r="F32" s="1253" t="s">
        <v>206</v>
      </c>
      <c r="G32" s="1254"/>
      <c r="H32" s="500" t="s">
        <v>34</v>
      </c>
      <c r="I32" s="1220" t="s">
        <v>75</v>
      </c>
      <c r="J32" s="1221"/>
      <c r="K32" s="1221"/>
      <c r="L32" s="1221"/>
      <c r="M32" s="1221"/>
      <c r="N32" s="1221"/>
      <c r="O32" s="1222"/>
    </row>
    <row r="33" spans="1:16" ht="28.5" customHeight="1">
      <c r="A33" s="1084"/>
      <c r="B33" s="49" t="s">
        <v>79</v>
      </c>
      <c r="C33" s="1212"/>
      <c r="D33" s="1213"/>
      <c r="E33" s="1214"/>
      <c r="F33" s="1246" t="s">
        <v>207</v>
      </c>
      <c r="G33" s="1247"/>
      <c r="H33" s="501" t="s">
        <v>204</v>
      </c>
      <c r="I33" s="1225" t="s">
        <v>76</v>
      </c>
      <c r="J33" s="1226"/>
      <c r="K33" s="1226"/>
      <c r="L33" s="1226"/>
      <c r="M33" s="1226"/>
      <c r="N33" s="1226"/>
      <c r="O33" s="1227"/>
    </row>
    <row r="34" spans="1:16" ht="28.5" customHeight="1">
      <c r="A34" s="1084"/>
      <c r="B34" s="49" t="s">
        <v>79</v>
      </c>
      <c r="C34" s="1212"/>
      <c r="D34" s="1213"/>
      <c r="E34" s="1214"/>
      <c r="F34" s="1246" t="s">
        <v>211</v>
      </c>
      <c r="G34" s="1247"/>
      <c r="H34" s="501" t="s">
        <v>69</v>
      </c>
      <c r="I34" s="1228"/>
      <c r="J34" s="1229"/>
      <c r="K34" s="1229"/>
      <c r="L34" s="1229"/>
      <c r="M34" s="1229"/>
      <c r="N34" s="1229"/>
      <c r="O34" s="1230"/>
    </row>
    <row r="35" spans="1:16" ht="28.5" customHeight="1">
      <c r="A35" s="1084"/>
      <c r="B35" s="49" t="s">
        <v>79</v>
      </c>
      <c r="C35" s="1212"/>
      <c r="D35" s="1213"/>
      <c r="E35" s="1214"/>
      <c r="F35" s="1246" t="s">
        <v>212</v>
      </c>
      <c r="G35" s="1247"/>
      <c r="H35" s="501" t="s">
        <v>70</v>
      </c>
      <c r="I35" s="1228"/>
      <c r="J35" s="1229"/>
      <c r="K35" s="1229"/>
      <c r="L35" s="1229"/>
      <c r="M35" s="1229"/>
      <c r="N35" s="1229"/>
      <c r="O35" s="1230"/>
    </row>
    <row r="36" spans="1:16" ht="28.5" customHeight="1">
      <c r="A36" s="1084"/>
      <c r="B36" s="49" t="s">
        <v>79</v>
      </c>
      <c r="C36" s="1212"/>
      <c r="D36" s="1213"/>
      <c r="E36" s="1214"/>
      <c r="F36" s="1246" t="s">
        <v>125</v>
      </c>
      <c r="G36" s="1247"/>
      <c r="H36" s="501" t="s">
        <v>72</v>
      </c>
      <c r="I36" s="1231" t="s">
        <v>96</v>
      </c>
      <c r="J36" s="1232"/>
      <c r="K36" s="1232"/>
      <c r="L36" s="1232"/>
      <c r="M36" s="1232"/>
      <c r="N36" s="1232"/>
      <c r="O36" s="1233"/>
    </row>
    <row r="37" spans="1:16" ht="28.5" customHeight="1" thickBot="1">
      <c r="A37" s="1084"/>
      <c r="B37" s="62" t="s">
        <v>79</v>
      </c>
      <c r="C37" s="1215"/>
      <c r="D37" s="1216"/>
      <c r="E37" s="1217"/>
      <c r="F37" s="1248" t="s">
        <v>208</v>
      </c>
      <c r="G37" s="1249"/>
      <c r="H37" s="502" t="s">
        <v>71</v>
      </c>
      <c r="I37" s="1234"/>
      <c r="J37" s="1235"/>
      <c r="K37" s="1235"/>
      <c r="L37" s="1235"/>
      <c r="M37" s="1235"/>
      <c r="N37" s="1235"/>
      <c r="O37" s="1236"/>
    </row>
    <row r="38" spans="1:16" ht="117.75" customHeight="1" thickTop="1">
      <c r="A38" s="1250"/>
      <c r="B38" s="1250"/>
      <c r="C38" s="1250"/>
      <c r="D38" s="1250"/>
      <c r="E38" s="1250"/>
      <c r="F38" s="1250"/>
      <c r="G38" s="1250"/>
      <c r="H38" s="1250"/>
      <c r="I38" s="1250"/>
      <c r="J38" s="1250"/>
      <c r="K38" s="1250"/>
      <c r="L38" s="1250"/>
      <c r="M38" s="1250"/>
      <c r="N38" s="1250"/>
      <c r="O38" s="1250"/>
    </row>
    <row r="39" spans="1:16">
      <c r="B39" s="505"/>
      <c r="C39" s="506"/>
      <c r="D39" s="506"/>
      <c r="E39" s="506"/>
      <c r="F39" s="506"/>
      <c r="G39" s="506"/>
      <c r="H39" s="506"/>
      <c r="I39" s="506"/>
      <c r="J39" s="506"/>
      <c r="K39" s="506"/>
      <c r="L39" s="506"/>
      <c r="M39" s="506"/>
      <c r="N39" s="506"/>
      <c r="O39" s="506"/>
    </row>
    <row r="40" spans="1:16" ht="24.75" customHeight="1" thickBot="1">
      <c r="A40" s="504">
        <f>A1+1</f>
        <v>2</v>
      </c>
      <c r="B40" s="1083" t="s">
        <v>56</v>
      </c>
      <c r="C40" s="1083"/>
      <c r="D40" s="1083"/>
      <c r="E40" s="1083"/>
      <c r="F40" s="1083"/>
      <c r="G40" s="1083"/>
      <c r="H40" s="1083"/>
      <c r="I40" s="1083"/>
      <c r="J40" s="1083"/>
      <c r="K40" s="1083"/>
      <c r="L40" s="1083"/>
      <c r="M40" s="1083"/>
      <c r="N40" s="1083"/>
      <c r="O40" s="1083"/>
    </row>
    <row r="41" spans="1:16" ht="68.25" customHeight="1" thickTop="1">
      <c r="A41" s="1084"/>
      <c r="B41" s="1085"/>
      <c r="C41" s="1086"/>
      <c r="D41" s="1089" t="str">
        <f>Master!$E$8</f>
        <v>Govt. Sr. Secondary School Raimalwada</v>
      </c>
      <c r="E41" s="1090"/>
      <c r="F41" s="1090"/>
      <c r="G41" s="1090"/>
      <c r="H41" s="1090"/>
      <c r="I41" s="1090"/>
      <c r="J41" s="1090"/>
      <c r="K41" s="1090"/>
      <c r="L41" s="1090"/>
      <c r="M41" s="1090"/>
      <c r="N41" s="1090"/>
      <c r="O41" s="1091"/>
    </row>
    <row r="42" spans="1:16" ht="36" customHeight="1" thickBot="1">
      <c r="A42" s="1084"/>
      <c r="B42" s="1087"/>
      <c r="C42" s="1088"/>
      <c r="D42" s="1092" t="str">
        <f>Master!$E$11</f>
        <v>P.S.-Bapini (Jodhpur)</v>
      </c>
      <c r="E42" s="1093"/>
      <c r="F42" s="1093"/>
      <c r="G42" s="1093"/>
      <c r="H42" s="1093"/>
      <c r="I42" s="1093"/>
      <c r="J42" s="1093"/>
      <c r="K42" s="1093"/>
      <c r="L42" s="1093"/>
      <c r="M42" s="1093"/>
      <c r="N42" s="1093"/>
      <c r="O42" s="1094"/>
    </row>
    <row r="43" spans="1:16" ht="36" customHeight="1">
      <c r="A43" s="1084"/>
      <c r="B43" s="352"/>
      <c r="C43" s="1095" t="s">
        <v>188</v>
      </c>
      <c r="D43" s="1096"/>
      <c r="E43" s="1096"/>
      <c r="F43" s="1096"/>
      <c r="G43" s="1097"/>
      <c r="H43" s="1104" t="s">
        <v>161</v>
      </c>
      <c r="I43" s="1104"/>
      <c r="J43" s="1107">
        <f>VLOOKUP($A40,'Class-9'!$B$9:$K$108,6)</f>
        <v>902</v>
      </c>
      <c r="K43" s="1108"/>
      <c r="L43" s="1113" t="s">
        <v>77</v>
      </c>
      <c r="M43" s="1114"/>
      <c r="N43" s="1115" t="str">
        <f>Master!$E$14</f>
        <v>08151106901</v>
      </c>
      <c r="O43" s="1116"/>
    </row>
    <row r="44" spans="1:16" ht="36" customHeight="1">
      <c r="A44" s="1084"/>
      <c r="B44" s="47"/>
      <c r="C44" s="1098"/>
      <c r="D44" s="1099"/>
      <c r="E44" s="1099"/>
      <c r="F44" s="1099"/>
      <c r="G44" s="1100"/>
      <c r="H44" s="1105"/>
      <c r="I44" s="1105"/>
      <c r="J44" s="1109"/>
      <c r="K44" s="1110"/>
      <c r="L44" s="1071" t="s">
        <v>73</v>
      </c>
      <c r="M44" s="1072"/>
      <c r="N44" s="1072"/>
      <c r="O44" s="1073"/>
      <c r="P44" s="165" t="s">
        <v>196</v>
      </c>
    </row>
    <row r="45" spans="1:16" ht="36" customHeight="1" thickBot="1">
      <c r="A45" s="1084"/>
      <c r="B45" s="47"/>
      <c r="C45" s="1101"/>
      <c r="D45" s="1102"/>
      <c r="E45" s="1102"/>
      <c r="F45" s="1102"/>
      <c r="G45" s="1103"/>
      <c r="H45" s="1106"/>
      <c r="I45" s="1106"/>
      <c r="J45" s="1111"/>
      <c r="K45" s="1112"/>
      <c r="L45" s="1074" t="s">
        <v>57</v>
      </c>
      <c r="M45" s="1075"/>
      <c r="N45" s="1076" t="str">
        <f>Master!$E$6</f>
        <v>2021-22</v>
      </c>
      <c r="O45" s="1077"/>
    </row>
    <row r="46" spans="1:16" ht="42.75" customHeight="1">
      <c r="A46" s="1084"/>
      <c r="B46" s="49" t="s">
        <v>79</v>
      </c>
      <c r="C46" s="1255" t="s">
        <v>22</v>
      </c>
      <c r="D46" s="1256"/>
      <c r="E46" s="1256"/>
      <c r="F46" s="1257"/>
      <c r="G46" s="485" t="s">
        <v>186</v>
      </c>
      <c r="H46" s="1258">
        <f>VLOOKUP($A40,'Class-9'!$B$9:$EX$108,4,0)</f>
        <v>123</v>
      </c>
      <c r="I46" s="1258"/>
      <c r="J46" s="1258"/>
      <c r="K46" s="1258"/>
      <c r="L46" s="1258"/>
      <c r="M46" s="1258"/>
      <c r="N46" s="1258"/>
      <c r="O46" s="1259"/>
    </row>
    <row r="47" spans="1:16" ht="42.75" customHeight="1">
      <c r="A47" s="1084"/>
      <c r="B47" s="49" t="s">
        <v>79</v>
      </c>
      <c r="C47" s="1260" t="s">
        <v>24</v>
      </c>
      <c r="D47" s="1261"/>
      <c r="E47" s="1261"/>
      <c r="F47" s="1262"/>
      <c r="G47" s="486" t="s">
        <v>186</v>
      </c>
      <c r="H47" s="1265" t="str">
        <f>VLOOKUP($A40,'Class-9'!$B$9:$EX$108,7,0)</f>
        <v>KJJHJ</v>
      </c>
      <c r="I47" s="1265"/>
      <c r="J47" s="1265"/>
      <c r="K47" s="1265"/>
      <c r="L47" s="1265"/>
      <c r="M47" s="1265"/>
      <c r="N47" s="1265"/>
      <c r="O47" s="1266"/>
    </row>
    <row r="48" spans="1:16" ht="42.75" customHeight="1">
      <c r="A48" s="1084"/>
      <c r="B48" s="49" t="s">
        <v>79</v>
      </c>
      <c r="C48" s="1260" t="s">
        <v>25</v>
      </c>
      <c r="D48" s="1261"/>
      <c r="E48" s="1261"/>
      <c r="F48" s="1262"/>
      <c r="G48" s="486" t="s">
        <v>186</v>
      </c>
      <c r="H48" s="1265" t="str">
        <f>VLOOKUP($A40,'Class-9'!$B$9:$EX$108,8,0)</f>
        <v>HHHH</v>
      </c>
      <c r="I48" s="1265"/>
      <c r="J48" s="1265"/>
      <c r="K48" s="1265"/>
      <c r="L48" s="1265"/>
      <c r="M48" s="1265"/>
      <c r="N48" s="1265"/>
      <c r="O48" s="1266"/>
    </row>
    <row r="49" spans="1:15" ht="42.75" customHeight="1">
      <c r="A49" s="1084"/>
      <c r="B49" s="49" t="s">
        <v>79</v>
      </c>
      <c r="C49" s="1260" t="s">
        <v>58</v>
      </c>
      <c r="D49" s="1261"/>
      <c r="E49" s="1261"/>
      <c r="F49" s="1262"/>
      <c r="G49" s="486" t="s">
        <v>186</v>
      </c>
      <c r="H49" s="1265" t="str">
        <f>VLOOKUP($A40,'Class-9'!$B$9:$EX$108,9,0)</f>
        <v>HHHH</v>
      </c>
      <c r="I49" s="1265"/>
      <c r="J49" s="1265"/>
      <c r="K49" s="1265"/>
      <c r="L49" s="1265"/>
      <c r="M49" s="1265"/>
      <c r="N49" s="1265"/>
      <c r="O49" s="1266"/>
    </row>
    <row r="50" spans="1:15" ht="42.75" customHeight="1">
      <c r="A50" s="1084"/>
      <c r="B50" s="49" t="s">
        <v>79</v>
      </c>
      <c r="C50" s="1260" t="s">
        <v>59</v>
      </c>
      <c r="D50" s="1261"/>
      <c r="E50" s="1261"/>
      <c r="F50" s="1262"/>
      <c r="G50" s="486" t="s">
        <v>186</v>
      </c>
      <c r="H50" s="1281" t="str">
        <f>CONCATENATE('Class-9'!$G$4,'Class-9'!$J$4)</f>
        <v>9(A)</v>
      </c>
      <c r="I50" s="1265"/>
      <c r="J50" s="1265"/>
      <c r="K50" s="1265"/>
      <c r="L50" s="1265"/>
      <c r="M50" s="1265"/>
      <c r="N50" s="1265"/>
      <c r="O50" s="1266"/>
    </row>
    <row r="51" spans="1:15" ht="42.75" customHeight="1" thickBot="1">
      <c r="A51" s="1084"/>
      <c r="B51" s="49" t="s">
        <v>79</v>
      </c>
      <c r="C51" s="1282" t="s">
        <v>27</v>
      </c>
      <c r="D51" s="1283"/>
      <c r="E51" s="1283"/>
      <c r="F51" s="1284"/>
      <c r="G51" s="487" t="s">
        <v>186</v>
      </c>
      <c r="H51" s="1285">
        <f>VLOOKUP($A40,'Class-9'!$B$9:$EX$108,10,0)</f>
        <v>38464</v>
      </c>
      <c r="I51" s="1285"/>
      <c r="J51" s="1285"/>
      <c r="K51" s="1285"/>
      <c r="L51" s="1285"/>
      <c r="M51" s="1285"/>
      <c r="N51" s="1285"/>
      <c r="O51" s="1286"/>
    </row>
    <row r="52" spans="1:15" ht="42.75" customHeight="1">
      <c r="A52" s="1084"/>
      <c r="B52" s="60" t="s">
        <v>79</v>
      </c>
      <c r="C52" s="1287" t="s">
        <v>60</v>
      </c>
      <c r="D52" s="1288"/>
      <c r="E52" s="1267" t="s">
        <v>83</v>
      </c>
      <c r="F52" s="1267" t="s">
        <v>84</v>
      </c>
      <c r="G52" s="1274" t="s">
        <v>33</v>
      </c>
      <c r="H52" s="1276" t="s">
        <v>61</v>
      </c>
      <c r="I52" s="1276"/>
      <c r="J52" s="1277"/>
      <c r="K52" s="1278" t="s">
        <v>100</v>
      </c>
      <c r="L52" s="1279"/>
      <c r="M52" s="1280"/>
      <c r="N52" s="1267" t="s">
        <v>91</v>
      </c>
      <c r="O52" s="1269" t="s">
        <v>209</v>
      </c>
    </row>
    <row r="53" spans="1:15" ht="42.75" customHeight="1">
      <c r="A53" s="1084"/>
      <c r="B53" s="60"/>
      <c r="C53" s="1289"/>
      <c r="D53" s="1290"/>
      <c r="E53" s="1268"/>
      <c r="F53" s="1268"/>
      <c r="G53" s="1275"/>
      <c r="H53" s="479" t="s">
        <v>32</v>
      </c>
      <c r="I53" s="480" t="s">
        <v>199</v>
      </c>
      <c r="J53" s="481" t="s">
        <v>33</v>
      </c>
      <c r="K53" s="479" t="s">
        <v>32</v>
      </c>
      <c r="L53" s="480" t="s">
        <v>199</v>
      </c>
      <c r="M53" s="481" t="s">
        <v>33</v>
      </c>
      <c r="N53" s="1268"/>
      <c r="O53" s="1270"/>
    </row>
    <row r="54" spans="1:15" ht="42.75" customHeight="1" thickBot="1">
      <c r="A54" s="1084"/>
      <c r="B54" s="60" t="s">
        <v>79</v>
      </c>
      <c r="C54" s="1272" t="s">
        <v>62</v>
      </c>
      <c r="D54" s="1273"/>
      <c r="E54" s="346">
        <f>'Class-9'!$L$7</f>
        <v>20</v>
      </c>
      <c r="F54" s="346">
        <f>'Class-9'!$M$7</f>
        <v>20</v>
      </c>
      <c r="G54" s="348">
        <f>SUM(E54:F54)</f>
        <v>40</v>
      </c>
      <c r="H54" s="346">
        <f>'Class-9'!$O$7</f>
        <v>48</v>
      </c>
      <c r="I54" s="346">
        <f>'Class-9'!$P$7</f>
        <v>12</v>
      </c>
      <c r="J54" s="348">
        <f>SUM(H54:I54)</f>
        <v>60</v>
      </c>
      <c r="K54" s="346">
        <f>'Class-9'!$R$7</f>
        <v>80</v>
      </c>
      <c r="L54" s="346">
        <f>'Class-9'!$S$7</f>
        <v>20</v>
      </c>
      <c r="M54" s="348">
        <f>SUM(K54:L54)</f>
        <v>100</v>
      </c>
      <c r="N54" s="191">
        <f>SUM(G54,J54,M54)</f>
        <v>200</v>
      </c>
      <c r="O54" s="1271"/>
    </row>
    <row r="55" spans="1:15" ht="42.75" customHeight="1">
      <c r="A55" s="1084"/>
      <c r="B55" s="60" t="s">
        <v>79</v>
      </c>
      <c r="C55" s="1141" t="str">
        <f>'Class-9'!$L$3</f>
        <v>HINDI</v>
      </c>
      <c r="D55" s="1142"/>
      <c r="E55" s="493">
        <f>IF($J43="TC",0,IF($J43="Nso",0,VLOOKUP($A40,'Class-9'!$B$9:$EX$108,11,0)))</f>
        <v>10</v>
      </c>
      <c r="F55" s="493">
        <f>IF($J43="TC",0,IF($J43="Nso",0,VLOOKUP($A40,'Class-9'!$B$9:$EX$108,12,0)))</f>
        <v>10</v>
      </c>
      <c r="G55" s="494">
        <f>E55+F55</f>
        <v>20</v>
      </c>
      <c r="H55" s="493">
        <f>IF($J43="TC",0,IF($J43="Nso",0,VLOOKUP($A40,'Class-9'!$B$9:$EX$108,14,0)))</f>
        <v>35</v>
      </c>
      <c r="I55" s="493">
        <f>IF($J43="TC",0,IF($J43="Nso",0,VLOOKUP($A40,'Class-9'!$B$9:$EX$108,15,0)))</f>
        <v>10</v>
      </c>
      <c r="J55" s="494">
        <f>H55+I55</f>
        <v>45</v>
      </c>
      <c r="K55" s="493">
        <f>IF($J43="TC",0,IF($J43="Nso",0,VLOOKUP($A40,'Class-9'!$B$9:$EX$108,17,0)))</f>
        <v>50</v>
      </c>
      <c r="L55" s="493">
        <f>IF($J43="Nso",0,VLOOKUP($A40,'Class-9'!$B$9:$EX$108,18,0))</f>
        <v>10</v>
      </c>
      <c r="M55" s="494">
        <f>K55+L55</f>
        <v>60</v>
      </c>
      <c r="N55" s="493">
        <f>G55+J55+M55</f>
        <v>125</v>
      </c>
      <c r="O55" s="495" t="str">
        <f>IF($J43="TC",0,IF($J43="Nso",0,VLOOKUP($A40,'Class-9'!$B$9:$EX$108,24,0)))</f>
        <v>I</v>
      </c>
    </row>
    <row r="56" spans="1:15" ht="42.75" customHeight="1">
      <c r="A56" s="1084"/>
      <c r="B56" s="60" t="s">
        <v>79</v>
      </c>
      <c r="C56" s="1143" t="str">
        <f>'Class-9'!$Z$3</f>
        <v>ENGLISH</v>
      </c>
      <c r="D56" s="1144"/>
      <c r="E56" s="493">
        <f>IF($J43="TC",0,IF($J43="Nso",0,VLOOKUP($A40,'Class-9'!$B$9:$EX$108,25,0)))</f>
        <v>15</v>
      </c>
      <c r="F56" s="493">
        <f>IF($J43="TC",0,IF($J43="Nso",0,VLOOKUP($A40,'Class-9'!$B$9:$EX$108,26,0)))</f>
        <v>20</v>
      </c>
      <c r="G56" s="496">
        <f t="shared" ref="G56:G60" si="4">E56+F56</f>
        <v>35</v>
      </c>
      <c r="H56" s="497">
        <f>IF($J43="TC",0,IF($J43="Nso",0,VLOOKUP($A40,'Class-9'!$B$9:$EX$108,28,0)))</f>
        <v>40</v>
      </c>
      <c r="I56" s="493">
        <f>IF($J43="TC",0,IF($J43="Nso",0,VLOOKUP($A40,'Class-9'!$B$9:$EX$108,29,0)))</f>
        <v>10</v>
      </c>
      <c r="J56" s="496">
        <f t="shared" ref="J56:J60" si="5">H56+I56</f>
        <v>50</v>
      </c>
      <c r="K56" s="493">
        <f>IF($J43="TC",0,IF($J43="Nso",0,VLOOKUP($A40,'Class-9'!$B$9:$EX$108,31,0)))</f>
        <v>55</v>
      </c>
      <c r="L56" s="493">
        <f>IF($J43="Nso",0,VLOOKUP($A40,'Class-9'!$B$9:$EX$108,32,0))</f>
        <v>10</v>
      </c>
      <c r="M56" s="496">
        <f t="shared" ref="M56:M60" si="6">K56+L56</f>
        <v>65</v>
      </c>
      <c r="N56" s="493">
        <f t="shared" ref="N56:N60" si="7">G56+J56+M56</f>
        <v>150</v>
      </c>
      <c r="O56" s="495" t="str">
        <f>IF($J43="TC",0,IF($J43="Nso",0,VLOOKUP($A40,'Class-9'!$B$9:$EX$108,38,0)))</f>
        <v>D</v>
      </c>
    </row>
    <row r="57" spans="1:15" ht="42.75" customHeight="1">
      <c r="A57" s="1084"/>
      <c r="B57" s="60" t="s">
        <v>79</v>
      </c>
      <c r="C57" s="1143" t="str">
        <f>'Class-9'!$AN$3</f>
        <v>SANSKRIT</v>
      </c>
      <c r="D57" s="1144"/>
      <c r="E57" s="493">
        <f>IF($J43="TC",0,IF($J43="Nso",0,VLOOKUP($A40,'Class-9'!$B$9:$EX$108,39,0)))</f>
        <v>20</v>
      </c>
      <c r="F57" s="493">
        <f>IF($J43="TC",0,IF($J43="TC",0,IF($J43="Nso",0,VLOOKUP($A40,'Class-9'!$B$9:$EX$108,40,0))))</f>
        <v>20</v>
      </c>
      <c r="G57" s="496">
        <f t="shared" si="4"/>
        <v>40</v>
      </c>
      <c r="H57" s="497">
        <f>IF($J43="TC",0,IF($J43="Nso",0,VLOOKUP($A40,'Class-9'!$B$9:$EX$108,42,0)))</f>
        <v>35</v>
      </c>
      <c r="I57" s="493">
        <f>IF($J43="TC",0,IF($J43="Nso",0,VLOOKUP($A40,'Class-9'!$B$9:$EX$108,43,0)))</f>
        <v>10</v>
      </c>
      <c r="J57" s="496">
        <f t="shared" si="5"/>
        <v>45</v>
      </c>
      <c r="K57" s="493">
        <f>IF($J43="TC",0,IF($J43="Nso",0,VLOOKUP($A40,'Class-9'!$B$9:$EX$108,45,0)))</f>
        <v>55</v>
      </c>
      <c r="L57" s="493">
        <f>IF($J43="Nso",0,VLOOKUP($A40,'Class-9'!$B$9:$EX$108,46,0))</f>
        <v>15</v>
      </c>
      <c r="M57" s="496">
        <f t="shared" si="6"/>
        <v>70</v>
      </c>
      <c r="N57" s="493">
        <f t="shared" si="7"/>
        <v>155</v>
      </c>
      <c r="O57" s="495" t="str">
        <f>IF($J43="TC",0,IF($J43="Nso",0,VLOOKUP($A40,'Class-9'!$B$9:$EX$108,52,0)))</f>
        <v>D</v>
      </c>
    </row>
    <row r="58" spans="1:15" ht="42.75" customHeight="1">
      <c r="A58" s="1084"/>
      <c r="B58" s="60" t="s">
        <v>79</v>
      </c>
      <c r="C58" s="1143" t="str">
        <f>'Class-9'!$BB$3</f>
        <v>SCIENCE</v>
      </c>
      <c r="D58" s="1144"/>
      <c r="E58" s="493">
        <f>IF($J43="TC",0,IF($J43="Nso",0,VLOOKUP($A40,'Class-9'!$B$9:$EX$108,53,0)))</f>
        <v>10</v>
      </c>
      <c r="F58" s="493">
        <f>IF($J43="TC",0,IF($J43="Nso",0,VLOOKUP($A40,'Class-9'!$B$9:$EX$108,54,0)))</f>
        <v>10</v>
      </c>
      <c r="G58" s="496">
        <f t="shared" si="4"/>
        <v>20</v>
      </c>
      <c r="H58" s="497">
        <f>IF($J43="TC",0,IF($J43="Nso",0,VLOOKUP($A40,'Class-9'!$B$9:$EX$108,56,0)))</f>
        <v>40</v>
      </c>
      <c r="I58" s="493">
        <f>IF($J43="TC",0,IF($J43="Nso",0,VLOOKUP($A40,'Class-9'!$B$9:$EX$108,57,0)))</f>
        <v>10</v>
      </c>
      <c r="J58" s="496">
        <f t="shared" si="5"/>
        <v>50</v>
      </c>
      <c r="K58" s="493">
        <f>IF($J43="TC",0,IF($J43="Nso",0,VLOOKUP($A40,'Class-9'!$B$9:$EX$108,59,0)))</f>
        <v>55</v>
      </c>
      <c r="L58" s="493">
        <f>IF($J43="Nso",0,VLOOKUP($A40,'Class-9'!$B$9:$EX$108,60,0))</f>
        <v>10</v>
      </c>
      <c r="M58" s="496">
        <f t="shared" si="6"/>
        <v>65</v>
      </c>
      <c r="N58" s="493">
        <f t="shared" si="7"/>
        <v>135</v>
      </c>
      <c r="O58" s="495" t="str">
        <f>IF($J43="TC",0,IF($J43="Nso",0,VLOOKUP($A40,'Class-9'!$B$9:$EX$108,66,0)))</f>
        <v>I</v>
      </c>
    </row>
    <row r="59" spans="1:15" ht="42.75" customHeight="1">
      <c r="A59" s="1084"/>
      <c r="B59" s="60" t="s">
        <v>79</v>
      </c>
      <c r="C59" s="1143" t="str">
        <f>'Class-9'!$BP$3</f>
        <v>MATHEMATICS</v>
      </c>
      <c r="D59" s="1144"/>
      <c r="E59" s="493">
        <f>IF($J43="TC",0,IF($J43="Nso",0,VLOOKUP($A40,'Class-9'!$B$9:$EX$108,67,0)))</f>
        <v>10</v>
      </c>
      <c r="F59" s="493">
        <f>IF($J43="TC",0,IF($J43="Nso",0,VLOOKUP($A40,'Class-9'!$B$9:$EX$108,68,0)))</f>
        <v>10</v>
      </c>
      <c r="G59" s="496">
        <f t="shared" si="4"/>
        <v>20</v>
      </c>
      <c r="H59" s="497">
        <f>IF($J43="TC",0,IF($J43="Nso",0,VLOOKUP($A40,'Class-9'!$B$9:$EX$108,70,0)))</f>
        <v>40</v>
      </c>
      <c r="I59" s="493">
        <f>IF($J43="TC",0,IF($J43="Nso",0,VLOOKUP($A40,'Class-9'!$B$9:$EX$108,71,0)))</f>
        <v>10</v>
      </c>
      <c r="J59" s="496">
        <f t="shared" si="5"/>
        <v>50</v>
      </c>
      <c r="K59" s="493">
        <f>IF($J43="TC",0,IF($J43="Nso",0,VLOOKUP($A40,'Class-9'!$B$9:$EX$108,73,0)))</f>
        <v>55</v>
      </c>
      <c r="L59" s="493">
        <f>IF($J43="Nso",0,VLOOKUP($A40,'Class-9'!$B$9:$EX$108,74,0))</f>
        <v>10</v>
      </c>
      <c r="M59" s="496">
        <f t="shared" si="6"/>
        <v>65</v>
      </c>
      <c r="N59" s="493">
        <f t="shared" si="7"/>
        <v>135</v>
      </c>
      <c r="O59" s="495" t="str">
        <f>IF($J43="TC",0,IF($J43="Nso",0,VLOOKUP($A40,'Class-9'!$B$9:$EX$108,80,0)))</f>
        <v>I</v>
      </c>
    </row>
    <row r="60" spans="1:15" ht="42.75" customHeight="1" thickBot="1">
      <c r="A60" s="1084"/>
      <c r="B60" s="60" t="s">
        <v>79</v>
      </c>
      <c r="C60" s="1117" t="str">
        <f>'Class-9'!$CD$3</f>
        <v>SOCIAL SCIENCE</v>
      </c>
      <c r="D60" s="1118"/>
      <c r="E60" s="493">
        <f>IF($J43="TC",0,IF($J43="Nso",0,VLOOKUP($A40,'Class-9'!$B$9:$EX$108,81,0)))</f>
        <v>10</v>
      </c>
      <c r="F60" s="493">
        <f>IF($J43="TC",0,IF($J43="Nso",0,VLOOKUP($A40,'Class-9'!$B$9:$EX$108,82,0)))</f>
        <v>10</v>
      </c>
      <c r="G60" s="498">
        <f t="shared" si="4"/>
        <v>20</v>
      </c>
      <c r="H60" s="499">
        <f>IF($J43="TC",0,IF($J43="Nso",0,VLOOKUP($A40,'Class-9'!$B$9:$EX$108,84,0)))</f>
        <v>40</v>
      </c>
      <c r="I60" s="493">
        <f>IF($J43="TC",0,IF($J43="Nso",0,VLOOKUP($A40,'Class-9'!$B$9:$EX$108,85,0)))</f>
        <v>10</v>
      </c>
      <c r="J60" s="498">
        <f t="shared" si="5"/>
        <v>50</v>
      </c>
      <c r="K60" s="493">
        <f>IF($J43="TC",0,IF($J43="Nso",0,VLOOKUP($A40,'Class-9'!$B$9:$EX$108,87,0)))</f>
        <v>60</v>
      </c>
      <c r="L60" s="493">
        <f>IF($J43="Nso",0,VLOOKUP($A40,'Class-9'!$B$9:$EX$108,88,0))</f>
        <v>10</v>
      </c>
      <c r="M60" s="498">
        <f t="shared" si="6"/>
        <v>70</v>
      </c>
      <c r="N60" s="493">
        <f t="shared" si="7"/>
        <v>140</v>
      </c>
      <c r="O60" s="495" t="str">
        <f>IF($J43="TC",0,IF($J43="Nso",0,VLOOKUP($A40,'Class-9'!$B$9:$EX$108,94,0)))</f>
        <v>I</v>
      </c>
    </row>
    <row r="61" spans="1:15" ht="36" customHeight="1">
      <c r="A61" s="1084"/>
      <c r="B61" s="60" t="s">
        <v>79</v>
      </c>
      <c r="C61" s="1119" t="s">
        <v>92</v>
      </c>
      <c r="D61" s="1120"/>
      <c r="E61" s="1121"/>
      <c r="F61" s="1125" t="s">
        <v>93</v>
      </c>
      <c r="G61" s="1126"/>
      <c r="H61" s="1127" t="s">
        <v>94</v>
      </c>
      <c r="I61" s="1128"/>
      <c r="J61" s="1129" t="s">
        <v>47</v>
      </c>
      <c r="K61" s="1130"/>
      <c r="L61" s="350" t="s">
        <v>114</v>
      </c>
      <c r="M61" s="1131" t="s">
        <v>45</v>
      </c>
      <c r="N61" s="1132"/>
      <c r="O61" s="61" t="s">
        <v>49</v>
      </c>
    </row>
    <row r="62" spans="1:15" ht="36" customHeight="1" thickBot="1">
      <c r="A62" s="1084"/>
      <c r="B62" s="60" t="s">
        <v>79</v>
      </c>
      <c r="C62" s="1122"/>
      <c r="D62" s="1123"/>
      <c r="E62" s="1124"/>
      <c r="F62" s="1133">
        <f>IF($J43="TC",0,IF($J43="Nso",0,VLOOKUP($A40,'Class-9'!$B$9:$EX$108,146,0)))</f>
        <v>1200</v>
      </c>
      <c r="G62" s="1134"/>
      <c r="H62" s="1133">
        <f>IF($J43="TC",0,IF($J43="Nso",0,VLOOKUP($A40,'Class-9'!$B$9:$EX$108,147,0)))</f>
        <v>840</v>
      </c>
      <c r="I62" s="1134"/>
      <c r="J62" s="1135">
        <f>IF($J43="TC",0,IF($J43="Nso",0,VLOOKUP($A40,'Class-9'!$B$9:$EX$108,148,0)))</f>
        <v>70</v>
      </c>
      <c r="K62" s="1136"/>
      <c r="L62" s="349" t="str">
        <f>IF($J43="TC",0,IF($J43="Nso",0,VLOOKUP($A40,'Class-9'!$B$9:$EX$108,149,0)))</f>
        <v>First</v>
      </c>
      <c r="M62" s="1137" t="str">
        <f>IF($J43="TC","TC",IF($J43="Nso","NSO",VLOOKUP($A40,'Class-9'!$B$9:$EX$108,150,0)))</f>
        <v>Passed</v>
      </c>
      <c r="N62" s="1138"/>
      <c r="O62" s="123">
        <f>IF($J43="Nso",0,VLOOKUP($A40,'Class-9'!$B$9:$EX$108,152,0))</f>
        <v>1.0000000000000009</v>
      </c>
    </row>
    <row r="63" spans="1:15" ht="36" customHeight="1">
      <c r="A63" s="1084"/>
      <c r="B63" s="60" t="s">
        <v>79</v>
      </c>
      <c r="C63" s="1186" t="s">
        <v>65</v>
      </c>
      <c r="D63" s="1187"/>
      <c r="E63" s="1187"/>
      <c r="F63" s="1187"/>
      <c r="G63" s="1187"/>
      <c r="H63" s="1188"/>
      <c r="I63" s="1189" t="s">
        <v>66</v>
      </c>
      <c r="J63" s="1190"/>
      <c r="K63" s="1190"/>
      <c r="L63" s="124">
        <f>VLOOKUP($A40,'Class-9'!$B$9:$EX$108,143,0)</f>
        <v>362</v>
      </c>
      <c r="M63" s="1191" t="s">
        <v>126</v>
      </c>
      <c r="N63" s="1192"/>
      <c r="O63" s="1193"/>
    </row>
    <row r="64" spans="1:15" ht="36" customHeight="1" thickBot="1">
      <c r="A64" s="1084"/>
      <c r="B64" s="60" t="s">
        <v>79</v>
      </c>
      <c r="C64" s="1194" t="s">
        <v>60</v>
      </c>
      <c r="D64" s="1195"/>
      <c r="E64" s="1195"/>
      <c r="F64" s="1196" t="s">
        <v>197</v>
      </c>
      <c r="G64" s="1196"/>
      <c r="H64" s="351" t="s">
        <v>53</v>
      </c>
      <c r="I64" s="1197" t="s">
        <v>67</v>
      </c>
      <c r="J64" s="1198"/>
      <c r="K64" s="1198"/>
      <c r="L64" s="174">
        <f>VLOOKUP($A40,'Class-9'!$B$9:$EX$108,144,0)</f>
        <v>210</v>
      </c>
      <c r="M64" s="1199">
        <f>IF($J43="TC",0,IF($J43="Nso",0,VLOOKUP($A40,'Class-9'!$B$9:$EX$108,145,0)))</f>
        <v>58.011049723756905</v>
      </c>
      <c r="N64" s="1200"/>
      <c r="O64" s="1201"/>
    </row>
    <row r="65" spans="1:15" ht="36" customHeight="1">
      <c r="A65" s="1084"/>
      <c r="B65" s="60" t="s">
        <v>79</v>
      </c>
      <c r="C65" s="1194"/>
      <c r="D65" s="1195"/>
      <c r="E65" s="1195"/>
      <c r="F65" s="1196"/>
      <c r="G65" s="1196"/>
      <c r="H65" s="490" t="s">
        <v>203</v>
      </c>
      <c r="I65" s="1202" t="s">
        <v>68</v>
      </c>
      <c r="J65" s="1203"/>
      <c r="K65" s="1203"/>
      <c r="L65" s="1204" t="str">
        <f>IF($J43="TC","Transferred",IF($J43="Nso","NameSeparated",VLOOKUP($A40,'Class-9'!$B$9:$EX$108,153,0)))</f>
        <v>Very Good</v>
      </c>
      <c r="M65" s="1204"/>
      <c r="N65" s="1204"/>
      <c r="O65" s="1205"/>
    </row>
    <row r="66" spans="1:15" s="489" customFormat="1" ht="28.5" customHeight="1">
      <c r="A66" s="1084"/>
      <c r="B66" s="488" t="s">
        <v>79</v>
      </c>
      <c r="C66" s="1242" t="str">
        <f>'Class-9'!$CR$3</f>
        <v>Foundation Of Information Tech.</v>
      </c>
      <c r="D66" s="1243"/>
      <c r="E66" s="1244"/>
      <c r="F66" s="1245" t="str">
        <f>IF($J43="TC",0,IF($J43="Nso",0,VLOOKUP($A40,'Class-9'!$B$9:$GA$108,170,0)))</f>
        <v>140/200</v>
      </c>
      <c r="G66" s="1245"/>
      <c r="H66" s="491" t="str">
        <f>IF($J43="TC",0,IF($J43="Nso",0,VLOOKUP($A40,'Class-9'!$B$9:$GA$108,106,0)))</f>
        <v>B</v>
      </c>
      <c r="I66" s="1170" t="s">
        <v>81</v>
      </c>
      <c r="J66" s="1171"/>
      <c r="K66" s="1171"/>
      <c r="L66" s="1172">
        <f>'Class-9'!$T$2</f>
        <v>44676</v>
      </c>
      <c r="M66" s="1173"/>
      <c r="N66" s="1173"/>
      <c r="O66" s="1174"/>
    </row>
    <row r="67" spans="1:15" s="489" customFormat="1" ht="28.5" customHeight="1">
      <c r="A67" s="1084"/>
      <c r="B67" s="488" t="s">
        <v>79</v>
      </c>
      <c r="C67" s="1175" t="str">
        <f>'Class-9'!$DD$3</f>
        <v>Health &amp; Phy. Edu.</v>
      </c>
      <c r="D67" s="1169"/>
      <c r="E67" s="1169"/>
      <c r="F67" s="1263" t="str">
        <f>IF($J43="TC",0,IF($J43="Nso",0,VLOOKUP($A40,'Class-9'!$B$9:$GA$108,174,0)))</f>
        <v>145/200</v>
      </c>
      <c r="G67" s="1264"/>
      <c r="H67" s="491" t="str">
        <f>IF($J43="TC",0,IF($J43="Nso",0,VLOOKUP($A40,'Class-9'!$B$9:$GA$108,118,0)))</f>
        <v>B</v>
      </c>
      <c r="I67" s="1178"/>
      <c r="J67" s="1179"/>
      <c r="K67" s="1179"/>
      <c r="L67" s="1179"/>
      <c r="M67" s="1179"/>
      <c r="N67" s="1179"/>
      <c r="O67" s="1180"/>
    </row>
    <row r="68" spans="1:15" s="489" customFormat="1" ht="28.5" customHeight="1">
      <c r="A68" s="1084"/>
      <c r="B68" s="488" t="s">
        <v>79</v>
      </c>
      <c r="C68" s="1184" t="str">
        <f>'Class-9'!$DP$3</f>
        <v>S.U.P.W.</v>
      </c>
      <c r="D68" s="1185"/>
      <c r="E68" s="1185"/>
      <c r="F68" s="1263" t="str">
        <f>IF($J43="TC",0,IF($J43="Nso",0,VLOOKUP($A40,'Class-9'!$B$9:$GA$108,178,0)))</f>
        <v>48/100</v>
      </c>
      <c r="G68" s="1264"/>
      <c r="H68" s="491" t="str">
        <f>IF($J43="TC",0,IF($J43="Nso",0,VLOOKUP($A40,'Class-9'!$B$9:$GA$108,124,0)))</f>
        <v>C</v>
      </c>
      <c r="I68" s="1181"/>
      <c r="J68" s="1182"/>
      <c r="K68" s="1182"/>
      <c r="L68" s="1182"/>
      <c r="M68" s="1182"/>
      <c r="N68" s="1182"/>
      <c r="O68" s="1183"/>
    </row>
    <row r="69" spans="1:15" s="489" customFormat="1" ht="28.5" customHeight="1">
      <c r="A69" s="1084"/>
      <c r="B69" s="488"/>
      <c r="C69" s="1184" t="str">
        <f>'Class-9'!$DV$3</f>
        <v>ART EDUCATION</v>
      </c>
      <c r="D69" s="1185"/>
      <c r="E69" s="1185"/>
      <c r="F69" s="1263" t="str">
        <f>IF($J42="TC",0,IF($J42="Nso",0,VLOOKUP($A40,'Class-9'!$B$9:$GA$108,182,0)))</f>
        <v>65/100</v>
      </c>
      <c r="G69" s="1264"/>
      <c r="H69" s="491" t="str">
        <f>IF($J42="TC",0,IF($J42="Nso",0,VLOOKUP($A40,'Class-9'!$B$9:$GA$108,130,0)))</f>
        <v>B</v>
      </c>
      <c r="I69" s="1237" t="s">
        <v>95</v>
      </c>
      <c r="J69" s="1221"/>
      <c r="K69" s="1221"/>
      <c r="L69" s="1221"/>
      <c r="M69" s="1221"/>
      <c r="N69" s="1221"/>
      <c r="O69" s="1222"/>
    </row>
    <row r="70" spans="1:15" s="489" customFormat="1" ht="28.5" customHeight="1" thickBot="1">
      <c r="A70" s="1084"/>
      <c r="B70" s="488" t="s">
        <v>79</v>
      </c>
      <c r="C70" s="1238" t="str">
        <f>'Class-9'!$EB$3</f>
        <v>H &amp; C RAJ</v>
      </c>
      <c r="D70" s="1239"/>
      <c r="E70" s="1239"/>
      <c r="F70" s="1251" t="str">
        <f>IF($J43="TC",0,IF($J43="Nso",0,VLOOKUP($A40,'Class-9'!$B$9:$GZ$108,186,0)))</f>
        <v>90/200</v>
      </c>
      <c r="G70" s="1252"/>
      <c r="H70" s="492" t="str">
        <f>IF($J43="TC",0,IF($J43="Nso",0,VLOOKUP($A40,'Class-9'!$B$9:$GAZ$108,142,0)))</f>
        <v>C</v>
      </c>
      <c r="I70" s="1237" t="s">
        <v>74</v>
      </c>
      <c r="J70" s="1221"/>
      <c r="K70" s="1221"/>
      <c r="L70" s="1221"/>
      <c r="M70" s="1221"/>
      <c r="N70" s="1221"/>
      <c r="O70" s="1222"/>
    </row>
    <row r="71" spans="1:15" ht="28.5" customHeight="1">
      <c r="A71" s="1084"/>
      <c r="B71" s="49" t="s">
        <v>79</v>
      </c>
      <c r="C71" s="1209" t="s">
        <v>205</v>
      </c>
      <c r="D71" s="1210"/>
      <c r="E71" s="1211"/>
      <c r="F71" s="1253" t="s">
        <v>206</v>
      </c>
      <c r="G71" s="1254"/>
      <c r="H71" s="500" t="s">
        <v>34</v>
      </c>
      <c r="I71" s="1220" t="s">
        <v>75</v>
      </c>
      <c r="J71" s="1221"/>
      <c r="K71" s="1221"/>
      <c r="L71" s="1221"/>
      <c r="M71" s="1221"/>
      <c r="N71" s="1221"/>
      <c r="O71" s="1222"/>
    </row>
    <row r="72" spans="1:15" ht="28.5" customHeight="1">
      <c r="A72" s="1084"/>
      <c r="B72" s="49" t="s">
        <v>79</v>
      </c>
      <c r="C72" s="1212"/>
      <c r="D72" s="1213"/>
      <c r="E72" s="1214"/>
      <c r="F72" s="1246" t="s">
        <v>207</v>
      </c>
      <c r="G72" s="1247"/>
      <c r="H72" s="501" t="s">
        <v>204</v>
      </c>
      <c r="I72" s="1225" t="s">
        <v>76</v>
      </c>
      <c r="J72" s="1226"/>
      <c r="K72" s="1226"/>
      <c r="L72" s="1226"/>
      <c r="M72" s="1226"/>
      <c r="N72" s="1226"/>
      <c r="O72" s="1227"/>
    </row>
    <row r="73" spans="1:15" ht="28.5" customHeight="1">
      <c r="A73" s="1084"/>
      <c r="B73" s="49" t="s">
        <v>79</v>
      </c>
      <c r="C73" s="1212"/>
      <c r="D73" s="1213"/>
      <c r="E73" s="1214"/>
      <c r="F73" s="1246" t="s">
        <v>211</v>
      </c>
      <c r="G73" s="1247"/>
      <c r="H73" s="501" t="s">
        <v>69</v>
      </c>
      <c r="I73" s="1228"/>
      <c r="J73" s="1229"/>
      <c r="K73" s="1229"/>
      <c r="L73" s="1229"/>
      <c r="M73" s="1229"/>
      <c r="N73" s="1229"/>
      <c r="O73" s="1230"/>
    </row>
    <row r="74" spans="1:15" ht="28.5" customHeight="1">
      <c r="A74" s="1084"/>
      <c r="B74" s="49" t="s">
        <v>79</v>
      </c>
      <c r="C74" s="1212"/>
      <c r="D74" s="1213"/>
      <c r="E74" s="1214"/>
      <c r="F74" s="1246" t="s">
        <v>212</v>
      </c>
      <c r="G74" s="1247"/>
      <c r="H74" s="501" t="s">
        <v>70</v>
      </c>
      <c r="I74" s="1228"/>
      <c r="J74" s="1229"/>
      <c r="K74" s="1229"/>
      <c r="L74" s="1229"/>
      <c r="M74" s="1229"/>
      <c r="N74" s="1229"/>
      <c r="O74" s="1230"/>
    </row>
    <row r="75" spans="1:15" ht="28.5" customHeight="1">
      <c r="A75" s="1084"/>
      <c r="B75" s="49" t="s">
        <v>79</v>
      </c>
      <c r="C75" s="1212"/>
      <c r="D75" s="1213"/>
      <c r="E75" s="1214"/>
      <c r="F75" s="1246" t="s">
        <v>125</v>
      </c>
      <c r="G75" s="1247"/>
      <c r="H75" s="501" t="s">
        <v>72</v>
      </c>
      <c r="I75" s="1231" t="s">
        <v>96</v>
      </c>
      <c r="J75" s="1232"/>
      <c r="K75" s="1232"/>
      <c r="L75" s="1232"/>
      <c r="M75" s="1232"/>
      <c r="N75" s="1232"/>
      <c r="O75" s="1233"/>
    </row>
    <row r="76" spans="1:15" ht="28.5" customHeight="1" thickBot="1">
      <c r="A76" s="1084"/>
      <c r="B76" s="62" t="s">
        <v>79</v>
      </c>
      <c r="C76" s="1215"/>
      <c r="D76" s="1216"/>
      <c r="E76" s="1217"/>
      <c r="F76" s="1248" t="s">
        <v>208</v>
      </c>
      <c r="G76" s="1249"/>
      <c r="H76" s="502" t="s">
        <v>71</v>
      </c>
      <c r="I76" s="1234"/>
      <c r="J76" s="1235"/>
      <c r="K76" s="1235"/>
      <c r="L76" s="1235"/>
      <c r="M76" s="1235"/>
      <c r="N76" s="1235"/>
      <c r="O76" s="1236"/>
    </row>
    <row r="77" spans="1:15" ht="117.75" customHeight="1" thickTop="1">
      <c r="A77" s="1250"/>
      <c r="B77" s="1250"/>
      <c r="C77" s="1250"/>
      <c r="D77" s="1250"/>
      <c r="E77" s="1250"/>
      <c r="F77" s="1250"/>
      <c r="G77" s="1250"/>
      <c r="H77" s="1250"/>
      <c r="I77" s="1250"/>
      <c r="J77" s="1250"/>
      <c r="K77" s="1250"/>
      <c r="L77" s="1250"/>
      <c r="M77" s="1250"/>
      <c r="N77" s="1250"/>
      <c r="O77" s="1250"/>
    </row>
    <row r="78" spans="1:15">
      <c r="B78" s="505"/>
      <c r="C78" s="506"/>
      <c r="D78" s="506"/>
      <c r="E78" s="506"/>
      <c r="F78" s="506"/>
      <c r="G78" s="506"/>
      <c r="H78" s="506"/>
      <c r="I78" s="506"/>
      <c r="J78" s="506"/>
      <c r="K78" s="506"/>
      <c r="L78" s="506"/>
      <c r="M78" s="506"/>
      <c r="N78" s="506"/>
      <c r="O78" s="506"/>
    </row>
    <row r="79" spans="1:15" ht="24.75" customHeight="1" thickBot="1">
      <c r="A79" s="504">
        <f>A40+1</f>
        <v>3</v>
      </c>
      <c r="B79" s="1083" t="s">
        <v>56</v>
      </c>
      <c r="C79" s="1083"/>
      <c r="D79" s="1083"/>
      <c r="E79" s="1083"/>
      <c r="F79" s="1083"/>
      <c r="G79" s="1083"/>
      <c r="H79" s="1083"/>
      <c r="I79" s="1083"/>
      <c r="J79" s="1083"/>
      <c r="K79" s="1083"/>
      <c r="L79" s="1083"/>
      <c r="M79" s="1083"/>
      <c r="N79" s="1083"/>
      <c r="O79" s="1083"/>
    </row>
    <row r="80" spans="1:15" ht="68.25" customHeight="1" thickTop="1">
      <c r="A80" s="1084"/>
      <c r="B80" s="1085"/>
      <c r="C80" s="1086"/>
      <c r="D80" s="1089" t="str">
        <f>Master!$E$8</f>
        <v>Govt. Sr. Secondary School Raimalwada</v>
      </c>
      <c r="E80" s="1090"/>
      <c r="F80" s="1090"/>
      <c r="G80" s="1090"/>
      <c r="H80" s="1090"/>
      <c r="I80" s="1090"/>
      <c r="J80" s="1090"/>
      <c r="K80" s="1090"/>
      <c r="L80" s="1090"/>
      <c r="M80" s="1090"/>
      <c r="N80" s="1090"/>
      <c r="O80" s="1091"/>
    </row>
    <row r="81" spans="1:16" ht="36" customHeight="1" thickBot="1">
      <c r="A81" s="1084"/>
      <c r="B81" s="1087"/>
      <c r="C81" s="1088"/>
      <c r="D81" s="1092" t="str">
        <f>Master!$E$11</f>
        <v>P.S.-Bapini (Jodhpur)</v>
      </c>
      <c r="E81" s="1093"/>
      <c r="F81" s="1093"/>
      <c r="G81" s="1093"/>
      <c r="H81" s="1093"/>
      <c r="I81" s="1093"/>
      <c r="J81" s="1093"/>
      <c r="K81" s="1093"/>
      <c r="L81" s="1093"/>
      <c r="M81" s="1093"/>
      <c r="N81" s="1093"/>
      <c r="O81" s="1094"/>
    </row>
    <row r="82" spans="1:16" ht="36" customHeight="1">
      <c r="A82" s="1084"/>
      <c r="B82" s="352"/>
      <c r="C82" s="1095" t="s">
        <v>188</v>
      </c>
      <c r="D82" s="1096"/>
      <c r="E82" s="1096"/>
      <c r="F82" s="1096"/>
      <c r="G82" s="1097"/>
      <c r="H82" s="1104" t="s">
        <v>161</v>
      </c>
      <c r="I82" s="1104"/>
      <c r="J82" s="1107">
        <f>VLOOKUP($A79,'Class-9'!$B$9:$K$108,6)</f>
        <v>0</v>
      </c>
      <c r="K82" s="1108"/>
      <c r="L82" s="1113" t="s">
        <v>77</v>
      </c>
      <c r="M82" s="1114"/>
      <c r="N82" s="1115" t="str">
        <f>Master!$E$14</f>
        <v>08151106901</v>
      </c>
      <c r="O82" s="1116"/>
    </row>
    <row r="83" spans="1:16" ht="36" customHeight="1">
      <c r="A83" s="1084"/>
      <c r="B83" s="47"/>
      <c r="C83" s="1098"/>
      <c r="D83" s="1099"/>
      <c r="E83" s="1099"/>
      <c r="F83" s="1099"/>
      <c r="G83" s="1100"/>
      <c r="H83" s="1105"/>
      <c r="I83" s="1105"/>
      <c r="J83" s="1109"/>
      <c r="K83" s="1110"/>
      <c r="L83" s="1071" t="s">
        <v>73</v>
      </c>
      <c r="M83" s="1072"/>
      <c r="N83" s="1072"/>
      <c r="O83" s="1073"/>
      <c r="P83" s="165" t="s">
        <v>196</v>
      </c>
    </row>
    <row r="84" spans="1:16" ht="36" customHeight="1" thickBot="1">
      <c r="A84" s="1084"/>
      <c r="B84" s="47"/>
      <c r="C84" s="1101"/>
      <c r="D84" s="1102"/>
      <c r="E84" s="1102"/>
      <c r="F84" s="1102"/>
      <c r="G84" s="1103"/>
      <c r="H84" s="1106"/>
      <c r="I84" s="1106"/>
      <c r="J84" s="1111"/>
      <c r="K84" s="1112"/>
      <c r="L84" s="1074" t="s">
        <v>57</v>
      </c>
      <c r="M84" s="1075"/>
      <c r="N84" s="1076" t="str">
        <f>Master!$E$6</f>
        <v>2021-22</v>
      </c>
      <c r="O84" s="1077"/>
    </row>
    <row r="85" spans="1:16" ht="42.75" customHeight="1">
      <c r="A85" s="1084"/>
      <c r="B85" s="49" t="s">
        <v>79</v>
      </c>
      <c r="C85" s="1255" t="s">
        <v>22</v>
      </c>
      <c r="D85" s="1256"/>
      <c r="E85" s="1256"/>
      <c r="F85" s="1257"/>
      <c r="G85" s="485" t="s">
        <v>186</v>
      </c>
      <c r="H85" s="1258">
        <f>VLOOKUP($A79,'Class-9'!$B$9:$EX$108,4,0)</f>
        <v>0</v>
      </c>
      <c r="I85" s="1258"/>
      <c r="J85" s="1258"/>
      <c r="K85" s="1258"/>
      <c r="L85" s="1258"/>
      <c r="M85" s="1258"/>
      <c r="N85" s="1258"/>
      <c r="O85" s="1259"/>
    </row>
    <row r="86" spans="1:16" ht="42.75" customHeight="1">
      <c r="A86" s="1084"/>
      <c r="B86" s="49" t="s">
        <v>79</v>
      </c>
      <c r="C86" s="1260" t="s">
        <v>24</v>
      </c>
      <c r="D86" s="1261"/>
      <c r="E86" s="1261"/>
      <c r="F86" s="1262"/>
      <c r="G86" s="486" t="s">
        <v>186</v>
      </c>
      <c r="H86" s="1265">
        <f>VLOOKUP($A79,'Class-9'!$B$9:$EX$108,7,0)</f>
        <v>0</v>
      </c>
      <c r="I86" s="1265"/>
      <c r="J86" s="1265"/>
      <c r="K86" s="1265"/>
      <c r="L86" s="1265"/>
      <c r="M86" s="1265"/>
      <c r="N86" s="1265"/>
      <c r="O86" s="1266"/>
    </row>
    <row r="87" spans="1:16" ht="42.75" customHeight="1">
      <c r="A87" s="1084"/>
      <c r="B87" s="49" t="s">
        <v>79</v>
      </c>
      <c r="C87" s="1260" t="s">
        <v>25</v>
      </c>
      <c r="D87" s="1261"/>
      <c r="E87" s="1261"/>
      <c r="F87" s="1262"/>
      <c r="G87" s="486" t="s">
        <v>186</v>
      </c>
      <c r="H87" s="1265">
        <f>VLOOKUP($A79,'Class-9'!$B$9:$EX$108,8,0)</f>
        <v>0</v>
      </c>
      <c r="I87" s="1265"/>
      <c r="J87" s="1265"/>
      <c r="K87" s="1265"/>
      <c r="L87" s="1265"/>
      <c r="M87" s="1265"/>
      <c r="N87" s="1265"/>
      <c r="O87" s="1266"/>
    </row>
    <row r="88" spans="1:16" ht="42.75" customHeight="1">
      <c r="A88" s="1084"/>
      <c r="B88" s="49" t="s">
        <v>79</v>
      </c>
      <c r="C88" s="1260" t="s">
        <v>58</v>
      </c>
      <c r="D88" s="1261"/>
      <c r="E88" s="1261"/>
      <c r="F88" s="1262"/>
      <c r="G88" s="486" t="s">
        <v>186</v>
      </c>
      <c r="H88" s="1265">
        <f>VLOOKUP($A79,'Class-9'!$B$9:$EX$108,9,0)</f>
        <v>0</v>
      </c>
      <c r="I88" s="1265"/>
      <c r="J88" s="1265"/>
      <c r="K88" s="1265"/>
      <c r="L88" s="1265"/>
      <c r="M88" s="1265"/>
      <c r="N88" s="1265"/>
      <c r="O88" s="1266"/>
    </row>
    <row r="89" spans="1:16" ht="42.75" customHeight="1">
      <c r="A89" s="1084"/>
      <c r="B89" s="49" t="s">
        <v>79</v>
      </c>
      <c r="C89" s="1260" t="s">
        <v>59</v>
      </c>
      <c r="D89" s="1261"/>
      <c r="E89" s="1261"/>
      <c r="F89" s="1262"/>
      <c r="G89" s="486" t="s">
        <v>186</v>
      </c>
      <c r="H89" s="1281" t="str">
        <f>CONCATENATE('Class-9'!$G$4,'Class-9'!$J$4)</f>
        <v>9(A)</v>
      </c>
      <c r="I89" s="1265"/>
      <c r="J89" s="1265"/>
      <c r="K89" s="1265"/>
      <c r="L89" s="1265"/>
      <c r="M89" s="1265"/>
      <c r="N89" s="1265"/>
      <c r="O89" s="1266"/>
    </row>
    <row r="90" spans="1:16" ht="42.75" customHeight="1" thickBot="1">
      <c r="A90" s="1084"/>
      <c r="B90" s="49" t="s">
        <v>79</v>
      </c>
      <c r="C90" s="1282" t="s">
        <v>27</v>
      </c>
      <c r="D90" s="1283"/>
      <c r="E90" s="1283"/>
      <c r="F90" s="1284"/>
      <c r="G90" s="487" t="s">
        <v>186</v>
      </c>
      <c r="H90" s="1285">
        <f>VLOOKUP($A79,'Class-9'!$B$9:$EX$108,10,0)</f>
        <v>0</v>
      </c>
      <c r="I90" s="1285"/>
      <c r="J90" s="1285"/>
      <c r="K90" s="1285"/>
      <c r="L90" s="1285"/>
      <c r="M90" s="1285"/>
      <c r="N90" s="1285"/>
      <c r="O90" s="1286"/>
    </row>
    <row r="91" spans="1:16" ht="42.75" customHeight="1">
      <c r="A91" s="1084"/>
      <c r="B91" s="60" t="s">
        <v>79</v>
      </c>
      <c r="C91" s="1287" t="s">
        <v>60</v>
      </c>
      <c r="D91" s="1288"/>
      <c r="E91" s="1267" t="s">
        <v>83</v>
      </c>
      <c r="F91" s="1267" t="s">
        <v>84</v>
      </c>
      <c r="G91" s="1274" t="s">
        <v>33</v>
      </c>
      <c r="H91" s="1276" t="s">
        <v>61</v>
      </c>
      <c r="I91" s="1276"/>
      <c r="J91" s="1277"/>
      <c r="K91" s="1278" t="s">
        <v>100</v>
      </c>
      <c r="L91" s="1279"/>
      <c r="M91" s="1280"/>
      <c r="N91" s="1267" t="s">
        <v>91</v>
      </c>
      <c r="O91" s="1269" t="s">
        <v>209</v>
      </c>
    </row>
    <row r="92" spans="1:16" ht="42.75" customHeight="1">
      <c r="A92" s="1084"/>
      <c r="B92" s="60"/>
      <c r="C92" s="1289"/>
      <c r="D92" s="1290"/>
      <c r="E92" s="1268"/>
      <c r="F92" s="1268"/>
      <c r="G92" s="1275"/>
      <c r="H92" s="479" t="s">
        <v>32</v>
      </c>
      <c r="I92" s="480" t="s">
        <v>199</v>
      </c>
      <c r="J92" s="481" t="s">
        <v>33</v>
      </c>
      <c r="K92" s="479" t="s">
        <v>32</v>
      </c>
      <c r="L92" s="480" t="s">
        <v>199</v>
      </c>
      <c r="M92" s="481" t="s">
        <v>33</v>
      </c>
      <c r="N92" s="1268"/>
      <c r="O92" s="1270"/>
    </row>
    <row r="93" spans="1:16" ht="42.75" customHeight="1" thickBot="1">
      <c r="A93" s="1084"/>
      <c r="B93" s="60" t="s">
        <v>79</v>
      </c>
      <c r="C93" s="1272" t="s">
        <v>62</v>
      </c>
      <c r="D93" s="1273"/>
      <c r="E93" s="346">
        <f>'Class-9'!$L$7</f>
        <v>20</v>
      </c>
      <c r="F93" s="346">
        <f>'Class-9'!$M$7</f>
        <v>20</v>
      </c>
      <c r="G93" s="348">
        <f>SUM(E93:F93)</f>
        <v>40</v>
      </c>
      <c r="H93" s="346">
        <f>'Class-9'!$O$7</f>
        <v>48</v>
      </c>
      <c r="I93" s="346">
        <f>'Class-9'!$P$7</f>
        <v>12</v>
      </c>
      <c r="J93" s="348">
        <f>SUM(H93:I93)</f>
        <v>60</v>
      </c>
      <c r="K93" s="346">
        <f>'Class-9'!$R$7</f>
        <v>80</v>
      </c>
      <c r="L93" s="346">
        <f>'Class-9'!$S$7</f>
        <v>20</v>
      </c>
      <c r="M93" s="348">
        <f>SUM(K93:L93)</f>
        <v>100</v>
      </c>
      <c r="N93" s="191">
        <f>SUM(G93,J93,M93)</f>
        <v>200</v>
      </c>
      <c r="O93" s="1271"/>
    </row>
    <row r="94" spans="1:16" ht="42.75" customHeight="1">
      <c r="A94" s="1084"/>
      <c r="B94" s="60" t="s">
        <v>79</v>
      </c>
      <c r="C94" s="1141" t="str">
        <f>'Class-9'!$L$3</f>
        <v>HINDI</v>
      </c>
      <c r="D94" s="1142"/>
      <c r="E94" s="493">
        <f>IF($J82="TC",0,IF($J82="Nso",0,VLOOKUP($A79,'Class-9'!$B$9:$EX$108,11,0)))</f>
        <v>0</v>
      </c>
      <c r="F94" s="493">
        <f>IF($J82="TC",0,IF($J82="Nso",0,VLOOKUP($A79,'Class-9'!$B$9:$EX$108,12,0)))</f>
        <v>0</v>
      </c>
      <c r="G94" s="494">
        <f>E94+F94</f>
        <v>0</v>
      </c>
      <c r="H94" s="493">
        <f>IF($J82="TC",0,IF($J82="Nso",0,VLOOKUP($A79,'Class-9'!$B$9:$EX$108,14,0)))</f>
        <v>0</v>
      </c>
      <c r="I94" s="493">
        <f>IF($J82="TC",0,IF($J82="Nso",0,VLOOKUP($A79,'Class-9'!$B$9:$EX$108,15,0)))</f>
        <v>0</v>
      </c>
      <c r="J94" s="494">
        <f>H94+I94</f>
        <v>0</v>
      </c>
      <c r="K94" s="493">
        <f>IF($J82="TC",0,IF($J82="Nso",0,VLOOKUP($A79,'Class-9'!$B$9:$EX$108,17,0)))</f>
        <v>0</v>
      </c>
      <c r="L94" s="493">
        <f>IF($J82="Nso",0,VLOOKUP($A79,'Class-9'!$B$9:$EX$108,18,0))</f>
        <v>0</v>
      </c>
      <c r="M94" s="494">
        <f>K94+L94</f>
        <v>0</v>
      </c>
      <c r="N94" s="493">
        <f>G94+J94+M94</f>
        <v>0</v>
      </c>
      <c r="O94" s="495" t="str">
        <f>IF($J82="TC",0,IF($J82="Nso",0,VLOOKUP($A79,'Class-9'!$B$9:$EX$108,24,0)))</f>
        <v/>
      </c>
    </row>
    <row r="95" spans="1:16" ht="42.75" customHeight="1">
      <c r="A95" s="1084"/>
      <c r="B95" s="60" t="s">
        <v>79</v>
      </c>
      <c r="C95" s="1143" t="str">
        <f>'Class-9'!$Z$3</f>
        <v>ENGLISH</v>
      </c>
      <c r="D95" s="1144"/>
      <c r="E95" s="493">
        <f>IF($J82="TC",0,IF($J82="Nso",0,VLOOKUP($A79,'Class-9'!$B$9:$EX$108,25,0)))</f>
        <v>0</v>
      </c>
      <c r="F95" s="493">
        <f>IF($J82="TC",0,IF($J82="Nso",0,VLOOKUP($A79,'Class-9'!$B$9:$EX$108,26,0)))</f>
        <v>0</v>
      </c>
      <c r="G95" s="496">
        <f t="shared" ref="G95:G99" si="8">E95+F95</f>
        <v>0</v>
      </c>
      <c r="H95" s="497">
        <f>IF($J82="TC",0,IF($J82="Nso",0,VLOOKUP($A79,'Class-9'!$B$9:$EX$108,28,0)))</f>
        <v>0</v>
      </c>
      <c r="I95" s="493">
        <f>IF($J82="TC",0,IF($J82="Nso",0,VLOOKUP($A79,'Class-9'!$B$9:$EX$108,29,0)))</f>
        <v>0</v>
      </c>
      <c r="J95" s="496">
        <f t="shared" ref="J95:J99" si="9">H95+I95</f>
        <v>0</v>
      </c>
      <c r="K95" s="493">
        <f>IF($J82="TC",0,IF($J82="Nso",0,VLOOKUP($A79,'Class-9'!$B$9:$EX$108,31,0)))</f>
        <v>0</v>
      </c>
      <c r="L95" s="493">
        <f>IF($J82="Nso",0,VLOOKUP($A79,'Class-9'!$B$9:$EX$108,32,0))</f>
        <v>0</v>
      </c>
      <c r="M95" s="496">
        <f t="shared" ref="M95:M99" si="10">K95+L95</f>
        <v>0</v>
      </c>
      <c r="N95" s="493">
        <f t="shared" ref="N95:N99" si="11">G95+J95+M95</f>
        <v>0</v>
      </c>
      <c r="O95" s="495" t="str">
        <f>IF($J82="TC",0,IF($J82="Nso",0,VLOOKUP($A79,'Class-9'!$B$9:$EX$108,38,0)))</f>
        <v/>
      </c>
    </row>
    <row r="96" spans="1:16" ht="42.75" customHeight="1">
      <c r="A96" s="1084"/>
      <c r="B96" s="60" t="s">
        <v>79</v>
      </c>
      <c r="C96" s="1143" t="str">
        <f>'Class-9'!$AN$3</f>
        <v>SANSKRIT</v>
      </c>
      <c r="D96" s="1144"/>
      <c r="E96" s="493">
        <f>IF($J82="TC",0,IF($J82="Nso",0,VLOOKUP($A79,'Class-9'!$B$9:$EX$108,39,0)))</f>
        <v>0</v>
      </c>
      <c r="F96" s="493">
        <f>IF($J82="TC",0,IF($J82="TC",0,IF($J82="Nso",0,VLOOKUP($A79,'Class-9'!$B$9:$EX$108,40,0))))</f>
        <v>0</v>
      </c>
      <c r="G96" s="496">
        <f t="shared" si="8"/>
        <v>0</v>
      </c>
      <c r="H96" s="497">
        <f>IF($J82="TC",0,IF($J82="Nso",0,VLOOKUP($A79,'Class-9'!$B$9:$EX$108,42,0)))</f>
        <v>0</v>
      </c>
      <c r="I96" s="493">
        <f>IF($J82="TC",0,IF($J82="Nso",0,VLOOKUP($A79,'Class-9'!$B$9:$EX$108,43,0)))</f>
        <v>0</v>
      </c>
      <c r="J96" s="496">
        <f t="shared" si="9"/>
        <v>0</v>
      </c>
      <c r="K96" s="493">
        <f>IF($J82="TC",0,IF($J82="Nso",0,VLOOKUP($A79,'Class-9'!$B$9:$EX$108,45,0)))</f>
        <v>0</v>
      </c>
      <c r="L96" s="493">
        <f>IF($J82="Nso",0,VLOOKUP($A79,'Class-9'!$B$9:$EX$108,46,0))</f>
        <v>0</v>
      </c>
      <c r="M96" s="496">
        <f t="shared" si="10"/>
        <v>0</v>
      </c>
      <c r="N96" s="493">
        <f t="shared" si="11"/>
        <v>0</v>
      </c>
      <c r="O96" s="495" t="str">
        <f>IF($J82="TC",0,IF($J82="Nso",0,VLOOKUP($A79,'Class-9'!$B$9:$EX$108,52,0)))</f>
        <v/>
      </c>
    </row>
    <row r="97" spans="1:15" ht="42.75" customHeight="1">
      <c r="A97" s="1084"/>
      <c r="B97" s="60" t="s">
        <v>79</v>
      </c>
      <c r="C97" s="1143" t="str">
        <f>'Class-9'!$BB$3</f>
        <v>SCIENCE</v>
      </c>
      <c r="D97" s="1144"/>
      <c r="E97" s="493">
        <f>IF($J82="TC",0,IF($J82="Nso",0,VLOOKUP($A79,'Class-9'!$B$9:$EX$108,53,0)))</f>
        <v>0</v>
      </c>
      <c r="F97" s="493">
        <f>IF($J82="TC",0,IF($J82="Nso",0,VLOOKUP($A79,'Class-9'!$B$9:$EX$108,54,0)))</f>
        <v>0</v>
      </c>
      <c r="G97" s="496">
        <f t="shared" si="8"/>
        <v>0</v>
      </c>
      <c r="H97" s="497">
        <f>IF($J82="TC",0,IF($J82="Nso",0,VLOOKUP($A79,'Class-9'!$B$9:$EX$108,56,0)))</f>
        <v>0</v>
      </c>
      <c r="I97" s="493">
        <f>IF($J82="TC",0,IF($J82="Nso",0,VLOOKUP($A79,'Class-9'!$B$9:$EX$108,57,0)))</f>
        <v>0</v>
      </c>
      <c r="J97" s="496">
        <f t="shared" si="9"/>
        <v>0</v>
      </c>
      <c r="K97" s="493">
        <f>IF($J82="TC",0,IF($J82="Nso",0,VLOOKUP($A79,'Class-9'!$B$9:$EX$108,59,0)))</f>
        <v>0</v>
      </c>
      <c r="L97" s="493">
        <f>IF($J82="Nso",0,VLOOKUP($A79,'Class-9'!$B$9:$EX$108,60,0))</f>
        <v>0</v>
      </c>
      <c r="M97" s="496">
        <f t="shared" si="10"/>
        <v>0</v>
      </c>
      <c r="N97" s="493">
        <f t="shared" si="11"/>
        <v>0</v>
      </c>
      <c r="O97" s="495" t="str">
        <f>IF($J82="TC",0,IF($J82="Nso",0,VLOOKUP($A79,'Class-9'!$B$9:$EX$108,66,0)))</f>
        <v/>
      </c>
    </row>
    <row r="98" spans="1:15" ht="42.75" customHeight="1">
      <c r="A98" s="1084"/>
      <c r="B98" s="60" t="s">
        <v>79</v>
      </c>
      <c r="C98" s="1143" t="str">
        <f>'Class-9'!$BP$3</f>
        <v>MATHEMATICS</v>
      </c>
      <c r="D98" s="1144"/>
      <c r="E98" s="493">
        <f>IF($J82="TC",0,IF($J82="Nso",0,VLOOKUP($A79,'Class-9'!$B$9:$EX$108,67,0)))</f>
        <v>0</v>
      </c>
      <c r="F98" s="493">
        <f>IF($J82="TC",0,IF($J82="Nso",0,VLOOKUP($A79,'Class-9'!$B$9:$EX$108,68,0)))</f>
        <v>0</v>
      </c>
      <c r="G98" s="496">
        <f t="shared" si="8"/>
        <v>0</v>
      </c>
      <c r="H98" s="497">
        <f>IF($J82="TC",0,IF($J82="Nso",0,VLOOKUP($A79,'Class-9'!$B$9:$EX$108,70,0)))</f>
        <v>0</v>
      </c>
      <c r="I98" s="493">
        <f>IF($J82="TC",0,IF($J82="Nso",0,VLOOKUP($A79,'Class-9'!$B$9:$EX$108,71,0)))</f>
        <v>0</v>
      </c>
      <c r="J98" s="496">
        <f t="shared" si="9"/>
        <v>0</v>
      </c>
      <c r="K98" s="493">
        <f>IF($J82="TC",0,IF($J82="Nso",0,VLOOKUP($A79,'Class-9'!$B$9:$EX$108,73,0)))</f>
        <v>0</v>
      </c>
      <c r="L98" s="493">
        <f>IF($J82="Nso",0,VLOOKUP($A79,'Class-9'!$B$9:$EX$108,74,0))</f>
        <v>0</v>
      </c>
      <c r="M98" s="496">
        <f t="shared" si="10"/>
        <v>0</v>
      </c>
      <c r="N98" s="493">
        <f t="shared" si="11"/>
        <v>0</v>
      </c>
      <c r="O98" s="495" t="str">
        <f>IF($J82="TC",0,IF($J82="Nso",0,VLOOKUP($A79,'Class-9'!$B$9:$EX$108,80,0)))</f>
        <v/>
      </c>
    </row>
    <row r="99" spans="1:15" ht="42.75" customHeight="1" thickBot="1">
      <c r="A99" s="1084"/>
      <c r="B99" s="60" t="s">
        <v>79</v>
      </c>
      <c r="C99" s="1117" t="str">
        <f>'Class-9'!$CD$3</f>
        <v>SOCIAL SCIENCE</v>
      </c>
      <c r="D99" s="1118"/>
      <c r="E99" s="493">
        <f>IF($J82="TC",0,IF($J82="Nso",0,VLOOKUP($A79,'Class-9'!$B$9:$EX$108,81,0)))</f>
        <v>0</v>
      </c>
      <c r="F99" s="493">
        <f>IF($J82="TC",0,IF($J82="Nso",0,VLOOKUP($A79,'Class-9'!$B$9:$EX$108,82,0)))</f>
        <v>0</v>
      </c>
      <c r="G99" s="498">
        <f t="shared" si="8"/>
        <v>0</v>
      </c>
      <c r="H99" s="499">
        <f>IF($J82="TC",0,IF($J82="Nso",0,VLOOKUP($A79,'Class-9'!$B$9:$EX$108,84,0)))</f>
        <v>0</v>
      </c>
      <c r="I99" s="493">
        <f>IF($J82="TC",0,IF($J82="Nso",0,VLOOKUP($A79,'Class-9'!$B$9:$EX$108,85,0)))</f>
        <v>0</v>
      </c>
      <c r="J99" s="498">
        <f t="shared" si="9"/>
        <v>0</v>
      </c>
      <c r="K99" s="493">
        <f>IF($J82="TC",0,IF($J82="Nso",0,VLOOKUP($A79,'Class-9'!$B$9:$EX$108,87,0)))</f>
        <v>0</v>
      </c>
      <c r="L99" s="493">
        <f>IF($J82="Nso",0,VLOOKUP($A79,'Class-9'!$B$9:$EX$108,88,0))</f>
        <v>0</v>
      </c>
      <c r="M99" s="498">
        <f t="shared" si="10"/>
        <v>0</v>
      </c>
      <c r="N99" s="493">
        <f t="shared" si="11"/>
        <v>0</v>
      </c>
      <c r="O99" s="495" t="str">
        <f>IF($J82="TC",0,IF($J82="Nso",0,VLOOKUP($A79,'Class-9'!$B$9:$EX$108,94,0)))</f>
        <v/>
      </c>
    </row>
    <row r="100" spans="1:15" ht="36" customHeight="1">
      <c r="A100" s="1084"/>
      <c r="B100" s="60" t="s">
        <v>79</v>
      </c>
      <c r="C100" s="1119" t="s">
        <v>92</v>
      </c>
      <c r="D100" s="1120"/>
      <c r="E100" s="1121"/>
      <c r="F100" s="1125" t="s">
        <v>93</v>
      </c>
      <c r="G100" s="1126"/>
      <c r="H100" s="1127" t="s">
        <v>94</v>
      </c>
      <c r="I100" s="1128"/>
      <c r="J100" s="1129" t="s">
        <v>47</v>
      </c>
      <c r="K100" s="1130"/>
      <c r="L100" s="350" t="s">
        <v>114</v>
      </c>
      <c r="M100" s="1131" t="s">
        <v>45</v>
      </c>
      <c r="N100" s="1132"/>
      <c r="O100" s="61" t="s">
        <v>49</v>
      </c>
    </row>
    <row r="101" spans="1:15" ht="36" customHeight="1" thickBot="1">
      <c r="A101" s="1084"/>
      <c r="B101" s="60" t="s">
        <v>79</v>
      </c>
      <c r="C101" s="1122"/>
      <c r="D101" s="1123"/>
      <c r="E101" s="1124"/>
      <c r="F101" s="1133">
        <f>IF($J82="TC",0,IF($J82="Nso",0,VLOOKUP($A79,'Class-9'!$B$9:$EX$108,146,0)))</f>
        <v>0</v>
      </c>
      <c r="G101" s="1134"/>
      <c r="H101" s="1133">
        <f>IF($J82="TC",0,IF($J82="Nso",0,VLOOKUP($A79,'Class-9'!$B$9:$EX$108,147,0)))</f>
        <v>0</v>
      </c>
      <c r="I101" s="1134"/>
      <c r="J101" s="1135">
        <f>IF($J82="TC",0,IF($J82="Nso",0,VLOOKUP($A79,'Class-9'!$B$9:$EX$108,148,0)))</f>
        <v>0</v>
      </c>
      <c r="K101" s="1136"/>
      <c r="L101" s="349" t="str">
        <f>IF($J82="TC",0,IF($J82="Nso",0,VLOOKUP($A79,'Class-9'!$B$9:$EX$108,149,0)))</f>
        <v/>
      </c>
      <c r="M101" s="1137" t="str">
        <f>IF($J82="TC","TC",IF($J82="Nso","NSO",VLOOKUP($A79,'Class-9'!$B$9:$EX$108,150,0)))</f>
        <v/>
      </c>
      <c r="N101" s="1138"/>
      <c r="O101" s="123" t="str">
        <f>IF($J82="Nso",0,VLOOKUP($A79,'Class-9'!$B$9:$EX$108,152,0))</f>
        <v/>
      </c>
    </row>
    <row r="102" spans="1:15" ht="36" customHeight="1">
      <c r="A102" s="1084"/>
      <c r="B102" s="60" t="s">
        <v>79</v>
      </c>
      <c r="C102" s="1186" t="s">
        <v>65</v>
      </c>
      <c r="D102" s="1187"/>
      <c r="E102" s="1187"/>
      <c r="F102" s="1187"/>
      <c r="G102" s="1187"/>
      <c r="H102" s="1188"/>
      <c r="I102" s="1189" t="s">
        <v>66</v>
      </c>
      <c r="J102" s="1190"/>
      <c r="K102" s="1190"/>
      <c r="L102" s="124">
        <f>VLOOKUP($A79,'Class-9'!$B$9:$EX$108,143,0)</f>
        <v>0</v>
      </c>
      <c r="M102" s="1191" t="s">
        <v>126</v>
      </c>
      <c r="N102" s="1192"/>
      <c r="O102" s="1193"/>
    </row>
    <row r="103" spans="1:15" ht="36" customHeight="1" thickBot="1">
      <c r="A103" s="1084"/>
      <c r="B103" s="60" t="s">
        <v>79</v>
      </c>
      <c r="C103" s="1194" t="s">
        <v>60</v>
      </c>
      <c r="D103" s="1195"/>
      <c r="E103" s="1195"/>
      <c r="F103" s="1196" t="s">
        <v>197</v>
      </c>
      <c r="G103" s="1196"/>
      <c r="H103" s="351" t="s">
        <v>53</v>
      </c>
      <c r="I103" s="1197" t="s">
        <v>67</v>
      </c>
      <c r="J103" s="1198"/>
      <c r="K103" s="1198"/>
      <c r="L103" s="174">
        <f>VLOOKUP($A79,'Class-9'!$B$9:$EX$108,144,0)</f>
        <v>0</v>
      </c>
      <c r="M103" s="1199" t="str">
        <f>IF($J82="TC",0,IF($J82="Nso",0,VLOOKUP($A79,'Class-9'!$B$9:$EX$108,145,0)))</f>
        <v/>
      </c>
      <c r="N103" s="1200"/>
      <c r="O103" s="1201"/>
    </row>
    <row r="104" spans="1:15" ht="36" customHeight="1">
      <c r="A104" s="1084"/>
      <c r="B104" s="60" t="s">
        <v>79</v>
      </c>
      <c r="C104" s="1194"/>
      <c r="D104" s="1195"/>
      <c r="E104" s="1195"/>
      <c r="F104" s="1196"/>
      <c r="G104" s="1196"/>
      <c r="H104" s="490" t="s">
        <v>203</v>
      </c>
      <c r="I104" s="1202" t="s">
        <v>68</v>
      </c>
      <c r="J104" s="1203"/>
      <c r="K104" s="1203"/>
      <c r="L104" s="1204">
        <f>IF($J82="TC","Transferred",IF($J82="Nso","NameSeparated",VLOOKUP($A79,'Class-9'!$B$9:$EX$108,153,0)))</f>
        <v>0</v>
      </c>
      <c r="M104" s="1204"/>
      <c r="N104" s="1204"/>
      <c r="O104" s="1205"/>
    </row>
    <row r="105" spans="1:15" s="489" customFormat="1" ht="28.5" customHeight="1">
      <c r="A105" s="1084"/>
      <c r="B105" s="488" t="s">
        <v>79</v>
      </c>
      <c r="C105" s="1242" t="str">
        <f>'Class-9'!$CR$3</f>
        <v>Foundation Of Information Tech.</v>
      </c>
      <c r="D105" s="1243"/>
      <c r="E105" s="1244"/>
      <c r="F105" s="1245" t="str">
        <f>IF($J82="TC",0,IF($J82="Nso",0,VLOOKUP($A79,'Class-9'!$B$9:$GA$108,170,0)))</f>
        <v>0/200</v>
      </c>
      <c r="G105" s="1245"/>
      <c r="H105" s="491">
        <f>IF($J82="TC",0,IF($J82="Nso",0,VLOOKUP($A79,'Class-9'!$B$9:$GA$108,106,0)))</f>
        <v>0</v>
      </c>
      <c r="I105" s="1170" t="s">
        <v>81</v>
      </c>
      <c r="J105" s="1171"/>
      <c r="K105" s="1171"/>
      <c r="L105" s="1172">
        <f>'Class-9'!$T$2</f>
        <v>44676</v>
      </c>
      <c r="M105" s="1173"/>
      <c r="N105" s="1173"/>
      <c r="O105" s="1174"/>
    </row>
    <row r="106" spans="1:15" s="489" customFormat="1" ht="28.5" customHeight="1">
      <c r="A106" s="1084"/>
      <c r="B106" s="488" t="s">
        <v>79</v>
      </c>
      <c r="C106" s="1175" t="str">
        <f>'Class-9'!$DD$3</f>
        <v>Health &amp; Phy. Edu.</v>
      </c>
      <c r="D106" s="1169"/>
      <c r="E106" s="1169"/>
      <c r="F106" s="1263" t="str">
        <f>IF($J82="TC",0,IF($J82="Nso",0,VLOOKUP($A79,'Class-9'!$B$9:$GA$108,174,0)))</f>
        <v>0/200</v>
      </c>
      <c r="G106" s="1264"/>
      <c r="H106" s="491">
        <f>IF($J82="TC",0,IF($J82="Nso",0,VLOOKUP($A79,'Class-9'!$B$9:$GA$108,118,0)))</f>
        <v>0</v>
      </c>
      <c r="I106" s="1178"/>
      <c r="J106" s="1179"/>
      <c r="K106" s="1179"/>
      <c r="L106" s="1179"/>
      <c r="M106" s="1179"/>
      <c r="N106" s="1179"/>
      <c r="O106" s="1180"/>
    </row>
    <row r="107" spans="1:15" s="489" customFormat="1" ht="28.5" customHeight="1">
      <c r="A107" s="1084"/>
      <c r="B107" s="488" t="s">
        <v>79</v>
      </c>
      <c r="C107" s="1184" t="str">
        <f>'Class-9'!$DP$3</f>
        <v>S.U.P.W.</v>
      </c>
      <c r="D107" s="1185"/>
      <c r="E107" s="1185"/>
      <c r="F107" s="1263" t="str">
        <f>IF($J82="TC",0,IF($J82="Nso",0,VLOOKUP($A79,'Class-9'!$B$9:$GA$108,178,0)))</f>
        <v>0/100</v>
      </c>
      <c r="G107" s="1264"/>
      <c r="H107" s="491">
        <f>IF($J82="TC",0,IF($J82="Nso",0,VLOOKUP($A79,'Class-9'!$B$9:$GA$108,124,0)))</f>
        <v>0</v>
      </c>
      <c r="I107" s="1181"/>
      <c r="J107" s="1182"/>
      <c r="K107" s="1182"/>
      <c r="L107" s="1182"/>
      <c r="M107" s="1182"/>
      <c r="N107" s="1182"/>
      <c r="O107" s="1183"/>
    </row>
    <row r="108" spans="1:15" s="489" customFormat="1" ht="28.5" customHeight="1">
      <c r="A108" s="1084"/>
      <c r="B108" s="488"/>
      <c r="C108" s="1184" t="str">
        <f>'Class-9'!$DV$3</f>
        <v>ART EDUCATION</v>
      </c>
      <c r="D108" s="1185"/>
      <c r="E108" s="1185"/>
      <c r="F108" s="1263" t="str">
        <f>IF($J81="TC",0,IF($J81="Nso",0,VLOOKUP($A79,'Class-9'!$B$9:$GA$108,182,0)))</f>
        <v>0/100</v>
      </c>
      <c r="G108" s="1264"/>
      <c r="H108" s="491">
        <f>IF($J81="TC",0,IF($J81="Nso",0,VLOOKUP($A79,'Class-9'!$B$9:$GA$108,130,0)))</f>
        <v>0</v>
      </c>
      <c r="I108" s="1237" t="s">
        <v>95</v>
      </c>
      <c r="J108" s="1221"/>
      <c r="K108" s="1221"/>
      <c r="L108" s="1221"/>
      <c r="M108" s="1221"/>
      <c r="N108" s="1221"/>
      <c r="O108" s="1222"/>
    </row>
    <row r="109" spans="1:15" s="489" customFormat="1" ht="28.5" customHeight="1" thickBot="1">
      <c r="A109" s="1084"/>
      <c r="B109" s="488" t="s">
        <v>79</v>
      </c>
      <c r="C109" s="1238" t="str">
        <f>'Class-9'!$EB$3</f>
        <v>H &amp; C RAJ</v>
      </c>
      <c r="D109" s="1239"/>
      <c r="E109" s="1239"/>
      <c r="F109" s="1251" t="str">
        <f>IF($J82="TC",0,IF($J82="Nso",0,VLOOKUP($A79,'Class-9'!$B$9:$GZ$108,186,0)))</f>
        <v>0/200</v>
      </c>
      <c r="G109" s="1252"/>
      <c r="H109" s="492">
        <f>IF($J82="TC",0,IF($J82="Nso",0,VLOOKUP($A79,'Class-9'!$B$9:$GAZ$108,142,0)))</f>
        <v>0</v>
      </c>
      <c r="I109" s="1237" t="s">
        <v>74</v>
      </c>
      <c r="J109" s="1221"/>
      <c r="K109" s="1221"/>
      <c r="L109" s="1221"/>
      <c r="M109" s="1221"/>
      <c r="N109" s="1221"/>
      <c r="O109" s="1222"/>
    </row>
    <row r="110" spans="1:15" ht="28.5" customHeight="1">
      <c r="A110" s="1084"/>
      <c r="B110" s="49" t="s">
        <v>79</v>
      </c>
      <c r="C110" s="1209" t="s">
        <v>205</v>
      </c>
      <c r="D110" s="1210"/>
      <c r="E110" s="1211"/>
      <c r="F110" s="1253" t="s">
        <v>206</v>
      </c>
      <c r="G110" s="1254"/>
      <c r="H110" s="500" t="s">
        <v>34</v>
      </c>
      <c r="I110" s="1220" t="s">
        <v>75</v>
      </c>
      <c r="J110" s="1221"/>
      <c r="K110" s="1221"/>
      <c r="L110" s="1221"/>
      <c r="M110" s="1221"/>
      <c r="N110" s="1221"/>
      <c r="O110" s="1222"/>
    </row>
    <row r="111" spans="1:15" ht="28.5" customHeight="1">
      <c r="A111" s="1084"/>
      <c r="B111" s="49" t="s">
        <v>79</v>
      </c>
      <c r="C111" s="1212"/>
      <c r="D111" s="1213"/>
      <c r="E111" s="1214"/>
      <c r="F111" s="1246" t="s">
        <v>207</v>
      </c>
      <c r="G111" s="1247"/>
      <c r="H111" s="501" t="s">
        <v>204</v>
      </c>
      <c r="I111" s="1225" t="s">
        <v>76</v>
      </c>
      <c r="J111" s="1226"/>
      <c r="K111" s="1226"/>
      <c r="L111" s="1226"/>
      <c r="M111" s="1226"/>
      <c r="N111" s="1226"/>
      <c r="O111" s="1227"/>
    </row>
    <row r="112" spans="1:15" ht="28.5" customHeight="1">
      <c r="A112" s="1084"/>
      <c r="B112" s="49" t="s">
        <v>79</v>
      </c>
      <c r="C112" s="1212"/>
      <c r="D112" s="1213"/>
      <c r="E112" s="1214"/>
      <c r="F112" s="1246" t="s">
        <v>211</v>
      </c>
      <c r="G112" s="1247"/>
      <c r="H112" s="501" t="s">
        <v>69</v>
      </c>
      <c r="I112" s="1228"/>
      <c r="J112" s="1229"/>
      <c r="K112" s="1229"/>
      <c r="L112" s="1229"/>
      <c r="M112" s="1229"/>
      <c r="N112" s="1229"/>
      <c r="O112" s="1230"/>
    </row>
    <row r="113" spans="1:16" ht="28.5" customHeight="1">
      <c r="A113" s="1084"/>
      <c r="B113" s="49" t="s">
        <v>79</v>
      </c>
      <c r="C113" s="1212"/>
      <c r="D113" s="1213"/>
      <c r="E113" s="1214"/>
      <c r="F113" s="1246" t="s">
        <v>212</v>
      </c>
      <c r="G113" s="1247"/>
      <c r="H113" s="501" t="s">
        <v>70</v>
      </c>
      <c r="I113" s="1228"/>
      <c r="J113" s="1229"/>
      <c r="K113" s="1229"/>
      <c r="L113" s="1229"/>
      <c r="M113" s="1229"/>
      <c r="N113" s="1229"/>
      <c r="O113" s="1230"/>
    </row>
    <row r="114" spans="1:16" ht="28.5" customHeight="1">
      <c r="A114" s="1084"/>
      <c r="B114" s="49" t="s">
        <v>79</v>
      </c>
      <c r="C114" s="1212"/>
      <c r="D114" s="1213"/>
      <c r="E114" s="1214"/>
      <c r="F114" s="1246" t="s">
        <v>125</v>
      </c>
      <c r="G114" s="1247"/>
      <c r="H114" s="501" t="s">
        <v>72</v>
      </c>
      <c r="I114" s="1231" t="s">
        <v>96</v>
      </c>
      <c r="J114" s="1232"/>
      <c r="K114" s="1232"/>
      <c r="L114" s="1232"/>
      <c r="M114" s="1232"/>
      <c r="N114" s="1232"/>
      <c r="O114" s="1233"/>
    </row>
    <row r="115" spans="1:16" ht="28.5" customHeight="1" thickBot="1">
      <c r="A115" s="1084"/>
      <c r="B115" s="62" t="s">
        <v>79</v>
      </c>
      <c r="C115" s="1215"/>
      <c r="D115" s="1216"/>
      <c r="E115" s="1217"/>
      <c r="F115" s="1248" t="s">
        <v>208</v>
      </c>
      <c r="G115" s="1249"/>
      <c r="H115" s="502" t="s">
        <v>71</v>
      </c>
      <c r="I115" s="1234"/>
      <c r="J115" s="1235"/>
      <c r="K115" s="1235"/>
      <c r="L115" s="1235"/>
      <c r="M115" s="1235"/>
      <c r="N115" s="1235"/>
      <c r="O115" s="1236"/>
    </row>
    <row r="116" spans="1:16" ht="117.75" customHeight="1" thickTop="1">
      <c r="A116" s="1250"/>
      <c r="B116" s="1250"/>
      <c r="C116" s="1250"/>
      <c r="D116" s="1250"/>
      <c r="E116" s="1250"/>
      <c r="F116" s="1250"/>
      <c r="G116" s="1250"/>
      <c r="H116" s="1250"/>
      <c r="I116" s="1250"/>
      <c r="J116" s="1250"/>
      <c r="K116" s="1250"/>
      <c r="L116" s="1250"/>
      <c r="M116" s="1250"/>
      <c r="N116" s="1250"/>
      <c r="O116" s="1250"/>
    </row>
    <row r="117" spans="1:16">
      <c r="B117" s="505"/>
      <c r="C117" s="506"/>
      <c r="D117" s="506"/>
      <c r="E117" s="506"/>
      <c r="F117" s="506"/>
      <c r="G117" s="506"/>
      <c r="H117" s="506"/>
      <c r="I117" s="506"/>
      <c r="J117" s="506"/>
      <c r="K117" s="506"/>
      <c r="L117" s="506"/>
      <c r="M117" s="506"/>
      <c r="N117" s="506"/>
      <c r="O117" s="506"/>
    </row>
    <row r="118" spans="1:16" ht="24.75" customHeight="1" thickBot="1">
      <c r="A118" s="504">
        <f>A79+1</f>
        <v>4</v>
      </c>
      <c r="B118" s="1083" t="s">
        <v>56</v>
      </c>
      <c r="C118" s="1083"/>
      <c r="D118" s="1083"/>
      <c r="E118" s="1083"/>
      <c r="F118" s="1083"/>
      <c r="G118" s="1083"/>
      <c r="H118" s="1083"/>
      <c r="I118" s="1083"/>
      <c r="J118" s="1083"/>
      <c r="K118" s="1083"/>
      <c r="L118" s="1083"/>
      <c r="M118" s="1083"/>
      <c r="N118" s="1083"/>
      <c r="O118" s="1083"/>
    </row>
    <row r="119" spans="1:16" ht="68.25" customHeight="1" thickTop="1">
      <c r="A119" s="1084"/>
      <c r="B119" s="1085"/>
      <c r="C119" s="1086"/>
      <c r="D119" s="1089" t="str">
        <f>Master!$E$8</f>
        <v>Govt. Sr. Secondary School Raimalwada</v>
      </c>
      <c r="E119" s="1090"/>
      <c r="F119" s="1090"/>
      <c r="G119" s="1090"/>
      <c r="H119" s="1090"/>
      <c r="I119" s="1090"/>
      <c r="J119" s="1090"/>
      <c r="K119" s="1090"/>
      <c r="L119" s="1090"/>
      <c r="M119" s="1090"/>
      <c r="N119" s="1090"/>
      <c r="O119" s="1091"/>
    </row>
    <row r="120" spans="1:16" ht="36" customHeight="1" thickBot="1">
      <c r="A120" s="1084"/>
      <c r="B120" s="1087"/>
      <c r="C120" s="1088"/>
      <c r="D120" s="1092" t="str">
        <f>Master!$E$11</f>
        <v>P.S.-Bapini (Jodhpur)</v>
      </c>
      <c r="E120" s="1093"/>
      <c r="F120" s="1093"/>
      <c r="G120" s="1093"/>
      <c r="H120" s="1093"/>
      <c r="I120" s="1093"/>
      <c r="J120" s="1093"/>
      <c r="K120" s="1093"/>
      <c r="L120" s="1093"/>
      <c r="M120" s="1093"/>
      <c r="N120" s="1093"/>
      <c r="O120" s="1094"/>
    </row>
    <row r="121" spans="1:16" ht="36" customHeight="1">
      <c r="A121" s="1084"/>
      <c r="B121" s="352"/>
      <c r="C121" s="1095" t="s">
        <v>188</v>
      </c>
      <c r="D121" s="1096"/>
      <c r="E121" s="1096"/>
      <c r="F121" s="1096"/>
      <c r="G121" s="1097"/>
      <c r="H121" s="1104" t="s">
        <v>161</v>
      </c>
      <c r="I121" s="1104"/>
      <c r="J121" s="1107">
        <f>VLOOKUP($A118,'Class-9'!$B$9:$K$108,6)</f>
        <v>0</v>
      </c>
      <c r="K121" s="1108"/>
      <c r="L121" s="1113" t="s">
        <v>77</v>
      </c>
      <c r="M121" s="1114"/>
      <c r="N121" s="1115" t="str">
        <f>Master!$E$14</f>
        <v>08151106901</v>
      </c>
      <c r="O121" s="1116"/>
    </row>
    <row r="122" spans="1:16" ht="36" customHeight="1">
      <c r="A122" s="1084"/>
      <c r="B122" s="47"/>
      <c r="C122" s="1098"/>
      <c r="D122" s="1099"/>
      <c r="E122" s="1099"/>
      <c r="F122" s="1099"/>
      <c r="G122" s="1100"/>
      <c r="H122" s="1105"/>
      <c r="I122" s="1105"/>
      <c r="J122" s="1109"/>
      <c r="K122" s="1110"/>
      <c r="L122" s="1071" t="s">
        <v>73</v>
      </c>
      <c r="M122" s="1072"/>
      <c r="N122" s="1072"/>
      <c r="O122" s="1073"/>
      <c r="P122" s="165" t="s">
        <v>196</v>
      </c>
    </row>
    <row r="123" spans="1:16" ht="36" customHeight="1" thickBot="1">
      <c r="A123" s="1084"/>
      <c r="B123" s="47"/>
      <c r="C123" s="1101"/>
      <c r="D123" s="1102"/>
      <c r="E123" s="1102"/>
      <c r="F123" s="1102"/>
      <c r="G123" s="1103"/>
      <c r="H123" s="1106"/>
      <c r="I123" s="1106"/>
      <c r="J123" s="1111"/>
      <c r="K123" s="1112"/>
      <c r="L123" s="1074" t="s">
        <v>57</v>
      </c>
      <c r="M123" s="1075"/>
      <c r="N123" s="1076" t="str">
        <f>Master!$E$6</f>
        <v>2021-22</v>
      </c>
      <c r="O123" s="1077"/>
    </row>
    <row r="124" spans="1:16" ht="42.75" customHeight="1">
      <c r="A124" s="1084"/>
      <c r="B124" s="49" t="s">
        <v>79</v>
      </c>
      <c r="C124" s="1255" t="s">
        <v>22</v>
      </c>
      <c r="D124" s="1256"/>
      <c r="E124" s="1256"/>
      <c r="F124" s="1257"/>
      <c r="G124" s="485" t="s">
        <v>186</v>
      </c>
      <c r="H124" s="1258">
        <f>VLOOKUP($A118,'Class-9'!$B$9:$EX$108,4,0)</f>
        <v>0</v>
      </c>
      <c r="I124" s="1258"/>
      <c r="J124" s="1258"/>
      <c r="K124" s="1258"/>
      <c r="L124" s="1258"/>
      <c r="M124" s="1258"/>
      <c r="N124" s="1258"/>
      <c r="O124" s="1259"/>
    </row>
    <row r="125" spans="1:16" ht="42.75" customHeight="1">
      <c r="A125" s="1084"/>
      <c r="B125" s="49" t="s">
        <v>79</v>
      </c>
      <c r="C125" s="1260" t="s">
        <v>24</v>
      </c>
      <c r="D125" s="1261"/>
      <c r="E125" s="1261"/>
      <c r="F125" s="1262"/>
      <c r="G125" s="486" t="s">
        <v>186</v>
      </c>
      <c r="H125" s="1265">
        <f>VLOOKUP($A118,'Class-9'!$B$9:$EX$108,7,0)</f>
        <v>0</v>
      </c>
      <c r="I125" s="1265"/>
      <c r="J125" s="1265"/>
      <c r="K125" s="1265"/>
      <c r="L125" s="1265"/>
      <c r="M125" s="1265"/>
      <c r="N125" s="1265"/>
      <c r="O125" s="1266"/>
    </row>
    <row r="126" spans="1:16" ht="42.75" customHeight="1">
      <c r="A126" s="1084"/>
      <c r="B126" s="49" t="s">
        <v>79</v>
      </c>
      <c r="C126" s="1260" t="s">
        <v>25</v>
      </c>
      <c r="D126" s="1261"/>
      <c r="E126" s="1261"/>
      <c r="F126" s="1262"/>
      <c r="G126" s="486" t="s">
        <v>186</v>
      </c>
      <c r="H126" s="1265">
        <f>VLOOKUP($A118,'Class-9'!$B$9:$EX$108,8,0)</f>
        <v>0</v>
      </c>
      <c r="I126" s="1265"/>
      <c r="J126" s="1265"/>
      <c r="K126" s="1265"/>
      <c r="L126" s="1265"/>
      <c r="M126" s="1265"/>
      <c r="N126" s="1265"/>
      <c r="O126" s="1266"/>
    </row>
    <row r="127" spans="1:16" ht="42.75" customHeight="1">
      <c r="A127" s="1084"/>
      <c r="B127" s="49" t="s">
        <v>79</v>
      </c>
      <c r="C127" s="1260" t="s">
        <v>58</v>
      </c>
      <c r="D127" s="1261"/>
      <c r="E127" s="1261"/>
      <c r="F127" s="1262"/>
      <c r="G127" s="486" t="s">
        <v>186</v>
      </c>
      <c r="H127" s="1265">
        <f>VLOOKUP($A118,'Class-9'!$B$9:$EX$108,9,0)</f>
        <v>0</v>
      </c>
      <c r="I127" s="1265"/>
      <c r="J127" s="1265"/>
      <c r="K127" s="1265"/>
      <c r="L127" s="1265"/>
      <c r="M127" s="1265"/>
      <c r="N127" s="1265"/>
      <c r="O127" s="1266"/>
    </row>
    <row r="128" spans="1:16" ht="42.75" customHeight="1">
      <c r="A128" s="1084"/>
      <c r="B128" s="49" t="s">
        <v>79</v>
      </c>
      <c r="C128" s="1260" t="s">
        <v>59</v>
      </c>
      <c r="D128" s="1261"/>
      <c r="E128" s="1261"/>
      <c r="F128" s="1262"/>
      <c r="G128" s="486" t="s">
        <v>186</v>
      </c>
      <c r="H128" s="1281" t="str">
        <f>CONCATENATE('Class-9'!$G$4,'Class-9'!$J$4)</f>
        <v>9(A)</v>
      </c>
      <c r="I128" s="1265"/>
      <c r="J128" s="1265"/>
      <c r="K128" s="1265"/>
      <c r="L128" s="1265"/>
      <c r="M128" s="1265"/>
      <c r="N128" s="1265"/>
      <c r="O128" s="1266"/>
    </row>
    <row r="129" spans="1:15" ht="42.75" customHeight="1" thickBot="1">
      <c r="A129" s="1084"/>
      <c r="B129" s="49" t="s">
        <v>79</v>
      </c>
      <c r="C129" s="1282" t="s">
        <v>27</v>
      </c>
      <c r="D129" s="1283"/>
      <c r="E129" s="1283"/>
      <c r="F129" s="1284"/>
      <c r="G129" s="487" t="s">
        <v>186</v>
      </c>
      <c r="H129" s="1285">
        <f>VLOOKUP($A118,'Class-9'!$B$9:$EX$108,10,0)</f>
        <v>0</v>
      </c>
      <c r="I129" s="1285"/>
      <c r="J129" s="1285"/>
      <c r="K129" s="1285"/>
      <c r="L129" s="1285"/>
      <c r="M129" s="1285"/>
      <c r="N129" s="1285"/>
      <c r="O129" s="1286"/>
    </row>
    <row r="130" spans="1:15" ht="42.75" customHeight="1">
      <c r="A130" s="1084"/>
      <c r="B130" s="60" t="s">
        <v>79</v>
      </c>
      <c r="C130" s="1287" t="s">
        <v>60</v>
      </c>
      <c r="D130" s="1288"/>
      <c r="E130" s="1267" t="s">
        <v>83</v>
      </c>
      <c r="F130" s="1267" t="s">
        <v>84</v>
      </c>
      <c r="G130" s="1274" t="s">
        <v>33</v>
      </c>
      <c r="H130" s="1276" t="s">
        <v>61</v>
      </c>
      <c r="I130" s="1276"/>
      <c r="J130" s="1277"/>
      <c r="K130" s="1278" t="s">
        <v>100</v>
      </c>
      <c r="L130" s="1279"/>
      <c r="M130" s="1280"/>
      <c r="N130" s="1267" t="s">
        <v>91</v>
      </c>
      <c r="O130" s="1269" t="s">
        <v>209</v>
      </c>
    </row>
    <row r="131" spans="1:15" ht="42.75" customHeight="1">
      <c r="A131" s="1084"/>
      <c r="B131" s="60"/>
      <c r="C131" s="1289"/>
      <c r="D131" s="1290"/>
      <c r="E131" s="1268"/>
      <c r="F131" s="1268"/>
      <c r="G131" s="1275"/>
      <c r="H131" s="479" t="s">
        <v>32</v>
      </c>
      <c r="I131" s="480" t="s">
        <v>199</v>
      </c>
      <c r="J131" s="481" t="s">
        <v>33</v>
      </c>
      <c r="K131" s="479" t="s">
        <v>32</v>
      </c>
      <c r="L131" s="480" t="s">
        <v>199</v>
      </c>
      <c r="M131" s="481" t="s">
        <v>33</v>
      </c>
      <c r="N131" s="1268"/>
      <c r="O131" s="1270"/>
    </row>
    <row r="132" spans="1:15" ht="42.75" customHeight="1" thickBot="1">
      <c r="A132" s="1084"/>
      <c r="B132" s="60" t="s">
        <v>79</v>
      </c>
      <c r="C132" s="1272" t="s">
        <v>62</v>
      </c>
      <c r="D132" s="1273"/>
      <c r="E132" s="346">
        <f>'Class-9'!$L$7</f>
        <v>20</v>
      </c>
      <c r="F132" s="346">
        <f>'Class-9'!$M$7</f>
        <v>20</v>
      </c>
      <c r="G132" s="348">
        <f>SUM(E132:F132)</f>
        <v>40</v>
      </c>
      <c r="H132" s="346">
        <f>'Class-9'!$O$7</f>
        <v>48</v>
      </c>
      <c r="I132" s="346">
        <f>'Class-9'!$P$7</f>
        <v>12</v>
      </c>
      <c r="J132" s="348">
        <f>SUM(H132:I132)</f>
        <v>60</v>
      </c>
      <c r="K132" s="346">
        <f>'Class-9'!$R$7</f>
        <v>80</v>
      </c>
      <c r="L132" s="346">
        <f>'Class-9'!$S$7</f>
        <v>20</v>
      </c>
      <c r="M132" s="348">
        <f>SUM(K132:L132)</f>
        <v>100</v>
      </c>
      <c r="N132" s="191">
        <f>SUM(G132,J132,M132)</f>
        <v>200</v>
      </c>
      <c r="O132" s="1271"/>
    </row>
    <row r="133" spans="1:15" ht="42.75" customHeight="1">
      <c r="A133" s="1084"/>
      <c r="B133" s="60" t="s">
        <v>79</v>
      </c>
      <c r="C133" s="1141" t="str">
        <f>'Class-9'!$L$3</f>
        <v>HINDI</v>
      </c>
      <c r="D133" s="1142"/>
      <c r="E133" s="493">
        <f>IF($J121="TC",0,IF($J121="Nso",0,VLOOKUP($A118,'Class-9'!$B$9:$EX$108,11,0)))</f>
        <v>0</v>
      </c>
      <c r="F133" s="493">
        <f>IF($J121="TC",0,IF($J121="Nso",0,VLOOKUP($A118,'Class-9'!$B$9:$EX$108,12,0)))</f>
        <v>0</v>
      </c>
      <c r="G133" s="494">
        <f>E133+F133</f>
        <v>0</v>
      </c>
      <c r="H133" s="493">
        <f>IF($J121="TC",0,IF($J121="Nso",0,VLOOKUP($A118,'Class-9'!$B$9:$EX$108,14,0)))</f>
        <v>0</v>
      </c>
      <c r="I133" s="493">
        <f>IF($J121="TC",0,IF($J121="Nso",0,VLOOKUP($A118,'Class-9'!$B$9:$EX$108,15,0)))</f>
        <v>0</v>
      </c>
      <c r="J133" s="494">
        <f>H133+I133</f>
        <v>0</v>
      </c>
      <c r="K133" s="493">
        <f>IF($J121="TC",0,IF($J121="Nso",0,VLOOKUP($A118,'Class-9'!$B$9:$EX$108,17,0)))</f>
        <v>0</v>
      </c>
      <c r="L133" s="493">
        <f>IF($J121="Nso",0,VLOOKUP($A118,'Class-9'!$B$9:$EX$108,18,0))</f>
        <v>0</v>
      </c>
      <c r="M133" s="494">
        <f>K133+L133</f>
        <v>0</v>
      </c>
      <c r="N133" s="493">
        <f>G133+J133+M133</f>
        <v>0</v>
      </c>
      <c r="O133" s="495" t="str">
        <f>IF($J121="TC",0,IF($J121="Nso",0,VLOOKUP($A118,'Class-9'!$B$9:$EX$108,24,0)))</f>
        <v/>
      </c>
    </row>
    <row r="134" spans="1:15" ht="42.75" customHeight="1">
      <c r="A134" s="1084"/>
      <c r="B134" s="60" t="s">
        <v>79</v>
      </c>
      <c r="C134" s="1143" t="str">
        <f>'Class-9'!$Z$3</f>
        <v>ENGLISH</v>
      </c>
      <c r="D134" s="1144"/>
      <c r="E134" s="493">
        <f>IF($J121="TC",0,IF($J121="Nso",0,VLOOKUP($A118,'Class-9'!$B$9:$EX$108,25,0)))</f>
        <v>0</v>
      </c>
      <c r="F134" s="493">
        <f>IF($J121="TC",0,IF($J121="Nso",0,VLOOKUP($A118,'Class-9'!$B$9:$EX$108,26,0)))</f>
        <v>0</v>
      </c>
      <c r="G134" s="496">
        <f t="shared" ref="G134:G138" si="12">E134+F134</f>
        <v>0</v>
      </c>
      <c r="H134" s="497">
        <f>IF($J121="TC",0,IF($J121="Nso",0,VLOOKUP($A118,'Class-9'!$B$9:$EX$108,28,0)))</f>
        <v>0</v>
      </c>
      <c r="I134" s="493">
        <f>IF($J121="TC",0,IF($J121="Nso",0,VLOOKUP($A118,'Class-9'!$B$9:$EX$108,29,0)))</f>
        <v>0</v>
      </c>
      <c r="J134" s="496">
        <f t="shared" ref="J134:J138" si="13">H134+I134</f>
        <v>0</v>
      </c>
      <c r="K134" s="493">
        <f>IF($J121="TC",0,IF($J121="Nso",0,VLOOKUP($A118,'Class-9'!$B$9:$EX$108,31,0)))</f>
        <v>0</v>
      </c>
      <c r="L134" s="493">
        <f>IF($J121="Nso",0,VLOOKUP($A118,'Class-9'!$B$9:$EX$108,32,0))</f>
        <v>0</v>
      </c>
      <c r="M134" s="496">
        <f t="shared" ref="M134:M138" si="14">K134+L134</f>
        <v>0</v>
      </c>
      <c r="N134" s="493">
        <f t="shared" ref="N134:N138" si="15">G134+J134+M134</f>
        <v>0</v>
      </c>
      <c r="O134" s="495" t="str">
        <f>IF($J121="TC",0,IF($J121="Nso",0,VLOOKUP($A118,'Class-9'!$B$9:$EX$108,38,0)))</f>
        <v/>
      </c>
    </row>
    <row r="135" spans="1:15" ht="42.75" customHeight="1">
      <c r="A135" s="1084"/>
      <c r="B135" s="60" t="s">
        <v>79</v>
      </c>
      <c r="C135" s="1143" t="str">
        <f>'Class-9'!$AN$3</f>
        <v>SANSKRIT</v>
      </c>
      <c r="D135" s="1144"/>
      <c r="E135" s="493">
        <f>IF($J121="TC",0,IF($J121="Nso",0,VLOOKUP($A118,'Class-9'!$B$9:$EX$108,39,0)))</f>
        <v>0</v>
      </c>
      <c r="F135" s="493">
        <f>IF($J121="TC",0,IF($J121="TC",0,IF($J121="Nso",0,VLOOKUP($A118,'Class-9'!$B$9:$EX$108,40,0))))</f>
        <v>0</v>
      </c>
      <c r="G135" s="496">
        <f t="shared" si="12"/>
        <v>0</v>
      </c>
      <c r="H135" s="497">
        <f>IF($J121="TC",0,IF($J121="Nso",0,VLOOKUP($A118,'Class-9'!$B$9:$EX$108,42,0)))</f>
        <v>0</v>
      </c>
      <c r="I135" s="493">
        <f>IF($J121="TC",0,IF($J121="Nso",0,VLOOKUP($A118,'Class-9'!$B$9:$EX$108,43,0)))</f>
        <v>0</v>
      </c>
      <c r="J135" s="496">
        <f t="shared" si="13"/>
        <v>0</v>
      </c>
      <c r="K135" s="493">
        <f>IF($J121="TC",0,IF($J121="Nso",0,VLOOKUP($A118,'Class-9'!$B$9:$EX$108,45,0)))</f>
        <v>0</v>
      </c>
      <c r="L135" s="493">
        <f>IF($J121="Nso",0,VLOOKUP($A118,'Class-9'!$B$9:$EX$108,46,0))</f>
        <v>0</v>
      </c>
      <c r="M135" s="496">
        <f t="shared" si="14"/>
        <v>0</v>
      </c>
      <c r="N135" s="493">
        <f t="shared" si="15"/>
        <v>0</v>
      </c>
      <c r="O135" s="495" t="str">
        <f>IF($J121="TC",0,IF($J121="Nso",0,VLOOKUP($A118,'Class-9'!$B$9:$EX$108,52,0)))</f>
        <v/>
      </c>
    </row>
    <row r="136" spans="1:15" ht="42.75" customHeight="1">
      <c r="A136" s="1084"/>
      <c r="B136" s="60" t="s">
        <v>79</v>
      </c>
      <c r="C136" s="1143" t="str">
        <f>'Class-9'!$BB$3</f>
        <v>SCIENCE</v>
      </c>
      <c r="D136" s="1144"/>
      <c r="E136" s="493">
        <f>IF($J121="TC",0,IF($J121="Nso",0,VLOOKUP($A118,'Class-9'!$B$9:$EX$108,53,0)))</f>
        <v>0</v>
      </c>
      <c r="F136" s="493">
        <f>IF($J121="TC",0,IF($J121="Nso",0,VLOOKUP($A118,'Class-9'!$B$9:$EX$108,54,0)))</f>
        <v>0</v>
      </c>
      <c r="G136" s="496">
        <f t="shared" si="12"/>
        <v>0</v>
      </c>
      <c r="H136" s="497">
        <f>IF($J121="TC",0,IF($J121="Nso",0,VLOOKUP($A118,'Class-9'!$B$9:$EX$108,56,0)))</f>
        <v>0</v>
      </c>
      <c r="I136" s="493">
        <f>IF($J121="TC",0,IF($J121="Nso",0,VLOOKUP($A118,'Class-9'!$B$9:$EX$108,57,0)))</f>
        <v>0</v>
      </c>
      <c r="J136" s="496">
        <f t="shared" si="13"/>
        <v>0</v>
      </c>
      <c r="K136" s="493">
        <f>IF($J121="TC",0,IF($J121="Nso",0,VLOOKUP($A118,'Class-9'!$B$9:$EX$108,59,0)))</f>
        <v>0</v>
      </c>
      <c r="L136" s="493">
        <f>IF($J121="Nso",0,VLOOKUP($A118,'Class-9'!$B$9:$EX$108,60,0))</f>
        <v>0</v>
      </c>
      <c r="M136" s="496">
        <f t="shared" si="14"/>
        <v>0</v>
      </c>
      <c r="N136" s="493">
        <f t="shared" si="15"/>
        <v>0</v>
      </c>
      <c r="O136" s="495" t="str">
        <f>IF($J121="TC",0,IF($J121="Nso",0,VLOOKUP($A118,'Class-9'!$B$9:$EX$108,66,0)))</f>
        <v/>
      </c>
    </row>
    <row r="137" spans="1:15" ht="42.75" customHeight="1">
      <c r="A137" s="1084"/>
      <c r="B137" s="60" t="s">
        <v>79</v>
      </c>
      <c r="C137" s="1143" t="str">
        <f>'Class-9'!$BP$3</f>
        <v>MATHEMATICS</v>
      </c>
      <c r="D137" s="1144"/>
      <c r="E137" s="493">
        <f>IF($J121="TC",0,IF($J121="Nso",0,VLOOKUP($A118,'Class-9'!$B$9:$EX$108,67,0)))</f>
        <v>0</v>
      </c>
      <c r="F137" s="493">
        <f>IF($J121="TC",0,IF($J121="Nso",0,VLOOKUP($A118,'Class-9'!$B$9:$EX$108,68,0)))</f>
        <v>0</v>
      </c>
      <c r="G137" s="496">
        <f t="shared" si="12"/>
        <v>0</v>
      </c>
      <c r="H137" s="497">
        <f>IF($J121="TC",0,IF($J121="Nso",0,VLOOKUP($A118,'Class-9'!$B$9:$EX$108,70,0)))</f>
        <v>0</v>
      </c>
      <c r="I137" s="493">
        <f>IF($J121="TC",0,IF($J121="Nso",0,VLOOKUP($A118,'Class-9'!$B$9:$EX$108,71,0)))</f>
        <v>0</v>
      </c>
      <c r="J137" s="496">
        <f t="shared" si="13"/>
        <v>0</v>
      </c>
      <c r="K137" s="493">
        <f>IF($J121="TC",0,IF($J121="Nso",0,VLOOKUP($A118,'Class-9'!$B$9:$EX$108,73,0)))</f>
        <v>0</v>
      </c>
      <c r="L137" s="493">
        <f>IF($J121="Nso",0,VLOOKUP($A118,'Class-9'!$B$9:$EX$108,74,0))</f>
        <v>0</v>
      </c>
      <c r="M137" s="496">
        <f t="shared" si="14"/>
        <v>0</v>
      </c>
      <c r="N137" s="493">
        <f t="shared" si="15"/>
        <v>0</v>
      </c>
      <c r="O137" s="495" t="str">
        <f>IF($J121="TC",0,IF($J121="Nso",0,VLOOKUP($A118,'Class-9'!$B$9:$EX$108,80,0)))</f>
        <v/>
      </c>
    </row>
    <row r="138" spans="1:15" ht="42.75" customHeight="1" thickBot="1">
      <c r="A138" s="1084"/>
      <c r="B138" s="60" t="s">
        <v>79</v>
      </c>
      <c r="C138" s="1117" t="str">
        <f>'Class-9'!$CD$3</f>
        <v>SOCIAL SCIENCE</v>
      </c>
      <c r="D138" s="1118"/>
      <c r="E138" s="493">
        <f>IF($J121="TC",0,IF($J121="Nso",0,VLOOKUP($A118,'Class-9'!$B$9:$EX$108,81,0)))</f>
        <v>0</v>
      </c>
      <c r="F138" s="493">
        <f>IF($J121="TC",0,IF($J121="Nso",0,VLOOKUP($A118,'Class-9'!$B$9:$EX$108,82,0)))</f>
        <v>0</v>
      </c>
      <c r="G138" s="498">
        <f t="shared" si="12"/>
        <v>0</v>
      </c>
      <c r="H138" s="499">
        <f>IF($J121="TC",0,IF($J121="Nso",0,VLOOKUP($A118,'Class-9'!$B$9:$EX$108,84,0)))</f>
        <v>0</v>
      </c>
      <c r="I138" s="493">
        <f>IF($J121="TC",0,IF($J121="Nso",0,VLOOKUP($A118,'Class-9'!$B$9:$EX$108,85,0)))</f>
        <v>0</v>
      </c>
      <c r="J138" s="498">
        <f t="shared" si="13"/>
        <v>0</v>
      </c>
      <c r="K138" s="493">
        <f>IF($J121="TC",0,IF($J121="Nso",0,VLOOKUP($A118,'Class-9'!$B$9:$EX$108,87,0)))</f>
        <v>0</v>
      </c>
      <c r="L138" s="493">
        <f>IF($J121="Nso",0,VLOOKUP($A118,'Class-9'!$B$9:$EX$108,88,0))</f>
        <v>0</v>
      </c>
      <c r="M138" s="498">
        <f t="shared" si="14"/>
        <v>0</v>
      </c>
      <c r="N138" s="493">
        <f t="shared" si="15"/>
        <v>0</v>
      </c>
      <c r="O138" s="495" t="str">
        <f>IF($J121="TC",0,IF($J121="Nso",0,VLOOKUP($A118,'Class-9'!$B$9:$EX$108,94,0)))</f>
        <v/>
      </c>
    </row>
    <row r="139" spans="1:15" ht="36" customHeight="1">
      <c r="A139" s="1084"/>
      <c r="B139" s="60" t="s">
        <v>79</v>
      </c>
      <c r="C139" s="1119" t="s">
        <v>92</v>
      </c>
      <c r="D139" s="1120"/>
      <c r="E139" s="1121"/>
      <c r="F139" s="1125" t="s">
        <v>93</v>
      </c>
      <c r="G139" s="1126"/>
      <c r="H139" s="1127" t="s">
        <v>94</v>
      </c>
      <c r="I139" s="1128"/>
      <c r="J139" s="1129" t="s">
        <v>47</v>
      </c>
      <c r="K139" s="1130"/>
      <c r="L139" s="350" t="s">
        <v>114</v>
      </c>
      <c r="M139" s="1131" t="s">
        <v>45</v>
      </c>
      <c r="N139" s="1132"/>
      <c r="O139" s="61" t="s">
        <v>49</v>
      </c>
    </row>
    <row r="140" spans="1:15" ht="36" customHeight="1" thickBot="1">
      <c r="A140" s="1084"/>
      <c r="B140" s="60" t="s">
        <v>79</v>
      </c>
      <c r="C140" s="1122"/>
      <c r="D140" s="1123"/>
      <c r="E140" s="1124"/>
      <c r="F140" s="1133">
        <f>IF($J121="TC",0,IF($J121="Nso",0,VLOOKUP($A118,'Class-9'!$B$9:$EX$108,146,0)))</f>
        <v>0</v>
      </c>
      <c r="G140" s="1134"/>
      <c r="H140" s="1133">
        <f>IF($J121="TC",0,IF($J121="Nso",0,VLOOKUP($A118,'Class-9'!$B$9:$EX$108,147,0)))</f>
        <v>0</v>
      </c>
      <c r="I140" s="1134"/>
      <c r="J140" s="1135">
        <f>IF($J121="TC",0,IF($J121="Nso",0,VLOOKUP($A118,'Class-9'!$B$9:$EX$108,148,0)))</f>
        <v>0</v>
      </c>
      <c r="K140" s="1136"/>
      <c r="L140" s="349" t="str">
        <f>IF($J121="TC",0,IF($J121="Nso",0,VLOOKUP($A118,'Class-9'!$B$9:$EX$108,149,0)))</f>
        <v/>
      </c>
      <c r="M140" s="1137" t="str">
        <f>IF($J121="TC","TC",IF($J121="Nso","NSO",VLOOKUP($A118,'Class-9'!$B$9:$EX$108,150,0)))</f>
        <v/>
      </c>
      <c r="N140" s="1138"/>
      <c r="O140" s="123" t="str">
        <f>IF($J121="Nso",0,VLOOKUP($A118,'Class-9'!$B$9:$EX$108,152,0))</f>
        <v/>
      </c>
    </row>
    <row r="141" spans="1:15" ht="36" customHeight="1">
      <c r="A141" s="1084"/>
      <c r="B141" s="60" t="s">
        <v>79</v>
      </c>
      <c r="C141" s="1186" t="s">
        <v>65</v>
      </c>
      <c r="D141" s="1187"/>
      <c r="E141" s="1187"/>
      <c r="F141" s="1187"/>
      <c r="G141" s="1187"/>
      <c r="H141" s="1188"/>
      <c r="I141" s="1189" t="s">
        <v>66</v>
      </c>
      <c r="J141" s="1190"/>
      <c r="K141" s="1190"/>
      <c r="L141" s="124">
        <f>VLOOKUP($A118,'Class-9'!$B$9:$EX$108,143,0)</f>
        <v>0</v>
      </c>
      <c r="M141" s="1191" t="s">
        <v>126</v>
      </c>
      <c r="N141" s="1192"/>
      <c r="O141" s="1193"/>
    </row>
    <row r="142" spans="1:15" ht="36" customHeight="1" thickBot="1">
      <c r="A142" s="1084"/>
      <c r="B142" s="60" t="s">
        <v>79</v>
      </c>
      <c r="C142" s="1194" t="s">
        <v>60</v>
      </c>
      <c r="D142" s="1195"/>
      <c r="E142" s="1195"/>
      <c r="F142" s="1196" t="s">
        <v>197</v>
      </c>
      <c r="G142" s="1196"/>
      <c r="H142" s="351" t="s">
        <v>53</v>
      </c>
      <c r="I142" s="1197" t="s">
        <v>67</v>
      </c>
      <c r="J142" s="1198"/>
      <c r="K142" s="1198"/>
      <c r="L142" s="174">
        <f>VLOOKUP($A118,'Class-9'!$B$9:$EX$108,144,0)</f>
        <v>0</v>
      </c>
      <c r="M142" s="1199" t="str">
        <f>IF($J121="TC",0,IF($J121="Nso",0,VLOOKUP($A118,'Class-9'!$B$9:$EX$108,145,0)))</f>
        <v/>
      </c>
      <c r="N142" s="1200"/>
      <c r="O142" s="1201"/>
    </row>
    <row r="143" spans="1:15" ht="36" customHeight="1">
      <c r="A143" s="1084"/>
      <c r="B143" s="60" t="s">
        <v>79</v>
      </c>
      <c r="C143" s="1194"/>
      <c r="D143" s="1195"/>
      <c r="E143" s="1195"/>
      <c r="F143" s="1196"/>
      <c r="G143" s="1196"/>
      <c r="H143" s="490" t="s">
        <v>203</v>
      </c>
      <c r="I143" s="1202" t="s">
        <v>68</v>
      </c>
      <c r="J143" s="1203"/>
      <c r="K143" s="1203"/>
      <c r="L143" s="1204">
        <f>IF($J121="TC","Transferred",IF($J121="Nso","NameSeparated",VLOOKUP($A118,'Class-9'!$B$9:$EX$108,153,0)))</f>
        <v>0</v>
      </c>
      <c r="M143" s="1204"/>
      <c r="N143" s="1204"/>
      <c r="O143" s="1205"/>
    </row>
    <row r="144" spans="1:15" s="489" customFormat="1" ht="28.5" customHeight="1">
      <c r="A144" s="1084"/>
      <c r="B144" s="488" t="s">
        <v>79</v>
      </c>
      <c r="C144" s="1242" t="str">
        <f>'Class-9'!$CR$3</f>
        <v>Foundation Of Information Tech.</v>
      </c>
      <c r="D144" s="1243"/>
      <c r="E144" s="1244"/>
      <c r="F144" s="1245" t="str">
        <f>IF($J121="TC",0,IF($J121="Nso",0,VLOOKUP($A118,'Class-9'!$B$9:$GA$108,170,0)))</f>
        <v>0/200</v>
      </c>
      <c r="G144" s="1245"/>
      <c r="H144" s="491">
        <f>IF($J121="TC",0,IF($J121="Nso",0,VLOOKUP($A118,'Class-9'!$B$9:$GA$108,106,0)))</f>
        <v>0</v>
      </c>
      <c r="I144" s="1170" t="s">
        <v>81</v>
      </c>
      <c r="J144" s="1171"/>
      <c r="K144" s="1171"/>
      <c r="L144" s="1172">
        <f>'Class-9'!$T$2</f>
        <v>44676</v>
      </c>
      <c r="M144" s="1173"/>
      <c r="N144" s="1173"/>
      <c r="O144" s="1174"/>
    </row>
    <row r="145" spans="1:15" s="489" customFormat="1" ht="28.5" customHeight="1">
      <c r="A145" s="1084"/>
      <c r="B145" s="488" t="s">
        <v>79</v>
      </c>
      <c r="C145" s="1175" t="str">
        <f>'Class-9'!$DD$3</f>
        <v>Health &amp; Phy. Edu.</v>
      </c>
      <c r="D145" s="1169"/>
      <c r="E145" s="1169"/>
      <c r="F145" s="1263" t="str">
        <f>IF($J121="TC",0,IF($J121="Nso",0,VLOOKUP($A118,'Class-9'!$B$9:$GA$108,174,0)))</f>
        <v>0/200</v>
      </c>
      <c r="G145" s="1264"/>
      <c r="H145" s="491">
        <f>IF($J121="TC",0,IF($J121="Nso",0,VLOOKUP($A118,'Class-9'!$B$9:$GA$108,118,0)))</f>
        <v>0</v>
      </c>
      <c r="I145" s="1178"/>
      <c r="J145" s="1179"/>
      <c r="K145" s="1179"/>
      <c r="L145" s="1179"/>
      <c r="M145" s="1179"/>
      <c r="N145" s="1179"/>
      <c r="O145" s="1180"/>
    </row>
    <row r="146" spans="1:15" s="489" customFormat="1" ht="28.5" customHeight="1">
      <c r="A146" s="1084"/>
      <c r="B146" s="488" t="s">
        <v>79</v>
      </c>
      <c r="C146" s="1184" t="str">
        <f>'Class-9'!$DP$3</f>
        <v>S.U.P.W.</v>
      </c>
      <c r="D146" s="1185"/>
      <c r="E146" s="1185"/>
      <c r="F146" s="1263" t="str">
        <f>IF($J121="TC",0,IF($J121="Nso",0,VLOOKUP($A118,'Class-9'!$B$9:$GA$108,178,0)))</f>
        <v>0/100</v>
      </c>
      <c r="G146" s="1264"/>
      <c r="H146" s="491">
        <f>IF($J121="TC",0,IF($J121="Nso",0,VLOOKUP($A118,'Class-9'!$B$9:$GA$108,124,0)))</f>
        <v>0</v>
      </c>
      <c r="I146" s="1181"/>
      <c r="J146" s="1182"/>
      <c r="K146" s="1182"/>
      <c r="L146" s="1182"/>
      <c r="M146" s="1182"/>
      <c r="N146" s="1182"/>
      <c r="O146" s="1183"/>
    </row>
    <row r="147" spans="1:15" s="489" customFormat="1" ht="28.5" customHeight="1">
      <c r="A147" s="1084"/>
      <c r="B147" s="488"/>
      <c r="C147" s="1184" t="str">
        <f>'Class-9'!$DV$3</f>
        <v>ART EDUCATION</v>
      </c>
      <c r="D147" s="1185"/>
      <c r="E147" s="1185"/>
      <c r="F147" s="1263" t="str">
        <f>IF($J120="TC",0,IF($J120="Nso",0,VLOOKUP($A118,'Class-9'!$B$9:$GA$108,182,0)))</f>
        <v>0/100</v>
      </c>
      <c r="G147" s="1264"/>
      <c r="H147" s="491">
        <f>IF($J120="TC",0,IF($J120="Nso",0,VLOOKUP($A118,'Class-9'!$B$9:$GA$108,130,0)))</f>
        <v>0</v>
      </c>
      <c r="I147" s="1237" t="s">
        <v>95</v>
      </c>
      <c r="J147" s="1221"/>
      <c r="K147" s="1221"/>
      <c r="L147" s="1221"/>
      <c r="M147" s="1221"/>
      <c r="N147" s="1221"/>
      <c r="O147" s="1222"/>
    </row>
    <row r="148" spans="1:15" s="489" customFormat="1" ht="28.5" customHeight="1" thickBot="1">
      <c r="A148" s="1084"/>
      <c r="B148" s="488" t="s">
        <v>79</v>
      </c>
      <c r="C148" s="1238" t="str">
        <f>'Class-9'!$EB$3</f>
        <v>H &amp; C RAJ</v>
      </c>
      <c r="D148" s="1239"/>
      <c r="E148" s="1239"/>
      <c r="F148" s="1251" t="str">
        <f>IF($J121="TC",0,IF($J121="Nso",0,VLOOKUP($A118,'Class-9'!$B$9:$GZ$108,186,0)))</f>
        <v>0/200</v>
      </c>
      <c r="G148" s="1252"/>
      <c r="H148" s="492">
        <f>IF($J121="TC",0,IF($J121="Nso",0,VLOOKUP($A118,'Class-9'!$B$9:$GAZ$108,142,0)))</f>
        <v>0</v>
      </c>
      <c r="I148" s="1237" t="s">
        <v>74</v>
      </c>
      <c r="J148" s="1221"/>
      <c r="K148" s="1221"/>
      <c r="L148" s="1221"/>
      <c r="M148" s="1221"/>
      <c r="N148" s="1221"/>
      <c r="O148" s="1222"/>
    </row>
    <row r="149" spans="1:15" ht="28.5" customHeight="1">
      <c r="A149" s="1084"/>
      <c r="B149" s="49" t="s">
        <v>79</v>
      </c>
      <c r="C149" s="1209" t="s">
        <v>205</v>
      </c>
      <c r="D149" s="1210"/>
      <c r="E149" s="1211"/>
      <c r="F149" s="1253" t="s">
        <v>206</v>
      </c>
      <c r="G149" s="1254"/>
      <c r="H149" s="500" t="s">
        <v>34</v>
      </c>
      <c r="I149" s="1220" t="s">
        <v>75</v>
      </c>
      <c r="J149" s="1221"/>
      <c r="K149" s="1221"/>
      <c r="L149" s="1221"/>
      <c r="M149" s="1221"/>
      <c r="N149" s="1221"/>
      <c r="O149" s="1222"/>
    </row>
    <row r="150" spans="1:15" ht="28.5" customHeight="1">
      <c r="A150" s="1084"/>
      <c r="B150" s="49" t="s">
        <v>79</v>
      </c>
      <c r="C150" s="1212"/>
      <c r="D150" s="1213"/>
      <c r="E150" s="1214"/>
      <c r="F150" s="1246" t="s">
        <v>207</v>
      </c>
      <c r="G150" s="1247"/>
      <c r="H150" s="501" t="s">
        <v>204</v>
      </c>
      <c r="I150" s="1225" t="s">
        <v>76</v>
      </c>
      <c r="J150" s="1226"/>
      <c r="K150" s="1226"/>
      <c r="L150" s="1226"/>
      <c r="M150" s="1226"/>
      <c r="N150" s="1226"/>
      <c r="O150" s="1227"/>
    </row>
    <row r="151" spans="1:15" ht="28.5" customHeight="1">
      <c r="A151" s="1084"/>
      <c r="B151" s="49" t="s">
        <v>79</v>
      </c>
      <c r="C151" s="1212"/>
      <c r="D151" s="1213"/>
      <c r="E151" s="1214"/>
      <c r="F151" s="1246" t="s">
        <v>211</v>
      </c>
      <c r="G151" s="1247"/>
      <c r="H151" s="501" t="s">
        <v>69</v>
      </c>
      <c r="I151" s="1228"/>
      <c r="J151" s="1229"/>
      <c r="K151" s="1229"/>
      <c r="L151" s="1229"/>
      <c r="M151" s="1229"/>
      <c r="N151" s="1229"/>
      <c r="O151" s="1230"/>
    </row>
    <row r="152" spans="1:15" ht="28.5" customHeight="1">
      <c r="A152" s="1084"/>
      <c r="B152" s="49" t="s">
        <v>79</v>
      </c>
      <c r="C152" s="1212"/>
      <c r="D152" s="1213"/>
      <c r="E152" s="1214"/>
      <c r="F152" s="1246" t="s">
        <v>212</v>
      </c>
      <c r="G152" s="1247"/>
      <c r="H152" s="501" t="s">
        <v>70</v>
      </c>
      <c r="I152" s="1228"/>
      <c r="J152" s="1229"/>
      <c r="K152" s="1229"/>
      <c r="L152" s="1229"/>
      <c r="M152" s="1229"/>
      <c r="N152" s="1229"/>
      <c r="O152" s="1230"/>
    </row>
    <row r="153" spans="1:15" ht="28.5" customHeight="1">
      <c r="A153" s="1084"/>
      <c r="B153" s="49" t="s">
        <v>79</v>
      </c>
      <c r="C153" s="1212"/>
      <c r="D153" s="1213"/>
      <c r="E153" s="1214"/>
      <c r="F153" s="1246" t="s">
        <v>125</v>
      </c>
      <c r="G153" s="1247"/>
      <c r="H153" s="501" t="s">
        <v>72</v>
      </c>
      <c r="I153" s="1231" t="s">
        <v>96</v>
      </c>
      <c r="J153" s="1232"/>
      <c r="K153" s="1232"/>
      <c r="L153" s="1232"/>
      <c r="M153" s="1232"/>
      <c r="N153" s="1232"/>
      <c r="O153" s="1233"/>
    </row>
    <row r="154" spans="1:15" ht="28.5" customHeight="1" thickBot="1">
      <c r="A154" s="1084"/>
      <c r="B154" s="62" t="s">
        <v>79</v>
      </c>
      <c r="C154" s="1215"/>
      <c r="D154" s="1216"/>
      <c r="E154" s="1217"/>
      <c r="F154" s="1248" t="s">
        <v>208</v>
      </c>
      <c r="G154" s="1249"/>
      <c r="H154" s="502" t="s">
        <v>71</v>
      </c>
      <c r="I154" s="1234"/>
      <c r="J154" s="1235"/>
      <c r="K154" s="1235"/>
      <c r="L154" s="1235"/>
      <c r="M154" s="1235"/>
      <c r="N154" s="1235"/>
      <c r="O154" s="1236"/>
    </row>
    <row r="155" spans="1:15" ht="117.75" customHeight="1" thickTop="1">
      <c r="A155" s="1250"/>
      <c r="B155" s="1250"/>
      <c r="C155" s="1250"/>
      <c r="D155" s="1250"/>
      <c r="E155" s="1250"/>
      <c r="F155" s="1250"/>
      <c r="G155" s="1250"/>
      <c r="H155" s="1250"/>
      <c r="I155" s="1250"/>
      <c r="J155" s="1250"/>
      <c r="K155" s="1250"/>
      <c r="L155" s="1250"/>
      <c r="M155" s="1250"/>
      <c r="N155" s="1250"/>
      <c r="O155" s="1250"/>
    </row>
    <row r="156" spans="1:15">
      <c r="B156" s="505"/>
      <c r="C156" s="506"/>
      <c r="D156" s="506"/>
      <c r="E156" s="506"/>
      <c r="F156" s="506"/>
      <c r="G156" s="506"/>
      <c r="H156" s="506"/>
      <c r="I156" s="506"/>
      <c r="J156" s="506"/>
      <c r="K156" s="506"/>
      <c r="L156" s="506"/>
      <c r="M156" s="506"/>
      <c r="N156" s="506"/>
      <c r="O156" s="506"/>
    </row>
    <row r="157" spans="1:15" ht="24.75" customHeight="1" thickBot="1">
      <c r="A157" s="504">
        <f>A118+1</f>
        <v>5</v>
      </c>
      <c r="B157" s="1083" t="s">
        <v>56</v>
      </c>
      <c r="C157" s="1083"/>
      <c r="D157" s="1083"/>
      <c r="E157" s="1083"/>
      <c r="F157" s="1083"/>
      <c r="G157" s="1083"/>
      <c r="H157" s="1083"/>
      <c r="I157" s="1083"/>
      <c r="J157" s="1083"/>
      <c r="K157" s="1083"/>
      <c r="L157" s="1083"/>
      <c r="M157" s="1083"/>
      <c r="N157" s="1083"/>
      <c r="O157" s="1083"/>
    </row>
    <row r="158" spans="1:15" ht="68.25" customHeight="1" thickTop="1">
      <c r="A158" s="1084"/>
      <c r="B158" s="1085"/>
      <c r="C158" s="1086"/>
      <c r="D158" s="1089" t="str">
        <f>Master!$E$8</f>
        <v>Govt. Sr. Secondary School Raimalwada</v>
      </c>
      <c r="E158" s="1090"/>
      <c r="F158" s="1090"/>
      <c r="G158" s="1090"/>
      <c r="H158" s="1090"/>
      <c r="I158" s="1090"/>
      <c r="J158" s="1090"/>
      <c r="K158" s="1090"/>
      <c r="L158" s="1090"/>
      <c r="M158" s="1090"/>
      <c r="N158" s="1090"/>
      <c r="O158" s="1091"/>
    </row>
    <row r="159" spans="1:15" ht="36" customHeight="1" thickBot="1">
      <c r="A159" s="1084"/>
      <c r="B159" s="1087"/>
      <c r="C159" s="1088"/>
      <c r="D159" s="1092" t="str">
        <f>Master!$E$11</f>
        <v>P.S.-Bapini (Jodhpur)</v>
      </c>
      <c r="E159" s="1093"/>
      <c r="F159" s="1093"/>
      <c r="G159" s="1093"/>
      <c r="H159" s="1093"/>
      <c r="I159" s="1093"/>
      <c r="J159" s="1093"/>
      <c r="K159" s="1093"/>
      <c r="L159" s="1093"/>
      <c r="M159" s="1093"/>
      <c r="N159" s="1093"/>
      <c r="O159" s="1094"/>
    </row>
    <row r="160" spans="1:15" ht="36" customHeight="1">
      <c r="A160" s="1084"/>
      <c r="B160" s="352"/>
      <c r="C160" s="1095" t="s">
        <v>188</v>
      </c>
      <c r="D160" s="1096"/>
      <c r="E160" s="1096"/>
      <c r="F160" s="1096"/>
      <c r="G160" s="1097"/>
      <c r="H160" s="1104" t="s">
        <v>161</v>
      </c>
      <c r="I160" s="1104"/>
      <c r="J160" s="1107">
        <f>VLOOKUP($A157,'Class-9'!$B$9:$K$108,6)</f>
        <v>0</v>
      </c>
      <c r="K160" s="1108"/>
      <c r="L160" s="1113" t="s">
        <v>77</v>
      </c>
      <c r="M160" s="1114"/>
      <c r="N160" s="1115" t="str">
        <f>Master!$E$14</f>
        <v>08151106901</v>
      </c>
      <c r="O160" s="1116"/>
    </row>
    <row r="161" spans="1:16" ht="36" customHeight="1">
      <c r="A161" s="1084"/>
      <c r="B161" s="47"/>
      <c r="C161" s="1098"/>
      <c r="D161" s="1099"/>
      <c r="E161" s="1099"/>
      <c r="F161" s="1099"/>
      <c r="G161" s="1100"/>
      <c r="H161" s="1105"/>
      <c r="I161" s="1105"/>
      <c r="J161" s="1109"/>
      <c r="K161" s="1110"/>
      <c r="L161" s="1071" t="s">
        <v>73</v>
      </c>
      <c r="M161" s="1072"/>
      <c r="N161" s="1072"/>
      <c r="O161" s="1073"/>
      <c r="P161" s="165" t="s">
        <v>196</v>
      </c>
    </row>
    <row r="162" spans="1:16" ht="36" customHeight="1" thickBot="1">
      <c r="A162" s="1084"/>
      <c r="B162" s="47"/>
      <c r="C162" s="1101"/>
      <c r="D162" s="1102"/>
      <c r="E162" s="1102"/>
      <c r="F162" s="1102"/>
      <c r="G162" s="1103"/>
      <c r="H162" s="1106"/>
      <c r="I162" s="1106"/>
      <c r="J162" s="1111"/>
      <c r="K162" s="1112"/>
      <c r="L162" s="1074" t="s">
        <v>57</v>
      </c>
      <c r="M162" s="1075"/>
      <c r="N162" s="1076" t="str">
        <f>Master!$E$6</f>
        <v>2021-22</v>
      </c>
      <c r="O162" s="1077"/>
    </row>
    <row r="163" spans="1:16" ht="42.75" customHeight="1">
      <c r="A163" s="1084"/>
      <c r="B163" s="49" t="s">
        <v>79</v>
      </c>
      <c r="C163" s="1255" t="s">
        <v>22</v>
      </c>
      <c r="D163" s="1256"/>
      <c r="E163" s="1256"/>
      <c r="F163" s="1257"/>
      <c r="G163" s="485" t="s">
        <v>186</v>
      </c>
      <c r="H163" s="1258">
        <f>VLOOKUP($A157,'Class-9'!$B$9:$EX$108,4,0)</f>
        <v>0</v>
      </c>
      <c r="I163" s="1258"/>
      <c r="J163" s="1258"/>
      <c r="K163" s="1258"/>
      <c r="L163" s="1258"/>
      <c r="M163" s="1258"/>
      <c r="N163" s="1258"/>
      <c r="O163" s="1259"/>
    </row>
    <row r="164" spans="1:16" ht="42.75" customHeight="1">
      <c r="A164" s="1084"/>
      <c r="B164" s="49" t="s">
        <v>79</v>
      </c>
      <c r="C164" s="1260" t="s">
        <v>24</v>
      </c>
      <c r="D164" s="1261"/>
      <c r="E164" s="1261"/>
      <c r="F164" s="1262"/>
      <c r="G164" s="486" t="s">
        <v>186</v>
      </c>
      <c r="H164" s="1265">
        <f>VLOOKUP($A157,'Class-9'!$B$9:$EX$108,7,0)</f>
        <v>0</v>
      </c>
      <c r="I164" s="1265"/>
      <c r="J164" s="1265"/>
      <c r="K164" s="1265"/>
      <c r="L164" s="1265"/>
      <c r="M164" s="1265"/>
      <c r="N164" s="1265"/>
      <c r="O164" s="1266"/>
    </row>
    <row r="165" spans="1:16" ht="42.75" customHeight="1">
      <c r="A165" s="1084"/>
      <c r="B165" s="49" t="s">
        <v>79</v>
      </c>
      <c r="C165" s="1260" t="s">
        <v>25</v>
      </c>
      <c r="D165" s="1261"/>
      <c r="E165" s="1261"/>
      <c r="F165" s="1262"/>
      <c r="G165" s="486" t="s">
        <v>186</v>
      </c>
      <c r="H165" s="1265">
        <f>VLOOKUP($A157,'Class-9'!$B$9:$EX$108,8,0)</f>
        <v>0</v>
      </c>
      <c r="I165" s="1265"/>
      <c r="J165" s="1265"/>
      <c r="K165" s="1265"/>
      <c r="L165" s="1265"/>
      <c r="M165" s="1265"/>
      <c r="N165" s="1265"/>
      <c r="O165" s="1266"/>
    </row>
    <row r="166" spans="1:16" ht="42.75" customHeight="1">
      <c r="A166" s="1084"/>
      <c r="B166" s="49" t="s">
        <v>79</v>
      </c>
      <c r="C166" s="1260" t="s">
        <v>58</v>
      </c>
      <c r="D166" s="1261"/>
      <c r="E166" s="1261"/>
      <c r="F166" s="1262"/>
      <c r="G166" s="486" t="s">
        <v>186</v>
      </c>
      <c r="H166" s="1265">
        <f>VLOOKUP($A157,'Class-9'!$B$9:$EX$108,9,0)</f>
        <v>0</v>
      </c>
      <c r="I166" s="1265"/>
      <c r="J166" s="1265"/>
      <c r="K166" s="1265"/>
      <c r="L166" s="1265"/>
      <c r="M166" s="1265"/>
      <c r="N166" s="1265"/>
      <c r="O166" s="1266"/>
    </row>
    <row r="167" spans="1:16" ht="42.75" customHeight="1">
      <c r="A167" s="1084"/>
      <c r="B167" s="49" t="s">
        <v>79</v>
      </c>
      <c r="C167" s="1260" t="s">
        <v>59</v>
      </c>
      <c r="D167" s="1261"/>
      <c r="E167" s="1261"/>
      <c r="F167" s="1262"/>
      <c r="G167" s="486" t="s">
        <v>186</v>
      </c>
      <c r="H167" s="1281" t="str">
        <f>CONCATENATE('Class-9'!$G$4,'Class-9'!$J$4)</f>
        <v>9(A)</v>
      </c>
      <c r="I167" s="1265"/>
      <c r="J167" s="1265"/>
      <c r="K167" s="1265"/>
      <c r="L167" s="1265"/>
      <c r="M167" s="1265"/>
      <c r="N167" s="1265"/>
      <c r="O167" s="1266"/>
    </row>
    <row r="168" spans="1:16" ht="42.75" customHeight="1" thickBot="1">
      <c r="A168" s="1084"/>
      <c r="B168" s="49" t="s">
        <v>79</v>
      </c>
      <c r="C168" s="1282" t="s">
        <v>27</v>
      </c>
      <c r="D168" s="1283"/>
      <c r="E168" s="1283"/>
      <c r="F168" s="1284"/>
      <c r="G168" s="487" t="s">
        <v>186</v>
      </c>
      <c r="H168" s="1285">
        <f>VLOOKUP($A157,'Class-9'!$B$9:$EX$108,10,0)</f>
        <v>0</v>
      </c>
      <c r="I168" s="1285"/>
      <c r="J168" s="1285"/>
      <c r="K168" s="1285"/>
      <c r="L168" s="1285"/>
      <c r="M168" s="1285"/>
      <c r="N168" s="1285"/>
      <c r="O168" s="1286"/>
    </row>
    <row r="169" spans="1:16" ht="42.75" customHeight="1">
      <c r="A169" s="1084"/>
      <c r="B169" s="60" t="s">
        <v>79</v>
      </c>
      <c r="C169" s="1287" t="s">
        <v>60</v>
      </c>
      <c r="D169" s="1288"/>
      <c r="E169" s="1267" t="s">
        <v>83</v>
      </c>
      <c r="F169" s="1267" t="s">
        <v>84</v>
      </c>
      <c r="G169" s="1274" t="s">
        <v>33</v>
      </c>
      <c r="H169" s="1276" t="s">
        <v>61</v>
      </c>
      <c r="I169" s="1276"/>
      <c r="J169" s="1277"/>
      <c r="K169" s="1278" t="s">
        <v>100</v>
      </c>
      <c r="L169" s="1279"/>
      <c r="M169" s="1280"/>
      <c r="N169" s="1267" t="s">
        <v>91</v>
      </c>
      <c r="O169" s="1269" t="s">
        <v>209</v>
      </c>
    </row>
    <row r="170" spans="1:16" ht="42.75" customHeight="1">
      <c r="A170" s="1084"/>
      <c r="B170" s="60"/>
      <c r="C170" s="1289"/>
      <c r="D170" s="1290"/>
      <c r="E170" s="1268"/>
      <c r="F170" s="1268"/>
      <c r="G170" s="1275"/>
      <c r="H170" s="479" t="s">
        <v>32</v>
      </c>
      <c r="I170" s="480" t="s">
        <v>199</v>
      </c>
      <c r="J170" s="481" t="s">
        <v>33</v>
      </c>
      <c r="K170" s="479" t="s">
        <v>32</v>
      </c>
      <c r="L170" s="480" t="s">
        <v>199</v>
      </c>
      <c r="M170" s="481" t="s">
        <v>33</v>
      </c>
      <c r="N170" s="1268"/>
      <c r="O170" s="1270"/>
    </row>
    <row r="171" spans="1:16" ht="42.75" customHeight="1" thickBot="1">
      <c r="A171" s="1084"/>
      <c r="B171" s="60" t="s">
        <v>79</v>
      </c>
      <c r="C171" s="1272" t="s">
        <v>62</v>
      </c>
      <c r="D171" s="1273"/>
      <c r="E171" s="346">
        <f>'Class-9'!$L$7</f>
        <v>20</v>
      </c>
      <c r="F171" s="346">
        <f>'Class-9'!$M$7</f>
        <v>20</v>
      </c>
      <c r="G171" s="348">
        <f>SUM(E171:F171)</f>
        <v>40</v>
      </c>
      <c r="H171" s="346">
        <f>'Class-9'!$O$7</f>
        <v>48</v>
      </c>
      <c r="I171" s="346">
        <f>'Class-9'!$P$7</f>
        <v>12</v>
      </c>
      <c r="J171" s="348">
        <f>SUM(H171:I171)</f>
        <v>60</v>
      </c>
      <c r="K171" s="346">
        <f>'Class-9'!$R$7</f>
        <v>80</v>
      </c>
      <c r="L171" s="346">
        <f>'Class-9'!$S$7</f>
        <v>20</v>
      </c>
      <c r="M171" s="348">
        <f>SUM(K171:L171)</f>
        <v>100</v>
      </c>
      <c r="N171" s="191">
        <f>SUM(G171,J171,M171)</f>
        <v>200</v>
      </c>
      <c r="O171" s="1271"/>
    </row>
    <row r="172" spans="1:16" ht="42.75" customHeight="1">
      <c r="A172" s="1084"/>
      <c r="B172" s="60" t="s">
        <v>79</v>
      </c>
      <c r="C172" s="1141" t="str">
        <f>'Class-9'!$L$3</f>
        <v>HINDI</v>
      </c>
      <c r="D172" s="1142"/>
      <c r="E172" s="493">
        <f>IF($J160="TC",0,IF($J160="Nso",0,VLOOKUP($A157,'Class-9'!$B$9:$EX$108,11,0)))</f>
        <v>0</v>
      </c>
      <c r="F172" s="493">
        <f>IF($J160="TC",0,IF($J160="Nso",0,VLOOKUP($A157,'Class-9'!$B$9:$EX$108,12,0)))</f>
        <v>0</v>
      </c>
      <c r="G172" s="494">
        <f>E172+F172</f>
        <v>0</v>
      </c>
      <c r="H172" s="493">
        <f>IF($J160="TC",0,IF($J160="Nso",0,VLOOKUP($A157,'Class-9'!$B$9:$EX$108,14,0)))</f>
        <v>0</v>
      </c>
      <c r="I172" s="493">
        <f>IF($J160="TC",0,IF($J160="Nso",0,VLOOKUP($A157,'Class-9'!$B$9:$EX$108,15,0)))</f>
        <v>0</v>
      </c>
      <c r="J172" s="494">
        <f>H172+I172</f>
        <v>0</v>
      </c>
      <c r="K172" s="493">
        <f>IF($J160="TC",0,IF($J160="Nso",0,VLOOKUP($A157,'Class-9'!$B$9:$EX$108,17,0)))</f>
        <v>0</v>
      </c>
      <c r="L172" s="493">
        <f>IF($J160="Nso",0,VLOOKUP($A157,'Class-9'!$B$9:$EX$108,18,0))</f>
        <v>0</v>
      </c>
      <c r="M172" s="494">
        <f>K172+L172</f>
        <v>0</v>
      </c>
      <c r="N172" s="493">
        <f>G172+J172+M172</f>
        <v>0</v>
      </c>
      <c r="O172" s="495" t="str">
        <f>IF($J160="TC",0,IF($J160="Nso",0,VLOOKUP($A157,'Class-9'!$B$9:$EX$108,24,0)))</f>
        <v/>
      </c>
    </row>
    <row r="173" spans="1:16" ht="42.75" customHeight="1">
      <c r="A173" s="1084"/>
      <c r="B173" s="60" t="s">
        <v>79</v>
      </c>
      <c r="C173" s="1143" t="str">
        <f>'Class-9'!$Z$3</f>
        <v>ENGLISH</v>
      </c>
      <c r="D173" s="1144"/>
      <c r="E173" s="493">
        <f>IF($J160="TC",0,IF($J160="Nso",0,VLOOKUP($A157,'Class-9'!$B$9:$EX$108,25,0)))</f>
        <v>0</v>
      </c>
      <c r="F173" s="493">
        <f>IF($J160="TC",0,IF($J160="Nso",0,VLOOKUP($A157,'Class-9'!$B$9:$EX$108,26,0)))</f>
        <v>0</v>
      </c>
      <c r="G173" s="496">
        <f t="shared" ref="G173:G177" si="16">E173+F173</f>
        <v>0</v>
      </c>
      <c r="H173" s="497">
        <f>IF($J160="TC",0,IF($J160="Nso",0,VLOOKUP($A157,'Class-9'!$B$9:$EX$108,28,0)))</f>
        <v>0</v>
      </c>
      <c r="I173" s="493">
        <f>IF($J160="TC",0,IF($J160="Nso",0,VLOOKUP($A157,'Class-9'!$B$9:$EX$108,29,0)))</f>
        <v>0</v>
      </c>
      <c r="J173" s="496">
        <f t="shared" ref="J173:J177" si="17">H173+I173</f>
        <v>0</v>
      </c>
      <c r="K173" s="493">
        <f>IF($J160="TC",0,IF($J160="Nso",0,VLOOKUP($A157,'Class-9'!$B$9:$EX$108,31,0)))</f>
        <v>0</v>
      </c>
      <c r="L173" s="493">
        <f>IF($J160="Nso",0,VLOOKUP($A157,'Class-9'!$B$9:$EX$108,32,0))</f>
        <v>0</v>
      </c>
      <c r="M173" s="496">
        <f t="shared" ref="M173:M177" si="18">K173+L173</f>
        <v>0</v>
      </c>
      <c r="N173" s="493">
        <f t="shared" ref="N173:N177" si="19">G173+J173+M173</f>
        <v>0</v>
      </c>
      <c r="O173" s="495" t="str">
        <f>IF($J160="TC",0,IF($J160="Nso",0,VLOOKUP($A157,'Class-9'!$B$9:$EX$108,38,0)))</f>
        <v/>
      </c>
    </row>
    <row r="174" spans="1:16" ht="42.75" customHeight="1">
      <c r="A174" s="1084"/>
      <c r="B174" s="60" t="s">
        <v>79</v>
      </c>
      <c r="C174" s="1143" t="str">
        <f>'Class-9'!$AN$3</f>
        <v>SANSKRIT</v>
      </c>
      <c r="D174" s="1144"/>
      <c r="E174" s="493">
        <f>IF($J160="TC",0,IF($J160="Nso",0,VLOOKUP($A157,'Class-9'!$B$9:$EX$108,39,0)))</f>
        <v>0</v>
      </c>
      <c r="F174" s="493">
        <f>IF($J160="TC",0,IF($J160="TC",0,IF($J160="Nso",0,VLOOKUP($A157,'Class-9'!$B$9:$EX$108,40,0))))</f>
        <v>0</v>
      </c>
      <c r="G174" s="496">
        <f t="shared" si="16"/>
        <v>0</v>
      </c>
      <c r="H174" s="497">
        <f>IF($J160="TC",0,IF($J160="Nso",0,VLOOKUP($A157,'Class-9'!$B$9:$EX$108,42,0)))</f>
        <v>0</v>
      </c>
      <c r="I174" s="493">
        <f>IF($J160="TC",0,IF($J160="Nso",0,VLOOKUP($A157,'Class-9'!$B$9:$EX$108,43,0)))</f>
        <v>0</v>
      </c>
      <c r="J174" s="496">
        <f t="shared" si="17"/>
        <v>0</v>
      </c>
      <c r="K174" s="493">
        <f>IF($J160="TC",0,IF($J160="Nso",0,VLOOKUP($A157,'Class-9'!$B$9:$EX$108,45,0)))</f>
        <v>0</v>
      </c>
      <c r="L174" s="493">
        <f>IF($J160="Nso",0,VLOOKUP($A157,'Class-9'!$B$9:$EX$108,46,0))</f>
        <v>0</v>
      </c>
      <c r="M174" s="496">
        <f t="shared" si="18"/>
        <v>0</v>
      </c>
      <c r="N174" s="493">
        <f t="shared" si="19"/>
        <v>0</v>
      </c>
      <c r="O174" s="495" t="str">
        <f>IF($J160="TC",0,IF($J160="Nso",0,VLOOKUP($A157,'Class-9'!$B$9:$EX$108,52,0)))</f>
        <v/>
      </c>
    </row>
    <row r="175" spans="1:16" ht="42.75" customHeight="1">
      <c r="A175" s="1084"/>
      <c r="B175" s="60" t="s">
        <v>79</v>
      </c>
      <c r="C175" s="1143" t="str">
        <f>'Class-9'!$BB$3</f>
        <v>SCIENCE</v>
      </c>
      <c r="D175" s="1144"/>
      <c r="E175" s="493">
        <f>IF($J160="TC",0,IF($J160="Nso",0,VLOOKUP($A157,'Class-9'!$B$9:$EX$108,53,0)))</f>
        <v>0</v>
      </c>
      <c r="F175" s="493">
        <f>IF($J160="TC",0,IF($J160="Nso",0,VLOOKUP($A157,'Class-9'!$B$9:$EX$108,54,0)))</f>
        <v>0</v>
      </c>
      <c r="G175" s="496">
        <f t="shared" si="16"/>
        <v>0</v>
      </c>
      <c r="H175" s="497">
        <f>IF($J160="TC",0,IF($J160="Nso",0,VLOOKUP($A157,'Class-9'!$B$9:$EX$108,56,0)))</f>
        <v>0</v>
      </c>
      <c r="I175" s="493">
        <f>IF($J160="TC",0,IF($J160="Nso",0,VLOOKUP($A157,'Class-9'!$B$9:$EX$108,57,0)))</f>
        <v>0</v>
      </c>
      <c r="J175" s="496">
        <f t="shared" si="17"/>
        <v>0</v>
      </c>
      <c r="K175" s="493">
        <f>IF($J160="TC",0,IF($J160="Nso",0,VLOOKUP($A157,'Class-9'!$B$9:$EX$108,59,0)))</f>
        <v>0</v>
      </c>
      <c r="L175" s="493">
        <f>IF($J160="Nso",0,VLOOKUP($A157,'Class-9'!$B$9:$EX$108,60,0))</f>
        <v>0</v>
      </c>
      <c r="M175" s="496">
        <f t="shared" si="18"/>
        <v>0</v>
      </c>
      <c r="N175" s="493">
        <f t="shared" si="19"/>
        <v>0</v>
      </c>
      <c r="O175" s="495" t="str">
        <f>IF($J160="TC",0,IF($J160="Nso",0,VLOOKUP($A157,'Class-9'!$B$9:$EX$108,66,0)))</f>
        <v/>
      </c>
    </row>
    <row r="176" spans="1:16" ht="42.75" customHeight="1">
      <c r="A176" s="1084"/>
      <c r="B176" s="60" t="s">
        <v>79</v>
      </c>
      <c r="C176" s="1143" t="str">
        <f>'Class-9'!$BP$3</f>
        <v>MATHEMATICS</v>
      </c>
      <c r="D176" s="1144"/>
      <c r="E176" s="493">
        <f>IF($J160="TC",0,IF($J160="Nso",0,VLOOKUP($A157,'Class-9'!$B$9:$EX$108,67,0)))</f>
        <v>0</v>
      </c>
      <c r="F176" s="493">
        <f>IF($J160="TC",0,IF($J160="Nso",0,VLOOKUP($A157,'Class-9'!$B$9:$EX$108,68,0)))</f>
        <v>0</v>
      </c>
      <c r="G176" s="496">
        <f t="shared" si="16"/>
        <v>0</v>
      </c>
      <c r="H176" s="497">
        <f>IF($J160="TC",0,IF($J160="Nso",0,VLOOKUP($A157,'Class-9'!$B$9:$EX$108,70,0)))</f>
        <v>0</v>
      </c>
      <c r="I176" s="493">
        <f>IF($J160="TC",0,IF($J160="Nso",0,VLOOKUP($A157,'Class-9'!$B$9:$EX$108,71,0)))</f>
        <v>0</v>
      </c>
      <c r="J176" s="496">
        <f t="shared" si="17"/>
        <v>0</v>
      </c>
      <c r="K176" s="493">
        <f>IF($J160="TC",0,IF($J160="Nso",0,VLOOKUP($A157,'Class-9'!$B$9:$EX$108,73,0)))</f>
        <v>0</v>
      </c>
      <c r="L176" s="493">
        <f>IF($J160="Nso",0,VLOOKUP($A157,'Class-9'!$B$9:$EX$108,74,0))</f>
        <v>0</v>
      </c>
      <c r="M176" s="496">
        <f t="shared" si="18"/>
        <v>0</v>
      </c>
      <c r="N176" s="493">
        <f t="shared" si="19"/>
        <v>0</v>
      </c>
      <c r="O176" s="495" t="str">
        <f>IF($J160="TC",0,IF($J160="Nso",0,VLOOKUP($A157,'Class-9'!$B$9:$EX$108,80,0)))</f>
        <v/>
      </c>
    </row>
    <row r="177" spans="1:15" ht="42.75" customHeight="1" thickBot="1">
      <c r="A177" s="1084"/>
      <c r="B177" s="60" t="s">
        <v>79</v>
      </c>
      <c r="C177" s="1117" t="str">
        <f>'Class-9'!$CD$3</f>
        <v>SOCIAL SCIENCE</v>
      </c>
      <c r="D177" s="1118"/>
      <c r="E177" s="493">
        <f>IF($J160="TC",0,IF($J160="Nso",0,VLOOKUP($A157,'Class-9'!$B$9:$EX$108,81,0)))</f>
        <v>0</v>
      </c>
      <c r="F177" s="493">
        <f>IF($J160="TC",0,IF($J160="Nso",0,VLOOKUP($A157,'Class-9'!$B$9:$EX$108,82,0)))</f>
        <v>0</v>
      </c>
      <c r="G177" s="498">
        <f t="shared" si="16"/>
        <v>0</v>
      </c>
      <c r="H177" s="499">
        <f>IF($J160="TC",0,IF($J160="Nso",0,VLOOKUP($A157,'Class-9'!$B$9:$EX$108,84,0)))</f>
        <v>0</v>
      </c>
      <c r="I177" s="493">
        <f>IF($J160="TC",0,IF($J160="Nso",0,VLOOKUP($A157,'Class-9'!$B$9:$EX$108,85,0)))</f>
        <v>0</v>
      </c>
      <c r="J177" s="498">
        <f t="shared" si="17"/>
        <v>0</v>
      </c>
      <c r="K177" s="493">
        <f>IF($J160="TC",0,IF($J160="Nso",0,VLOOKUP($A157,'Class-9'!$B$9:$EX$108,87,0)))</f>
        <v>0</v>
      </c>
      <c r="L177" s="493">
        <f>IF($J160="Nso",0,VLOOKUP($A157,'Class-9'!$B$9:$EX$108,88,0))</f>
        <v>0</v>
      </c>
      <c r="M177" s="498">
        <f t="shared" si="18"/>
        <v>0</v>
      </c>
      <c r="N177" s="493">
        <f t="shared" si="19"/>
        <v>0</v>
      </c>
      <c r="O177" s="495" t="str">
        <f>IF($J160="TC",0,IF($J160="Nso",0,VLOOKUP($A157,'Class-9'!$B$9:$EX$108,94,0)))</f>
        <v/>
      </c>
    </row>
    <row r="178" spans="1:15" ht="36" customHeight="1">
      <c r="A178" s="1084"/>
      <c r="B178" s="60" t="s">
        <v>79</v>
      </c>
      <c r="C178" s="1119" t="s">
        <v>92</v>
      </c>
      <c r="D178" s="1120"/>
      <c r="E178" s="1121"/>
      <c r="F178" s="1125" t="s">
        <v>93</v>
      </c>
      <c r="G178" s="1126"/>
      <c r="H178" s="1127" t="s">
        <v>94</v>
      </c>
      <c r="I178" s="1128"/>
      <c r="J178" s="1129" t="s">
        <v>47</v>
      </c>
      <c r="K178" s="1130"/>
      <c r="L178" s="350" t="s">
        <v>114</v>
      </c>
      <c r="M178" s="1131" t="s">
        <v>45</v>
      </c>
      <c r="N178" s="1132"/>
      <c r="O178" s="61" t="s">
        <v>49</v>
      </c>
    </row>
    <row r="179" spans="1:15" ht="36" customHeight="1" thickBot="1">
      <c r="A179" s="1084"/>
      <c r="B179" s="60" t="s">
        <v>79</v>
      </c>
      <c r="C179" s="1122"/>
      <c r="D179" s="1123"/>
      <c r="E179" s="1124"/>
      <c r="F179" s="1133">
        <f>IF($J160="TC",0,IF($J160="Nso",0,VLOOKUP($A157,'Class-9'!$B$9:$EX$108,146,0)))</f>
        <v>0</v>
      </c>
      <c r="G179" s="1134"/>
      <c r="H179" s="1133">
        <f>IF($J160="TC",0,IF($J160="Nso",0,VLOOKUP($A157,'Class-9'!$B$9:$EX$108,147,0)))</f>
        <v>0</v>
      </c>
      <c r="I179" s="1134"/>
      <c r="J179" s="1135">
        <f>IF($J160="TC",0,IF($J160="Nso",0,VLOOKUP($A157,'Class-9'!$B$9:$EX$108,148,0)))</f>
        <v>0</v>
      </c>
      <c r="K179" s="1136"/>
      <c r="L179" s="349" t="str">
        <f>IF($J160="TC",0,IF($J160="Nso",0,VLOOKUP($A157,'Class-9'!$B$9:$EX$108,149,0)))</f>
        <v/>
      </c>
      <c r="M179" s="1137" t="str">
        <f>IF($J160="TC","TC",IF($J160="Nso","NSO",VLOOKUP($A157,'Class-9'!$B$9:$EX$108,150,0)))</f>
        <v/>
      </c>
      <c r="N179" s="1138"/>
      <c r="O179" s="123" t="str">
        <f>IF($J160="Nso",0,VLOOKUP($A157,'Class-9'!$B$9:$EX$108,152,0))</f>
        <v/>
      </c>
    </row>
    <row r="180" spans="1:15" ht="36" customHeight="1">
      <c r="A180" s="1084"/>
      <c r="B180" s="60" t="s">
        <v>79</v>
      </c>
      <c r="C180" s="1186" t="s">
        <v>65</v>
      </c>
      <c r="D180" s="1187"/>
      <c r="E180" s="1187"/>
      <c r="F180" s="1187"/>
      <c r="G180" s="1187"/>
      <c r="H180" s="1188"/>
      <c r="I180" s="1189" t="s">
        <v>66</v>
      </c>
      <c r="J180" s="1190"/>
      <c r="K180" s="1190"/>
      <c r="L180" s="124">
        <f>VLOOKUP($A157,'Class-9'!$B$9:$EX$108,143,0)</f>
        <v>0</v>
      </c>
      <c r="M180" s="1191" t="s">
        <v>126</v>
      </c>
      <c r="N180" s="1192"/>
      <c r="O180" s="1193"/>
    </row>
    <row r="181" spans="1:15" ht="36" customHeight="1" thickBot="1">
      <c r="A181" s="1084"/>
      <c r="B181" s="60" t="s">
        <v>79</v>
      </c>
      <c r="C181" s="1194" t="s">
        <v>60</v>
      </c>
      <c r="D181" s="1195"/>
      <c r="E181" s="1195"/>
      <c r="F181" s="1196" t="s">
        <v>197</v>
      </c>
      <c r="G181" s="1196"/>
      <c r="H181" s="351" t="s">
        <v>53</v>
      </c>
      <c r="I181" s="1197" t="s">
        <v>67</v>
      </c>
      <c r="J181" s="1198"/>
      <c r="K181" s="1198"/>
      <c r="L181" s="174">
        <f>VLOOKUP($A157,'Class-9'!$B$9:$EX$108,144,0)</f>
        <v>0</v>
      </c>
      <c r="M181" s="1199" t="str">
        <f>IF($J160="TC",0,IF($J160="Nso",0,VLOOKUP($A157,'Class-9'!$B$9:$EX$108,145,0)))</f>
        <v/>
      </c>
      <c r="N181" s="1200"/>
      <c r="O181" s="1201"/>
    </row>
    <row r="182" spans="1:15" ht="36" customHeight="1">
      <c r="A182" s="1084"/>
      <c r="B182" s="60" t="s">
        <v>79</v>
      </c>
      <c r="C182" s="1194"/>
      <c r="D182" s="1195"/>
      <c r="E182" s="1195"/>
      <c r="F182" s="1196"/>
      <c r="G182" s="1196"/>
      <c r="H182" s="490" t="s">
        <v>203</v>
      </c>
      <c r="I182" s="1202" t="s">
        <v>68</v>
      </c>
      <c r="J182" s="1203"/>
      <c r="K182" s="1203"/>
      <c r="L182" s="1204">
        <f>IF($J160="TC","Transferred",IF($J160="Nso","NameSeparated",VLOOKUP($A157,'Class-9'!$B$9:$EX$108,153,0)))</f>
        <v>0</v>
      </c>
      <c r="M182" s="1204"/>
      <c r="N182" s="1204"/>
      <c r="O182" s="1205"/>
    </row>
    <row r="183" spans="1:15" s="489" customFormat="1" ht="28.5" customHeight="1">
      <c r="A183" s="1084"/>
      <c r="B183" s="488" t="s">
        <v>79</v>
      </c>
      <c r="C183" s="1242" t="str">
        <f>'Class-9'!$CR$3</f>
        <v>Foundation Of Information Tech.</v>
      </c>
      <c r="D183" s="1243"/>
      <c r="E183" s="1244"/>
      <c r="F183" s="1245" t="str">
        <f>IF($J160="TC",0,IF($J160="Nso",0,VLOOKUP($A157,'Class-9'!$B$9:$GA$108,170,0)))</f>
        <v>0/200</v>
      </c>
      <c r="G183" s="1245"/>
      <c r="H183" s="491">
        <f>IF($J160="TC",0,IF($J160="Nso",0,VLOOKUP($A157,'Class-9'!$B$9:$GA$108,106,0)))</f>
        <v>0</v>
      </c>
      <c r="I183" s="1170" t="s">
        <v>81</v>
      </c>
      <c r="J183" s="1171"/>
      <c r="K183" s="1171"/>
      <c r="L183" s="1172">
        <f>'Class-9'!$T$2</f>
        <v>44676</v>
      </c>
      <c r="M183" s="1173"/>
      <c r="N183" s="1173"/>
      <c r="O183" s="1174"/>
    </row>
    <row r="184" spans="1:15" s="489" customFormat="1" ht="28.5" customHeight="1">
      <c r="A184" s="1084"/>
      <c r="B184" s="488" t="s">
        <v>79</v>
      </c>
      <c r="C184" s="1175" t="str">
        <f>'Class-9'!$DD$3</f>
        <v>Health &amp; Phy. Edu.</v>
      </c>
      <c r="D184" s="1169"/>
      <c r="E184" s="1169"/>
      <c r="F184" s="1263" t="str">
        <f>IF($J160="TC",0,IF($J160="Nso",0,VLOOKUP($A157,'Class-9'!$B$9:$GA$108,174,0)))</f>
        <v>0/200</v>
      </c>
      <c r="G184" s="1264"/>
      <c r="H184" s="491">
        <f>IF($J160="TC",0,IF($J160="Nso",0,VLOOKUP($A157,'Class-9'!$B$9:$GA$108,118,0)))</f>
        <v>0</v>
      </c>
      <c r="I184" s="1178"/>
      <c r="J184" s="1179"/>
      <c r="K184" s="1179"/>
      <c r="L184" s="1179"/>
      <c r="M184" s="1179"/>
      <c r="N184" s="1179"/>
      <c r="O184" s="1180"/>
    </row>
    <row r="185" spans="1:15" s="489" customFormat="1" ht="28.5" customHeight="1">
      <c r="A185" s="1084"/>
      <c r="B185" s="488" t="s">
        <v>79</v>
      </c>
      <c r="C185" s="1184" t="str">
        <f>'Class-9'!$DP$3</f>
        <v>S.U.P.W.</v>
      </c>
      <c r="D185" s="1185"/>
      <c r="E185" s="1185"/>
      <c r="F185" s="1263" t="str">
        <f>IF($J160="TC",0,IF($J160="Nso",0,VLOOKUP($A157,'Class-9'!$B$9:$GA$108,178,0)))</f>
        <v>0/100</v>
      </c>
      <c r="G185" s="1264"/>
      <c r="H185" s="491">
        <f>IF($J160="TC",0,IF($J160="Nso",0,VLOOKUP($A157,'Class-9'!$B$9:$GA$108,124,0)))</f>
        <v>0</v>
      </c>
      <c r="I185" s="1181"/>
      <c r="J185" s="1182"/>
      <c r="K185" s="1182"/>
      <c r="L185" s="1182"/>
      <c r="M185" s="1182"/>
      <c r="N185" s="1182"/>
      <c r="O185" s="1183"/>
    </row>
    <row r="186" spans="1:15" s="489" customFormat="1" ht="28.5" customHeight="1">
      <c r="A186" s="1084"/>
      <c r="B186" s="488"/>
      <c r="C186" s="1184" t="str">
        <f>'Class-9'!$DV$3</f>
        <v>ART EDUCATION</v>
      </c>
      <c r="D186" s="1185"/>
      <c r="E186" s="1185"/>
      <c r="F186" s="1263" t="str">
        <f>IF($J159="TC",0,IF($J159="Nso",0,VLOOKUP($A157,'Class-9'!$B$9:$GA$108,182,0)))</f>
        <v>0/100</v>
      </c>
      <c r="G186" s="1264"/>
      <c r="H186" s="491">
        <f>IF($J159="TC",0,IF($J159="Nso",0,VLOOKUP($A157,'Class-9'!$B$9:$GA$108,130,0)))</f>
        <v>0</v>
      </c>
      <c r="I186" s="1237" t="s">
        <v>95</v>
      </c>
      <c r="J186" s="1221"/>
      <c r="K186" s="1221"/>
      <c r="L186" s="1221"/>
      <c r="M186" s="1221"/>
      <c r="N186" s="1221"/>
      <c r="O186" s="1222"/>
    </row>
    <row r="187" spans="1:15" s="489" customFormat="1" ht="28.5" customHeight="1" thickBot="1">
      <c r="A187" s="1084"/>
      <c r="B187" s="488" t="s">
        <v>79</v>
      </c>
      <c r="C187" s="1238" t="str">
        <f>'Class-9'!$EB$3</f>
        <v>H &amp; C RAJ</v>
      </c>
      <c r="D187" s="1239"/>
      <c r="E187" s="1239"/>
      <c r="F187" s="1251" t="str">
        <f>IF($J160="TC",0,IF($J160="Nso",0,VLOOKUP($A157,'Class-9'!$B$9:$GZ$108,186,0)))</f>
        <v>0/200</v>
      </c>
      <c r="G187" s="1252"/>
      <c r="H187" s="492">
        <f>IF($J160="TC",0,IF($J160="Nso",0,VLOOKUP($A157,'Class-9'!$B$9:$GAZ$108,142,0)))</f>
        <v>0</v>
      </c>
      <c r="I187" s="1237" t="s">
        <v>74</v>
      </c>
      <c r="J187" s="1221"/>
      <c r="K187" s="1221"/>
      <c r="L187" s="1221"/>
      <c r="M187" s="1221"/>
      <c r="N187" s="1221"/>
      <c r="O187" s="1222"/>
    </row>
    <row r="188" spans="1:15" ht="28.5" customHeight="1">
      <c r="A188" s="1084"/>
      <c r="B188" s="49" t="s">
        <v>79</v>
      </c>
      <c r="C188" s="1209" t="s">
        <v>205</v>
      </c>
      <c r="D188" s="1210"/>
      <c r="E188" s="1211"/>
      <c r="F188" s="1253" t="s">
        <v>206</v>
      </c>
      <c r="G188" s="1254"/>
      <c r="H188" s="500" t="s">
        <v>34</v>
      </c>
      <c r="I188" s="1220" t="s">
        <v>75</v>
      </c>
      <c r="J188" s="1221"/>
      <c r="K188" s="1221"/>
      <c r="L188" s="1221"/>
      <c r="M188" s="1221"/>
      <c r="N188" s="1221"/>
      <c r="O188" s="1222"/>
    </row>
    <row r="189" spans="1:15" ht="28.5" customHeight="1">
      <c r="A189" s="1084"/>
      <c r="B189" s="49" t="s">
        <v>79</v>
      </c>
      <c r="C189" s="1212"/>
      <c r="D189" s="1213"/>
      <c r="E189" s="1214"/>
      <c r="F189" s="1246" t="s">
        <v>207</v>
      </c>
      <c r="G189" s="1247"/>
      <c r="H189" s="501" t="s">
        <v>204</v>
      </c>
      <c r="I189" s="1225" t="s">
        <v>76</v>
      </c>
      <c r="J189" s="1226"/>
      <c r="K189" s="1226"/>
      <c r="L189" s="1226"/>
      <c r="M189" s="1226"/>
      <c r="N189" s="1226"/>
      <c r="O189" s="1227"/>
    </row>
    <row r="190" spans="1:15" ht="28.5" customHeight="1">
      <c r="A190" s="1084"/>
      <c r="B190" s="49" t="s">
        <v>79</v>
      </c>
      <c r="C190" s="1212"/>
      <c r="D190" s="1213"/>
      <c r="E190" s="1214"/>
      <c r="F190" s="1246" t="s">
        <v>211</v>
      </c>
      <c r="G190" s="1247"/>
      <c r="H190" s="501" t="s">
        <v>69</v>
      </c>
      <c r="I190" s="1228"/>
      <c r="J190" s="1229"/>
      <c r="K190" s="1229"/>
      <c r="L190" s="1229"/>
      <c r="M190" s="1229"/>
      <c r="N190" s="1229"/>
      <c r="O190" s="1230"/>
    </row>
    <row r="191" spans="1:15" ht="28.5" customHeight="1">
      <c r="A191" s="1084"/>
      <c r="B191" s="49" t="s">
        <v>79</v>
      </c>
      <c r="C191" s="1212"/>
      <c r="D191" s="1213"/>
      <c r="E191" s="1214"/>
      <c r="F191" s="1246" t="s">
        <v>212</v>
      </c>
      <c r="G191" s="1247"/>
      <c r="H191" s="501" t="s">
        <v>70</v>
      </c>
      <c r="I191" s="1228"/>
      <c r="J191" s="1229"/>
      <c r="K191" s="1229"/>
      <c r="L191" s="1229"/>
      <c r="M191" s="1229"/>
      <c r="N191" s="1229"/>
      <c r="O191" s="1230"/>
    </row>
    <row r="192" spans="1:15" ht="28.5" customHeight="1">
      <c r="A192" s="1084"/>
      <c r="B192" s="49" t="s">
        <v>79</v>
      </c>
      <c r="C192" s="1212"/>
      <c r="D192" s="1213"/>
      <c r="E192" s="1214"/>
      <c r="F192" s="1246" t="s">
        <v>125</v>
      </c>
      <c r="G192" s="1247"/>
      <c r="H192" s="501" t="s">
        <v>72</v>
      </c>
      <c r="I192" s="1231" t="s">
        <v>96</v>
      </c>
      <c r="J192" s="1232"/>
      <c r="K192" s="1232"/>
      <c r="L192" s="1232"/>
      <c r="M192" s="1232"/>
      <c r="N192" s="1232"/>
      <c r="O192" s="1233"/>
    </row>
    <row r="193" spans="1:16" ht="28.5" customHeight="1" thickBot="1">
      <c r="A193" s="1084"/>
      <c r="B193" s="62" t="s">
        <v>79</v>
      </c>
      <c r="C193" s="1215"/>
      <c r="D193" s="1216"/>
      <c r="E193" s="1217"/>
      <c r="F193" s="1248" t="s">
        <v>208</v>
      </c>
      <c r="G193" s="1249"/>
      <c r="H193" s="502" t="s">
        <v>71</v>
      </c>
      <c r="I193" s="1234"/>
      <c r="J193" s="1235"/>
      <c r="K193" s="1235"/>
      <c r="L193" s="1235"/>
      <c r="M193" s="1235"/>
      <c r="N193" s="1235"/>
      <c r="O193" s="1236"/>
    </row>
    <row r="194" spans="1:16" ht="117.75" customHeight="1" thickTop="1">
      <c r="A194" s="1250"/>
      <c r="B194" s="1250"/>
      <c r="C194" s="1250"/>
      <c r="D194" s="1250"/>
      <c r="E194" s="1250"/>
      <c r="F194" s="1250"/>
      <c r="G194" s="1250"/>
      <c r="H194" s="1250"/>
      <c r="I194" s="1250"/>
      <c r="J194" s="1250"/>
      <c r="K194" s="1250"/>
      <c r="L194" s="1250"/>
      <c r="M194" s="1250"/>
      <c r="N194" s="1250"/>
      <c r="O194" s="1250"/>
    </row>
    <row r="195" spans="1:16">
      <c r="B195" s="505"/>
      <c r="C195" s="506"/>
      <c r="D195" s="506"/>
      <c r="E195" s="506"/>
      <c r="F195" s="506"/>
      <c r="G195" s="506"/>
      <c r="H195" s="506"/>
      <c r="I195" s="506"/>
      <c r="J195" s="506"/>
      <c r="K195" s="506"/>
      <c r="L195" s="506"/>
      <c r="M195" s="506"/>
      <c r="N195" s="506"/>
      <c r="O195" s="506"/>
    </row>
    <row r="196" spans="1:16" ht="24.75" customHeight="1" thickBot="1">
      <c r="A196" s="504">
        <f>A157+1</f>
        <v>6</v>
      </c>
      <c r="B196" s="1083" t="s">
        <v>56</v>
      </c>
      <c r="C196" s="1083"/>
      <c r="D196" s="1083"/>
      <c r="E196" s="1083"/>
      <c r="F196" s="1083"/>
      <c r="G196" s="1083"/>
      <c r="H196" s="1083"/>
      <c r="I196" s="1083"/>
      <c r="J196" s="1083"/>
      <c r="K196" s="1083"/>
      <c r="L196" s="1083"/>
      <c r="M196" s="1083"/>
      <c r="N196" s="1083"/>
      <c r="O196" s="1083"/>
    </row>
    <row r="197" spans="1:16" ht="68.25" customHeight="1" thickTop="1">
      <c r="A197" s="1084"/>
      <c r="B197" s="1085"/>
      <c r="C197" s="1086"/>
      <c r="D197" s="1089" t="str">
        <f>Master!$E$8</f>
        <v>Govt. Sr. Secondary School Raimalwada</v>
      </c>
      <c r="E197" s="1090"/>
      <c r="F197" s="1090"/>
      <c r="G197" s="1090"/>
      <c r="H197" s="1090"/>
      <c r="I197" s="1090"/>
      <c r="J197" s="1090"/>
      <c r="K197" s="1090"/>
      <c r="L197" s="1090"/>
      <c r="M197" s="1090"/>
      <c r="N197" s="1090"/>
      <c r="O197" s="1091"/>
    </row>
    <row r="198" spans="1:16" ht="36" customHeight="1" thickBot="1">
      <c r="A198" s="1084"/>
      <c r="B198" s="1087"/>
      <c r="C198" s="1088"/>
      <c r="D198" s="1092" t="str">
        <f>Master!$E$11</f>
        <v>P.S.-Bapini (Jodhpur)</v>
      </c>
      <c r="E198" s="1093"/>
      <c r="F198" s="1093"/>
      <c r="G198" s="1093"/>
      <c r="H198" s="1093"/>
      <c r="I198" s="1093"/>
      <c r="J198" s="1093"/>
      <c r="K198" s="1093"/>
      <c r="L198" s="1093"/>
      <c r="M198" s="1093"/>
      <c r="N198" s="1093"/>
      <c r="O198" s="1094"/>
    </row>
    <row r="199" spans="1:16" ht="36" customHeight="1">
      <c r="A199" s="1084"/>
      <c r="B199" s="352"/>
      <c r="C199" s="1095" t="s">
        <v>188</v>
      </c>
      <c r="D199" s="1096"/>
      <c r="E199" s="1096"/>
      <c r="F199" s="1096"/>
      <c r="G199" s="1097"/>
      <c r="H199" s="1104" t="s">
        <v>161</v>
      </c>
      <c r="I199" s="1104"/>
      <c r="J199" s="1107">
        <f>VLOOKUP($A196,'Class-9'!$B$9:$K$108,6)</f>
        <v>0</v>
      </c>
      <c r="K199" s="1108"/>
      <c r="L199" s="1113" t="s">
        <v>77</v>
      </c>
      <c r="M199" s="1114"/>
      <c r="N199" s="1115" t="str">
        <f>Master!$E$14</f>
        <v>08151106901</v>
      </c>
      <c r="O199" s="1116"/>
    </row>
    <row r="200" spans="1:16" ht="36" customHeight="1">
      <c r="A200" s="1084"/>
      <c r="B200" s="47"/>
      <c r="C200" s="1098"/>
      <c r="D200" s="1099"/>
      <c r="E200" s="1099"/>
      <c r="F200" s="1099"/>
      <c r="G200" s="1100"/>
      <c r="H200" s="1105"/>
      <c r="I200" s="1105"/>
      <c r="J200" s="1109"/>
      <c r="K200" s="1110"/>
      <c r="L200" s="1071" t="s">
        <v>73</v>
      </c>
      <c r="M200" s="1072"/>
      <c r="N200" s="1072"/>
      <c r="O200" s="1073"/>
      <c r="P200" s="165" t="s">
        <v>196</v>
      </c>
    </row>
    <row r="201" spans="1:16" ht="36" customHeight="1" thickBot="1">
      <c r="A201" s="1084"/>
      <c r="B201" s="47"/>
      <c r="C201" s="1101"/>
      <c r="D201" s="1102"/>
      <c r="E201" s="1102"/>
      <c r="F201" s="1102"/>
      <c r="G201" s="1103"/>
      <c r="H201" s="1106"/>
      <c r="I201" s="1106"/>
      <c r="J201" s="1111"/>
      <c r="K201" s="1112"/>
      <c r="L201" s="1074" t="s">
        <v>57</v>
      </c>
      <c r="M201" s="1075"/>
      <c r="N201" s="1076" t="str">
        <f>Master!$E$6</f>
        <v>2021-22</v>
      </c>
      <c r="O201" s="1077"/>
    </row>
    <row r="202" spans="1:16" ht="42.75" customHeight="1">
      <c r="A202" s="1084"/>
      <c r="B202" s="49" t="s">
        <v>79</v>
      </c>
      <c r="C202" s="1255" t="s">
        <v>22</v>
      </c>
      <c r="D202" s="1256"/>
      <c r="E202" s="1256"/>
      <c r="F202" s="1257"/>
      <c r="G202" s="485" t="s">
        <v>186</v>
      </c>
      <c r="H202" s="1258">
        <f>VLOOKUP($A196,'Class-9'!$B$9:$EX$108,4,0)</f>
        <v>0</v>
      </c>
      <c r="I202" s="1258"/>
      <c r="J202" s="1258"/>
      <c r="K202" s="1258"/>
      <c r="L202" s="1258"/>
      <c r="M202" s="1258"/>
      <c r="N202" s="1258"/>
      <c r="O202" s="1259"/>
    </row>
    <row r="203" spans="1:16" ht="42.75" customHeight="1">
      <c r="A203" s="1084"/>
      <c r="B203" s="49" t="s">
        <v>79</v>
      </c>
      <c r="C203" s="1260" t="s">
        <v>24</v>
      </c>
      <c r="D203" s="1261"/>
      <c r="E203" s="1261"/>
      <c r="F203" s="1262"/>
      <c r="G203" s="486" t="s">
        <v>186</v>
      </c>
      <c r="H203" s="1265">
        <f>VLOOKUP($A196,'Class-9'!$B$9:$EX$108,7,0)</f>
        <v>0</v>
      </c>
      <c r="I203" s="1265"/>
      <c r="J203" s="1265"/>
      <c r="K203" s="1265"/>
      <c r="L203" s="1265"/>
      <c r="M203" s="1265"/>
      <c r="N203" s="1265"/>
      <c r="O203" s="1266"/>
    </row>
    <row r="204" spans="1:16" ht="42.75" customHeight="1">
      <c r="A204" s="1084"/>
      <c r="B204" s="49" t="s">
        <v>79</v>
      </c>
      <c r="C204" s="1260" t="s">
        <v>25</v>
      </c>
      <c r="D204" s="1261"/>
      <c r="E204" s="1261"/>
      <c r="F204" s="1262"/>
      <c r="G204" s="486" t="s">
        <v>186</v>
      </c>
      <c r="H204" s="1265">
        <f>VLOOKUP($A196,'Class-9'!$B$9:$EX$108,8,0)</f>
        <v>0</v>
      </c>
      <c r="I204" s="1265"/>
      <c r="J204" s="1265"/>
      <c r="K204" s="1265"/>
      <c r="L204" s="1265"/>
      <c r="M204" s="1265"/>
      <c r="N204" s="1265"/>
      <c r="O204" s="1266"/>
    </row>
    <row r="205" spans="1:16" ht="42.75" customHeight="1">
      <c r="A205" s="1084"/>
      <c r="B205" s="49" t="s">
        <v>79</v>
      </c>
      <c r="C205" s="1260" t="s">
        <v>58</v>
      </c>
      <c r="D205" s="1261"/>
      <c r="E205" s="1261"/>
      <c r="F205" s="1262"/>
      <c r="G205" s="486" t="s">
        <v>186</v>
      </c>
      <c r="H205" s="1265">
        <f>VLOOKUP($A196,'Class-9'!$B$9:$EX$108,9,0)</f>
        <v>0</v>
      </c>
      <c r="I205" s="1265"/>
      <c r="J205" s="1265"/>
      <c r="K205" s="1265"/>
      <c r="L205" s="1265"/>
      <c r="M205" s="1265"/>
      <c r="N205" s="1265"/>
      <c r="O205" s="1266"/>
    </row>
    <row r="206" spans="1:16" ht="42.75" customHeight="1">
      <c r="A206" s="1084"/>
      <c r="B206" s="49" t="s">
        <v>79</v>
      </c>
      <c r="C206" s="1260" t="s">
        <v>59</v>
      </c>
      <c r="D206" s="1261"/>
      <c r="E206" s="1261"/>
      <c r="F206" s="1262"/>
      <c r="G206" s="486" t="s">
        <v>186</v>
      </c>
      <c r="H206" s="1281" t="str">
        <f>CONCATENATE('Class-9'!$G$4,'Class-9'!$J$4)</f>
        <v>9(A)</v>
      </c>
      <c r="I206" s="1265"/>
      <c r="J206" s="1265"/>
      <c r="K206" s="1265"/>
      <c r="L206" s="1265"/>
      <c r="M206" s="1265"/>
      <c r="N206" s="1265"/>
      <c r="O206" s="1266"/>
    </row>
    <row r="207" spans="1:16" ht="42.75" customHeight="1" thickBot="1">
      <c r="A207" s="1084"/>
      <c r="B207" s="49" t="s">
        <v>79</v>
      </c>
      <c r="C207" s="1282" t="s">
        <v>27</v>
      </c>
      <c r="D207" s="1283"/>
      <c r="E207" s="1283"/>
      <c r="F207" s="1284"/>
      <c r="G207" s="487" t="s">
        <v>186</v>
      </c>
      <c r="H207" s="1285">
        <f>VLOOKUP($A196,'Class-9'!$B$9:$EX$108,10,0)</f>
        <v>0</v>
      </c>
      <c r="I207" s="1285"/>
      <c r="J207" s="1285"/>
      <c r="K207" s="1285"/>
      <c r="L207" s="1285"/>
      <c r="M207" s="1285"/>
      <c r="N207" s="1285"/>
      <c r="O207" s="1286"/>
    </row>
    <row r="208" spans="1:16" ht="42.75" customHeight="1">
      <c r="A208" s="1084"/>
      <c r="B208" s="60" t="s">
        <v>79</v>
      </c>
      <c r="C208" s="1287" t="s">
        <v>60</v>
      </c>
      <c r="D208" s="1288"/>
      <c r="E208" s="1267" t="s">
        <v>83</v>
      </c>
      <c r="F208" s="1267" t="s">
        <v>84</v>
      </c>
      <c r="G208" s="1274" t="s">
        <v>33</v>
      </c>
      <c r="H208" s="1276" t="s">
        <v>61</v>
      </c>
      <c r="I208" s="1276"/>
      <c r="J208" s="1277"/>
      <c r="K208" s="1278" t="s">
        <v>100</v>
      </c>
      <c r="L208" s="1279"/>
      <c r="M208" s="1280"/>
      <c r="N208" s="1267" t="s">
        <v>91</v>
      </c>
      <c r="O208" s="1269" t="s">
        <v>209</v>
      </c>
    </row>
    <row r="209" spans="1:15" ht="42.75" customHeight="1">
      <c r="A209" s="1084"/>
      <c r="B209" s="60"/>
      <c r="C209" s="1289"/>
      <c r="D209" s="1290"/>
      <c r="E209" s="1268"/>
      <c r="F209" s="1268"/>
      <c r="G209" s="1275"/>
      <c r="H209" s="479" t="s">
        <v>32</v>
      </c>
      <c r="I209" s="480" t="s">
        <v>199</v>
      </c>
      <c r="J209" s="481" t="s">
        <v>33</v>
      </c>
      <c r="K209" s="479" t="s">
        <v>32</v>
      </c>
      <c r="L209" s="480" t="s">
        <v>199</v>
      </c>
      <c r="M209" s="481" t="s">
        <v>33</v>
      </c>
      <c r="N209" s="1268"/>
      <c r="O209" s="1270"/>
    </row>
    <row r="210" spans="1:15" ht="42.75" customHeight="1" thickBot="1">
      <c r="A210" s="1084"/>
      <c r="B210" s="60" t="s">
        <v>79</v>
      </c>
      <c r="C210" s="1272" t="s">
        <v>62</v>
      </c>
      <c r="D210" s="1273"/>
      <c r="E210" s="346">
        <f>'Class-9'!$L$7</f>
        <v>20</v>
      </c>
      <c r="F210" s="346">
        <f>'Class-9'!$M$7</f>
        <v>20</v>
      </c>
      <c r="G210" s="348">
        <f>SUM(E210:F210)</f>
        <v>40</v>
      </c>
      <c r="H210" s="346">
        <f>'Class-9'!$O$7</f>
        <v>48</v>
      </c>
      <c r="I210" s="346">
        <f>'Class-9'!$P$7</f>
        <v>12</v>
      </c>
      <c r="J210" s="348">
        <f>SUM(H210:I210)</f>
        <v>60</v>
      </c>
      <c r="K210" s="346">
        <f>'Class-9'!$R$7</f>
        <v>80</v>
      </c>
      <c r="L210" s="346">
        <f>'Class-9'!$S$7</f>
        <v>20</v>
      </c>
      <c r="M210" s="348">
        <f>SUM(K210:L210)</f>
        <v>100</v>
      </c>
      <c r="N210" s="191">
        <f>SUM(G210,J210,M210)</f>
        <v>200</v>
      </c>
      <c r="O210" s="1271"/>
    </row>
    <row r="211" spans="1:15" ht="42.75" customHeight="1">
      <c r="A211" s="1084"/>
      <c r="B211" s="60" t="s">
        <v>79</v>
      </c>
      <c r="C211" s="1141" t="str">
        <f>'Class-9'!$L$3</f>
        <v>HINDI</v>
      </c>
      <c r="D211" s="1142"/>
      <c r="E211" s="493">
        <f>IF($J199="TC",0,IF($J199="Nso",0,VLOOKUP($A196,'Class-9'!$B$9:$EX$108,11,0)))</f>
        <v>0</v>
      </c>
      <c r="F211" s="493">
        <f>IF($J199="TC",0,IF($J199="Nso",0,VLOOKUP($A196,'Class-9'!$B$9:$EX$108,12,0)))</f>
        <v>0</v>
      </c>
      <c r="G211" s="494">
        <f>E211+F211</f>
        <v>0</v>
      </c>
      <c r="H211" s="493">
        <f>IF($J199="TC",0,IF($J199="Nso",0,VLOOKUP($A196,'Class-9'!$B$9:$EX$108,14,0)))</f>
        <v>0</v>
      </c>
      <c r="I211" s="493">
        <f>IF($J199="TC",0,IF($J199="Nso",0,VLOOKUP($A196,'Class-9'!$B$9:$EX$108,15,0)))</f>
        <v>0</v>
      </c>
      <c r="J211" s="494">
        <f>H211+I211</f>
        <v>0</v>
      </c>
      <c r="K211" s="493">
        <f>IF($J199="TC",0,IF($J199="Nso",0,VLOOKUP($A196,'Class-9'!$B$9:$EX$108,17,0)))</f>
        <v>0</v>
      </c>
      <c r="L211" s="493">
        <f>IF($J199="Nso",0,VLOOKUP($A196,'Class-9'!$B$9:$EX$108,18,0))</f>
        <v>0</v>
      </c>
      <c r="M211" s="494">
        <f>K211+L211</f>
        <v>0</v>
      </c>
      <c r="N211" s="493">
        <f>G211+J211+M211</f>
        <v>0</v>
      </c>
      <c r="O211" s="495" t="str">
        <f>IF($J199="TC",0,IF($J199="Nso",0,VLOOKUP($A196,'Class-9'!$B$9:$EX$108,24,0)))</f>
        <v/>
      </c>
    </row>
    <row r="212" spans="1:15" ht="42.75" customHeight="1">
      <c r="A212" s="1084"/>
      <c r="B212" s="60" t="s">
        <v>79</v>
      </c>
      <c r="C212" s="1143" t="str">
        <f>'Class-9'!$Z$3</f>
        <v>ENGLISH</v>
      </c>
      <c r="D212" s="1144"/>
      <c r="E212" s="493">
        <f>IF($J199="TC",0,IF($J199="Nso",0,VLOOKUP($A196,'Class-9'!$B$9:$EX$108,25,0)))</f>
        <v>0</v>
      </c>
      <c r="F212" s="493">
        <f>IF($J199="TC",0,IF($J199="Nso",0,VLOOKUP($A196,'Class-9'!$B$9:$EX$108,26,0)))</f>
        <v>0</v>
      </c>
      <c r="G212" s="496">
        <f t="shared" ref="G212:G216" si="20">E212+F212</f>
        <v>0</v>
      </c>
      <c r="H212" s="497">
        <f>IF($J199="TC",0,IF($J199="Nso",0,VLOOKUP($A196,'Class-9'!$B$9:$EX$108,28,0)))</f>
        <v>0</v>
      </c>
      <c r="I212" s="493">
        <f>IF($J199="TC",0,IF($J199="Nso",0,VLOOKUP($A196,'Class-9'!$B$9:$EX$108,29,0)))</f>
        <v>0</v>
      </c>
      <c r="J212" s="496">
        <f t="shared" ref="J212:J216" si="21">H212+I212</f>
        <v>0</v>
      </c>
      <c r="K212" s="493">
        <f>IF($J199="TC",0,IF($J199="Nso",0,VLOOKUP($A196,'Class-9'!$B$9:$EX$108,31,0)))</f>
        <v>0</v>
      </c>
      <c r="L212" s="493">
        <f>IF($J199="Nso",0,VLOOKUP($A196,'Class-9'!$B$9:$EX$108,32,0))</f>
        <v>0</v>
      </c>
      <c r="M212" s="496">
        <f t="shared" ref="M212:M216" si="22">K212+L212</f>
        <v>0</v>
      </c>
      <c r="N212" s="493">
        <f t="shared" ref="N212:N216" si="23">G212+J212+M212</f>
        <v>0</v>
      </c>
      <c r="O212" s="495" t="str">
        <f>IF($J199="TC",0,IF($J199="Nso",0,VLOOKUP($A196,'Class-9'!$B$9:$EX$108,38,0)))</f>
        <v/>
      </c>
    </row>
    <row r="213" spans="1:15" ht="42.75" customHeight="1">
      <c r="A213" s="1084"/>
      <c r="B213" s="60" t="s">
        <v>79</v>
      </c>
      <c r="C213" s="1143" t="str">
        <f>'Class-9'!$AN$3</f>
        <v>SANSKRIT</v>
      </c>
      <c r="D213" s="1144"/>
      <c r="E213" s="493">
        <f>IF($J199="TC",0,IF($J199="Nso",0,VLOOKUP($A196,'Class-9'!$B$9:$EX$108,39,0)))</f>
        <v>0</v>
      </c>
      <c r="F213" s="493">
        <f>IF($J199="TC",0,IF($J199="TC",0,IF($J199="Nso",0,VLOOKUP($A196,'Class-9'!$B$9:$EX$108,40,0))))</f>
        <v>0</v>
      </c>
      <c r="G213" s="496">
        <f t="shared" si="20"/>
        <v>0</v>
      </c>
      <c r="H213" s="497">
        <f>IF($J199="TC",0,IF($J199="Nso",0,VLOOKUP($A196,'Class-9'!$B$9:$EX$108,42,0)))</f>
        <v>0</v>
      </c>
      <c r="I213" s="493">
        <f>IF($J199="TC",0,IF($J199="Nso",0,VLOOKUP($A196,'Class-9'!$B$9:$EX$108,43,0)))</f>
        <v>0</v>
      </c>
      <c r="J213" s="496">
        <f t="shared" si="21"/>
        <v>0</v>
      </c>
      <c r="K213" s="493">
        <f>IF($J199="TC",0,IF($J199="Nso",0,VLOOKUP($A196,'Class-9'!$B$9:$EX$108,45,0)))</f>
        <v>0</v>
      </c>
      <c r="L213" s="493">
        <f>IF($J199="Nso",0,VLOOKUP($A196,'Class-9'!$B$9:$EX$108,46,0))</f>
        <v>0</v>
      </c>
      <c r="M213" s="496">
        <f t="shared" si="22"/>
        <v>0</v>
      </c>
      <c r="N213" s="493">
        <f t="shared" si="23"/>
        <v>0</v>
      </c>
      <c r="O213" s="495" t="str">
        <f>IF($J199="TC",0,IF($J199="Nso",0,VLOOKUP($A196,'Class-9'!$B$9:$EX$108,52,0)))</f>
        <v/>
      </c>
    </row>
    <row r="214" spans="1:15" ht="42.75" customHeight="1">
      <c r="A214" s="1084"/>
      <c r="B214" s="60" t="s">
        <v>79</v>
      </c>
      <c r="C214" s="1143" t="str">
        <f>'Class-9'!$BB$3</f>
        <v>SCIENCE</v>
      </c>
      <c r="D214" s="1144"/>
      <c r="E214" s="493">
        <f>IF($J199="TC",0,IF($J199="Nso",0,VLOOKUP($A196,'Class-9'!$B$9:$EX$108,53,0)))</f>
        <v>0</v>
      </c>
      <c r="F214" s="493">
        <f>IF($J199="TC",0,IF($J199="Nso",0,VLOOKUP($A196,'Class-9'!$B$9:$EX$108,54,0)))</f>
        <v>0</v>
      </c>
      <c r="G214" s="496">
        <f t="shared" si="20"/>
        <v>0</v>
      </c>
      <c r="H214" s="497">
        <f>IF($J199="TC",0,IF($J199="Nso",0,VLOOKUP($A196,'Class-9'!$B$9:$EX$108,56,0)))</f>
        <v>0</v>
      </c>
      <c r="I214" s="493">
        <f>IF($J199="TC",0,IF($J199="Nso",0,VLOOKUP($A196,'Class-9'!$B$9:$EX$108,57,0)))</f>
        <v>0</v>
      </c>
      <c r="J214" s="496">
        <f t="shared" si="21"/>
        <v>0</v>
      </c>
      <c r="K214" s="493">
        <f>IF($J199="TC",0,IF($J199="Nso",0,VLOOKUP($A196,'Class-9'!$B$9:$EX$108,59,0)))</f>
        <v>0</v>
      </c>
      <c r="L214" s="493">
        <f>IF($J199="Nso",0,VLOOKUP($A196,'Class-9'!$B$9:$EX$108,60,0))</f>
        <v>0</v>
      </c>
      <c r="M214" s="496">
        <f t="shared" si="22"/>
        <v>0</v>
      </c>
      <c r="N214" s="493">
        <f t="shared" si="23"/>
        <v>0</v>
      </c>
      <c r="O214" s="495" t="str">
        <f>IF($J199="TC",0,IF($J199="Nso",0,VLOOKUP($A196,'Class-9'!$B$9:$EX$108,66,0)))</f>
        <v/>
      </c>
    </row>
    <row r="215" spans="1:15" ht="42.75" customHeight="1">
      <c r="A215" s="1084"/>
      <c r="B215" s="60" t="s">
        <v>79</v>
      </c>
      <c r="C215" s="1143" t="str">
        <f>'Class-9'!$BP$3</f>
        <v>MATHEMATICS</v>
      </c>
      <c r="D215" s="1144"/>
      <c r="E215" s="493">
        <f>IF($J199="TC",0,IF($J199="Nso",0,VLOOKUP($A196,'Class-9'!$B$9:$EX$108,67,0)))</f>
        <v>0</v>
      </c>
      <c r="F215" s="493">
        <f>IF($J199="TC",0,IF($J199="Nso",0,VLOOKUP($A196,'Class-9'!$B$9:$EX$108,68,0)))</f>
        <v>0</v>
      </c>
      <c r="G215" s="496">
        <f t="shared" si="20"/>
        <v>0</v>
      </c>
      <c r="H215" s="497">
        <f>IF($J199="TC",0,IF($J199="Nso",0,VLOOKUP($A196,'Class-9'!$B$9:$EX$108,70,0)))</f>
        <v>0</v>
      </c>
      <c r="I215" s="493">
        <f>IF($J199="TC",0,IF($J199="Nso",0,VLOOKUP($A196,'Class-9'!$B$9:$EX$108,71,0)))</f>
        <v>0</v>
      </c>
      <c r="J215" s="496">
        <f t="shared" si="21"/>
        <v>0</v>
      </c>
      <c r="K215" s="493">
        <f>IF($J199="TC",0,IF($J199="Nso",0,VLOOKUP($A196,'Class-9'!$B$9:$EX$108,73,0)))</f>
        <v>0</v>
      </c>
      <c r="L215" s="493">
        <f>IF($J199="Nso",0,VLOOKUP($A196,'Class-9'!$B$9:$EX$108,74,0))</f>
        <v>0</v>
      </c>
      <c r="M215" s="496">
        <f t="shared" si="22"/>
        <v>0</v>
      </c>
      <c r="N215" s="493">
        <f t="shared" si="23"/>
        <v>0</v>
      </c>
      <c r="O215" s="495" t="str">
        <f>IF($J199="TC",0,IF($J199="Nso",0,VLOOKUP($A196,'Class-9'!$B$9:$EX$108,80,0)))</f>
        <v/>
      </c>
    </row>
    <row r="216" spans="1:15" ht="42.75" customHeight="1" thickBot="1">
      <c r="A216" s="1084"/>
      <c r="B216" s="60" t="s">
        <v>79</v>
      </c>
      <c r="C216" s="1117" t="str">
        <f>'Class-9'!$CD$3</f>
        <v>SOCIAL SCIENCE</v>
      </c>
      <c r="D216" s="1118"/>
      <c r="E216" s="493">
        <f>IF($J199="TC",0,IF($J199="Nso",0,VLOOKUP($A196,'Class-9'!$B$9:$EX$108,81,0)))</f>
        <v>0</v>
      </c>
      <c r="F216" s="493">
        <f>IF($J199="TC",0,IF($J199="Nso",0,VLOOKUP($A196,'Class-9'!$B$9:$EX$108,82,0)))</f>
        <v>0</v>
      </c>
      <c r="G216" s="498">
        <f t="shared" si="20"/>
        <v>0</v>
      </c>
      <c r="H216" s="499">
        <f>IF($J199="TC",0,IF($J199="Nso",0,VLOOKUP($A196,'Class-9'!$B$9:$EX$108,84,0)))</f>
        <v>0</v>
      </c>
      <c r="I216" s="493">
        <f>IF($J199="TC",0,IF($J199="Nso",0,VLOOKUP($A196,'Class-9'!$B$9:$EX$108,85,0)))</f>
        <v>0</v>
      </c>
      <c r="J216" s="498">
        <f t="shared" si="21"/>
        <v>0</v>
      </c>
      <c r="K216" s="493">
        <f>IF($J199="TC",0,IF($J199="Nso",0,VLOOKUP($A196,'Class-9'!$B$9:$EX$108,87,0)))</f>
        <v>0</v>
      </c>
      <c r="L216" s="493">
        <f>IF($J199="Nso",0,VLOOKUP($A196,'Class-9'!$B$9:$EX$108,88,0))</f>
        <v>0</v>
      </c>
      <c r="M216" s="498">
        <f t="shared" si="22"/>
        <v>0</v>
      </c>
      <c r="N216" s="493">
        <f t="shared" si="23"/>
        <v>0</v>
      </c>
      <c r="O216" s="495" t="str">
        <f>IF($J199="TC",0,IF($J199="Nso",0,VLOOKUP($A196,'Class-9'!$B$9:$EX$108,94,0)))</f>
        <v/>
      </c>
    </row>
    <row r="217" spans="1:15" ht="36" customHeight="1">
      <c r="A217" s="1084"/>
      <c r="B217" s="60" t="s">
        <v>79</v>
      </c>
      <c r="C217" s="1119" t="s">
        <v>92</v>
      </c>
      <c r="D217" s="1120"/>
      <c r="E217" s="1121"/>
      <c r="F217" s="1125" t="s">
        <v>93</v>
      </c>
      <c r="G217" s="1126"/>
      <c r="H217" s="1127" t="s">
        <v>94</v>
      </c>
      <c r="I217" s="1128"/>
      <c r="J217" s="1129" t="s">
        <v>47</v>
      </c>
      <c r="K217" s="1130"/>
      <c r="L217" s="350" t="s">
        <v>114</v>
      </c>
      <c r="M217" s="1131" t="s">
        <v>45</v>
      </c>
      <c r="N217" s="1132"/>
      <c r="O217" s="61" t="s">
        <v>49</v>
      </c>
    </row>
    <row r="218" spans="1:15" ht="36" customHeight="1" thickBot="1">
      <c r="A218" s="1084"/>
      <c r="B218" s="60" t="s">
        <v>79</v>
      </c>
      <c r="C218" s="1122"/>
      <c r="D218" s="1123"/>
      <c r="E218" s="1124"/>
      <c r="F218" s="1133">
        <f>IF($J199="TC",0,IF($J199="Nso",0,VLOOKUP($A196,'Class-9'!$B$9:$EX$108,146,0)))</f>
        <v>0</v>
      </c>
      <c r="G218" s="1134"/>
      <c r="H218" s="1133">
        <f>IF($J199="TC",0,IF($J199="Nso",0,VLOOKUP($A196,'Class-9'!$B$9:$EX$108,147,0)))</f>
        <v>0</v>
      </c>
      <c r="I218" s="1134"/>
      <c r="J218" s="1135">
        <f>IF($J199="TC",0,IF($J199="Nso",0,VLOOKUP($A196,'Class-9'!$B$9:$EX$108,148,0)))</f>
        <v>0</v>
      </c>
      <c r="K218" s="1136"/>
      <c r="L218" s="349" t="str">
        <f>IF($J199="TC",0,IF($J199="Nso",0,VLOOKUP($A196,'Class-9'!$B$9:$EX$108,149,0)))</f>
        <v/>
      </c>
      <c r="M218" s="1137" t="str">
        <f>IF($J199="TC","TC",IF($J199="Nso","NSO",VLOOKUP($A196,'Class-9'!$B$9:$EX$108,150,0)))</f>
        <v/>
      </c>
      <c r="N218" s="1138"/>
      <c r="O218" s="123" t="str">
        <f>IF($J199="Nso",0,VLOOKUP($A196,'Class-9'!$B$9:$EX$108,152,0))</f>
        <v/>
      </c>
    </row>
    <row r="219" spans="1:15" ht="36" customHeight="1">
      <c r="A219" s="1084"/>
      <c r="B219" s="60" t="s">
        <v>79</v>
      </c>
      <c r="C219" s="1186" t="s">
        <v>65</v>
      </c>
      <c r="D219" s="1187"/>
      <c r="E219" s="1187"/>
      <c r="F219" s="1187"/>
      <c r="G219" s="1187"/>
      <c r="H219" s="1188"/>
      <c r="I219" s="1189" t="s">
        <v>66</v>
      </c>
      <c r="J219" s="1190"/>
      <c r="K219" s="1190"/>
      <c r="L219" s="124">
        <f>VLOOKUP($A196,'Class-9'!$B$9:$EX$108,143,0)</f>
        <v>0</v>
      </c>
      <c r="M219" s="1191" t="s">
        <v>126</v>
      </c>
      <c r="N219" s="1192"/>
      <c r="O219" s="1193"/>
    </row>
    <row r="220" spans="1:15" ht="36" customHeight="1" thickBot="1">
      <c r="A220" s="1084"/>
      <c r="B220" s="60" t="s">
        <v>79</v>
      </c>
      <c r="C220" s="1194" t="s">
        <v>60</v>
      </c>
      <c r="D220" s="1195"/>
      <c r="E220" s="1195"/>
      <c r="F220" s="1196" t="s">
        <v>197</v>
      </c>
      <c r="G220" s="1196"/>
      <c r="H220" s="351" t="s">
        <v>53</v>
      </c>
      <c r="I220" s="1197" t="s">
        <v>67</v>
      </c>
      <c r="J220" s="1198"/>
      <c r="K220" s="1198"/>
      <c r="L220" s="174">
        <f>VLOOKUP($A196,'Class-9'!$B$9:$EX$108,144,0)</f>
        <v>0</v>
      </c>
      <c r="M220" s="1199" t="str">
        <f>IF($J199="TC",0,IF($J199="Nso",0,VLOOKUP($A196,'Class-9'!$B$9:$EX$108,145,0)))</f>
        <v/>
      </c>
      <c r="N220" s="1200"/>
      <c r="O220" s="1201"/>
    </row>
    <row r="221" spans="1:15" ht="36" customHeight="1">
      <c r="A221" s="1084"/>
      <c r="B221" s="60" t="s">
        <v>79</v>
      </c>
      <c r="C221" s="1194"/>
      <c r="D221" s="1195"/>
      <c r="E221" s="1195"/>
      <c r="F221" s="1196"/>
      <c r="G221" s="1196"/>
      <c r="H221" s="490" t="s">
        <v>203</v>
      </c>
      <c r="I221" s="1202" t="s">
        <v>68</v>
      </c>
      <c r="J221" s="1203"/>
      <c r="K221" s="1203"/>
      <c r="L221" s="1204">
        <f>IF($J199="TC","Transferred",IF($J199="Nso","NameSeparated",VLOOKUP($A196,'Class-9'!$B$9:$EX$108,153,0)))</f>
        <v>0</v>
      </c>
      <c r="M221" s="1204"/>
      <c r="N221" s="1204"/>
      <c r="O221" s="1205"/>
    </row>
    <row r="222" spans="1:15" s="489" customFormat="1" ht="28.5" customHeight="1">
      <c r="A222" s="1084"/>
      <c r="B222" s="488" t="s">
        <v>79</v>
      </c>
      <c r="C222" s="1242" t="str">
        <f>'Class-9'!$CR$3</f>
        <v>Foundation Of Information Tech.</v>
      </c>
      <c r="D222" s="1243"/>
      <c r="E222" s="1244"/>
      <c r="F222" s="1245" t="str">
        <f>IF($J199="TC",0,IF($J199="Nso",0,VLOOKUP($A196,'Class-9'!$B$9:$GA$108,170,0)))</f>
        <v>0/200</v>
      </c>
      <c r="G222" s="1245"/>
      <c r="H222" s="491">
        <f>IF($J199="TC",0,IF($J199="Nso",0,VLOOKUP($A196,'Class-9'!$B$9:$GA$108,106,0)))</f>
        <v>0</v>
      </c>
      <c r="I222" s="1170" t="s">
        <v>81</v>
      </c>
      <c r="J222" s="1171"/>
      <c r="K222" s="1171"/>
      <c r="L222" s="1172">
        <f>'Class-9'!$T$2</f>
        <v>44676</v>
      </c>
      <c r="M222" s="1173"/>
      <c r="N222" s="1173"/>
      <c r="O222" s="1174"/>
    </row>
    <row r="223" spans="1:15" s="489" customFormat="1" ht="28.5" customHeight="1">
      <c r="A223" s="1084"/>
      <c r="B223" s="488" t="s">
        <v>79</v>
      </c>
      <c r="C223" s="1175" t="str">
        <f>'Class-9'!$DD$3</f>
        <v>Health &amp; Phy. Edu.</v>
      </c>
      <c r="D223" s="1169"/>
      <c r="E223" s="1169"/>
      <c r="F223" s="1263" t="str">
        <f>IF($J199="TC",0,IF($J199="Nso",0,VLOOKUP($A196,'Class-9'!$B$9:$GA$108,174,0)))</f>
        <v>0/200</v>
      </c>
      <c r="G223" s="1264"/>
      <c r="H223" s="491">
        <f>IF($J199="TC",0,IF($J199="Nso",0,VLOOKUP($A196,'Class-9'!$B$9:$GA$108,118,0)))</f>
        <v>0</v>
      </c>
      <c r="I223" s="1178"/>
      <c r="J223" s="1179"/>
      <c r="K223" s="1179"/>
      <c r="L223" s="1179"/>
      <c r="M223" s="1179"/>
      <c r="N223" s="1179"/>
      <c r="O223" s="1180"/>
    </row>
    <row r="224" spans="1:15" s="489" customFormat="1" ht="28.5" customHeight="1">
      <c r="A224" s="1084"/>
      <c r="B224" s="488" t="s">
        <v>79</v>
      </c>
      <c r="C224" s="1184" t="str">
        <f>'Class-9'!$DP$3</f>
        <v>S.U.P.W.</v>
      </c>
      <c r="D224" s="1185"/>
      <c r="E224" s="1185"/>
      <c r="F224" s="1263" t="str">
        <f>IF($J199="TC",0,IF($J199="Nso",0,VLOOKUP($A196,'Class-9'!$B$9:$GA$108,178,0)))</f>
        <v>0/100</v>
      </c>
      <c r="G224" s="1264"/>
      <c r="H224" s="491">
        <f>IF($J199="TC",0,IF($J199="Nso",0,VLOOKUP($A196,'Class-9'!$B$9:$GA$108,124,0)))</f>
        <v>0</v>
      </c>
      <c r="I224" s="1181"/>
      <c r="J224" s="1182"/>
      <c r="K224" s="1182"/>
      <c r="L224" s="1182"/>
      <c r="M224" s="1182"/>
      <c r="N224" s="1182"/>
      <c r="O224" s="1183"/>
    </row>
    <row r="225" spans="1:16" s="489" customFormat="1" ht="28.5" customHeight="1">
      <c r="A225" s="1084"/>
      <c r="B225" s="488"/>
      <c r="C225" s="1184" t="str">
        <f>'Class-9'!$DV$3</f>
        <v>ART EDUCATION</v>
      </c>
      <c r="D225" s="1185"/>
      <c r="E225" s="1185"/>
      <c r="F225" s="1263" t="str">
        <f>IF($J198="TC",0,IF($J198="Nso",0,VLOOKUP($A196,'Class-9'!$B$9:$GA$108,182,0)))</f>
        <v>0/100</v>
      </c>
      <c r="G225" s="1264"/>
      <c r="H225" s="491">
        <f>IF($J198="TC",0,IF($J198="Nso",0,VLOOKUP($A196,'Class-9'!$B$9:$GA$108,130,0)))</f>
        <v>0</v>
      </c>
      <c r="I225" s="1237" t="s">
        <v>95</v>
      </c>
      <c r="J225" s="1221"/>
      <c r="K225" s="1221"/>
      <c r="L225" s="1221"/>
      <c r="M225" s="1221"/>
      <c r="N225" s="1221"/>
      <c r="O225" s="1222"/>
    </row>
    <row r="226" spans="1:16" s="489" customFormat="1" ht="28.5" customHeight="1" thickBot="1">
      <c r="A226" s="1084"/>
      <c r="B226" s="488" t="s">
        <v>79</v>
      </c>
      <c r="C226" s="1238" t="str">
        <f>'Class-9'!$EB$3</f>
        <v>H &amp; C RAJ</v>
      </c>
      <c r="D226" s="1239"/>
      <c r="E226" s="1239"/>
      <c r="F226" s="1251" t="str">
        <f>IF($J199="TC",0,IF($J199="Nso",0,VLOOKUP($A196,'Class-9'!$B$9:$GZ$108,186,0)))</f>
        <v>0/200</v>
      </c>
      <c r="G226" s="1252"/>
      <c r="H226" s="492">
        <f>IF($J199="TC",0,IF($J199="Nso",0,VLOOKUP($A196,'Class-9'!$B$9:$GAZ$108,142,0)))</f>
        <v>0</v>
      </c>
      <c r="I226" s="1237" t="s">
        <v>74</v>
      </c>
      <c r="J226" s="1221"/>
      <c r="K226" s="1221"/>
      <c r="L226" s="1221"/>
      <c r="M226" s="1221"/>
      <c r="N226" s="1221"/>
      <c r="O226" s="1222"/>
    </row>
    <row r="227" spans="1:16" ht="28.5" customHeight="1">
      <c r="A227" s="1084"/>
      <c r="B227" s="49" t="s">
        <v>79</v>
      </c>
      <c r="C227" s="1209" t="s">
        <v>205</v>
      </c>
      <c r="D227" s="1210"/>
      <c r="E227" s="1211"/>
      <c r="F227" s="1253" t="s">
        <v>206</v>
      </c>
      <c r="G227" s="1254"/>
      <c r="H227" s="500" t="s">
        <v>34</v>
      </c>
      <c r="I227" s="1220" t="s">
        <v>75</v>
      </c>
      <c r="J227" s="1221"/>
      <c r="K227" s="1221"/>
      <c r="L227" s="1221"/>
      <c r="M227" s="1221"/>
      <c r="N227" s="1221"/>
      <c r="O227" s="1222"/>
    </row>
    <row r="228" spans="1:16" ht="28.5" customHeight="1">
      <c r="A228" s="1084"/>
      <c r="B228" s="49" t="s">
        <v>79</v>
      </c>
      <c r="C228" s="1212"/>
      <c r="D228" s="1213"/>
      <c r="E228" s="1214"/>
      <c r="F228" s="1246" t="s">
        <v>207</v>
      </c>
      <c r="G228" s="1247"/>
      <c r="H228" s="501" t="s">
        <v>204</v>
      </c>
      <c r="I228" s="1225" t="s">
        <v>76</v>
      </c>
      <c r="J228" s="1226"/>
      <c r="K228" s="1226"/>
      <c r="L228" s="1226"/>
      <c r="M228" s="1226"/>
      <c r="N228" s="1226"/>
      <c r="O228" s="1227"/>
    </row>
    <row r="229" spans="1:16" ht="28.5" customHeight="1">
      <c r="A229" s="1084"/>
      <c r="B229" s="49" t="s">
        <v>79</v>
      </c>
      <c r="C229" s="1212"/>
      <c r="D229" s="1213"/>
      <c r="E229" s="1214"/>
      <c r="F229" s="1246" t="s">
        <v>211</v>
      </c>
      <c r="G229" s="1247"/>
      <c r="H229" s="501" t="s">
        <v>69</v>
      </c>
      <c r="I229" s="1228"/>
      <c r="J229" s="1229"/>
      <c r="K229" s="1229"/>
      <c r="L229" s="1229"/>
      <c r="M229" s="1229"/>
      <c r="N229" s="1229"/>
      <c r="O229" s="1230"/>
    </row>
    <row r="230" spans="1:16" ht="28.5" customHeight="1">
      <c r="A230" s="1084"/>
      <c r="B230" s="49" t="s">
        <v>79</v>
      </c>
      <c r="C230" s="1212"/>
      <c r="D230" s="1213"/>
      <c r="E230" s="1214"/>
      <c r="F230" s="1246" t="s">
        <v>212</v>
      </c>
      <c r="G230" s="1247"/>
      <c r="H230" s="501" t="s">
        <v>70</v>
      </c>
      <c r="I230" s="1228"/>
      <c r="J230" s="1229"/>
      <c r="K230" s="1229"/>
      <c r="L230" s="1229"/>
      <c r="M230" s="1229"/>
      <c r="N230" s="1229"/>
      <c r="O230" s="1230"/>
    </row>
    <row r="231" spans="1:16" ht="28.5" customHeight="1">
      <c r="A231" s="1084"/>
      <c r="B231" s="49" t="s">
        <v>79</v>
      </c>
      <c r="C231" s="1212"/>
      <c r="D231" s="1213"/>
      <c r="E231" s="1214"/>
      <c r="F231" s="1246" t="s">
        <v>125</v>
      </c>
      <c r="G231" s="1247"/>
      <c r="H231" s="501" t="s">
        <v>72</v>
      </c>
      <c r="I231" s="1231" t="s">
        <v>96</v>
      </c>
      <c r="J231" s="1232"/>
      <c r="K231" s="1232"/>
      <c r="L231" s="1232"/>
      <c r="M231" s="1232"/>
      <c r="N231" s="1232"/>
      <c r="O231" s="1233"/>
    </row>
    <row r="232" spans="1:16" ht="28.5" customHeight="1" thickBot="1">
      <c r="A232" s="1084"/>
      <c r="B232" s="62" t="s">
        <v>79</v>
      </c>
      <c r="C232" s="1215"/>
      <c r="D232" s="1216"/>
      <c r="E232" s="1217"/>
      <c r="F232" s="1248" t="s">
        <v>208</v>
      </c>
      <c r="G232" s="1249"/>
      <c r="H232" s="502" t="s">
        <v>71</v>
      </c>
      <c r="I232" s="1234"/>
      <c r="J232" s="1235"/>
      <c r="K232" s="1235"/>
      <c r="L232" s="1235"/>
      <c r="M232" s="1235"/>
      <c r="N232" s="1235"/>
      <c r="O232" s="1236"/>
    </row>
    <row r="233" spans="1:16" ht="117.75" customHeight="1" thickTop="1">
      <c r="A233" s="1250"/>
      <c r="B233" s="1250"/>
      <c r="C233" s="1250"/>
      <c r="D233" s="1250"/>
      <c r="E233" s="1250"/>
      <c r="F233" s="1250"/>
      <c r="G233" s="1250"/>
      <c r="H233" s="1250"/>
      <c r="I233" s="1250"/>
      <c r="J233" s="1250"/>
      <c r="K233" s="1250"/>
      <c r="L233" s="1250"/>
      <c r="M233" s="1250"/>
      <c r="N233" s="1250"/>
      <c r="O233" s="1250"/>
    </row>
    <row r="234" spans="1:16">
      <c r="B234" s="505"/>
      <c r="C234" s="506"/>
      <c r="D234" s="506"/>
      <c r="E234" s="506"/>
      <c r="F234" s="506"/>
      <c r="G234" s="506"/>
      <c r="H234" s="506"/>
      <c r="I234" s="506"/>
      <c r="J234" s="506"/>
      <c r="K234" s="506"/>
      <c r="L234" s="506"/>
      <c r="M234" s="506"/>
      <c r="N234" s="506"/>
      <c r="O234" s="506"/>
    </row>
    <row r="235" spans="1:16" ht="24.75" customHeight="1" thickBot="1">
      <c r="A235" s="504">
        <f>A196+1</f>
        <v>7</v>
      </c>
      <c r="B235" s="1083" t="s">
        <v>56</v>
      </c>
      <c r="C235" s="1083"/>
      <c r="D235" s="1083"/>
      <c r="E235" s="1083"/>
      <c r="F235" s="1083"/>
      <c r="G235" s="1083"/>
      <c r="H235" s="1083"/>
      <c r="I235" s="1083"/>
      <c r="J235" s="1083"/>
      <c r="K235" s="1083"/>
      <c r="L235" s="1083"/>
      <c r="M235" s="1083"/>
      <c r="N235" s="1083"/>
      <c r="O235" s="1083"/>
    </row>
    <row r="236" spans="1:16" ht="68.25" customHeight="1" thickTop="1">
      <c r="A236" s="1084"/>
      <c r="B236" s="1085"/>
      <c r="C236" s="1086"/>
      <c r="D236" s="1089" t="str">
        <f>Master!$E$8</f>
        <v>Govt. Sr. Secondary School Raimalwada</v>
      </c>
      <c r="E236" s="1090"/>
      <c r="F236" s="1090"/>
      <c r="G236" s="1090"/>
      <c r="H236" s="1090"/>
      <c r="I236" s="1090"/>
      <c r="J236" s="1090"/>
      <c r="K236" s="1090"/>
      <c r="L236" s="1090"/>
      <c r="M236" s="1090"/>
      <c r="N236" s="1090"/>
      <c r="O236" s="1091"/>
    </row>
    <row r="237" spans="1:16" ht="36" customHeight="1" thickBot="1">
      <c r="A237" s="1084"/>
      <c r="B237" s="1087"/>
      <c r="C237" s="1088"/>
      <c r="D237" s="1092" t="str">
        <f>Master!$E$11</f>
        <v>P.S.-Bapini (Jodhpur)</v>
      </c>
      <c r="E237" s="1093"/>
      <c r="F237" s="1093"/>
      <c r="G237" s="1093"/>
      <c r="H237" s="1093"/>
      <c r="I237" s="1093"/>
      <c r="J237" s="1093"/>
      <c r="K237" s="1093"/>
      <c r="L237" s="1093"/>
      <c r="M237" s="1093"/>
      <c r="N237" s="1093"/>
      <c r="O237" s="1094"/>
    </row>
    <row r="238" spans="1:16" ht="36" customHeight="1">
      <c r="A238" s="1084"/>
      <c r="B238" s="352"/>
      <c r="C238" s="1095" t="s">
        <v>188</v>
      </c>
      <c r="D238" s="1096"/>
      <c r="E238" s="1096"/>
      <c r="F238" s="1096"/>
      <c r="G238" s="1097"/>
      <c r="H238" s="1104" t="s">
        <v>161</v>
      </c>
      <c r="I238" s="1104"/>
      <c r="J238" s="1107">
        <f>VLOOKUP($A235,'Class-9'!$B$9:$K$108,6)</f>
        <v>0</v>
      </c>
      <c r="K238" s="1108"/>
      <c r="L238" s="1113" t="s">
        <v>77</v>
      </c>
      <c r="M238" s="1114"/>
      <c r="N238" s="1115" t="str">
        <f>Master!$E$14</f>
        <v>08151106901</v>
      </c>
      <c r="O238" s="1116"/>
    </row>
    <row r="239" spans="1:16" ht="36" customHeight="1">
      <c r="A239" s="1084"/>
      <c r="B239" s="47"/>
      <c r="C239" s="1098"/>
      <c r="D239" s="1099"/>
      <c r="E239" s="1099"/>
      <c r="F239" s="1099"/>
      <c r="G239" s="1100"/>
      <c r="H239" s="1105"/>
      <c r="I239" s="1105"/>
      <c r="J239" s="1109"/>
      <c r="K239" s="1110"/>
      <c r="L239" s="1071" t="s">
        <v>73</v>
      </c>
      <c r="M239" s="1072"/>
      <c r="N239" s="1072"/>
      <c r="O239" s="1073"/>
      <c r="P239" s="165" t="s">
        <v>196</v>
      </c>
    </row>
    <row r="240" spans="1:16" ht="36" customHeight="1" thickBot="1">
      <c r="A240" s="1084"/>
      <c r="B240" s="47"/>
      <c r="C240" s="1101"/>
      <c r="D240" s="1102"/>
      <c r="E240" s="1102"/>
      <c r="F240" s="1102"/>
      <c r="G240" s="1103"/>
      <c r="H240" s="1106"/>
      <c r="I240" s="1106"/>
      <c r="J240" s="1111"/>
      <c r="K240" s="1112"/>
      <c r="L240" s="1074" t="s">
        <v>57</v>
      </c>
      <c r="M240" s="1075"/>
      <c r="N240" s="1076" t="str">
        <f>Master!$E$6</f>
        <v>2021-22</v>
      </c>
      <c r="O240" s="1077"/>
    </row>
    <row r="241" spans="1:15" ht="42.75" customHeight="1">
      <c r="A241" s="1084"/>
      <c r="B241" s="49" t="s">
        <v>79</v>
      </c>
      <c r="C241" s="1255" t="s">
        <v>22</v>
      </c>
      <c r="D241" s="1256"/>
      <c r="E241" s="1256"/>
      <c r="F241" s="1257"/>
      <c r="G241" s="485" t="s">
        <v>186</v>
      </c>
      <c r="H241" s="1258">
        <f>VLOOKUP($A235,'Class-9'!$B$9:$EX$108,4,0)</f>
        <v>0</v>
      </c>
      <c r="I241" s="1258"/>
      <c r="J241" s="1258"/>
      <c r="K241" s="1258"/>
      <c r="L241" s="1258"/>
      <c r="M241" s="1258"/>
      <c r="N241" s="1258"/>
      <c r="O241" s="1259"/>
    </row>
    <row r="242" spans="1:15" ht="42.75" customHeight="1">
      <c r="A242" s="1084"/>
      <c r="B242" s="49" t="s">
        <v>79</v>
      </c>
      <c r="C242" s="1260" t="s">
        <v>24</v>
      </c>
      <c r="D242" s="1261"/>
      <c r="E242" s="1261"/>
      <c r="F242" s="1262"/>
      <c r="G242" s="486" t="s">
        <v>186</v>
      </c>
      <c r="H242" s="1265">
        <f>VLOOKUP($A235,'Class-9'!$B$9:$EX$108,7,0)</f>
        <v>0</v>
      </c>
      <c r="I242" s="1265"/>
      <c r="J242" s="1265"/>
      <c r="K242" s="1265"/>
      <c r="L242" s="1265"/>
      <c r="M242" s="1265"/>
      <c r="N242" s="1265"/>
      <c r="O242" s="1266"/>
    </row>
    <row r="243" spans="1:15" ht="42.75" customHeight="1">
      <c r="A243" s="1084"/>
      <c r="B243" s="49" t="s">
        <v>79</v>
      </c>
      <c r="C243" s="1260" t="s">
        <v>25</v>
      </c>
      <c r="D243" s="1261"/>
      <c r="E243" s="1261"/>
      <c r="F243" s="1262"/>
      <c r="G243" s="486" t="s">
        <v>186</v>
      </c>
      <c r="H243" s="1265">
        <f>VLOOKUP($A235,'Class-9'!$B$9:$EX$108,8,0)</f>
        <v>0</v>
      </c>
      <c r="I243" s="1265"/>
      <c r="J243" s="1265"/>
      <c r="K243" s="1265"/>
      <c r="L243" s="1265"/>
      <c r="M243" s="1265"/>
      <c r="N243" s="1265"/>
      <c r="O243" s="1266"/>
    </row>
    <row r="244" spans="1:15" ht="42.75" customHeight="1">
      <c r="A244" s="1084"/>
      <c r="B244" s="49" t="s">
        <v>79</v>
      </c>
      <c r="C244" s="1260" t="s">
        <v>58</v>
      </c>
      <c r="D244" s="1261"/>
      <c r="E244" s="1261"/>
      <c r="F244" s="1262"/>
      <c r="G244" s="486" t="s">
        <v>186</v>
      </c>
      <c r="H244" s="1265">
        <f>VLOOKUP($A235,'Class-9'!$B$9:$EX$108,9,0)</f>
        <v>0</v>
      </c>
      <c r="I244" s="1265"/>
      <c r="J244" s="1265"/>
      <c r="K244" s="1265"/>
      <c r="L244" s="1265"/>
      <c r="M244" s="1265"/>
      <c r="N244" s="1265"/>
      <c r="O244" s="1266"/>
    </row>
    <row r="245" spans="1:15" ht="42.75" customHeight="1">
      <c r="A245" s="1084"/>
      <c r="B245" s="49" t="s">
        <v>79</v>
      </c>
      <c r="C245" s="1260" t="s">
        <v>59</v>
      </c>
      <c r="D245" s="1261"/>
      <c r="E245" s="1261"/>
      <c r="F245" s="1262"/>
      <c r="G245" s="486" t="s">
        <v>186</v>
      </c>
      <c r="H245" s="1281" t="str">
        <f>CONCATENATE('Class-9'!$G$4,'Class-9'!$J$4)</f>
        <v>9(A)</v>
      </c>
      <c r="I245" s="1265"/>
      <c r="J245" s="1265"/>
      <c r="K245" s="1265"/>
      <c r="L245" s="1265"/>
      <c r="M245" s="1265"/>
      <c r="N245" s="1265"/>
      <c r="O245" s="1266"/>
    </row>
    <row r="246" spans="1:15" ht="42.75" customHeight="1" thickBot="1">
      <c r="A246" s="1084"/>
      <c r="B246" s="49" t="s">
        <v>79</v>
      </c>
      <c r="C246" s="1282" t="s">
        <v>27</v>
      </c>
      <c r="D246" s="1283"/>
      <c r="E246" s="1283"/>
      <c r="F246" s="1284"/>
      <c r="G246" s="487" t="s">
        <v>186</v>
      </c>
      <c r="H246" s="1285">
        <f>VLOOKUP($A235,'Class-9'!$B$9:$EX$108,10,0)</f>
        <v>0</v>
      </c>
      <c r="I246" s="1285"/>
      <c r="J246" s="1285"/>
      <c r="K246" s="1285"/>
      <c r="L246" s="1285"/>
      <c r="M246" s="1285"/>
      <c r="N246" s="1285"/>
      <c r="O246" s="1286"/>
    </row>
    <row r="247" spans="1:15" ht="42.75" customHeight="1">
      <c r="A247" s="1084"/>
      <c r="B247" s="60" t="s">
        <v>79</v>
      </c>
      <c r="C247" s="1287" t="s">
        <v>60</v>
      </c>
      <c r="D247" s="1288"/>
      <c r="E247" s="1267" t="s">
        <v>83</v>
      </c>
      <c r="F247" s="1267" t="s">
        <v>84</v>
      </c>
      <c r="G247" s="1274" t="s">
        <v>33</v>
      </c>
      <c r="H247" s="1276" t="s">
        <v>61</v>
      </c>
      <c r="I247" s="1276"/>
      <c r="J247" s="1277"/>
      <c r="K247" s="1278" t="s">
        <v>100</v>
      </c>
      <c r="L247" s="1279"/>
      <c r="M247" s="1280"/>
      <c r="N247" s="1267" t="s">
        <v>91</v>
      </c>
      <c r="O247" s="1269" t="s">
        <v>209</v>
      </c>
    </row>
    <row r="248" spans="1:15" ht="42.75" customHeight="1">
      <c r="A248" s="1084"/>
      <c r="B248" s="60"/>
      <c r="C248" s="1289"/>
      <c r="D248" s="1290"/>
      <c r="E248" s="1268"/>
      <c r="F248" s="1268"/>
      <c r="G248" s="1275"/>
      <c r="H248" s="479" t="s">
        <v>32</v>
      </c>
      <c r="I248" s="480" t="s">
        <v>199</v>
      </c>
      <c r="J248" s="481" t="s">
        <v>33</v>
      </c>
      <c r="K248" s="479" t="s">
        <v>32</v>
      </c>
      <c r="L248" s="480" t="s">
        <v>199</v>
      </c>
      <c r="M248" s="481" t="s">
        <v>33</v>
      </c>
      <c r="N248" s="1268"/>
      <c r="O248" s="1270"/>
    </row>
    <row r="249" spans="1:15" ht="42.75" customHeight="1" thickBot="1">
      <c r="A249" s="1084"/>
      <c r="B249" s="60" t="s">
        <v>79</v>
      </c>
      <c r="C249" s="1272" t="s">
        <v>62</v>
      </c>
      <c r="D249" s="1273"/>
      <c r="E249" s="346">
        <f>'Class-9'!$L$7</f>
        <v>20</v>
      </c>
      <c r="F249" s="346">
        <f>'Class-9'!$M$7</f>
        <v>20</v>
      </c>
      <c r="G249" s="348">
        <f>SUM(E249:F249)</f>
        <v>40</v>
      </c>
      <c r="H249" s="346">
        <f>'Class-9'!$O$7</f>
        <v>48</v>
      </c>
      <c r="I249" s="346">
        <f>'Class-9'!$P$7</f>
        <v>12</v>
      </c>
      <c r="J249" s="348">
        <f>SUM(H249:I249)</f>
        <v>60</v>
      </c>
      <c r="K249" s="346">
        <f>'Class-9'!$R$7</f>
        <v>80</v>
      </c>
      <c r="L249" s="346">
        <f>'Class-9'!$S$7</f>
        <v>20</v>
      </c>
      <c r="M249" s="348">
        <f>SUM(K249:L249)</f>
        <v>100</v>
      </c>
      <c r="N249" s="191">
        <f>SUM(G249,J249,M249)</f>
        <v>200</v>
      </c>
      <c r="O249" s="1271"/>
    </row>
    <row r="250" spans="1:15" ht="42.75" customHeight="1">
      <c r="A250" s="1084"/>
      <c r="B250" s="60" t="s">
        <v>79</v>
      </c>
      <c r="C250" s="1141" t="str">
        <f>'Class-9'!$L$3</f>
        <v>HINDI</v>
      </c>
      <c r="D250" s="1142"/>
      <c r="E250" s="493">
        <f>IF($J238="TC",0,IF($J238="Nso",0,VLOOKUP($A235,'Class-9'!$B$9:$EX$108,11,0)))</f>
        <v>0</v>
      </c>
      <c r="F250" s="493">
        <f>IF($J238="TC",0,IF($J238="Nso",0,VLOOKUP($A235,'Class-9'!$B$9:$EX$108,12,0)))</f>
        <v>0</v>
      </c>
      <c r="G250" s="494">
        <f>E250+F250</f>
        <v>0</v>
      </c>
      <c r="H250" s="493">
        <f>IF($J238="TC",0,IF($J238="Nso",0,VLOOKUP($A235,'Class-9'!$B$9:$EX$108,14,0)))</f>
        <v>0</v>
      </c>
      <c r="I250" s="493">
        <f>IF($J238="TC",0,IF($J238="Nso",0,VLOOKUP($A235,'Class-9'!$B$9:$EX$108,15,0)))</f>
        <v>0</v>
      </c>
      <c r="J250" s="494">
        <f>H250+I250</f>
        <v>0</v>
      </c>
      <c r="K250" s="493">
        <f>IF($J238="TC",0,IF($J238="Nso",0,VLOOKUP($A235,'Class-9'!$B$9:$EX$108,17,0)))</f>
        <v>0</v>
      </c>
      <c r="L250" s="493">
        <f>IF($J238="Nso",0,VLOOKUP($A235,'Class-9'!$B$9:$EX$108,18,0))</f>
        <v>0</v>
      </c>
      <c r="M250" s="494">
        <f>K250+L250</f>
        <v>0</v>
      </c>
      <c r="N250" s="493">
        <f>G250+J250+M250</f>
        <v>0</v>
      </c>
      <c r="O250" s="495" t="str">
        <f>IF($J238="TC",0,IF($J238="Nso",0,VLOOKUP($A235,'Class-9'!$B$9:$EX$108,24,0)))</f>
        <v/>
      </c>
    </row>
    <row r="251" spans="1:15" ht="42.75" customHeight="1">
      <c r="A251" s="1084"/>
      <c r="B251" s="60" t="s">
        <v>79</v>
      </c>
      <c r="C251" s="1143" t="str">
        <f>'Class-9'!$Z$3</f>
        <v>ENGLISH</v>
      </c>
      <c r="D251" s="1144"/>
      <c r="E251" s="493">
        <f>IF($J238="TC",0,IF($J238="Nso",0,VLOOKUP($A235,'Class-9'!$B$9:$EX$108,25,0)))</f>
        <v>0</v>
      </c>
      <c r="F251" s="493">
        <f>IF($J238="TC",0,IF($J238="Nso",0,VLOOKUP($A235,'Class-9'!$B$9:$EX$108,26,0)))</f>
        <v>0</v>
      </c>
      <c r="G251" s="496">
        <f t="shared" ref="G251:G255" si="24">E251+F251</f>
        <v>0</v>
      </c>
      <c r="H251" s="497">
        <f>IF($J238="TC",0,IF($J238="Nso",0,VLOOKUP($A235,'Class-9'!$B$9:$EX$108,28,0)))</f>
        <v>0</v>
      </c>
      <c r="I251" s="493">
        <f>IF($J238="TC",0,IF($J238="Nso",0,VLOOKUP($A235,'Class-9'!$B$9:$EX$108,29,0)))</f>
        <v>0</v>
      </c>
      <c r="J251" s="496">
        <f t="shared" ref="J251:J255" si="25">H251+I251</f>
        <v>0</v>
      </c>
      <c r="K251" s="493">
        <f>IF($J238="TC",0,IF($J238="Nso",0,VLOOKUP($A235,'Class-9'!$B$9:$EX$108,31,0)))</f>
        <v>0</v>
      </c>
      <c r="L251" s="493">
        <f>IF($J238="Nso",0,VLOOKUP($A235,'Class-9'!$B$9:$EX$108,32,0))</f>
        <v>0</v>
      </c>
      <c r="M251" s="496">
        <f t="shared" ref="M251:M255" si="26">K251+L251</f>
        <v>0</v>
      </c>
      <c r="N251" s="493">
        <f t="shared" ref="N251:N255" si="27">G251+J251+M251</f>
        <v>0</v>
      </c>
      <c r="O251" s="495" t="str">
        <f>IF($J238="TC",0,IF($J238="Nso",0,VLOOKUP($A235,'Class-9'!$B$9:$EX$108,38,0)))</f>
        <v/>
      </c>
    </row>
    <row r="252" spans="1:15" ht="42.75" customHeight="1">
      <c r="A252" s="1084"/>
      <c r="B252" s="60" t="s">
        <v>79</v>
      </c>
      <c r="C252" s="1143" t="str">
        <f>'Class-9'!$AN$3</f>
        <v>SANSKRIT</v>
      </c>
      <c r="D252" s="1144"/>
      <c r="E252" s="493">
        <f>IF($J238="TC",0,IF($J238="Nso",0,VLOOKUP($A235,'Class-9'!$B$9:$EX$108,39,0)))</f>
        <v>0</v>
      </c>
      <c r="F252" s="493">
        <f>IF($J238="TC",0,IF($J238="TC",0,IF($J238="Nso",0,VLOOKUP($A235,'Class-9'!$B$9:$EX$108,40,0))))</f>
        <v>0</v>
      </c>
      <c r="G252" s="496">
        <f t="shared" si="24"/>
        <v>0</v>
      </c>
      <c r="H252" s="497">
        <f>IF($J238="TC",0,IF($J238="Nso",0,VLOOKUP($A235,'Class-9'!$B$9:$EX$108,42,0)))</f>
        <v>0</v>
      </c>
      <c r="I252" s="493">
        <f>IF($J238="TC",0,IF($J238="Nso",0,VLOOKUP($A235,'Class-9'!$B$9:$EX$108,43,0)))</f>
        <v>0</v>
      </c>
      <c r="J252" s="496">
        <f t="shared" si="25"/>
        <v>0</v>
      </c>
      <c r="K252" s="493">
        <f>IF($J238="TC",0,IF($J238="Nso",0,VLOOKUP($A235,'Class-9'!$B$9:$EX$108,45,0)))</f>
        <v>0</v>
      </c>
      <c r="L252" s="493">
        <f>IF($J238="Nso",0,VLOOKUP($A235,'Class-9'!$B$9:$EX$108,46,0))</f>
        <v>0</v>
      </c>
      <c r="M252" s="496">
        <f t="shared" si="26"/>
        <v>0</v>
      </c>
      <c r="N252" s="493">
        <f t="shared" si="27"/>
        <v>0</v>
      </c>
      <c r="O252" s="495" t="str">
        <f>IF($J238="TC",0,IF($J238="Nso",0,VLOOKUP($A235,'Class-9'!$B$9:$EX$108,52,0)))</f>
        <v/>
      </c>
    </row>
    <row r="253" spans="1:15" ht="42.75" customHeight="1">
      <c r="A253" s="1084"/>
      <c r="B253" s="60" t="s">
        <v>79</v>
      </c>
      <c r="C253" s="1143" t="str">
        <f>'Class-9'!$BB$3</f>
        <v>SCIENCE</v>
      </c>
      <c r="D253" s="1144"/>
      <c r="E253" s="493">
        <f>IF($J238="TC",0,IF($J238="Nso",0,VLOOKUP($A235,'Class-9'!$B$9:$EX$108,53,0)))</f>
        <v>0</v>
      </c>
      <c r="F253" s="493">
        <f>IF($J238="TC",0,IF($J238="Nso",0,VLOOKUP($A235,'Class-9'!$B$9:$EX$108,54,0)))</f>
        <v>0</v>
      </c>
      <c r="G253" s="496">
        <f t="shared" si="24"/>
        <v>0</v>
      </c>
      <c r="H253" s="497">
        <f>IF($J238="TC",0,IF($J238="Nso",0,VLOOKUP($A235,'Class-9'!$B$9:$EX$108,56,0)))</f>
        <v>0</v>
      </c>
      <c r="I253" s="493">
        <f>IF($J238="TC",0,IF($J238="Nso",0,VLOOKUP($A235,'Class-9'!$B$9:$EX$108,57,0)))</f>
        <v>0</v>
      </c>
      <c r="J253" s="496">
        <f t="shared" si="25"/>
        <v>0</v>
      </c>
      <c r="K253" s="493">
        <f>IF($J238="TC",0,IF($J238="Nso",0,VLOOKUP($A235,'Class-9'!$B$9:$EX$108,59,0)))</f>
        <v>0</v>
      </c>
      <c r="L253" s="493">
        <f>IF($J238="Nso",0,VLOOKUP($A235,'Class-9'!$B$9:$EX$108,60,0))</f>
        <v>0</v>
      </c>
      <c r="M253" s="496">
        <f t="shared" si="26"/>
        <v>0</v>
      </c>
      <c r="N253" s="493">
        <f t="shared" si="27"/>
        <v>0</v>
      </c>
      <c r="O253" s="495" t="str">
        <f>IF($J238="TC",0,IF($J238="Nso",0,VLOOKUP($A235,'Class-9'!$B$9:$EX$108,66,0)))</f>
        <v/>
      </c>
    </row>
    <row r="254" spans="1:15" ht="42.75" customHeight="1">
      <c r="A254" s="1084"/>
      <c r="B254" s="60" t="s">
        <v>79</v>
      </c>
      <c r="C254" s="1143" t="str">
        <f>'Class-9'!$BP$3</f>
        <v>MATHEMATICS</v>
      </c>
      <c r="D254" s="1144"/>
      <c r="E254" s="493">
        <f>IF($J238="TC",0,IF($J238="Nso",0,VLOOKUP($A235,'Class-9'!$B$9:$EX$108,67,0)))</f>
        <v>0</v>
      </c>
      <c r="F254" s="493">
        <f>IF($J238="TC",0,IF($J238="Nso",0,VLOOKUP($A235,'Class-9'!$B$9:$EX$108,68,0)))</f>
        <v>0</v>
      </c>
      <c r="G254" s="496">
        <f t="shared" si="24"/>
        <v>0</v>
      </c>
      <c r="H254" s="497">
        <f>IF($J238="TC",0,IF($J238="Nso",0,VLOOKUP($A235,'Class-9'!$B$9:$EX$108,70,0)))</f>
        <v>0</v>
      </c>
      <c r="I254" s="493">
        <f>IF($J238="TC",0,IF($J238="Nso",0,VLOOKUP($A235,'Class-9'!$B$9:$EX$108,71,0)))</f>
        <v>0</v>
      </c>
      <c r="J254" s="496">
        <f t="shared" si="25"/>
        <v>0</v>
      </c>
      <c r="K254" s="493">
        <f>IF($J238="TC",0,IF($J238="Nso",0,VLOOKUP($A235,'Class-9'!$B$9:$EX$108,73,0)))</f>
        <v>0</v>
      </c>
      <c r="L254" s="493">
        <f>IF($J238="Nso",0,VLOOKUP($A235,'Class-9'!$B$9:$EX$108,74,0))</f>
        <v>0</v>
      </c>
      <c r="M254" s="496">
        <f t="shared" si="26"/>
        <v>0</v>
      </c>
      <c r="N254" s="493">
        <f t="shared" si="27"/>
        <v>0</v>
      </c>
      <c r="O254" s="495" t="str">
        <f>IF($J238="TC",0,IF($J238="Nso",0,VLOOKUP($A235,'Class-9'!$B$9:$EX$108,80,0)))</f>
        <v/>
      </c>
    </row>
    <row r="255" spans="1:15" ht="42.75" customHeight="1" thickBot="1">
      <c r="A255" s="1084"/>
      <c r="B255" s="60" t="s">
        <v>79</v>
      </c>
      <c r="C255" s="1117" t="str">
        <f>'Class-9'!$CD$3</f>
        <v>SOCIAL SCIENCE</v>
      </c>
      <c r="D255" s="1118"/>
      <c r="E255" s="493">
        <f>IF($J238="TC",0,IF($J238="Nso",0,VLOOKUP($A235,'Class-9'!$B$9:$EX$108,81,0)))</f>
        <v>0</v>
      </c>
      <c r="F255" s="493">
        <f>IF($J238="TC",0,IF($J238="Nso",0,VLOOKUP($A235,'Class-9'!$B$9:$EX$108,82,0)))</f>
        <v>0</v>
      </c>
      <c r="G255" s="498">
        <f t="shared" si="24"/>
        <v>0</v>
      </c>
      <c r="H255" s="499">
        <f>IF($J238="TC",0,IF($J238="Nso",0,VLOOKUP($A235,'Class-9'!$B$9:$EX$108,84,0)))</f>
        <v>0</v>
      </c>
      <c r="I255" s="493">
        <f>IF($J238="TC",0,IF($J238="Nso",0,VLOOKUP($A235,'Class-9'!$B$9:$EX$108,85,0)))</f>
        <v>0</v>
      </c>
      <c r="J255" s="498">
        <f t="shared" si="25"/>
        <v>0</v>
      </c>
      <c r="K255" s="493">
        <f>IF($J238="TC",0,IF($J238="Nso",0,VLOOKUP($A235,'Class-9'!$B$9:$EX$108,87,0)))</f>
        <v>0</v>
      </c>
      <c r="L255" s="493">
        <f>IF($J238="Nso",0,VLOOKUP($A235,'Class-9'!$B$9:$EX$108,88,0))</f>
        <v>0</v>
      </c>
      <c r="M255" s="498">
        <f t="shared" si="26"/>
        <v>0</v>
      </c>
      <c r="N255" s="493">
        <f t="shared" si="27"/>
        <v>0</v>
      </c>
      <c r="O255" s="495" t="str">
        <f>IF($J238="TC",0,IF($J238="Nso",0,VLOOKUP($A235,'Class-9'!$B$9:$EX$108,94,0)))</f>
        <v/>
      </c>
    </row>
    <row r="256" spans="1:15" ht="36" customHeight="1">
      <c r="A256" s="1084"/>
      <c r="B256" s="60" t="s">
        <v>79</v>
      </c>
      <c r="C256" s="1119" t="s">
        <v>92</v>
      </c>
      <c r="D256" s="1120"/>
      <c r="E256" s="1121"/>
      <c r="F256" s="1125" t="s">
        <v>93</v>
      </c>
      <c r="G256" s="1126"/>
      <c r="H256" s="1127" t="s">
        <v>94</v>
      </c>
      <c r="I256" s="1128"/>
      <c r="J256" s="1129" t="s">
        <v>47</v>
      </c>
      <c r="K256" s="1130"/>
      <c r="L256" s="350" t="s">
        <v>114</v>
      </c>
      <c r="M256" s="1131" t="s">
        <v>45</v>
      </c>
      <c r="N256" s="1132"/>
      <c r="O256" s="61" t="s">
        <v>49</v>
      </c>
    </row>
    <row r="257" spans="1:15" ht="36" customHeight="1" thickBot="1">
      <c r="A257" s="1084"/>
      <c r="B257" s="60" t="s">
        <v>79</v>
      </c>
      <c r="C257" s="1122"/>
      <c r="D257" s="1123"/>
      <c r="E257" s="1124"/>
      <c r="F257" s="1133">
        <f>IF($J238="TC",0,IF($J238="Nso",0,VLOOKUP($A235,'Class-9'!$B$9:$EX$108,146,0)))</f>
        <v>0</v>
      </c>
      <c r="G257" s="1134"/>
      <c r="H257" s="1133">
        <f>IF($J238="TC",0,IF($J238="Nso",0,VLOOKUP($A235,'Class-9'!$B$9:$EX$108,147,0)))</f>
        <v>0</v>
      </c>
      <c r="I257" s="1134"/>
      <c r="J257" s="1135">
        <f>IF($J238="TC",0,IF($J238="Nso",0,VLOOKUP($A235,'Class-9'!$B$9:$EX$108,148,0)))</f>
        <v>0</v>
      </c>
      <c r="K257" s="1136"/>
      <c r="L257" s="349" t="str">
        <f>IF($J238="TC",0,IF($J238="Nso",0,VLOOKUP($A235,'Class-9'!$B$9:$EX$108,149,0)))</f>
        <v/>
      </c>
      <c r="M257" s="1137" t="str">
        <f>IF($J238="TC","TC",IF($J238="Nso","NSO",VLOOKUP($A235,'Class-9'!$B$9:$EX$108,150,0)))</f>
        <v/>
      </c>
      <c r="N257" s="1138"/>
      <c r="O257" s="123" t="str">
        <f>IF($J238="Nso",0,VLOOKUP($A235,'Class-9'!$B$9:$EX$108,152,0))</f>
        <v/>
      </c>
    </row>
    <row r="258" spans="1:15" ht="36" customHeight="1">
      <c r="A258" s="1084"/>
      <c r="B258" s="60" t="s">
        <v>79</v>
      </c>
      <c r="C258" s="1186" t="s">
        <v>65</v>
      </c>
      <c r="D258" s="1187"/>
      <c r="E258" s="1187"/>
      <c r="F258" s="1187"/>
      <c r="G258" s="1187"/>
      <c r="H258" s="1188"/>
      <c r="I258" s="1189" t="s">
        <v>66</v>
      </c>
      <c r="J258" s="1190"/>
      <c r="K258" s="1190"/>
      <c r="L258" s="124">
        <f>VLOOKUP($A235,'Class-9'!$B$9:$EX$108,143,0)</f>
        <v>0</v>
      </c>
      <c r="M258" s="1191" t="s">
        <v>126</v>
      </c>
      <c r="N258" s="1192"/>
      <c r="O258" s="1193"/>
    </row>
    <row r="259" spans="1:15" ht="36" customHeight="1" thickBot="1">
      <c r="A259" s="1084"/>
      <c r="B259" s="60" t="s">
        <v>79</v>
      </c>
      <c r="C259" s="1194" t="s">
        <v>60</v>
      </c>
      <c r="D259" s="1195"/>
      <c r="E259" s="1195"/>
      <c r="F259" s="1196" t="s">
        <v>197</v>
      </c>
      <c r="G259" s="1196"/>
      <c r="H259" s="351" t="s">
        <v>53</v>
      </c>
      <c r="I259" s="1197" t="s">
        <v>67</v>
      </c>
      <c r="J259" s="1198"/>
      <c r="K259" s="1198"/>
      <c r="L259" s="174">
        <f>VLOOKUP($A235,'Class-9'!$B$9:$EX$108,144,0)</f>
        <v>0</v>
      </c>
      <c r="M259" s="1199" t="str">
        <f>IF($J238="TC",0,IF($J238="Nso",0,VLOOKUP($A235,'Class-9'!$B$9:$EX$108,145,0)))</f>
        <v/>
      </c>
      <c r="N259" s="1200"/>
      <c r="O259" s="1201"/>
    </row>
    <row r="260" spans="1:15" ht="36" customHeight="1">
      <c r="A260" s="1084"/>
      <c r="B260" s="60" t="s">
        <v>79</v>
      </c>
      <c r="C260" s="1194"/>
      <c r="D260" s="1195"/>
      <c r="E260" s="1195"/>
      <c r="F260" s="1196"/>
      <c r="G260" s="1196"/>
      <c r="H260" s="490" t="s">
        <v>203</v>
      </c>
      <c r="I260" s="1202" t="s">
        <v>68</v>
      </c>
      <c r="J260" s="1203"/>
      <c r="K260" s="1203"/>
      <c r="L260" s="1204">
        <f>IF($J238="TC","Transferred",IF($J238="Nso","NameSeparated",VLOOKUP($A235,'Class-9'!$B$9:$EX$108,153,0)))</f>
        <v>0</v>
      </c>
      <c r="M260" s="1204"/>
      <c r="N260" s="1204"/>
      <c r="O260" s="1205"/>
    </row>
    <row r="261" spans="1:15" s="489" customFormat="1" ht="28.5" customHeight="1">
      <c r="A261" s="1084"/>
      <c r="B261" s="488" t="s">
        <v>79</v>
      </c>
      <c r="C261" s="1242" t="str">
        <f>'Class-9'!$CR$3</f>
        <v>Foundation Of Information Tech.</v>
      </c>
      <c r="D261" s="1243"/>
      <c r="E261" s="1244"/>
      <c r="F261" s="1245" t="str">
        <f>IF($J238="TC",0,IF($J238="Nso",0,VLOOKUP($A235,'Class-9'!$B$9:$GA$108,170,0)))</f>
        <v>0/200</v>
      </c>
      <c r="G261" s="1245"/>
      <c r="H261" s="491">
        <f>IF($J238="TC",0,IF($J238="Nso",0,VLOOKUP($A235,'Class-9'!$B$9:$GA$108,106,0)))</f>
        <v>0</v>
      </c>
      <c r="I261" s="1170" t="s">
        <v>81</v>
      </c>
      <c r="J261" s="1171"/>
      <c r="K261" s="1171"/>
      <c r="L261" s="1172">
        <f>'Class-9'!$T$2</f>
        <v>44676</v>
      </c>
      <c r="M261" s="1173"/>
      <c r="N261" s="1173"/>
      <c r="O261" s="1174"/>
    </row>
    <row r="262" spans="1:15" s="489" customFormat="1" ht="28.5" customHeight="1">
      <c r="A262" s="1084"/>
      <c r="B262" s="488" t="s">
        <v>79</v>
      </c>
      <c r="C262" s="1175" t="str">
        <f>'Class-9'!$DD$3</f>
        <v>Health &amp; Phy. Edu.</v>
      </c>
      <c r="D262" s="1169"/>
      <c r="E262" s="1169"/>
      <c r="F262" s="1263" t="str">
        <f>IF($J238="TC",0,IF($J238="Nso",0,VLOOKUP($A235,'Class-9'!$B$9:$GA$108,174,0)))</f>
        <v>0/200</v>
      </c>
      <c r="G262" s="1264"/>
      <c r="H262" s="491">
        <f>IF($J238="TC",0,IF($J238="Nso",0,VLOOKUP($A235,'Class-9'!$B$9:$GA$108,118,0)))</f>
        <v>0</v>
      </c>
      <c r="I262" s="1178"/>
      <c r="J262" s="1179"/>
      <c r="K262" s="1179"/>
      <c r="L262" s="1179"/>
      <c r="M262" s="1179"/>
      <c r="N262" s="1179"/>
      <c r="O262" s="1180"/>
    </row>
    <row r="263" spans="1:15" s="489" customFormat="1" ht="28.5" customHeight="1">
      <c r="A263" s="1084"/>
      <c r="B263" s="488" t="s">
        <v>79</v>
      </c>
      <c r="C263" s="1184" t="str">
        <f>'Class-9'!$DP$3</f>
        <v>S.U.P.W.</v>
      </c>
      <c r="D263" s="1185"/>
      <c r="E263" s="1185"/>
      <c r="F263" s="1263" t="str">
        <f>IF($J238="TC",0,IF($J238="Nso",0,VLOOKUP($A235,'Class-9'!$B$9:$GA$108,178,0)))</f>
        <v>0/100</v>
      </c>
      <c r="G263" s="1264"/>
      <c r="H263" s="491">
        <f>IF($J238="TC",0,IF($J238="Nso",0,VLOOKUP($A235,'Class-9'!$B$9:$GA$108,124,0)))</f>
        <v>0</v>
      </c>
      <c r="I263" s="1181"/>
      <c r="J263" s="1182"/>
      <c r="K263" s="1182"/>
      <c r="L263" s="1182"/>
      <c r="M263" s="1182"/>
      <c r="N263" s="1182"/>
      <c r="O263" s="1183"/>
    </row>
    <row r="264" spans="1:15" s="489" customFormat="1" ht="28.5" customHeight="1">
      <c r="A264" s="1084"/>
      <c r="B264" s="488"/>
      <c r="C264" s="1184" t="str">
        <f>'Class-9'!$DV$3</f>
        <v>ART EDUCATION</v>
      </c>
      <c r="D264" s="1185"/>
      <c r="E264" s="1185"/>
      <c r="F264" s="1263" t="str">
        <f>IF($J237="TC",0,IF($J237="Nso",0,VLOOKUP($A235,'Class-9'!$B$9:$GA$108,182,0)))</f>
        <v>0/100</v>
      </c>
      <c r="G264" s="1264"/>
      <c r="H264" s="491">
        <f>IF($J237="TC",0,IF($J237="Nso",0,VLOOKUP($A235,'Class-9'!$B$9:$GA$108,130,0)))</f>
        <v>0</v>
      </c>
      <c r="I264" s="1237" t="s">
        <v>95</v>
      </c>
      <c r="J264" s="1221"/>
      <c r="K264" s="1221"/>
      <c r="L264" s="1221"/>
      <c r="M264" s="1221"/>
      <c r="N264" s="1221"/>
      <c r="O264" s="1222"/>
    </row>
    <row r="265" spans="1:15" s="489" customFormat="1" ht="28.5" customHeight="1" thickBot="1">
      <c r="A265" s="1084"/>
      <c r="B265" s="488" t="s">
        <v>79</v>
      </c>
      <c r="C265" s="1238" t="str">
        <f>'Class-9'!$EB$3</f>
        <v>H &amp; C RAJ</v>
      </c>
      <c r="D265" s="1239"/>
      <c r="E265" s="1239"/>
      <c r="F265" s="1251" t="str">
        <f>IF($J238="TC",0,IF($J238="Nso",0,VLOOKUP($A235,'Class-9'!$B$9:$GZ$108,186,0)))</f>
        <v>0/200</v>
      </c>
      <c r="G265" s="1252"/>
      <c r="H265" s="492">
        <f>IF($J238="TC",0,IF($J238="Nso",0,VLOOKUP($A235,'Class-9'!$B$9:$GAZ$108,142,0)))</f>
        <v>0</v>
      </c>
      <c r="I265" s="1237" t="s">
        <v>74</v>
      </c>
      <c r="J265" s="1221"/>
      <c r="K265" s="1221"/>
      <c r="L265" s="1221"/>
      <c r="M265" s="1221"/>
      <c r="N265" s="1221"/>
      <c r="O265" s="1222"/>
    </row>
    <row r="266" spans="1:15" ht="28.5" customHeight="1">
      <c r="A266" s="1084"/>
      <c r="B266" s="49" t="s">
        <v>79</v>
      </c>
      <c r="C266" s="1209" t="s">
        <v>205</v>
      </c>
      <c r="D266" s="1210"/>
      <c r="E266" s="1211"/>
      <c r="F266" s="1253" t="s">
        <v>206</v>
      </c>
      <c r="G266" s="1254"/>
      <c r="H266" s="500" t="s">
        <v>34</v>
      </c>
      <c r="I266" s="1220" t="s">
        <v>75</v>
      </c>
      <c r="J266" s="1221"/>
      <c r="K266" s="1221"/>
      <c r="L266" s="1221"/>
      <c r="M266" s="1221"/>
      <c r="N266" s="1221"/>
      <c r="O266" s="1222"/>
    </row>
    <row r="267" spans="1:15" ht="28.5" customHeight="1">
      <c r="A267" s="1084"/>
      <c r="B267" s="49" t="s">
        <v>79</v>
      </c>
      <c r="C267" s="1212"/>
      <c r="D267" s="1213"/>
      <c r="E267" s="1214"/>
      <c r="F267" s="1246" t="s">
        <v>207</v>
      </c>
      <c r="G267" s="1247"/>
      <c r="H267" s="501" t="s">
        <v>204</v>
      </c>
      <c r="I267" s="1225" t="s">
        <v>76</v>
      </c>
      <c r="J267" s="1226"/>
      <c r="K267" s="1226"/>
      <c r="L267" s="1226"/>
      <c r="M267" s="1226"/>
      <c r="N267" s="1226"/>
      <c r="O267" s="1227"/>
    </row>
    <row r="268" spans="1:15" ht="28.5" customHeight="1">
      <c r="A268" s="1084"/>
      <c r="B268" s="49" t="s">
        <v>79</v>
      </c>
      <c r="C268" s="1212"/>
      <c r="D268" s="1213"/>
      <c r="E268" s="1214"/>
      <c r="F268" s="1246" t="s">
        <v>211</v>
      </c>
      <c r="G268" s="1247"/>
      <c r="H268" s="501" t="s">
        <v>69</v>
      </c>
      <c r="I268" s="1228"/>
      <c r="J268" s="1229"/>
      <c r="K268" s="1229"/>
      <c r="L268" s="1229"/>
      <c r="M268" s="1229"/>
      <c r="N268" s="1229"/>
      <c r="O268" s="1230"/>
    </row>
    <row r="269" spans="1:15" ht="28.5" customHeight="1">
      <c r="A269" s="1084"/>
      <c r="B269" s="49" t="s">
        <v>79</v>
      </c>
      <c r="C269" s="1212"/>
      <c r="D269" s="1213"/>
      <c r="E269" s="1214"/>
      <c r="F269" s="1246" t="s">
        <v>212</v>
      </c>
      <c r="G269" s="1247"/>
      <c r="H269" s="501" t="s">
        <v>70</v>
      </c>
      <c r="I269" s="1228"/>
      <c r="J269" s="1229"/>
      <c r="K269" s="1229"/>
      <c r="L269" s="1229"/>
      <c r="M269" s="1229"/>
      <c r="N269" s="1229"/>
      <c r="O269" s="1230"/>
    </row>
    <row r="270" spans="1:15" ht="28.5" customHeight="1">
      <c r="A270" s="1084"/>
      <c r="B270" s="49" t="s">
        <v>79</v>
      </c>
      <c r="C270" s="1212"/>
      <c r="D270" s="1213"/>
      <c r="E270" s="1214"/>
      <c r="F270" s="1246" t="s">
        <v>125</v>
      </c>
      <c r="G270" s="1247"/>
      <c r="H270" s="501" t="s">
        <v>72</v>
      </c>
      <c r="I270" s="1231" t="s">
        <v>96</v>
      </c>
      <c r="J270" s="1232"/>
      <c r="K270" s="1232"/>
      <c r="L270" s="1232"/>
      <c r="M270" s="1232"/>
      <c r="N270" s="1232"/>
      <c r="O270" s="1233"/>
    </row>
    <row r="271" spans="1:15" ht="28.5" customHeight="1" thickBot="1">
      <c r="A271" s="1084"/>
      <c r="B271" s="62" t="s">
        <v>79</v>
      </c>
      <c r="C271" s="1215"/>
      <c r="D271" s="1216"/>
      <c r="E271" s="1217"/>
      <c r="F271" s="1248" t="s">
        <v>208</v>
      </c>
      <c r="G271" s="1249"/>
      <c r="H271" s="502" t="s">
        <v>71</v>
      </c>
      <c r="I271" s="1234"/>
      <c r="J271" s="1235"/>
      <c r="K271" s="1235"/>
      <c r="L271" s="1235"/>
      <c r="M271" s="1235"/>
      <c r="N271" s="1235"/>
      <c r="O271" s="1236"/>
    </row>
    <row r="272" spans="1:15" ht="117.75" customHeight="1" thickTop="1">
      <c r="A272" s="1250"/>
      <c r="B272" s="1250"/>
      <c r="C272" s="1250"/>
      <c r="D272" s="1250"/>
      <c r="E272" s="1250"/>
      <c r="F272" s="1250"/>
      <c r="G272" s="1250"/>
      <c r="H272" s="1250"/>
      <c r="I272" s="1250"/>
      <c r="J272" s="1250"/>
      <c r="K272" s="1250"/>
      <c r="L272" s="1250"/>
      <c r="M272" s="1250"/>
      <c r="N272" s="1250"/>
      <c r="O272" s="1250"/>
    </row>
    <row r="273" spans="1:16">
      <c r="B273" s="505"/>
      <c r="C273" s="506"/>
      <c r="D273" s="506"/>
      <c r="E273" s="506"/>
      <c r="F273" s="506"/>
      <c r="G273" s="506"/>
      <c r="H273" s="506"/>
      <c r="I273" s="506"/>
      <c r="J273" s="506"/>
      <c r="K273" s="506"/>
      <c r="L273" s="506"/>
      <c r="M273" s="506"/>
      <c r="N273" s="506"/>
      <c r="O273" s="506"/>
    </row>
    <row r="274" spans="1:16" ht="24.75" customHeight="1" thickBot="1">
      <c r="A274" s="504">
        <f>A235+1</f>
        <v>8</v>
      </c>
      <c r="B274" s="1083" t="s">
        <v>56</v>
      </c>
      <c r="C274" s="1083"/>
      <c r="D274" s="1083"/>
      <c r="E274" s="1083"/>
      <c r="F274" s="1083"/>
      <c r="G274" s="1083"/>
      <c r="H274" s="1083"/>
      <c r="I274" s="1083"/>
      <c r="J274" s="1083"/>
      <c r="K274" s="1083"/>
      <c r="L274" s="1083"/>
      <c r="M274" s="1083"/>
      <c r="N274" s="1083"/>
      <c r="O274" s="1083"/>
    </row>
    <row r="275" spans="1:16" ht="68.25" customHeight="1" thickTop="1">
      <c r="A275" s="1084"/>
      <c r="B275" s="1085"/>
      <c r="C275" s="1086"/>
      <c r="D275" s="1089" t="str">
        <f>Master!$E$8</f>
        <v>Govt. Sr. Secondary School Raimalwada</v>
      </c>
      <c r="E275" s="1090"/>
      <c r="F275" s="1090"/>
      <c r="G275" s="1090"/>
      <c r="H275" s="1090"/>
      <c r="I275" s="1090"/>
      <c r="J275" s="1090"/>
      <c r="K275" s="1090"/>
      <c r="L275" s="1090"/>
      <c r="M275" s="1090"/>
      <c r="N275" s="1090"/>
      <c r="O275" s="1091"/>
    </row>
    <row r="276" spans="1:16" ht="36" customHeight="1" thickBot="1">
      <c r="A276" s="1084"/>
      <c r="B276" s="1087"/>
      <c r="C276" s="1088"/>
      <c r="D276" s="1092" t="str">
        <f>Master!$E$11</f>
        <v>P.S.-Bapini (Jodhpur)</v>
      </c>
      <c r="E276" s="1093"/>
      <c r="F276" s="1093"/>
      <c r="G276" s="1093"/>
      <c r="H276" s="1093"/>
      <c r="I276" s="1093"/>
      <c r="J276" s="1093"/>
      <c r="K276" s="1093"/>
      <c r="L276" s="1093"/>
      <c r="M276" s="1093"/>
      <c r="N276" s="1093"/>
      <c r="O276" s="1094"/>
    </row>
    <row r="277" spans="1:16" ht="36" customHeight="1">
      <c r="A277" s="1084"/>
      <c r="B277" s="352"/>
      <c r="C277" s="1095" t="s">
        <v>188</v>
      </c>
      <c r="D277" s="1096"/>
      <c r="E277" s="1096"/>
      <c r="F277" s="1096"/>
      <c r="G277" s="1097"/>
      <c r="H277" s="1104" t="s">
        <v>161</v>
      </c>
      <c r="I277" s="1104"/>
      <c r="J277" s="1107">
        <f>VLOOKUP($A274,'Class-9'!$B$9:$K$108,6)</f>
        <v>0</v>
      </c>
      <c r="K277" s="1108"/>
      <c r="L277" s="1113" t="s">
        <v>77</v>
      </c>
      <c r="M277" s="1114"/>
      <c r="N277" s="1115" t="str">
        <f>Master!$E$14</f>
        <v>08151106901</v>
      </c>
      <c r="O277" s="1116"/>
    </row>
    <row r="278" spans="1:16" ht="36" customHeight="1">
      <c r="A278" s="1084"/>
      <c r="B278" s="47"/>
      <c r="C278" s="1098"/>
      <c r="D278" s="1099"/>
      <c r="E278" s="1099"/>
      <c r="F278" s="1099"/>
      <c r="G278" s="1100"/>
      <c r="H278" s="1105"/>
      <c r="I278" s="1105"/>
      <c r="J278" s="1109"/>
      <c r="K278" s="1110"/>
      <c r="L278" s="1071" t="s">
        <v>73</v>
      </c>
      <c r="M278" s="1072"/>
      <c r="N278" s="1072"/>
      <c r="O278" s="1073"/>
      <c r="P278" s="165" t="s">
        <v>196</v>
      </c>
    </row>
    <row r="279" spans="1:16" ht="36" customHeight="1" thickBot="1">
      <c r="A279" s="1084"/>
      <c r="B279" s="47"/>
      <c r="C279" s="1101"/>
      <c r="D279" s="1102"/>
      <c r="E279" s="1102"/>
      <c r="F279" s="1102"/>
      <c r="G279" s="1103"/>
      <c r="H279" s="1106"/>
      <c r="I279" s="1106"/>
      <c r="J279" s="1111"/>
      <c r="K279" s="1112"/>
      <c r="L279" s="1074" t="s">
        <v>57</v>
      </c>
      <c r="M279" s="1075"/>
      <c r="N279" s="1076" t="str">
        <f>Master!$E$6</f>
        <v>2021-22</v>
      </c>
      <c r="O279" s="1077"/>
    </row>
    <row r="280" spans="1:16" ht="42.75" customHeight="1">
      <c r="A280" s="1084"/>
      <c r="B280" s="49" t="s">
        <v>79</v>
      </c>
      <c r="C280" s="1255" t="s">
        <v>22</v>
      </c>
      <c r="D280" s="1256"/>
      <c r="E280" s="1256"/>
      <c r="F280" s="1257"/>
      <c r="G280" s="485" t="s">
        <v>186</v>
      </c>
      <c r="H280" s="1258">
        <f>VLOOKUP($A274,'Class-9'!$B$9:$EX$108,4,0)</f>
        <v>0</v>
      </c>
      <c r="I280" s="1258"/>
      <c r="J280" s="1258"/>
      <c r="K280" s="1258"/>
      <c r="L280" s="1258"/>
      <c r="M280" s="1258"/>
      <c r="N280" s="1258"/>
      <c r="O280" s="1259"/>
    </row>
    <row r="281" spans="1:16" ht="42.75" customHeight="1">
      <c r="A281" s="1084"/>
      <c r="B281" s="49" t="s">
        <v>79</v>
      </c>
      <c r="C281" s="1260" t="s">
        <v>24</v>
      </c>
      <c r="D281" s="1261"/>
      <c r="E281" s="1261"/>
      <c r="F281" s="1262"/>
      <c r="G281" s="486" t="s">
        <v>186</v>
      </c>
      <c r="H281" s="1265">
        <f>VLOOKUP($A274,'Class-9'!$B$9:$EX$108,7,0)</f>
        <v>0</v>
      </c>
      <c r="I281" s="1265"/>
      <c r="J281" s="1265"/>
      <c r="K281" s="1265"/>
      <c r="L281" s="1265"/>
      <c r="M281" s="1265"/>
      <c r="N281" s="1265"/>
      <c r="O281" s="1266"/>
    </row>
    <row r="282" spans="1:16" ht="42.75" customHeight="1">
      <c r="A282" s="1084"/>
      <c r="B282" s="49" t="s">
        <v>79</v>
      </c>
      <c r="C282" s="1260" t="s">
        <v>25</v>
      </c>
      <c r="D282" s="1261"/>
      <c r="E282" s="1261"/>
      <c r="F282" s="1262"/>
      <c r="G282" s="486" t="s">
        <v>186</v>
      </c>
      <c r="H282" s="1265">
        <f>VLOOKUP($A274,'Class-9'!$B$9:$EX$108,8,0)</f>
        <v>0</v>
      </c>
      <c r="I282" s="1265"/>
      <c r="J282" s="1265"/>
      <c r="K282" s="1265"/>
      <c r="L282" s="1265"/>
      <c r="M282" s="1265"/>
      <c r="N282" s="1265"/>
      <c r="O282" s="1266"/>
    </row>
    <row r="283" spans="1:16" ht="42.75" customHeight="1">
      <c r="A283" s="1084"/>
      <c r="B283" s="49" t="s">
        <v>79</v>
      </c>
      <c r="C283" s="1260" t="s">
        <v>58</v>
      </c>
      <c r="D283" s="1261"/>
      <c r="E283" s="1261"/>
      <c r="F283" s="1262"/>
      <c r="G283" s="486" t="s">
        <v>186</v>
      </c>
      <c r="H283" s="1265">
        <f>VLOOKUP($A274,'Class-9'!$B$9:$EX$108,9,0)</f>
        <v>0</v>
      </c>
      <c r="I283" s="1265"/>
      <c r="J283" s="1265"/>
      <c r="K283" s="1265"/>
      <c r="L283" s="1265"/>
      <c r="M283" s="1265"/>
      <c r="N283" s="1265"/>
      <c r="O283" s="1266"/>
    </row>
    <row r="284" spans="1:16" ht="42.75" customHeight="1">
      <c r="A284" s="1084"/>
      <c r="B284" s="49" t="s">
        <v>79</v>
      </c>
      <c r="C284" s="1260" t="s">
        <v>59</v>
      </c>
      <c r="D284" s="1261"/>
      <c r="E284" s="1261"/>
      <c r="F284" s="1262"/>
      <c r="G284" s="486" t="s">
        <v>186</v>
      </c>
      <c r="H284" s="1281" t="str">
        <f>CONCATENATE('Class-9'!$G$4,'Class-9'!$J$4)</f>
        <v>9(A)</v>
      </c>
      <c r="I284" s="1265"/>
      <c r="J284" s="1265"/>
      <c r="K284" s="1265"/>
      <c r="L284" s="1265"/>
      <c r="M284" s="1265"/>
      <c r="N284" s="1265"/>
      <c r="O284" s="1266"/>
    </row>
    <row r="285" spans="1:16" ht="42.75" customHeight="1" thickBot="1">
      <c r="A285" s="1084"/>
      <c r="B285" s="49" t="s">
        <v>79</v>
      </c>
      <c r="C285" s="1282" t="s">
        <v>27</v>
      </c>
      <c r="D285" s="1283"/>
      <c r="E285" s="1283"/>
      <c r="F285" s="1284"/>
      <c r="G285" s="487" t="s">
        <v>186</v>
      </c>
      <c r="H285" s="1285">
        <f>VLOOKUP($A274,'Class-9'!$B$9:$EX$108,10,0)</f>
        <v>0</v>
      </c>
      <c r="I285" s="1285"/>
      <c r="J285" s="1285"/>
      <c r="K285" s="1285"/>
      <c r="L285" s="1285"/>
      <c r="M285" s="1285"/>
      <c r="N285" s="1285"/>
      <c r="O285" s="1286"/>
    </row>
    <row r="286" spans="1:16" ht="42.75" customHeight="1">
      <c r="A286" s="1084"/>
      <c r="B286" s="60" t="s">
        <v>79</v>
      </c>
      <c r="C286" s="1287" t="s">
        <v>60</v>
      </c>
      <c r="D286" s="1288"/>
      <c r="E286" s="1267" t="s">
        <v>83</v>
      </c>
      <c r="F286" s="1267" t="s">
        <v>84</v>
      </c>
      <c r="G286" s="1274" t="s">
        <v>33</v>
      </c>
      <c r="H286" s="1276" t="s">
        <v>61</v>
      </c>
      <c r="I286" s="1276"/>
      <c r="J286" s="1277"/>
      <c r="K286" s="1278" t="s">
        <v>100</v>
      </c>
      <c r="L286" s="1279"/>
      <c r="M286" s="1280"/>
      <c r="N286" s="1267" t="s">
        <v>91</v>
      </c>
      <c r="O286" s="1269" t="s">
        <v>209</v>
      </c>
    </row>
    <row r="287" spans="1:16" ht="42.75" customHeight="1">
      <c r="A287" s="1084"/>
      <c r="B287" s="60"/>
      <c r="C287" s="1289"/>
      <c r="D287" s="1290"/>
      <c r="E287" s="1268"/>
      <c r="F287" s="1268"/>
      <c r="G287" s="1275"/>
      <c r="H287" s="479" t="s">
        <v>32</v>
      </c>
      <c r="I287" s="480" t="s">
        <v>199</v>
      </c>
      <c r="J287" s="481" t="s">
        <v>33</v>
      </c>
      <c r="K287" s="479" t="s">
        <v>32</v>
      </c>
      <c r="L287" s="480" t="s">
        <v>199</v>
      </c>
      <c r="M287" s="481" t="s">
        <v>33</v>
      </c>
      <c r="N287" s="1268"/>
      <c r="O287" s="1270"/>
    </row>
    <row r="288" spans="1:16" ht="42.75" customHeight="1" thickBot="1">
      <c r="A288" s="1084"/>
      <c r="B288" s="60" t="s">
        <v>79</v>
      </c>
      <c r="C288" s="1272" t="s">
        <v>62</v>
      </c>
      <c r="D288" s="1273"/>
      <c r="E288" s="346">
        <f>'Class-9'!$L$7</f>
        <v>20</v>
      </c>
      <c r="F288" s="346">
        <f>'Class-9'!$M$7</f>
        <v>20</v>
      </c>
      <c r="G288" s="348">
        <f>SUM(E288:F288)</f>
        <v>40</v>
      </c>
      <c r="H288" s="346">
        <f>'Class-9'!$O$7</f>
        <v>48</v>
      </c>
      <c r="I288" s="346">
        <f>'Class-9'!$P$7</f>
        <v>12</v>
      </c>
      <c r="J288" s="348">
        <f>SUM(H288:I288)</f>
        <v>60</v>
      </c>
      <c r="K288" s="346">
        <f>'Class-9'!$R$7</f>
        <v>80</v>
      </c>
      <c r="L288" s="346">
        <f>'Class-9'!$S$7</f>
        <v>20</v>
      </c>
      <c r="M288" s="348">
        <f>SUM(K288:L288)</f>
        <v>100</v>
      </c>
      <c r="N288" s="191">
        <f>SUM(G288,J288,M288)</f>
        <v>200</v>
      </c>
      <c r="O288" s="1271"/>
    </row>
    <row r="289" spans="1:15" ht="42.75" customHeight="1">
      <c r="A289" s="1084"/>
      <c r="B289" s="60" t="s">
        <v>79</v>
      </c>
      <c r="C289" s="1141" t="str">
        <f>'Class-9'!$L$3</f>
        <v>HINDI</v>
      </c>
      <c r="D289" s="1142"/>
      <c r="E289" s="493">
        <f>IF($J277="TC",0,IF($J277="Nso",0,VLOOKUP($A274,'Class-9'!$B$9:$EX$108,11,0)))</f>
        <v>0</v>
      </c>
      <c r="F289" s="493">
        <f>IF($J277="TC",0,IF($J277="Nso",0,VLOOKUP($A274,'Class-9'!$B$9:$EX$108,12,0)))</f>
        <v>0</v>
      </c>
      <c r="G289" s="494">
        <f>E289+F289</f>
        <v>0</v>
      </c>
      <c r="H289" s="493">
        <f>IF($J277="TC",0,IF($J277="Nso",0,VLOOKUP($A274,'Class-9'!$B$9:$EX$108,14,0)))</f>
        <v>0</v>
      </c>
      <c r="I289" s="493">
        <f>IF($J277="TC",0,IF($J277="Nso",0,VLOOKUP($A274,'Class-9'!$B$9:$EX$108,15,0)))</f>
        <v>0</v>
      </c>
      <c r="J289" s="494">
        <f>H289+I289</f>
        <v>0</v>
      </c>
      <c r="K289" s="493">
        <f>IF($J277="TC",0,IF($J277="Nso",0,VLOOKUP($A274,'Class-9'!$B$9:$EX$108,17,0)))</f>
        <v>0</v>
      </c>
      <c r="L289" s="493">
        <f>IF($J277="Nso",0,VLOOKUP($A274,'Class-9'!$B$9:$EX$108,18,0))</f>
        <v>0</v>
      </c>
      <c r="M289" s="494">
        <f>K289+L289</f>
        <v>0</v>
      </c>
      <c r="N289" s="493">
        <f>G289+J289+M289</f>
        <v>0</v>
      </c>
      <c r="O289" s="495" t="str">
        <f>IF($J277="TC",0,IF($J277="Nso",0,VLOOKUP($A274,'Class-9'!$B$9:$EX$108,24,0)))</f>
        <v/>
      </c>
    </row>
    <row r="290" spans="1:15" ht="42.75" customHeight="1">
      <c r="A290" s="1084"/>
      <c r="B290" s="60" t="s">
        <v>79</v>
      </c>
      <c r="C290" s="1143" t="str">
        <f>'Class-9'!$Z$3</f>
        <v>ENGLISH</v>
      </c>
      <c r="D290" s="1144"/>
      <c r="E290" s="493">
        <f>IF($J277="TC",0,IF($J277="Nso",0,VLOOKUP($A274,'Class-9'!$B$9:$EX$108,25,0)))</f>
        <v>0</v>
      </c>
      <c r="F290" s="493">
        <f>IF($J277="TC",0,IF($J277="Nso",0,VLOOKUP($A274,'Class-9'!$B$9:$EX$108,26,0)))</f>
        <v>0</v>
      </c>
      <c r="G290" s="496">
        <f t="shared" ref="G290:G294" si="28">E290+F290</f>
        <v>0</v>
      </c>
      <c r="H290" s="497">
        <f>IF($J277="TC",0,IF($J277="Nso",0,VLOOKUP($A274,'Class-9'!$B$9:$EX$108,28,0)))</f>
        <v>0</v>
      </c>
      <c r="I290" s="493">
        <f>IF($J277="TC",0,IF($J277="Nso",0,VLOOKUP($A274,'Class-9'!$B$9:$EX$108,29,0)))</f>
        <v>0</v>
      </c>
      <c r="J290" s="496">
        <f t="shared" ref="J290:J294" si="29">H290+I290</f>
        <v>0</v>
      </c>
      <c r="K290" s="493">
        <f>IF($J277="TC",0,IF($J277="Nso",0,VLOOKUP($A274,'Class-9'!$B$9:$EX$108,31,0)))</f>
        <v>0</v>
      </c>
      <c r="L290" s="493">
        <f>IF($J277="Nso",0,VLOOKUP($A274,'Class-9'!$B$9:$EX$108,32,0))</f>
        <v>0</v>
      </c>
      <c r="M290" s="496">
        <f t="shared" ref="M290:M294" si="30">K290+L290</f>
        <v>0</v>
      </c>
      <c r="N290" s="493">
        <f t="shared" ref="N290:N294" si="31">G290+J290+M290</f>
        <v>0</v>
      </c>
      <c r="O290" s="495" t="str">
        <f>IF($J277="TC",0,IF($J277="Nso",0,VLOOKUP($A274,'Class-9'!$B$9:$EX$108,38,0)))</f>
        <v/>
      </c>
    </row>
    <row r="291" spans="1:15" ht="42.75" customHeight="1">
      <c r="A291" s="1084"/>
      <c r="B291" s="60" t="s">
        <v>79</v>
      </c>
      <c r="C291" s="1143" t="str">
        <f>'Class-9'!$AN$3</f>
        <v>SANSKRIT</v>
      </c>
      <c r="D291" s="1144"/>
      <c r="E291" s="493">
        <f>IF($J277="TC",0,IF($J277="Nso",0,VLOOKUP($A274,'Class-9'!$B$9:$EX$108,39,0)))</f>
        <v>0</v>
      </c>
      <c r="F291" s="493">
        <f>IF($J277="TC",0,IF($J277="TC",0,IF($J277="Nso",0,VLOOKUP($A274,'Class-9'!$B$9:$EX$108,40,0))))</f>
        <v>0</v>
      </c>
      <c r="G291" s="496">
        <f t="shared" si="28"/>
        <v>0</v>
      </c>
      <c r="H291" s="497">
        <f>IF($J277="TC",0,IF($J277="Nso",0,VLOOKUP($A274,'Class-9'!$B$9:$EX$108,42,0)))</f>
        <v>0</v>
      </c>
      <c r="I291" s="493">
        <f>IF($J277="TC",0,IF($J277="Nso",0,VLOOKUP($A274,'Class-9'!$B$9:$EX$108,43,0)))</f>
        <v>0</v>
      </c>
      <c r="J291" s="496">
        <f t="shared" si="29"/>
        <v>0</v>
      </c>
      <c r="K291" s="493">
        <f>IF($J277="TC",0,IF($J277="Nso",0,VLOOKUP($A274,'Class-9'!$B$9:$EX$108,45,0)))</f>
        <v>0</v>
      </c>
      <c r="L291" s="493">
        <f>IF($J277="Nso",0,VLOOKUP($A274,'Class-9'!$B$9:$EX$108,46,0))</f>
        <v>0</v>
      </c>
      <c r="M291" s="496">
        <f t="shared" si="30"/>
        <v>0</v>
      </c>
      <c r="N291" s="493">
        <f t="shared" si="31"/>
        <v>0</v>
      </c>
      <c r="O291" s="495" t="str">
        <f>IF($J277="TC",0,IF($J277="Nso",0,VLOOKUP($A274,'Class-9'!$B$9:$EX$108,52,0)))</f>
        <v/>
      </c>
    </row>
    <row r="292" spans="1:15" ht="42.75" customHeight="1">
      <c r="A292" s="1084"/>
      <c r="B292" s="60" t="s">
        <v>79</v>
      </c>
      <c r="C292" s="1143" t="str">
        <f>'Class-9'!$BB$3</f>
        <v>SCIENCE</v>
      </c>
      <c r="D292" s="1144"/>
      <c r="E292" s="493">
        <f>IF($J277="TC",0,IF($J277="Nso",0,VLOOKUP($A274,'Class-9'!$B$9:$EX$108,53,0)))</f>
        <v>0</v>
      </c>
      <c r="F292" s="493">
        <f>IF($J277="TC",0,IF($J277="Nso",0,VLOOKUP($A274,'Class-9'!$B$9:$EX$108,54,0)))</f>
        <v>0</v>
      </c>
      <c r="G292" s="496">
        <f t="shared" si="28"/>
        <v>0</v>
      </c>
      <c r="H292" s="497">
        <f>IF($J277="TC",0,IF($J277="Nso",0,VLOOKUP($A274,'Class-9'!$B$9:$EX$108,56,0)))</f>
        <v>0</v>
      </c>
      <c r="I292" s="493">
        <f>IF($J277="TC",0,IF($J277="Nso",0,VLOOKUP($A274,'Class-9'!$B$9:$EX$108,57,0)))</f>
        <v>0</v>
      </c>
      <c r="J292" s="496">
        <f t="shared" si="29"/>
        <v>0</v>
      </c>
      <c r="K292" s="493">
        <f>IF($J277="TC",0,IF($J277="Nso",0,VLOOKUP($A274,'Class-9'!$B$9:$EX$108,59,0)))</f>
        <v>0</v>
      </c>
      <c r="L292" s="493">
        <f>IF($J277="Nso",0,VLOOKUP($A274,'Class-9'!$B$9:$EX$108,60,0))</f>
        <v>0</v>
      </c>
      <c r="M292" s="496">
        <f t="shared" si="30"/>
        <v>0</v>
      </c>
      <c r="N292" s="493">
        <f t="shared" si="31"/>
        <v>0</v>
      </c>
      <c r="O292" s="495" t="str">
        <f>IF($J277="TC",0,IF($J277="Nso",0,VLOOKUP($A274,'Class-9'!$B$9:$EX$108,66,0)))</f>
        <v/>
      </c>
    </row>
    <row r="293" spans="1:15" ht="42.75" customHeight="1">
      <c r="A293" s="1084"/>
      <c r="B293" s="60" t="s">
        <v>79</v>
      </c>
      <c r="C293" s="1143" t="str">
        <f>'Class-9'!$BP$3</f>
        <v>MATHEMATICS</v>
      </c>
      <c r="D293" s="1144"/>
      <c r="E293" s="493">
        <f>IF($J277="TC",0,IF($J277="Nso",0,VLOOKUP($A274,'Class-9'!$B$9:$EX$108,67,0)))</f>
        <v>0</v>
      </c>
      <c r="F293" s="493">
        <f>IF($J277="TC",0,IF($J277="Nso",0,VLOOKUP($A274,'Class-9'!$B$9:$EX$108,68,0)))</f>
        <v>0</v>
      </c>
      <c r="G293" s="496">
        <f t="shared" si="28"/>
        <v>0</v>
      </c>
      <c r="H293" s="497">
        <f>IF($J277="TC",0,IF($J277="Nso",0,VLOOKUP($A274,'Class-9'!$B$9:$EX$108,70,0)))</f>
        <v>0</v>
      </c>
      <c r="I293" s="493">
        <f>IF($J277="TC",0,IF($J277="Nso",0,VLOOKUP($A274,'Class-9'!$B$9:$EX$108,71,0)))</f>
        <v>0</v>
      </c>
      <c r="J293" s="496">
        <f t="shared" si="29"/>
        <v>0</v>
      </c>
      <c r="K293" s="493">
        <f>IF($J277="TC",0,IF($J277="Nso",0,VLOOKUP($A274,'Class-9'!$B$9:$EX$108,73,0)))</f>
        <v>0</v>
      </c>
      <c r="L293" s="493">
        <f>IF($J277="Nso",0,VLOOKUP($A274,'Class-9'!$B$9:$EX$108,74,0))</f>
        <v>0</v>
      </c>
      <c r="M293" s="496">
        <f t="shared" si="30"/>
        <v>0</v>
      </c>
      <c r="N293" s="493">
        <f t="shared" si="31"/>
        <v>0</v>
      </c>
      <c r="O293" s="495" t="str">
        <f>IF($J277="TC",0,IF($J277="Nso",0,VLOOKUP($A274,'Class-9'!$B$9:$EX$108,80,0)))</f>
        <v/>
      </c>
    </row>
    <row r="294" spans="1:15" ht="42.75" customHeight="1" thickBot="1">
      <c r="A294" s="1084"/>
      <c r="B294" s="60" t="s">
        <v>79</v>
      </c>
      <c r="C294" s="1117" t="str">
        <f>'Class-9'!$CD$3</f>
        <v>SOCIAL SCIENCE</v>
      </c>
      <c r="D294" s="1118"/>
      <c r="E294" s="493">
        <f>IF($J277="TC",0,IF($J277="Nso",0,VLOOKUP($A274,'Class-9'!$B$9:$EX$108,81,0)))</f>
        <v>0</v>
      </c>
      <c r="F294" s="493">
        <f>IF($J277="TC",0,IF($J277="Nso",0,VLOOKUP($A274,'Class-9'!$B$9:$EX$108,82,0)))</f>
        <v>0</v>
      </c>
      <c r="G294" s="498">
        <f t="shared" si="28"/>
        <v>0</v>
      </c>
      <c r="H294" s="499">
        <f>IF($J277="TC",0,IF($J277="Nso",0,VLOOKUP($A274,'Class-9'!$B$9:$EX$108,84,0)))</f>
        <v>0</v>
      </c>
      <c r="I294" s="493">
        <f>IF($J277="TC",0,IF($J277="Nso",0,VLOOKUP($A274,'Class-9'!$B$9:$EX$108,85,0)))</f>
        <v>0</v>
      </c>
      <c r="J294" s="498">
        <f t="shared" si="29"/>
        <v>0</v>
      </c>
      <c r="K294" s="493">
        <f>IF($J277="TC",0,IF($J277="Nso",0,VLOOKUP($A274,'Class-9'!$B$9:$EX$108,87,0)))</f>
        <v>0</v>
      </c>
      <c r="L294" s="493">
        <f>IF($J277="Nso",0,VLOOKUP($A274,'Class-9'!$B$9:$EX$108,88,0))</f>
        <v>0</v>
      </c>
      <c r="M294" s="498">
        <f t="shared" si="30"/>
        <v>0</v>
      </c>
      <c r="N294" s="493">
        <f t="shared" si="31"/>
        <v>0</v>
      </c>
      <c r="O294" s="495" t="str">
        <f>IF($J277="TC",0,IF($J277="Nso",0,VLOOKUP($A274,'Class-9'!$B$9:$EX$108,94,0)))</f>
        <v/>
      </c>
    </row>
    <row r="295" spans="1:15" ht="36" customHeight="1">
      <c r="A295" s="1084"/>
      <c r="B295" s="60" t="s">
        <v>79</v>
      </c>
      <c r="C295" s="1119" t="s">
        <v>92</v>
      </c>
      <c r="D295" s="1120"/>
      <c r="E295" s="1121"/>
      <c r="F295" s="1125" t="s">
        <v>93</v>
      </c>
      <c r="G295" s="1126"/>
      <c r="H295" s="1127" t="s">
        <v>94</v>
      </c>
      <c r="I295" s="1128"/>
      <c r="J295" s="1129" t="s">
        <v>47</v>
      </c>
      <c r="K295" s="1130"/>
      <c r="L295" s="350" t="s">
        <v>114</v>
      </c>
      <c r="M295" s="1131" t="s">
        <v>45</v>
      </c>
      <c r="N295" s="1132"/>
      <c r="O295" s="61" t="s">
        <v>49</v>
      </c>
    </row>
    <row r="296" spans="1:15" ht="36" customHeight="1" thickBot="1">
      <c r="A296" s="1084"/>
      <c r="B296" s="60" t="s">
        <v>79</v>
      </c>
      <c r="C296" s="1122"/>
      <c r="D296" s="1123"/>
      <c r="E296" s="1124"/>
      <c r="F296" s="1133">
        <f>IF($J277="TC",0,IF($J277="Nso",0,VLOOKUP($A274,'Class-9'!$B$9:$EX$108,146,0)))</f>
        <v>0</v>
      </c>
      <c r="G296" s="1134"/>
      <c r="H296" s="1133">
        <f>IF($J277="TC",0,IF($J277="Nso",0,VLOOKUP($A274,'Class-9'!$B$9:$EX$108,147,0)))</f>
        <v>0</v>
      </c>
      <c r="I296" s="1134"/>
      <c r="J296" s="1135">
        <f>IF($J277="TC",0,IF($J277="Nso",0,VLOOKUP($A274,'Class-9'!$B$9:$EX$108,148,0)))</f>
        <v>0</v>
      </c>
      <c r="K296" s="1136"/>
      <c r="L296" s="349" t="str">
        <f>IF($J277="TC",0,IF($J277="Nso",0,VLOOKUP($A274,'Class-9'!$B$9:$EX$108,149,0)))</f>
        <v/>
      </c>
      <c r="M296" s="1137" t="str">
        <f>IF($J277="TC","TC",IF($J277="Nso","NSO",VLOOKUP($A274,'Class-9'!$B$9:$EX$108,150,0)))</f>
        <v/>
      </c>
      <c r="N296" s="1138"/>
      <c r="O296" s="123" t="str">
        <f>IF($J277="Nso",0,VLOOKUP($A274,'Class-9'!$B$9:$EX$108,152,0))</f>
        <v/>
      </c>
    </row>
    <row r="297" spans="1:15" ht="36" customHeight="1">
      <c r="A297" s="1084"/>
      <c r="B297" s="60" t="s">
        <v>79</v>
      </c>
      <c r="C297" s="1186" t="s">
        <v>65</v>
      </c>
      <c r="D297" s="1187"/>
      <c r="E297" s="1187"/>
      <c r="F297" s="1187"/>
      <c r="G297" s="1187"/>
      <c r="H297" s="1188"/>
      <c r="I297" s="1189" t="s">
        <v>66</v>
      </c>
      <c r="J297" s="1190"/>
      <c r="K297" s="1190"/>
      <c r="L297" s="124">
        <f>VLOOKUP($A274,'Class-9'!$B$9:$EX$108,143,0)</f>
        <v>0</v>
      </c>
      <c r="M297" s="1191" t="s">
        <v>126</v>
      </c>
      <c r="N297" s="1192"/>
      <c r="O297" s="1193"/>
    </row>
    <row r="298" spans="1:15" ht="36" customHeight="1" thickBot="1">
      <c r="A298" s="1084"/>
      <c r="B298" s="60" t="s">
        <v>79</v>
      </c>
      <c r="C298" s="1194" t="s">
        <v>60</v>
      </c>
      <c r="D298" s="1195"/>
      <c r="E298" s="1195"/>
      <c r="F298" s="1196" t="s">
        <v>197</v>
      </c>
      <c r="G298" s="1196"/>
      <c r="H298" s="351" t="s">
        <v>53</v>
      </c>
      <c r="I298" s="1197" t="s">
        <v>67</v>
      </c>
      <c r="J298" s="1198"/>
      <c r="K298" s="1198"/>
      <c r="L298" s="174">
        <f>VLOOKUP($A274,'Class-9'!$B$9:$EX$108,144,0)</f>
        <v>0</v>
      </c>
      <c r="M298" s="1199" t="str">
        <f>IF($J277="TC",0,IF($J277="Nso",0,VLOOKUP($A274,'Class-9'!$B$9:$EX$108,145,0)))</f>
        <v/>
      </c>
      <c r="N298" s="1200"/>
      <c r="O298" s="1201"/>
    </row>
    <row r="299" spans="1:15" ht="36" customHeight="1">
      <c r="A299" s="1084"/>
      <c r="B299" s="60" t="s">
        <v>79</v>
      </c>
      <c r="C299" s="1194"/>
      <c r="D299" s="1195"/>
      <c r="E299" s="1195"/>
      <c r="F299" s="1196"/>
      <c r="G299" s="1196"/>
      <c r="H299" s="490" t="s">
        <v>203</v>
      </c>
      <c r="I299" s="1202" t="s">
        <v>68</v>
      </c>
      <c r="J299" s="1203"/>
      <c r="K299" s="1203"/>
      <c r="L299" s="1204">
        <f>IF($J277="TC","Transferred",IF($J277="Nso","NameSeparated",VLOOKUP($A274,'Class-9'!$B$9:$EX$108,153,0)))</f>
        <v>0</v>
      </c>
      <c r="M299" s="1204"/>
      <c r="N299" s="1204"/>
      <c r="O299" s="1205"/>
    </row>
    <row r="300" spans="1:15" s="489" customFormat="1" ht="28.5" customHeight="1">
      <c r="A300" s="1084"/>
      <c r="B300" s="488" t="s">
        <v>79</v>
      </c>
      <c r="C300" s="1242" t="str">
        <f>'Class-9'!$CR$3</f>
        <v>Foundation Of Information Tech.</v>
      </c>
      <c r="D300" s="1243"/>
      <c r="E300" s="1244"/>
      <c r="F300" s="1245" t="str">
        <f>IF($J277="TC",0,IF($J277="Nso",0,VLOOKUP($A274,'Class-9'!$B$9:$GA$108,170,0)))</f>
        <v>0/200</v>
      </c>
      <c r="G300" s="1245"/>
      <c r="H300" s="491">
        <f>IF($J277="TC",0,IF($J277="Nso",0,VLOOKUP($A274,'Class-9'!$B$9:$GA$108,106,0)))</f>
        <v>0</v>
      </c>
      <c r="I300" s="1170" t="s">
        <v>81</v>
      </c>
      <c r="J300" s="1171"/>
      <c r="K300" s="1171"/>
      <c r="L300" s="1172">
        <f>'Class-9'!$T$2</f>
        <v>44676</v>
      </c>
      <c r="M300" s="1173"/>
      <c r="N300" s="1173"/>
      <c r="O300" s="1174"/>
    </row>
    <row r="301" spans="1:15" s="489" customFormat="1" ht="28.5" customHeight="1">
      <c r="A301" s="1084"/>
      <c r="B301" s="488" t="s">
        <v>79</v>
      </c>
      <c r="C301" s="1175" t="str">
        <f>'Class-9'!$DD$3</f>
        <v>Health &amp; Phy. Edu.</v>
      </c>
      <c r="D301" s="1169"/>
      <c r="E301" s="1169"/>
      <c r="F301" s="1263" t="str">
        <f>IF($J277="TC",0,IF($J277="Nso",0,VLOOKUP($A274,'Class-9'!$B$9:$GA$108,174,0)))</f>
        <v>0/200</v>
      </c>
      <c r="G301" s="1264"/>
      <c r="H301" s="491">
        <f>IF($J277="TC",0,IF($J277="Nso",0,VLOOKUP($A274,'Class-9'!$B$9:$GA$108,118,0)))</f>
        <v>0</v>
      </c>
      <c r="I301" s="1178"/>
      <c r="J301" s="1179"/>
      <c r="K301" s="1179"/>
      <c r="L301" s="1179"/>
      <c r="M301" s="1179"/>
      <c r="N301" s="1179"/>
      <c r="O301" s="1180"/>
    </row>
    <row r="302" spans="1:15" s="489" customFormat="1" ht="28.5" customHeight="1">
      <c r="A302" s="1084"/>
      <c r="B302" s="488" t="s">
        <v>79</v>
      </c>
      <c r="C302" s="1184" t="str">
        <f>'Class-9'!$DP$3</f>
        <v>S.U.P.W.</v>
      </c>
      <c r="D302" s="1185"/>
      <c r="E302" s="1185"/>
      <c r="F302" s="1263" t="str">
        <f>IF($J277="TC",0,IF($J277="Nso",0,VLOOKUP($A274,'Class-9'!$B$9:$GA$108,178,0)))</f>
        <v>0/100</v>
      </c>
      <c r="G302" s="1264"/>
      <c r="H302" s="491">
        <f>IF($J277="TC",0,IF($J277="Nso",0,VLOOKUP($A274,'Class-9'!$B$9:$GA$108,124,0)))</f>
        <v>0</v>
      </c>
      <c r="I302" s="1181"/>
      <c r="J302" s="1182"/>
      <c r="K302" s="1182"/>
      <c r="L302" s="1182"/>
      <c r="M302" s="1182"/>
      <c r="N302" s="1182"/>
      <c r="O302" s="1183"/>
    </row>
    <row r="303" spans="1:15" s="489" customFormat="1" ht="28.5" customHeight="1">
      <c r="A303" s="1084"/>
      <c r="B303" s="488"/>
      <c r="C303" s="1184" t="str">
        <f>'Class-9'!$DV$3</f>
        <v>ART EDUCATION</v>
      </c>
      <c r="D303" s="1185"/>
      <c r="E303" s="1185"/>
      <c r="F303" s="1263" t="str">
        <f>IF($J276="TC",0,IF($J276="Nso",0,VLOOKUP($A274,'Class-9'!$B$9:$GA$108,182,0)))</f>
        <v>0/100</v>
      </c>
      <c r="G303" s="1264"/>
      <c r="H303" s="491">
        <f>IF($J276="TC",0,IF($J276="Nso",0,VLOOKUP($A274,'Class-9'!$B$9:$GA$108,130,0)))</f>
        <v>0</v>
      </c>
      <c r="I303" s="1237" t="s">
        <v>95</v>
      </c>
      <c r="J303" s="1221"/>
      <c r="K303" s="1221"/>
      <c r="L303" s="1221"/>
      <c r="M303" s="1221"/>
      <c r="N303" s="1221"/>
      <c r="O303" s="1222"/>
    </row>
    <row r="304" spans="1:15" s="489" customFormat="1" ht="28.5" customHeight="1" thickBot="1">
      <c r="A304" s="1084"/>
      <c r="B304" s="488" t="s">
        <v>79</v>
      </c>
      <c r="C304" s="1238" t="str">
        <f>'Class-9'!$EB$3</f>
        <v>H &amp; C RAJ</v>
      </c>
      <c r="D304" s="1239"/>
      <c r="E304" s="1239"/>
      <c r="F304" s="1251" t="str">
        <f>IF($J277="TC",0,IF($J277="Nso",0,VLOOKUP($A274,'Class-9'!$B$9:$GZ$108,186,0)))</f>
        <v>0/200</v>
      </c>
      <c r="G304" s="1252"/>
      <c r="H304" s="492">
        <f>IF($J277="TC",0,IF($J277="Nso",0,VLOOKUP($A274,'Class-9'!$B$9:$GAZ$108,142,0)))</f>
        <v>0</v>
      </c>
      <c r="I304" s="1237" t="s">
        <v>74</v>
      </c>
      <c r="J304" s="1221"/>
      <c r="K304" s="1221"/>
      <c r="L304" s="1221"/>
      <c r="M304" s="1221"/>
      <c r="N304" s="1221"/>
      <c r="O304" s="1222"/>
    </row>
    <row r="305" spans="1:16" ht="28.5" customHeight="1">
      <c r="A305" s="1084"/>
      <c r="B305" s="49" t="s">
        <v>79</v>
      </c>
      <c r="C305" s="1209" t="s">
        <v>205</v>
      </c>
      <c r="D305" s="1210"/>
      <c r="E305" s="1211"/>
      <c r="F305" s="1253" t="s">
        <v>206</v>
      </c>
      <c r="G305" s="1254"/>
      <c r="H305" s="500" t="s">
        <v>34</v>
      </c>
      <c r="I305" s="1220" t="s">
        <v>75</v>
      </c>
      <c r="J305" s="1221"/>
      <c r="K305" s="1221"/>
      <c r="L305" s="1221"/>
      <c r="M305" s="1221"/>
      <c r="N305" s="1221"/>
      <c r="O305" s="1222"/>
    </row>
    <row r="306" spans="1:16" ht="28.5" customHeight="1">
      <c r="A306" s="1084"/>
      <c r="B306" s="49" t="s">
        <v>79</v>
      </c>
      <c r="C306" s="1212"/>
      <c r="D306" s="1213"/>
      <c r="E306" s="1214"/>
      <c r="F306" s="1246" t="s">
        <v>207</v>
      </c>
      <c r="G306" s="1247"/>
      <c r="H306" s="501" t="s">
        <v>204</v>
      </c>
      <c r="I306" s="1225" t="s">
        <v>76</v>
      </c>
      <c r="J306" s="1226"/>
      <c r="K306" s="1226"/>
      <c r="L306" s="1226"/>
      <c r="M306" s="1226"/>
      <c r="N306" s="1226"/>
      <c r="O306" s="1227"/>
    </row>
    <row r="307" spans="1:16" ht="28.5" customHeight="1">
      <c r="A307" s="1084"/>
      <c r="B307" s="49" t="s">
        <v>79</v>
      </c>
      <c r="C307" s="1212"/>
      <c r="D307" s="1213"/>
      <c r="E307" s="1214"/>
      <c r="F307" s="1246" t="s">
        <v>211</v>
      </c>
      <c r="G307" s="1247"/>
      <c r="H307" s="501" t="s">
        <v>69</v>
      </c>
      <c r="I307" s="1228"/>
      <c r="J307" s="1229"/>
      <c r="K307" s="1229"/>
      <c r="L307" s="1229"/>
      <c r="M307" s="1229"/>
      <c r="N307" s="1229"/>
      <c r="O307" s="1230"/>
    </row>
    <row r="308" spans="1:16" ht="28.5" customHeight="1">
      <c r="A308" s="1084"/>
      <c r="B308" s="49" t="s">
        <v>79</v>
      </c>
      <c r="C308" s="1212"/>
      <c r="D308" s="1213"/>
      <c r="E308" s="1214"/>
      <c r="F308" s="1246" t="s">
        <v>212</v>
      </c>
      <c r="G308" s="1247"/>
      <c r="H308" s="501" t="s">
        <v>70</v>
      </c>
      <c r="I308" s="1228"/>
      <c r="J308" s="1229"/>
      <c r="K308" s="1229"/>
      <c r="L308" s="1229"/>
      <c r="M308" s="1229"/>
      <c r="N308" s="1229"/>
      <c r="O308" s="1230"/>
    </row>
    <row r="309" spans="1:16" ht="28.5" customHeight="1">
      <c r="A309" s="1084"/>
      <c r="B309" s="49" t="s">
        <v>79</v>
      </c>
      <c r="C309" s="1212"/>
      <c r="D309" s="1213"/>
      <c r="E309" s="1214"/>
      <c r="F309" s="1246" t="s">
        <v>125</v>
      </c>
      <c r="G309" s="1247"/>
      <c r="H309" s="501" t="s">
        <v>72</v>
      </c>
      <c r="I309" s="1231" t="s">
        <v>96</v>
      </c>
      <c r="J309" s="1232"/>
      <c r="K309" s="1232"/>
      <c r="L309" s="1232"/>
      <c r="M309" s="1232"/>
      <c r="N309" s="1232"/>
      <c r="O309" s="1233"/>
    </row>
    <row r="310" spans="1:16" ht="28.5" customHeight="1" thickBot="1">
      <c r="A310" s="1084"/>
      <c r="B310" s="62" t="s">
        <v>79</v>
      </c>
      <c r="C310" s="1215"/>
      <c r="D310" s="1216"/>
      <c r="E310" s="1217"/>
      <c r="F310" s="1248" t="s">
        <v>208</v>
      </c>
      <c r="G310" s="1249"/>
      <c r="H310" s="502" t="s">
        <v>71</v>
      </c>
      <c r="I310" s="1234"/>
      <c r="J310" s="1235"/>
      <c r="K310" s="1235"/>
      <c r="L310" s="1235"/>
      <c r="M310" s="1235"/>
      <c r="N310" s="1235"/>
      <c r="O310" s="1236"/>
    </row>
    <row r="311" spans="1:16" ht="117.75" customHeight="1" thickTop="1">
      <c r="A311" s="1250"/>
      <c r="B311" s="1250"/>
      <c r="C311" s="1250"/>
      <c r="D311" s="1250"/>
      <c r="E311" s="1250"/>
      <c r="F311" s="1250"/>
      <c r="G311" s="1250"/>
      <c r="H311" s="1250"/>
      <c r="I311" s="1250"/>
      <c r="J311" s="1250"/>
      <c r="K311" s="1250"/>
      <c r="L311" s="1250"/>
      <c r="M311" s="1250"/>
      <c r="N311" s="1250"/>
      <c r="O311" s="1250"/>
    </row>
    <row r="312" spans="1:16">
      <c r="B312" s="505"/>
      <c r="C312" s="506"/>
      <c r="D312" s="506"/>
      <c r="E312" s="506"/>
      <c r="F312" s="506"/>
      <c r="G312" s="506"/>
      <c r="H312" s="506"/>
      <c r="I312" s="506"/>
      <c r="J312" s="506"/>
      <c r="K312" s="506"/>
      <c r="L312" s="506"/>
      <c r="M312" s="506"/>
      <c r="N312" s="506"/>
      <c r="O312" s="506"/>
    </row>
    <row r="313" spans="1:16" ht="24.75" customHeight="1" thickBot="1">
      <c r="A313" s="504">
        <f>A274+1</f>
        <v>9</v>
      </c>
      <c r="B313" s="1083" t="s">
        <v>56</v>
      </c>
      <c r="C313" s="1083"/>
      <c r="D313" s="1083"/>
      <c r="E313" s="1083"/>
      <c r="F313" s="1083"/>
      <c r="G313" s="1083"/>
      <c r="H313" s="1083"/>
      <c r="I313" s="1083"/>
      <c r="J313" s="1083"/>
      <c r="K313" s="1083"/>
      <c r="L313" s="1083"/>
      <c r="M313" s="1083"/>
      <c r="N313" s="1083"/>
      <c r="O313" s="1083"/>
    </row>
    <row r="314" spans="1:16" ht="68.25" customHeight="1" thickTop="1">
      <c r="A314" s="1084"/>
      <c r="B314" s="1085"/>
      <c r="C314" s="1086"/>
      <c r="D314" s="1089" t="str">
        <f>Master!$E$8</f>
        <v>Govt. Sr. Secondary School Raimalwada</v>
      </c>
      <c r="E314" s="1090"/>
      <c r="F314" s="1090"/>
      <c r="G314" s="1090"/>
      <c r="H314" s="1090"/>
      <c r="I314" s="1090"/>
      <c r="J314" s="1090"/>
      <c r="K314" s="1090"/>
      <c r="L314" s="1090"/>
      <c r="M314" s="1090"/>
      <c r="N314" s="1090"/>
      <c r="O314" s="1091"/>
    </row>
    <row r="315" spans="1:16" ht="36" customHeight="1" thickBot="1">
      <c r="A315" s="1084"/>
      <c r="B315" s="1087"/>
      <c r="C315" s="1088"/>
      <c r="D315" s="1092" t="str">
        <f>Master!$E$11</f>
        <v>P.S.-Bapini (Jodhpur)</v>
      </c>
      <c r="E315" s="1093"/>
      <c r="F315" s="1093"/>
      <c r="G315" s="1093"/>
      <c r="H315" s="1093"/>
      <c r="I315" s="1093"/>
      <c r="J315" s="1093"/>
      <c r="K315" s="1093"/>
      <c r="L315" s="1093"/>
      <c r="M315" s="1093"/>
      <c r="N315" s="1093"/>
      <c r="O315" s="1094"/>
    </row>
    <row r="316" spans="1:16" ht="36" customHeight="1">
      <c r="A316" s="1084"/>
      <c r="B316" s="352"/>
      <c r="C316" s="1095" t="s">
        <v>188</v>
      </c>
      <c r="D316" s="1096"/>
      <c r="E316" s="1096"/>
      <c r="F316" s="1096"/>
      <c r="G316" s="1097"/>
      <c r="H316" s="1104" t="s">
        <v>161</v>
      </c>
      <c r="I316" s="1104"/>
      <c r="J316" s="1107">
        <f>VLOOKUP($A313,'Class-9'!$B$9:$K$108,6)</f>
        <v>0</v>
      </c>
      <c r="K316" s="1108"/>
      <c r="L316" s="1113" t="s">
        <v>77</v>
      </c>
      <c r="M316" s="1114"/>
      <c r="N316" s="1115" t="str">
        <f>Master!$E$14</f>
        <v>08151106901</v>
      </c>
      <c r="O316" s="1116"/>
    </row>
    <row r="317" spans="1:16" ht="36" customHeight="1">
      <c r="A317" s="1084"/>
      <c r="B317" s="47"/>
      <c r="C317" s="1098"/>
      <c r="D317" s="1099"/>
      <c r="E317" s="1099"/>
      <c r="F317" s="1099"/>
      <c r="G317" s="1100"/>
      <c r="H317" s="1105"/>
      <c r="I317" s="1105"/>
      <c r="J317" s="1109"/>
      <c r="K317" s="1110"/>
      <c r="L317" s="1071" t="s">
        <v>73</v>
      </c>
      <c r="M317" s="1072"/>
      <c r="N317" s="1072"/>
      <c r="O317" s="1073"/>
      <c r="P317" s="165" t="s">
        <v>196</v>
      </c>
    </row>
    <row r="318" spans="1:16" ht="36" customHeight="1" thickBot="1">
      <c r="A318" s="1084"/>
      <c r="B318" s="47"/>
      <c r="C318" s="1101"/>
      <c r="D318" s="1102"/>
      <c r="E318" s="1102"/>
      <c r="F318" s="1102"/>
      <c r="G318" s="1103"/>
      <c r="H318" s="1106"/>
      <c r="I318" s="1106"/>
      <c r="J318" s="1111"/>
      <c r="K318" s="1112"/>
      <c r="L318" s="1074" t="s">
        <v>57</v>
      </c>
      <c r="M318" s="1075"/>
      <c r="N318" s="1076" t="str">
        <f>Master!$E$6</f>
        <v>2021-22</v>
      </c>
      <c r="O318" s="1077"/>
    </row>
    <row r="319" spans="1:16" ht="42.75" customHeight="1">
      <c r="A319" s="1084"/>
      <c r="B319" s="49" t="s">
        <v>79</v>
      </c>
      <c r="C319" s="1255" t="s">
        <v>22</v>
      </c>
      <c r="D319" s="1256"/>
      <c r="E319" s="1256"/>
      <c r="F319" s="1257"/>
      <c r="G319" s="485" t="s">
        <v>186</v>
      </c>
      <c r="H319" s="1258">
        <f>VLOOKUP($A313,'Class-9'!$B$9:$EX$108,4,0)</f>
        <v>0</v>
      </c>
      <c r="I319" s="1258"/>
      <c r="J319" s="1258"/>
      <c r="K319" s="1258"/>
      <c r="L319" s="1258"/>
      <c r="M319" s="1258"/>
      <c r="N319" s="1258"/>
      <c r="O319" s="1259"/>
    </row>
    <row r="320" spans="1:16" ht="42.75" customHeight="1">
      <c r="A320" s="1084"/>
      <c r="B320" s="49" t="s">
        <v>79</v>
      </c>
      <c r="C320" s="1260" t="s">
        <v>24</v>
      </c>
      <c r="D320" s="1261"/>
      <c r="E320" s="1261"/>
      <c r="F320" s="1262"/>
      <c r="G320" s="486" t="s">
        <v>186</v>
      </c>
      <c r="H320" s="1265">
        <f>VLOOKUP($A313,'Class-9'!$B$9:$EX$108,7,0)</f>
        <v>0</v>
      </c>
      <c r="I320" s="1265"/>
      <c r="J320" s="1265"/>
      <c r="K320" s="1265"/>
      <c r="L320" s="1265"/>
      <c r="M320" s="1265"/>
      <c r="N320" s="1265"/>
      <c r="O320" s="1266"/>
    </row>
    <row r="321" spans="1:15" ht="42.75" customHeight="1">
      <c r="A321" s="1084"/>
      <c r="B321" s="49" t="s">
        <v>79</v>
      </c>
      <c r="C321" s="1260" t="s">
        <v>25</v>
      </c>
      <c r="D321" s="1261"/>
      <c r="E321" s="1261"/>
      <c r="F321" s="1262"/>
      <c r="G321" s="486" t="s">
        <v>186</v>
      </c>
      <c r="H321" s="1265">
        <f>VLOOKUP($A313,'Class-9'!$B$9:$EX$108,8,0)</f>
        <v>0</v>
      </c>
      <c r="I321" s="1265"/>
      <c r="J321" s="1265"/>
      <c r="K321" s="1265"/>
      <c r="L321" s="1265"/>
      <c r="M321" s="1265"/>
      <c r="N321" s="1265"/>
      <c r="O321" s="1266"/>
    </row>
    <row r="322" spans="1:15" ht="42.75" customHeight="1">
      <c r="A322" s="1084"/>
      <c r="B322" s="49" t="s">
        <v>79</v>
      </c>
      <c r="C322" s="1260" t="s">
        <v>58</v>
      </c>
      <c r="D322" s="1261"/>
      <c r="E322" s="1261"/>
      <c r="F322" s="1262"/>
      <c r="G322" s="486" t="s">
        <v>186</v>
      </c>
      <c r="H322" s="1265">
        <f>VLOOKUP($A313,'Class-9'!$B$9:$EX$108,9,0)</f>
        <v>0</v>
      </c>
      <c r="I322" s="1265"/>
      <c r="J322" s="1265"/>
      <c r="K322" s="1265"/>
      <c r="L322" s="1265"/>
      <c r="M322" s="1265"/>
      <c r="N322" s="1265"/>
      <c r="O322" s="1266"/>
    </row>
    <row r="323" spans="1:15" ht="42.75" customHeight="1">
      <c r="A323" s="1084"/>
      <c r="B323" s="49" t="s">
        <v>79</v>
      </c>
      <c r="C323" s="1260" t="s">
        <v>59</v>
      </c>
      <c r="D323" s="1261"/>
      <c r="E323" s="1261"/>
      <c r="F323" s="1262"/>
      <c r="G323" s="486" t="s">
        <v>186</v>
      </c>
      <c r="H323" s="1281" t="str">
        <f>CONCATENATE('Class-9'!$G$4,'Class-9'!$J$4)</f>
        <v>9(A)</v>
      </c>
      <c r="I323" s="1265"/>
      <c r="J323" s="1265"/>
      <c r="K323" s="1265"/>
      <c r="L323" s="1265"/>
      <c r="M323" s="1265"/>
      <c r="N323" s="1265"/>
      <c r="O323" s="1266"/>
    </row>
    <row r="324" spans="1:15" ht="42.75" customHeight="1" thickBot="1">
      <c r="A324" s="1084"/>
      <c r="B324" s="49" t="s">
        <v>79</v>
      </c>
      <c r="C324" s="1282" t="s">
        <v>27</v>
      </c>
      <c r="D324" s="1283"/>
      <c r="E324" s="1283"/>
      <c r="F324" s="1284"/>
      <c r="G324" s="487" t="s">
        <v>186</v>
      </c>
      <c r="H324" s="1285">
        <f>VLOOKUP($A313,'Class-9'!$B$9:$EX$108,10,0)</f>
        <v>0</v>
      </c>
      <c r="I324" s="1285"/>
      <c r="J324" s="1285"/>
      <c r="K324" s="1285"/>
      <c r="L324" s="1285"/>
      <c r="M324" s="1285"/>
      <c r="N324" s="1285"/>
      <c r="O324" s="1286"/>
    </row>
    <row r="325" spans="1:15" ht="42.75" customHeight="1">
      <c r="A325" s="1084"/>
      <c r="B325" s="60" t="s">
        <v>79</v>
      </c>
      <c r="C325" s="1287" t="s">
        <v>60</v>
      </c>
      <c r="D325" s="1288"/>
      <c r="E325" s="1267" t="s">
        <v>83</v>
      </c>
      <c r="F325" s="1267" t="s">
        <v>84</v>
      </c>
      <c r="G325" s="1274" t="s">
        <v>33</v>
      </c>
      <c r="H325" s="1276" t="s">
        <v>61</v>
      </c>
      <c r="I325" s="1276"/>
      <c r="J325" s="1277"/>
      <c r="K325" s="1278" t="s">
        <v>100</v>
      </c>
      <c r="L325" s="1279"/>
      <c r="M325" s="1280"/>
      <c r="N325" s="1267" t="s">
        <v>91</v>
      </c>
      <c r="O325" s="1269" t="s">
        <v>209</v>
      </c>
    </row>
    <row r="326" spans="1:15" ht="42.75" customHeight="1">
      <c r="A326" s="1084"/>
      <c r="B326" s="60"/>
      <c r="C326" s="1289"/>
      <c r="D326" s="1290"/>
      <c r="E326" s="1268"/>
      <c r="F326" s="1268"/>
      <c r="G326" s="1275"/>
      <c r="H326" s="479" t="s">
        <v>32</v>
      </c>
      <c r="I326" s="480" t="s">
        <v>199</v>
      </c>
      <c r="J326" s="481" t="s">
        <v>33</v>
      </c>
      <c r="K326" s="479" t="s">
        <v>32</v>
      </c>
      <c r="L326" s="480" t="s">
        <v>199</v>
      </c>
      <c r="M326" s="481" t="s">
        <v>33</v>
      </c>
      <c r="N326" s="1268"/>
      <c r="O326" s="1270"/>
    </row>
    <row r="327" spans="1:15" ht="42.75" customHeight="1" thickBot="1">
      <c r="A327" s="1084"/>
      <c r="B327" s="60" t="s">
        <v>79</v>
      </c>
      <c r="C327" s="1272" t="s">
        <v>62</v>
      </c>
      <c r="D327" s="1273"/>
      <c r="E327" s="346">
        <f>'Class-9'!$L$7</f>
        <v>20</v>
      </c>
      <c r="F327" s="346">
        <f>'Class-9'!$M$7</f>
        <v>20</v>
      </c>
      <c r="G327" s="348">
        <f>SUM(E327:F327)</f>
        <v>40</v>
      </c>
      <c r="H327" s="346">
        <f>'Class-9'!$O$7</f>
        <v>48</v>
      </c>
      <c r="I327" s="346">
        <f>'Class-9'!$P$7</f>
        <v>12</v>
      </c>
      <c r="J327" s="348">
        <f>SUM(H327:I327)</f>
        <v>60</v>
      </c>
      <c r="K327" s="346">
        <f>'Class-9'!$R$7</f>
        <v>80</v>
      </c>
      <c r="L327" s="346">
        <f>'Class-9'!$S$7</f>
        <v>20</v>
      </c>
      <c r="M327" s="348">
        <f>SUM(K327:L327)</f>
        <v>100</v>
      </c>
      <c r="N327" s="191">
        <f>SUM(G327,J327,M327)</f>
        <v>200</v>
      </c>
      <c r="O327" s="1271"/>
    </row>
    <row r="328" spans="1:15" ht="42.75" customHeight="1">
      <c r="A328" s="1084"/>
      <c r="B328" s="60" t="s">
        <v>79</v>
      </c>
      <c r="C328" s="1141" t="str">
        <f>'Class-9'!$L$3</f>
        <v>HINDI</v>
      </c>
      <c r="D328" s="1142"/>
      <c r="E328" s="493">
        <f>IF($J316="TC",0,IF($J316="Nso",0,VLOOKUP($A313,'Class-9'!$B$9:$EX$108,11,0)))</f>
        <v>0</v>
      </c>
      <c r="F328" s="493">
        <f>IF($J316="TC",0,IF($J316="Nso",0,VLOOKUP($A313,'Class-9'!$B$9:$EX$108,12,0)))</f>
        <v>0</v>
      </c>
      <c r="G328" s="494">
        <f>E328+F328</f>
        <v>0</v>
      </c>
      <c r="H328" s="493">
        <f>IF($J316="TC",0,IF($J316="Nso",0,VLOOKUP($A313,'Class-9'!$B$9:$EX$108,14,0)))</f>
        <v>0</v>
      </c>
      <c r="I328" s="493">
        <f>IF($J316="TC",0,IF($J316="Nso",0,VLOOKUP($A313,'Class-9'!$B$9:$EX$108,15,0)))</f>
        <v>0</v>
      </c>
      <c r="J328" s="494">
        <f>H328+I328</f>
        <v>0</v>
      </c>
      <c r="K328" s="493">
        <f>IF($J316="TC",0,IF($J316="Nso",0,VLOOKUP($A313,'Class-9'!$B$9:$EX$108,17,0)))</f>
        <v>0</v>
      </c>
      <c r="L328" s="493">
        <f>IF($J316="Nso",0,VLOOKUP($A313,'Class-9'!$B$9:$EX$108,18,0))</f>
        <v>0</v>
      </c>
      <c r="M328" s="494">
        <f>K328+L328</f>
        <v>0</v>
      </c>
      <c r="N328" s="493">
        <f>G328+J328+M328</f>
        <v>0</v>
      </c>
      <c r="O328" s="495" t="str">
        <f>IF($J316="TC",0,IF($J316="Nso",0,VLOOKUP($A313,'Class-9'!$B$9:$EX$108,24,0)))</f>
        <v/>
      </c>
    </row>
    <row r="329" spans="1:15" ht="42.75" customHeight="1">
      <c r="A329" s="1084"/>
      <c r="B329" s="60" t="s">
        <v>79</v>
      </c>
      <c r="C329" s="1143" t="str">
        <f>'Class-9'!$Z$3</f>
        <v>ENGLISH</v>
      </c>
      <c r="D329" s="1144"/>
      <c r="E329" s="493">
        <f>IF($J316="TC",0,IF($J316="Nso",0,VLOOKUP($A313,'Class-9'!$B$9:$EX$108,25,0)))</f>
        <v>0</v>
      </c>
      <c r="F329" s="493">
        <f>IF($J316="TC",0,IF($J316="Nso",0,VLOOKUP($A313,'Class-9'!$B$9:$EX$108,26,0)))</f>
        <v>0</v>
      </c>
      <c r="G329" s="496">
        <f t="shared" ref="G329:G333" si="32">E329+F329</f>
        <v>0</v>
      </c>
      <c r="H329" s="497">
        <f>IF($J316="TC",0,IF($J316="Nso",0,VLOOKUP($A313,'Class-9'!$B$9:$EX$108,28,0)))</f>
        <v>0</v>
      </c>
      <c r="I329" s="493">
        <f>IF($J316="TC",0,IF($J316="Nso",0,VLOOKUP($A313,'Class-9'!$B$9:$EX$108,29,0)))</f>
        <v>0</v>
      </c>
      <c r="J329" s="496">
        <f t="shared" ref="J329:J333" si="33">H329+I329</f>
        <v>0</v>
      </c>
      <c r="K329" s="493">
        <f>IF($J316="TC",0,IF($J316="Nso",0,VLOOKUP($A313,'Class-9'!$B$9:$EX$108,31,0)))</f>
        <v>0</v>
      </c>
      <c r="L329" s="493">
        <f>IF($J316="Nso",0,VLOOKUP($A313,'Class-9'!$B$9:$EX$108,32,0))</f>
        <v>0</v>
      </c>
      <c r="M329" s="496">
        <f t="shared" ref="M329:M333" si="34">K329+L329</f>
        <v>0</v>
      </c>
      <c r="N329" s="493">
        <f t="shared" ref="N329:N333" si="35">G329+J329+M329</f>
        <v>0</v>
      </c>
      <c r="O329" s="495" t="str">
        <f>IF($J316="TC",0,IF($J316="Nso",0,VLOOKUP($A313,'Class-9'!$B$9:$EX$108,38,0)))</f>
        <v/>
      </c>
    </row>
    <row r="330" spans="1:15" ht="42.75" customHeight="1">
      <c r="A330" s="1084"/>
      <c r="B330" s="60" t="s">
        <v>79</v>
      </c>
      <c r="C330" s="1143" t="str">
        <f>'Class-9'!$AN$3</f>
        <v>SANSKRIT</v>
      </c>
      <c r="D330" s="1144"/>
      <c r="E330" s="493">
        <f>IF($J316="TC",0,IF($J316="Nso",0,VLOOKUP($A313,'Class-9'!$B$9:$EX$108,39,0)))</f>
        <v>0</v>
      </c>
      <c r="F330" s="493">
        <f>IF($J316="TC",0,IF($J316="TC",0,IF($J316="Nso",0,VLOOKUP($A313,'Class-9'!$B$9:$EX$108,40,0))))</f>
        <v>0</v>
      </c>
      <c r="G330" s="496">
        <f t="shared" si="32"/>
        <v>0</v>
      </c>
      <c r="H330" s="497">
        <f>IF($J316="TC",0,IF($J316="Nso",0,VLOOKUP($A313,'Class-9'!$B$9:$EX$108,42,0)))</f>
        <v>0</v>
      </c>
      <c r="I330" s="493">
        <f>IF($J316="TC",0,IF($J316="Nso",0,VLOOKUP($A313,'Class-9'!$B$9:$EX$108,43,0)))</f>
        <v>0</v>
      </c>
      <c r="J330" s="496">
        <f t="shared" si="33"/>
        <v>0</v>
      </c>
      <c r="K330" s="493">
        <f>IF($J316="TC",0,IF($J316="Nso",0,VLOOKUP($A313,'Class-9'!$B$9:$EX$108,45,0)))</f>
        <v>0</v>
      </c>
      <c r="L330" s="493">
        <f>IF($J316="Nso",0,VLOOKUP($A313,'Class-9'!$B$9:$EX$108,46,0))</f>
        <v>0</v>
      </c>
      <c r="M330" s="496">
        <f t="shared" si="34"/>
        <v>0</v>
      </c>
      <c r="N330" s="493">
        <f t="shared" si="35"/>
        <v>0</v>
      </c>
      <c r="O330" s="495" t="str">
        <f>IF($J316="TC",0,IF($J316="Nso",0,VLOOKUP($A313,'Class-9'!$B$9:$EX$108,52,0)))</f>
        <v/>
      </c>
    </row>
    <row r="331" spans="1:15" ht="42.75" customHeight="1">
      <c r="A331" s="1084"/>
      <c r="B331" s="60" t="s">
        <v>79</v>
      </c>
      <c r="C331" s="1143" t="str">
        <f>'Class-9'!$BB$3</f>
        <v>SCIENCE</v>
      </c>
      <c r="D331" s="1144"/>
      <c r="E331" s="493">
        <f>IF($J316="TC",0,IF($J316="Nso",0,VLOOKUP($A313,'Class-9'!$B$9:$EX$108,53,0)))</f>
        <v>0</v>
      </c>
      <c r="F331" s="493">
        <f>IF($J316="TC",0,IF($J316="Nso",0,VLOOKUP($A313,'Class-9'!$B$9:$EX$108,54,0)))</f>
        <v>0</v>
      </c>
      <c r="G331" s="496">
        <f t="shared" si="32"/>
        <v>0</v>
      </c>
      <c r="H331" s="497">
        <f>IF($J316="TC",0,IF($J316="Nso",0,VLOOKUP($A313,'Class-9'!$B$9:$EX$108,56,0)))</f>
        <v>0</v>
      </c>
      <c r="I331" s="493">
        <f>IF($J316="TC",0,IF($J316="Nso",0,VLOOKUP($A313,'Class-9'!$B$9:$EX$108,57,0)))</f>
        <v>0</v>
      </c>
      <c r="J331" s="496">
        <f t="shared" si="33"/>
        <v>0</v>
      </c>
      <c r="K331" s="493">
        <f>IF($J316="TC",0,IF($J316="Nso",0,VLOOKUP($A313,'Class-9'!$B$9:$EX$108,59,0)))</f>
        <v>0</v>
      </c>
      <c r="L331" s="493">
        <f>IF($J316="Nso",0,VLOOKUP($A313,'Class-9'!$B$9:$EX$108,60,0))</f>
        <v>0</v>
      </c>
      <c r="M331" s="496">
        <f t="shared" si="34"/>
        <v>0</v>
      </c>
      <c r="N331" s="493">
        <f t="shared" si="35"/>
        <v>0</v>
      </c>
      <c r="O331" s="495" t="str">
        <f>IF($J316="TC",0,IF($J316="Nso",0,VLOOKUP($A313,'Class-9'!$B$9:$EX$108,66,0)))</f>
        <v/>
      </c>
    </row>
    <row r="332" spans="1:15" ht="42.75" customHeight="1">
      <c r="A332" s="1084"/>
      <c r="B332" s="60" t="s">
        <v>79</v>
      </c>
      <c r="C332" s="1143" t="str">
        <f>'Class-9'!$BP$3</f>
        <v>MATHEMATICS</v>
      </c>
      <c r="D332" s="1144"/>
      <c r="E332" s="493">
        <f>IF($J316="TC",0,IF($J316="Nso",0,VLOOKUP($A313,'Class-9'!$B$9:$EX$108,67,0)))</f>
        <v>0</v>
      </c>
      <c r="F332" s="493">
        <f>IF($J316="TC",0,IF($J316="Nso",0,VLOOKUP($A313,'Class-9'!$B$9:$EX$108,68,0)))</f>
        <v>0</v>
      </c>
      <c r="G332" s="496">
        <f t="shared" si="32"/>
        <v>0</v>
      </c>
      <c r="H332" s="497">
        <f>IF($J316="TC",0,IF($J316="Nso",0,VLOOKUP($A313,'Class-9'!$B$9:$EX$108,70,0)))</f>
        <v>0</v>
      </c>
      <c r="I332" s="493">
        <f>IF($J316="TC",0,IF($J316="Nso",0,VLOOKUP($A313,'Class-9'!$B$9:$EX$108,71,0)))</f>
        <v>0</v>
      </c>
      <c r="J332" s="496">
        <f t="shared" si="33"/>
        <v>0</v>
      </c>
      <c r="K332" s="493">
        <f>IF($J316="TC",0,IF($J316="Nso",0,VLOOKUP($A313,'Class-9'!$B$9:$EX$108,73,0)))</f>
        <v>0</v>
      </c>
      <c r="L332" s="493">
        <f>IF($J316="Nso",0,VLOOKUP($A313,'Class-9'!$B$9:$EX$108,74,0))</f>
        <v>0</v>
      </c>
      <c r="M332" s="496">
        <f t="shared" si="34"/>
        <v>0</v>
      </c>
      <c r="N332" s="493">
        <f t="shared" si="35"/>
        <v>0</v>
      </c>
      <c r="O332" s="495" t="str">
        <f>IF($J316="TC",0,IF($J316="Nso",0,VLOOKUP($A313,'Class-9'!$B$9:$EX$108,80,0)))</f>
        <v/>
      </c>
    </row>
    <row r="333" spans="1:15" ht="42.75" customHeight="1" thickBot="1">
      <c r="A333" s="1084"/>
      <c r="B333" s="60" t="s">
        <v>79</v>
      </c>
      <c r="C333" s="1117" t="str">
        <f>'Class-9'!$CD$3</f>
        <v>SOCIAL SCIENCE</v>
      </c>
      <c r="D333" s="1118"/>
      <c r="E333" s="493">
        <f>IF($J316="TC",0,IF($J316="Nso",0,VLOOKUP($A313,'Class-9'!$B$9:$EX$108,81,0)))</f>
        <v>0</v>
      </c>
      <c r="F333" s="493">
        <f>IF($J316="TC",0,IF($J316="Nso",0,VLOOKUP($A313,'Class-9'!$B$9:$EX$108,82,0)))</f>
        <v>0</v>
      </c>
      <c r="G333" s="498">
        <f t="shared" si="32"/>
        <v>0</v>
      </c>
      <c r="H333" s="499">
        <f>IF($J316="TC",0,IF($J316="Nso",0,VLOOKUP($A313,'Class-9'!$B$9:$EX$108,84,0)))</f>
        <v>0</v>
      </c>
      <c r="I333" s="493">
        <f>IF($J316="TC",0,IF($J316="Nso",0,VLOOKUP($A313,'Class-9'!$B$9:$EX$108,85,0)))</f>
        <v>0</v>
      </c>
      <c r="J333" s="498">
        <f t="shared" si="33"/>
        <v>0</v>
      </c>
      <c r="K333" s="493">
        <f>IF($J316="TC",0,IF($J316="Nso",0,VLOOKUP($A313,'Class-9'!$B$9:$EX$108,87,0)))</f>
        <v>0</v>
      </c>
      <c r="L333" s="493">
        <f>IF($J316="Nso",0,VLOOKUP($A313,'Class-9'!$B$9:$EX$108,88,0))</f>
        <v>0</v>
      </c>
      <c r="M333" s="498">
        <f t="shared" si="34"/>
        <v>0</v>
      </c>
      <c r="N333" s="493">
        <f t="shared" si="35"/>
        <v>0</v>
      </c>
      <c r="O333" s="495" t="str">
        <f>IF($J316="TC",0,IF($J316="Nso",0,VLOOKUP($A313,'Class-9'!$B$9:$EX$108,94,0)))</f>
        <v/>
      </c>
    </row>
    <row r="334" spans="1:15" ht="36" customHeight="1">
      <c r="A334" s="1084"/>
      <c r="B334" s="60" t="s">
        <v>79</v>
      </c>
      <c r="C334" s="1119" t="s">
        <v>92</v>
      </c>
      <c r="D334" s="1120"/>
      <c r="E334" s="1121"/>
      <c r="F334" s="1125" t="s">
        <v>93</v>
      </c>
      <c r="G334" s="1126"/>
      <c r="H334" s="1127" t="s">
        <v>94</v>
      </c>
      <c r="I334" s="1128"/>
      <c r="J334" s="1129" t="s">
        <v>47</v>
      </c>
      <c r="K334" s="1130"/>
      <c r="L334" s="350" t="s">
        <v>114</v>
      </c>
      <c r="M334" s="1131" t="s">
        <v>45</v>
      </c>
      <c r="N334" s="1132"/>
      <c r="O334" s="61" t="s">
        <v>49</v>
      </c>
    </row>
    <row r="335" spans="1:15" ht="36" customHeight="1" thickBot="1">
      <c r="A335" s="1084"/>
      <c r="B335" s="60" t="s">
        <v>79</v>
      </c>
      <c r="C335" s="1122"/>
      <c r="D335" s="1123"/>
      <c r="E335" s="1124"/>
      <c r="F335" s="1133">
        <f>IF($J316="TC",0,IF($J316="Nso",0,VLOOKUP($A313,'Class-9'!$B$9:$EX$108,146,0)))</f>
        <v>0</v>
      </c>
      <c r="G335" s="1134"/>
      <c r="H335" s="1133">
        <f>IF($J316="TC",0,IF($J316="Nso",0,VLOOKUP($A313,'Class-9'!$B$9:$EX$108,147,0)))</f>
        <v>0</v>
      </c>
      <c r="I335" s="1134"/>
      <c r="J335" s="1135">
        <f>IF($J316="TC",0,IF($J316="Nso",0,VLOOKUP($A313,'Class-9'!$B$9:$EX$108,148,0)))</f>
        <v>0</v>
      </c>
      <c r="K335" s="1136"/>
      <c r="L335" s="349" t="str">
        <f>IF($J316="TC",0,IF($J316="Nso",0,VLOOKUP($A313,'Class-9'!$B$9:$EX$108,149,0)))</f>
        <v/>
      </c>
      <c r="M335" s="1137" t="str">
        <f>IF($J316="TC","TC",IF($J316="Nso","NSO",VLOOKUP($A313,'Class-9'!$B$9:$EX$108,150,0)))</f>
        <v/>
      </c>
      <c r="N335" s="1138"/>
      <c r="O335" s="123" t="str">
        <f>IF($J316="Nso",0,VLOOKUP($A313,'Class-9'!$B$9:$EX$108,152,0))</f>
        <v/>
      </c>
    </row>
    <row r="336" spans="1:15" ht="36" customHeight="1">
      <c r="A336" s="1084"/>
      <c r="B336" s="60" t="s">
        <v>79</v>
      </c>
      <c r="C336" s="1186" t="s">
        <v>65</v>
      </c>
      <c r="D336" s="1187"/>
      <c r="E336" s="1187"/>
      <c r="F336" s="1187"/>
      <c r="G336" s="1187"/>
      <c r="H336" s="1188"/>
      <c r="I336" s="1189" t="s">
        <v>66</v>
      </c>
      <c r="J336" s="1190"/>
      <c r="K336" s="1190"/>
      <c r="L336" s="124">
        <f>VLOOKUP($A313,'Class-9'!$B$9:$EX$108,143,0)</f>
        <v>0</v>
      </c>
      <c r="M336" s="1191" t="s">
        <v>126</v>
      </c>
      <c r="N336" s="1192"/>
      <c r="O336" s="1193"/>
    </row>
    <row r="337" spans="1:15" ht="36" customHeight="1" thickBot="1">
      <c r="A337" s="1084"/>
      <c r="B337" s="60" t="s">
        <v>79</v>
      </c>
      <c r="C337" s="1194" t="s">
        <v>60</v>
      </c>
      <c r="D337" s="1195"/>
      <c r="E337" s="1195"/>
      <c r="F337" s="1196" t="s">
        <v>197</v>
      </c>
      <c r="G337" s="1196"/>
      <c r="H337" s="351" t="s">
        <v>53</v>
      </c>
      <c r="I337" s="1197" t="s">
        <v>67</v>
      </c>
      <c r="J337" s="1198"/>
      <c r="K337" s="1198"/>
      <c r="L337" s="174">
        <f>VLOOKUP($A313,'Class-9'!$B$9:$EX$108,144,0)</f>
        <v>0</v>
      </c>
      <c r="M337" s="1199" t="str">
        <f>IF($J316="TC",0,IF($J316="Nso",0,VLOOKUP($A313,'Class-9'!$B$9:$EX$108,145,0)))</f>
        <v/>
      </c>
      <c r="N337" s="1200"/>
      <c r="O337" s="1201"/>
    </row>
    <row r="338" spans="1:15" ht="36" customHeight="1">
      <c r="A338" s="1084"/>
      <c r="B338" s="60" t="s">
        <v>79</v>
      </c>
      <c r="C338" s="1194"/>
      <c r="D338" s="1195"/>
      <c r="E338" s="1195"/>
      <c r="F338" s="1196"/>
      <c r="G338" s="1196"/>
      <c r="H338" s="490" t="s">
        <v>203</v>
      </c>
      <c r="I338" s="1202" t="s">
        <v>68</v>
      </c>
      <c r="J338" s="1203"/>
      <c r="K338" s="1203"/>
      <c r="L338" s="1204">
        <f>IF($J316="TC","Transferred",IF($J316="Nso","NameSeparated",VLOOKUP($A313,'Class-9'!$B$9:$EX$108,153,0)))</f>
        <v>0</v>
      </c>
      <c r="M338" s="1204"/>
      <c r="N338" s="1204"/>
      <c r="O338" s="1205"/>
    </row>
    <row r="339" spans="1:15" s="489" customFormat="1" ht="28.5" customHeight="1">
      <c r="A339" s="1084"/>
      <c r="B339" s="488" t="s">
        <v>79</v>
      </c>
      <c r="C339" s="1242" t="str">
        <f>'Class-9'!$CR$3</f>
        <v>Foundation Of Information Tech.</v>
      </c>
      <c r="D339" s="1243"/>
      <c r="E339" s="1244"/>
      <c r="F339" s="1245" t="str">
        <f>IF($J316="TC",0,IF($J316="Nso",0,VLOOKUP($A313,'Class-9'!$B$9:$GA$108,170,0)))</f>
        <v>0/200</v>
      </c>
      <c r="G339" s="1245"/>
      <c r="H339" s="491">
        <f>IF($J316="TC",0,IF($J316="Nso",0,VLOOKUP($A313,'Class-9'!$B$9:$GA$108,106,0)))</f>
        <v>0</v>
      </c>
      <c r="I339" s="1170" t="s">
        <v>81</v>
      </c>
      <c r="J339" s="1171"/>
      <c r="K339" s="1171"/>
      <c r="L339" s="1172">
        <f>'Class-9'!$T$2</f>
        <v>44676</v>
      </c>
      <c r="M339" s="1173"/>
      <c r="N339" s="1173"/>
      <c r="O339" s="1174"/>
    </row>
    <row r="340" spans="1:15" s="489" customFormat="1" ht="28.5" customHeight="1">
      <c r="A340" s="1084"/>
      <c r="B340" s="488" t="s">
        <v>79</v>
      </c>
      <c r="C340" s="1175" t="str">
        <f>'Class-9'!$DD$3</f>
        <v>Health &amp; Phy. Edu.</v>
      </c>
      <c r="D340" s="1169"/>
      <c r="E340" s="1169"/>
      <c r="F340" s="1263" t="str">
        <f>IF($J316="TC",0,IF($J316="Nso",0,VLOOKUP($A313,'Class-9'!$B$9:$GA$108,174,0)))</f>
        <v>0/200</v>
      </c>
      <c r="G340" s="1264"/>
      <c r="H340" s="491">
        <f>IF($J316="TC",0,IF($J316="Nso",0,VLOOKUP($A313,'Class-9'!$B$9:$GA$108,118,0)))</f>
        <v>0</v>
      </c>
      <c r="I340" s="1178"/>
      <c r="J340" s="1179"/>
      <c r="K340" s="1179"/>
      <c r="L340" s="1179"/>
      <c r="M340" s="1179"/>
      <c r="N340" s="1179"/>
      <c r="O340" s="1180"/>
    </row>
    <row r="341" spans="1:15" s="489" customFormat="1" ht="28.5" customHeight="1">
      <c r="A341" s="1084"/>
      <c r="B341" s="488" t="s">
        <v>79</v>
      </c>
      <c r="C341" s="1184" t="str">
        <f>'Class-9'!$DP$3</f>
        <v>S.U.P.W.</v>
      </c>
      <c r="D341" s="1185"/>
      <c r="E341" s="1185"/>
      <c r="F341" s="1263" t="str">
        <f>IF($J316="TC",0,IF($J316="Nso",0,VLOOKUP($A313,'Class-9'!$B$9:$GA$108,178,0)))</f>
        <v>0/100</v>
      </c>
      <c r="G341" s="1264"/>
      <c r="H341" s="491">
        <f>IF($J316="TC",0,IF($J316="Nso",0,VLOOKUP($A313,'Class-9'!$B$9:$GA$108,124,0)))</f>
        <v>0</v>
      </c>
      <c r="I341" s="1181"/>
      <c r="J341" s="1182"/>
      <c r="K341" s="1182"/>
      <c r="L341" s="1182"/>
      <c r="M341" s="1182"/>
      <c r="N341" s="1182"/>
      <c r="O341" s="1183"/>
    </row>
    <row r="342" spans="1:15" s="489" customFormat="1" ht="28.5" customHeight="1">
      <c r="A342" s="1084"/>
      <c r="B342" s="488"/>
      <c r="C342" s="1184" t="str">
        <f>'Class-9'!$DV$3</f>
        <v>ART EDUCATION</v>
      </c>
      <c r="D342" s="1185"/>
      <c r="E342" s="1185"/>
      <c r="F342" s="1263" t="str">
        <f>IF($J315="TC",0,IF($J315="Nso",0,VLOOKUP($A313,'Class-9'!$B$9:$GA$108,182,0)))</f>
        <v>0/100</v>
      </c>
      <c r="G342" s="1264"/>
      <c r="H342" s="491">
        <f>IF($J315="TC",0,IF($J315="Nso",0,VLOOKUP($A313,'Class-9'!$B$9:$GA$108,130,0)))</f>
        <v>0</v>
      </c>
      <c r="I342" s="1237" t="s">
        <v>95</v>
      </c>
      <c r="J342" s="1221"/>
      <c r="K342" s="1221"/>
      <c r="L342" s="1221"/>
      <c r="M342" s="1221"/>
      <c r="N342" s="1221"/>
      <c r="O342" s="1222"/>
    </row>
    <row r="343" spans="1:15" s="489" customFormat="1" ht="28.5" customHeight="1" thickBot="1">
      <c r="A343" s="1084"/>
      <c r="B343" s="488" t="s">
        <v>79</v>
      </c>
      <c r="C343" s="1238" t="str">
        <f>'Class-9'!$EB$3</f>
        <v>H &amp; C RAJ</v>
      </c>
      <c r="D343" s="1239"/>
      <c r="E343" s="1239"/>
      <c r="F343" s="1251" t="str">
        <f>IF($J316="TC",0,IF($J316="Nso",0,VLOOKUP($A313,'Class-9'!$B$9:$GZ$108,186,0)))</f>
        <v>0/200</v>
      </c>
      <c r="G343" s="1252"/>
      <c r="H343" s="492">
        <f>IF($J316="TC",0,IF($J316="Nso",0,VLOOKUP($A313,'Class-9'!$B$9:$GAZ$108,142,0)))</f>
        <v>0</v>
      </c>
      <c r="I343" s="1237" t="s">
        <v>74</v>
      </c>
      <c r="J343" s="1221"/>
      <c r="K343" s="1221"/>
      <c r="L343" s="1221"/>
      <c r="M343" s="1221"/>
      <c r="N343" s="1221"/>
      <c r="O343" s="1222"/>
    </row>
    <row r="344" spans="1:15" ht="28.5" customHeight="1">
      <c r="A344" s="1084"/>
      <c r="B344" s="49" t="s">
        <v>79</v>
      </c>
      <c r="C344" s="1209" t="s">
        <v>205</v>
      </c>
      <c r="D344" s="1210"/>
      <c r="E344" s="1211"/>
      <c r="F344" s="1253" t="s">
        <v>206</v>
      </c>
      <c r="G344" s="1254"/>
      <c r="H344" s="500" t="s">
        <v>34</v>
      </c>
      <c r="I344" s="1220" t="s">
        <v>75</v>
      </c>
      <c r="J344" s="1221"/>
      <c r="K344" s="1221"/>
      <c r="L344" s="1221"/>
      <c r="M344" s="1221"/>
      <c r="N344" s="1221"/>
      <c r="O344" s="1222"/>
    </row>
    <row r="345" spans="1:15" ht="28.5" customHeight="1">
      <c r="A345" s="1084"/>
      <c r="B345" s="49" t="s">
        <v>79</v>
      </c>
      <c r="C345" s="1212"/>
      <c r="D345" s="1213"/>
      <c r="E345" s="1214"/>
      <c r="F345" s="1246" t="s">
        <v>207</v>
      </c>
      <c r="G345" s="1247"/>
      <c r="H345" s="501" t="s">
        <v>204</v>
      </c>
      <c r="I345" s="1225" t="s">
        <v>76</v>
      </c>
      <c r="J345" s="1226"/>
      <c r="K345" s="1226"/>
      <c r="L345" s="1226"/>
      <c r="M345" s="1226"/>
      <c r="N345" s="1226"/>
      <c r="O345" s="1227"/>
    </row>
    <row r="346" spans="1:15" ht="28.5" customHeight="1">
      <c r="A346" s="1084"/>
      <c r="B346" s="49" t="s">
        <v>79</v>
      </c>
      <c r="C346" s="1212"/>
      <c r="D346" s="1213"/>
      <c r="E346" s="1214"/>
      <c r="F346" s="1246" t="s">
        <v>211</v>
      </c>
      <c r="G346" s="1247"/>
      <c r="H346" s="501" t="s">
        <v>69</v>
      </c>
      <c r="I346" s="1228"/>
      <c r="J346" s="1229"/>
      <c r="K346" s="1229"/>
      <c r="L346" s="1229"/>
      <c r="M346" s="1229"/>
      <c r="N346" s="1229"/>
      <c r="O346" s="1230"/>
    </row>
    <row r="347" spans="1:15" ht="28.5" customHeight="1">
      <c r="A347" s="1084"/>
      <c r="B347" s="49" t="s">
        <v>79</v>
      </c>
      <c r="C347" s="1212"/>
      <c r="D347" s="1213"/>
      <c r="E347" s="1214"/>
      <c r="F347" s="1246" t="s">
        <v>212</v>
      </c>
      <c r="G347" s="1247"/>
      <c r="H347" s="501" t="s">
        <v>70</v>
      </c>
      <c r="I347" s="1228"/>
      <c r="J347" s="1229"/>
      <c r="K347" s="1229"/>
      <c r="L347" s="1229"/>
      <c r="M347" s="1229"/>
      <c r="N347" s="1229"/>
      <c r="O347" s="1230"/>
    </row>
    <row r="348" spans="1:15" ht="28.5" customHeight="1">
      <c r="A348" s="1084"/>
      <c r="B348" s="49" t="s">
        <v>79</v>
      </c>
      <c r="C348" s="1212"/>
      <c r="D348" s="1213"/>
      <c r="E348" s="1214"/>
      <c r="F348" s="1246" t="s">
        <v>125</v>
      </c>
      <c r="G348" s="1247"/>
      <c r="H348" s="501" t="s">
        <v>72</v>
      </c>
      <c r="I348" s="1231" t="s">
        <v>96</v>
      </c>
      <c r="J348" s="1232"/>
      <c r="K348" s="1232"/>
      <c r="L348" s="1232"/>
      <c r="M348" s="1232"/>
      <c r="N348" s="1232"/>
      <c r="O348" s="1233"/>
    </row>
    <row r="349" spans="1:15" ht="28.5" customHeight="1" thickBot="1">
      <c r="A349" s="1084"/>
      <c r="B349" s="62" t="s">
        <v>79</v>
      </c>
      <c r="C349" s="1215"/>
      <c r="D349" s="1216"/>
      <c r="E349" s="1217"/>
      <c r="F349" s="1248" t="s">
        <v>208</v>
      </c>
      <c r="G349" s="1249"/>
      <c r="H349" s="502" t="s">
        <v>71</v>
      </c>
      <c r="I349" s="1234"/>
      <c r="J349" s="1235"/>
      <c r="K349" s="1235"/>
      <c r="L349" s="1235"/>
      <c r="M349" s="1235"/>
      <c r="N349" s="1235"/>
      <c r="O349" s="1236"/>
    </row>
    <row r="350" spans="1:15" ht="117.75" customHeight="1" thickTop="1">
      <c r="A350" s="1250"/>
      <c r="B350" s="1250"/>
      <c r="C350" s="1250"/>
      <c r="D350" s="1250"/>
      <c r="E350" s="1250"/>
      <c r="F350" s="1250"/>
      <c r="G350" s="1250"/>
      <c r="H350" s="1250"/>
      <c r="I350" s="1250"/>
      <c r="J350" s="1250"/>
      <c r="K350" s="1250"/>
      <c r="L350" s="1250"/>
      <c r="M350" s="1250"/>
      <c r="N350" s="1250"/>
      <c r="O350" s="1250"/>
    </row>
    <row r="351" spans="1:15">
      <c r="B351" s="505"/>
      <c r="C351" s="506"/>
      <c r="D351" s="506"/>
      <c r="E351" s="506"/>
      <c r="F351" s="506"/>
      <c r="G351" s="506"/>
      <c r="H351" s="506"/>
      <c r="I351" s="506"/>
      <c r="J351" s="506"/>
      <c r="K351" s="506"/>
      <c r="L351" s="506"/>
      <c r="M351" s="506"/>
      <c r="N351" s="506"/>
      <c r="O351" s="506"/>
    </row>
    <row r="352" spans="1:15" ht="24.75" customHeight="1" thickBot="1">
      <c r="A352" s="504">
        <f>A313+1</f>
        <v>10</v>
      </c>
      <c r="B352" s="1083" t="s">
        <v>56</v>
      </c>
      <c r="C352" s="1083"/>
      <c r="D352" s="1083"/>
      <c r="E352" s="1083"/>
      <c r="F352" s="1083"/>
      <c r="G352" s="1083"/>
      <c r="H352" s="1083"/>
      <c r="I352" s="1083"/>
      <c r="J352" s="1083"/>
      <c r="K352" s="1083"/>
      <c r="L352" s="1083"/>
      <c r="M352" s="1083"/>
      <c r="N352" s="1083"/>
      <c r="O352" s="1083"/>
    </row>
    <row r="353" spans="1:16" ht="68.25" customHeight="1" thickTop="1">
      <c r="A353" s="1084"/>
      <c r="B353" s="1085"/>
      <c r="C353" s="1086"/>
      <c r="D353" s="1089" t="str">
        <f>Master!$E$8</f>
        <v>Govt. Sr. Secondary School Raimalwada</v>
      </c>
      <c r="E353" s="1090"/>
      <c r="F353" s="1090"/>
      <c r="G353" s="1090"/>
      <c r="H353" s="1090"/>
      <c r="I353" s="1090"/>
      <c r="J353" s="1090"/>
      <c r="K353" s="1090"/>
      <c r="L353" s="1090"/>
      <c r="M353" s="1090"/>
      <c r="N353" s="1090"/>
      <c r="O353" s="1091"/>
    </row>
    <row r="354" spans="1:16" ht="36" customHeight="1" thickBot="1">
      <c r="A354" s="1084"/>
      <c r="B354" s="1087"/>
      <c r="C354" s="1088"/>
      <c r="D354" s="1092" t="str">
        <f>Master!$E$11</f>
        <v>P.S.-Bapini (Jodhpur)</v>
      </c>
      <c r="E354" s="1093"/>
      <c r="F354" s="1093"/>
      <c r="G354" s="1093"/>
      <c r="H354" s="1093"/>
      <c r="I354" s="1093"/>
      <c r="J354" s="1093"/>
      <c r="K354" s="1093"/>
      <c r="L354" s="1093"/>
      <c r="M354" s="1093"/>
      <c r="N354" s="1093"/>
      <c r="O354" s="1094"/>
    </row>
    <row r="355" spans="1:16" ht="36" customHeight="1">
      <c r="A355" s="1084"/>
      <c r="B355" s="352"/>
      <c r="C355" s="1095" t="s">
        <v>188</v>
      </c>
      <c r="D355" s="1096"/>
      <c r="E355" s="1096"/>
      <c r="F355" s="1096"/>
      <c r="G355" s="1097"/>
      <c r="H355" s="1104" t="s">
        <v>161</v>
      </c>
      <c r="I355" s="1104"/>
      <c r="J355" s="1107">
        <f>VLOOKUP($A352,'Class-9'!$B$9:$K$108,6)</f>
        <v>0</v>
      </c>
      <c r="K355" s="1108"/>
      <c r="L355" s="1113" t="s">
        <v>77</v>
      </c>
      <c r="M355" s="1114"/>
      <c r="N355" s="1115" t="str">
        <f>Master!$E$14</f>
        <v>08151106901</v>
      </c>
      <c r="O355" s="1116"/>
    </row>
    <row r="356" spans="1:16" ht="36" customHeight="1">
      <c r="A356" s="1084"/>
      <c r="B356" s="47"/>
      <c r="C356" s="1098"/>
      <c r="D356" s="1099"/>
      <c r="E356" s="1099"/>
      <c r="F356" s="1099"/>
      <c r="G356" s="1100"/>
      <c r="H356" s="1105"/>
      <c r="I356" s="1105"/>
      <c r="J356" s="1109"/>
      <c r="K356" s="1110"/>
      <c r="L356" s="1071" t="s">
        <v>73</v>
      </c>
      <c r="M356" s="1072"/>
      <c r="N356" s="1072"/>
      <c r="O356" s="1073"/>
      <c r="P356" s="165" t="s">
        <v>196</v>
      </c>
    </row>
    <row r="357" spans="1:16" ht="36" customHeight="1" thickBot="1">
      <c r="A357" s="1084"/>
      <c r="B357" s="47"/>
      <c r="C357" s="1101"/>
      <c r="D357" s="1102"/>
      <c r="E357" s="1102"/>
      <c r="F357" s="1102"/>
      <c r="G357" s="1103"/>
      <c r="H357" s="1106"/>
      <c r="I357" s="1106"/>
      <c r="J357" s="1111"/>
      <c r="K357" s="1112"/>
      <c r="L357" s="1074" t="s">
        <v>57</v>
      </c>
      <c r="M357" s="1075"/>
      <c r="N357" s="1076" t="str">
        <f>Master!$E$6</f>
        <v>2021-22</v>
      </c>
      <c r="O357" s="1077"/>
    </row>
    <row r="358" spans="1:16" ht="42.75" customHeight="1">
      <c r="A358" s="1084"/>
      <c r="B358" s="49" t="s">
        <v>79</v>
      </c>
      <c r="C358" s="1255" t="s">
        <v>22</v>
      </c>
      <c r="D358" s="1256"/>
      <c r="E358" s="1256"/>
      <c r="F358" s="1257"/>
      <c r="G358" s="485" t="s">
        <v>186</v>
      </c>
      <c r="H358" s="1258">
        <f>VLOOKUP($A352,'Class-9'!$B$9:$EX$108,4,0)</f>
        <v>0</v>
      </c>
      <c r="I358" s="1258"/>
      <c r="J358" s="1258"/>
      <c r="K358" s="1258"/>
      <c r="L358" s="1258"/>
      <c r="M358" s="1258"/>
      <c r="N358" s="1258"/>
      <c r="O358" s="1259"/>
    </row>
    <row r="359" spans="1:16" ht="42.75" customHeight="1">
      <c r="A359" s="1084"/>
      <c r="B359" s="49" t="s">
        <v>79</v>
      </c>
      <c r="C359" s="1260" t="s">
        <v>24</v>
      </c>
      <c r="D359" s="1261"/>
      <c r="E359" s="1261"/>
      <c r="F359" s="1262"/>
      <c r="G359" s="486" t="s">
        <v>186</v>
      </c>
      <c r="H359" s="1265">
        <f>VLOOKUP($A352,'Class-9'!$B$9:$EX$108,7,0)</f>
        <v>0</v>
      </c>
      <c r="I359" s="1265"/>
      <c r="J359" s="1265"/>
      <c r="K359" s="1265"/>
      <c r="L359" s="1265"/>
      <c r="M359" s="1265"/>
      <c r="N359" s="1265"/>
      <c r="O359" s="1266"/>
    </row>
    <row r="360" spans="1:16" ht="42.75" customHeight="1">
      <c r="A360" s="1084"/>
      <c r="B360" s="49" t="s">
        <v>79</v>
      </c>
      <c r="C360" s="1260" t="s">
        <v>25</v>
      </c>
      <c r="D360" s="1261"/>
      <c r="E360" s="1261"/>
      <c r="F360" s="1262"/>
      <c r="G360" s="486" t="s">
        <v>186</v>
      </c>
      <c r="H360" s="1265">
        <f>VLOOKUP($A352,'Class-9'!$B$9:$EX$108,8,0)</f>
        <v>0</v>
      </c>
      <c r="I360" s="1265"/>
      <c r="J360" s="1265"/>
      <c r="K360" s="1265"/>
      <c r="L360" s="1265"/>
      <c r="M360" s="1265"/>
      <c r="N360" s="1265"/>
      <c r="O360" s="1266"/>
    </row>
    <row r="361" spans="1:16" ht="42.75" customHeight="1">
      <c r="A361" s="1084"/>
      <c r="B361" s="49" t="s">
        <v>79</v>
      </c>
      <c r="C361" s="1260" t="s">
        <v>58</v>
      </c>
      <c r="D361" s="1261"/>
      <c r="E361" s="1261"/>
      <c r="F361" s="1262"/>
      <c r="G361" s="486" t="s">
        <v>186</v>
      </c>
      <c r="H361" s="1265">
        <f>VLOOKUP($A352,'Class-9'!$B$9:$EX$108,9,0)</f>
        <v>0</v>
      </c>
      <c r="I361" s="1265"/>
      <c r="J361" s="1265"/>
      <c r="K361" s="1265"/>
      <c r="L361" s="1265"/>
      <c r="M361" s="1265"/>
      <c r="N361" s="1265"/>
      <c r="O361" s="1266"/>
    </row>
    <row r="362" spans="1:16" ht="42.75" customHeight="1">
      <c r="A362" s="1084"/>
      <c r="B362" s="49" t="s">
        <v>79</v>
      </c>
      <c r="C362" s="1260" t="s">
        <v>59</v>
      </c>
      <c r="D362" s="1261"/>
      <c r="E362" s="1261"/>
      <c r="F362" s="1262"/>
      <c r="G362" s="486" t="s">
        <v>186</v>
      </c>
      <c r="H362" s="1281" t="str">
        <f>CONCATENATE('Class-9'!$G$4,'Class-9'!$J$4)</f>
        <v>9(A)</v>
      </c>
      <c r="I362" s="1265"/>
      <c r="J362" s="1265"/>
      <c r="K362" s="1265"/>
      <c r="L362" s="1265"/>
      <c r="M362" s="1265"/>
      <c r="N362" s="1265"/>
      <c r="O362" s="1266"/>
    </row>
    <row r="363" spans="1:16" ht="42.75" customHeight="1" thickBot="1">
      <c r="A363" s="1084"/>
      <c r="B363" s="49" t="s">
        <v>79</v>
      </c>
      <c r="C363" s="1282" t="s">
        <v>27</v>
      </c>
      <c r="D363" s="1283"/>
      <c r="E363" s="1283"/>
      <c r="F363" s="1284"/>
      <c r="G363" s="487" t="s">
        <v>186</v>
      </c>
      <c r="H363" s="1285">
        <f>VLOOKUP($A352,'Class-9'!$B$9:$EX$108,10,0)</f>
        <v>0</v>
      </c>
      <c r="I363" s="1285"/>
      <c r="J363" s="1285"/>
      <c r="K363" s="1285"/>
      <c r="L363" s="1285"/>
      <c r="M363" s="1285"/>
      <c r="N363" s="1285"/>
      <c r="O363" s="1286"/>
    </row>
    <row r="364" spans="1:16" ht="42.75" customHeight="1">
      <c r="A364" s="1084"/>
      <c r="B364" s="60" t="s">
        <v>79</v>
      </c>
      <c r="C364" s="1287" t="s">
        <v>60</v>
      </c>
      <c r="D364" s="1288"/>
      <c r="E364" s="1267" t="s">
        <v>83</v>
      </c>
      <c r="F364" s="1267" t="s">
        <v>84</v>
      </c>
      <c r="G364" s="1274" t="s">
        <v>33</v>
      </c>
      <c r="H364" s="1276" t="s">
        <v>61</v>
      </c>
      <c r="I364" s="1276"/>
      <c r="J364" s="1277"/>
      <c r="K364" s="1278" t="s">
        <v>100</v>
      </c>
      <c r="L364" s="1279"/>
      <c r="M364" s="1280"/>
      <c r="N364" s="1267" t="s">
        <v>91</v>
      </c>
      <c r="O364" s="1269" t="s">
        <v>209</v>
      </c>
    </row>
    <row r="365" spans="1:16" ht="42.75" customHeight="1">
      <c r="A365" s="1084"/>
      <c r="B365" s="60"/>
      <c r="C365" s="1289"/>
      <c r="D365" s="1290"/>
      <c r="E365" s="1268"/>
      <c r="F365" s="1268"/>
      <c r="G365" s="1275"/>
      <c r="H365" s="479" t="s">
        <v>32</v>
      </c>
      <c r="I365" s="480" t="s">
        <v>199</v>
      </c>
      <c r="J365" s="481" t="s">
        <v>33</v>
      </c>
      <c r="K365" s="479" t="s">
        <v>32</v>
      </c>
      <c r="L365" s="480" t="s">
        <v>199</v>
      </c>
      <c r="M365" s="481" t="s">
        <v>33</v>
      </c>
      <c r="N365" s="1268"/>
      <c r="O365" s="1270"/>
    </row>
    <row r="366" spans="1:16" ht="42.75" customHeight="1" thickBot="1">
      <c r="A366" s="1084"/>
      <c r="B366" s="60" t="s">
        <v>79</v>
      </c>
      <c r="C366" s="1272" t="s">
        <v>62</v>
      </c>
      <c r="D366" s="1273"/>
      <c r="E366" s="346">
        <f>'Class-9'!$L$7</f>
        <v>20</v>
      </c>
      <c r="F366" s="346">
        <f>'Class-9'!$M$7</f>
        <v>20</v>
      </c>
      <c r="G366" s="348">
        <f>SUM(E366:F366)</f>
        <v>40</v>
      </c>
      <c r="H366" s="346">
        <f>'Class-9'!$O$7</f>
        <v>48</v>
      </c>
      <c r="I366" s="346">
        <f>'Class-9'!$P$7</f>
        <v>12</v>
      </c>
      <c r="J366" s="348">
        <f>SUM(H366:I366)</f>
        <v>60</v>
      </c>
      <c r="K366" s="346">
        <f>'Class-9'!$R$7</f>
        <v>80</v>
      </c>
      <c r="L366" s="346">
        <f>'Class-9'!$S$7</f>
        <v>20</v>
      </c>
      <c r="M366" s="348">
        <f>SUM(K366:L366)</f>
        <v>100</v>
      </c>
      <c r="N366" s="191">
        <f>SUM(G366,J366,M366)</f>
        <v>200</v>
      </c>
      <c r="O366" s="1271"/>
    </row>
    <row r="367" spans="1:16" ht="42.75" customHeight="1">
      <c r="A367" s="1084"/>
      <c r="B367" s="60" t="s">
        <v>79</v>
      </c>
      <c r="C367" s="1141" t="str">
        <f>'Class-9'!$L$3</f>
        <v>HINDI</v>
      </c>
      <c r="D367" s="1142"/>
      <c r="E367" s="493">
        <f>IF($J355="TC",0,IF($J355="Nso",0,VLOOKUP($A352,'Class-9'!$B$9:$EX$108,11,0)))</f>
        <v>0</v>
      </c>
      <c r="F367" s="493">
        <f>IF($J355="TC",0,IF($J355="Nso",0,VLOOKUP($A352,'Class-9'!$B$9:$EX$108,12,0)))</f>
        <v>0</v>
      </c>
      <c r="G367" s="494">
        <f>E367+F367</f>
        <v>0</v>
      </c>
      <c r="H367" s="493">
        <f>IF($J355="TC",0,IF($J355="Nso",0,VLOOKUP($A352,'Class-9'!$B$9:$EX$108,14,0)))</f>
        <v>0</v>
      </c>
      <c r="I367" s="493">
        <f>IF($J355="TC",0,IF($J355="Nso",0,VLOOKUP($A352,'Class-9'!$B$9:$EX$108,15,0)))</f>
        <v>0</v>
      </c>
      <c r="J367" s="494">
        <f>H367+I367</f>
        <v>0</v>
      </c>
      <c r="K367" s="493">
        <f>IF($J355="TC",0,IF($J355="Nso",0,VLOOKUP($A352,'Class-9'!$B$9:$EX$108,17,0)))</f>
        <v>0</v>
      </c>
      <c r="L367" s="493">
        <f>IF($J355="Nso",0,VLOOKUP($A352,'Class-9'!$B$9:$EX$108,18,0))</f>
        <v>0</v>
      </c>
      <c r="M367" s="494">
        <f>K367+L367</f>
        <v>0</v>
      </c>
      <c r="N367" s="493">
        <f>G367+J367+M367</f>
        <v>0</v>
      </c>
      <c r="O367" s="495" t="str">
        <f>IF($J355="TC",0,IF($J355="Nso",0,VLOOKUP($A352,'Class-9'!$B$9:$EX$108,24,0)))</f>
        <v/>
      </c>
    </row>
    <row r="368" spans="1:16" ht="42.75" customHeight="1">
      <c r="A368" s="1084"/>
      <c r="B368" s="60" t="s">
        <v>79</v>
      </c>
      <c r="C368" s="1143" t="str">
        <f>'Class-9'!$Z$3</f>
        <v>ENGLISH</v>
      </c>
      <c r="D368" s="1144"/>
      <c r="E368" s="493">
        <f>IF($J355="TC",0,IF($J355="Nso",0,VLOOKUP($A352,'Class-9'!$B$9:$EX$108,25,0)))</f>
        <v>0</v>
      </c>
      <c r="F368" s="493">
        <f>IF($J355="TC",0,IF($J355="Nso",0,VLOOKUP($A352,'Class-9'!$B$9:$EX$108,26,0)))</f>
        <v>0</v>
      </c>
      <c r="G368" s="496">
        <f t="shared" ref="G368:G372" si="36">E368+F368</f>
        <v>0</v>
      </c>
      <c r="H368" s="497">
        <f>IF($J355="TC",0,IF($J355="Nso",0,VLOOKUP($A352,'Class-9'!$B$9:$EX$108,28,0)))</f>
        <v>0</v>
      </c>
      <c r="I368" s="493">
        <f>IF($J355="TC",0,IF($J355="Nso",0,VLOOKUP($A352,'Class-9'!$B$9:$EX$108,29,0)))</f>
        <v>0</v>
      </c>
      <c r="J368" s="496">
        <f t="shared" ref="J368:J372" si="37">H368+I368</f>
        <v>0</v>
      </c>
      <c r="K368" s="493">
        <f>IF($J355="TC",0,IF($J355="Nso",0,VLOOKUP($A352,'Class-9'!$B$9:$EX$108,31,0)))</f>
        <v>0</v>
      </c>
      <c r="L368" s="493">
        <f>IF($J355="Nso",0,VLOOKUP($A352,'Class-9'!$B$9:$EX$108,32,0))</f>
        <v>0</v>
      </c>
      <c r="M368" s="496">
        <f t="shared" ref="M368:M372" si="38">K368+L368</f>
        <v>0</v>
      </c>
      <c r="N368" s="493">
        <f t="shared" ref="N368:N372" si="39">G368+J368+M368</f>
        <v>0</v>
      </c>
      <c r="O368" s="495" t="str">
        <f>IF($J355="TC",0,IF($J355="Nso",0,VLOOKUP($A352,'Class-9'!$B$9:$EX$108,38,0)))</f>
        <v/>
      </c>
    </row>
    <row r="369" spans="1:15" ht="42.75" customHeight="1">
      <c r="A369" s="1084"/>
      <c r="B369" s="60" t="s">
        <v>79</v>
      </c>
      <c r="C369" s="1143" t="str">
        <f>'Class-9'!$AN$3</f>
        <v>SANSKRIT</v>
      </c>
      <c r="D369" s="1144"/>
      <c r="E369" s="493">
        <f>IF($J355="TC",0,IF($J355="Nso",0,VLOOKUP($A352,'Class-9'!$B$9:$EX$108,39,0)))</f>
        <v>0</v>
      </c>
      <c r="F369" s="493">
        <f>IF($J355="TC",0,IF($J355="TC",0,IF($J355="Nso",0,VLOOKUP($A352,'Class-9'!$B$9:$EX$108,40,0))))</f>
        <v>0</v>
      </c>
      <c r="G369" s="496">
        <f t="shared" si="36"/>
        <v>0</v>
      </c>
      <c r="H369" s="497">
        <f>IF($J355="TC",0,IF($J355="Nso",0,VLOOKUP($A352,'Class-9'!$B$9:$EX$108,42,0)))</f>
        <v>0</v>
      </c>
      <c r="I369" s="493">
        <f>IF($J355="TC",0,IF($J355="Nso",0,VLOOKUP($A352,'Class-9'!$B$9:$EX$108,43,0)))</f>
        <v>0</v>
      </c>
      <c r="J369" s="496">
        <f t="shared" si="37"/>
        <v>0</v>
      </c>
      <c r="K369" s="493">
        <f>IF($J355="TC",0,IF($J355="Nso",0,VLOOKUP($A352,'Class-9'!$B$9:$EX$108,45,0)))</f>
        <v>0</v>
      </c>
      <c r="L369" s="493">
        <f>IF($J355="Nso",0,VLOOKUP($A352,'Class-9'!$B$9:$EX$108,46,0))</f>
        <v>0</v>
      </c>
      <c r="M369" s="496">
        <f t="shared" si="38"/>
        <v>0</v>
      </c>
      <c r="N369" s="493">
        <f t="shared" si="39"/>
        <v>0</v>
      </c>
      <c r="O369" s="495" t="str">
        <f>IF($J355="TC",0,IF($J355="Nso",0,VLOOKUP($A352,'Class-9'!$B$9:$EX$108,52,0)))</f>
        <v/>
      </c>
    </row>
    <row r="370" spans="1:15" ht="42.75" customHeight="1">
      <c r="A370" s="1084"/>
      <c r="B370" s="60" t="s">
        <v>79</v>
      </c>
      <c r="C370" s="1143" t="str">
        <f>'Class-9'!$BB$3</f>
        <v>SCIENCE</v>
      </c>
      <c r="D370" s="1144"/>
      <c r="E370" s="493">
        <f>IF($J355="TC",0,IF($J355="Nso",0,VLOOKUP($A352,'Class-9'!$B$9:$EX$108,53,0)))</f>
        <v>0</v>
      </c>
      <c r="F370" s="493">
        <f>IF($J355="TC",0,IF($J355="Nso",0,VLOOKUP($A352,'Class-9'!$B$9:$EX$108,54,0)))</f>
        <v>0</v>
      </c>
      <c r="G370" s="496">
        <f t="shared" si="36"/>
        <v>0</v>
      </c>
      <c r="H370" s="497">
        <f>IF($J355="TC",0,IF($J355="Nso",0,VLOOKUP($A352,'Class-9'!$B$9:$EX$108,56,0)))</f>
        <v>0</v>
      </c>
      <c r="I370" s="493">
        <f>IF($J355="TC",0,IF($J355="Nso",0,VLOOKUP($A352,'Class-9'!$B$9:$EX$108,57,0)))</f>
        <v>0</v>
      </c>
      <c r="J370" s="496">
        <f t="shared" si="37"/>
        <v>0</v>
      </c>
      <c r="K370" s="493">
        <f>IF($J355="TC",0,IF($J355="Nso",0,VLOOKUP($A352,'Class-9'!$B$9:$EX$108,59,0)))</f>
        <v>0</v>
      </c>
      <c r="L370" s="493">
        <f>IF($J355="Nso",0,VLOOKUP($A352,'Class-9'!$B$9:$EX$108,60,0))</f>
        <v>0</v>
      </c>
      <c r="M370" s="496">
        <f t="shared" si="38"/>
        <v>0</v>
      </c>
      <c r="N370" s="493">
        <f t="shared" si="39"/>
        <v>0</v>
      </c>
      <c r="O370" s="495" t="str">
        <f>IF($J355="TC",0,IF($J355="Nso",0,VLOOKUP($A352,'Class-9'!$B$9:$EX$108,66,0)))</f>
        <v/>
      </c>
    </row>
    <row r="371" spans="1:15" ht="42.75" customHeight="1">
      <c r="A371" s="1084"/>
      <c r="B371" s="60" t="s">
        <v>79</v>
      </c>
      <c r="C371" s="1143" t="str">
        <f>'Class-9'!$BP$3</f>
        <v>MATHEMATICS</v>
      </c>
      <c r="D371" s="1144"/>
      <c r="E371" s="493">
        <f>IF($J355="TC",0,IF($J355="Nso",0,VLOOKUP($A352,'Class-9'!$B$9:$EX$108,67,0)))</f>
        <v>0</v>
      </c>
      <c r="F371" s="493">
        <f>IF($J355="TC",0,IF($J355="Nso",0,VLOOKUP($A352,'Class-9'!$B$9:$EX$108,68,0)))</f>
        <v>0</v>
      </c>
      <c r="G371" s="496">
        <f t="shared" si="36"/>
        <v>0</v>
      </c>
      <c r="H371" s="497">
        <f>IF($J355="TC",0,IF($J355="Nso",0,VLOOKUP($A352,'Class-9'!$B$9:$EX$108,70,0)))</f>
        <v>0</v>
      </c>
      <c r="I371" s="493">
        <f>IF($J355="TC",0,IF($J355="Nso",0,VLOOKUP($A352,'Class-9'!$B$9:$EX$108,71,0)))</f>
        <v>0</v>
      </c>
      <c r="J371" s="496">
        <f t="shared" si="37"/>
        <v>0</v>
      </c>
      <c r="K371" s="493">
        <f>IF($J355="TC",0,IF($J355="Nso",0,VLOOKUP($A352,'Class-9'!$B$9:$EX$108,73,0)))</f>
        <v>0</v>
      </c>
      <c r="L371" s="493">
        <f>IF($J355="Nso",0,VLOOKUP($A352,'Class-9'!$B$9:$EX$108,74,0))</f>
        <v>0</v>
      </c>
      <c r="M371" s="496">
        <f t="shared" si="38"/>
        <v>0</v>
      </c>
      <c r="N371" s="493">
        <f t="shared" si="39"/>
        <v>0</v>
      </c>
      <c r="O371" s="495" t="str">
        <f>IF($J355="TC",0,IF($J355="Nso",0,VLOOKUP($A352,'Class-9'!$B$9:$EX$108,80,0)))</f>
        <v/>
      </c>
    </row>
    <row r="372" spans="1:15" ht="42.75" customHeight="1" thickBot="1">
      <c r="A372" s="1084"/>
      <c r="B372" s="60" t="s">
        <v>79</v>
      </c>
      <c r="C372" s="1117" t="str">
        <f>'Class-9'!$CD$3</f>
        <v>SOCIAL SCIENCE</v>
      </c>
      <c r="D372" s="1118"/>
      <c r="E372" s="493">
        <f>IF($J355="TC",0,IF($J355="Nso",0,VLOOKUP($A352,'Class-9'!$B$9:$EX$108,81,0)))</f>
        <v>0</v>
      </c>
      <c r="F372" s="493">
        <f>IF($J355="TC",0,IF($J355="Nso",0,VLOOKUP($A352,'Class-9'!$B$9:$EX$108,82,0)))</f>
        <v>0</v>
      </c>
      <c r="G372" s="498">
        <f t="shared" si="36"/>
        <v>0</v>
      </c>
      <c r="H372" s="499">
        <f>IF($J355="TC",0,IF($J355="Nso",0,VLOOKUP($A352,'Class-9'!$B$9:$EX$108,84,0)))</f>
        <v>0</v>
      </c>
      <c r="I372" s="493">
        <f>IF($J355="TC",0,IF($J355="Nso",0,VLOOKUP($A352,'Class-9'!$B$9:$EX$108,85,0)))</f>
        <v>0</v>
      </c>
      <c r="J372" s="498">
        <f t="shared" si="37"/>
        <v>0</v>
      </c>
      <c r="K372" s="493">
        <f>IF($J355="TC",0,IF($J355="Nso",0,VLOOKUP($A352,'Class-9'!$B$9:$EX$108,87,0)))</f>
        <v>0</v>
      </c>
      <c r="L372" s="493">
        <f>IF($J355="Nso",0,VLOOKUP($A352,'Class-9'!$B$9:$EX$108,88,0))</f>
        <v>0</v>
      </c>
      <c r="M372" s="498">
        <f t="shared" si="38"/>
        <v>0</v>
      </c>
      <c r="N372" s="493">
        <f t="shared" si="39"/>
        <v>0</v>
      </c>
      <c r="O372" s="495" t="str">
        <f>IF($J355="TC",0,IF($J355="Nso",0,VLOOKUP($A352,'Class-9'!$B$9:$EX$108,94,0)))</f>
        <v/>
      </c>
    </row>
    <row r="373" spans="1:15" ht="36" customHeight="1">
      <c r="A373" s="1084"/>
      <c r="B373" s="60" t="s">
        <v>79</v>
      </c>
      <c r="C373" s="1119" t="s">
        <v>92</v>
      </c>
      <c r="D373" s="1120"/>
      <c r="E373" s="1121"/>
      <c r="F373" s="1125" t="s">
        <v>93</v>
      </c>
      <c r="G373" s="1126"/>
      <c r="H373" s="1127" t="s">
        <v>94</v>
      </c>
      <c r="I373" s="1128"/>
      <c r="J373" s="1129" t="s">
        <v>47</v>
      </c>
      <c r="K373" s="1130"/>
      <c r="L373" s="350" t="s">
        <v>114</v>
      </c>
      <c r="M373" s="1131" t="s">
        <v>45</v>
      </c>
      <c r="N373" s="1132"/>
      <c r="O373" s="61" t="s">
        <v>49</v>
      </c>
    </row>
    <row r="374" spans="1:15" ht="36" customHeight="1" thickBot="1">
      <c r="A374" s="1084"/>
      <c r="B374" s="60" t="s">
        <v>79</v>
      </c>
      <c r="C374" s="1122"/>
      <c r="D374" s="1123"/>
      <c r="E374" s="1124"/>
      <c r="F374" s="1133">
        <f>IF($J355="TC",0,IF($J355="Nso",0,VLOOKUP($A352,'Class-9'!$B$9:$EX$108,146,0)))</f>
        <v>0</v>
      </c>
      <c r="G374" s="1134"/>
      <c r="H374" s="1133">
        <f>IF($J355="TC",0,IF($J355="Nso",0,VLOOKUP($A352,'Class-9'!$B$9:$EX$108,147,0)))</f>
        <v>0</v>
      </c>
      <c r="I374" s="1134"/>
      <c r="J374" s="1135">
        <f>IF($J355="TC",0,IF($J355="Nso",0,VLOOKUP($A352,'Class-9'!$B$9:$EX$108,148,0)))</f>
        <v>0</v>
      </c>
      <c r="K374" s="1136"/>
      <c r="L374" s="349" t="str">
        <f>IF($J355="TC",0,IF($J355="Nso",0,VLOOKUP($A352,'Class-9'!$B$9:$EX$108,149,0)))</f>
        <v/>
      </c>
      <c r="M374" s="1137" t="str">
        <f>IF($J355="TC","TC",IF($J355="Nso","NSO",VLOOKUP($A352,'Class-9'!$B$9:$EX$108,150,0)))</f>
        <v/>
      </c>
      <c r="N374" s="1138"/>
      <c r="O374" s="123" t="str">
        <f>IF($J355="Nso",0,VLOOKUP($A352,'Class-9'!$B$9:$EX$108,152,0))</f>
        <v/>
      </c>
    </row>
    <row r="375" spans="1:15" ht="36" customHeight="1">
      <c r="A375" s="1084"/>
      <c r="B375" s="60" t="s">
        <v>79</v>
      </c>
      <c r="C375" s="1186" t="s">
        <v>65</v>
      </c>
      <c r="D375" s="1187"/>
      <c r="E375" s="1187"/>
      <c r="F375" s="1187"/>
      <c r="G375" s="1187"/>
      <c r="H375" s="1188"/>
      <c r="I375" s="1189" t="s">
        <v>66</v>
      </c>
      <c r="J375" s="1190"/>
      <c r="K375" s="1190"/>
      <c r="L375" s="124">
        <f>VLOOKUP($A352,'Class-9'!$B$9:$EX$108,143,0)</f>
        <v>0</v>
      </c>
      <c r="M375" s="1191" t="s">
        <v>126</v>
      </c>
      <c r="N375" s="1192"/>
      <c r="O375" s="1193"/>
    </row>
    <row r="376" spans="1:15" ht="36" customHeight="1" thickBot="1">
      <c r="A376" s="1084"/>
      <c r="B376" s="60" t="s">
        <v>79</v>
      </c>
      <c r="C376" s="1194" t="s">
        <v>60</v>
      </c>
      <c r="D376" s="1195"/>
      <c r="E376" s="1195"/>
      <c r="F376" s="1196" t="s">
        <v>197</v>
      </c>
      <c r="G376" s="1196"/>
      <c r="H376" s="351" t="s">
        <v>53</v>
      </c>
      <c r="I376" s="1197" t="s">
        <v>67</v>
      </c>
      <c r="J376" s="1198"/>
      <c r="K376" s="1198"/>
      <c r="L376" s="174">
        <f>VLOOKUP($A352,'Class-9'!$B$9:$EX$108,144,0)</f>
        <v>0</v>
      </c>
      <c r="M376" s="1199" t="str">
        <f>IF($J355="TC",0,IF($J355="Nso",0,VLOOKUP($A352,'Class-9'!$B$9:$EX$108,145,0)))</f>
        <v/>
      </c>
      <c r="N376" s="1200"/>
      <c r="O376" s="1201"/>
    </row>
    <row r="377" spans="1:15" ht="36" customHeight="1">
      <c r="A377" s="1084"/>
      <c r="B377" s="60" t="s">
        <v>79</v>
      </c>
      <c r="C377" s="1194"/>
      <c r="D377" s="1195"/>
      <c r="E377" s="1195"/>
      <c r="F377" s="1196"/>
      <c r="G377" s="1196"/>
      <c r="H377" s="490" t="s">
        <v>203</v>
      </c>
      <c r="I377" s="1202" t="s">
        <v>68</v>
      </c>
      <c r="J377" s="1203"/>
      <c r="K377" s="1203"/>
      <c r="L377" s="1204">
        <f>IF($J355="TC","Transferred",IF($J355="Nso","NameSeparated",VLOOKUP($A352,'Class-9'!$B$9:$EX$108,153,0)))</f>
        <v>0</v>
      </c>
      <c r="M377" s="1204"/>
      <c r="N377" s="1204"/>
      <c r="O377" s="1205"/>
    </row>
    <row r="378" spans="1:15" s="489" customFormat="1" ht="28.5" customHeight="1">
      <c r="A378" s="1084"/>
      <c r="B378" s="488" t="s">
        <v>79</v>
      </c>
      <c r="C378" s="1242" t="str">
        <f>'Class-9'!$CR$3</f>
        <v>Foundation Of Information Tech.</v>
      </c>
      <c r="D378" s="1243"/>
      <c r="E378" s="1244"/>
      <c r="F378" s="1245" t="str">
        <f>IF($J355="TC",0,IF($J355="Nso",0,VLOOKUP($A352,'Class-9'!$B$9:$GA$108,170,0)))</f>
        <v>0/200</v>
      </c>
      <c r="G378" s="1245"/>
      <c r="H378" s="491">
        <f>IF($J355="TC",0,IF($J355="Nso",0,VLOOKUP($A352,'Class-9'!$B$9:$GA$108,106,0)))</f>
        <v>0</v>
      </c>
      <c r="I378" s="1170" t="s">
        <v>81</v>
      </c>
      <c r="J378" s="1171"/>
      <c r="K378" s="1171"/>
      <c r="L378" s="1172">
        <f>'Class-9'!$T$2</f>
        <v>44676</v>
      </c>
      <c r="M378" s="1173"/>
      <c r="N378" s="1173"/>
      <c r="O378" s="1174"/>
    </row>
    <row r="379" spans="1:15" s="489" customFormat="1" ht="28.5" customHeight="1">
      <c r="A379" s="1084"/>
      <c r="B379" s="488" t="s">
        <v>79</v>
      </c>
      <c r="C379" s="1175" t="str">
        <f>'Class-9'!$DD$3</f>
        <v>Health &amp; Phy. Edu.</v>
      </c>
      <c r="D379" s="1169"/>
      <c r="E379" s="1169"/>
      <c r="F379" s="1263" t="str">
        <f>IF($J355="TC",0,IF($J355="Nso",0,VLOOKUP($A352,'Class-9'!$B$9:$GA$108,174,0)))</f>
        <v>0/200</v>
      </c>
      <c r="G379" s="1264"/>
      <c r="H379" s="491">
        <f>IF($J355="TC",0,IF($J355="Nso",0,VLOOKUP($A352,'Class-9'!$B$9:$GA$108,118,0)))</f>
        <v>0</v>
      </c>
      <c r="I379" s="1178"/>
      <c r="J379" s="1179"/>
      <c r="K379" s="1179"/>
      <c r="L379" s="1179"/>
      <c r="M379" s="1179"/>
      <c r="N379" s="1179"/>
      <c r="O379" s="1180"/>
    </row>
    <row r="380" spans="1:15" s="489" customFormat="1" ht="28.5" customHeight="1">
      <c r="A380" s="1084"/>
      <c r="B380" s="488" t="s">
        <v>79</v>
      </c>
      <c r="C380" s="1184" t="str">
        <f>'Class-9'!$DP$3</f>
        <v>S.U.P.W.</v>
      </c>
      <c r="D380" s="1185"/>
      <c r="E380" s="1185"/>
      <c r="F380" s="1263" t="str">
        <f>IF($J355="TC",0,IF($J355="Nso",0,VLOOKUP($A352,'Class-9'!$B$9:$GA$108,178,0)))</f>
        <v>0/100</v>
      </c>
      <c r="G380" s="1264"/>
      <c r="H380" s="491">
        <f>IF($J355="TC",0,IF($J355="Nso",0,VLOOKUP($A352,'Class-9'!$B$9:$GA$108,124,0)))</f>
        <v>0</v>
      </c>
      <c r="I380" s="1181"/>
      <c r="J380" s="1182"/>
      <c r="K380" s="1182"/>
      <c r="L380" s="1182"/>
      <c r="M380" s="1182"/>
      <c r="N380" s="1182"/>
      <c r="O380" s="1183"/>
    </row>
    <row r="381" spans="1:15" s="489" customFormat="1" ht="28.5" customHeight="1">
      <c r="A381" s="1084"/>
      <c r="B381" s="488"/>
      <c r="C381" s="1184" t="str">
        <f>'Class-9'!$DV$3</f>
        <v>ART EDUCATION</v>
      </c>
      <c r="D381" s="1185"/>
      <c r="E381" s="1185"/>
      <c r="F381" s="1263" t="str">
        <f>IF($J354="TC",0,IF($J354="Nso",0,VLOOKUP($A352,'Class-9'!$B$9:$GA$108,182,0)))</f>
        <v>0/100</v>
      </c>
      <c r="G381" s="1264"/>
      <c r="H381" s="491">
        <f>IF($J354="TC",0,IF($J354="Nso",0,VLOOKUP($A352,'Class-9'!$B$9:$GA$108,130,0)))</f>
        <v>0</v>
      </c>
      <c r="I381" s="1237" t="s">
        <v>95</v>
      </c>
      <c r="J381" s="1221"/>
      <c r="K381" s="1221"/>
      <c r="L381" s="1221"/>
      <c r="M381" s="1221"/>
      <c r="N381" s="1221"/>
      <c r="O381" s="1222"/>
    </row>
    <row r="382" spans="1:15" s="489" customFormat="1" ht="28.5" customHeight="1" thickBot="1">
      <c r="A382" s="1084"/>
      <c r="B382" s="488" t="s">
        <v>79</v>
      </c>
      <c r="C382" s="1238" t="str">
        <f>'Class-9'!$EB$3</f>
        <v>H &amp; C RAJ</v>
      </c>
      <c r="D382" s="1239"/>
      <c r="E382" s="1239"/>
      <c r="F382" s="1251" t="str">
        <f>IF($J355="TC",0,IF($J355="Nso",0,VLOOKUP($A352,'Class-9'!$B$9:$GZ$108,186,0)))</f>
        <v>0/200</v>
      </c>
      <c r="G382" s="1252"/>
      <c r="H382" s="492">
        <f>IF($J355="TC",0,IF($J355="Nso",0,VLOOKUP($A352,'Class-9'!$B$9:$GAZ$108,142,0)))</f>
        <v>0</v>
      </c>
      <c r="I382" s="1237" t="s">
        <v>74</v>
      </c>
      <c r="J382" s="1221"/>
      <c r="K382" s="1221"/>
      <c r="L382" s="1221"/>
      <c r="M382" s="1221"/>
      <c r="N382" s="1221"/>
      <c r="O382" s="1222"/>
    </row>
    <row r="383" spans="1:15" ht="28.5" customHeight="1">
      <c r="A383" s="1084"/>
      <c r="B383" s="49" t="s">
        <v>79</v>
      </c>
      <c r="C383" s="1209" t="s">
        <v>205</v>
      </c>
      <c r="D383" s="1210"/>
      <c r="E383" s="1211"/>
      <c r="F383" s="1253" t="s">
        <v>206</v>
      </c>
      <c r="G383" s="1254"/>
      <c r="H383" s="500" t="s">
        <v>34</v>
      </c>
      <c r="I383" s="1220" t="s">
        <v>75</v>
      </c>
      <c r="J383" s="1221"/>
      <c r="K383" s="1221"/>
      <c r="L383" s="1221"/>
      <c r="M383" s="1221"/>
      <c r="N383" s="1221"/>
      <c r="O383" s="1222"/>
    </row>
    <row r="384" spans="1:15" ht="28.5" customHeight="1">
      <c r="A384" s="1084"/>
      <c r="B384" s="49" t="s">
        <v>79</v>
      </c>
      <c r="C384" s="1212"/>
      <c r="D384" s="1213"/>
      <c r="E384" s="1214"/>
      <c r="F384" s="1246" t="s">
        <v>207</v>
      </c>
      <c r="G384" s="1247"/>
      <c r="H384" s="501" t="s">
        <v>204</v>
      </c>
      <c r="I384" s="1225" t="s">
        <v>76</v>
      </c>
      <c r="J384" s="1226"/>
      <c r="K384" s="1226"/>
      <c r="L384" s="1226"/>
      <c r="M384" s="1226"/>
      <c r="N384" s="1226"/>
      <c r="O384" s="1227"/>
    </row>
    <row r="385" spans="1:16" ht="28.5" customHeight="1">
      <c r="A385" s="1084"/>
      <c r="B385" s="49" t="s">
        <v>79</v>
      </c>
      <c r="C385" s="1212"/>
      <c r="D385" s="1213"/>
      <c r="E385" s="1214"/>
      <c r="F385" s="1246" t="s">
        <v>211</v>
      </c>
      <c r="G385" s="1247"/>
      <c r="H385" s="501" t="s">
        <v>69</v>
      </c>
      <c r="I385" s="1228"/>
      <c r="J385" s="1229"/>
      <c r="K385" s="1229"/>
      <c r="L385" s="1229"/>
      <c r="M385" s="1229"/>
      <c r="N385" s="1229"/>
      <c r="O385" s="1230"/>
    </row>
    <row r="386" spans="1:16" ht="28.5" customHeight="1">
      <c r="A386" s="1084"/>
      <c r="B386" s="49" t="s">
        <v>79</v>
      </c>
      <c r="C386" s="1212"/>
      <c r="D386" s="1213"/>
      <c r="E386" s="1214"/>
      <c r="F386" s="1246" t="s">
        <v>212</v>
      </c>
      <c r="G386" s="1247"/>
      <c r="H386" s="501" t="s">
        <v>70</v>
      </c>
      <c r="I386" s="1228"/>
      <c r="J386" s="1229"/>
      <c r="K386" s="1229"/>
      <c r="L386" s="1229"/>
      <c r="M386" s="1229"/>
      <c r="N386" s="1229"/>
      <c r="O386" s="1230"/>
    </row>
    <row r="387" spans="1:16" ht="28.5" customHeight="1">
      <c r="A387" s="1084"/>
      <c r="B387" s="49" t="s">
        <v>79</v>
      </c>
      <c r="C387" s="1212"/>
      <c r="D387" s="1213"/>
      <c r="E387" s="1214"/>
      <c r="F387" s="1246" t="s">
        <v>125</v>
      </c>
      <c r="G387" s="1247"/>
      <c r="H387" s="501" t="s">
        <v>72</v>
      </c>
      <c r="I387" s="1231" t="s">
        <v>96</v>
      </c>
      <c r="J387" s="1232"/>
      <c r="K387" s="1232"/>
      <c r="L387" s="1232"/>
      <c r="M387" s="1232"/>
      <c r="N387" s="1232"/>
      <c r="O387" s="1233"/>
    </row>
    <row r="388" spans="1:16" ht="28.5" customHeight="1" thickBot="1">
      <c r="A388" s="1084"/>
      <c r="B388" s="62" t="s">
        <v>79</v>
      </c>
      <c r="C388" s="1215"/>
      <c r="D388" s="1216"/>
      <c r="E388" s="1217"/>
      <c r="F388" s="1248" t="s">
        <v>208</v>
      </c>
      <c r="G388" s="1249"/>
      <c r="H388" s="502" t="s">
        <v>71</v>
      </c>
      <c r="I388" s="1234"/>
      <c r="J388" s="1235"/>
      <c r="K388" s="1235"/>
      <c r="L388" s="1235"/>
      <c r="M388" s="1235"/>
      <c r="N388" s="1235"/>
      <c r="O388" s="1236"/>
    </row>
    <row r="389" spans="1:16" ht="117.75" customHeight="1" thickTop="1">
      <c r="A389" s="1250"/>
      <c r="B389" s="1250"/>
      <c r="C389" s="1250"/>
      <c r="D389" s="1250"/>
      <c r="E389" s="1250"/>
      <c r="F389" s="1250"/>
      <c r="G389" s="1250"/>
      <c r="H389" s="1250"/>
      <c r="I389" s="1250"/>
      <c r="J389" s="1250"/>
      <c r="K389" s="1250"/>
      <c r="L389" s="1250"/>
      <c r="M389" s="1250"/>
      <c r="N389" s="1250"/>
      <c r="O389" s="1250"/>
    </row>
    <row r="390" spans="1:16">
      <c r="B390" s="505"/>
      <c r="C390" s="506"/>
      <c r="D390" s="506"/>
      <c r="E390" s="506"/>
      <c r="F390" s="506"/>
      <c r="G390" s="506"/>
      <c r="H390" s="506"/>
      <c r="I390" s="506"/>
      <c r="J390" s="506"/>
      <c r="K390" s="506"/>
      <c r="L390" s="506"/>
      <c r="M390" s="506"/>
      <c r="N390" s="506"/>
      <c r="O390" s="506"/>
    </row>
    <row r="391" spans="1:16" ht="24.75" customHeight="1" thickBot="1">
      <c r="A391" s="504">
        <f>A352+1</f>
        <v>11</v>
      </c>
      <c r="B391" s="1083" t="s">
        <v>56</v>
      </c>
      <c r="C391" s="1083"/>
      <c r="D391" s="1083"/>
      <c r="E391" s="1083"/>
      <c r="F391" s="1083"/>
      <c r="G391" s="1083"/>
      <c r="H391" s="1083"/>
      <c r="I391" s="1083"/>
      <c r="J391" s="1083"/>
      <c r="K391" s="1083"/>
      <c r="L391" s="1083"/>
      <c r="M391" s="1083"/>
      <c r="N391" s="1083"/>
      <c r="O391" s="1083"/>
    </row>
    <row r="392" spans="1:16" ht="68.25" customHeight="1" thickTop="1">
      <c r="A392" s="1084"/>
      <c r="B392" s="1085"/>
      <c r="C392" s="1086"/>
      <c r="D392" s="1089" t="str">
        <f>Master!$E$8</f>
        <v>Govt. Sr. Secondary School Raimalwada</v>
      </c>
      <c r="E392" s="1090"/>
      <c r="F392" s="1090"/>
      <c r="G392" s="1090"/>
      <c r="H392" s="1090"/>
      <c r="I392" s="1090"/>
      <c r="J392" s="1090"/>
      <c r="K392" s="1090"/>
      <c r="L392" s="1090"/>
      <c r="M392" s="1090"/>
      <c r="N392" s="1090"/>
      <c r="O392" s="1091"/>
    </row>
    <row r="393" spans="1:16" ht="36" customHeight="1" thickBot="1">
      <c r="A393" s="1084"/>
      <c r="B393" s="1087"/>
      <c r="C393" s="1088"/>
      <c r="D393" s="1092" t="str">
        <f>Master!$E$11</f>
        <v>P.S.-Bapini (Jodhpur)</v>
      </c>
      <c r="E393" s="1093"/>
      <c r="F393" s="1093"/>
      <c r="G393" s="1093"/>
      <c r="H393" s="1093"/>
      <c r="I393" s="1093"/>
      <c r="J393" s="1093"/>
      <c r="K393" s="1093"/>
      <c r="L393" s="1093"/>
      <c r="M393" s="1093"/>
      <c r="N393" s="1093"/>
      <c r="O393" s="1094"/>
    </row>
    <row r="394" spans="1:16" ht="36" customHeight="1">
      <c r="A394" s="1084"/>
      <c r="B394" s="352"/>
      <c r="C394" s="1095" t="s">
        <v>188</v>
      </c>
      <c r="D394" s="1096"/>
      <c r="E394" s="1096"/>
      <c r="F394" s="1096"/>
      <c r="G394" s="1097"/>
      <c r="H394" s="1104" t="s">
        <v>161</v>
      </c>
      <c r="I394" s="1104"/>
      <c r="J394" s="1107">
        <f>VLOOKUP($A391,'Class-9'!$B$9:$K$108,6)</f>
        <v>0</v>
      </c>
      <c r="K394" s="1108"/>
      <c r="L394" s="1113" t="s">
        <v>77</v>
      </c>
      <c r="M394" s="1114"/>
      <c r="N394" s="1115" t="str">
        <f>Master!$E$14</f>
        <v>08151106901</v>
      </c>
      <c r="O394" s="1116"/>
    </row>
    <row r="395" spans="1:16" ht="36" customHeight="1">
      <c r="A395" s="1084"/>
      <c r="B395" s="47"/>
      <c r="C395" s="1098"/>
      <c r="D395" s="1099"/>
      <c r="E395" s="1099"/>
      <c r="F395" s="1099"/>
      <c r="G395" s="1100"/>
      <c r="H395" s="1105"/>
      <c r="I395" s="1105"/>
      <c r="J395" s="1109"/>
      <c r="K395" s="1110"/>
      <c r="L395" s="1071" t="s">
        <v>73</v>
      </c>
      <c r="M395" s="1072"/>
      <c r="N395" s="1072"/>
      <c r="O395" s="1073"/>
      <c r="P395" s="165" t="s">
        <v>196</v>
      </c>
    </row>
    <row r="396" spans="1:16" ht="36" customHeight="1" thickBot="1">
      <c r="A396" s="1084"/>
      <c r="B396" s="47"/>
      <c r="C396" s="1101"/>
      <c r="D396" s="1102"/>
      <c r="E396" s="1102"/>
      <c r="F396" s="1102"/>
      <c r="G396" s="1103"/>
      <c r="H396" s="1106"/>
      <c r="I396" s="1106"/>
      <c r="J396" s="1111"/>
      <c r="K396" s="1112"/>
      <c r="L396" s="1074" t="s">
        <v>57</v>
      </c>
      <c r="M396" s="1075"/>
      <c r="N396" s="1076" t="str">
        <f>Master!$E$6</f>
        <v>2021-22</v>
      </c>
      <c r="O396" s="1077"/>
    </row>
    <row r="397" spans="1:16" ht="42.75" customHeight="1">
      <c r="A397" s="1084"/>
      <c r="B397" s="49" t="s">
        <v>79</v>
      </c>
      <c r="C397" s="1255" t="s">
        <v>22</v>
      </c>
      <c r="D397" s="1256"/>
      <c r="E397" s="1256"/>
      <c r="F397" s="1257"/>
      <c r="G397" s="485" t="s">
        <v>186</v>
      </c>
      <c r="H397" s="1258">
        <f>VLOOKUP($A391,'Class-9'!$B$9:$EX$108,4,0)</f>
        <v>0</v>
      </c>
      <c r="I397" s="1258"/>
      <c r="J397" s="1258"/>
      <c r="K397" s="1258"/>
      <c r="L397" s="1258"/>
      <c r="M397" s="1258"/>
      <c r="N397" s="1258"/>
      <c r="O397" s="1259"/>
    </row>
    <row r="398" spans="1:16" ht="42.75" customHeight="1">
      <c r="A398" s="1084"/>
      <c r="B398" s="49" t="s">
        <v>79</v>
      </c>
      <c r="C398" s="1260" t="s">
        <v>24</v>
      </c>
      <c r="D398" s="1261"/>
      <c r="E398" s="1261"/>
      <c r="F398" s="1262"/>
      <c r="G398" s="486" t="s">
        <v>186</v>
      </c>
      <c r="H398" s="1265">
        <f>VLOOKUP($A391,'Class-9'!$B$9:$EX$108,7,0)</f>
        <v>0</v>
      </c>
      <c r="I398" s="1265"/>
      <c r="J398" s="1265"/>
      <c r="K398" s="1265"/>
      <c r="L398" s="1265"/>
      <c r="M398" s="1265"/>
      <c r="N398" s="1265"/>
      <c r="O398" s="1266"/>
    </row>
    <row r="399" spans="1:16" ht="42.75" customHeight="1">
      <c r="A399" s="1084"/>
      <c r="B399" s="49" t="s">
        <v>79</v>
      </c>
      <c r="C399" s="1260" t="s">
        <v>25</v>
      </c>
      <c r="D399" s="1261"/>
      <c r="E399" s="1261"/>
      <c r="F399" s="1262"/>
      <c r="G399" s="486" t="s">
        <v>186</v>
      </c>
      <c r="H399" s="1265">
        <f>VLOOKUP($A391,'Class-9'!$B$9:$EX$108,8,0)</f>
        <v>0</v>
      </c>
      <c r="I399" s="1265"/>
      <c r="J399" s="1265"/>
      <c r="K399" s="1265"/>
      <c r="L399" s="1265"/>
      <c r="M399" s="1265"/>
      <c r="N399" s="1265"/>
      <c r="O399" s="1266"/>
    </row>
    <row r="400" spans="1:16" ht="42.75" customHeight="1">
      <c r="A400" s="1084"/>
      <c r="B400" s="49" t="s">
        <v>79</v>
      </c>
      <c r="C400" s="1260" t="s">
        <v>58</v>
      </c>
      <c r="D400" s="1261"/>
      <c r="E400" s="1261"/>
      <c r="F400" s="1262"/>
      <c r="G400" s="486" t="s">
        <v>186</v>
      </c>
      <c r="H400" s="1265">
        <f>VLOOKUP($A391,'Class-9'!$B$9:$EX$108,9,0)</f>
        <v>0</v>
      </c>
      <c r="I400" s="1265"/>
      <c r="J400" s="1265"/>
      <c r="K400" s="1265"/>
      <c r="L400" s="1265"/>
      <c r="M400" s="1265"/>
      <c r="N400" s="1265"/>
      <c r="O400" s="1266"/>
    </row>
    <row r="401" spans="1:15" ht="42.75" customHeight="1">
      <c r="A401" s="1084"/>
      <c r="B401" s="49" t="s">
        <v>79</v>
      </c>
      <c r="C401" s="1260" t="s">
        <v>59</v>
      </c>
      <c r="D401" s="1261"/>
      <c r="E401" s="1261"/>
      <c r="F401" s="1262"/>
      <c r="G401" s="486" t="s">
        <v>186</v>
      </c>
      <c r="H401" s="1281" t="str">
        <f>CONCATENATE('Class-9'!$G$4,'Class-9'!$J$4)</f>
        <v>9(A)</v>
      </c>
      <c r="I401" s="1265"/>
      <c r="J401" s="1265"/>
      <c r="K401" s="1265"/>
      <c r="L401" s="1265"/>
      <c r="M401" s="1265"/>
      <c r="N401" s="1265"/>
      <c r="O401" s="1266"/>
    </row>
    <row r="402" spans="1:15" ht="42.75" customHeight="1" thickBot="1">
      <c r="A402" s="1084"/>
      <c r="B402" s="49" t="s">
        <v>79</v>
      </c>
      <c r="C402" s="1282" t="s">
        <v>27</v>
      </c>
      <c r="D402" s="1283"/>
      <c r="E402" s="1283"/>
      <c r="F402" s="1284"/>
      <c r="G402" s="487" t="s">
        <v>186</v>
      </c>
      <c r="H402" s="1285">
        <f>VLOOKUP($A391,'Class-9'!$B$9:$EX$108,10,0)</f>
        <v>0</v>
      </c>
      <c r="I402" s="1285"/>
      <c r="J402" s="1285"/>
      <c r="K402" s="1285"/>
      <c r="L402" s="1285"/>
      <c r="M402" s="1285"/>
      <c r="N402" s="1285"/>
      <c r="O402" s="1286"/>
    </row>
    <row r="403" spans="1:15" ht="42.75" customHeight="1">
      <c r="A403" s="1084"/>
      <c r="B403" s="60" t="s">
        <v>79</v>
      </c>
      <c r="C403" s="1287" t="s">
        <v>60</v>
      </c>
      <c r="D403" s="1288"/>
      <c r="E403" s="1267" t="s">
        <v>83</v>
      </c>
      <c r="F403" s="1267" t="s">
        <v>84</v>
      </c>
      <c r="G403" s="1274" t="s">
        <v>33</v>
      </c>
      <c r="H403" s="1276" t="s">
        <v>61</v>
      </c>
      <c r="I403" s="1276"/>
      <c r="J403" s="1277"/>
      <c r="K403" s="1278" t="s">
        <v>100</v>
      </c>
      <c r="L403" s="1279"/>
      <c r="M403" s="1280"/>
      <c r="N403" s="1267" t="s">
        <v>91</v>
      </c>
      <c r="O403" s="1269" t="s">
        <v>209</v>
      </c>
    </row>
    <row r="404" spans="1:15" ht="42.75" customHeight="1">
      <c r="A404" s="1084"/>
      <c r="B404" s="60"/>
      <c r="C404" s="1289"/>
      <c r="D404" s="1290"/>
      <c r="E404" s="1268"/>
      <c r="F404" s="1268"/>
      <c r="G404" s="1275"/>
      <c r="H404" s="479" t="s">
        <v>32</v>
      </c>
      <c r="I404" s="480" t="s">
        <v>199</v>
      </c>
      <c r="J404" s="481" t="s">
        <v>33</v>
      </c>
      <c r="K404" s="479" t="s">
        <v>32</v>
      </c>
      <c r="L404" s="480" t="s">
        <v>199</v>
      </c>
      <c r="M404" s="481" t="s">
        <v>33</v>
      </c>
      <c r="N404" s="1268"/>
      <c r="O404" s="1270"/>
    </row>
    <row r="405" spans="1:15" ht="42.75" customHeight="1" thickBot="1">
      <c r="A405" s="1084"/>
      <c r="B405" s="60" t="s">
        <v>79</v>
      </c>
      <c r="C405" s="1272" t="s">
        <v>62</v>
      </c>
      <c r="D405" s="1273"/>
      <c r="E405" s="346">
        <f>'Class-9'!$L$7</f>
        <v>20</v>
      </c>
      <c r="F405" s="346">
        <f>'Class-9'!$M$7</f>
        <v>20</v>
      </c>
      <c r="G405" s="348">
        <f>SUM(E405:F405)</f>
        <v>40</v>
      </c>
      <c r="H405" s="346">
        <f>'Class-9'!$O$7</f>
        <v>48</v>
      </c>
      <c r="I405" s="346">
        <f>'Class-9'!$P$7</f>
        <v>12</v>
      </c>
      <c r="J405" s="348">
        <f>SUM(H405:I405)</f>
        <v>60</v>
      </c>
      <c r="K405" s="346">
        <f>'Class-9'!$R$7</f>
        <v>80</v>
      </c>
      <c r="L405" s="346">
        <f>'Class-9'!$S$7</f>
        <v>20</v>
      </c>
      <c r="M405" s="348">
        <f>SUM(K405:L405)</f>
        <v>100</v>
      </c>
      <c r="N405" s="191">
        <f>SUM(G405,J405,M405)</f>
        <v>200</v>
      </c>
      <c r="O405" s="1271"/>
    </row>
    <row r="406" spans="1:15" ht="42.75" customHeight="1">
      <c r="A406" s="1084"/>
      <c r="B406" s="60" t="s">
        <v>79</v>
      </c>
      <c r="C406" s="1141" t="str">
        <f>'Class-9'!$L$3</f>
        <v>HINDI</v>
      </c>
      <c r="D406" s="1142"/>
      <c r="E406" s="493">
        <f>IF($J394="TC",0,IF($J394="Nso",0,VLOOKUP($A391,'Class-9'!$B$9:$EX$108,11,0)))</f>
        <v>0</v>
      </c>
      <c r="F406" s="493">
        <f>IF($J394="TC",0,IF($J394="Nso",0,VLOOKUP($A391,'Class-9'!$B$9:$EX$108,12,0)))</f>
        <v>0</v>
      </c>
      <c r="G406" s="494">
        <f>E406+F406</f>
        <v>0</v>
      </c>
      <c r="H406" s="493">
        <f>IF($J394="TC",0,IF($J394="Nso",0,VLOOKUP($A391,'Class-9'!$B$9:$EX$108,14,0)))</f>
        <v>0</v>
      </c>
      <c r="I406" s="493">
        <f>IF($J394="TC",0,IF($J394="Nso",0,VLOOKUP($A391,'Class-9'!$B$9:$EX$108,15,0)))</f>
        <v>0</v>
      </c>
      <c r="J406" s="494">
        <f>H406+I406</f>
        <v>0</v>
      </c>
      <c r="K406" s="493">
        <f>IF($J394="TC",0,IF($J394="Nso",0,VLOOKUP($A391,'Class-9'!$B$9:$EX$108,17,0)))</f>
        <v>0</v>
      </c>
      <c r="L406" s="493">
        <f>IF($J394="Nso",0,VLOOKUP($A391,'Class-9'!$B$9:$EX$108,18,0))</f>
        <v>0</v>
      </c>
      <c r="M406" s="494">
        <f>K406+L406</f>
        <v>0</v>
      </c>
      <c r="N406" s="493">
        <f>G406+J406+M406</f>
        <v>0</v>
      </c>
      <c r="O406" s="495" t="str">
        <f>IF($J394="TC",0,IF($J394="Nso",0,VLOOKUP($A391,'Class-9'!$B$9:$EX$108,24,0)))</f>
        <v/>
      </c>
    </row>
    <row r="407" spans="1:15" ht="42.75" customHeight="1">
      <c r="A407" s="1084"/>
      <c r="B407" s="60" t="s">
        <v>79</v>
      </c>
      <c r="C407" s="1143" t="str">
        <f>'Class-9'!$Z$3</f>
        <v>ENGLISH</v>
      </c>
      <c r="D407" s="1144"/>
      <c r="E407" s="493">
        <f>IF($J394="TC",0,IF($J394="Nso",0,VLOOKUP($A391,'Class-9'!$B$9:$EX$108,25,0)))</f>
        <v>0</v>
      </c>
      <c r="F407" s="493">
        <f>IF($J394="TC",0,IF($J394="Nso",0,VLOOKUP($A391,'Class-9'!$B$9:$EX$108,26,0)))</f>
        <v>0</v>
      </c>
      <c r="G407" s="496">
        <f t="shared" ref="G407:G411" si="40">E407+F407</f>
        <v>0</v>
      </c>
      <c r="H407" s="497">
        <f>IF($J394="TC",0,IF($J394="Nso",0,VLOOKUP($A391,'Class-9'!$B$9:$EX$108,28,0)))</f>
        <v>0</v>
      </c>
      <c r="I407" s="493">
        <f>IF($J394="TC",0,IF($J394="Nso",0,VLOOKUP($A391,'Class-9'!$B$9:$EX$108,29,0)))</f>
        <v>0</v>
      </c>
      <c r="J407" s="496">
        <f t="shared" ref="J407:J411" si="41">H407+I407</f>
        <v>0</v>
      </c>
      <c r="K407" s="493">
        <f>IF($J394="TC",0,IF($J394="Nso",0,VLOOKUP($A391,'Class-9'!$B$9:$EX$108,31,0)))</f>
        <v>0</v>
      </c>
      <c r="L407" s="493">
        <f>IF($J394="Nso",0,VLOOKUP($A391,'Class-9'!$B$9:$EX$108,32,0))</f>
        <v>0</v>
      </c>
      <c r="M407" s="496">
        <f t="shared" ref="M407:M411" si="42">K407+L407</f>
        <v>0</v>
      </c>
      <c r="N407" s="493">
        <f t="shared" ref="N407:N411" si="43">G407+J407+M407</f>
        <v>0</v>
      </c>
      <c r="O407" s="495" t="str">
        <f>IF($J394="TC",0,IF($J394="Nso",0,VLOOKUP($A391,'Class-9'!$B$9:$EX$108,38,0)))</f>
        <v/>
      </c>
    </row>
    <row r="408" spans="1:15" ht="42.75" customHeight="1">
      <c r="A408" s="1084"/>
      <c r="B408" s="60" t="s">
        <v>79</v>
      </c>
      <c r="C408" s="1143" t="str">
        <f>'Class-9'!$AN$3</f>
        <v>SANSKRIT</v>
      </c>
      <c r="D408" s="1144"/>
      <c r="E408" s="493">
        <f>IF($J394="TC",0,IF($J394="Nso",0,VLOOKUP($A391,'Class-9'!$B$9:$EX$108,39,0)))</f>
        <v>0</v>
      </c>
      <c r="F408" s="493">
        <f>IF($J394="TC",0,IF($J394="TC",0,IF($J394="Nso",0,VLOOKUP($A391,'Class-9'!$B$9:$EX$108,40,0))))</f>
        <v>0</v>
      </c>
      <c r="G408" s="496">
        <f t="shared" si="40"/>
        <v>0</v>
      </c>
      <c r="H408" s="497">
        <f>IF($J394="TC",0,IF($J394="Nso",0,VLOOKUP($A391,'Class-9'!$B$9:$EX$108,42,0)))</f>
        <v>0</v>
      </c>
      <c r="I408" s="493">
        <f>IF($J394="TC",0,IF($J394="Nso",0,VLOOKUP($A391,'Class-9'!$B$9:$EX$108,43,0)))</f>
        <v>0</v>
      </c>
      <c r="J408" s="496">
        <f t="shared" si="41"/>
        <v>0</v>
      </c>
      <c r="K408" s="493">
        <f>IF($J394="TC",0,IF($J394="Nso",0,VLOOKUP($A391,'Class-9'!$B$9:$EX$108,45,0)))</f>
        <v>0</v>
      </c>
      <c r="L408" s="493">
        <f>IF($J394="Nso",0,VLOOKUP($A391,'Class-9'!$B$9:$EX$108,46,0))</f>
        <v>0</v>
      </c>
      <c r="M408" s="496">
        <f t="shared" si="42"/>
        <v>0</v>
      </c>
      <c r="N408" s="493">
        <f t="shared" si="43"/>
        <v>0</v>
      </c>
      <c r="O408" s="495" t="str">
        <f>IF($J394="TC",0,IF($J394="Nso",0,VLOOKUP($A391,'Class-9'!$B$9:$EX$108,52,0)))</f>
        <v/>
      </c>
    </row>
    <row r="409" spans="1:15" ht="42.75" customHeight="1">
      <c r="A409" s="1084"/>
      <c r="B409" s="60" t="s">
        <v>79</v>
      </c>
      <c r="C409" s="1143" t="str">
        <f>'Class-9'!$BB$3</f>
        <v>SCIENCE</v>
      </c>
      <c r="D409" s="1144"/>
      <c r="E409" s="493">
        <f>IF($J394="TC",0,IF($J394="Nso",0,VLOOKUP($A391,'Class-9'!$B$9:$EX$108,53,0)))</f>
        <v>0</v>
      </c>
      <c r="F409" s="493">
        <f>IF($J394="TC",0,IF($J394="Nso",0,VLOOKUP($A391,'Class-9'!$B$9:$EX$108,54,0)))</f>
        <v>0</v>
      </c>
      <c r="G409" s="496">
        <f t="shared" si="40"/>
        <v>0</v>
      </c>
      <c r="H409" s="497">
        <f>IF($J394="TC",0,IF($J394="Nso",0,VLOOKUP($A391,'Class-9'!$B$9:$EX$108,56,0)))</f>
        <v>0</v>
      </c>
      <c r="I409" s="493">
        <f>IF($J394="TC",0,IF($J394="Nso",0,VLOOKUP($A391,'Class-9'!$B$9:$EX$108,57,0)))</f>
        <v>0</v>
      </c>
      <c r="J409" s="496">
        <f t="shared" si="41"/>
        <v>0</v>
      </c>
      <c r="K409" s="493">
        <f>IF($J394="TC",0,IF($J394="Nso",0,VLOOKUP($A391,'Class-9'!$B$9:$EX$108,59,0)))</f>
        <v>0</v>
      </c>
      <c r="L409" s="493">
        <f>IF($J394="Nso",0,VLOOKUP($A391,'Class-9'!$B$9:$EX$108,60,0))</f>
        <v>0</v>
      </c>
      <c r="M409" s="496">
        <f t="shared" si="42"/>
        <v>0</v>
      </c>
      <c r="N409" s="493">
        <f t="shared" si="43"/>
        <v>0</v>
      </c>
      <c r="O409" s="495" t="str">
        <f>IF($J394="TC",0,IF($J394="Nso",0,VLOOKUP($A391,'Class-9'!$B$9:$EX$108,66,0)))</f>
        <v/>
      </c>
    </row>
    <row r="410" spans="1:15" ht="42.75" customHeight="1">
      <c r="A410" s="1084"/>
      <c r="B410" s="60" t="s">
        <v>79</v>
      </c>
      <c r="C410" s="1143" t="str">
        <f>'Class-9'!$BP$3</f>
        <v>MATHEMATICS</v>
      </c>
      <c r="D410" s="1144"/>
      <c r="E410" s="493">
        <f>IF($J394="TC",0,IF($J394="Nso",0,VLOOKUP($A391,'Class-9'!$B$9:$EX$108,67,0)))</f>
        <v>0</v>
      </c>
      <c r="F410" s="493">
        <f>IF($J394="TC",0,IF($J394="Nso",0,VLOOKUP($A391,'Class-9'!$B$9:$EX$108,68,0)))</f>
        <v>0</v>
      </c>
      <c r="G410" s="496">
        <f t="shared" si="40"/>
        <v>0</v>
      </c>
      <c r="H410" s="497">
        <f>IF($J394="TC",0,IF($J394="Nso",0,VLOOKUP($A391,'Class-9'!$B$9:$EX$108,70,0)))</f>
        <v>0</v>
      </c>
      <c r="I410" s="493">
        <f>IF($J394="TC",0,IF($J394="Nso",0,VLOOKUP($A391,'Class-9'!$B$9:$EX$108,71,0)))</f>
        <v>0</v>
      </c>
      <c r="J410" s="496">
        <f t="shared" si="41"/>
        <v>0</v>
      </c>
      <c r="K410" s="493">
        <f>IF($J394="TC",0,IF($J394="Nso",0,VLOOKUP($A391,'Class-9'!$B$9:$EX$108,73,0)))</f>
        <v>0</v>
      </c>
      <c r="L410" s="493">
        <f>IF($J394="Nso",0,VLOOKUP($A391,'Class-9'!$B$9:$EX$108,74,0))</f>
        <v>0</v>
      </c>
      <c r="M410" s="496">
        <f t="shared" si="42"/>
        <v>0</v>
      </c>
      <c r="N410" s="493">
        <f t="shared" si="43"/>
        <v>0</v>
      </c>
      <c r="O410" s="495" t="str">
        <f>IF($J394="TC",0,IF($J394="Nso",0,VLOOKUP($A391,'Class-9'!$B$9:$EX$108,80,0)))</f>
        <v/>
      </c>
    </row>
    <row r="411" spans="1:15" ht="42.75" customHeight="1" thickBot="1">
      <c r="A411" s="1084"/>
      <c r="B411" s="60" t="s">
        <v>79</v>
      </c>
      <c r="C411" s="1117" t="str">
        <f>'Class-9'!$CD$3</f>
        <v>SOCIAL SCIENCE</v>
      </c>
      <c r="D411" s="1118"/>
      <c r="E411" s="493">
        <f>IF($J394="TC",0,IF($J394="Nso",0,VLOOKUP($A391,'Class-9'!$B$9:$EX$108,81,0)))</f>
        <v>0</v>
      </c>
      <c r="F411" s="493">
        <f>IF($J394="TC",0,IF($J394="Nso",0,VLOOKUP($A391,'Class-9'!$B$9:$EX$108,82,0)))</f>
        <v>0</v>
      </c>
      <c r="G411" s="498">
        <f t="shared" si="40"/>
        <v>0</v>
      </c>
      <c r="H411" s="499">
        <f>IF($J394="TC",0,IF($J394="Nso",0,VLOOKUP($A391,'Class-9'!$B$9:$EX$108,84,0)))</f>
        <v>0</v>
      </c>
      <c r="I411" s="493">
        <f>IF($J394="TC",0,IF($J394="Nso",0,VLOOKUP($A391,'Class-9'!$B$9:$EX$108,85,0)))</f>
        <v>0</v>
      </c>
      <c r="J411" s="498">
        <f t="shared" si="41"/>
        <v>0</v>
      </c>
      <c r="K411" s="493">
        <f>IF($J394="TC",0,IF($J394="Nso",0,VLOOKUP($A391,'Class-9'!$B$9:$EX$108,87,0)))</f>
        <v>0</v>
      </c>
      <c r="L411" s="493">
        <f>IF($J394="Nso",0,VLOOKUP($A391,'Class-9'!$B$9:$EX$108,88,0))</f>
        <v>0</v>
      </c>
      <c r="M411" s="498">
        <f t="shared" si="42"/>
        <v>0</v>
      </c>
      <c r="N411" s="493">
        <f t="shared" si="43"/>
        <v>0</v>
      </c>
      <c r="O411" s="495" t="str">
        <f>IF($J394="TC",0,IF($J394="Nso",0,VLOOKUP($A391,'Class-9'!$B$9:$EX$108,94,0)))</f>
        <v/>
      </c>
    </row>
    <row r="412" spans="1:15" ht="36" customHeight="1">
      <c r="A412" s="1084"/>
      <c r="B412" s="60" t="s">
        <v>79</v>
      </c>
      <c r="C412" s="1119" t="s">
        <v>92</v>
      </c>
      <c r="D412" s="1120"/>
      <c r="E412" s="1121"/>
      <c r="F412" s="1125" t="s">
        <v>93</v>
      </c>
      <c r="G412" s="1126"/>
      <c r="H412" s="1127" t="s">
        <v>94</v>
      </c>
      <c r="I412" s="1128"/>
      <c r="J412" s="1129" t="s">
        <v>47</v>
      </c>
      <c r="K412" s="1130"/>
      <c r="L412" s="350" t="s">
        <v>114</v>
      </c>
      <c r="M412" s="1131" t="s">
        <v>45</v>
      </c>
      <c r="N412" s="1132"/>
      <c r="O412" s="61" t="s">
        <v>49</v>
      </c>
    </row>
    <row r="413" spans="1:15" ht="36" customHeight="1" thickBot="1">
      <c r="A413" s="1084"/>
      <c r="B413" s="60" t="s">
        <v>79</v>
      </c>
      <c r="C413" s="1122"/>
      <c r="D413" s="1123"/>
      <c r="E413" s="1124"/>
      <c r="F413" s="1133">
        <f>IF($J394="TC",0,IF($J394="Nso",0,VLOOKUP($A391,'Class-9'!$B$9:$EX$108,146,0)))</f>
        <v>0</v>
      </c>
      <c r="G413" s="1134"/>
      <c r="H413" s="1133">
        <f>IF($J394="TC",0,IF($J394="Nso",0,VLOOKUP($A391,'Class-9'!$B$9:$EX$108,147,0)))</f>
        <v>0</v>
      </c>
      <c r="I413" s="1134"/>
      <c r="J413" s="1135">
        <f>IF($J394="TC",0,IF($J394="Nso",0,VLOOKUP($A391,'Class-9'!$B$9:$EX$108,148,0)))</f>
        <v>0</v>
      </c>
      <c r="K413" s="1136"/>
      <c r="L413" s="349" t="str">
        <f>IF($J394="TC",0,IF($J394="Nso",0,VLOOKUP($A391,'Class-9'!$B$9:$EX$108,149,0)))</f>
        <v/>
      </c>
      <c r="M413" s="1137" t="str">
        <f>IF($J394="TC","TC",IF($J394="Nso","NSO",VLOOKUP($A391,'Class-9'!$B$9:$EX$108,150,0)))</f>
        <v/>
      </c>
      <c r="N413" s="1138"/>
      <c r="O413" s="123" t="str">
        <f>IF($J394="Nso",0,VLOOKUP($A391,'Class-9'!$B$9:$EX$108,152,0))</f>
        <v/>
      </c>
    </row>
    <row r="414" spans="1:15" ht="36" customHeight="1">
      <c r="A414" s="1084"/>
      <c r="B414" s="60" t="s">
        <v>79</v>
      </c>
      <c r="C414" s="1186" t="s">
        <v>65</v>
      </c>
      <c r="D414" s="1187"/>
      <c r="E414" s="1187"/>
      <c r="F414" s="1187"/>
      <c r="G414" s="1187"/>
      <c r="H414" s="1188"/>
      <c r="I414" s="1189" t="s">
        <v>66</v>
      </c>
      <c r="J414" s="1190"/>
      <c r="K414" s="1190"/>
      <c r="L414" s="124">
        <f>VLOOKUP($A391,'Class-9'!$B$9:$EX$108,143,0)</f>
        <v>0</v>
      </c>
      <c r="M414" s="1191" t="s">
        <v>126</v>
      </c>
      <c r="N414" s="1192"/>
      <c r="O414" s="1193"/>
    </row>
    <row r="415" spans="1:15" ht="36" customHeight="1" thickBot="1">
      <c r="A415" s="1084"/>
      <c r="B415" s="60" t="s">
        <v>79</v>
      </c>
      <c r="C415" s="1194" t="s">
        <v>60</v>
      </c>
      <c r="D415" s="1195"/>
      <c r="E415" s="1195"/>
      <c r="F415" s="1196" t="s">
        <v>197</v>
      </c>
      <c r="G415" s="1196"/>
      <c r="H415" s="351" t="s">
        <v>53</v>
      </c>
      <c r="I415" s="1197" t="s">
        <v>67</v>
      </c>
      <c r="J415" s="1198"/>
      <c r="K415" s="1198"/>
      <c r="L415" s="174">
        <f>VLOOKUP($A391,'Class-9'!$B$9:$EX$108,144,0)</f>
        <v>0</v>
      </c>
      <c r="M415" s="1199" t="str">
        <f>IF($J394="TC",0,IF($J394="Nso",0,VLOOKUP($A391,'Class-9'!$B$9:$EX$108,145,0)))</f>
        <v/>
      </c>
      <c r="N415" s="1200"/>
      <c r="O415" s="1201"/>
    </row>
    <row r="416" spans="1:15" ht="36" customHeight="1">
      <c r="A416" s="1084"/>
      <c r="B416" s="60" t="s">
        <v>79</v>
      </c>
      <c r="C416" s="1194"/>
      <c r="D416" s="1195"/>
      <c r="E416" s="1195"/>
      <c r="F416" s="1196"/>
      <c r="G416" s="1196"/>
      <c r="H416" s="490" t="s">
        <v>203</v>
      </c>
      <c r="I416" s="1202" t="s">
        <v>68</v>
      </c>
      <c r="J416" s="1203"/>
      <c r="K416" s="1203"/>
      <c r="L416" s="1204">
        <f>IF($J394="TC","Transferred",IF($J394="Nso","NameSeparated",VLOOKUP($A391,'Class-9'!$B$9:$EX$108,153,0)))</f>
        <v>0</v>
      </c>
      <c r="M416" s="1204"/>
      <c r="N416" s="1204"/>
      <c r="O416" s="1205"/>
    </row>
    <row r="417" spans="1:15" s="489" customFormat="1" ht="28.5" customHeight="1">
      <c r="A417" s="1084"/>
      <c r="B417" s="488" t="s">
        <v>79</v>
      </c>
      <c r="C417" s="1242" t="str">
        <f>'Class-9'!$CR$3</f>
        <v>Foundation Of Information Tech.</v>
      </c>
      <c r="D417" s="1243"/>
      <c r="E417" s="1244"/>
      <c r="F417" s="1245" t="str">
        <f>IF($J394="TC",0,IF($J394="Nso",0,VLOOKUP($A391,'Class-9'!$B$9:$GA$108,170,0)))</f>
        <v>0/200</v>
      </c>
      <c r="G417" s="1245"/>
      <c r="H417" s="491">
        <f>IF($J394="TC",0,IF($J394="Nso",0,VLOOKUP($A391,'Class-9'!$B$9:$GA$108,106,0)))</f>
        <v>0</v>
      </c>
      <c r="I417" s="1170" t="s">
        <v>81</v>
      </c>
      <c r="J417" s="1171"/>
      <c r="K417" s="1171"/>
      <c r="L417" s="1172">
        <f>'Class-9'!$T$2</f>
        <v>44676</v>
      </c>
      <c r="M417" s="1173"/>
      <c r="N417" s="1173"/>
      <c r="O417" s="1174"/>
    </row>
    <row r="418" spans="1:15" s="489" customFormat="1" ht="28.5" customHeight="1">
      <c r="A418" s="1084"/>
      <c r="B418" s="488" t="s">
        <v>79</v>
      </c>
      <c r="C418" s="1175" t="str">
        <f>'Class-9'!$DD$3</f>
        <v>Health &amp; Phy. Edu.</v>
      </c>
      <c r="D418" s="1169"/>
      <c r="E418" s="1169"/>
      <c r="F418" s="1263" t="str">
        <f>IF($J394="TC",0,IF($J394="Nso",0,VLOOKUP($A391,'Class-9'!$B$9:$GA$108,174,0)))</f>
        <v>0/200</v>
      </c>
      <c r="G418" s="1264"/>
      <c r="H418" s="491">
        <f>IF($J394="TC",0,IF($J394="Nso",0,VLOOKUP($A391,'Class-9'!$B$9:$GA$108,118,0)))</f>
        <v>0</v>
      </c>
      <c r="I418" s="1178"/>
      <c r="J418" s="1179"/>
      <c r="K418" s="1179"/>
      <c r="L418" s="1179"/>
      <c r="M418" s="1179"/>
      <c r="N418" s="1179"/>
      <c r="O418" s="1180"/>
    </row>
    <row r="419" spans="1:15" s="489" customFormat="1" ht="28.5" customHeight="1">
      <c r="A419" s="1084"/>
      <c r="B419" s="488" t="s">
        <v>79</v>
      </c>
      <c r="C419" s="1184" t="str">
        <f>'Class-9'!$DP$3</f>
        <v>S.U.P.W.</v>
      </c>
      <c r="D419" s="1185"/>
      <c r="E419" s="1185"/>
      <c r="F419" s="1263" t="str">
        <f>IF($J394="TC",0,IF($J394="Nso",0,VLOOKUP($A391,'Class-9'!$B$9:$GA$108,178,0)))</f>
        <v>0/100</v>
      </c>
      <c r="G419" s="1264"/>
      <c r="H419" s="491">
        <f>IF($J394="TC",0,IF($J394="Nso",0,VLOOKUP($A391,'Class-9'!$B$9:$GA$108,124,0)))</f>
        <v>0</v>
      </c>
      <c r="I419" s="1181"/>
      <c r="J419" s="1182"/>
      <c r="K419" s="1182"/>
      <c r="L419" s="1182"/>
      <c r="M419" s="1182"/>
      <c r="N419" s="1182"/>
      <c r="O419" s="1183"/>
    </row>
    <row r="420" spans="1:15" s="489" customFormat="1" ht="28.5" customHeight="1">
      <c r="A420" s="1084"/>
      <c r="B420" s="488"/>
      <c r="C420" s="1184" t="str">
        <f>'Class-9'!$DV$3</f>
        <v>ART EDUCATION</v>
      </c>
      <c r="D420" s="1185"/>
      <c r="E420" s="1185"/>
      <c r="F420" s="1263" t="str">
        <f>IF($J393="TC",0,IF($J393="Nso",0,VLOOKUP($A391,'Class-9'!$B$9:$GA$108,182,0)))</f>
        <v>0/100</v>
      </c>
      <c r="G420" s="1264"/>
      <c r="H420" s="491">
        <f>IF($J393="TC",0,IF($J393="Nso",0,VLOOKUP($A391,'Class-9'!$B$9:$GA$108,130,0)))</f>
        <v>0</v>
      </c>
      <c r="I420" s="1237" t="s">
        <v>95</v>
      </c>
      <c r="J420" s="1221"/>
      <c r="K420" s="1221"/>
      <c r="L420" s="1221"/>
      <c r="M420" s="1221"/>
      <c r="N420" s="1221"/>
      <c r="O420" s="1222"/>
    </row>
    <row r="421" spans="1:15" s="489" customFormat="1" ht="28.5" customHeight="1" thickBot="1">
      <c r="A421" s="1084"/>
      <c r="B421" s="488" t="s">
        <v>79</v>
      </c>
      <c r="C421" s="1238" t="str">
        <f>'Class-9'!$EB$3</f>
        <v>H &amp; C RAJ</v>
      </c>
      <c r="D421" s="1239"/>
      <c r="E421" s="1239"/>
      <c r="F421" s="1251" t="str">
        <f>IF($J394="TC",0,IF($J394="Nso",0,VLOOKUP($A391,'Class-9'!$B$9:$GZ$108,186,0)))</f>
        <v>0/200</v>
      </c>
      <c r="G421" s="1252"/>
      <c r="H421" s="492">
        <f>IF($J394="TC",0,IF($J394="Nso",0,VLOOKUP($A391,'Class-9'!$B$9:$GAZ$108,142,0)))</f>
        <v>0</v>
      </c>
      <c r="I421" s="1237" t="s">
        <v>74</v>
      </c>
      <c r="J421" s="1221"/>
      <c r="K421" s="1221"/>
      <c r="L421" s="1221"/>
      <c r="M421" s="1221"/>
      <c r="N421" s="1221"/>
      <c r="O421" s="1222"/>
    </row>
    <row r="422" spans="1:15" ht="28.5" customHeight="1">
      <c r="A422" s="1084"/>
      <c r="B422" s="49" t="s">
        <v>79</v>
      </c>
      <c r="C422" s="1209" t="s">
        <v>205</v>
      </c>
      <c r="D422" s="1210"/>
      <c r="E422" s="1211"/>
      <c r="F422" s="1253" t="s">
        <v>206</v>
      </c>
      <c r="G422" s="1254"/>
      <c r="H422" s="500" t="s">
        <v>34</v>
      </c>
      <c r="I422" s="1220" t="s">
        <v>75</v>
      </c>
      <c r="J422" s="1221"/>
      <c r="K422" s="1221"/>
      <c r="L422" s="1221"/>
      <c r="M422" s="1221"/>
      <c r="N422" s="1221"/>
      <c r="O422" s="1222"/>
    </row>
    <row r="423" spans="1:15" ht="28.5" customHeight="1">
      <c r="A423" s="1084"/>
      <c r="B423" s="49" t="s">
        <v>79</v>
      </c>
      <c r="C423" s="1212"/>
      <c r="D423" s="1213"/>
      <c r="E423" s="1214"/>
      <c r="F423" s="1246" t="s">
        <v>207</v>
      </c>
      <c r="G423" s="1247"/>
      <c r="H423" s="501" t="s">
        <v>204</v>
      </c>
      <c r="I423" s="1225" t="s">
        <v>76</v>
      </c>
      <c r="J423" s="1226"/>
      <c r="K423" s="1226"/>
      <c r="L423" s="1226"/>
      <c r="M423" s="1226"/>
      <c r="N423" s="1226"/>
      <c r="O423" s="1227"/>
    </row>
    <row r="424" spans="1:15" ht="28.5" customHeight="1">
      <c r="A424" s="1084"/>
      <c r="B424" s="49" t="s">
        <v>79</v>
      </c>
      <c r="C424" s="1212"/>
      <c r="D424" s="1213"/>
      <c r="E424" s="1214"/>
      <c r="F424" s="1246" t="s">
        <v>211</v>
      </c>
      <c r="G424" s="1247"/>
      <c r="H424" s="501" t="s">
        <v>69</v>
      </c>
      <c r="I424" s="1228"/>
      <c r="J424" s="1229"/>
      <c r="K424" s="1229"/>
      <c r="L424" s="1229"/>
      <c r="M424" s="1229"/>
      <c r="N424" s="1229"/>
      <c r="O424" s="1230"/>
    </row>
    <row r="425" spans="1:15" ht="28.5" customHeight="1">
      <c r="A425" s="1084"/>
      <c r="B425" s="49" t="s">
        <v>79</v>
      </c>
      <c r="C425" s="1212"/>
      <c r="D425" s="1213"/>
      <c r="E425" s="1214"/>
      <c r="F425" s="1246" t="s">
        <v>212</v>
      </c>
      <c r="G425" s="1247"/>
      <c r="H425" s="501" t="s">
        <v>70</v>
      </c>
      <c r="I425" s="1228"/>
      <c r="J425" s="1229"/>
      <c r="K425" s="1229"/>
      <c r="L425" s="1229"/>
      <c r="M425" s="1229"/>
      <c r="N425" s="1229"/>
      <c r="O425" s="1230"/>
    </row>
    <row r="426" spans="1:15" ht="28.5" customHeight="1">
      <c r="A426" s="1084"/>
      <c r="B426" s="49" t="s">
        <v>79</v>
      </c>
      <c r="C426" s="1212"/>
      <c r="D426" s="1213"/>
      <c r="E426" s="1214"/>
      <c r="F426" s="1246" t="s">
        <v>125</v>
      </c>
      <c r="G426" s="1247"/>
      <c r="H426" s="501" t="s">
        <v>72</v>
      </c>
      <c r="I426" s="1231" t="s">
        <v>96</v>
      </c>
      <c r="J426" s="1232"/>
      <c r="K426" s="1232"/>
      <c r="L426" s="1232"/>
      <c r="M426" s="1232"/>
      <c r="N426" s="1232"/>
      <c r="O426" s="1233"/>
    </row>
    <row r="427" spans="1:15" ht="28.5" customHeight="1" thickBot="1">
      <c r="A427" s="1084"/>
      <c r="B427" s="62" t="s">
        <v>79</v>
      </c>
      <c r="C427" s="1215"/>
      <c r="D427" s="1216"/>
      <c r="E427" s="1217"/>
      <c r="F427" s="1248" t="s">
        <v>208</v>
      </c>
      <c r="G427" s="1249"/>
      <c r="H427" s="502" t="s">
        <v>71</v>
      </c>
      <c r="I427" s="1234"/>
      <c r="J427" s="1235"/>
      <c r="K427" s="1235"/>
      <c r="L427" s="1235"/>
      <c r="M427" s="1235"/>
      <c r="N427" s="1235"/>
      <c r="O427" s="1236"/>
    </row>
    <row r="428" spans="1:15" ht="117.75" customHeight="1" thickTop="1">
      <c r="A428" s="1250"/>
      <c r="B428" s="1250"/>
      <c r="C428" s="1250"/>
      <c r="D428" s="1250"/>
      <c r="E428" s="1250"/>
      <c r="F428" s="1250"/>
      <c r="G428" s="1250"/>
      <c r="H428" s="1250"/>
      <c r="I428" s="1250"/>
      <c r="J428" s="1250"/>
      <c r="K428" s="1250"/>
      <c r="L428" s="1250"/>
      <c r="M428" s="1250"/>
      <c r="N428" s="1250"/>
      <c r="O428" s="1250"/>
    </row>
    <row r="429" spans="1:15">
      <c r="B429" s="505"/>
      <c r="C429" s="506"/>
      <c r="D429" s="506"/>
      <c r="E429" s="506"/>
      <c r="F429" s="506"/>
      <c r="G429" s="506"/>
      <c r="H429" s="506"/>
      <c r="I429" s="506"/>
      <c r="J429" s="506"/>
      <c r="K429" s="506"/>
      <c r="L429" s="506"/>
      <c r="M429" s="506"/>
      <c r="N429" s="506"/>
      <c r="O429" s="506"/>
    </row>
    <row r="430" spans="1:15" ht="24.75" customHeight="1" thickBot="1">
      <c r="A430" s="504">
        <f>A391+1</f>
        <v>12</v>
      </c>
      <c r="B430" s="1083" t="s">
        <v>56</v>
      </c>
      <c r="C430" s="1083"/>
      <c r="D430" s="1083"/>
      <c r="E430" s="1083"/>
      <c r="F430" s="1083"/>
      <c r="G430" s="1083"/>
      <c r="H430" s="1083"/>
      <c r="I430" s="1083"/>
      <c r="J430" s="1083"/>
      <c r="K430" s="1083"/>
      <c r="L430" s="1083"/>
      <c r="M430" s="1083"/>
      <c r="N430" s="1083"/>
      <c r="O430" s="1083"/>
    </row>
    <row r="431" spans="1:15" ht="68.25" customHeight="1" thickTop="1">
      <c r="A431" s="1084"/>
      <c r="B431" s="1085"/>
      <c r="C431" s="1086"/>
      <c r="D431" s="1089" t="str">
        <f>Master!$E$8</f>
        <v>Govt. Sr. Secondary School Raimalwada</v>
      </c>
      <c r="E431" s="1090"/>
      <c r="F431" s="1090"/>
      <c r="G431" s="1090"/>
      <c r="H431" s="1090"/>
      <c r="I431" s="1090"/>
      <c r="J431" s="1090"/>
      <c r="K431" s="1090"/>
      <c r="L431" s="1090"/>
      <c r="M431" s="1090"/>
      <c r="N431" s="1090"/>
      <c r="O431" s="1091"/>
    </row>
    <row r="432" spans="1:15" ht="36" customHeight="1" thickBot="1">
      <c r="A432" s="1084"/>
      <c r="B432" s="1087"/>
      <c r="C432" s="1088"/>
      <c r="D432" s="1092" t="str">
        <f>Master!$E$11</f>
        <v>P.S.-Bapini (Jodhpur)</v>
      </c>
      <c r="E432" s="1093"/>
      <c r="F432" s="1093"/>
      <c r="G432" s="1093"/>
      <c r="H432" s="1093"/>
      <c r="I432" s="1093"/>
      <c r="J432" s="1093"/>
      <c r="K432" s="1093"/>
      <c r="L432" s="1093"/>
      <c r="M432" s="1093"/>
      <c r="N432" s="1093"/>
      <c r="O432" s="1094"/>
    </row>
    <row r="433" spans="1:16" ht="36" customHeight="1">
      <c r="A433" s="1084"/>
      <c r="B433" s="352"/>
      <c r="C433" s="1095" t="s">
        <v>188</v>
      </c>
      <c r="D433" s="1096"/>
      <c r="E433" s="1096"/>
      <c r="F433" s="1096"/>
      <c r="G433" s="1097"/>
      <c r="H433" s="1104" t="s">
        <v>161</v>
      </c>
      <c r="I433" s="1104"/>
      <c r="J433" s="1107">
        <f>VLOOKUP($A430,'Class-9'!$B$9:$K$108,6)</f>
        <v>0</v>
      </c>
      <c r="K433" s="1108"/>
      <c r="L433" s="1113" t="s">
        <v>77</v>
      </c>
      <c r="M433" s="1114"/>
      <c r="N433" s="1115" t="str">
        <f>Master!$E$14</f>
        <v>08151106901</v>
      </c>
      <c r="O433" s="1116"/>
    </row>
    <row r="434" spans="1:16" ht="36" customHeight="1">
      <c r="A434" s="1084"/>
      <c r="B434" s="47"/>
      <c r="C434" s="1098"/>
      <c r="D434" s="1099"/>
      <c r="E434" s="1099"/>
      <c r="F434" s="1099"/>
      <c r="G434" s="1100"/>
      <c r="H434" s="1105"/>
      <c r="I434" s="1105"/>
      <c r="J434" s="1109"/>
      <c r="K434" s="1110"/>
      <c r="L434" s="1071" t="s">
        <v>73</v>
      </c>
      <c r="M434" s="1072"/>
      <c r="N434" s="1072"/>
      <c r="O434" s="1073"/>
      <c r="P434" s="165" t="s">
        <v>196</v>
      </c>
    </row>
    <row r="435" spans="1:16" ht="36" customHeight="1" thickBot="1">
      <c r="A435" s="1084"/>
      <c r="B435" s="47"/>
      <c r="C435" s="1101"/>
      <c r="D435" s="1102"/>
      <c r="E435" s="1102"/>
      <c r="F435" s="1102"/>
      <c r="G435" s="1103"/>
      <c r="H435" s="1106"/>
      <c r="I435" s="1106"/>
      <c r="J435" s="1111"/>
      <c r="K435" s="1112"/>
      <c r="L435" s="1074" t="s">
        <v>57</v>
      </c>
      <c r="M435" s="1075"/>
      <c r="N435" s="1076" t="str">
        <f>Master!$E$6</f>
        <v>2021-22</v>
      </c>
      <c r="O435" s="1077"/>
    </row>
    <row r="436" spans="1:16" ht="42.75" customHeight="1">
      <c r="A436" s="1084"/>
      <c r="B436" s="49" t="s">
        <v>79</v>
      </c>
      <c r="C436" s="1255" t="s">
        <v>22</v>
      </c>
      <c r="D436" s="1256"/>
      <c r="E436" s="1256"/>
      <c r="F436" s="1257"/>
      <c r="G436" s="485" t="s">
        <v>186</v>
      </c>
      <c r="H436" s="1258">
        <f>VLOOKUP($A430,'Class-9'!$B$9:$EX$108,4,0)</f>
        <v>0</v>
      </c>
      <c r="I436" s="1258"/>
      <c r="J436" s="1258"/>
      <c r="K436" s="1258"/>
      <c r="L436" s="1258"/>
      <c r="M436" s="1258"/>
      <c r="N436" s="1258"/>
      <c r="O436" s="1259"/>
    </row>
    <row r="437" spans="1:16" ht="42.75" customHeight="1">
      <c r="A437" s="1084"/>
      <c r="B437" s="49" t="s">
        <v>79</v>
      </c>
      <c r="C437" s="1260" t="s">
        <v>24</v>
      </c>
      <c r="D437" s="1261"/>
      <c r="E437" s="1261"/>
      <c r="F437" s="1262"/>
      <c r="G437" s="486" t="s">
        <v>186</v>
      </c>
      <c r="H437" s="1265">
        <f>VLOOKUP($A430,'Class-9'!$B$9:$EX$108,7,0)</f>
        <v>0</v>
      </c>
      <c r="I437" s="1265"/>
      <c r="J437" s="1265"/>
      <c r="K437" s="1265"/>
      <c r="L437" s="1265"/>
      <c r="M437" s="1265"/>
      <c r="N437" s="1265"/>
      <c r="O437" s="1266"/>
    </row>
    <row r="438" spans="1:16" ht="42.75" customHeight="1">
      <c r="A438" s="1084"/>
      <c r="B438" s="49" t="s">
        <v>79</v>
      </c>
      <c r="C438" s="1260" t="s">
        <v>25</v>
      </c>
      <c r="D438" s="1261"/>
      <c r="E438" s="1261"/>
      <c r="F438" s="1262"/>
      <c r="G438" s="486" t="s">
        <v>186</v>
      </c>
      <c r="H438" s="1265">
        <f>VLOOKUP($A430,'Class-9'!$B$9:$EX$108,8,0)</f>
        <v>0</v>
      </c>
      <c r="I438" s="1265"/>
      <c r="J438" s="1265"/>
      <c r="K438" s="1265"/>
      <c r="L438" s="1265"/>
      <c r="M438" s="1265"/>
      <c r="N438" s="1265"/>
      <c r="O438" s="1266"/>
    </row>
    <row r="439" spans="1:16" ht="42.75" customHeight="1">
      <c r="A439" s="1084"/>
      <c r="B439" s="49" t="s">
        <v>79</v>
      </c>
      <c r="C439" s="1260" t="s">
        <v>58</v>
      </c>
      <c r="D439" s="1261"/>
      <c r="E439" s="1261"/>
      <c r="F439" s="1262"/>
      <c r="G439" s="486" t="s">
        <v>186</v>
      </c>
      <c r="H439" s="1265">
        <f>VLOOKUP($A430,'Class-9'!$B$9:$EX$108,9,0)</f>
        <v>0</v>
      </c>
      <c r="I439" s="1265"/>
      <c r="J439" s="1265"/>
      <c r="K439" s="1265"/>
      <c r="L439" s="1265"/>
      <c r="M439" s="1265"/>
      <c r="N439" s="1265"/>
      <c r="O439" s="1266"/>
    </row>
    <row r="440" spans="1:16" ht="42.75" customHeight="1">
      <c r="A440" s="1084"/>
      <c r="B440" s="49" t="s">
        <v>79</v>
      </c>
      <c r="C440" s="1260" t="s">
        <v>59</v>
      </c>
      <c r="D440" s="1261"/>
      <c r="E440" s="1261"/>
      <c r="F440" s="1262"/>
      <c r="G440" s="486" t="s">
        <v>186</v>
      </c>
      <c r="H440" s="1281" t="str">
        <f>CONCATENATE('Class-9'!$G$4,'Class-9'!$J$4)</f>
        <v>9(A)</v>
      </c>
      <c r="I440" s="1265"/>
      <c r="J440" s="1265"/>
      <c r="K440" s="1265"/>
      <c r="L440" s="1265"/>
      <c r="M440" s="1265"/>
      <c r="N440" s="1265"/>
      <c r="O440" s="1266"/>
    </row>
    <row r="441" spans="1:16" ht="42.75" customHeight="1" thickBot="1">
      <c r="A441" s="1084"/>
      <c r="B441" s="49" t="s">
        <v>79</v>
      </c>
      <c r="C441" s="1282" t="s">
        <v>27</v>
      </c>
      <c r="D441" s="1283"/>
      <c r="E441" s="1283"/>
      <c r="F441" s="1284"/>
      <c r="G441" s="487" t="s">
        <v>186</v>
      </c>
      <c r="H441" s="1285">
        <f>VLOOKUP($A430,'Class-9'!$B$9:$EX$108,10,0)</f>
        <v>0</v>
      </c>
      <c r="I441" s="1285"/>
      <c r="J441" s="1285"/>
      <c r="K441" s="1285"/>
      <c r="L441" s="1285"/>
      <c r="M441" s="1285"/>
      <c r="N441" s="1285"/>
      <c r="O441" s="1286"/>
    </row>
    <row r="442" spans="1:16" ht="42.75" customHeight="1">
      <c r="A442" s="1084"/>
      <c r="B442" s="60" t="s">
        <v>79</v>
      </c>
      <c r="C442" s="1287" t="s">
        <v>60</v>
      </c>
      <c r="D442" s="1288"/>
      <c r="E442" s="1267" t="s">
        <v>83</v>
      </c>
      <c r="F442" s="1267" t="s">
        <v>84</v>
      </c>
      <c r="G442" s="1274" t="s">
        <v>33</v>
      </c>
      <c r="H442" s="1276" t="s">
        <v>61</v>
      </c>
      <c r="I442" s="1276"/>
      <c r="J442" s="1277"/>
      <c r="K442" s="1278" t="s">
        <v>100</v>
      </c>
      <c r="L442" s="1279"/>
      <c r="M442" s="1280"/>
      <c r="N442" s="1267" t="s">
        <v>91</v>
      </c>
      <c r="O442" s="1269" t="s">
        <v>209</v>
      </c>
    </row>
    <row r="443" spans="1:16" ht="42.75" customHeight="1">
      <c r="A443" s="1084"/>
      <c r="B443" s="60"/>
      <c r="C443" s="1289"/>
      <c r="D443" s="1290"/>
      <c r="E443" s="1268"/>
      <c r="F443" s="1268"/>
      <c r="G443" s="1275"/>
      <c r="H443" s="479" t="s">
        <v>32</v>
      </c>
      <c r="I443" s="480" t="s">
        <v>199</v>
      </c>
      <c r="J443" s="481" t="s">
        <v>33</v>
      </c>
      <c r="K443" s="479" t="s">
        <v>32</v>
      </c>
      <c r="L443" s="480" t="s">
        <v>199</v>
      </c>
      <c r="M443" s="481" t="s">
        <v>33</v>
      </c>
      <c r="N443" s="1268"/>
      <c r="O443" s="1270"/>
    </row>
    <row r="444" spans="1:16" ht="42.75" customHeight="1" thickBot="1">
      <c r="A444" s="1084"/>
      <c r="B444" s="60" t="s">
        <v>79</v>
      </c>
      <c r="C444" s="1272" t="s">
        <v>62</v>
      </c>
      <c r="D444" s="1273"/>
      <c r="E444" s="346">
        <f>'Class-9'!$L$7</f>
        <v>20</v>
      </c>
      <c r="F444" s="346">
        <f>'Class-9'!$M$7</f>
        <v>20</v>
      </c>
      <c r="G444" s="348">
        <f>SUM(E444:F444)</f>
        <v>40</v>
      </c>
      <c r="H444" s="346">
        <f>'Class-9'!$O$7</f>
        <v>48</v>
      </c>
      <c r="I444" s="346">
        <f>'Class-9'!$P$7</f>
        <v>12</v>
      </c>
      <c r="J444" s="348">
        <f>SUM(H444:I444)</f>
        <v>60</v>
      </c>
      <c r="K444" s="346">
        <f>'Class-9'!$R$7</f>
        <v>80</v>
      </c>
      <c r="L444" s="346">
        <f>'Class-9'!$S$7</f>
        <v>20</v>
      </c>
      <c r="M444" s="348">
        <f>SUM(K444:L444)</f>
        <v>100</v>
      </c>
      <c r="N444" s="191">
        <f>SUM(G444,J444,M444)</f>
        <v>200</v>
      </c>
      <c r="O444" s="1271"/>
    </row>
    <row r="445" spans="1:16" ht="42.75" customHeight="1">
      <c r="A445" s="1084"/>
      <c r="B445" s="60" t="s">
        <v>79</v>
      </c>
      <c r="C445" s="1141" t="str">
        <f>'Class-9'!$L$3</f>
        <v>HINDI</v>
      </c>
      <c r="D445" s="1142"/>
      <c r="E445" s="493">
        <f>IF($J433="TC",0,IF($J433="Nso",0,VLOOKUP($A430,'Class-9'!$B$9:$EX$108,11,0)))</f>
        <v>0</v>
      </c>
      <c r="F445" s="493">
        <f>IF($J433="TC",0,IF($J433="Nso",0,VLOOKUP($A430,'Class-9'!$B$9:$EX$108,12,0)))</f>
        <v>0</v>
      </c>
      <c r="G445" s="494">
        <f>E445+F445</f>
        <v>0</v>
      </c>
      <c r="H445" s="493">
        <f>IF($J433="TC",0,IF($J433="Nso",0,VLOOKUP($A430,'Class-9'!$B$9:$EX$108,14,0)))</f>
        <v>0</v>
      </c>
      <c r="I445" s="493">
        <f>IF($J433="TC",0,IF($J433="Nso",0,VLOOKUP($A430,'Class-9'!$B$9:$EX$108,15,0)))</f>
        <v>0</v>
      </c>
      <c r="J445" s="494">
        <f>H445+I445</f>
        <v>0</v>
      </c>
      <c r="K445" s="493">
        <f>IF($J433="TC",0,IF($J433="Nso",0,VLOOKUP($A430,'Class-9'!$B$9:$EX$108,17,0)))</f>
        <v>0</v>
      </c>
      <c r="L445" s="493">
        <f>IF($J433="Nso",0,VLOOKUP($A430,'Class-9'!$B$9:$EX$108,18,0))</f>
        <v>0</v>
      </c>
      <c r="M445" s="494">
        <f>K445+L445</f>
        <v>0</v>
      </c>
      <c r="N445" s="493">
        <f>G445+J445+M445</f>
        <v>0</v>
      </c>
      <c r="O445" s="495" t="str">
        <f>IF($J433="TC",0,IF($J433="Nso",0,VLOOKUP($A430,'Class-9'!$B$9:$EX$108,24,0)))</f>
        <v/>
      </c>
    </row>
    <row r="446" spans="1:16" ht="42.75" customHeight="1">
      <c r="A446" s="1084"/>
      <c r="B446" s="60" t="s">
        <v>79</v>
      </c>
      <c r="C446" s="1143" t="str">
        <f>'Class-9'!$Z$3</f>
        <v>ENGLISH</v>
      </c>
      <c r="D446" s="1144"/>
      <c r="E446" s="493">
        <f>IF($J433="TC",0,IF($J433="Nso",0,VLOOKUP($A430,'Class-9'!$B$9:$EX$108,25,0)))</f>
        <v>0</v>
      </c>
      <c r="F446" s="493">
        <f>IF($J433="TC",0,IF($J433="Nso",0,VLOOKUP($A430,'Class-9'!$B$9:$EX$108,26,0)))</f>
        <v>0</v>
      </c>
      <c r="G446" s="496">
        <f t="shared" ref="G446:G450" si="44">E446+F446</f>
        <v>0</v>
      </c>
      <c r="H446" s="497">
        <f>IF($J433="TC",0,IF($J433="Nso",0,VLOOKUP($A430,'Class-9'!$B$9:$EX$108,28,0)))</f>
        <v>0</v>
      </c>
      <c r="I446" s="493">
        <f>IF($J433="TC",0,IF($J433="Nso",0,VLOOKUP($A430,'Class-9'!$B$9:$EX$108,29,0)))</f>
        <v>0</v>
      </c>
      <c r="J446" s="496">
        <f t="shared" ref="J446:J450" si="45">H446+I446</f>
        <v>0</v>
      </c>
      <c r="K446" s="493">
        <f>IF($J433="TC",0,IF($J433="Nso",0,VLOOKUP($A430,'Class-9'!$B$9:$EX$108,31,0)))</f>
        <v>0</v>
      </c>
      <c r="L446" s="493">
        <f>IF($J433="Nso",0,VLOOKUP($A430,'Class-9'!$B$9:$EX$108,32,0))</f>
        <v>0</v>
      </c>
      <c r="M446" s="496">
        <f t="shared" ref="M446:M450" si="46">K446+L446</f>
        <v>0</v>
      </c>
      <c r="N446" s="493">
        <f t="shared" ref="N446:N450" si="47">G446+J446+M446</f>
        <v>0</v>
      </c>
      <c r="O446" s="495" t="str">
        <f>IF($J433="TC",0,IF($J433="Nso",0,VLOOKUP($A430,'Class-9'!$B$9:$EX$108,38,0)))</f>
        <v/>
      </c>
    </row>
    <row r="447" spans="1:16" ht="42.75" customHeight="1">
      <c r="A447" s="1084"/>
      <c r="B447" s="60" t="s">
        <v>79</v>
      </c>
      <c r="C447" s="1143" t="str">
        <f>'Class-9'!$AN$3</f>
        <v>SANSKRIT</v>
      </c>
      <c r="D447" s="1144"/>
      <c r="E447" s="493">
        <f>IF($J433="TC",0,IF($J433="Nso",0,VLOOKUP($A430,'Class-9'!$B$9:$EX$108,39,0)))</f>
        <v>0</v>
      </c>
      <c r="F447" s="493">
        <f>IF($J433="TC",0,IF($J433="TC",0,IF($J433="Nso",0,VLOOKUP($A430,'Class-9'!$B$9:$EX$108,40,0))))</f>
        <v>0</v>
      </c>
      <c r="G447" s="496">
        <f t="shared" si="44"/>
        <v>0</v>
      </c>
      <c r="H447" s="497">
        <f>IF($J433="TC",0,IF($J433="Nso",0,VLOOKUP($A430,'Class-9'!$B$9:$EX$108,42,0)))</f>
        <v>0</v>
      </c>
      <c r="I447" s="493">
        <f>IF($J433="TC",0,IF($J433="Nso",0,VLOOKUP($A430,'Class-9'!$B$9:$EX$108,43,0)))</f>
        <v>0</v>
      </c>
      <c r="J447" s="496">
        <f t="shared" si="45"/>
        <v>0</v>
      </c>
      <c r="K447" s="493">
        <f>IF($J433="TC",0,IF($J433="Nso",0,VLOOKUP($A430,'Class-9'!$B$9:$EX$108,45,0)))</f>
        <v>0</v>
      </c>
      <c r="L447" s="493">
        <f>IF($J433="Nso",0,VLOOKUP($A430,'Class-9'!$B$9:$EX$108,46,0))</f>
        <v>0</v>
      </c>
      <c r="M447" s="496">
        <f t="shared" si="46"/>
        <v>0</v>
      </c>
      <c r="N447" s="493">
        <f t="shared" si="47"/>
        <v>0</v>
      </c>
      <c r="O447" s="495" t="str">
        <f>IF($J433="TC",0,IF($J433="Nso",0,VLOOKUP($A430,'Class-9'!$B$9:$EX$108,52,0)))</f>
        <v/>
      </c>
    </row>
    <row r="448" spans="1:16" ht="42.75" customHeight="1">
      <c r="A448" s="1084"/>
      <c r="B448" s="60" t="s">
        <v>79</v>
      </c>
      <c r="C448" s="1143" t="str">
        <f>'Class-9'!$BB$3</f>
        <v>SCIENCE</v>
      </c>
      <c r="D448" s="1144"/>
      <c r="E448" s="493">
        <f>IF($J433="TC",0,IF($J433="Nso",0,VLOOKUP($A430,'Class-9'!$B$9:$EX$108,53,0)))</f>
        <v>0</v>
      </c>
      <c r="F448" s="493">
        <f>IF($J433="TC",0,IF($J433="Nso",0,VLOOKUP($A430,'Class-9'!$B$9:$EX$108,54,0)))</f>
        <v>0</v>
      </c>
      <c r="G448" s="496">
        <f t="shared" si="44"/>
        <v>0</v>
      </c>
      <c r="H448" s="497">
        <f>IF($J433="TC",0,IF($J433="Nso",0,VLOOKUP($A430,'Class-9'!$B$9:$EX$108,56,0)))</f>
        <v>0</v>
      </c>
      <c r="I448" s="493">
        <f>IF($J433="TC",0,IF($J433="Nso",0,VLOOKUP($A430,'Class-9'!$B$9:$EX$108,57,0)))</f>
        <v>0</v>
      </c>
      <c r="J448" s="496">
        <f t="shared" si="45"/>
        <v>0</v>
      </c>
      <c r="K448" s="493">
        <f>IF($J433="TC",0,IF($J433="Nso",0,VLOOKUP($A430,'Class-9'!$B$9:$EX$108,59,0)))</f>
        <v>0</v>
      </c>
      <c r="L448" s="493">
        <f>IF($J433="Nso",0,VLOOKUP($A430,'Class-9'!$B$9:$EX$108,60,0))</f>
        <v>0</v>
      </c>
      <c r="M448" s="496">
        <f t="shared" si="46"/>
        <v>0</v>
      </c>
      <c r="N448" s="493">
        <f t="shared" si="47"/>
        <v>0</v>
      </c>
      <c r="O448" s="495" t="str">
        <f>IF($J433="TC",0,IF($J433="Nso",0,VLOOKUP($A430,'Class-9'!$B$9:$EX$108,66,0)))</f>
        <v/>
      </c>
    </row>
    <row r="449" spans="1:15" ht="42.75" customHeight="1">
      <c r="A449" s="1084"/>
      <c r="B449" s="60" t="s">
        <v>79</v>
      </c>
      <c r="C449" s="1143" t="str">
        <f>'Class-9'!$BP$3</f>
        <v>MATHEMATICS</v>
      </c>
      <c r="D449" s="1144"/>
      <c r="E449" s="493">
        <f>IF($J433="TC",0,IF($J433="Nso",0,VLOOKUP($A430,'Class-9'!$B$9:$EX$108,67,0)))</f>
        <v>0</v>
      </c>
      <c r="F449" s="493">
        <f>IF($J433="TC",0,IF($J433="Nso",0,VLOOKUP($A430,'Class-9'!$B$9:$EX$108,68,0)))</f>
        <v>0</v>
      </c>
      <c r="G449" s="496">
        <f t="shared" si="44"/>
        <v>0</v>
      </c>
      <c r="H449" s="497">
        <f>IF($J433="TC",0,IF($J433="Nso",0,VLOOKUP($A430,'Class-9'!$B$9:$EX$108,70,0)))</f>
        <v>0</v>
      </c>
      <c r="I449" s="493">
        <f>IF($J433="TC",0,IF($J433="Nso",0,VLOOKUP($A430,'Class-9'!$B$9:$EX$108,71,0)))</f>
        <v>0</v>
      </c>
      <c r="J449" s="496">
        <f t="shared" si="45"/>
        <v>0</v>
      </c>
      <c r="K449" s="493">
        <f>IF($J433="TC",0,IF($J433="Nso",0,VLOOKUP($A430,'Class-9'!$B$9:$EX$108,73,0)))</f>
        <v>0</v>
      </c>
      <c r="L449" s="493">
        <f>IF($J433="Nso",0,VLOOKUP($A430,'Class-9'!$B$9:$EX$108,74,0))</f>
        <v>0</v>
      </c>
      <c r="M449" s="496">
        <f t="shared" si="46"/>
        <v>0</v>
      </c>
      <c r="N449" s="493">
        <f t="shared" si="47"/>
        <v>0</v>
      </c>
      <c r="O449" s="495" t="str">
        <f>IF($J433="TC",0,IF($J433="Nso",0,VLOOKUP($A430,'Class-9'!$B$9:$EX$108,80,0)))</f>
        <v/>
      </c>
    </row>
    <row r="450" spans="1:15" ht="42.75" customHeight="1" thickBot="1">
      <c r="A450" s="1084"/>
      <c r="B450" s="60" t="s">
        <v>79</v>
      </c>
      <c r="C450" s="1117" t="str">
        <f>'Class-9'!$CD$3</f>
        <v>SOCIAL SCIENCE</v>
      </c>
      <c r="D450" s="1118"/>
      <c r="E450" s="493">
        <f>IF($J433="TC",0,IF($J433="Nso",0,VLOOKUP($A430,'Class-9'!$B$9:$EX$108,81,0)))</f>
        <v>0</v>
      </c>
      <c r="F450" s="493">
        <f>IF($J433="TC",0,IF($J433="Nso",0,VLOOKUP($A430,'Class-9'!$B$9:$EX$108,82,0)))</f>
        <v>0</v>
      </c>
      <c r="G450" s="498">
        <f t="shared" si="44"/>
        <v>0</v>
      </c>
      <c r="H450" s="499">
        <f>IF($J433="TC",0,IF($J433="Nso",0,VLOOKUP($A430,'Class-9'!$B$9:$EX$108,84,0)))</f>
        <v>0</v>
      </c>
      <c r="I450" s="493">
        <f>IF($J433="TC",0,IF($J433="Nso",0,VLOOKUP($A430,'Class-9'!$B$9:$EX$108,85,0)))</f>
        <v>0</v>
      </c>
      <c r="J450" s="498">
        <f t="shared" si="45"/>
        <v>0</v>
      </c>
      <c r="K450" s="493">
        <f>IF($J433="TC",0,IF($J433="Nso",0,VLOOKUP($A430,'Class-9'!$B$9:$EX$108,87,0)))</f>
        <v>0</v>
      </c>
      <c r="L450" s="493">
        <f>IF($J433="Nso",0,VLOOKUP($A430,'Class-9'!$B$9:$EX$108,88,0))</f>
        <v>0</v>
      </c>
      <c r="M450" s="498">
        <f t="shared" si="46"/>
        <v>0</v>
      </c>
      <c r="N450" s="493">
        <f t="shared" si="47"/>
        <v>0</v>
      </c>
      <c r="O450" s="495" t="str">
        <f>IF($J433="TC",0,IF($J433="Nso",0,VLOOKUP($A430,'Class-9'!$B$9:$EX$108,94,0)))</f>
        <v/>
      </c>
    </row>
    <row r="451" spans="1:15" ht="36" customHeight="1">
      <c r="A451" s="1084"/>
      <c r="B451" s="60" t="s">
        <v>79</v>
      </c>
      <c r="C451" s="1119" t="s">
        <v>92</v>
      </c>
      <c r="D451" s="1120"/>
      <c r="E451" s="1121"/>
      <c r="F451" s="1125" t="s">
        <v>93</v>
      </c>
      <c r="G451" s="1126"/>
      <c r="H451" s="1127" t="s">
        <v>94</v>
      </c>
      <c r="I451" s="1128"/>
      <c r="J451" s="1129" t="s">
        <v>47</v>
      </c>
      <c r="K451" s="1130"/>
      <c r="L451" s="350" t="s">
        <v>114</v>
      </c>
      <c r="M451" s="1131" t="s">
        <v>45</v>
      </c>
      <c r="N451" s="1132"/>
      <c r="O451" s="61" t="s">
        <v>49</v>
      </c>
    </row>
    <row r="452" spans="1:15" ht="36" customHeight="1" thickBot="1">
      <c r="A452" s="1084"/>
      <c r="B452" s="60" t="s">
        <v>79</v>
      </c>
      <c r="C452" s="1122"/>
      <c r="D452" s="1123"/>
      <c r="E452" s="1124"/>
      <c r="F452" s="1133">
        <f>IF($J433="TC",0,IF($J433="Nso",0,VLOOKUP($A430,'Class-9'!$B$9:$EX$108,146,0)))</f>
        <v>0</v>
      </c>
      <c r="G452" s="1134"/>
      <c r="H452" s="1133">
        <f>IF($J433="TC",0,IF($J433="Nso",0,VLOOKUP($A430,'Class-9'!$B$9:$EX$108,147,0)))</f>
        <v>0</v>
      </c>
      <c r="I452" s="1134"/>
      <c r="J452" s="1135">
        <f>IF($J433="TC",0,IF($J433="Nso",0,VLOOKUP($A430,'Class-9'!$B$9:$EX$108,148,0)))</f>
        <v>0</v>
      </c>
      <c r="K452" s="1136"/>
      <c r="L452" s="349" t="str">
        <f>IF($J433="TC",0,IF($J433="Nso",0,VLOOKUP($A430,'Class-9'!$B$9:$EX$108,149,0)))</f>
        <v/>
      </c>
      <c r="M452" s="1137" t="str">
        <f>IF($J433="TC","TC",IF($J433="Nso","NSO",VLOOKUP($A430,'Class-9'!$B$9:$EX$108,150,0)))</f>
        <v/>
      </c>
      <c r="N452" s="1138"/>
      <c r="O452" s="123" t="str">
        <f>IF($J433="Nso",0,VLOOKUP($A430,'Class-9'!$B$9:$EX$108,152,0))</f>
        <v/>
      </c>
    </row>
    <row r="453" spans="1:15" ht="36" customHeight="1">
      <c r="A453" s="1084"/>
      <c r="B453" s="60" t="s">
        <v>79</v>
      </c>
      <c r="C453" s="1186" t="s">
        <v>65</v>
      </c>
      <c r="D453" s="1187"/>
      <c r="E453" s="1187"/>
      <c r="F453" s="1187"/>
      <c r="G453" s="1187"/>
      <c r="H453" s="1188"/>
      <c r="I453" s="1189" t="s">
        <v>66</v>
      </c>
      <c r="J453" s="1190"/>
      <c r="K453" s="1190"/>
      <c r="L453" s="124">
        <f>VLOOKUP($A430,'Class-9'!$B$9:$EX$108,143,0)</f>
        <v>0</v>
      </c>
      <c r="M453" s="1191" t="s">
        <v>126</v>
      </c>
      <c r="N453" s="1192"/>
      <c r="O453" s="1193"/>
    </row>
    <row r="454" spans="1:15" ht="36" customHeight="1" thickBot="1">
      <c r="A454" s="1084"/>
      <c r="B454" s="60" t="s">
        <v>79</v>
      </c>
      <c r="C454" s="1194" t="s">
        <v>60</v>
      </c>
      <c r="D454" s="1195"/>
      <c r="E454" s="1195"/>
      <c r="F454" s="1196" t="s">
        <v>197</v>
      </c>
      <c r="G454" s="1196"/>
      <c r="H454" s="351" t="s">
        <v>53</v>
      </c>
      <c r="I454" s="1197" t="s">
        <v>67</v>
      </c>
      <c r="J454" s="1198"/>
      <c r="K454" s="1198"/>
      <c r="L454" s="174">
        <f>VLOOKUP($A430,'Class-9'!$B$9:$EX$108,144,0)</f>
        <v>0</v>
      </c>
      <c r="M454" s="1199" t="str">
        <f>IF($J433="TC",0,IF($J433="Nso",0,VLOOKUP($A430,'Class-9'!$B$9:$EX$108,145,0)))</f>
        <v/>
      </c>
      <c r="N454" s="1200"/>
      <c r="O454" s="1201"/>
    </row>
    <row r="455" spans="1:15" ht="36" customHeight="1">
      <c r="A455" s="1084"/>
      <c r="B455" s="60" t="s">
        <v>79</v>
      </c>
      <c r="C455" s="1194"/>
      <c r="D455" s="1195"/>
      <c r="E455" s="1195"/>
      <c r="F455" s="1196"/>
      <c r="G455" s="1196"/>
      <c r="H455" s="490" t="s">
        <v>203</v>
      </c>
      <c r="I455" s="1202" t="s">
        <v>68</v>
      </c>
      <c r="J455" s="1203"/>
      <c r="K455" s="1203"/>
      <c r="L455" s="1204">
        <f>IF($J433="TC","Transferred",IF($J433="Nso","NameSeparated",VLOOKUP($A430,'Class-9'!$B$9:$EX$108,153,0)))</f>
        <v>0</v>
      </c>
      <c r="M455" s="1204"/>
      <c r="N455" s="1204"/>
      <c r="O455" s="1205"/>
    </row>
    <row r="456" spans="1:15" s="489" customFormat="1" ht="28.5" customHeight="1">
      <c r="A456" s="1084"/>
      <c r="B456" s="488" t="s">
        <v>79</v>
      </c>
      <c r="C456" s="1242" t="str">
        <f>'Class-9'!$CR$3</f>
        <v>Foundation Of Information Tech.</v>
      </c>
      <c r="D456" s="1243"/>
      <c r="E456" s="1244"/>
      <c r="F456" s="1245" t="str">
        <f>IF($J433="TC",0,IF($J433="Nso",0,VLOOKUP($A430,'Class-9'!$B$9:$GA$108,170,0)))</f>
        <v>0/200</v>
      </c>
      <c r="G456" s="1245"/>
      <c r="H456" s="491">
        <f>IF($J433="TC",0,IF($J433="Nso",0,VLOOKUP($A430,'Class-9'!$B$9:$GA$108,106,0)))</f>
        <v>0</v>
      </c>
      <c r="I456" s="1170" t="s">
        <v>81</v>
      </c>
      <c r="J456" s="1171"/>
      <c r="K456" s="1171"/>
      <c r="L456" s="1172">
        <f>'Class-9'!$T$2</f>
        <v>44676</v>
      </c>
      <c r="M456" s="1173"/>
      <c r="N456" s="1173"/>
      <c r="O456" s="1174"/>
    </row>
    <row r="457" spans="1:15" s="489" customFormat="1" ht="28.5" customHeight="1">
      <c r="A457" s="1084"/>
      <c r="B457" s="488" t="s">
        <v>79</v>
      </c>
      <c r="C457" s="1175" t="str">
        <f>'Class-9'!$DD$3</f>
        <v>Health &amp; Phy. Edu.</v>
      </c>
      <c r="D457" s="1169"/>
      <c r="E457" s="1169"/>
      <c r="F457" s="1263" t="str">
        <f>IF($J433="TC",0,IF($J433="Nso",0,VLOOKUP($A430,'Class-9'!$B$9:$GA$108,174,0)))</f>
        <v>0/200</v>
      </c>
      <c r="G457" s="1264"/>
      <c r="H457" s="491">
        <f>IF($J433="TC",0,IF($J433="Nso",0,VLOOKUP($A430,'Class-9'!$B$9:$GA$108,118,0)))</f>
        <v>0</v>
      </c>
      <c r="I457" s="1178"/>
      <c r="J457" s="1179"/>
      <c r="K457" s="1179"/>
      <c r="L457" s="1179"/>
      <c r="M457" s="1179"/>
      <c r="N457" s="1179"/>
      <c r="O457" s="1180"/>
    </row>
    <row r="458" spans="1:15" s="489" customFormat="1" ht="28.5" customHeight="1">
      <c r="A458" s="1084"/>
      <c r="B458" s="488" t="s">
        <v>79</v>
      </c>
      <c r="C458" s="1184" t="str">
        <f>'Class-9'!$DP$3</f>
        <v>S.U.P.W.</v>
      </c>
      <c r="D458" s="1185"/>
      <c r="E458" s="1185"/>
      <c r="F458" s="1263" t="str">
        <f>IF($J433="TC",0,IF($J433="Nso",0,VLOOKUP($A430,'Class-9'!$B$9:$GA$108,178,0)))</f>
        <v>0/100</v>
      </c>
      <c r="G458" s="1264"/>
      <c r="H458" s="491">
        <f>IF($J433="TC",0,IF($J433="Nso",0,VLOOKUP($A430,'Class-9'!$B$9:$GA$108,124,0)))</f>
        <v>0</v>
      </c>
      <c r="I458" s="1181"/>
      <c r="J458" s="1182"/>
      <c r="K458" s="1182"/>
      <c r="L458" s="1182"/>
      <c r="M458" s="1182"/>
      <c r="N458" s="1182"/>
      <c r="O458" s="1183"/>
    </row>
    <row r="459" spans="1:15" s="489" customFormat="1" ht="28.5" customHeight="1">
      <c r="A459" s="1084"/>
      <c r="B459" s="488"/>
      <c r="C459" s="1184" t="str">
        <f>'Class-9'!$DV$3</f>
        <v>ART EDUCATION</v>
      </c>
      <c r="D459" s="1185"/>
      <c r="E459" s="1185"/>
      <c r="F459" s="1263" t="str">
        <f>IF($J432="TC",0,IF($J432="Nso",0,VLOOKUP($A430,'Class-9'!$B$9:$GA$108,182,0)))</f>
        <v>0/100</v>
      </c>
      <c r="G459" s="1264"/>
      <c r="H459" s="491">
        <f>IF($J432="TC",0,IF($J432="Nso",0,VLOOKUP($A430,'Class-9'!$B$9:$GA$108,130,0)))</f>
        <v>0</v>
      </c>
      <c r="I459" s="1237" t="s">
        <v>95</v>
      </c>
      <c r="J459" s="1221"/>
      <c r="K459" s="1221"/>
      <c r="L459" s="1221"/>
      <c r="M459" s="1221"/>
      <c r="N459" s="1221"/>
      <c r="O459" s="1222"/>
    </row>
    <row r="460" spans="1:15" s="489" customFormat="1" ht="28.5" customHeight="1" thickBot="1">
      <c r="A460" s="1084"/>
      <c r="B460" s="488" t="s">
        <v>79</v>
      </c>
      <c r="C460" s="1238" t="str">
        <f>'Class-9'!$EB$3</f>
        <v>H &amp; C RAJ</v>
      </c>
      <c r="D460" s="1239"/>
      <c r="E460" s="1239"/>
      <c r="F460" s="1251" t="str">
        <f>IF($J433="TC",0,IF($J433="Nso",0,VLOOKUP($A430,'Class-9'!$B$9:$GZ$108,186,0)))</f>
        <v>0/200</v>
      </c>
      <c r="G460" s="1252"/>
      <c r="H460" s="492">
        <f>IF($J433="TC",0,IF($J433="Nso",0,VLOOKUP($A430,'Class-9'!$B$9:$GAZ$108,142,0)))</f>
        <v>0</v>
      </c>
      <c r="I460" s="1237" t="s">
        <v>74</v>
      </c>
      <c r="J460" s="1221"/>
      <c r="K460" s="1221"/>
      <c r="L460" s="1221"/>
      <c r="M460" s="1221"/>
      <c r="N460" s="1221"/>
      <c r="O460" s="1222"/>
    </row>
    <row r="461" spans="1:15" ht="28.5" customHeight="1">
      <c r="A461" s="1084"/>
      <c r="B461" s="49" t="s">
        <v>79</v>
      </c>
      <c r="C461" s="1209" t="s">
        <v>205</v>
      </c>
      <c r="D461" s="1210"/>
      <c r="E461" s="1211"/>
      <c r="F461" s="1253" t="s">
        <v>206</v>
      </c>
      <c r="G461" s="1254"/>
      <c r="H461" s="500" t="s">
        <v>34</v>
      </c>
      <c r="I461" s="1220" t="s">
        <v>75</v>
      </c>
      <c r="J461" s="1221"/>
      <c r="K461" s="1221"/>
      <c r="L461" s="1221"/>
      <c r="M461" s="1221"/>
      <c r="N461" s="1221"/>
      <c r="O461" s="1222"/>
    </row>
    <row r="462" spans="1:15" ht="28.5" customHeight="1">
      <c r="A462" s="1084"/>
      <c r="B462" s="49" t="s">
        <v>79</v>
      </c>
      <c r="C462" s="1212"/>
      <c r="D462" s="1213"/>
      <c r="E462" s="1214"/>
      <c r="F462" s="1246" t="s">
        <v>207</v>
      </c>
      <c r="G462" s="1247"/>
      <c r="H462" s="501" t="s">
        <v>204</v>
      </c>
      <c r="I462" s="1225" t="s">
        <v>76</v>
      </c>
      <c r="J462" s="1226"/>
      <c r="K462" s="1226"/>
      <c r="L462" s="1226"/>
      <c r="M462" s="1226"/>
      <c r="N462" s="1226"/>
      <c r="O462" s="1227"/>
    </row>
    <row r="463" spans="1:15" ht="28.5" customHeight="1">
      <c r="A463" s="1084"/>
      <c r="B463" s="49" t="s">
        <v>79</v>
      </c>
      <c r="C463" s="1212"/>
      <c r="D463" s="1213"/>
      <c r="E463" s="1214"/>
      <c r="F463" s="1246" t="s">
        <v>211</v>
      </c>
      <c r="G463" s="1247"/>
      <c r="H463" s="501" t="s">
        <v>69</v>
      </c>
      <c r="I463" s="1228"/>
      <c r="J463" s="1229"/>
      <c r="K463" s="1229"/>
      <c r="L463" s="1229"/>
      <c r="M463" s="1229"/>
      <c r="N463" s="1229"/>
      <c r="O463" s="1230"/>
    </row>
    <row r="464" spans="1:15" ht="28.5" customHeight="1">
      <c r="A464" s="1084"/>
      <c r="B464" s="49" t="s">
        <v>79</v>
      </c>
      <c r="C464" s="1212"/>
      <c r="D464" s="1213"/>
      <c r="E464" s="1214"/>
      <c r="F464" s="1246" t="s">
        <v>212</v>
      </c>
      <c r="G464" s="1247"/>
      <c r="H464" s="501" t="s">
        <v>70</v>
      </c>
      <c r="I464" s="1228"/>
      <c r="J464" s="1229"/>
      <c r="K464" s="1229"/>
      <c r="L464" s="1229"/>
      <c r="M464" s="1229"/>
      <c r="N464" s="1229"/>
      <c r="O464" s="1230"/>
    </row>
    <row r="465" spans="1:16" ht="28.5" customHeight="1">
      <c r="A465" s="1084"/>
      <c r="B465" s="49" t="s">
        <v>79</v>
      </c>
      <c r="C465" s="1212"/>
      <c r="D465" s="1213"/>
      <c r="E465" s="1214"/>
      <c r="F465" s="1246" t="s">
        <v>125</v>
      </c>
      <c r="G465" s="1247"/>
      <c r="H465" s="501" t="s">
        <v>72</v>
      </c>
      <c r="I465" s="1231" t="s">
        <v>96</v>
      </c>
      <c r="J465" s="1232"/>
      <c r="K465" s="1232"/>
      <c r="L465" s="1232"/>
      <c r="M465" s="1232"/>
      <c r="N465" s="1232"/>
      <c r="O465" s="1233"/>
    </row>
    <row r="466" spans="1:16" ht="28.5" customHeight="1" thickBot="1">
      <c r="A466" s="1084"/>
      <c r="B466" s="62" t="s">
        <v>79</v>
      </c>
      <c r="C466" s="1215"/>
      <c r="D466" s="1216"/>
      <c r="E466" s="1217"/>
      <c r="F466" s="1248" t="s">
        <v>208</v>
      </c>
      <c r="G466" s="1249"/>
      <c r="H466" s="502" t="s">
        <v>71</v>
      </c>
      <c r="I466" s="1234"/>
      <c r="J466" s="1235"/>
      <c r="K466" s="1235"/>
      <c r="L466" s="1235"/>
      <c r="M466" s="1235"/>
      <c r="N466" s="1235"/>
      <c r="O466" s="1236"/>
    </row>
    <row r="467" spans="1:16" ht="117.75" customHeight="1" thickTop="1">
      <c r="A467" s="1250"/>
      <c r="B467" s="1250"/>
      <c r="C467" s="1250"/>
      <c r="D467" s="1250"/>
      <c r="E467" s="1250"/>
      <c r="F467" s="1250"/>
      <c r="G467" s="1250"/>
      <c r="H467" s="1250"/>
      <c r="I467" s="1250"/>
      <c r="J467" s="1250"/>
      <c r="K467" s="1250"/>
      <c r="L467" s="1250"/>
      <c r="M467" s="1250"/>
      <c r="N467" s="1250"/>
      <c r="O467" s="1250"/>
    </row>
    <row r="468" spans="1:16">
      <c r="B468" s="505"/>
      <c r="C468" s="506"/>
      <c r="D468" s="506"/>
      <c r="E468" s="506"/>
      <c r="F468" s="506"/>
      <c r="G468" s="506"/>
      <c r="H468" s="506"/>
      <c r="I468" s="506"/>
      <c r="J468" s="506"/>
      <c r="K468" s="506"/>
      <c r="L468" s="506"/>
      <c r="M468" s="506"/>
      <c r="N468" s="506"/>
      <c r="O468" s="506"/>
    </row>
    <row r="469" spans="1:16" ht="24.75" customHeight="1" thickBot="1">
      <c r="A469" s="504">
        <f>A430+1</f>
        <v>13</v>
      </c>
      <c r="B469" s="1083" t="s">
        <v>56</v>
      </c>
      <c r="C469" s="1083"/>
      <c r="D469" s="1083"/>
      <c r="E469" s="1083"/>
      <c r="F469" s="1083"/>
      <c r="G469" s="1083"/>
      <c r="H469" s="1083"/>
      <c r="I469" s="1083"/>
      <c r="J469" s="1083"/>
      <c r="K469" s="1083"/>
      <c r="L469" s="1083"/>
      <c r="M469" s="1083"/>
      <c r="N469" s="1083"/>
      <c r="O469" s="1083"/>
    </row>
    <row r="470" spans="1:16" ht="68.25" customHeight="1" thickTop="1">
      <c r="A470" s="1084"/>
      <c r="B470" s="1085"/>
      <c r="C470" s="1086"/>
      <c r="D470" s="1089" t="str">
        <f>Master!$E$8</f>
        <v>Govt. Sr. Secondary School Raimalwada</v>
      </c>
      <c r="E470" s="1090"/>
      <c r="F470" s="1090"/>
      <c r="G470" s="1090"/>
      <c r="H470" s="1090"/>
      <c r="I470" s="1090"/>
      <c r="J470" s="1090"/>
      <c r="K470" s="1090"/>
      <c r="L470" s="1090"/>
      <c r="M470" s="1090"/>
      <c r="N470" s="1090"/>
      <c r="O470" s="1091"/>
    </row>
    <row r="471" spans="1:16" ht="36" customHeight="1" thickBot="1">
      <c r="A471" s="1084"/>
      <c r="B471" s="1087"/>
      <c r="C471" s="1088"/>
      <c r="D471" s="1092" t="str">
        <f>Master!$E$11</f>
        <v>P.S.-Bapini (Jodhpur)</v>
      </c>
      <c r="E471" s="1093"/>
      <c r="F471" s="1093"/>
      <c r="G471" s="1093"/>
      <c r="H471" s="1093"/>
      <c r="I471" s="1093"/>
      <c r="J471" s="1093"/>
      <c r="K471" s="1093"/>
      <c r="L471" s="1093"/>
      <c r="M471" s="1093"/>
      <c r="N471" s="1093"/>
      <c r="O471" s="1094"/>
    </row>
    <row r="472" spans="1:16" ht="36" customHeight="1">
      <c r="A472" s="1084"/>
      <c r="B472" s="352"/>
      <c r="C472" s="1095" t="s">
        <v>188</v>
      </c>
      <c r="D472" s="1096"/>
      <c r="E472" s="1096"/>
      <c r="F472" s="1096"/>
      <c r="G472" s="1097"/>
      <c r="H472" s="1104" t="s">
        <v>161</v>
      </c>
      <c r="I472" s="1104"/>
      <c r="J472" s="1107">
        <f>VLOOKUP($A469,'Class-9'!$B$9:$K$108,6)</f>
        <v>0</v>
      </c>
      <c r="K472" s="1108"/>
      <c r="L472" s="1113" t="s">
        <v>77</v>
      </c>
      <c r="M472" s="1114"/>
      <c r="N472" s="1115" t="str">
        <f>Master!$E$14</f>
        <v>08151106901</v>
      </c>
      <c r="O472" s="1116"/>
    </row>
    <row r="473" spans="1:16" ht="36" customHeight="1">
      <c r="A473" s="1084"/>
      <c r="B473" s="47"/>
      <c r="C473" s="1098"/>
      <c r="D473" s="1099"/>
      <c r="E473" s="1099"/>
      <c r="F473" s="1099"/>
      <c r="G473" s="1100"/>
      <c r="H473" s="1105"/>
      <c r="I473" s="1105"/>
      <c r="J473" s="1109"/>
      <c r="K473" s="1110"/>
      <c r="L473" s="1071" t="s">
        <v>73</v>
      </c>
      <c r="M473" s="1072"/>
      <c r="N473" s="1072"/>
      <c r="O473" s="1073"/>
      <c r="P473" s="165" t="s">
        <v>196</v>
      </c>
    </row>
    <row r="474" spans="1:16" ht="36" customHeight="1" thickBot="1">
      <c r="A474" s="1084"/>
      <c r="B474" s="47"/>
      <c r="C474" s="1101"/>
      <c r="D474" s="1102"/>
      <c r="E474" s="1102"/>
      <c r="F474" s="1102"/>
      <c r="G474" s="1103"/>
      <c r="H474" s="1106"/>
      <c r="I474" s="1106"/>
      <c r="J474" s="1111"/>
      <c r="K474" s="1112"/>
      <c r="L474" s="1074" t="s">
        <v>57</v>
      </c>
      <c r="M474" s="1075"/>
      <c r="N474" s="1076" t="str">
        <f>Master!$E$6</f>
        <v>2021-22</v>
      </c>
      <c r="O474" s="1077"/>
    </row>
    <row r="475" spans="1:16" ht="42.75" customHeight="1">
      <c r="A475" s="1084"/>
      <c r="B475" s="49" t="s">
        <v>79</v>
      </c>
      <c r="C475" s="1255" t="s">
        <v>22</v>
      </c>
      <c r="D475" s="1256"/>
      <c r="E475" s="1256"/>
      <c r="F475" s="1257"/>
      <c r="G475" s="485" t="s">
        <v>186</v>
      </c>
      <c r="H475" s="1258">
        <f>VLOOKUP($A469,'Class-9'!$B$9:$EX$108,4,0)</f>
        <v>0</v>
      </c>
      <c r="I475" s="1258"/>
      <c r="J475" s="1258"/>
      <c r="K475" s="1258"/>
      <c r="L475" s="1258"/>
      <c r="M475" s="1258"/>
      <c r="N475" s="1258"/>
      <c r="O475" s="1259"/>
    </row>
    <row r="476" spans="1:16" ht="42.75" customHeight="1">
      <c r="A476" s="1084"/>
      <c r="B476" s="49" t="s">
        <v>79</v>
      </c>
      <c r="C476" s="1260" t="s">
        <v>24</v>
      </c>
      <c r="D476" s="1261"/>
      <c r="E476" s="1261"/>
      <c r="F476" s="1262"/>
      <c r="G476" s="486" t="s">
        <v>186</v>
      </c>
      <c r="H476" s="1265">
        <f>VLOOKUP($A469,'Class-9'!$B$9:$EX$108,7,0)</f>
        <v>0</v>
      </c>
      <c r="I476" s="1265"/>
      <c r="J476" s="1265"/>
      <c r="K476" s="1265"/>
      <c r="L476" s="1265"/>
      <c r="M476" s="1265"/>
      <c r="N476" s="1265"/>
      <c r="O476" s="1266"/>
    </row>
    <row r="477" spans="1:16" ht="42.75" customHeight="1">
      <c r="A477" s="1084"/>
      <c r="B477" s="49" t="s">
        <v>79</v>
      </c>
      <c r="C477" s="1260" t="s">
        <v>25</v>
      </c>
      <c r="D477" s="1261"/>
      <c r="E477" s="1261"/>
      <c r="F477" s="1262"/>
      <c r="G477" s="486" t="s">
        <v>186</v>
      </c>
      <c r="H477" s="1265">
        <f>VLOOKUP($A469,'Class-9'!$B$9:$EX$108,8,0)</f>
        <v>0</v>
      </c>
      <c r="I477" s="1265"/>
      <c r="J477" s="1265"/>
      <c r="K477" s="1265"/>
      <c r="L477" s="1265"/>
      <c r="M477" s="1265"/>
      <c r="N477" s="1265"/>
      <c r="O477" s="1266"/>
    </row>
    <row r="478" spans="1:16" ht="42.75" customHeight="1">
      <c r="A478" s="1084"/>
      <c r="B478" s="49" t="s">
        <v>79</v>
      </c>
      <c r="C478" s="1260" t="s">
        <v>58</v>
      </c>
      <c r="D478" s="1261"/>
      <c r="E478" s="1261"/>
      <c r="F478" s="1262"/>
      <c r="G478" s="486" t="s">
        <v>186</v>
      </c>
      <c r="H478" s="1265">
        <f>VLOOKUP($A469,'Class-9'!$B$9:$EX$108,9,0)</f>
        <v>0</v>
      </c>
      <c r="I478" s="1265"/>
      <c r="J478" s="1265"/>
      <c r="K478" s="1265"/>
      <c r="L478" s="1265"/>
      <c r="M478" s="1265"/>
      <c r="N478" s="1265"/>
      <c r="O478" s="1266"/>
    </row>
    <row r="479" spans="1:16" ht="42.75" customHeight="1">
      <c r="A479" s="1084"/>
      <c r="B479" s="49" t="s">
        <v>79</v>
      </c>
      <c r="C479" s="1260" t="s">
        <v>59</v>
      </c>
      <c r="D479" s="1261"/>
      <c r="E479" s="1261"/>
      <c r="F479" s="1262"/>
      <c r="G479" s="486" t="s">
        <v>186</v>
      </c>
      <c r="H479" s="1281" t="str">
        <f>CONCATENATE('Class-9'!$G$4,'Class-9'!$J$4)</f>
        <v>9(A)</v>
      </c>
      <c r="I479" s="1265"/>
      <c r="J479" s="1265"/>
      <c r="K479" s="1265"/>
      <c r="L479" s="1265"/>
      <c r="M479" s="1265"/>
      <c r="N479" s="1265"/>
      <c r="O479" s="1266"/>
    </row>
    <row r="480" spans="1:16" ht="42.75" customHeight="1" thickBot="1">
      <c r="A480" s="1084"/>
      <c r="B480" s="49" t="s">
        <v>79</v>
      </c>
      <c r="C480" s="1282" t="s">
        <v>27</v>
      </c>
      <c r="D480" s="1283"/>
      <c r="E480" s="1283"/>
      <c r="F480" s="1284"/>
      <c r="G480" s="487" t="s">
        <v>186</v>
      </c>
      <c r="H480" s="1285">
        <f>VLOOKUP($A469,'Class-9'!$B$9:$EX$108,10,0)</f>
        <v>0</v>
      </c>
      <c r="I480" s="1285"/>
      <c r="J480" s="1285"/>
      <c r="K480" s="1285"/>
      <c r="L480" s="1285"/>
      <c r="M480" s="1285"/>
      <c r="N480" s="1285"/>
      <c r="O480" s="1286"/>
    </row>
    <row r="481" spans="1:15" ht="42.75" customHeight="1">
      <c r="A481" s="1084"/>
      <c r="B481" s="60" t="s">
        <v>79</v>
      </c>
      <c r="C481" s="1287" t="s">
        <v>60</v>
      </c>
      <c r="D481" s="1288"/>
      <c r="E481" s="1267" t="s">
        <v>83</v>
      </c>
      <c r="F481" s="1267" t="s">
        <v>84</v>
      </c>
      <c r="G481" s="1274" t="s">
        <v>33</v>
      </c>
      <c r="H481" s="1276" t="s">
        <v>61</v>
      </c>
      <c r="I481" s="1276"/>
      <c r="J481" s="1277"/>
      <c r="K481" s="1278" t="s">
        <v>100</v>
      </c>
      <c r="L481" s="1279"/>
      <c r="M481" s="1280"/>
      <c r="N481" s="1267" t="s">
        <v>91</v>
      </c>
      <c r="O481" s="1269" t="s">
        <v>209</v>
      </c>
    </row>
    <row r="482" spans="1:15" ht="42.75" customHeight="1">
      <c r="A482" s="1084"/>
      <c r="B482" s="60"/>
      <c r="C482" s="1289"/>
      <c r="D482" s="1290"/>
      <c r="E482" s="1268"/>
      <c r="F482" s="1268"/>
      <c r="G482" s="1275"/>
      <c r="H482" s="479" t="s">
        <v>32</v>
      </c>
      <c r="I482" s="480" t="s">
        <v>199</v>
      </c>
      <c r="J482" s="481" t="s">
        <v>33</v>
      </c>
      <c r="K482" s="479" t="s">
        <v>32</v>
      </c>
      <c r="L482" s="480" t="s">
        <v>199</v>
      </c>
      <c r="M482" s="481" t="s">
        <v>33</v>
      </c>
      <c r="N482" s="1268"/>
      <c r="O482" s="1270"/>
    </row>
    <row r="483" spans="1:15" ht="42.75" customHeight="1" thickBot="1">
      <c r="A483" s="1084"/>
      <c r="B483" s="60" t="s">
        <v>79</v>
      </c>
      <c r="C483" s="1272" t="s">
        <v>62</v>
      </c>
      <c r="D483" s="1273"/>
      <c r="E483" s="346">
        <f>'Class-9'!$L$7</f>
        <v>20</v>
      </c>
      <c r="F483" s="346">
        <f>'Class-9'!$M$7</f>
        <v>20</v>
      </c>
      <c r="G483" s="348">
        <f>SUM(E483:F483)</f>
        <v>40</v>
      </c>
      <c r="H483" s="346">
        <f>'Class-9'!$O$7</f>
        <v>48</v>
      </c>
      <c r="I483" s="346">
        <f>'Class-9'!$P$7</f>
        <v>12</v>
      </c>
      <c r="J483" s="348">
        <f>SUM(H483:I483)</f>
        <v>60</v>
      </c>
      <c r="K483" s="346">
        <f>'Class-9'!$R$7</f>
        <v>80</v>
      </c>
      <c r="L483" s="346">
        <f>'Class-9'!$S$7</f>
        <v>20</v>
      </c>
      <c r="M483" s="348">
        <f>SUM(K483:L483)</f>
        <v>100</v>
      </c>
      <c r="N483" s="191">
        <f>SUM(G483,J483,M483)</f>
        <v>200</v>
      </c>
      <c r="O483" s="1271"/>
    </row>
    <row r="484" spans="1:15" ht="42.75" customHeight="1">
      <c r="A484" s="1084"/>
      <c r="B484" s="60" t="s">
        <v>79</v>
      </c>
      <c r="C484" s="1141" t="str">
        <f>'Class-9'!$L$3</f>
        <v>HINDI</v>
      </c>
      <c r="D484" s="1142"/>
      <c r="E484" s="493">
        <f>IF($J472="TC",0,IF($J472="Nso",0,VLOOKUP($A469,'Class-9'!$B$9:$EX$108,11,0)))</f>
        <v>0</v>
      </c>
      <c r="F484" s="493">
        <f>IF($J472="TC",0,IF($J472="Nso",0,VLOOKUP($A469,'Class-9'!$B$9:$EX$108,12,0)))</f>
        <v>0</v>
      </c>
      <c r="G484" s="494">
        <f>E484+F484</f>
        <v>0</v>
      </c>
      <c r="H484" s="493">
        <f>IF($J472="TC",0,IF($J472="Nso",0,VLOOKUP($A469,'Class-9'!$B$9:$EX$108,14,0)))</f>
        <v>0</v>
      </c>
      <c r="I484" s="493">
        <f>IF($J472="TC",0,IF($J472="Nso",0,VLOOKUP($A469,'Class-9'!$B$9:$EX$108,15,0)))</f>
        <v>0</v>
      </c>
      <c r="J484" s="494">
        <f>H484+I484</f>
        <v>0</v>
      </c>
      <c r="K484" s="493">
        <f>IF($J472="TC",0,IF($J472="Nso",0,VLOOKUP($A469,'Class-9'!$B$9:$EX$108,17,0)))</f>
        <v>0</v>
      </c>
      <c r="L484" s="493">
        <f>IF($J472="Nso",0,VLOOKUP($A469,'Class-9'!$B$9:$EX$108,18,0))</f>
        <v>0</v>
      </c>
      <c r="M484" s="494">
        <f>K484+L484</f>
        <v>0</v>
      </c>
      <c r="N484" s="493">
        <f>G484+J484+M484</f>
        <v>0</v>
      </c>
      <c r="O484" s="495" t="str">
        <f>IF($J472="TC",0,IF($J472="Nso",0,VLOOKUP($A469,'Class-9'!$B$9:$EX$108,24,0)))</f>
        <v/>
      </c>
    </row>
    <row r="485" spans="1:15" ht="42.75" customHeight="1">
      <c r="A485" s="1084"/>
      <c r="B485" s="60" t="s">
        <v>79</v>
      </c>
      <c r="C485" s="1143" t="str">
        <f>'Class-9'!$Z$3</f>
        <v>ENGLISH</v>
      </c>
      <c r="D485" s="1144"/>
      <c r="E485" s="493">
        <f>IF($J472="TC",0,IF($J472="Nso",0,VLOOKUP($A469,'Class-9'!$B$9:$EX$108,25,0)))</f>
        <v>0</v>
      </c>
      <c r="F485" s="493">
        <f>IF($J472="TC",0,IF($J472="Nso",0,VLOOKUP($A469,'Class-9'!$B$9:$EX$108,26,0)))</f>
        <v>0</v>
      </c>
      <c r="G485" s="496">
        <f t="shared" ref="G485:G489" si="48">E485+F485</f>
        <v>0</v>
      </c>
      <c r="H485" s="497">
        <f>IF($J472="TC",0,IF($J472="Nso",0,VLOOKUP($A469,'Class-9'!$B$9:$EX$108,28,0)))</f>
        <v>0</v>
      </c>
      <c r="I485" s="493">
        <f>IF($J472="TC",0,IF($J472="Nso",0,VLOOKUP($A469,'Class-9'!$B$9:$EX$108,29,0)))</f>
        <v>0</v>
      </c>
      <c r="J485" s="496">
        <f t="shared" ref="J485:J489" si="49">H485+I485</f>
        <v>0</v>
      </c>
      <c r="K485" s="493">
        <f>IF($J472="TC",0,IF($J472="Nso",0,VLOOKUP($A469,'Class-9'!$B$9:$EX$108,31,0)))</f>
        <v>0</v>
      </c>
      <c r="L485" s="493">
        <f>IF($J472="Nso",0,VLOOKUP($A469,'Class-9'!$B$9:$EX$108,32,0))</f>
        <v>0</v>
      </c>
      <c r="M485" s="496">
        <f t="shared" ref="M485:M489" si="50">K485+L485</f>
        <v>0</v>
      </c>
      <c r="N485" s="493">
        <f t="shared" ref="N485:N489" si="51">G485+J485+M485</f>
        <v>0</v>
      </c>
      <c r="O485" s="495" t="str">
        <f>IF($J472="TC",0,IF($J472="Nso",0,VLOOKUP($A469,'Class-9'!$B$9:$EX$108,38,0)))</f>
        <v/>
      </c>
    </row>
    <row r="486" spans="1:15" ht="42.75" customHeight="1">
      <c r="A486" s="1084"/>
      <c r="B486" s="60" t="s">
        <v>79</v>
      </c>
      <c r="C486" s="1143" t="str">
        <f>'Class-9'!$AN$3</f>
        <v>SANSKRIT</v>
      </c>
      <c r="D486" s="1144"/>
      <c r="E486" s="493">
        <f>IF($J472="TC",0,IF($J472="Nso",0,VLOOKUP($A469,'Class-9'!$B$9:$EX$108,39,0)))</f>
        <v>0</v>
      </c>
      <c r="F486" s="493">
        <f>IF($J472="TC",0,IF($J472="TC",0,IF($J472="Nso",0,VLOOKUP($A469,'Class-9'!$B$9:$EX$108,40,0))))</f>
        <v>0</v>
      </c>
      <c r="G486" s="496">
        <f t="shared" si="48"/>
        <v>0</v>
      </c>
      <c r="H486" s="497">
        <f>IF($J472="TC",0,IF($J472="Nso",0,VLOOKUP($A469,'Class-9'!$B$9:$EX$108,42,0)))</f>
        <v>0</v>
      </c>
      <c r="I486" s="493">
        <f>IF($J472="TC",0,IF($J472="Nso",0,VLOOKUP($A469,'Class-9'!$B$9:$EX$108,43,0)))</f>
        <v>0</v>
      </c>
      <c r="J486" s="496">
        <f t="shared" si="49"/>
        <v>0</v>
      </c>
      <c r="K486" s="493">
        <f>IF($J472="TC",0,IF($J472="Nso",0,VLOOKUP($A469,'Class-9'!$B$9:$EX$108,45,0)))</f>
        <v>0</v>
      </c>
      <c r="L486" s="493">
        <f>IF($J472="Nso",0,VLOOKUP($A469,'Class-9'!$B$9:$EX$108,46,0))</f>
        <v>0</v>
      </c>
      <c r="M486" s="496">
        <f t="shared" si="50"/>
        <v>0</v>
      </c>
      <c r="N486" s="493">
        <f t="shared" si="51"/>
        <v>0</v>
      </c>
      <c r="O486" s="495" t="str">
        <f>IF($J472="TC",0,IF($J472="Nso",0,VLOOKUP($A469,'Class-9'!$B$9:$EX$108,52,0)))</f>
        <v/>
      </c>
    </row>
    <row r="487" spans="1:15" ht="42.75" customHeight="1">
      <c r="A487" s="1084"/>
      <c r="B487" s="60" t="s">
        <v>79</v>
      </c>
      <c r="C487" s="1143" t="str">
        <f>'Class-9'!$BB$3</f>
        <v>SCIENCE</v>
      </c>
      <c r="D487" s="1144"/>
      <c r="E487" s="493">
        <f>IF($J472="TC",0,IF($J472="Nso",0,VLOOKUP($A469,'Class-9'!$B$9:$EX$108,53,0)))</f>
        <v>0</v>
      </c>
      <c r="F487" s="493">
        <f>IF($J472="TC",0,IF($J472="Nso",0,VLOOKUP($A469,'Class-9'!$B$9:$EX$108,54,0)))</f>
        <v>0</v>
      </c>
      <c r="G487" s="496">
        <f t="shared" si="48"/>
        <v>0</v>
      </c>
      <c r="H487" s="497">
        <f>IF($J472="TC",0,IF($J472="Nso",0,VLOOKUP($A469,'Class-9'!$B$9:$EX$108,56,0)))</f>
        <v>0</v>
      </c>
      <c r="I487" s="493">
        <f>IF($J472="TC",0,IF($J472="Nso",0,VLOOKUP($A469,'Class-9'!$B$9:$EX$108,57,0)))</f>
        <v>0</v>
      </c>
      <c r="J487" s="496">
        <f t="shared" si="49"/>
        <v>0</v>
      </c>
      <c r="K487" s="493">
        <f>IF($J472="TC",0,IF($J472="Nso",0,VLOOKUP($A469,'Class-9'!$B$9:$EX$108,59,0)))</f>
        <v>0</v>
      </c>
      <c r="L487" s="493">
        <f>IF($J472="Nso",0,VLOOKUP($A469,'Class-9'!$B$9:$EX$108,60,0))</f>
        <v>0</v>
      </c>
      <c r="M487" s="496">
        <f t="shared" si="50"/>
        <v>0</v>
      </c>
      <c r="N487" s="493">
        <f t="shared" si="51"/>
        <v>0</v>
      </c>
      <c r="O487" s="495" t="str">
        <f>IF($J472="TC",0,IF($J472="Nso",0,VLOOKUP($A469,'Class-9'!$B$9:$EX$108,66,0)))</f>
        <v/>
      </c>
    </row>
    <row r="488" spans="1:15" ht="42.75" customHeight="1">
      <c r="A488" s="1084"/>
      <c r="B488" s="60" t="s">
        <v>79</v>
      </c>
      <c r="C488" s="1143" t="str">
        <f>'Class-9'!$BP$3</f>
        <v>MATHEMATICS</v>
      </c>
      <c r="D488" s="1144"/>
      <c r="E488" s="493">
        <f>IF($J472="TC",0,IF($J472="Nso",0,VLOOKUP($A469,'Class-9'!$B$9:$EX$108,67,0)))</f>
        <v>0</v>
      </c>
      <c r="F488" s="493">
        <f>IF($J472="TC",0,IF($J472="Nso",0,VLOOKUP($A469,'Class-9'!$B$9:$EX$108,68,0)))</f>
        <v>0</v>
      </c>
      <c r="G488" s="496">
        <f t="shared" si="48"/>
        <v>0</v>
      </c>
      <c r="H488" s="497">
        <f>IF($J472="TC",0,IF($J472="Nso",0,VLOOKUP($A469,'Class-9'!$B$9:$EX$108,70,0)))</f>
        <v>0</v>
      </c>
      <c r="I488" s="493">
        <f>IF($J472="TC",0,IF($J472="Nso",0,VLOOKUP($A469,'Class-9'!$B$9:$EX$108,71,0)))</f>
        <v>0</v>
      </c>
      <c r="J488" s="496">
        <f t="shared" si="49"/>
        <v>0</v>
      </c>
      <c r="K488" s="493">
        <f>IF($J472="TC",0,IF($J472="Nso",0,VLOOKUP($A469,'Class-9'!$B$9:$EX$108,73,0)))</f>
        <v>0</v>
      </c>
      <c r="L488" s="493">
        <f>IF($J472="Nso",0,VLOOKUP($A469,'Class-9'!$B$9:$EX$108,74,0))</f>
        <v>0</v>
      </c>
      <c r="M488" s="496">
        <f t="shared" si="50"/>
        <v>0</v>
      </c>
      <c r="N488" s="493">
        <f t="shared" si="51"/>
        <v>0</v>
      </c>
      <c r="O488" s="495" t="str">
        <f>IF($J472="TC",0,IF($J472="Nso",0,VLOOKUP($A469,'Class-9'!$B$9:$EX$108,80,0)))</f>
        <v/>
      </c>
    </row>
    <row r="489" spans="1:15" ht="42.75" customHeight="1" thickBot="1">
      <c r="A489" s="1084"/>
      <c r="B489" s="60" t="s">
        <v>79</v>
      </c>
      <c r="C489" s="1117" t="str">
        <f>'Class-9'!$CD$3</f>
        <v>SOCIAL SCIENCE</v>
      </c>
      <c r="D489" s="1118"/>
      <c r="E489" s="493">
        <f>IF($J472="TC",0,IF($J472="Nso",0,VLOOKUP($A469,'Class-9'!$B$9:$EX$108,81,0)))</f>
        <v>0</v>
      </c>
      <c r="F489" s="493">
        <f>IF($J472="TC",0,IF($J472="Nso",0,VLOOKUP($A469,'Class-9'!$B$9:$EX$108,82,0)))</f>
        <v>0</v>
      </c>
      <c r="G489" s="498">
        <f t="shared" si="48"/>
        <v>0</v>
      </c>
      <c r="H489" s="499">
        <f>IF($J472="TC",0,IF($J472="Nso",0,VLOOKUP($A469,'Class-9'!$B$9:$EX$108,84,0)))</f>
        <v>0</v>
      </c>
      <c r="I489" s="493">
        <f>IF($J472="TC",0,IF($J472="Nso",0,VLOOKUP($A469,'Class-9'!$B$9:$EX$108,85,0)))</f>
        <v>0</v>
      </c>
      <c r="J489" s="498">
        <f t="shared" si="49"/>
        <v>0</v>
      </c>
      <c r="K489" s="493">
        <f>IF($J472="TC",0,IF($J472="Nso",0,VLOOKUP($A469,'Class-9'!$B$9:$EX$108,87,0)))</f>
        <v>0</v>
      </c>
      <c r="L489" s="493">
        <f>IF($J472="Nso",0,VLOOKUP($A469,'Class-9'!$B$9:$EX$108,88,0))</f>
        <v>0</v>
      </c>
      <c r="M489" s="498">
        <f t="shared" si="50"/>
        <v>0</v>
      </c>
      <c r="N489" s="493">
        <f t="shared" si="51"/>
        <v>0</v>
      </c>
      <c r="O489" s="495" t="str">
        <f>IF($J472="TC",0,IF($J472="Nso",0,VLOOKUP($A469,'Class-9'!$B$9:$EX$108,94,0)))</f>
        <v/>
      </c>
    </row>
    <row r="490" spans="1:15" ht="36" customHeight="1">
      <c r="A490" s="1084"/>
      <c r="B490" s="60" t="s">
        <v>79</v>
      </c>
      <c r="C490" s="1119" t="s">
        <v>92</v>
      </c>
      <c r="D490" s="1120"/>
      <c r="E490" s="1121"/>
      <c r="F490" s="1125" t="s">
        <v>93</v>
      </c>
      <c r="G490" s="1126"/>
      <c r="H490" s="1127" t="s">
        <v>94</v>
      </c>
      <c r="I490" s="1128"/>
      <c r="J490" s="1129" t="s">
        <v>47</v>
      </c>
      <c r="K490" s="1130"/>
      <c r="L490" s="350" t="s">
        <v>114</v>
      </c>
      <c r="M490" s="1131" t="s">
        <v>45</v>
      </c>
      <c r="N490" s="1132"/>
      <c r="O490" s="61" t="s">
        <v>49</v>
      </c>
    </row>
    <row r="491" spans="1:15" ht="36" customHeight="1" thickBot="1">
      <c r="A491" s="1084"/>
      <c r="B491" s="60" t="s">
        <v>79</v>
      </c>
      <c r="C491" s="1122"/>
      <c r="D491" s="1123"/>
      <c r="E491" s="1124"/>
      <c r="F491" s="1133">
        <f>IF($J472="TC",0,IF($J472="Nso",0,VLOOKUP($A469,'Class-9'!$B$9:$EX$108,146,0)))</f>
        <v>0</v>
      </c>
      <c r="G491" s="1134"/>
      <c r="H491" s="1133">
        <f>IF($J472="TC",0,IF($J472="Nso",0,VLOOKUP($A469,'Class-9'!$B$9:$EX$108,147,0)))</f>
        <v>0</v>
      </c>
      <c r="I491" s="1134"/>
      <c r="J491" s="1135">
        <f>IF($J472="TC",0,IF($J472="Nso",0,VLOOKUP($A469,'Class-9'!$B$9:$EX$108,148,0)))</f>
        <v>0</v>
      </c>
      <c r="K491" s="1136"/>
      <c r="L491" s="349" t="str">
        <f>IF($J472="TC",0,IF($J472="Nso",0,VLOOKUP($A469,'Class-9'!$B$9:$EX$108,149,0)))</f>
        <v/>
      </c>
      <c r="M491" s="1137" t="str">
        <f>IF($J472="TC","TC",IF($J472="Nso","NSO",VLOOKUP($A469,'Class-9'!$B$9:$EX$108,150,0)))</f>
        <v/>
      </c>
      <c r="N491" s="1138"/>
      <c r="O491" s="123" t="str">
        <f>IF($J472="Nso",0,VLOOKUP($A469,'Class-9'!$B$9:$EX$108,152,0))</f>
        <v/>
      </c>
    </row>
    <row r="492" spans="1:15" ht="36" customHeight="1">
      <c r="A492" s="1084"/>
      <c r="B492" s="60" t="s">
        <v>79</v>
      </c>
      <c r="C492" s="1186" t="s">
        <v>65</v>
      </c>
      <c r="D492" s="1187"/>
      <c r="E492" s="1187"/>
      <c r="F492" s="1187"/>
      <c r="G492" s="1187"/>
      <c r="H492" s="1188"/>
      <c r="I492" s="1189" t="s">
        <v>66</v>
      </c>
      <c r="J492" s="1190"/>
      <c r="K492" s="1190"/>
      <c r="L492" s="124">
        <f>VLOOKUP($A469,'Class-9'!$B$9:$EX$108,143,0)</f>
        <v>0</v>
      </c>
      <c r="M492" s="1191" t="s">
        <v>126</v>
      </c>
      <c r="N492" s="1192"/>
      <c r="O492" s="1193"/>
    </row>
    <row r="493" spans="1:15" ht="36" customHeight="1" thickBot="1">
      <c r="A493" s="1084"/>
      <c r="B493" s="60" t="s">
        <v>79</v>
      </c>
      <c r="C493" s="1194" t="s">
        <v>60</v>
      </c>
      <c r="D493" s="1195"/>
      <c r="E493" s="1195"/>
      <c r="F493" s="1196" t="s">
        <v>197</v>
      </c>
      <c r="G493" s="1196"/>
      <c r="H493" s="351" t="s">
        <v>53</v>
      </c>
      <c r="I493" s="1197" t="s">
        <v>67</v>
      </c>
      <c r="J493" s="1198"/>
      <c r="K493" s="1198"/>
      <c r="L493" s="174">
        <f>VLOOKUP($A469,'Class-9'!$B$9:$EX$108,144,0)</f>
        <v>0</v>
      </c>
      <c r="M493" s="1199" t="str">
        <f>IF($J472="TC",0,IF($J472="Nso",0,VLOOKUP($A469,'Class-9'!$B$9:$EX$108,145,0)))</f>
        <v/>
      </c>
      <c r="N493" s="1200"/>
      <c r="O493" s="1201"/>
    </row>
    <row r="494" spans="1:15" ht="36" customHeight="1">
      <c r="A494" s="1084"/>
      <c r="B494" s="60" t="s">
        <v>79</v>
      </c>
      <c r="C494" s="1194"/>
      <c r="D494" s="1195"/>
      <c r="E494" s="1195"/>
      <c r="F494" s="1196"/>
      <c r="G494" s="1196"/>
      <c r="H494" s="490" t="s">
        <v>203</v>
      </c>
      <c r="I494" s="1202" t="s">
        <v>68</v>
      </c>
      <c r="J494" s="1203"/>
      <c r="K494" s="1203"/>
      <c r="L494" s="1204">
        <f>IF($J472="TC","Transferred",IF($J472="Nso","NameSeparated",VLOOKUP($A469,'Class-9'!$B$9:$EX$108,153,0)))</f>
        <v>0</v>
      </c>
      <c r="M494" s="1204"/>
      <c r="N494" s="1204"/>
      <c r="O494" s="1205"/>
    </row>
    <row r="495" spans="1:15" s="489" customFormat="1" ht="28.5" customHeight="1">
      <c r="A495" s="1084"/>
      <c r="B495" s="488" t="s">
        <v>79</v>
      </c>
      <c r="C495" s="1242" t="str">
        <f>'Class-9'!$CR$3</f>
        <v>Foundation Of Information Tech.</v>
      </c>
      <c r="D495" s="1243"/>
      <c r="E495" s="1244"/>
      <c r="F495" s="1245" t="str">
        <f>IF($J472="TC",0,IF($J472="Nso",0,VLOOKUP($A469,'Class-9'!$B$9:$GA$108,170,0)))</f>
        <v>0/200</v>
      </c>
      <c r="G495" s="1245"/>
      <c r="H495" s="491">
        <f>IF($J472="TC",0,IF($J472="Nso",0,VLOOKUP($A469,'Class-9'!$B$9:$GA$108,106,0)))</f>
        <v>0</v>
      </c>
      <c r="I495" s="1170" t="s">
        <v>81</v>
      </c>
      <c r="J495" s="1171"/>
      <c r="K495" s="1171"/>
      <c r="L495" s="1172">
        <f>'Class-9'!$T$2</f>
        <v>44676</v>
      </c>
      <c r="M495" s="1173"/>
      <c r="N495" s="1173"/>
      <c r="O495" s="1174"/>
    </row>
    <row r="496" spans="1:15" s="489" customFormat="1" ht="28.5" customHeight="1">
      <c r="A496" s="1084"/>
      <c r="B496" s="488" t="s">
        <v>79</v>
      </c>
      <c r="C496" s="1175" t="str">
        <f>'Class-9'!$DD$3</f>
        <v>Health &amp; Phy. Edu.</v>
      </c>
      <c r="D496" s="1169"/>
      <c r="E496" s="1169"/>
      <c r="F496" s="1263" t="str">
        <f>IF($J472="TC",0,IF($J472="Nso",0,VLOOKUP($A469,'Class-9'!$B$9:$GA$108,174,0)))</f>
        <v>0/200</v>
      </c>
      <c r="G496" s="1264"/>
      <c r="H496" s="491">
        <f>IF($J472="TC",0,IF($J472="Nso",0,VLOOKUP($A469,'Class-9'!$B$9:$GA$108,118,0)))</f>
        <v>0</v>
      </c>
      <c r="I496" s="1178"/>
      <c r="J496" s="1179"/>
      <c r="K496" s="1179"/>
      <c r="L496" s="1179"/>
      <c r="M496" s="1179"/>
      <c r="N496" s="1179"/>
      <c r="O496" s="1180"/>
    </row>
    <row r="497" spans="1:16" s="489" customFormat="1" ht="28.5" customHeight="1">
      <c r="A497" s="1084"/>
      <c r="B497" s="488" t="s">
        <v>79</v>
      </c>
      <c r="C497" s="1184" t="str">
        <f>'Class-9'!$DP$3</f>
        <v>S.U.P.W.</v>
      </c>
      <c r="D497" s="1185"/>
      <c r="E497" s="1185"/>
      <c r="F497" s="1263" t="str">
        <f>IF($J472="TC",0,IF($J472="Nso",0,VLOOKUP($A469,'Class-9'!$B$9:$GA$108,178,0)))</f>
        <v>0/100</v>
      </c>
      <c r="G497" s="1264"/>
      <c r="H497" s="491">
        <f>IF($J472="TC",0,IF($J472="Nso",0,VLOOKUP($A469,'Class-9'!$B$9:$GA$108,124,0)))</f>
        <v>0</v>
      </c>
      <c r="I497" s="1181"/>
      <c r="J497" s="1182"/>
      <c r="K497" s="1182"/>
      <c r="L497" s="1182"/>
      <c r="M497" s="1182"/>
      <c r="N497" s="1182"/>
      <c r="O497" s="1183"/>
    </row>
    <row r="498" spans="1:16" s="489" customFormat="1" ht="28.5" customHeight="1">
      <c r="A498" s="1084"/>
      <c r="B498" s="488"/>
      <c r="C498" s="1184" t="str">
        <f>'Class-9'!$DV$3</f>
        <v>ART EDUCATION</v>
      </c>
      <c r="D498" s="1185"/>
      <c r="E498" s="1185"/>
      <c r="F498" s="1263" t="str">
        <f>IF($J471="TC",0,IF($J471="Nso",0,VLOOKUP($A469,'Class-9'!$B$9:$GA$108,182,0)))</f>
        <v>0/100</v>
      </c>
      <c r="G498" s="1264"/>
      <c r="H498" s="491">
        <f>IF($J471="TC",0,IF($J471="Nso",0,VLOOKUP($A469,'Class-9'!$B$9:$GA$108,130,0)))</f>
        <v>0</v>
      </c>
      <c r="I498" s="1237" t="s">
        <v>95</v>
      </c>
      <c r="J498" s="1221"/>
      <c r="K498" s="1221"/>
      <c r="L498" s="1221"/>
      <c r="M498" s="1221"/>
      <c r="N498" s="1221"/>
      <c r="O498" s="1222"/>
    </row>
    <row r="499" spans="1:16" s="489" customFormat="1" ht="28.5" customHeight="1" thickBot="1">
      <c r="A499" s="1084"/>
      <c r="B499" s="488" t="s">
        <v>79</v>
      </c>
      <c r="C499" s="1238" t="str">
        <f>'Class-9'!$EB$3</f>
        <v>H &amp; C RAJ</v>
      </c>
      <c r="D499" s="1239"/>
      <c r="E499" s="1239"/>
      <c r="F499" s="1251" t="str">
        <f>IF($J472="TC",0,IF($J472="Nso",0,VLOOKUP($A469,'Class-9'!$B$9:$GZ$108,186,0)))</f>
        <v>0/200</v>
      </c>
      <c r="G499" s="1252"/>
      <c r="H499" s="492">
        <f>IF($J472="TC",0,IF($J472="Nso",0,VLOOKUP($A469,'Class-9'!$B$9:$GAZ$108,142,0)))</f>
        <v>0</v>
      </c>
      <c r="I499" s="1237" t="s">
        <v>74</v>
      </c>
      <c r="J499" s="1221"/>
      <c r="K499" s="1221"/>
      <c r="L499" s="1221"/>
      <c r="M499" s="1221"/>
      <c r="N499" s="1221"/>
      <c r="O499" s="1222"/>
    </row>
    <row r="500" spans="1:16" ht="28.5" customHeight="1">
      <c r="A500" s="1084"/>
      <c r="B500" s="49" t="s">
        <v>79</v>
      </c>
      <c r="C500" s="1209" t="s">
        <v>205</v>
      </c>
      <c r="D500" s="1210"/>
      <c r="E500" s="1211"/>
      <c r="F500" s="1253" t="s">
        <v>206</v>
      </c>
      <c r="G500" s="1254"/>
      <c r="H500" s="500" t="s">
        <v>34</v>
      </c>
      <c r="I500" s="1220" t="s">
        <v>75</v>
      </c>
      <c r="J500" s="1221"/>
      <c r="K500" s="1221"/>
      <c r="L500" s="1221"/>
      <c r="M500" s="1221"/>
      <c r="N500" s="1221"/>
      <c r="O500" s="1222"/>
    </row>
    <row r="501" spans="1:16" ht="28.5" customHeight="1">
      <c r="A501" s="1084"/>
      <c r="B501" s="49" t="s">
        <v>79</v>
      </c>
      <c r="C501" s="1212"/>
      <c r="D501" s="1213"/>
      <c r="E501" s="1214"/>
      <c r="F501" s="1246" t="s">
        <v>207</v>
      </c>
      <c r="G501" s="1247"/>
      <c r="H501" s="501" t="s">
        <v>204</v>
      </c>
      <c r="I501" s="1225" t="s">
        <v>76</v>
      </c>
      <c r="J501" s="1226"/>
      <c r="K501" s="1226"/>
      <c r="L501" s="1226"/>
      <c r="M501" s="1226"/>
      <c r="N501" s="1226"/>
      <c r="O501" s="1227"/>
    </row>
    <row r="502" spans="1:16" ht="28.5" customHeight="1">
      <c r="A502" s="1084"/>
      <c r="B502" s="49" t="s">
        <v>79</v>
      </c>
      <c r="C502" s="1212"/>
      <c r="D502" s="1213"/>
      <c r="E502" s="1214"/>
      <c r="F502" s="1246" t="s">
        <v>211</v>
      </c>
      <c r="G502" s="1247"/>
      <c r="H502" s="501" t="s">
        <v>69</v>
      </c>
      <c r="I502" s="1228"/>
      <c r="J502" s="1229"/>
      <c r="K502" s="1229"/>
      <c r="L502" s="1229"/>
      <c r="M502" s="1229"/>
      <c r="N502" s="1229"/>
      <c r="O502" s="1230"/>
    </row>
    <row r="503" spans="1:16" ht="28.5" customHeight="1">
      <c r="A503" s="1084"/>
      <c r="B503" s="49" t="s">
        <v>79</v>
      </c>
      <c r="C503" s="1212"/>
      <c r="D503" s="1213"/>
      <c r="E503" s="1214"/>
      <c r="F503" s="1246" t="s">
        <v>212</v>
      </c>
      <c r="G503" s="1247"/>
      <c r="H503" s="501" t="s">
        <v>70</v>
      </c>
      <c r="I503" s="1228"/>
      <c r="J503" s="1229"/>
      <c r="K503" s="1229"/>
      <c r="L503" s="1229"/>
      <c r="M503" s="1229"/>
      <c r="N503" s="1229"/>
      <c r="O503" s="1230"/>
    </row>
    <row r="504" spans="1:16" ht="28.5" customHeight="1">
      <c r="A504" s="1084"/>
      <c r="B504" s="49" t="s">
        <v>79</v>
      </c>
      <c r="C504" s="1212"/>
      <c r="D504" s="1213"/>
      <c r="E504" s="1214"/>
      <c r="F504" s="1246" t="s">
        <v>125</v>
      </c>
      <c r="G504" s="1247"/>
      <c r="H504" s="501" t="s">
        <v>72</v>
      </c>
      <c r="I504" s="1231" t="s">
        <v>96</v>
      </c>
      <c r="J504" s="1232"/>
      <c r="K504" s="1232"/>
      <c r="L504" s="1232"/>
      <c r="M504" s="1232"/>
      <c r="N504" s="1232"/>
      <c r="O504" s="1233"/>
    </row>
    <row r="505" spans="1:16" ht="28.5" customHeight="1" thickBot="1">
      <c r="A505" s="1084"/>
      <c r="B505" s="62" t="s">
        <v>79</v>
      </c>
      <c r="C505" s="1215"/>
      <c r="D505" s="1216"/>
      <c r="E505" s="1217"/>
      <c r="F505" s="1248" t="s">
        <v>208</v>
      </c>
      <c r="G505" s="1249"/>
      <c r="H505" s="502" t="s">
        <v>71</v>
      </c>
      <c r="I505" s="1234"/>
      <c r="J505" s="1235"/>
      <c r="K505" s="1235"/>
      <c r="L505" s="1235"/>
      <c r="M505" s="1235"/>
      <c r="N505" s="1235"/>
      <c r="O505" s="1236"/>
    </row>
    <row r="506" spans="1:16" ht="117.75" customHeight="1" thickTop="1">
      <c r="A506" s="1250"/>
      <c r="B506" s="1250"/>
      <c r="C506" s="1250"/>
      <c r="D506" s="1250"/>
      <c r="E506" s="1250"/>
      <c r="F506" s="1250"/>
      <c r="G506" s="1250"/>
      <c r="H506" s="1250"/>
      <c r="I506" s="1250"/>
      <c r="J506" s="1250"/>
      <c r="K506" s="1250"/>
      <c r="L506" s="1250"/>
      <c r="M506" s="1250"/>
      <c r="N506" s="1250"/>
      <c r="O506" s="1250"/>
    </row>
    <row r="507" spans="1:16">
      <c r="B507" s="505"/>
      <c r="C507" s="506"/>
      <c r="D507" s="506"/>
      <c r="E507" s="506"/>
      <c r="F507" s="506"/>
      <c r="G507" s="506"/>
      <c r="H507" s="506"/>
      <c r="I507" s="506"/>
      <c r="J507" s="506"/>
      <c r="K507" s="506"/>
      <c r="L507" s="506"/>
      <c r="M507" s="506"/>
      <c r="N507" s="506"/>
      <c r="O507" s="506"/>
    </row>
    <row r="508" spans="1:16" ht="24.75" customHeight="1" thickBot="1">
      <c r="A508" s="504">
        <f>A469+1</f>
        <v>14</v>
      </c>
      <c r="B508" s="1083" t="s">
        <v>56</v>
      </c>
      <c r="C508" s="1083"/>
      <c r="D508" s="1083"/>
      <c r="E508" s="1083"/>
      <c r="F508" s="1083"/>
      <c r="G508" s="1083"/>
      <c r="H508" s="1083"/>
      <c r="I508" s="1083"/>
      <c r="J508" s="1083"/>
      <c r="K508" s="1083"/>
      <c r="L508" s="1083"/>
      <c r="M508" s="1083"/>
      <c r="N508" s="1083"/>
      <c r="O508" s="1083"/>
    </row>
    <row r="509" spans="1:16" ht="68.25" customHeight="1" thickTop="1">
      <c r="A509" s="1084"/>
      <c r="B509" s="1085"/>
      <c r="C509" s="1086"/>
      <c r="D509" s="1089" t="str">
        <f>Master!$E$8</f>
        <v>Govt. Sr. Secondary School Raimalwada</v>
      </c>
      <c r="E509" s="1090"/>
      <c r="F509" s="1090"/>
      <c r="G509" s="1090"/>
      <c r="H509" s="1090"/>
      <c r="I509" s="1090"/>
      <c r="J509" s="1090"/>
      <c r="K509" s="1090"/>
      <c r="L509" s="1090"/>
      <c r="M509" s="1090"/>
      <c r="N509" s="1090"/>
      <c r="O509" s="1091"/>
    </row>
    <row r="510" spans="1:16" ht="36" customHeight="1" thickBot="1">
      <c r="A510" s="1084"/>
      <c r="B510" s="1087"/>
      <c r="C510" s="1088"/>
      <c r="D510" s="1092" t="str">
        <f>Master!$E$11</f>
        <v>P.S.-Bapini (Jodhpur)</v>
      </c>
      <c r="E510" s="1093"/>
      <c r="F510" s="1093"/>
      <c r="G510" s="1093"/>
      <c r="H510" s="1093"/>
      <c r="I510" s="1093"/>
      <c r="J510" s="1093"/>
      <c r="K510" s="1093"/>
      <c r="L510" s="1093"/>
      <c r="M510" s="1093"/>
      <c r="N510" s="1093"/>
      <c r="O510" s="1094"/>
    </row>
    <row r="511" spans="1:16" ht="36" customHeight="1">
      <c r="A511" s="1084"/>
      <c r="B511" s="352"/>
      <c r="C511" s="1095" t="s">
        <v>188</v>
      </c>
      <c r="D511" s="1096"/>
      <c r="E511" s="1096"/>
      <c r="F511" s="1096"/>
      <c r="G511" s="1097"/>
      <c r="H511" s="1104" t="s">
        <v>161</v>
      </c>
      <c r="I511" s="1104"/>
      <c r="J511" s="1107">
        <f>VLOOKUP($A508,'Class-9'!$B$9:$K$108,6)</f>
        <v>0</v>
      </c>
      <c r="K511" s="1108"/>
      <c r="L511" s="1113" t="s">
        <v>77</v>
      </c>
      <c r="M511" s="1114"/>
      <c r="N511" s="1115" t="str">
        <f>Master!$E$14</f>
        <v>08151106901</v>
      </c>
      <c r="O511" s="1116"/>
    </row>
    <row r="512" spans="1:16" ht="36" customHeight="1">
      <c r="A512" s="1084"/>
      <c r="B512" s="47"/>
      <c r="C512" s="1098"/>
      <c r="D512" s="1099"/>
      <c r="E512" s="1099"/>
      <c r="F512" s="1099"/>
      <c r="G512" s="1100"/>
      <c r="H512" s="1105"/>
      <c r="I512" s="1105"/>
      <c r="J512" s="1109"/>
      <c r="K512" s="1110"/>
      <c r="L512" s="1071" t="s">
        <v>73</v>
      </c>
      <c r="M512" s="1072"/>
      <c r="N512" s="1072"/>
      <c r="O512" s="1073"/>
      <c r="P512" s="165" t="s">
        <v>196</v>
      </c>
    </row>
    <row r="513" spans="1:15" ht="36" customHeight="1" thickBot="1">
      <c r="A513" s="1084"/>
      <c r="B513" s="47"/>
      <c r="C513" s="1101"/>
      <c r="D513" s="1102"/>
      <c r="E513" s="1102"/>
      <c r="F513" s="1102"/>
      <c r="G513" s="1103"/>
      <c r="H513" s="1106"/>
      <c r="I513" s="1106"/>
      <c r="J513" s="1111"/>
      <c r="K513" s="1112"/>
      <c r="L513" s="1074" t="s">
        <v>57</v>
      </c>
      <c r="M513" s="1075"/>
      <c r="N513" s="1076" t="str">
        <f>Master!$E$6</f>
        <v>2021-22</v>
      </c>
      <c r="O513" s="1077"/>
    </row>
    <row r="514" spans="1:15" ht="42.75" customHeight="1">
      <c r="A514" s="1084"/>
      <c r="B514" s="49" t="s">
        <v>79</v>
      </c>
      <c r="C514" s="1255" t="s">
        <v>22</v>
      </c>
      <c r="D514" s="1256"/>
      <c r="E514" s="1256"/>
      <c r="F514" s="1257"/>
      <c r="G514" s="485" t="s">
        <v>186</v>
      </c>
      <c r="H514" s="1258">
        <f>VLOOKUP($A508,'Class-9'!$B$9:$EX$108,4,0)</f>
        <v>0</v>
      </c>
      <c r="I514" s="1258"/>
      <c r="J514" s="1258"/>
      <c r="K514" s="1258"/>
      <c r="L514" s="1258"/>
      <c r="M514" s="1258"/>
      <c r="N514" s="1258"/>
      <c r="O514" s="1259"/>
    </row>
    <row r="515" spans="1:15" ht="42.75" customHeight="1">
      <c r="A515" s="1084"/>
      <c r="B515" s="49" t="s">
        <v>79</v>
      </c>
      <c r="C515" s="1260" t="s">
        <v>24</v>
      </c>
      <c r="D515" s="1261"/>
      <c r="E515" s="1261"/>
      <c r="F515" s="1262"/>
      <c r="G515" s="486" t="s">
        <v>186</v>
      </c>
      <c r="H515" s="1265">
        <f>VLOOKUP($A508,'Class-9'!$B$9:$EX$108,7,0)</f>
        <v>0</v>
      </c>
      <c r="I515" s="1265"/>
      <c r="J515" s="1265"/>
      <c r="K515" s="1265"/>
      <c r="L515" s="1265"/>
      <c r="M515" s="1265"/>
      <c r="N515" s="1265"/>
      <c r="O515" s="1266"/>
    </row>
    <row r="516" spans="1:15" ht="42.75" customHeight="1">
      <c r="A516" s="1084"/>
      <c r="B516" s="49" t="s">
        <v>79</v>
      </c>
      <c r="C516" s="1260" t="s">
        <v>25</v>
      </c>
      <c r="D516" s="1261"/>
      <c r="E516" s="1261"/>
      <c r="F516" s="1262"/>
      <c r="G516" s="486" t="s">
        <v>186</v>
      </c>
      <c r="H516" s="1265">
        <f>VLOOKUP($A508,'Class-9'!$B$9:$EX$108,8,0)</f>
        <v>0</v>
      </c>
      <c r="I516" s="1265"/>
      <c r="J516" s="1265"/>
      <c r="K516" s="1265"/>
      <c r="L516" s="1265"/>
      <c r="M516" s="1265"/>
      <c r="N516" s="1265"/>
      <c r="O516" s="1266"/>
    </row>
    <row r="517" spans="1:15" ht="42.75" customHeight="1">
      <c r="A517" s="1084"/>
      <c r="B517" s="49" t="s">
        <v>79</v>
      </c>
      <c r="C517" s="1260" t="s">
        <v>58</v>
      </c>
      <c r="D517" s="1261"/>
      <c r="E517" s="1261"/>
      <c r="F517" s="1262"/>
      <c r="G517" s="486" t="s">
        <v>186</v>
      </c>
      <c r="H517" s="1265">
        <f>VLOOKUP($A508,'Class-9'!$B$9:$EX$108,9,0)</f>
        <v>0</v>
      </c>
      <c r="I517" s="1265"/>
      <c r="J517" s="1265"/>
      <c r="K517" s="1265"/>
      <c r="L517" s="1265"/>
      <c r="M517" s="1265"/>
      <c r="N517" s="1265"/>
      <c r="O517" s="1266"/>
    </row>
    <row r="518" spans="1:15" ht="42.75" customHeight="1">
      <c r="A518" s="1084"/>
      <c r="B518" s="49" t="s">
        <v>79</v>
      </c>
      <c r="C518" s="1260" t="s">
        <v>59</v>
      </c>
      <c r="D518" s="1261"/>
      <c r="E518" s="1261"/>
      <c r="F518" s="1262"/>
      <c r="G518" s="486" t="s">
        <v>186</v>
      </c>
      <c r="H518" s="1281" t="str">
        <f>CONCATENATE('Class-9'!$G$4,'Class-9'!$J$4)</f>
        <v>9(A)</v>
      </c>
      <c r="I518" s="1265"/>
      <c r="J518" s="1265"/>
      <c r="K518" s="1265"/>
      <c r="L518" s="1265"/>
      <c r="M518" s="1265"/>
      <c r="N518" s="1265"/>
      <c r="O518" s="1266"/>
    </row>
    <row r="519" spans="1:15" ht="42.75" customHeight="1" thickBot="1">
      <c r="A519" s="1084"/>
      <c r="B519" s="49" t="s">
        <v>79</v>
      </c>
      <c r="C519" s="1282" t="s">
        <v>27</v>
      </c>
      <c r="D519" s="1283"/>
      <c r="E519" s="1283"/>
      <c r="F519" s="1284"/>
      <c r="G519" s="487" t="s">
        <v>186</v>
      </c>
      <c r="H519" s="1285">
        <f>VLOOKUP($A508,'Class-9'!$B$9:$EX$108,10,0)</f>
        <v>0</v>
      </c>
      <c r="I519" s="1285"/>
      <c r="J519" s="1285"/>
      <c r="K519" s="1285"/>
      <c r="L519" s="1285"/>
      <c r="M519" s="1285"/>
      <c r="N519" s="1285"/>
      <c r="O519" s="1286"/>
    </row>
    <row r="520" spans="1:15" ht="42.75" customHeight="1">
      <c r="A520" s="1084"/>
      <c r="B520" s="60" t="s">
        <v>79</v>
      </c>
      <c r="C520" s="1287" t="s">
        <v>60</v>
      </c>
      <c r="D520" s="1288"/>
      <c r="E520" s="1267" t="s">
        <v>83</v>
      </c>
      <c r="F520" s="1267" t="s">
        <v>84</v>
      </c>
      <c r="G520" s="1274" t="s">
        <v>33</v>
      </c>
      <c r="H520" s="1276" t="s">
        <v>61</v>
      </c>
      <c r="I520" s="1276"/>
      <c r="J520" s="1277"/>
      <c r="K520" s="1278" t="s">
        <v>100</v>
      </c>
      <c r="L520" s="1279"/>
      <c r="M520" s="1280"/>
      <c r="N520" s="1267" t="s">
        <v>91</v>
      </c>
      <c r="O520" s="1269" t="s">
        <v>209</v>
      </c>
    </row>
    <row r="521" spans="1:15" ht="42.75" customHeight="1">
      <c r="A521" s="1084"/>
      <c r="B521" s="60"/>
      <c r="C521" s="1289"/>
      <c r="D521" s="1290"/>
      <c r="E521" s="1268"/>
      <c r="F521" s="1268"/>
      <c r="G521" s="1275"/>
      <c r="H521" s="479" t="s">
        <v>32</v>
      </c>
      <c r="I521" s="480" t="s">
        <v>199</v>
      </c>
      <c r="J521" s="481" t="s">
        <v>33</v>
      </c>
      <c r="K521" s="479" t="s">
        <v>32</v>
      </c>
      <c r="L521" s="480" t="s">
        <v>199</v>
      </c>
      <c r="M521" s="481" t="s">
        <v>33</v>
      </c>
      <c r="N521" s="1268"/>
      <c r="O521" s="1270"/>
    </row>
    <row r="522" spans="1:15" ht="42.75" customHeight="1" thickBot="1">
      <c r="A522" s="1084"/>
      <c r="B522" s="60" t="s">
        <v>79</v>
      </c>
      <c r="C522" s="1272" t="s">
        <v>62</v>
      </c>
      <c r="D522" s="1273"/>
      <c r="E522" s="346">
        <f>'Class-9'!$L$7</f>
        <v>20</v>
      </c>
      <c r="F522" s="346">
        <f>'Class-9'!$M$7</f>
        <v>20</v>
      </c>
      <c r="G522" s="348">
        <f>SUM(E522:F522)</f>
        <v>40</v>
      </c>
      <c r="H522" s="346">
        <f>'Class-9'!$O$7</f>
        <v>48</v>
      </c>
      <c r="I522" s="346">
        <f>'Class-9'!$P$7</f>
        <v>12</v>
      </c>
      <c r="J522" s="348">
        <f>SUM(H522:I522)</f>
        <v>60</v>
      </c>
      <c r="K522" s="346">
        <f>'Class-9'!$R$7</f>
        <v>80</v>
      </c>
      <c r="L522" s="346">
        <f>'Class-9'!$S$7</f>
        <v>20</v>
      </c>
      <c r="M522" s="348">
        <f>SUM(K522:L522)</f>
        <v>100</v>
      </c>
      <c r="N522" s="191">
        <f>SUM(G522,J522,M522)</f>
        <v>200</v>
      </c>
      <c r="O522" s="1271"/>
    </row>
    <row r="523" spans="1:15" ht="42.75" customHeight="1">
      <c r="A523" s="1084"/>
      <c r="B523" s="60" t="s">
        <v>79</v>
      </c>
      <c r="C523" s="1141" t="str">
        <f>'Class-9'!$L$3</f>
        <v>HINDI</v>
      </c>
      <c r="D523" s="1142"/>
      <c r="E523" s="493">
        <f>IF($J511="TC",0,IF($J511="Nso",0,VLOOKUP($A508,'Class-9'!$B$9:$EX$108,11,0)))</f>
        <v>0</v>
      </c>
      <c r="F523" s="493">
        <f>IF($J511="TC",0,IF($J511="Nso",0,VLOOKUP($A508,'Class-9'!$B$9:$EX$108,12,0)))</f>
        <v>0</v>
      </c>
      <c r="G523" s="494">
        <f>E523+F523</f>
        <v>0</v>
      </c>
      <c r="H523" s="493">
        <f>IF($J511="TC",0,IF($J511="Nso",0,VLOOKUP($A508,'Class-9'!$B$9:$EX$108,14,0)))</f>
        <v>0</v>
      </c>
      <c r="I523" s="493">
        <f>IF($J511="TC",0,IF($J511="Nso",0,VLOOKUP($A508,'Class-9'!$B$9:$EX$108,15,0)))</f>
        <v>0</v>
      </c>
      <c r="J523" s="494">
        <f>H523+I523</f>
        <v>0</v>
      </c>
      <c r="K523" s="493">
        <f>IF($J511="TC",0,IF($J511="Nso",0,VLOOKUP($A508,'Class-9'!$B$9:$EX$108,17,0)))</f>
        <v>0</v>
      </c>
      <c r="L523" s="493">
        <f>IF($J511="Nso",0,VLOOKUP($A508,'Class-9'!$B$9:$EX$108,18,0))</f>
        <v>0</v>
      </c>
      <c r="M523" s="494">
        <f>K523+L523</f>
        <v>0</v>
      </c>
      <c r="N523" s="493">
        <f>G523+J523+M523</f>
        <v>0</v>
      </c>
      <c r="O523" s="495" t="str">
        <f>IF($J511="TC",0,IF($J511="Nso",0,VLOOKUP($A508,'Class-9'!$B$9:$EX$108,24,0)))</f>
        <v/>
      </c>
    </row>
    <row r="524" spans="1:15" ht="42.75" customHeight="1">
      <c r="A524" s="1084"/>
      <c r="B524" s="60" t="s">
        <v>79</v>
      </c>
      <c r="C524" s="1143" t="str">
        <f>'Class-9'!$Z$3</f>
        <v>ENGLISH</v>
      </c>
      <c r="D524" s="1144"/>
      <c r="E524" s="493">
        <f>IF($J511="TC",0,IF($J511="Nso",0,VLOOKUP($A508,'Class-9'!$B$9:$EX$108,25,0)))</f>
        <v>0</v>
      </c>
      <c r="F524" s="493">
        <f>IF($J511="TC",0,IF($J511="Nso",0,VLOOKUP($A508,'Class-9'!$B$9:$EX$108,26,0)))</f>
        <v>0</v>
      </c>
      <c r="G524" s="496">
        <f t="shared" ref="G524:G528" si="52">E524+F524</f>
        <v>0</v>
      </c>
      <c r="H524" s="497">
        <f>IF($J511="TC",0,IF($J511="Nso",0,VLOOKUP($A508,'Class-9'!$B$9:$EX$108,28,0)))</f>
        <v>0</v>
      </c>
      <c r="I524" s="493">
        <f>IF($J511="TC",0,IF($J511="Nso",0,VLOOKUP($A508,'Class-9'!$B$9:$EX$108,29,0)))</f>
        <v>0</v>
      </c>
      <c r="J524" s="496">
        <f t="shared" ref="J524:J528" si="53">H524+I524</f>
        <v>0</v>
      </c>
      <c r="K524" s="493">
        <f>IF($J511="TC",0,IF($J511="Nso",0,VLOOKUP($A508,'Class-9'!$B$9:$EX$108,31,0)))</f>
        <v>0</v>
      </c>
      <c r="L524" s="493">
        <f>IF($J511="Nso",0,VLOOKUP($A508,'Class-9'!$B$9:$EX$108,32,0))</f>
        <v>0</v>
      </c>
      <c r="M524" s="496">
        <f t="shared" ref="M524:M528" si="54">K524+L524</f>
        <v>0</v>
      </c>
      <c r="N524" s="493">
        <f t="shared" ref="N524:N528" si="55">G524+J524+M524</f>
        <v>0</v>
      </c>
      <c r="O524" s="495" t="str">
        <f>IF($J511="TC",0,IF($J511="Nso",0,VLOOKUP($A508,'Class-9'!$B$9:$EX$108,38,0)))</f>
        <v/>
      </c>
    </row>
    <row r="525" spans="1:15" ht="42.75" customHeight="1">
      <c r="A525" s="1084"/>
      <c r="B525" s="60" t="s">
        <v>79</v>
      </c>
      <c r="C525" s="1143" t="str">
        <f>'Class-9'!$AN$3</f>
        <v>SANSKRIT</v>
      </c>
      <c r="D525" s="1144"/>
      <c r="E525" s="493">
        <f>IF($J511="TC",0,IF($J511="Nso",0,VLOOKUP($A508,'Class-9'!$B$9:$EX$108,39,0)))</f>
        <v>0</v>
      </c>
      <c r="F525" s="493">
        <f>IF($J511="TC",0,IF($J511="TC",0,IF($J511="Nso",0,VLOOKUP($A508,'Class-9'!$B$9:$EX$108,40,0))))</f>
        <v>0</v>
      </c>
      <c r="G525" s="496">
        <f t="shared" si="52"/>
        <v>0</v>
      </c>
      <c r="H525" s="497">
        <f>IF($J511="TC",0,IF($J511="Nso",0,VLOOKUP($A508,'Class-9'!$B$9:$EX$108,42,0)))</f>
        <v>0</v>
      </c>
      <c r="I525" s="493">
        <f>IF($J511="TC",0,IF($J511="Nso",0,VLOOKUP($A508,'Class-9'!$B$9:$EX$108,43,0)))</f>
        <v>0</v>
      </c>
      <c r="J525" s="496">
        <f t="shared" si="53"/>
        <v>0</v>
      </c>
      <c r="K525" s="493">
        <f>IF($J511="TC",0,IF($J511="Nso",0,VLOOKUP($A508,'Class-9'!$B$9:$EX$108,45,0)))</f>
        <v>0</v>
      </c>
      <c r="L525" s="493">
        <f>IF($J511="Nso",0,VLOOKUP($A508,'Class-9'!$B$9:$EX$108,46,0))</f>
        <v>0</v>
      </c>
      <c r="M525" s="496">
        <f t="shared" si="54"/>
        <v>0</v>
      </c>
      <c r="N525" s="493">
        <f t="shared" si="55"/>
        <v>0</v>
      </c>
      <c r="O525" s="495" t="str">
        <f>IF($J511="TC",0,IF($J511="Nso",0,VLOOKUP($A508,'Class-9'!$B$9:$EX$108,52,0)))</f>
        <v/>
      </c>
    </row>
    <row r="526" spans="1:15" ht="42.75" customHeight="1">
      <c r="A526" s="1084"/>
      <c r="B526" s="60" t="s">
        <v>79</v>
      </c>
      <c r="C526" s="1143" t="str">
        <f>'Class-9'!$BB$3</f>
        <v>SCIENCE</v>
      </c>
      <c r="D526" s="1144"/>
      <c r="E526" s="493">
        <f>IF($J511="TC",0,IF($J511="Nso",0,VLOOKUP($A508,'Class-9'!$B$9:$EX$108,53,0)))</f>
        <v>0</v>
      </c>
      <c r="F526" s="493">
        <f>IF($J511="TC",0,IF($J511="Nso",0,VLOOKUP($A508,'Class-9'!$B$9:$EX$108,54,0)))</f>
        <v>0</v>
      </c>
      <c r="G526" s="496">
        <f t="shared" si="52"/>
        <v>0</v>
      </c>
      <c r="H526" s="497">
        <f>IF($J511="TC",0,IF($J511="Nso",0,VLOOKUP($A508,'Class-9'!$B$9:$EX$108,56,0)))</f>
        <v>0</v>
      </c>
      <c r="I526" s="493">
        <f>IF($J511="TC",0,IF($J511="Nso",0,VLOOKUP($A508,'Class-9'!$B$9:$EX$108,57,0)))</f>
        <v>0</v>
      </c>
      <c r="J526" s="496">
        <f t="shared" si="53"/>
        <v>0</v>
      </c>
      <c r="K526" s="493">
        <f>IF($J511="TC",0,IF($J511="Nso",0,VLOOKUP($A508,'Class-9'!$B$9:$EX$108,59,0)))</f>
        <v>0</v>
      </c>
      <c r="L526" s="493">
        <f>IF($J511="Nso",0,VLOOKUP($A508,'Class-9'!$B$9:$EX$108,60,0))</f>
        <v>0</v>
      </c>
      <c r="M526" s="496">
        <f t="shared" si="54"/>
        <v>0</v>
      </c>
      <c r="N526" s="493">
        <f t="shared" si="55"/>
        <v>0</v>
      </c>
      <c r="O526" s="495" t="str">
        <f>IF($J511="TC",0,IF($J511="Nso",0,VLOOKUP($A508,'Class-9'!$B$9:$EX$108,66,0)))</f>
        <v/>
      </c>
    </row>
    <row r="527" spans="1:15" ht="42.75" customHeight="1">
      <c r="A527" s="1084"/>
      <c r="B527" s="60" t="s">
        <v>79</v>
      </c>
      <c r="C527" s="1143" t="str">
        <f>'Class-9'!$BP$3</f>
        <v>MATHEMATICS</v>
      </c>
      <c r="D527" s="1144"/>
      <c r="E527" s="493">
        <f>IF($J511="TC",0,IF($J511="Nso",0,VLOOKUP($A508,'Class-9'!$B$9:$EX$108,67,0)))</f>
        <v>0</v>
      </c>
      <c r="F527" s="493">
        <f>IF($J511="TC",0,IF($J511="Nso",0,VLOOKUP($A508,'Class-9'!$B$9:$EX$108,68,0)))</f>
        <v>0</v>
      </c>
      <c r="G527" s="496">
        <f t="shared" si="52"/>
        <v>0</v>
      </c>
      <c r="H527" s="497">
        <f>IF($J511="TC",0,IF($J511="Nso",0,VLOOKUP($A508,'Class-9'!$B$9:$EX$108,70,0)))</f>
        <v>0</v>
      </c>
      <c r="I527" s="493">
        <f>IF($J511="TC",0,IF($J511="Nso",0,VLOOKUP($A508,'Class-9'!$B$9:$EX$108,71,0)))</f>
        <v>0</v>
      </c>
      <c r="J527" s="496">
        <f t="shared" si="53"/>
        <v>0</v>
      </c>
      <c r="K527" s="493">
        <f>IF($J511="TC",0,IF($J511="Nso",0,VLOOKUP($A508,'Class-9'!$B$9:$EX$108,73,0)))</f>
        <v>0</v>
      </c>
      <c r="L527" s="493">
        <f>IF($J511="Nso",0,VLOOKUP($A508,'Class-9'!$B$9:$EX$108,74,0))</f>
        <v>0</v>
      </c>
      <c r="M527" s="496">
        <f t="shared" si="54"/>
        <v>0</v>
      </c>
      <c r="N527" s="493">
        <f t="shared" si="55"/>
        <v>0</v>
      </c>
      <c r="O527" s="495" t="str">
        <f>IF($J511="TC",0,IF($J511="Nso",0,VLOOKUP($A508,'Class-9'!$B$9:$EX$108,80,0)))</f>
        <v/>
      </c>
    </row>
    <row r="528" spans="1:15" ht="42.75" customHeight="1" thickBot="1">
      <c r="A528" s="1084"/>
      <c r="B528" s="60" t="s">
        <v>79</v>
      </c>
      <c r="C528" s="1117" t="str">
        <f>'Class-9'!$CD$3</f>
        <v>SOCIAL SCIENCE</v>
      </c>
      <c r="D528" s="1118"/>
      <c r="E528" s="493">
        <f>IF($J511="TC",0,IF($J511="Nso",0,VLOOKUP($A508,'Class-9'!$B$9:$EX$108,81,0)))</f>
        <v>0</v>
      </c>
      <c r="F528" s="493">
        <f>IF($J511="TC",0,IF($J511="Nso",0,VLOOKUP($A508,'Class-9'!$B$9:$EX$108,82,0)))</f>
        <v>0</v>
      </c>
      <c r="G528" s="498">
        <f t="shared" si="52"/>
        <v>0</v>
      </c>
      <c r="H528" s="499">
        <f>IF($J511="TC",0,IF($J511="Nso",0,VLOOKUP($A508,'Class-9'!$B$9:$EX$108,84,0)))</f>
        <v>0</v>
      </c>
      <c r="I528" s="493">
        <f>IF($J511="TC",0,IF($J511="Nso",0,VLOOKUP($A508,'Class-9'!$B$9:$EX$108,85,0)))</f>
        <v>0</v>
      </c>
      <c r="J528" s="498">
        <f t="shared" si="53"/>
        <v>0</v>
      </c>
      <c r="K528" s="493">
        <f>IF($J511="TC",0,IF($J511="Nso",0,VLOOKUP($A508,'Class-9'!$B$9:$EX$108,87,0)))</f>
        <v>0</v>
      </c>
      <c r="L528" s="493">
        <f>IF($J511="Nso",0,VLOOKUP($A508,'Class-9'!$B$9:$EX$108,88,0))</f>
        <v>0</v>
      </c>
      <c r="M528" s="498">
        <f t="shared" si="54"/>
        <v>0</v>
      </c>
      <c r="N528" s="493">
        <f t="shared" si="55"/>
        <v>0</v>
      </c>
      <c r="O528" s="495" t="str">
        <f>IF($J511="TC",0,IF($J511="Nso",0,VLOOKUP($A508,'Class-9'!$B$9:$EX$108,94,0)))</f>
        <v/>
      </c>
    </row>
    <row r="529" spans="1:15" ht="36" customHeight="1">
      <c r="A529" s="1084"/>
      <c r="B529" s="60" t="s">
        <v>79</v>
      </c>
      <c r="C529" s="1119" t="s">
        <v>92</v>
      </c>
      <c r="D529" s="1120"/>
      <c r="E529" s="1121"/>
      <c r="F529" s="1125" t="s">
        <v>93</v>
      </c>
      <c r="G529" s="1126"/>
      <c r="H529" s="1127" t="s">
        <v>94</v>
      </c>
      <c r="I529" s="1128"/>
      <c r="J529" s="1129" t="s">
        <v>47</v>
      </c>
      <c r="K529" s="1130"/>
      <c r="L529" s="350" t="s">
        <v>114</v>
      </c>
      <c r="M529" s="1131" t="s">
        <v>45</v>
      </c>
      <c r="N529" s="1132"/>
      <c r="O529" s="61" t="s">
        <v>49</v>
      </c>
    </row>
    <row r="530" spans="1:15" ht="36" customHeight="1" thickBot="1">
      <c r="A530" s="1084"/>
      <c r="B530" s="60" t="s">
        <v>79</v>
      </c>
      <c r="C530" s="1122"/>
      <c r="D530" s="1123"/>
      <c r="E530" s="1124"/>
      <c r="F530" s="1133">
        <f>IF($J511="TC",0,IF($J511="Nso",0,VLOOKUP($A508,'Class-9'!$B$9:$EX$108,146,0)))</f>
        <v>0</v>
      </c>
      <c r="G530" s="1134"/>
      <c r="H530" s="1133">
        <f>IF($J511="TC",0,IF($J511="Nso",0,VLOOKUP($A508,'Class-9'!$B$9:$EX$108,147,0)))</f>
        <v>0</v>
      </c>
      <c r="I530" s="1134"/>
      <c r="J530" s="1135">
        <f>IF($J511="TC",0,IF($J511="Nso",0,VLOOKUP($A508,'Class-9'!$B$9:$EX$108,148,0)))</f>
        <v>0</v>
      </c>
      <c r="K530" s="1136"/>
      <c r="L530" s="349" t="str">
        <f>IF($J511="TC",0,IF($J511="Nso",0,VLOOKUP($A508,'Class-9'!$B$9:$EX$108,149,0)))</f>
        <v/>
      </c>
      <c r="M530" s="1137" t="str">
        <f>IF($J511="TC","TC",IF($J511="Nso","NSO",VLOOKUP($A508,'Class-9'!$B$9:$EX$108,150,0)))</f>
        <v/>
      </c>
      <c r="N530" s="1138"/>
      <c r="O530" s="123" t="str">
        <f>IF($J511="Nso",0,VLOOKUP($A508,'Class-9'!$B$9:$EX$108,152,0))</f>
        <v/>
      </c>
    </row>
    <row r="531" spans="1:15" ht="36" customHeight="1">
      <c r="A531" s="1084"/>
      <c r="B531" s="60" t="s">
        <v>79</v>
      </c>
      <c r="C531" s="1186" t="s">
        <v>65</v>
      </c>
      <c r="D531" s="1187"/>
      <c r="E531" s="1187"/>
      <c r="F531" s="1187"/>
      <c r="G531" s="1187"/>
      <c r="H531" s="1188"/>
      <c r="I531" s="1189" t="s">
        <v>66</v>
      </c>
      <c r="J531" s="1190"/>
      <c r="K531" s="1190"/>
      <c r="L531" s="124">
        <f>VLOOKUP($A508,'Class-9'!$B$9:$EX$108,143,0)</f>
        <v>0</v>
      </c>
      <c r="M531" s="1191" t="s">
        <v>126</v>
      </c>
      <c r="N531" s="1192"/>
      <c r="O531" s="1193"/>
    </row>
    <row r="532" spans="1:15" ht="36" customHeight="1" thickBot="1">
      <c r="A532" s="1084"/>
      <c r="B532" s="60" t="s">
        <v>79</v>
      </c>
      <c r="C532" s="1194" t="s">
        <v>60</v>
      </c>
      <c r="D532" s="1195"/>
      <c r="E532" s="1195"/>
      <c r="F532" s="1196" t="s">
        <v>197</v>
      </c>
      <c r="G532" s="1196"/>
      <c r="H532" s="351" t="s">
        <v>53</v>
      </c>
      <c r="I532" s="1197" t="s">
        <v>67</v>
      </c>
      <c r="J532" s="1198"/>
      <c r="K532" s="1198"/>
      <c r="L532" s="174">
        <f>VLOOKUP($A508,'Class-9'!$B$9:$EX$108,144,0)</f>
        <v>0</v>
      </c>
      <c r="M532" s="1199" t="str">
        <f>IF($J511="TC",0,IF($J511="Nso",0,VLOOKUP($A508,'Class-9'!$B$9:$EX$108,145,0)))</f>
        <v/>
      </c>
      <c r="N532" s="1200"/>
      <c r="O532" s="1201"/>
    </row>
    <row r="533" spans="1:15" ht="36" customHeight="1">
      <c r="A533" s="1084"/>
      <c r="B533" s="60" t="s">
        <v>79</v>
      </c>
      <c r="C533" s="1194"/>
      <c r="D533" s="1195"/>
      <c r="E533" s="1195"/>
      <c r="F533" s="1196"/>
      <c r="G533" s="1196"/>
      <c r="H533" s="490" t="s">
        <v>203</v>
      </c>
      <c r="I533" s="1202" t="s">
        <v>68</v>
      </c>
      <c r="J533" s="1203"/>
      <c r="K533" s="1203"/>
      <c r="L533" s="1204">
        <f>IF($J511="TC","Transferred",IF($J511="Nso","NameSeparated",VLOOKUP($A508,'Class-9'!$B$9:$EX$108,153,0)))</f>
        <v>0</v>
      </c>
      <c r="M533" s="1204"/>
      <c r="N533" s="1204"/>
      <c r="O533" s="1205"/>
    </row>
    <row r="534" spans="1:15" s="489" customFormat="1" ht="28.5" customHeight="1">
      <c r="A534" s="1084"/>
      <c r="B534" s="488" t="s">
        <v>79</v>
      </c>
      <c r="C534" s="1242" t="str">
        <f>'Class-9'!$CR$3</f>
        <v>Foundation Of Information Tech.</v>
      </c>
      <c r="D534" s="1243"/>
      <c r="E534" s="1244"/>
      <c r="F534" s="1245" t="str">
        <f>IF($J511="TC",0,IF($J511="Nso",0,VLOOKUP($A508,'Class-9'!$B$9:$GA$108,170,0)))</f>
        <v>0/200</v>
      </c>
      <c r="G534" s="1245"/>
      <c r="H534" s="491">
        <f>IF($J511="TC",0,IF($J511="Nso",0,VLOOKUP($A508,'Class-9'!$B$9:$GA$108,106,0)))</f>
        <v>0</v>
      </c>
      <c r="I534" s="1170" t="s">
        <v>81</v>
      </c>
      <c r="J534" s="1171"/>
      <c r="K534" s="1171"/>
      <c r="L534" s="1172">
        <f>'Class-9'!$T$2</f>
        <v>44676</v>
      </c>
      <c r="M534" s="1173"/>
      <c r="N534" s="1173"/>
      <c r="O534" s="1174"/>
    </row>
    <row r="535" spans="1:15" s="489" customFormat="1" ht="28.5" customHeight="1">
      <c r="A535" s="1084"/>
      <c r="B535" s="488" t="s">
        <v>79</v>
      </c>
      <c r="C535" s="1175" t="str">
        <f>'Class-9'!$DD$3</f>
        <v>Health &amp; Phy. Edu.</v>
      </c>
      <c r="D535" s="1169"/>
      <c r="E535" s="1169"/>
      <c r="F535" s="1263" t="str">
        <f>IF($J511="TC",0,IF($J511="Nso",0,VLOOKUP($A508,'Class-9'!$B$9:$GA$108,174,0)))</f>
        <v>0/200</v>
      </c>
      <c r="G535" s="1264"/>
      <c r="H535" s="491">
        <f>IF($J511="TC",0,IF($J511="Nso",0,VLOOKUP($A508,'Class-9'!$B$9:$GA$108,118,0)))</f>
        <v>0</v>
      </c>
      <c r="I535" s="1178"/>
      <c r="J535" s="1179"/>
      <c r="K535" s="1179"/>
      <c r="L535" s="1179"/>
      <c r="M535" s="1179"/>
      <c r="N535" s="1179"/>
      <c r="O535" s="1180"/>
    </row>
    <row r="536" spans="1:15" s="489" customFormat="1" ht="28.5" customHeight="1">
      <c r="A536" s="1084"/>
      <c r="B536" s="488" t="s">
        <v>79</v>
      </c>
      <c r="C536" s="1184" t="str">
        <f>'Class-9'!$DP$3</f>
        <v>S.U.P.W.</v>
      </c>
      <c r="D536" s="1185"/>
      <c r="E536" s="1185"/>
      <c r="F536" s="1263" t="str">
        <f>IF($J511="TC",0,IF($J511="Nso",0,VLOOKUP($A508,'Class-9'!$B$9:$GA$108,178,0)))</f>
        <v>0/100</v>
      </c>
      <c r="G536" s="1264"/>
      <c r="H536" s="491">
        <f>IF($J511="TC",0,IF($J511="Nso",0,VLOOKUP($A508,'Class-9'!$B$9:$GA$108,124,0)))</f>
        <v>0</v>
      </c>
      <c r="I536" s="1181"/>
      <c r="J536" s="1182"/>
      <c r="K536" s="1182"/>
      <c r="L536" s="1182"/>
      <c r="M536" s="1182"/>
      <c r="N536" s="1182"/>
      <c r="O536" s="1183"/>
    </row>
    <row r="537" spans="1:15" s="489" customFormat="1" ht="28.5" customHeight="1">
      <c r="A537" s="1084"/>
      <c r="B537" s="488"/>
      <c r="C537" s="1184" t="str">
        <f>'Class-9'!$DV$3</f>
        <v>ART EDUCATION</v>
      </c>
      <c r="D537" s="1185"/>
      <c r="E537" s="1185"/>
      <c r="F537" s="1263" t="str">
        <f>IF($J510="TC",0,IF($J510="Nso",0,VLOOKUP($A508,'Class-9'!$B$9:$GA$108,182,0)))</f>
        <v>0/100</v>
      </c>
      <c r="G537" s="1264"/>
      <c r="H537" s="491">
        <f>IF($J510="TC",0,IF($J510="Nso",0,VLOOKUP($A508,'Class-9'!$B$9:$GA$108,130,0)))</f>
        <v>0</v>
      </c>
      <c r="I537" s="1237" t="s">
        <v>95</v>
      </c>
      <c r="J537" s="1221"/>
      <c r="K537" s="1221"/>
      <c r="L537" s="1221"/>
      <c r="M537" s="1221"/>
      <c r="N537" s="1221"/>
      <c r="O537" s="1222"/>
    </row>
    <row r="538" spans="1:15" s="489" customFormat="1" ht="28.5" customHeight="1" thickBot="1">
      <c r="A538" s="1084"/>
      <c r="B538" s="488" t="s">
        <v>79</v>
      </c>
      <c r="C538" s="1238" t="str">
        <f>'Class-9'!$EB$3</f>
        <v>H &amp; C RAJ</v>
      </c>
      <c r="D538" s="1239"/>
      <c r="E538" s="1239"/>
      <c r="F538" s="1251" t="str">
        <f>IF($J511="TC",0,IF($J511="Nso",0,VLOOKUP($A508,'Class-9'!$B$9:$GZ$108,186,0)))</f>
        <v>0/200</v>
      </c>
      <c r="G538" s="1252"/>
      <c r="H538" s="492">
        <f>IF($J511="TC",0,IF($J511="Nso",0,VLOOKUP($A508,'Class-9'!$B$9:$GAZ$108,142,0)))</f>
        <v>0</v>
      </c>
      <c r="I538" s="1237" t="s">
        <v>74</v>
      </c>
      <c r="J538" s="1221"/>
      <c r="K538" s="1221"/>
      <c r="L538" s="1221"/>
      <c r="M538" s="1221"/>
      <c r="N538" s="1221"/>
      <c r="O538" s="1222"/>
    </row>
    <row r="539" spans="1:15" ht="28.5" customHeight="1">
      <c r="A539" s="1084"/>
      <c r="B539" s="49" t="s">
        <v>79</v>
      </c>
      <c r="C539" s="1209" t="s">
        <v>205</v>
      </c>
      <c r="D539" s="1210"/>
      <c r="E539" s="1211"/>
      <c r="F539" s="1253" t="s">
        <v>206</v>
      </c>
      <c r="G539" s="1254"/>
      <c r="H539" s="500" t="s">
        <v>34</v>
      </c>
      <c r="I539" s="1220" t="s">
        <v>75</v>
      </c>
      <c r="J539" s="1221"/>
      <c r="K539" s="1221"/>
      <c r="L539" s="1221"/>
      <c r="M539" s="1221"/>
      <c r="N539" s="1221"/>
      <c r="O539" s="1222"/>
    </row>
    <row r="540" spans="1:15" ht="28.5" customHeight="1">
      <c r="A540" s="1084"/>
      <c r="B540" s="49" t="s">
        <v>79</v>
      </c>
      <c r="C540" s="1212"/>
      <c r="D540" s="1213"/>
      <c r="E540" s="1214"/>
      <c r="F540" s="1246" t="s">
        <v>207</v>
      </c>
      <c r="G540" s="1247"/>
      <c r="H540" s="501" t="s">
        <v>204</v>
      </c>
      <c r="I540" s="1225" t="s">
        <v>76</v>
      </c>
      <c r="J540" s="1226"/>
      <c r="K540" s="1226"/>
      <c r="L540" s="1226"/>
      <c r="M540" s="1226"/>
      <c r="N540" s="1226"/>
      <c r="O540" s="1227"/>
    </row>
    <row r="541" spans="1:15" ht="28.5" customHeight="1">
      <c r="A541" s="1084"/>
      <c r="B541" s="49" t="s">
        <v>79</v>
      </c>
      <c r="C541" s="1212"/>
      <c r="D541" s="1213"/>
      <c r="E541" s="1214"/>
      <c r="F541" s="1246" t="s">
        <v>211</v>
      </c>
      <c r="G541" s="1247"/>
      <c r="H541" s="501" t="s">
        <v>69</v>
      </c>
      <c r="I541" s="1228"/>
      <c r="J541" s="1229"/>
      <c r="K541" s="1229"/>
      <c r="L541" s="1229"/>
      <c r="M541" s="1229"/>
      <c r="N541" s="1229"/>
      <c r="O541" s="1230"/>
    </row>
    <row r="542" spans="1:15" ht="28.5" customHeight="1">
      <c r="A542" s="1084"/>
      <c r="B542" s="49" t="s">
        <v>79</v>
      </c>
      <c r="C542" s="1212"/>
      <c r="D542" s="1213"/>
      <c r="E542" s="1214"/>
      <c r="F542" s="1246" t="s">
        <v>212</v>
      </c>
      <c r="G542" s="1247"/>
      <c r="H542" s="501" t="s">
        <v>70</v>
      </c>
      <c r="I542" s="1228"/>
      <c r="J542" s="1229"/>
      <c r="K542" s="1229"/>
      <c r="L542" s="1229"/>
      <c r="M542" s="1229"/>
      <c r="N542" s="1229"/>
      <c r="O542" s="1230"/>
    </row>
    <row r="543" spans="1:15" ht="28.5" customHeight="1">
      <c r="A543" s="1084"/>
      <c r="B543" s="49" t="s">
        <v>79</v>
      </c>
      <c r="C543" s="1212"/>
      <c r="D543" s="1213"/>
      <c r="E543" s="1214"/>
      <c r="F543" s="1246" t="s">
        <v>125</v>
      </c>
      <c r="G543" s="1247"/>
      <c r="H543" s="501" t="s">
        <v>72</v>
      </c>
      <c r="I543" s="1231" t="s">
        <v>96</v>
      </c>
      <c r="J543" s="1232"/>
      <c r="K543" s="1232"/>
      <c r="L543" s="1232"/>
      <c r="M543" s="1232"/>
      <c r="N543" s="1232"/>
      <c r="O543" s="1233"/>
    </row>
    <row r="544" spans="1:15" ht="28.5" customHeight="1" thickBot="1">
      <c r="A544" s="1084"/>
      <c r="B544" s="62" t="s">
        <v>79</v>
      </c>
      <c r="C544" s="1215"/>
      <c r="D544" s="1216"/>
      <c r="E544" s="1217"/>
      <c r="F544" s="1248" t="s">
        <v>208</v>
      </c>
      <c r="G544" s="1249"/>
      <c r="H544" s="502" t="s">
        <v>71</v>
      </c>
      <c r="I544" s="1234"/>
      <c r="J544" s="1235"/>
      <c r="K544" s="1235"/>
      <c r="L544" s="1235"/>
      <c r="M544" s="1235"/>
      <c r="N544" s="1235"/>
      <c r="O544" s="1236"/>
    </row>
    <row r="545" spans="1:16" ht="117.75" customHeight="1" thickTop="1">
      <c r="A545" s="1250"/>
      <c r="B545" s="1250"/>
      <c r="C545" s="1250"/>
      <c r="D545" s="1250"/>
      <c r="E545" s="1250"/>
      <c r="F545" s="1250"/>
      <c r="G545" s="1250"/>
      <c r="H545" s="1250"/>
      <c r="I545" s="1250"/>
      <c r="J545" s="1250"/>
      <c r="K545" s="1250"/>
      <c r="L545" s="1250"/>
      <c r="M545" s="1250"/>
      <c r="N545" s="1250"/>
      <c r="O545" s="1250"/>
    </row>
    <row r="546" spans="1:16">
      <c r="B546" s="505"/>
      <c r="C546" s="506"/>
      <c r="D546" s="506"/>
      <c r="E546" s="506"/>
      <c r="F546" s="506"/>
      <c r="G546" s="506"/>
      <c r="H546" s="506"/>
      <c r="I546" s="506"/>
      <c r="J546" s="506"/>
      <c r="K546" s="506"/>
      <c r="L546" s="506"/>
      <c r="M546" s="506"/>
      <c r="N546" s="506"/>
      <c r="O546" s="506"/>
    </row>
    <row r="547" spans="1:16" ht="24.75" customHeight="1" thickBot="1">
      <c r="A547" s="504">
        <f>A508+1</f>
        <v>15</v>
      </c>
      <c r="B547" s="1083" t="s">
        <v>56</v>
      </c>
      <c r="C547" s="1083"/>
      <c r="D547" s="1083"/>
      <c r="E547" s="1083"/>
      <c r="F547" s="1083"/>
      <c r="G547" s="1083"/>
      <c r="H547" s="1083"/>
      <c r="I547" s="1083"/>
      <c r="J547" s="1083"/>
      <c r="K547" s="1083"/>
      <c r="L547" s="1083"/>
      <c r="M547" s="1083"/>
      <c r="N547" s="1083"/>
      <c r="O547" s="1083"/>
    </row>
    <row r="548" spans="1:16" ht="68.25" customHeight="1" thickTop="1">
      <c r="A548" s="1084"/>
      <c r="B548" s="1085"/>
      <c r="C548" s="1086"/>
      <c r="D548" s="1089" t="str">
        <f>Master!$E$8</f>
        <v>Govt. Sr. Secondary School Raimalwada</v>
      </c>
      <c r="E548" s="1090"/>
      <c r="F548" s="1090"/>
      <c r="G548" s="1090"/>
      <c r="H548" s="1090"/>
      <c r="I548" s="1090"/>
      <c r="J548" s="1090"/>
      <c r="K548" s="1090"/>
      <c r="L548" s="1090"/>
      <c r="M548" s="1090"/>
      <c r="N548" s="1090"/>
      <c r="O548" s="1091"/>
    </row>
    <row r="549" spans="1:16" ht="36" customHeight="1" thickBot="1">
      <c r="A549" s="1084"/>
      <c r="B549" s="1087"/>
      <c r="C549" s="1088"/>
      <c r="D549" s="1092" t="str">
        <f>Master!$E$11</f>
        <v>P.S.-Bapini (Jodhpur)</v>
      </c>
      <c r="E549" s="1093"/>
      <c r="F549" s="1093"/>
      <c r="G549" s="1093"/>
      <c r="H549" s="1093"/>
      <c r="I549" s="1093"/>
      <c r="J549" s="1093"/>
      <c r="K549" s="1093"/>
      <c r="L549" s="1093"/>
      <c r="M549" s="1093"/>
      <c r="N549" s="1093"/>
      <c r="O549" s="1094"/>
    </row>
    <row r="550" spans="1:16" ht="36" customHeight="1">
      <c r="A550" s="1084"/>
      <c r="B550" s="352"/>
      <c r="C550" s="1095" t="s">
        <v>188</v>
      </c>
      <c r="D550" s="1096"/>
      <c r="E550" s="1096"/>
      <c r="F550" s="1096"/>
      <c r="G550" s="1097"/>
      <c r="H550" s="1104" t="s">
        <v>161</v>
      </c>
      <c r="I550" s="1104"/>
      <c r="J550" s="1107">
        <f>VLOOKUP($A547,'Class-9'!$B$9:$K$108,6)</f>
        <v>0</v>
      </c>
      <c r="K550" s="1108"/>
      <c r="L550" s="1113" t="s">
        <v>77</v>
      </c>
      <c r="M550" s="1114"/>
      <c r="N550" s="1115" t="str">
        <f>Master!$E$14</f>
        <v>08151106901</v>
      </c>
      <c r="O550" s="1116"/>
    </row>
    <row r="551" spans="1:16" ht="36" customHeight="1">
      <c r="A551" s="1084"/>
      <c r="B551" s="47"/>
      <c r="C551" s="1098"/>
      <c r="D551" s="1099"/>
      <c r="E551" s="1099"/>
      <c r="F551" s="1099"/>
      <c r="G551" s="1100"/>
      <c r="H551" s="1105"/>
      <c r="I551" s="1105"/>
      <c r="J551" s="1109"/>
      <c r="K551" s="1110"/>
      <c r="L551" s="1071" t="s">
        <v>73</v>
      </c>
      <c r="M551" s="1072"/>
      <c r="N551" s="1072"/>
      <c r="O551" s="1073"/>
      <c r="P551" s="165" t="s">
        <v>196</v>
      </c>
    </row>
    <row r="552" spans="1:16" ht="36" customHeight="1" thickBot="1">
      <c r="A552" s="1084"/>
      <c r="B552" s="47"/>
      <c r="C552" s="1101"/>
      <c r="D552" s="1102"/>
      <c r="E552" s="1102"/>
      <c r="F552" s="1102"/>
      <c r="G552" s="1103"/>
      <c r="H552" s="1106"/>
      <c r="I552" s="1106"/>
      <c r="J552" s="1111"/>
      <c r="K552" s="1112"/>
      <c r="L552" s="1074" t="s">
        <v>57</v>
      </c>
      <c r="M552" s="1075"/>
      <c r="N552" s="1076" t="str">
        <f>Master!$E$6</f>
        <v>2021-22</v>
      </c>
      <c r="O552" s="1077"/>
    </row>
    <row r="553" spans="1:16" ht="42.75" customHeight="1">
      <c r="A553" s="1084"/>
      <c r="B553" s="49" t="s">
        <v>79</v>
      </c>
      <c r="C553" s="1255" t="s">
        <v>22</v>
      </c>
      <c r="D553" s="1256"/>
      <c r="E553" s="1256"/>
      <c r="F553" s="1257"/>
      <c r="G553" s="485" t="s">
        <v>186</v>
      </c>
      <c r="H553" s="1258">
        <f>VLOOKUP($A547,'Class-9'!$B$9:$EX$108,4,0)</f>
        <v>0</v>
      </c>
      <c r="I553" s="1258"/>
      <c r="J553" s="1258"/>
      <c r="K553" s="1258"/>
      <c r="L553" s="1258"/>
      <c r="M553" s="1258"/>
      <c r="N553" s="1258"/>
      <c r="O553" s="1259"/>
    </row>
    <row r="554" spans="1:16" ht="42.75" customHeight="1">
      <c r="A554" s="1084"/>
      <c r="B554" s="49" t="s">
        <v>79</v>
      </c>
      <c r="C554" s="1260" t="s">
        <v>24</v>
      </c>
      <c r="D554" s="1261"/>
      <c r="E554" s="1261"/>
      <c r="F554" s="1262"/>
      <c r="G554" s="486" t="s">
        <v>186</v>
      </c>
      <c r="H554" s="1265">
        <f>VLOOKUP($A547,'Class-9'!$B$9:$EX$108,7,0)</f>
        <v>0</v>
      </c>
      <c r="I554" s="1265"/>
      <c r="J554" s="1265"/>
      <c r="K554" s="1265"/>
      <c r="L554" s="1265"/>
      <c r="M554" s="1265"/>
      <c r="N554" s="1265"/>
      <c r="O554" s="1266"/>
    </row>
    <row r="555" spans="1:16" ht="42.75" customHeight="1">
      <c r="A555" s="1084"/>
      <c r="B555" s="49" t="s">
        <v>79</v>
      </c>
      <c r="C555" s="1260" t="s">
        <v>25</v>
      </c>
      <c r="D555" s="1261"/>
      <c r="E555" s="1261"/>
      <c r="F555" s="1262"/>
      <c r="G555" s="486" t="s">
        <v>186</v>
      </c>
      <c r="H555" s="1265">
        <f>VLOOKUP($A547,'Class-9'!$B$9:$EX$108,8,0)</f>
        <v>0</v>
      </c>
      <c r="I555" s="1265"/>
      <c r="J555" s="1265"/>
      <c r="K555" s="1265"/>
      <c r="L555" s="1265"/>
      <c r="M555" s="1265"/>
      <c r="N555" s="1265"/>
      <c r="O555" s="1266"/>
    </row>
    <row r="556" spans="1:16" ht="42.75" customHeight="1">
      <c r="A556" s="1084"/>
      <c r="B556" s="49" t="s">
        <v>79</v>
      </c>
      <c r="C556" s="1260" t="s">
        <v>58</v>
      </c>
      <c r="D556" s="1261"/>
      <c r="E556" s="1261"/>
      <c r="F556" s="1262"/>
      <c r="G556" s="486" t="s">
        <v>186</v>
      </c>
      <c r="H556" s="1265">
        <f>VLOOKUP($A547,'Class-9'!$B$9:$EX$108,9,0)</f>
        <v>0</v>
      </c>
      <c r="I556" s="1265"/>
      <c r="J556" s="1265"/>
      <c r="K556" s="1265"/>
      <c r="L556" s="1265"/>
      <c r="M556" s="1265"/>
      <c r="N556" s="1265"/>
      <c r="O556" s="1266"/>
    </row>
    <row r="557" spans="1:16" ht="42.75" customHeight="1">
      <c r="A557" s="1084"/>
      <c r="B557" s="49" t="s">
        <v>79</v>
      </c>
      <c r="C557" s="1260" t="s">
        <v>59</v>
      </c>
      <c r="D557" s="1261"/>
      <c r="E557" s="1261"/>
      <c r="F557" s="1262"/>
      <c r="G557" s="486" t="s">
        <v>186</v>
      </c>
      <c r="H557" s="1281" t="str">
        <f>CONCATENATE('Class-9'!$G$4,'Class-9'!$J$4)</f>
        <v>9(A)</v>
      </c>
      <c r="I557" s="1265"/>
      <c r="J557" s="1265"/>
      <c r="K557" s="1265"/>
      <c r="L557" s="1265"/>
      <c r="M557" s="1265"/>
      <c r="N557" s="1265"/>
      <c r="O557" s="1266"/>
    </row>
    <row r="558" spans="1:16" ht="42.75" customHeight="1" thickBot="1">
      <c r="A558" s="1084"/>
      <c r="B558" s="49" t="s">
        <v>79</v>
      </c>
      <c r="C558" s="1282" t="s">
        <v>27</v>
      </c>
      <c r="D558" s="1283"/>
      <c r="E558" s="1283"/>
      <c r="F558" s="1284"/>
      <c r="G558" s="487" t="s">
        <v>186</v>
      </c>
      <c r="H558" s="1285">
        <f>VLOOKUP($A547,'Class-9'!$B$9:$EX$108,10,0)</f>
        <v>0</v>
      </c>
      <c r="I558" s="1285"/>
      <c r="J558" s="1285"/>
      <c r="K558" s="1285"/>
      <c r="L558" s="1285"/>
      <c r="M558" s="1285"/>
      <c r="N558" s="1285"/>
      <c r="O558" s="1286"/>
    </row>
    <row r="559" spans="1:16" ht="42.75" customHeight="1">
      <c r="A559" s="1084"/>
      <c r="B559" s="60" t="s">
        <v>79</v>
      </c>
      <c r="C559" s="1287" t="s">
        <v>60</v>
      </c>
      <c r="D559" s="1288"/>
      <c r="E559" s="1267" t="s">
        <v>83</v>
      </c>
      <c r="F559" s="1267" t="s">
        <v>84</v>
      </c>
      <c r="G559" s="1274" t="s">
        <v>33</v>
      </c>
      <c r="H559" s="1276" t="s">
        <v>61</v>
      </c>
      <c r="I559" s="1276"/>
      <c r="J559" s="1277"/>
      <c r="K559" s="1278" t="s">
        <v>100</v>
      </c>
      <c r="L559" s="1279"/>
      <c r="M559" s="1280"/>
      <c r="N559" s="1267" t="s">
        <v>91</v>
      </c>
      <c r="O559" s="1269" t="s">
        <v>209</v>
      </c>
    </row>
    <row r="560" spans="1:16" ht="42.75" customHeight="1">
      <c r="A560" s="1084"/>
      <c r="B560" s="60"/>
      <c r="C560" s="1289"/>
      <c r="D560" s="1290"/>
      <c r="E560" s="1268"/>
      <c r="F560" s="1268"/>
      <c r="G560" s="1275"/>
      <c r="H560" s="479" t="s">
        <v>32</v>
      </c>
      <c r="I560" s="480" t="s">
        <v>199</v>
      </c>
      <c r="J560" s="481" t="s">
        <v>33</v>
      </c>
      <c r="K560" s="479" t="s">
        <v>32</v>
      </c>
      <c r="L560" s="480" t="s">
        <v>199</v>
      </c>
      <c r="M560" s="481" t="s">
        <v>33</v>
      </c>
      <c r="N560" s="1268"/>
      <c r="O560" s="1270"/>
    </row>
    <row r="561" spans="1:15" ht="42.75" customHeight="1" thickBot="1">
      <c r="A561" s="1084"/>
      <c r="B561" s="60" t="s">
        <v>79</v>
      </c>
      <c r="C561" s="1272" t="s">
        <v>62</v>
      </c>
      <c r="D561" s="1273"/>
      <c r="E561" s="346">
        <f>'Class-9'!$L$7</f>
        <v>20</v>
      </c>
      <c r="F561" s="346">
        <f>'Class-9'!$M$7</f>
        <v>20</v>
      </c>
      <c r="G561" s="348">
        <f>SUM(E561:F561)</f>
        <v>40</v>
      </c>
      <c r="H561" s="346">
        <f>'Class-9'!$O$7</f>
        <v>48</v>
      </c>
      <c r="I561" s="346">
        <f>'Class-9'!$P$7</f>
        <v>12</v>
      </c>
      <c r="J561" s="348">
        <f>SUM(H561:I561)</f>
        <v>60</v>
      </c>
      <c r="K561" s="346">
        <f>'Class-9'!$R$7</f>
        <v>80</v>
      </c>
      <c r="L561" s="346">
        <f>'Class-9'!$S$7</f>
        <v>20</v>
      </c>
      <c r="M561" s="348">
        <f>SUM(K561:L561)</f>
        <v>100</v>
      </c>
      <c r="N561" s="191">
        <f>SUM(G561,J561,M561)</f>
        <v>200</v>
      </c>
      <c r="O561" s="1271"/>
    </row>
    <row r="562" spans="1:15" ht="42.75" customHeight="1">
      <c r="A562" s="1084"/>
      <c r="B562" s="60" t="s">
        <v>79</v>
      </c>
      <c r="C562" s="1141" t="str">
        <f>'Class-9'!$L$3</f>
        <v>HINDI</v>
      </c>
      <c r="D562" s="1142"/>
      <c r="E562" s="493">
        <f>IF($J550="TC",0,IF($J550="Nso",0,VLOOKUP($A547,'Class-9'!$B$9:$EX$108,11,0)))</f>
        <v>0</v>
      </c>
      <c r="F562" s="493">
        <f>IF($J550="TC",0,IF($J550="Nso",0,VLOOKUP($A547,'Class-9'!$B$9:$EX$108,12,0)))</f>
        <v>0</v>
      </c>
      <c r="G562" s="494">
        <f>E562+F562</f>
        <v>0</v>
      </c>
      <c r="H562" s="493">
        <f>IF($J550="TC",0,IF($J550="Nso",0,VLOOKUP($A547,'Class-9'!$B$9:$EX$108,14,0)))</f>
        <v>0</v>
      </c>
      <c r="I562" s="493">
        <f>IF($J550="TC",0,IF($J550="Nso",0,VLOOKUP($A547,'Class-9'!$B$9:$EX$108,15,0)))</f>
        <v>0</v>
      </c>
      <c r="J562" s="494">
        <f>H562+I562</f>
        <v>0</v>
      </c>
      <c r="K562" s="493">
        <f>IF($J550="TC",0,IF($J550="Nso",0,VLOOKUP($A547,'Class-9'!$B$9:$EX$108,17,0)))</f>
        <v>0</v>
      </c>
      <c r="L562" s="493">
        <f>IF($J550="Nso",0,VLOOKUP($A547,'Class-9'!$B$9:$EX$108,18,0))</f>
        <v>0</v>
      </c>
      <c r="M562" s="494">
        <f>K562+L562</f>
        <v>0</v>
      </c>
      <c r="N562" s="493">
        <f>G562+J562+M562</f>
        <v>0</v>
      </c>
      <c r="O562" s="495" t="str">
        <f>IF($J550="TC",0,IF($J550="Nso",0,VLOOKUP($A547,'Class-9'!$B$9:$EX$108,24,0)))</f>
        <v/>
      </c>
    </row>
    <row r="563" spans="1:15" ht="42.75" customHeight="1">
      <c r="A563" s="1084"/>
      <c r="B563" s="60" t="s">
        <v>79</v>
      </c>
      <c r="C563" s="1143" t="str">
        <f>'Class-9'!$Z$3</f>
        <v>ENGLISH</v>
      </c>
      <c r="D563" s="1144"/>
      <c r="E563" s="493">
        <f>IF($J550="TC",0,IF($J550="Nso",0,VLOOKUP($A547,'Class-9'!$B$9:$EX$108,25,0)))</f>
        <v>0</v>
      </c>
      <c r="F563" s="493">
        <f>IF($J550="TC",0,IF($J550="Nso",0,VLOOKUP($A547,'Class-9'!$B$9:$EX$108,26,0)))</f>
        <v>0</v>
      </c>
      <c r="G563" s="496">
        <f t="shared" ref="G563:G567" si="56">E563+F563</f>
        <v>0</v>
      </c>
      <c r="H563" s="497">
        <f>IF($J550="TC",0,IF($J550="Nso",0,VLOOKUP($A547,'Class-9'!$B$9:$EX$108,28,0)))</f>
        <v>0</v>
      </c>
      <c r="I563" s="493">
        <f>IF($J550="TC",0,IF($J550="Nso",0,VLOOKUP($A547,'Class-9'!$B$9:$EX$108,29,0)))</f>
        <v>0</v>
      </c>
      <c r="J563" s="496">
        <f t="shared" ref="J563:J567" si="57">H563+I563</f>
        <v>0</v>
      </c>
      <c r="K563" s="493">
        <f>IF($J550="TC",0,IF($J550="Nso",0,VLOOKUP($A547,'Class-9'!$B$9:$EX$108,31,0)))</f>
        <v>0</v>
      </c>
      <c r="L563" s="493">
        <f>IF($J550="Nso",0,VLOOKUP($A547,'Class-9'!$B$9:$EX$108,32,0))</f>
        <v>0</v>
      </c>
      <c r="M563" s="496">
        <f t="shared" ref="M563:M567" si="58">K563+L563</f>
        <v>0</v>
      </c>
      <c r="N563" s="493">
        <f t="shared" ref="N563:N567" si="59">G563+J563+M563</f>
        <v>0</v>
      </c>
      <c r="O563" s="495" t="str">
        <f>IF($J550="TC",0,IF($J550="Nso",0,VLOOKUP($A547,'Class-9'!$B$9:$EX$108,38,0)))</f>
        <v/>
      </c>
    </row>
    <row r="564" spans="1:15" ht="42.75" customHeight="1">
      <c r="A564" s="1084"/>
      <c r="B564" s="60" t="s">
        <v>79</v>
      </c>
      <c r="C564" s="1143" t="str">
        <f>'Class-9'!$AN$3</f>
        <v>SANSKRIT</v>
      </c>
      <c r="D564" s="1144"/>
      <c r="E564" s="493">
        <f>IF($J550="TC",0,IF($J550="Nso",0,VLOOKUP($A547,'Class-9'!$B$9:$EX$108,39,0)))</f>
        <v>0</v>
      </c>
      <c r="F564" s="493">
        <f>IF($J550="TC",0,IF($J550="TC",0,IF($J550="Nso",0,VLOOKUP($A547,'Class-9'!$B$9:$EX$108,40,0))))</f>
        <v>0</v>
      </c>
      <c r="G564" s="496">
        <f t="shared" si="56"/>
        <v>0</v>
      </c>
      <c r="H564" s="497">
        <f>IF($J550="TC",0,IF($J550="Nso",0,VLOOKUP($A547,'Class-9'!$B$9:$EX$108,42,0)))</f>
        <v>0</v>
      </c>
      <c r="I564" s="493">
        <f>IF($J550="TC",0,IF($J550="Nso",0,VLOOKUP($A547,'Class-9'!$B$9:$EX$108,43,0)))</f>
        <v>0</v>
      </c>
      <c r="J564" s="496">
        <f t="shared" si="57"/>
        <v>0</v>
      </c>
      <c r="K564" s="493">
        <f>IF($J550="TC",0,IF($J550="Nso",0,VLOOKUP($A547,'Class-9'!$B$9:$EX$108,45,0)))</f>
        <v>0</v>
      </c>
      <c r="L564" s="493">
        <f>IF($J550="Nso",0,VLOOKUP($A547,'Class-9'!$B$9:$EX$108,46,0))</f>
        <v>0</v>
      </c>
      <c r="M564" s="496">
        <f t="shared" si="58"/>
        <v>0</v>
      </c>
      <c r="N564" s="493">
        <f t="shared" si="59"/>
        <v>0</v>
      </c>
      <c r="O564" s="495" t="str">
        <f>IF($J550="TC",0,IF($J550="Nso",0,VLOOKUP($A547,'Class-9'!$B$9:$EX$108,52,0)))</f>
        <v/>
      </c>
    </row>
    <row r="565" spans="1:15" ht="42.75" customHeight="1">
      <c r="A565" s="1084"/>
      <c r="B565" s="60" t="s">
        <v>79</v>
      </c>
      <c r="C565" s="1143" t="str">
        <f>'Class-9'!$BB$3</f>
        <v>SCIENCE</v>
      </c>
      <c r="D565" s="1144"/>
      <c r="E565" s="493">
        <f>IF($J550="TC",0,IF($J550="Nso",0,VLOOKUP($A547,'Class-9'!$B$9:$EX$108,53,0)))</f>
        <v>0</v>
      </c>
      <c r="F565" s="493">
        <f>IF($J550="TC",0,IF($J550="Nso",0,VLOOKUP($A547,'Class-9'!$B$9:$EX$108,54,0)))</f>
        <v>0</v>
      </c>
      <c r="G565" s="496">
        <f t="shared" si="56"/>
        <v>0</v>
      </c>
      <c r="H565" s="497">
        <f>IF($J550="TC",0,IF($J550="Nso",0,VLOOKUP($A547,'Class-9'!$B$9:$EX$108,56,0)))</f>
        <v>0</v>
      </c>
      <c r="I565" s="493">
        <f>IF($J550="TC",0,IF($J550="Nso",0,VLOOKUP($A547,'Class-9'!$B$9:$EX$108,57,0)))</f>
        <v>0</v>
      </c>
      <c r="J565" s="496">
        <f t="shared" si="57"/>
        <v>0</v>
      </c>
      <c r="K565" s="493">
        <f>IF($J550="TC",0,IF($J550="Nso",0,VLOOKUP($A547,'Class-9'!$B$9:$EX$108,59,0)))</f>
        <v>0</v>
      </c>
      <c r="L565" s="493">
        <f>IF($J550="Nso",0,VLOOKUP($A547,'Class-9'!$B$9:$EX$108,60,0))</f>
        <v>0</v>
      </c>
      <c r="M565" s="496">
        <f t="shared" si="58"/>
        <v>0</v>
      </c>
      <c r="N565" s="493">
        <f t="shared" si="59"/>
        <v>0</v>
      </c>
      <c r="O565" s="495" t="str">
        <f>IF($J550="TC",0,IF($J550="Nso",0,VLOOKUP($A547,'Class-9'!$B$9:$EX$108,66,0)))</f>
        <v/>
      </c>
    </row>
    <row r="566" spans="1:15" ht="42.75" customHeight="1">
      <c r="A566" s="1084"/>
      <c r="B566" s="60" t="s">
        <v>79</v>
      </c>
      <c r="C566" s="1143" t="str">
        <f>'Class-9'!$BP$3</f>
        <v>MATHEMATICS</v>
      </c>
      <c r="D566" s="1144"/>
      <c r="E566" s="493">
        <f>IF($J550="TC",0,IF($J550="Nso",0,VLOOKUP($A547,'Class-9'!$B$9:$EX$108,67,0)))</f>
        <v>0</v>
      </c>
      <c r="F566" s="493">
        <f>IF($J550="TC",0,IF($J550="Nso",0,VLOOKUP($A547,'Class-9'!$B$9:$EX$108,68,0)))</f>
        <v>0</v>
      </c>
      <c r="G566" s="496">
        <f t="shared" si="56"/>
        <v>0</v>
      </c>
      <c r="H566" s="497">
        <f>IF($J550="TC",0,IF($J550="Nso",0,VLOOKUP($A547,'Class-9'!$B$9:$EX$108,70,0)))</f>
        <v>0</v>
      </c>
      <c r="I566" s="493">
        <f>IF($J550="TC",0,IF($J550="Nso",0,VLOOKUP($A547,'Class-9'!$B$9:$EX$108,71,0)))</f>
        <v>0</v>
      </c>
      <c r="J566" s="496">
        <f t="shared" si="57"/>
        <v>0</v>
      </c>
      <c r="K566" s="493">
        <f>IF($J550="TC",0,IF($J550="Nso",0,VLOOKUP($A547,'Class-9'!$B$9:$EX$108,73,0)))</f>
        <v>0</v>
      </c>
      <c r="L566" s="493">
        <f>IF($J550="Nso",0,VLOOKUP($A547,'Class-9'!$B$9:$EX$108,74,0))</f>
        <v>0</v>
      </c>
      <c r="M566" s="496">
        <f t="shared" si="58"/>
        <v>0</v>
      </c>
      <c r="N566" s="493">
        <f t="shared" si="59"/>
        <v>0</v>
      </c>
      <c r="O566" s="495" t="str">
        <f>IF($J550="TC",0,IF($J550="Nso",0,VLOOKUP($A547,'Class-9'!$B$9:$EX$108,80,0)))</f>
        <v/>
      </c>
    </row>
    <row r="567" spans="1:15" ht="42.75" customHeight="1" thickBot="1">
      <c r="A567" s="1084"/>
      <c r="B567" s="60" t="s">
        <v>79</v>
      </c>
      <c r="C567" s="1117" t="str">
        <f>'Class-9'!$CD$3</f>
        <v>SOCIAL SCIENCE</v>
      </c>
      <c r="D567" s="1118"/>
      <c r="E567" s="493">
        <f>IF($J550="TC",0,IF($J550="Nso",0,VLOOKUP($A547,'Class-9'!$B$9:$EX$108,81,0)))</f>
        <v>0</v>
      </c>
      <c r="F567" s="493">
        <f>IF($J550="TC",0,IF($J550="Nso",0,VLOOKUP($A547,'Class-9'!$B$9:$EX$108,82,0)))</f>
        <v>0</v>
      </c>
      <c r="G567" s="498">
        <f t="shared" si="56"/>
        <v>0</v>
      </c>
      <c r="H567" s="499">
        <f>IF($J550="TC",0,IF($J550="Nso",0,VLOOKUP($A547,'Class-9'!$B$9:$EX$108,84,0)))</f>
        <v>0</v>
      </c>
      <c r="I567" s="493">
        <f>IF($J550="TC",0,IF($J550="Nso",0,VLOOKUP($A547,'Class-9'!$B$9:$EX$108,85,0)))</f>
        <v>0</v>
      </c>
      <c r="J567" s="498">
        <f t="shared" si="57"/>
        <v>0</v>
      </c>
      <c r="K567" s="493">
        <f>IF($J550="TC",0,IF($J550="Nso",0,VLOOKUP($A547,'Class-9'!$B$9:$EX$108,87,0)))</f>
        <v>0</v>
      </c>
      <c r="L567" s="493">
        <f>IF($J550="Nso",0,VLOOKUP($A547,'Class-9'!$B$9:$EX$108,88,0))</f>
        <v>0</v>
      </c>
      <c r="M567" s="498">
        <f t="shared" si="58"/>
        <v>0</v>
      </c>
      <c r="N567" s="493">
        <f t="shared" si="59"/>
        <v>0</v>
      </c>
      <c r="O567" s="495" t="str">
        <f>IF($J550="TC",0,IF($J550="Nso",0,VLOOKUP($A547,'Class-9'!$B$9:$EX$108,94,0)))</f>
        <v/>
      </c>
    </row>
    <row r="568" spans="1:15" ht="36" customHeight="1">
      <c r="A568" s="1084"/>
      <c r="B568" s="60" t="s">
        <v>79</v>
      </c>
      <c r="C568" s="1119" t="s">
        <v>92</v>
      </c>
      <c r="D568" s="1120"/>
      <c r="E568" s="1121"/>
      <c r="F568" s="1125" t="s">
        <v>93</v>
      </c>
      <c r="G568" s="1126"/>
      <c r="H568" s="1127" t="s">
        <v>94</v>
      </c>
      <c r="I568" s="1128"/>
      <c r="J568" s="1129" t="s">
        <v>47</v>
      </c>
      <c r="K568" s="1130"/>
      <c r="L568" s="350" t="s">
        <v>114</v>
      </c>
      <c r="M568" s="1131" t="s">
        <v>45</v>
      </c>
      <c r="N568" s="1132"/>
      <c r="O568" s="61" t="s">
        <v>49</v>
      </c>
    </row>
    <row r="569" spans="1:15" ht="36" customHeight="1" thickBot="1">
      <c r="A569" s="1084"/>
      <c r="B569" s="60" t="s">
        <v>79</v>
      </c>
      <c r="C569" s="1122"/>
      <c r="D569" s="1123"/>
      <c r="E569" s="1124"/>
      <c r="F569" s="1133">
        <f>IF($J550="TC",0,IF($J550="Nso",0,VLOOKUP($A547,'Class-9'!$B$9:$EX$108,146,0)))</f>
        <v>0</v>
      </c>
      <c r="G569" s="1134"/>
      <c r="H569" s="1133">
        <f>IF($J550="TC",0,IF($J550="Nso",0,VLOOKUP($A547,'Class-9'!$B$9:$EX$108,147,0)))</f>
        <v>0</v>
      </c>
      <c r="I569" s="1134"/>
      <c r="J569" s="1135">
        <f>IF($J550="TC",0,IF($J550="Nso",0,VLOOKUP($A547,'Class-9'!$B$9:$EX$108,148,0)))</f>
        <v>0</v>
      </c>
      <c r="K569" s="1136"/>
      <c r="L569" s="349" t="str">
        <f>IF($J550="TC",0,IF($J550="Nso",0,VLOOKUP($A547,'Class-9'!$B$9:$EX$108,149,0)))</f>
        <v/>
      </c>
      <c r="M569" s="1137" t="str">
        <f>IF($J550="TC","TC",IF($J550="Nso","NSO",VLOOKUP($A547,'Class-9'!$B$9:$EX$108,150,0)))</f>
        <v/>
      </c>
      <c r="N569" s="1138"/>
      <c r="O569" s="123" t="str">
        <f>IF($J550="Nso",0,VLOOKUP($A547,'Class-9'!$B$9:$EX$108,152,0))</f>
        <v/>
      </c>
    </row>
    <row r="570" spans="1:15" ht="36" customHeight="1">
      <c r="A570" s="1084"/>
      <c r="B570" s="60" t="s">
        <v>79</v>
      </c>
      <c r="C570" s="1186" t="s">
        <v>65</v>
      </c>
      <c r="D570" s="1187"/>
      <c r="E570" s="1187"/>
      <c r="F570" s="1187"/>
      <c r="G570" s="1187"/>
      <c r="H570" s="1188"/>
      <c r="I570" s="1189" t="s">
        <v>66</v>
      </c>
      <c r="J570" s="1190"/>
      <c r="K570" s="1190"/>
      <c r="L570" s="124">
        <f>VLOOKUP($A547,'Class-9'!$B$9:$EX$108,143,0)</f>
        <v>0</v>
      </c>
      <c r="M570" s="1191" t="s">
        <v>126</v>
      </c>
      <c r="N570" s="1192"/>
      <c r="O570" s="1193"/>
    </row>
    <row r="571" spans="1:15" ht="36" customHeight="1" thickBot="1">
      <c r="A571" s="1084"/>
      <c r="B571" s="60" t="s">
        <v>79</v>
      </c>
      <c r="C571" s="1194" t="s">
        <v>60</v>
      </c>
      <c r="D571" s="1195"/>
      <c r="E571" s="1195"/>
      <c r="F571" s="1196" t="s">
        <v>197</v>
      </c>
      <c r="G571" s="1196"/>
      <c r="H571" s="351" t="s">
        <v>53</v>
      </c>
      <c r="I571" s="1197" t="s">
        <v>67</v>
      </c>
      <c r="J571" s="1198"/>
      <c r="K571" s="1198"/>
      <c r="L571" s="174">
        <f>VLOOKUP($A547,'Class-9'!$B$9:$EX$108,144,0)</f>
        <v>0</v>
      </c>
      <c r="M571" s="1199" t="str">
        <f>IF($J550="TC",0,IF($J550="Nso",0,VLOOKUP($A547,'Class-9'!$B$9:$EX$108,145,0)))</f>
        <v/>
      </c>
      <c r="N571" s="1200"/>
      <c r="O571" s="1201"/>
    </row>
    <row r="572" spans="1:15" ht="36" customHeight="1">
      <c r="A572" s="1084"/>
      <c r="B572" s="60" t="s">
        <v>79</v>
      </c>
      <c r="C572" s="1194"/>
      <c r="D572" s="1195"/>
      <c r="E572" s="1195"/>
      <c r="F572" s="1196"/>
      <c r="G572" s="1196"/>
      <c r="H572" s="490" t="s">
        <v>203</v>
      </c>
      <c r="I572" s="1202" t="s">
        <v>68</v>
      </c>
      <c r="J572" s="1203"/>
      <c r="K572" s="1203"/>
      <c r="L572" s="1204">
        <f>IF($J550="TC","Transferred",IF($J550="Nso","NameSeparated",VLOOKUP($A547,'Class-9'!$B$9:$EX$108,153,0)))</f>
        <v>0</v>
      </c>
      <c r="M572" s="1204"/>
      <c r="N572" s="1204"/>
      <c r="O572" s="1205"/>
    </row>
    <row r="573" spans="1:15" s="489" customFormat="1" ht="28.5" customHeight="1">
      <c r="A573" s="1084"/>
      <c r="B573" s="488" t="s">
        <v>79</v>
      </c>
      <c r="C573" s="1242" t="str">
        <f>'Class-9'!$CR$3</f>
        <v>Foundation Of Information Tech.</v>
      </c>
      <c r="D573" s="1243"/>
      <c r="E573" s="1244"/>
      <c r="F573" s="1245" t="str">
        <f>IF($J550="TC",0,IF($J550="Nso",0,VLOOKUP($A547,'Class-9'!$B$9:$GA$108,170,0)))</f>
        <v>0/200</v>
      </c>
      <c r="G573" s="1245"/>
      <c r="H573" s="491">
        <f>IF($J550="TC",0,IF($J550="Nso",0,VLOOKUP($A547,'Class-9'!$B$9:$GA$108,106,0)))</f>
        <v>0</v>
      </c>
      <c r="I573" s="1170" t="s">
        <v>81</v>
      </c>
      <c r="J573" s="1171"/>
      <c r="K573" s="1171"/>
      <c r="L573" s="1172">
        <f>'Class-9'!$T$2</f>
        <v>44676</v>
      </c>
      <c r="M573" s="1173"/>
      <c r="N573" s="1173"/>
      <c r="O573" s="1174"/>
    </row>
    <row r="574" spans="1:15" s="489" customFormat="1" ht="28.5" customHeight="1">
      <c r="A574" s="1084"/>
      <c r="B574" s="488" t="s">
        <v>79</v>
      </c>
      <c r="C574" s="1175" t="str">
        <f>'Class-9'!$DD$3</f>
        <v>Health &amp; Phy. Edu.</v>
      </c>
      <c r="D574" s="1169"/>
      <c r="E574" s="1169"/>
      <c r="F574" s="1263" t="str">
        <f>IF($J550="TC",0,IF($J550="Nso",0,VLOOKUP($A547,'Class-9'!$B$9:$GA$108,174,0)))</f>
        <v>0/200</v>
      </c>
      <c r="G574" s="1264"/>
      <c r="H574" s="491">
        <f>IF($J550="TC",0,IF($J550="Nso",0,VLOOKUP($A547,'Class-9'!$B$9:$GA$108,118,0)))</f>
        <v>0</v>
      </c>
      <c r="I574" s="1178"/>
      <c r="J574" s="1179"/>
      <c r="K574" s="1179"/>
      <c r="L574" s="1179"/>
      <c r="M574" s="1179"/>
      <c r="N574" s="1179"/>
      <c r="O574" s="1180"/>
    </row>
    <row r="575" spans="1:15" s="489" customFormat="1" ht="28.5" customHeight="1">
      <c r="A575" s="1084"/>
      <c r="B575" s="488" t="s">
        <v>79</v>
      </c>
      <c r="C575" s="1184" t="str">
        <f>'Class-9'!$DP$3</f>
        <v>S.U.P.W.</v>
      </c>
      <c r="D575" s="1185"/>
      <c r="E575" s="1185"/>
      <c r="F575" s="1263" t="str">
        <f>IF($J550="TC",0,IF($J550="Nso",0,VLOOKUP($A547,'Class-9'!$B$9:$GA$108,178,0)))</f>
        <v>0/100</v>
      </c>
      <c r="G575" s="1264"/>
      <c r="H575" s="491">
        <f>IF($J550="TC",0,IF($J550="Nso",0,VLOOKUP($A547,'Class-9'!$B$9:$GA$108,124,0)))</f>
        <v>0</v>
      </c>
      <c r="I575" s="1181"/>
      <c r="J575" s="1182"/>
      <c r="K575" s="1182"/>
      <c r="L575" s="1182"/>
      <c r="M575" s="1182"/>
      <c r="N575" s="1182"/>
      <c r="O575" s="1183"/>
    </row>
    <row r="576" spans="1:15" s="489" customFormat="1" ht="28.5" customHeight="1">
      <c r="A576" s="1084"/>
      <c r="B576" s="488"/>
      <c r="C576" s="1184" t="str">
        <f>'Class-9'!$DV$3</f>
        <v>ART EDUCATION</v>
      </c>
      <c r="D576" s="1185"/>
      <c r="E576" s="1185"/>
      <c r="F576" s="1263" t="str">
        <f>IF($J549="TC",0,IF($J549="Nso",0,VLOOKUP($A547,'Class-9'!$B$9:$GA$108,182,0)))</f>
        <v>0/100</v>
      </c>
      <c r="G576" s="1264"/>
      <c r="H576" s="491">
        <f>IF($J549="TC",0,IF($J549="Nso",0,VLOOKUP($A547,'Class-9'!$B$9:$GA$108,130,0)))</f>
        <v>0</v>
      </c>
      <c r="I576" s="1237" t="s">
        <v>95</v>
      </c>
      <c r="J576" s="1221"/>
      <c r="K576" s="1221"/>
      <c r="L576" s="1221"/>
      <c r="M576" s="1221"/>
      <c r="N576" s="1221"/>
      <c r="O576" s="1222"/>
    </row>
    <row r="577" spans="1:16" s="489" customFormat="1" ht="28.5" customHeight="1" thickBot="1">
      <c r="A577" s="1084"/>
      <c r="B577" s="488" t="s">
        <v>79</v>
      </c>
      <c r="C577" s="1238" t="str">
        <f>'Class-9'!$EB$3</f>
        <v>H &amp; C RAJ</v>
      </c>
      <c r="D577" s="1239"/>
      <c r="E577" s="1239"/>
      <c r="F577" s="1251" t="str">
        <f>IF($J550="TC",0,IF($J550="Nso",0,VLOOKUP($A547,'Class-9'!$B$9:$GZ$108,186,0)))</f>
        <v>0/200</v>
      </c>
      <c r="G577" s="1252"/>
      <c r="H577" s="492">
        <f>IF($J550="TC",0,IF($J550="Nso",0,VLOOKUP($A547,'Class-9'!$B$9:$GAZ$108,142,0)))</f>
        <v>0</v>
      </c>
      <c r="I577" s="1237" t="s">
        <v>74</v>
      </c>
      <c r="J577" s="1221"/>
      <c r="K577" s="1221"/>
      <c r="L577" s="1221"/>
      <c r="M577" s="1221"/>
      <c r="N577" s="1221"/>
      <c r="O577" s="1222"/>
    </row>
    <row r="578" spans="1:16" ht="28.5" customHeight="1">
      <c r="A578" s="1084"/>
      <c r="B578" s="49" t="s">
        <v>79</v>
      </c>
      <c r="C578" s="1209" t="s">
        <v>205</v>
      </c>
      <c r="D578" s="1210"/>
      <c r="E578" s="1211"/>
      <c r="F578" s="1253" t="s">
        <v>206</v>
      </c>
      <c r="G578" s="1254"/>
      <c r="H578" s="500" t="s">
        <v>34</v>
      </c>
      <c r="I578" s="1220" t="s">
        <v>75</v>
      </c>
      <c r="J578" s="1221"/>
      <c r="K578" s="1221"/>
      <c r="L578" s="1221"/>
      <c r="M578" s="1221"/>
      <c r="N578" s="1221"/>
      <c r="O578" s="1222"/>
    </row>
    <row r="579" spans="1:16" ht="28.5" customHeight="1">
      <c r="A579" s="1084"/>
      <c r="B579" s="49" t="s">
        <v>79</v>
      </c>
      <c r="C579" s="1212"/>
      <c r="D579" s="1213"/>
      <c r="E579" s="1214"/>
      <c r="F579" s="1246" t="s">
        <v>207</v>
      </c>
      <c r="G579" s="1247"/>
      <c r="H579" s="501" t="s">
        <v>204</v>
      </c>
      <c r="I579" s="1225" t="s">
        <v>76</v>
      </c>
      <c r="J579" s="1226"/>
      <c r="K579" s="1226"/>
      <c r="L579" s="1226"/>
      <c r="M579" s="1226"/>
      <c r="N579" s="1226"/>
      <c r="O579" s="1227"/>
    </row>
    <row r="580" spans="1:16" ht="28.5" customHeight="1">
      <c r="A580" s="1084"/>
      <c r="B580" s="49" t="s">
        <v>79</v>
      </c>
      <c r="C580" s="1212"/>
      <c r="D580" s="1213"/>
      <c r="E580" s="1214"/>
      <c r="F580" s="1246" t="s">
        <v>211</v>
      </c>
      <c r="G580" s="1247"/>
      <c r="H580" s="501" t="s">
        <v>69</v>
      </c>
      <c r="I580" s="1228"/>
      <c r="J580" s="1229"/>
      <c r="K580" s="1229"/>
      <c r="L580" s="1229"/>
      <c r="M580" s="1229"/>
      <c r="N580" s="1229"/>
      <c r="O580" s="1230"/>
    </row>
    <row r="581" spans="1:16" ht="28.5" customHeight="1">
      <c r="A581" s="1084"/>
      <c r="B581" s="49" t="s">
        <v>79</v>
      </c>
      <c r="C581" s="1212"/>
      <c r="D581" s="1213"/>
      <c r="E581" s="1214"/>
      <c r="F581" s="1246" t="s">
        <v>212</v>
      </c>
      <c r="G581" s="1247"/>
      <c r="H581" s="501" t="s">
        <v>70</v>
      </c>
      <c r="I581" s="1228"/>
      <c r="J581" s="1229"/>
      <c r="K581" s="1229"/>
      <c r="L581" s="1229"/>
      <c r="M581" s="1229"/>
      <c r="N581" s="1229"/>
      <c r="O581" s="1230"/>
    </row>
    <row r="582" spans="1:16" ht="28.5" customHeight="1">
      <c r="A582" s="1084"/>
      <c r="B582" s="49" t="s">
        <v>79</v>
      </c>
      <c r="C582" s="1212"/>
      <c r="D582" s="1213"/>
      <c r="E582" s="1214"/>
      <c r="F582" s="1246" t="s">
        <v>125</v>
      </c>
      <c r="G582" s="1247"/>
      <c r="H582" s="501" t="s">
        <v>72</v>
      </c>
      <c r="I582" s="1231" t="s">
        <v>96</v>
      </c>
      <c r="J582" s="1232"/>
      <c r="K582" s="1232"/>
      <c r="L582" s="1232"/>
      <c r="M582" s="1232"/>
      <c r="N582" s="1232"/>
      <c r="O582" s="1233"/>
    </row>
    <row r="583" spans="1:16" ht="28.5" customHeight="1" thickBot="1">
      <c r="A583" s="1084"/>
      <c r="B583" s="62" t="s">
        <v>79</v>
      </c>
      <c r="C583" s="1215"/>
      <c r="D583" s="1216"/>
      <c r="E583" s="1217"/>
      <c r="F583" s="1248" t="s">
        <v>208</v>
      </c>
      <c r="G583" s="1249"/>
      <c r="H583" s="502" t="s">
        <v>71</v>
      </c>
      <c r="I583" s="1234"/>
      <c r="J583" s="1235"/>
      <c r="K583" s="1235"/>
      <c r="L583" s="1235"/>
      <c r="M583" s="1235"/>
      <c r="N583" s="1235"/>
      <c r="O583" s="1236"/>
    </row>
    <row r="584" spans="1:16" ht="117.75" customHeight="1" thickTop="1">
      <c r="A584" s="1250"/>
      <c r="B584" s="1250"/>
      <c r="C584" s="1250"/>
      <c r="D584" s="1250"/>
      <c r="E584" s="1250"/>
      <c r="F584" s="1250"/>
      <c r="G584" s="1250"/>
      <c r="H584" s="1250"/>
      <c r="I584" s="1250"/>
      <c r="J584" s="1250"/>
      <c r="K584" s="1250"/>
      <c r="L584" s="1250"/>
      <c r="M584" s="1250"/>
      <c r="N584" s="1250"/>
      <c r="O584" s="1250"/>
    </row>
    <row r="585" spans="1:16">
      <c r="B585" s="505"/>
      <c r="C585" s="506"/>
      <c r="D585" s="506"/>
      <c r="E585" s="506"/>
      <c r="F585" s="506"/>
      <c r="G585" s="506"/>
      <c r="H585" s="506"/>
      <c r="I585" s="506"/>
      <c r="J585" s="506"/>
      <c r="K585" s="506"/>
      <c r="L585" s="506"/>
      <c r="M585" s="506"/>
      <c r="N585" s="506"/>
      <c r="O585" s="506"/>
    </row>
    <row r="586" spans="1:16" ht="24.75" customHeight="1" thickBot="1">
      <c r="A586" s="504">
        <f>A547+1</f>
        <v>16</v>
      </c>
      <c r="B586" s="1083" t="s">
        <v>56</v>
      </c>
      <c r="C586" s="1083"/>
      <c r="D586" s="1083"/>
      <c r="E586" s="1083"/>
      <c r="F586" s="1083"/>
      <c r="G586" s="1083"/>
      <c r="H586" s="1083"/>
      <c r="I586" s="1083"/>
      <c r="J586" s="1083"/>
      <c r="K586" s="1083"/>
      <c r="L586" s="1083"/>
      <c r="M586" s="1083"/>
      <c r="N586" s="1083"/>
      <c r="O586" s="1083"/>
    </row>
    <row r="587" spans="1:16" ht="68.25" customHeight="1" thickTop="1">
      <c r="A587" s="1084"/>
      <c r="B587" s="1085"/>
      <c r="C587" s="1086"/>
      <c r="D587" s="1089" t="str">
        <f>Master!$E$8</f>
        <v>Govt. Sr. Secondary School Raimalwada</v>
      </c>
      <c r="E587" s="1090"/>
      <c r="F587" s="1090"/>
      <c r="G587" s="1090"/>
      <c r="H587" s="1090"/>
      <c r="I587" s="1090"/>
      <c r="J587" s="1090"/>
      <c r="K587" s="1090"/>
      <c r="L587" s="1090"/>
      <c r="M587" s="1090"/>
      <c r="N587" s="1090"/>
      <c r="O587" s="1091"/>
    </row>
    <row r="588" spans="1:16" ht="36" customHeight="1" thickBot="1">
      <c r="A588" s="1084"/>
      <c r="B588" s="1087"/>
      <c r="C588" s="1088"/>
      <c r="D588" s="1092" t="str">
        <f>Master!$E$11</f>
        <v>P.S.-Bapini (Jodhpur)</v>
      </c>
      <c r="E588" s="1093"/>
      <c r="F588" s="1093"/>
      <c r="G588" s="1093"/>
      <c r="H588" s="1093"/>
      <c r="I588" s="1093"/>
      <c r="J588" s="1093"/>
      <c r="K588" s="1093"/>
      <c r="L588" s="1093"/>
      <c r="M588" s="1093"/>
      <c r="N588" s="1093"/>
      <c r="O588" s="1094"/>
    </row>
    <row r="589" spans="1:16" ht="36" customHeight="1">
      <c r="A589" s="1084"/>
      <c r="B589" s="352"/>
      <c r="C589" s="1095" t="s">
        <v>188</v>
      </c>
      <c r="D589" s="1096"/>
      <c r="E589" s="1096"/>
      <c r="F589" s="1096"/>
      <c r="G589" s="1097"/>
      <c r="H589" s="1104" t="s">
        <v>161</v>
      </c>
      <c r="I589" s="1104"/>
      <c r="J589" s="1107">
        <f>VLOOKUP($A586,'Class-9'!$B$9:$K$108,6)</f>
        <v>0</v>
      </c>
      <c r="K589" s="1108"/>
      <c r="L589" s="1113" t="s">
        <v>77</v>
      </c>
      <c r="M589" s="1114"/>
      <c r="N589" s="1115" t="str">
        <f>Master!$E$14</f>
        <v>08151106901</v>
      </c>
      <c r="O589" s="1116"/>
    </row>
    <row r="590" spans="1:16" ht="36" customHeight="1">
      <c r="A590" s="1084"/>
      <c r="B590" s="47"/>
      <c r="C590" s="1098"/>
      <c r="D590" s="1099"/>
      <c r="E590" s="1099"/>
      <c r="F590" s="1099"/>
      <c r="G590" s="1100"/>
      <c r="H590" s="1105"/>
      <c r="I590" s="1105"/>
      <c r="J590" s="1109"/>
      <c r="K590" s="1110"/>
      <c r="L590" s="1071" t="s">
        <v>73</v>
      </c>
      <c r="M590" s="1072"/>
      <c r="N590" s="1072"/>
      <c r="O590" s="1073"/>
      <c r="P590" s="165" t="s">
        <v>196</v>
      </c>
    </row>
    <row r="591" spans="1:16" ht="36" customHeight="1" thickBot="1">
      <c r="A591" s="1084"/>
      <c r="B591" s="47"/>
      <c r="C591" s="1101"/>
      <c r="D591" s="1102"/>
      <c r="E591" s="1102"/>
      <c r="F591" s="1102"/>
      <c r="G591" s="1103"/>
      <c r="H591" s="1106"/>
      <c r="I591" s="1106"/>
      <c r="J591" s="1111"/>
      <c r="K591" s="1112"/>
      <c r="L591" s="1074" t="s">
        <v>57</v>
      </c>
      <c r="M591" s="1075"/>
      <c r="N591" s="1076" t="str">
        <f>Master!$E$6</f>
        <v>2021-22</v>
      </c>
      <c r="O591" s="1077"/>
    </row>
    <row r="592" spans="1:16" ht="42.75" customHeight="1">
      <c r="A592" s="1084"/>
      <c r="B592" s="49" t="s">
        <v>79</v>
      </c>
      <c r="C592" s="1255" t="s">
        <v>22</v>
      </c>
      <c r="D592" s="1256"/>
      <c r="E592" s="1256"/>
      <c r="F592" s="1257"/>
      <c r="G592" s="485" t="s">
        <v>186</v>
      </c>
      <c r="H592" s="1258">
        <f>VLOOKUP($A586,'Class-9'!$B$9:$EX$108,4,0)</f>
        <v>0</v>
      </c>
      <c r="I592" s="1258"/>
      <c r="J592" s="1258"/>
      <c r="K592" s="1258"/>
      <c r="L592" s="1258"/>
      <c r="M592" s="1258"/>
      <c r="N592" s="1258"/>
      <c r="O592" s="1259"/>
    </row>
    <row r="593" spans="1:15" ht="42.75" customHeight="1">
      <c r="A593" s="1084"/>
      <c r="B593" s="49" t="s">
        <v>79</v>
      </c>
      <c r="C593" s="1260" t="s">
        <v>24</v>
      </c>
      <c r="D593" s="1261"/>
      <c r="E593" s="1261"/>
      <c r="F593" s="1262"/>
      <c r="G593" s="486" t="s">
        <v>186</v>
      </c>
      <c r="H593" s="1265">
        <f>VLOOKUP($A586,'Class-9'!$B$9:$EX$108,7,0)</f>
        <v>0</v>
      </c>
      <c r="I593" s="1265"/>
      <c r="J593" s="1265"/>
      <c r="K593" s="1265"/>
      <c r="L593" s="1265"/>
      <c r="M593" s="1265"/>
      <c r="N593" s="1265"/>
      <c r="O593" s="1266"/>
    </row>
    <row r="594" spans="1:15" ht="42.75" customHeight="1">
      <c r="A594" s="1084"/>
      <c r="B594" s="49" t="s">
        <v>79</v>
      </c>
      <c r="C594" s="1260" t="s">
        <v>25</v>
      </c>
      <c r="D594" s="1261"/>
      <c r="E594" s="1261"/>
      <c r="F594" s="1262"/>
      <c r="G594" s="486" t="s">
        <v>186</v>
      </c>
      <c r="H594" s="1265">
        <f>VLOOKUP($A586,'Class-9'!$B$9:$EX$108,8,0)</f>
        <v>0</v>
      </c>
      <c r="I594" s="1265"/>
      <c r="J594" s="1265"/>
      <c r="K594" s="1265"/>
      <c r="L594" s="1265"/>
      <c r="M594" s="1265"/>
      <c r="N594" s="1265"/>
      <c r="O594" s="1266"/>
    </row>
    <row r="595" spans="1:15" ht="42.75" customHeight="1">
      <c r="A595" s="1084"/>
      <c r="B595" s="49" t="s">
        <v>79</v>
      </c>
      <c r="C595" s="1260" t="s">
        <v>58</v>
      </c>
      <c r="D595" s="1261"/>
      <c r="E595" s="1261"/>
      <c r="F595" s="1262"/>
      <c r="G595" s="486" t="s">
        <v>186</v>
      </c>
      <c r="H595" s="1265">
        <f>VLOOKUP($A586,'Class-9'!$B$9:$EX$108,9,0)</f>
        <v>0</v>
      </c>
      <c r="I595" s="1265"/>
      <c r="J595" s="1265"/>
      <c r="K595" s="1265"/>
      <c r="L595" s="1265"/>
      <c r="M595" s="1265"/>
      <c r="N595" s="1265"/>
      <c r="O595" s="1266"/>
    </row>
    <row r="596" spans="1:15" ht="42.75" customHeight="1">
      <c r="A596" s="1084"/>
      <c r="B596" s="49" t="s">
        <v>79</v>
      </c>
      <c r="C596" s="1260" t="s">
        <v>59</v>
      </c>
      <c r="D596" s="1261"/>
      <c r="E596" s="1261"/>
      <c r="F596" s="1262"/>
      <c r="G596" s="486" t="s">
        <v>186</v>
      </c>
      <c r="H596" s="1281" t="str">
        <f>CONCATENATE('Class-9'!$G$4,'Class-9'!$J$4)</f>
        <v>9(A)</v>
      </c>
      <c r="I596" s="1265"/>
      <c r="J596" s="1265"/>
      <c r="K596" s="1265"/>
      <c r="L596" s="1265"/>
      <c r="M596" s="1265"/>
      <c r="N596" s="1265"/>
      <c r="O596" s="1266"/>
    </row>
    <row r="597" spans="1:15" ht="42.75" customHeight="1" thickBot="1">
      <c r="A597" s="1084"/>
      <c r="B597" s="49" t="s">
        <v>79</v>
      </c>
      <c r="C597" s="1282" t="s">
        <v>27</v>
      </c>
      <c r="D597" s="1283"/>
      <c r="E597" s="1283"/>
      <c r="F597" s="1284"/>
      <c r="G597" s="487" t="s">
        <v>186</v>
      </c>
      <c r="H597" s="1285">
        <f>VLOOKUP($A586,'Class-9'!$B$9:$EX$108,10,0)</f>
        <v>0</v>
      </c>
      <c r="I597" s="1285"/>
      <c r="J597" s="1285"/>
      <c r="K597" s="1285"/>
      <c r="L597" s="1285"/>
      <c r="M597" s="1285"/>
      <c r="N597" s="1285"/>
      <c r="O597" s="1286"/>
    </row>
    <row r="598" spans="1:15" ht="42.75" customHeight="1">
      <c r="A598" s="1084"/>
      <c r="B598" s="60" t="s">
        <v>79</v>
      </c>
      <c r="C598" s="1287" t="s">
        <v>60</v>
      </c>
      <c r="D598" s="1288"/>
      <c r="E598" s="1267" t="s">
        <v>83</v>
      </c>
      <c r="F598" s="1267" t="s">
        <v>84</v>
      </c>
      <c r="G598" s="1274" t="s">
        <v>33</v>
      </c>
      <c r="H598" s="1276" t="s">
        <v>61</v>
      </c>
      <c r="I598" s="1276"/>
      <c r="J598" s="1277"/>
      <c r="K598" s="1278" t="s">
        <v>100</v>
      </c>
      <c r="L598" s="1279"/>
      <c r="M598" s="1280"/>
      <c r="N598" s="1267" t="s">
        <v>91</v>
      </c>
      <c r="O598" s="1269" t="s">
        <v>209</v>
      </c>
    </row>
    <row r="599" spans="1:15" ht="42.75" customHeight="1">
      <c r="A599" s="1084"/>
      <c r="B599" s="60"/>
      <c r="C599" s="1289"/>
      <c r="D599" s="1290"/>
      <c r="E599" s="1268"/>
      <c r="F599" s="1268"/>
      <c r="G599" s="1275"/>
      <c r="H599" s="479" t="s">
        <v>32</v>
      </c>
      <c r="I599" s="480" t="s">
        <v>199</v>
      </c>
      <c r="J599" s="481" t="s">
        <v>33</v>
      </c>
      <c r="K599" s="479" t="s">
        <v>32</v>
      </c>
      <c r="L599" s="480" t="s">
        <v>199</v>
      </c>
      <c r="M599" s="481" t="s">
        <v>33</v>
      </c>
      <c r="N599" s="1268"/>
      <c r="O599" s="1270"/>
    </row>
    <row r="600" spans="1:15" ht="42.75" customHeight="1" thickBot="1">
      <c r="A600" s="1084"/>
      <c r="B600" s="60" t="s">
        <v>79</v>
      </c>
      <c r="C600" s="1272" t="s">
        <v>62</v>
      </c>
      <c r="D600" s="1273"/>
      <c r="E600" s="346">
        <f>'Class-9'!$L$7</f>
        <v>20</v>
      </c>
      <c r="F600" s="346">
        <f>'Class-9'!$M$7</f>
        <v>20</v>
      </c>
      <c r="G600" s="348">
        <f>SUM(E600:F600)</f>
        <v>40</v>
      </c>
      <c r="H600" s="346">
        <f>'Class-9'!$O$7</f>
        <v>48</v>
      </c>
      <c r="I600" s="346">
        <f>'Class-9'!$P$7</f>
        <v>12</v>
      </c>
      <c r="J600" s="348">
        <f>SUM(H600:I600)</f>
        <v>60</v>
      </c>
      <c r="K600" s="346">
        <f>'Class-9'!$R$7</f>
        <v>80</v>
      </c>
      <c r="L600" s="346">
        <f>'Class-9'!$S$7</f>
        <v>20</v>
      </c>
      <c r="M600" s="348">
        <f>SUM(K600:L600)</f>
        <v>100</v>
      </c>
      <c r="N600" s="191">
        <f>SUM(G600,J600,M600)</f>
        <v>200</v>
      </c>
      <c r="O600" s="1271"/>
    </row>
    <row r="601" spans="1:15" ht="42.75" customHeight="1">
      <c r="A601" s="1084"/>
      <c r="B601" s="60" t="s">
        <v>79</v>
      </c>
      <c r="C601" s="1141" t="str">
        <f>'Class-9'!$L$3</f>
        <v>HINDI</v>
      </c>
      <c r="D601" s="1142"/>
      <c r="E601" s="493">
        <f>IF($J589="TC",0,IF($J589="Nso",0,VLOOKUP($A586,'Class-9'!$B$9:$EX$108,11,0)))</f>
        <v>0</v>
      </c>
      <c r="F601" s="493">
        <f>IF($J589="TC",0,IF($J589="Nso",0,VLOOKUP($A586,'Class-9'!$B$9:$EX$108,12,0)))</f>
        <v>0</v>
      </c>
      <c r="G601" s="494">
        <f>E601+F601</f>
        <v>0</v>
      </c>
      <c r="H601" s="493">
        <f>IF($J589="TC",0,IF($J589="Nso",0,VLOOKUP($A586,'Class-9'!$B$9:$EX$108,14,0)))</f>
        <v>0</v>
      </c>
      <c r="I601" s="493">
        <f>IF($J589="TC",0,IF($J589="Nso",0,VLOOKUP($A586,'Class-9'!$B$9:$EX$108,15,0)))</f>
        <v>0</v>
      </c>
      <c r="J601" s="494">
        <f>H601+I601</f>
        <v>0</v>
      </c>
      <c r="K601" s="493">
        <f>IF($J589="TC",0,IF($J589="Nso",0,VLOOKUP($A586,'Class-9'!$B$9:$EX$108,17,0)))</f>
        <v>0</v>
      </c>
      <c r="L601" s="493">
        <f>IF($J589="Nso",0,VLOOKUP($A586,'Class-9'!$B$9:$EX$108,18,0))</f>
        <v>0</v>
      </c>
      <c r="M601" s="494">
        <f>K601+L601</f>
        <v>0</v>
      </c>
      <c r="N601" s="493">
        <f>G601+J601+M601</f>
        <v>0</v>
      </c>
      <c r="O601" s="495" t="str">
        <f>IF($J589="TC",0,IF($J589="Nso",0,VLOOKUP($A586,'Class-9'!$B$9:$EX$108,24,0)))</f>
        <v/>
      </c>
    </row>
    <row r="602" spans="1:15" ht="42.75" customHeight="1">
      <c r="A602" s="1084"/>
      <c r="B602" s="60" t="s">
        <v>79</v>
      </c>
      <c r="C602" s="1143" t="str">
        <f>'Class-9'!$Z$3</f>
        <v>ENGLISH</v>
      </c>
      <c r="D602" s="1144"/>
      <c r="E602" s="493">
        <f>IF($J589="TC",0,IF($J589="Nso",0,VLOOKUP($A586,'Class-9'!$B$9:$EX$108,25,0)))</f>
        <v>0</v>
      </c>
      <c r="F602" s="493">
        <f>IF($J589="TC",0,IF($J589="Nso",0,VLOOKUP($A586,'Class-9'!$B$9:$EX$108,26,0)))</f>
        <v>0</v>
      </c>
      <c r="G602" s="496">
        <f t="shared" ref="G602:G606" si="60">E602+F602</f>
        <v>0</v>
      </c>
      <c r="H602" s="497">
        <f>IF($J589="TC",0,IF($J589="Nso",0,VLOOKUP($A586,'Class-9'!$B$9:$EX$108,28,0)))</f>
        <v>0</v>
      </c>
      <c r="I602" s="493">
        <f>IF($J589="TC",0,IF($J589="Nso",0,VLOOKUP($A586,'Class-9'!$B$9:$EX$108,29,0)))</f>
        <v>0</v>
      </c>
      <c r="J602" s="496">
        <f t="shared" ref="J602:J606" si="61">H602+I602</f>
        <v>0</v>
      </c>
      <c r="K602" s="493">
        <f>IF($J589="TC",0,IF($J589="Nso",0,VLOOKUP($A586,'Class-9'!$B$9:$EX$108,31,0)))</f>
        <v>0</v>
      </c>
      <c r="L602" s="493">
        <f>IF($J589="Nso",0,VLOOKUP($A586,'Class-9'!$B$9:$EX$108,32,0))</f>
        <v>0</v>
      </c>
      <c r="M602" s="496">
        <f t="shared" ref="M602:M606" si="62">K602+L602</f>
        <v>0</v>
      </c>
      <c r="N602" s="493">
        <f t="shared" ref="N602:N606" si="63">G602+J602+M602</f>
        <v>0</v>
      </c>
      <c r="O602" s="495" t="str">
        <f>IF($J589="TC",0,IF($J589="Nso",0,VLOOKUP($A586,'Class-9'!$B$9:$EX$108,38,0)))</f>
        <v/>
      </c>
    </row>
    <row r="603" spans="1:15" ht="42.75" customHeight="1">
      <c r="A603" s="1084"/>
      <c r="B603" s="60" t="s">
        <v>79</v>
      </c>
      <c r="C603" s="1143" t="str">
        <f>'Class-9'!$AN$3</f>
        <v>SANSKRIT</v>
      </c>
      <c r="D603" s="1144"/>
      <c r="E603" s="493">
        <f>IF($J589="TC",0,IF($J589="Nso",0,VLOOKUP($A586,'Class-9'!$B$9:$EX$108,39,0)))</f>
        <v>0</v>
      </c>
      <c r="F603" s="493">
        <f>IF($J589="TC",0,IF($J589="TC",0,IF($J589="Nso",0,VLOOKUP($A586,'Class-9'!$B$9:$EX$108,40,0))))</f>
        <v>0</v>
      </c>
      <c r="G603" s="496">
        <f t="shared" si="60"/>
        <v>0</v>
      </c>
      <c r="H603" s="497">
        <f>IF($J589="TC",0,IF($J589="Nso",0,VLOOKUP($A586,'Class-9'!$B$9:$EX$108,42,0)))</f>
        <v>0</v>
      </c>
      <c r="I603" s="493">
        <f>IF($J589="TC",0,IF($J589="Nso",0,VLOOKUP($A586,'Class-9'!$B$9:$EX$108,43,0)))</f>
        <v>0</v>
      </c>
      <c r="J603" s="496">
        <f t="shared" si="61"/>
        <v>0</v>
      </c>
      <c r="K603" s="493">
        <f>IF($J589="TC",0,IF($J589="Nso",0,VLOOKUP($A586,'Class-9'!$B$9:$EX$108,45,0)))</f>
        <v>0</v>
      </c>
      <c r="L603" s="493">
        <f>IF($J589="Nso",0,VLOOKUP($A586,'Class-9'!$B$9:$EX$108,46,0))</f>
        <v>0</v>
      </c>
      <c r="M603" s="496">
        <f t="shared" si="62"/>
        <v>0</v>
      </c>
      <c r="N603" s="493">
        <f t="shared" si="63"/>
        <v>0</v>
      </c>
      <c r="O603" s="495" t="str">
        <f>IF($J589="TC",0,IF($J589="Nso",0,VLOOKUP($A586,'Class-9'!$B$9:$EX$108,52,0)))</f>
        <v/>
      </c>
    </row>
    <row r="604" spans="1:15" ht="42.75" customHeight="1">
      <c r="A604" s="1084"/>
      <c r="B604" s="60" t="s">
        <v>79</v>
      </c>
      <c r="C604" s="1143" t="str">
        <f>'Class-9'!$BB$3</f>
        <v>SCIENCE</v>
      </c>
      <c r="D604" s="1144"/>
      <c r="E604" s="493">
        <f>IF($J589="TC",0,IF($J589="Nso",0,VLOOKUP($A586,'Class-9'!$B$9:$EX$108,53,0)))</f>
        <v>0</v>
      </c>
      <c r="F604" s="493">
        <f>IF($J589="TC",0,IF($J589="Nso",0,VLOOKUP($A586,'Class-9'!$B$9:$EX$108,54,0)))</f>
        <v>0</v>
      </c>
      <c r="G604" s="496">
        <f t="shared" si="60"/>
        <v>0</v>
      </c>
      <c r="H604" s="497">
        <f>IF($J589="TC",0,IF($J589="Nso",0,VLOOKUP($A586,'Class-9'!$B$9:$EX$108,56,0)))</f>
        <v>0</v>
      </c>
      <c r="I604" s="493">
        <f>IF($J589="TC",0,IF($J589="Nso",0,VLOOKUP($A586,'Class-9'!$B$9:$EX$108,57,0)))</f>
        <v>0</v>
      </c>
      <c r="J604" s="496">
        <f t="shared" si="61"/>
        <v>0</v>
      </c>
      <c r="K604" s="493">
        <f>IF($J589="TC",0,IF($J589="Nso",0,VLOOKUP($A586,'Class-9'!$B$9:$EX$108,59,0)))</f>
        <v>0</v>
      </c>
      <c r="L604" s="493">
        <f>IF($J589="Nso",0,VLOOKUP($A586,'Class-9'!$B$9:$EX$108,60,0))</f>
        <v>0</v>
      </c>
      <c r="M604" s="496">
        <f t="shared" si="62"/>
        <v>0</v>
      </c>
      <c r="N604" s="493">
        <f t="shared" si="63"/>
        <v>0</v>
      </c>
      <c r="O604" s="495" t="str">
        <f>IF($J589="TC",0,IF($J589="Nso",0,VLOOKUP($A586,'Class-9'!$B$9:$EX$108,66,0)))</f>
        <v/>
      </c>
    </row>
    <row r="605" spans="1:15" ht="42.75" customHeight="1">
      <c r="A605" s="1084"/>
      <c r="B605" s="60" t="s">
        <v>79</v>
      </c>
      <c r="C605" s="1143" t="str">
        <f>'Class-9'!$BP$3</f>
        <v>MATHEMATICS</v>
      </c>
      <c r="D605" s="1144"/>
      <c r="E605" s="493">
        <f>IF($J589="TC",0,IF($J589="Nso",0,VLOOKUP($A586,'Class-9'!$B$9:$EX$108,67,0)))</f>
        <v>0</v>
      </c>
      <c r="F605" s="493">
        <f>IF($J589="TC",0,IF($J589="Nso",0,VLOOKUP($A586,'Class-9'!$B$9:$EX$108,68,0)))</f>
        <v>0</v>
      </c>
      <c r="G605" s="496">
        <f t="shared" si="60"/>
        <v>0</v>
      </c>
      <c r="H605" s="497">
        <f>IF($J589="TC",0,IF($J589="Nso",0,VLOOKUP($A586,'Class-9'!$B$9:$EX$108,70,0)))</f>
        <v>0</v>
      </c>
      <c r="I605" s="493">
        <f>IF($J589="TC",0,IF($J589="Nso",0,VLOOKUP($A586,'Class-9'!$B$9:$EX$108,71,0)))</f>
        <v>0</v>
      </c>
      <c r="J605" s="496">
        <f t="shared" si="61"/>
        <v>0</v>
      </c>
      <c r="K605" s="493">
        <f>IF($J589="TC",0,IF($J589="Nso",0,VLOOKUP($A586,'Class-9'!$B$9:$EX$108,73,0)))</f>
        <v>0</v>
      </c>
      <c r="L605" s="493">
        <f>IF($J589="Nso",0,VLOOKUP($A586,'Class-9'!$B$9:$EX$108,74,0))</f>
        <v>0</v>
      </c>
      <c r="M605" s="496">
        <f t="shared" si="62"/>
        <v>0</v>
      </c>
      <c r="N605" s="493">
        <f t="shared" si="63"/>
        <v>0</v>
      </c>
      <c r="O605" s="495" t="str">
        <f>IF($J589="TC",0,IF($J589="Nso",0,VLOOKUP($A586,'Class-9'!$B$9:$EX$108,80,0)))</f>
        <v/>
      </c>
    </row>
    <row r="606" spans="1:15" ht="42.75" customHeight="1" thickBot="1">
      <c r="A606" s="1084"/>
      <c r="B606" s="60" t="s">
        <v>79</v>
      </c>
      <c r="C606" s="1117" t="str">
        <f>'Class-9'!$CD$3</f>
        <v>SOCIAL SCIENCE</v>
      </c>
      <c r="D606" s="1118"/>
      <c r="E606" s="493">
        <f>IF($J589="TC",0,IF($J589="Nso",0,VLOOKUP($A586,'Class-9'!$B$9:$EX$108,81,0)))</f>
        <v>0</v>
      </c>
      <c r="F606" s="493">
        <f>IF($J589="TC",0,IF($J589="Nso",0,VLOOKUP($A586,'Class-9'!$B$9:$EX$108,82,0)))</f>
        <v>0</v>
      </c>
      <c r="G606" s="498">
        <f t="shared" si="60"/>
        <v>0</v>
      </c>
      <c r="H606" s="499">
        <f>IF($J589="TC",0,IF($J589="Nso",0,VLOOKUP($A586,'Class-9'!$B$9:$EX$108,84,0)))</f>
        <v>0</v>
      </c>
      <c r="I606" s="493">
        <f>IF($J589="TC",0,IF($J589="Nso",0,VLOOKUP($A586,'Class-9'!$B$9:$EX$108,85,0)))</f>
        <v>0</v>
      </c>
      <c r="J606" s="498">
        <f t="shared" si="61"/>
        <v>0</v>
      </c>
      <c r="K606" s="493">
        <f>IF($J589="TC",0,IF($J589="Nso",0,VLOOKUP($A586,'Class-9'!$B$9:$EX$108,87,0)))</f>
        <v>0</v>
      </c>
      <c r="L606" s="493">
        <f>IF($J589="Nso",0,VLOOKUP($A586,'Class-9'!$B$9:$EX$108,88,0))</f>
        <v>0</v>
      </c>
      <c r="M606" s="498">
        <f t="shared" si="62"/>
        <v>0</v>
      </c>
      <c r="N606" s="493">
        <f t="shared" si="63"/>
        <v>0</v>
      </c>
      <c r="O606" s="495" t="str">
        <f>IF($J589="TC",0,IF($J589="Nso",0,VLOOKUP($A586,'Class-9'!$B$9:$EX$108,94,0)))</f>
        <v/>
      </c>
    </row>
    <row r="607" spans="1:15" ht="36" customHeight="1">
      <c r="A607" s="1084"/>
      <c r="B607" s="60" t="s">
        <v>79</v>
      </c>
      <c r="C607" s="1119" t="s">
        <v>92</v>
      </c>
      <c r="D607" s="1120"/>
      <c r="E607" s="1121"/>
      <c r="F607" s="1125" t="s">
        <v>93</v>
      </c>
      <c r="G607" s="1126"/>
      <c r="H607" s="1127" t="s">
        <v>94</v>
      </c>
      <c r="I607" s="1128"/>
      <c r="J607" s="1129" t="s">
        <v>47</v>
      </c>
      <c r="K607" s="1130"/>
      <c r="L607" s="350" t="s">
        <v>114</v>
      </c>
      <c r="M607" s="1131" t="s">
        <v>45</v>
      </c>
      <c r="N607" s="1132"/>
      <c r="O607" s="61" t="s">
        <v>49</v>
      </c>
    </row>
    <row r="608" spans="1:15" ht="36" customHeight="1" thickBot="1">
      <c r="A608" s="1084"/>
      <c r="B608" s="60" t="s">
        <v>79</v>
      </c>
      <c r="C608" s="1122"/>
      <c r="D608" s="1123"/>
      <c r="E608" s="1124"/>
      <c r="F608" s="1133">
        <f>IF($J589="TC",0,IF($J589="Nso",0,VLOOKUP($A586,'Class-9'!$B$9:$EX$108,146,0)))</f>
        <v>0</v>
      </c>
      <c r="G608" s="1134"/>
      <c r="H608" s="1133">
        <f>IF($J589="TC",0,IF($J589="Nso",0,VLOOKUP($A586,'Class-9'!$B$9:$EX$108,147,0)))</f>
        <v>0</v>
      </c>
      <c r="I608" s="1134"/>
      <c r="J608" s="1135">
        <f>IF($J589="TC",0,IF($J589="Nso",0,VLOOKUP($A586,'Class-9'!$B$9:$EX$108,148,0)))</f>
        <v>0</v>
      </c>
      <c r="K608" s="1136"/>
      <c r="L608" s="349" t="str">
        <f>IF($J589="TC",0,IF($J589="Nso",0,VLOOKUP($A586,'Class-9'!$B$9:$EX$108,149,0)))</f>
        <v/>
      </c>
      <c r="M608" s="1137" t="str">
        <f>IF($J589="TC","TC",IF($J589="Nso","NSO",VLOOKUP($A586,'Class-9'!$B$9:$EX$108,150,0)))</f>
        <v/>
      </c>
      <c r="N608" s="1138"/>
      <c r="O608" s="123" t="str">
        <f>IF($J589="Nso",0,VLOOKUP($A586,'Class-9'!$B$9:$EX$108,152,0))</f>
        <v/>
      </c>
    </row>
    <row r="609" spans="1:15" ht="36" customHeight="1">
      <c r="A609" s="1084"/>
      <c r="B609" s="60" t="s">
        <v>79</v>
      </c>
      <c r="C609" s="1186" t="s">
        <v>65</v>
      </c>
      <c r="D609" s="1187"/>
      <c r="E609" s="1187"/>
      <c r="F609" s="1187"/>
      <c r="G609" s="1187"/>
      <c r="H609" s="1188"/>
      <c r="I609" s="1189" t="s">
        <v>66</v>
      </c>
      <c r="J609" s="1190"/>
      <c r="K609" s="1190"/>
      <c r="L609" s="124">
        <f>VLOOKUP($A586,'Class-9'!$B$9:$EX$108,143,0)</f>
        <v>0</v>
      </c>
      <c r="M609" s="1191" t="s">
        <v>126</v>
      </c>
      <c r="N609" s="1192"/>
      <c r="O609" s="1193"/>
    </row>
    <row r="610" spans="1:15" ht="36" customHeight="1" thickBot="1">
      <c r="A610" s="1084"/>
      <c r="B610" s="60" t="s">
        <v>79</v>
      </c>
      <c r="C610" s="1194" t="s">
        <v>60</v>
      </c>
      <c r="D610" s="1195"/>
      <c r="E610" s="1195"/>
      <c r="F610" s="1196" t="s">
        <v>197</v>
      </c>
      <c r="G610" s="1196"/>
      <c r="H610" s="351" t="s">
        <v>53</v>
      </c>
      <c r="I610" s="1197" t="s">
        <v>67</v>
      </c>
      <c r="J610" s="1198"/>
      <c r="K610" s="1198"/>
      <c r="L610" s="174">
        <f>VLOOKUP($A586,'Class-9'!$B$9:$EX$108,144,0)</f>
        <v>0</v>
      </c>
      <c r="M610" s="1199" t="str">
        <f>IF($J589="TC",0,IF($J589="Nso",0,VLOOKUP($A586,'Class-9'!$B$9:$EX$108,145,0)))</f>
        <v/>
      </c>
      <c r="N610" s="1200"/>
      <c r="O610" s="1201"/>
    </row>
    <row r="611" spans="1:15" ht="36" customHeight="1">
      <c r="A611" s="1084"/>
      <c r="B611" s="60" t="s">
        <v>79</v>
      </c>
      <c r="C611" s="1194"/>
      <c r="D611" s="1195"/>
      <c r="E611" s="1195"/>
      <c r="F611" s="1196"/>
      <c r="G611" s="1196"/>
      <c r="H611" s="490" t="s">
        <v>203</v>
      </c>
      <c r="I611" s="1202" t="s">
        <v>68</v>
      </c>
      <c r="J611" s="1203"/>
      <c r="K611" s="1203"/>
      <c r="L611" s="1204">
        <f>IF($J589="TC","Transferred",IF($J589="Nso","NameSeparated",VLOOKUP($A586,'Class-9'!$B$9:$EX$108,153,0)))</f>
        <v>0</v>
      </c>
      <c r="M611" s="1204"/>
      <c r="N611" s="1204"/>
      <c r="O611" s="1205"/>
    </row>
    <row r="612" spans="1:15" s="489" customFormat="1" ht="28.5" customHeight="1">
      <c r="A612" s="1084"/>
      <c r="B612" s="488" t="s">
        <v>79</v>
      </c>
      <c r="C612" s="1242" t="str">
        <f>'Class-9'!$CR$3</f>
        <v>Foundation Of Information Tech.</v>
      </c>
      <c r="D612" s="1243"/>
      <c r="E612" s="1244"/>
      <c r="F612" s="1245" t="str">
        <f>IF($J589="TC",0,IF($J589="Nso",0,VLOOKUP($A586,'Class-9'!$B$9:$GA$108,170,0)))</f>
        <v>0/200</v>
      </c>
      <c r="G612" s="1245"/>
      <c r="H612" s="491">
        <f>IF($J589="TC",0,IF($J589="Nso",0,VLOOKUP($A586,'Class-9'!$B$9:$GA$108,106,0)))</f>
        <v>0</v>
      </c>
      <c r="I612" s="1170" t="s">
        <v>81</v>
      </c>
      <c r="J612" s="1171"/>
      <c r="K612" s="1171"/>
      <c r="L612" s="1172">
        <f>'Class-9'!$T$2</f>
        <v>44676</v>
      </c>
      <c r="M612" s="1173"/>
      <c r="N612" s="1173"/>
      <c r="O612" s="1174"/>
    </row>
    <row r="613" spans="1:15" s="489" customFormat="1" ht="28.5" customHeight="1">
      <c r="A613" s="1084"/>
      <c r="B613" s="488" t="s">
        <v>79</v>
      </c>
      <c r="C613" s="1175" t="str">
        <f>'Class-9'!$DD$3</f>
        <v>Health &amp; Phy. Edu.</v>
      </c>
      <c r="D613" s="1169"/>
      <c r="E613" s="1169"/>
      <c r="F613" s="1263" t="str">
        <f>IF($J589="TC",0,IF($J589="Nso",0,VLOOKUP($A586,'Class-9'!$B$9:$GA$108,174,0)))</f>
        <v>0/200</v>
      </c>
      <c r="G613" s="1264"/>
      <c r="H613" s="491">
        <f>IF($J589="TC",0,IF($J589="Nso",0,VLOOKUP($A586,'Class-9'!$B$9:$GA$108,118,0)))</f>
        <v>0</v>
      </c>
      <c r="I613" s="1178"/>
      <c r="J613" s="1179"/>
      <c r="K613" s="1179"/>
      <c r="L613" s="1179"/>
      <c r="M613" s="1179"/>
      <c r="N613" s="1179"/>
      <c r="O613" s="1180"/>
    </row>
    <row r="614" spans="1:15" s="489" customFormat="1" ht="28.5" customHeight="1">
      <c r="A614" s="1084"/>
      <c r="B614" s="488" t="s">
        <v>79</v>
      </c>
      <c r="C614" s="1184" t="str">
        <f>'Class-9'!$DP$3</f>
        <v>S.U.P.W.</v>
      </c>
      <c r="D614" s="1185"/>
      <c r="E614" s="1185"/>
      <c r="F614" s="1263" t="str">
        <f>IF($J589="TC",0,IF($J589="Nso",0,VLOOKUP($A586,'Class-9'!$B$9:$GA$108,178,0)))</f>
        <v>0/100</v>
      </c>
      <c r="G614" s="1264"/>
      <c r="H614" s="491">
        <f>IF($J589="TC",0,IF($J589="Nso",0,VLOOKUP($A586,'Class-9'!$B$9:$GA$108,124,0)))</f>
        <v>0</v>
      </c>
      <c r="I614" s="1181"/>
      <c r="J614" s="1182"/>
      <c r="K614" s="1182"/>
      <c r="L614" s="1182"/>
      <c r="M614" s="1182"/>
      <c r="N614" s="1182"/>
      <c r="O614" s="1183"/>
    </row>
    <row r="615" spans="1:15" s="489" customFormat="1" ht="28.5" customHeight="1">
      <c r="A615" s="1084"/>
      <c r="B615" s="488"/>
      <c r="C615" s="1184" t="str">
        <f>'Class-9'!$DV$3</f>
        <v>ART EDUCATION</v>
      </c>
      <c r="D615" s="1185"/>
      <c r="E615" s="1185"/>
      <c r="F615" s="1263" t="str">
        <f>IF($J588="TC",0,IF($J588="Nso",0,VLOOKUP($A586,'Class-9'!$B$9:$GA$108,182,0)))</f>
        <v>0/100</v>
      </c>
      <c r="G615" s="1264"/>
      <c r="H615" s="491">
        <f>IF($J588="TC",0,IF($J588="Nso",0,VLOOKUP($A586,'Class-9'!$B$9:$GA$108,130,0)))</f>
        <v>0</v>
      </c>
      <c r="I615" s="1237" t="s">
        <v>95</v>
      </c>
      <c r="J615" s="1221"/>
      <c r="K615" s="1221"/>
      <c r="L615" s="1221"/>
      <c r="M615" s="1221"/>
      <c r="N615" s="1221"/>
      <c r="O615" s="1222"/>
    </row>
    <row r="616" spans="1:15" s="489" customFormat="1" ht="28.5" customHeight="1" thickBot="1">
      <c r="A616" s="1084"/>
      <c r="B616" s="488" t="s">
        <v>79</v>
      </c>
      <c r="C616" s="1238" t="str">
        <f>'Class-9'!$EB$3</f>
        <v>H &amp; C RAJ</v>
      </c>
      <c r="D616" s="1239"/>
      <c r="E616" s="1239"/>
      <c r="F616" s="1251" t="str">
        <f>IF($J589="TC",0,IF($J589="Nso",0,VLOOKUP($A586,'Class-9'!$B$9:$GZ$108,186,0)))</f>
        <v>0/200</v>
      </c>
      <c r="G616" s="1252"/>
      <c r="H616" s="492">
        <f>IF($J589="TC",0,IF($J589="Nso",0,VLOOKUP($A586,'Class-9'!$B$9:$GAZ$108,142,0)))</f>
        <v>0</v>
      </c>
      <c r="I616" s="1237" t="s">
        <v>74</v>
      </c>
      <c r="J616" s="1221"/>
      <c r="K616" s="1221"/>
      <c r="L616" s="1221"/>
      <c r="M616" s="1221"/>
      <c r="N616" s="1221"/>
      <c r="O616" s="1222"/>
    </row>
    <row r="617" spans="1:15" ht="28.5" customHeight="1">
      <c r="A617" s="1084"/>
      <c r="B617" s="49" t="s">
        <v>79</v>
      </c>
      <c r="C617" s="1209" t="s">
        <v>205</v>
      </c>
      <c r="D617" s="1210"/>
      <c r="E617" s="1211"/>
      <c r="F617" s="1253" t="s">
        <v>206</v>
      </c>
      <c r="G617" s="1254"/>
      <c r="H617" s="500" t="s">
        <v>34</v>
      </c>
      <c r="I617" s="1220" t="s">
        <v>75</v>
      </c>
      <c r="J617" s="1221"/>
      <c r="K617" s="1221"/>
      <c r="L617" s="1221"/>
      <c r="M617" s="1221"/>
      <c r="N617" s="1221"/>
      <c r="O617" s="1222"/>
    </row>
    <row r="618" spans="1:15" ht="28.5" customHeight="1">
      <c r="A618" s="1084"/>
      <c r="B618" s="49" t="s">
        <v>79</v>
      </c>
      <c r="C618" s="1212"/>
      <c r="D618" s="1213"/>
      <c r="E618" s="1214"/>
      <c r="F618" s="1246" t="s">
        <v>207</v>
      </c>
      <c r="G618" s="1247"/>
      <c r="H618" s="501" t="s">
        <v>204</v>
      </c>
      <c r="I618" s="1225" t="s">
        <v>76</v>
      </c>
      <c r="J618" s="1226"/>
      <c r="K618" s="1226"/>
      <c r="L618" s="1226"/>
      <c r="M618" s="1226"/>
      <c r="N618" s="1226"/>
      <c r="O618" s="1227"/>
    </row>
    <row r="619" spans="1:15" ht="28.5" customHeight="1">
      <c r="A619" s="1084"/>
      <c r="B619" s="49" t="s">
        <v>79</v>
      </c>
      <c r="C619" s="1212"/>
      <c r="D619" s="1213"/>
      <c r="E619" s="1214"/>
      <c r="F619" s="1246" t="s">
        <v>211</v>
      </c>
      <c r="G619" s="1247"/>
      <c r="H619" s="501" t="s">
        <v>69</v>
      </c>
      <c r="I619" s="1228"/>
      <c r="J619" s="1229"/>
      <c r="K619" s="1229"/>
      <c r="L619" s="1229"/>
      <c r="M619" s="1229"/>
      <c r="N619" s="1229"/>
      <c r="O619" s="1230"/>
    </row>
    <row r="620" spans="1:15" ht="28.5" customHeight="1">
      <c r="A620" s="1084"/>
      <c r="B620" s="49" t="s">
        <v>79</v>
      </c>
      <c r="C620" s="1212"/>
      <c r="D620" s="1213"/>
      <c r="E620" s="1214"/>
      <c r="F620" s="1246" t="s">
        <v>212</v>
      </c>
      <c r="G620" s="1247"/>
      <c r="H620" s="501" t="s">
        <v>70</v>
      </c>
      <c r="I620" s="1228"/>
      <c r="J620" s="1229"/>
      <c r="K620" s="1229"/>
      <c r="L620" s="1229"/>
      <c r="M620" s="1229"/>
      <c r="N620" s="1229"/>
      <c r="O620" s="1230"/>
    </row>
    <row r="621" spans="1:15" ht="28.5" customHeight="1">
      <c r="A621" s="1084"/>
      <c r="B621" s="49" t="s">
        <v>79</v>
      </c>
      <c r="C621" s="1212"/>
      <c r="D621" s="1213"/>
      <c r="E621" s="1214"/>
      <c r="F621" s="1246" t="s">
        <v>125</v>
      </c>
      <c r="G621" s="1247"/>
      <c r="H621" s="501" t="s">
        <v>72</v>
      </c>
      <c r="I621" s="1231" t="s">
        <v>96</v>
      </c>
      <c r="J621" s="1232"/>
      <c r="K621" s="1232"/>
      <c r="L621" s="1232"/>
      <c r="M621" s="1232"/>
      <c r="N621" s="1232"/>
      <c r="O621" s="1233"/>
    </row>
    <row r="622" spans="1:15" ht="28.5" customHeight="1" thickBot="1">
      <c r="A622" s="1084"/>
      <c r="B622" s="62" t="s">
        <v>79</v>
      </c>
      <c r="C622" s="1215"/>
      <c r="D622" s="1216"/>
      <c r="E622" s="1217"/>
      <c r="F622" s="1248" t="s">
        <v>208</v>
      </c>
      <c r="G622" s="1249"/>
      <c r="H622" s="502" t="s">
        <v>71</v>
      </c>
      <c r="I622" s="1234"/>
      <c r="J622" s="1235"/>
      <c r="K622" s="1235"/>
      <c r="L622" s="1235"/>
      <c r="M622" s="1235"/>
      <c r="N622" s="1235"/>
      <c r="O622" s="1236"/>
    </row>
    <row r="623" spans="1:15" ht="117.75" customHeight="1" thickTop="1">
      <c r="A623" s="1250"/>
      <c r="B623" s="1250"/>
      <c r="C623" s="1250"/>
      <c r="D623" s="1250"/>
      <c r="E623" s="1250"/>
      <c r="F623" s="1250"/>
      <c r="G623" s="1250"/>
      <c r="H623" s="1250"/>
      <c r="I623" s="1250"/>
      <c r="J623" s="1250"/>
      <c r="K623" s="1250"/>
      <c r="L623" s="1250"/>
      <c r="M623" s="1250"/>
      <c r="N623" s="1250"/>
      <c r="O623" s="1250"/>
    </row>
    <row r="624" spans="1:15">
      <c r="B624" s="505"/>
      <c r="C624" s="506"/>
      <c r="D624" s="506"/>
      <c r="E624" s="506"/>
      <c r="F624" s="506"/>
      <c r="G624" s="506"/>
      <c r="H624" s="506"/>
      <c r="I624" s="506"/>
      <c r="J624" s="506"/>
      <c r="K624" s="506"/>
      <c r="L624" s="506"/>
      <c r="M624" s="506"/>
      <c r="N624" s="506"/>
      <c r="O624" s="506"/>
    </row>
    <row r="625" spans="1:16" ht="24.75" customHeight="1" thickBot="1">
      <c r="A625" s="504">
        <f>A586+1</f>
        <v>17</v>
      </c>
      <c r="B625" s="1083" t="s">
        <v>56</v>
      </c>
      <c r="C625" s="1083"/>
      <c r="D625" s="1083"/>
      <c r="E625" s="1083"/>
      <c r="F625" s="1083"/>
      <c r="G625" s="1083"/>
      <c r="H625" s="1083"/>
      <c r="I625" s="1083"/>
      <c r="J625" s="1083"/>
      <c r="K625" s="1083"/>
      <c r="L625" s="1083"/>
      <c r="M625" s="1083"/>
      <c r="N625" s="1083"/>
      <c r="O625" s="1083"/>
    </row>
    <row r="626" spans="1:16" ht="68.25" customHeight="1" thickTop="1">
      <c r="A626" s="1084"/>
      <c r="B626" s="1085"/>
      <c r="C626" s="1086"/>
      <c r="D626" s="1089" t="str">
        <f>Master!$E$8</f>
        <v>Govt. Sr. Secondary School Raimalwada</v>
      </c>
      <c r="E626" s="1090"/>
      <c r="F626" s="1090"/>
      <c r="G626" s="1090"/>
      <c r="H626" s="1090"/>
      <c r="I626" s="1090"/>
      <c r="J626" s="1090"/>
      <c r="K626" s="1090"/>
      <c r="L626" s="1090"/>
      <c r="M626" s="1090"/>
      <c r="N626" s="1090"/>
      <c r="O626" s="1091"/>
    </row>
    <row r="627" spans="1:16" ht="36" customHeight="1" thickBot="1">
      <c r="A627" s="1084"/>
      <c r="B627" s="1087"/>
      <c r="C627" s="1088"/>
      <c r="D627" s="1092" t="str">
        <f>Master!$E$11</f>
        <v>P.S.-Bapini (Jodhpur)</v>
      </c>
      <c r="E627" s="1093"/>
      <c r="F627" s="1093"/>
      <c r="G627" s="1093"/>
      <c r="H627" s="1093"/>
      <c r="I627" s="1093"/>
      <c r="J627" s="1093"/>
      <c r="K627" s="1093"/>
      <c r="L627" s="1093"/>
      <c r="M627" s="1093"/>
      <c r="N627" s="1093"/>
      <c r="O627" s="1094"/>
    </row>
    <row r="628" spans="1:16" ht="36" customHeight="1">
      <c r="A628" s="1084"/>
      <c r="B628" s="352"/>
      <c r="C628" s="1095" t="s">
        <v>188</v>
      </c>
      <c r="D628" s="1096"/>
      <c r="E628" s="1096"/>
      <c r="F628" s="1096"/>
      <c r="G628" s="1097"/>
      <c r="H628" s="1104" t="s">
        <v>161</v>
      </c>
      <c r="I628" s="1104"/>
      <c r="J628" s="1107">
        <f>VLOOKUP($A625,'Class-9'!$B$9:$K$108,6)</f>
        <v>0</v>
      </c>
      <c r="K628" s="1108"/>
      <c r="L628" s="1113" t="s">
        <v>77</v>
      </c>
      <c r="M628" s="1114"/>
      <c r="N628" s="1115" t="str">
        <f>Master!$E$14</f>
        <v>08151106901</v>
      </c>
      <c r="O628" s="1116"/>
    </row>
    <row r="629" spans="1:16" ht="36" customHeight="1">
      <c r="A629" s="1084"/>
      <c r="B629" s="47"/>
      <c r="C629" s="1098"/>
      <c r="D629" s="1099"/>
      <c r="E629" s="1099"/>
      <c r="F629" s="1099"/>
      <c r="G629" s="1100"/>
      <c r="H629" s="1105"/>
      <c r="I629" s="1105"/>
      <c r="J629" s="1109"/>
      <c r="K629" s="1110"/>
      <c r="L629" s="1071" t="s">
        <v>73</v>
      </c>
      <c r="M629" s="1072"/>
      <c r="N629" s="1072"/>
      <c r="O629" s="1073"/>
      <c r="P629" s="165" t="s">
        <v>196</v>
      </c>
    </row>
    <row r="630" spans="1:16" ht="36" customHeight="1" thickBot="1">
      <c r="A630" s="1084"/>
      <c r="B630" s="47"/>
      <c r="C630" s="1101"/>
      <c r="D630" s="1102"/>
      <c r="E630" s="1102"/>
      <c r="F630" s="1102"/>
      <c r="G630" s="1103"/>
      <c r="H630" s="1106"/>
      <c r="I630" s="1106"/>
      <c r="J630" s="1111"/>
      <c r="K630" s="1112"/>
      <c r="L630" s="1074" t="s">
        <v>57</v>
      </c>
      <c r="M630" s="1075"/>
      <c r="N630" s="1076" t="str">
        <f>Master!$E$6</f>
        <v>2021-22</v>
      </c>
      <c r="O630" s="1077"/>
    </row>
    <row r="631" spans="1:16" ht="42.75" customHeight="1">
      <c r="A631" s="1084"/>
      <c r="B631" s="49" t="s">
        <v>79</v>
      </c>
      <c r="C631" s="1255" t="s">
        <v>22</v>
      </c>
      <c r="D631" s="1256"/>
      <c r="E631" s="1256"/>
      <c r="F631" s="1257"/>
      <c r="G631" s="485" t="s">
        <v>186</v>
      </c>
      <c r="H631" s="1258">
        <f>VLOOKUP($A625,'Class-9'!$B$9:$EX$108,4,0)</f>
        <v>0</v>
      </c>
      <c r="I631" s="1258"/>
      <c r="J631" s="1258"/>
      <c r="K631" s="1258"/>
      <c r="L631" s="1258"/>
      <c r="M631" s="1258"/>
      <c r="N631" s="1258"/>
      <c r="O631" s="1259"/>
    </row>
    <row r="632" spans="1:16" ht="42.75" customHeight="1">
      <c r="A632" s="1084"/>
      <c r="B632" s="49" t="s">
        <v>79</v>
      </c>
      <c r="C632" s="1260" t="s">
        <v>24</v>
      </c>
      <c r="D632" s="1261"/>
      <c r="E632" s="1261"/>
      <c r="F632" s="1262"/>
      <c r="G632" s="486" t="s">
        <v>186</v>
      </c>
      <c r="H632" s="1265">
        <f>VLOOKUP($A625,'Class-9'!$B$9:$EX$108,7,0)</f>
        <v>0</v>
      </c>
      <c r="I632" s="1265"/>
      <c r="J632" s="1265"/>
      <c r="K632" s="1265"/>
      <c r="L632" s="1265"/>
      <c r="M632" s="1265"/>
      <c r="N632" s="1265"/>
      <c r="O632" s="1266"/>
    </row>
    <row r="633" spans="1:16" ht="42.75" customHeight="1">
      <c r="A633" s="1084"/>
      <c r="B633" s="49" t="s">
        <v>79</v>
      </c>
      <c r="C633" s="1260" t="s">
        <v>25</v>
      </c>
      <c r="D633" s="1261"/>
      <c r="E633" s="1261"/>
      <c r="F633" s="1262"/>
      <c r="G633" s="486" t="s">
        <v>186</v>
      </c>
      <c r="H633" s="1265">
        <f>VLOOKUP($A625,'Class-9'!$B$9:$EX$108,8,0)</f>
        <v>0</v>
      </c>
      <c r="I633" s="1265"/>
      <c r="J633" s="1265"/>
      <c r="K633" s="1265"/>
      <c r="L633" s="1265"/>
      <c r="M633" s="1265"/>
      <c r="N633" s="1265"/>
      <c r="O633" s="1266"/>
    </row>
    <row r="634" spans="1:16" ht="42.75" customHeight="1">
      <c r="A634" s="1084"/>
      <c r="B634" s="49" t="s">
        <v>79</v>
      </c>
      <c r="C634" s="1260" t="s">
        <v>58</v>
      </c>
      <c r="D634" s="1261"/>
      <c r="E634" s="1261"/>
      <c r="F634" s="1262"/>
      <c r="G634" s="486" t="s">
        <v>186</v>
      </c>
      <c r="H634" s="1265">
        <f>VLOOKUP($A625,'Class-9'!$B$9:$EX$108,9,0)</f>
        <v>0</v>
      </c>
      <c r="I634" s="1265"/>
      <c r="J634" s="1265"/>
      <c r="K634" s="1265"/>
      <c r="L634" s="1265"/>
      <c r="M634" s="1265"/>
      <c r="N634" s="1265"/>
      <c r="O634" s="1266"/>
    </row>
    <row r="635" spans="1:16" ht="42.75" customHeight="1">
      <c r="A635" s="1084"/>
      <c r="B635" s="49" t="s">
        <v>79</v>
      </c>
      <c r="C635" s="1260" t="s">
        <v>59</v>
      </c>
      <c r="D635" s="1261"/>
      <c r="E635" s="1261"/>
      <c r="F635" s="1262"/>
      <c r="G635" s="486" t="s">
        <v>186</v>
      </c>
      <c r="H635" s="1281" t="str">
        <f>CONCATENATE('Class-9'!$G$4,'Class-9'!$J$4)</f>
        <v>9(A)</v>
      </c>
      <c r="I635" s="1265"/>
      <c r="J635" s="1265"/>
      <c r="K635" s="1265"/>
      <c r="L635" s="1265"/>
      <c r="M635" s="1265"/>
      <c r="N635" s="1265"/>
      <c r="O635" s="1266"/>
    </row>
    <row r="636" spans="1:16" ht="42.75" customHeight="1" thickBot="1">
      <c r="A636" s="1084"/>
      <c r="B636" s="49" t="s">
        <v>79</v>
      </c>
      <c r="C636" s="1282" t="s">
        <v>27</v>
      </c>
      <c r="D636" s="1283"/>
      <c r="E636" s="1283"/>
      <c r="F636" s="1284"/>
      <c r="G636" s="487" t="s">
        <v>186</v>
      </c>
      <c r="H636" s="1285">
        <f>VLOOKUP($A625,'Class-9'!$B$9:$EX$108,10,0)</f>
        <v>0</v>
      </c>
      <c r="I636" s="1285"/>
      <c r="J636" s="1285"/>
      <c r="K636" s="1285"/>
      <c r="L636" s="1285"/>
      <c r="M636" s="1285"/>
      <c r="N636" s="1285"/>
      <c r="O636" s="1286"/>
    </row>
    <row r="637" spans="1:16" ht="42.75" customHeight="1">
      <c r="A637" s="1084"/>
      <c r="B637" s="60" t="s">
        <v>79</v>
      </c>
      <c r="C637" s="1287" t="s">
        <v>60</v>
      </c>
      <c r="D637" s="1288"/>
      <c r="E637" s="1267" t="s">
        <v>83</v>
      </c>
      <c r="F637" s="1267" t="s">
        <v>84</v>
      </c>
      <c r="G637" s="1274" t="s">
        <v>33</v>
      </c>
      <c r="H637" s="1276" t="s">
        <v>61</v>
      </c>
      <c r="I637" s="1276"/>
      <c r="J637" s="1277"/>
      <c r="K637" s="1278" t="s">
        <v>100</v>
      </c>
      <c r="L637" s="1279"/>
      <c r="M637" s="1280"/>
      <c r="N637" s="1267" t="s">
        <v>91</v>
      </c>
      <c r="O637" s="1269" t="s">
        <v>209</v>
      </c>
    </row>
    <row r="638" spans="1:16" ht="42.75" customHeight="1">
      <c r="A638" s="1084"/>
      <c r="B638" s="60"/>
      <c r="C638" s="1289"/>
      <c r="D638" s="1290"/>
      <c r="E638" s="1268"/>
      <c r="F638" s="1268"/>
      <c r="G638" s="1275"/>
      <c r="H638" s="479" t="s">
        <v>32</v>
      </c>
      <c r="I638" s="480" t="s">
        <v>199</v>
      </c>
      <c r="J638" s="481" t="s">
        <v>33</v>
      </c>
      <c r="K638" s="479" t="s">
        <v>32</v>
      </c>
      <c r="L638" s="480" t="s">
        <v>199</v>
      </c>
      <c r="M638" s="481" t="s">
        <v>33</v>
      </c>
      <c r="N638" s="1268"/>
      <c r="O638" s="1270"/>
    </row>
    <row r="639" spans="1:16" ht="42.75" customHeight="1" thickBot="1">
      <c r="A639" s="1084"/>
      <c r="B639" s="60" t="s">
        <v>79</v>
      </c>
      <c r="C639" s="1272" t="s">
        <v>62</v>
      </c>
      <c r="D639" s="1273"/>
      <c r="E639" s="346">
        <f>'Class-9'!$L$7</f>
        <v>20</v>
      </c>
      <c r="F639" s="346">
        <f>'Class-9'!$M$7</f>
        <v>20</v>
      </c>
      <c r="G639" s="348">
        <f>SUM(E639:F639)</f>
        <v>40</v>
      </c>
      <c r="H639" s="346">
        <f>'Class-9'!$O$7</f>
        <v>48</v>
      </c>
      <c r="I639" s="346">
        <f>'Class-9'!$P$7</f>
        <v>12</v>
      </c>
      <c r="J639" s="348">
        <f>SUM(H639:I639)</f>
        <v>60</v>
      </c>
      <c r="K639" s="346">
        <f>'Class-9'!$R$7</f>
        <v>80</v>
      </c>
      <c r="L639" s="346">
        <f>'Class-9'!$S$7</f>
        <v>20</v>
      </c>
      <c r="M639" s="348">
        <f>SUM(K639:L639)</f>
        <v>100</v>
      </c>
      <c r="N639" s="191">
        <f>SUM(G639,J639,M639)</f>
        <v>200</v>
      </c>
      <c r="O639" s="1271"/>
    </row>
    <row r="640" spans="1:16" ht="42.75" customHeight="1">
      <c r="A640" s="1084"/>
      <c r="B640" s="60" t="s">
        <v>79</v>
      </c>
      <c r="C640" s="1141" t="str">
        <f>'Class-9'!$L$3</f>
        <v>HINDI</v>
      </c>
      <c r="D640" s="1142"/>
      <c r="E640" s="493">
        <f>IF($J628="TC",0,IF($J628="Nso",0,VLOOKUP($A625,'Class-9'!$B$9:$EX$108,11,0)))</f>
        <v>0</v>
      </c>
      <c r="F640" s="493">
        <f>IF($J628="TC",0,IF($J628="Nso",0,VLOOKUP($A625,'Class-9'!$B$9:$EX$108,12,0)))</f>
        <v>0</v>
      </c>
      <c r="G640" s="494">
        <f>E640+F640</f>
        <v>0</v>
      </c>
      <c r="H640" s="493">
        <f>IF($J628="TC",0,IF($J628="Nso",0,VLOOKUP($A625,'Class-9'!$B$9:$EX$108,14,0)))</f>
        <v>0</v>
      </c>
      <c r="I640" s="493">
        <f>IF($J628="TC",0,IF($J628="Nso",0,VLOOKUP($A625,'Class-9'!$B$9:$EX$108,15,0)))</f>
        <v>0</v>
      </c>
      <c r="J640" s="494">
        <f>H640+I640</f>
        <v>0</v>
      </c>
      <c r="K640" s="493">
        <f>IF($J628="TC",0,IF($J628="Nso",0,VLOOKUP($A625,'Class-9'!$B$9:$EX$108,17,0)))</f>
        <v>0</v>
      </c>
      <c r="L640" s="493">
        <f>IF($J628="Nso",0,VLOOKUP($A625,'Class-9'!$B$9:$EX$108,18,0))</f>
        <v>0</v>
      </c>
      <c r="M640" s="494">
        <f>K640+L640</f>
        <v>0</v>
      </c>
      <c r="N640" s="493">
        <f>G640+J640+M640</f>
        <v>0</v>
      </c>
      <c r="O640" s="495" t="str">
        <f>IF($J628="TC",0,IF($J628="Nso",0,VLOOKUP($A625,'Class-9'!$B$9:$EX$108,24,0)))</f>
        <v/>
      </c>
    </row>
    <row r="641" spans="1:15" ht="42.75" customHeight="1">
      <c r="A641" s="1084"/>
      <c r="B641" s="60" t="s">
        <v>79</v>
      </c>
      <c r="C641" s="1143" t="str">
        <f>'Class-9'!$Z$3</f>
        <v>ENGLISH</v>
      </c>
      <c r="D641" s="1144"/>
      <c r="E641" s="493">
        <f>IF($J628="TC",0,IF($J628="Nso",0,VLOOKUP($A625,'Class-9'!$B$9:$EX$108,25,0)))</f>
        <v>0</v>
      </c>
      <c r="F641" s="493">
        <f>IF($J628="TC",0,IF($J628="Nso",0,VLOOKUP($A625,'Class-9'!$B$9:$EX$108,26,0)))</f>
        <v>0</v>
      </c>
      <c r="G641" s="496">
        <f t="shared" ref="G641:G645" si="64">E641+F641</f>
        <v>0</v>
      </c>
      <c r="H641" s="497">
        <f>IF($J628="TC",0,IF($J628="Nso",0,VLOOKUP($A625,'Class-9'!$B$9:$EX$108,28,0)))</f>
        <v>0</v>
      </c>
      <c r="I641" s="493">
        <f>IF($J628="TC",0,IF($J628="Nso",0,VLOOKUP($A625,'Class-9'!$B$9:$EX$108,29,0)))</f>
        <v>0</v>
      </c>
      <c r="J641" s="496">
        <f t="shared" ref="J641:J645" si="65">H641+I641</f>
        <v>0</v>
      </c>
      <c r="K641" s="493">
        <f>IF($J628="TC",0,IF($J628="Nso",0,VLOOKUP($A625,'Class-9'!$B$9:$EX$108,31,0)))</f>
        <v>0</v>
      </c>
      <c r="L641" s="493">
        <f>IF($J628="Nso",0,VLOOKUP($A625,'Class-9'!$B$9:$EX$108,32,0))</f>
        <v>0</v>
      </c>
      <c r="M641" s="496">
        <f t="shared" ref="M641:M645" si="66">K641+L641</f>
        <v>0</v>
      </c>
      <c r="N641" s="493">
        <f t="shared" ref="N641:N645" si="67">G641+J641+M641</f>
        <v>0</v>
      </c>
      <c r="O641" s="495" t="str">
        <f>IF($J628="TC",0,IF($J628="Nso",0,VLOOKUP($A625,'Class-9'!$B$9:$EX$108,38,0)))</f>
        <v/>
      </c>
    </row>
    <row r="642" spans="1:15" ht="42.75" customHeight="1">
      <c r="A642" s="1084"/>
      <c r="B642" s="60" t="s">
        <v>79</v>
      </c>
      <c r="C642" s="1143" t="str">
        <f>'Class-9'!$AN$3</f>
        <v>SANSKRIT</v>
      </c>
      <c r="D642" s="1144"/>
      <c r="E642" s="493">
        <f>IF($J628="TC",0,IF($J628="Nso",0,VLOOKUP($A625,'Class-9'!$B$9:$EX$108,39,0)))</f>
        <v>0</v>
      </c>
      <c r="F642" s="493">
        <f>IF($J628="TC",0,IF($J628="TC",0,IF($J628="Nso",0,VLOOKUP($A625,'Class-9'!$B$9:$EX$108,40,0))))</f>
        <v>0</v>
      </c>
      <c r="G642" s="496">
        <f t="shared" si="64"/>
        <v>0</v>
      </c>
      <c r="H642" s="497">
        <f>IF($J628="TC",0,IF($J628="Nso",0,VLOOKUP($A625,'Class-9'!$B$9:$EX$108,42,0)))</f>
        <v>0</v>
      </c>
      <c r="I642" s="493">
        <f>IF($J628="TC",0,IF($J628="Nso",0,VLOOKUP($A625,'Class-9'!$B$9:$EX$108,43,0)))</f>
        <v>0</v>
      </c>
      <c r="J642" s="496">
        <f t="shared" si="65"/>
        <v>0</v>
      </c>
      <c r="K642" s="493">
        <f>IF($J628="TC",0,IF($J628="Nso",0,VLOOKUP($A625,'Class-9'!$B$9:$EX$108,45,0)))</f>
        <v>0</v>
      </c>
      <c r="L642" s="493">
        <f>IF($J628="Nso",0,VLOOKUP($A625,'Class-9'!$B$9:$EX$108,46,0))</f>
        <v>0</v>
      </c>
      <c r="M642" s="496">
        <f t="shared" si="66"/>
        <v>0</v>
      </c>
      <c r="N642" s="493">
        <f t="shared" si="67"/>
        <v>0</v>
      </c>
      <c r="O642" s="495" t="str">
        <f>IF($J628="TC",0,IF($J628="Nso",0,VLOOKUP($A625,'Class-9'!$B$9:$EX$108,52,0)))</f>
        <v/>
      </c>
    </row>
    <row r="643" spans="1:15" ht="42.75" customHeight="1">
      <c r="A643" s="1084"/>
      <c r="B643" s="60" t="s">
        <v>79</v>
      </c>
      <c r="C643" s="1143" t="str">
        <f>'Class-9'!$BB$3</f>
        <v>SCIENCE</v>
      </c>
      <c r="D643" s="1144"/>
      <c r="E643" s="493">
        <f>IF($J628="TC",0,IF($J628="Nso",0,VLOOKUP($A625,'Class-9'!$B$9:$EX$108,53,0)))</f>
        <v>0</v>
      </c>
      <c r="F643" s="493">
        <f>IF($J628="TC",0,IF($J628="Nso",0,VLOOKUP($A625,'Class-9'!$B$9:$EX$108,54,0)))</f>
        <v>0</v>
      </c>
      <c r="G643" s="496">
        <f t="shared" si="64"/>
        <v>0</v>
      </c>
      <c r="H643" s="497">
        <f>IF($J628="TC",0,IF($J628="Nso",0,VLOOKUP($A625,'Class-9'!$B$9:$EX$108,56,0)))</f>
        <v>0</v>
      </c>
      <c r="I643" s="493">
        <f>IF($J628="TC",0,IF($J628="Nso",0,VLOOKUP($A625,'Class-9'!$B$9:$EX$108,57,0)))</f>
        <v>0</v>
      </c>
      <c r="J643" s="496">
        <f t="shared" si="65"/>
        <v>0</v>
      </c>
      <c r="K643" s="493">
        <f>IF($J628="TC",0,IF($J628="Nso",0,VLOOKUP($A625,'Class-9'!$B$9:$EX$108,59,0)))</f>
        <v>0</v>
      </c>
      <c r="L643" s="493">
        <f>IF($J628="Nso",0,VLOOKUP($A625,'Class-9'!$B$9:$EX$108,60,0))</f>
        <v>0</v>
      </c>
      <c r="M643" s="496">
        <f t="shared" si="66"/>
        <v>0</v>
      </c>
      <c r="N643" s="493">
        <f t="shared" si="67"/>
        <v>0</v>
      </c>
      <c r="O643" s="495" t="str">
        <f>IF($J628="TC",0,IF($J628="Nso",0,VLOOKUP($A625,'Class-9'!$B$9:$EX$108,66,0)))</f>
        <v/>
      </c>
    </row>
    <row r="644" spans="1:15" ht="42.75" customHeight="1">
      <c r="A644" s="1084"/>
      <c r="B644" s="60" t="s">
        <v>79</v>
      </c>
      <c r="C644" s="1143" t="str">
        <f>'Class-9'!$BP$3</f>
        <v>MATHEMATICS</v>
      </c>
      <c r="D644" s="1144"/>
      <c r="E644" s="493">
        <f>IF($J628="TC",0,IF($J628="Nso",0,VLOOKUP($A625,'Class-9'!$B$9:$EX$108,67,0)))</f>
        <v>0</v>
      </c>
      <c r="F644" s="493">
        <f>IF($J628="TC",0,IF($J628="Nso",0,VLOOKUP($A625,'Class-9'!$B$9:$EX$108,68,0)))</f>
        <v>0</v>
      </c>
      <c r="G644" s="496">
        <f t="shared" si="64"/>
        <v>0</v>
      </c>
      <c r="H644" s="497">
        <f>IF($J628="TC",0,IF($J628="Nso",0,VLOOKUP($A625,'Class-9'!$B$9:$EX$108,70,0)))</f>
        <v>0</v>
      </c>
      <c r="I644" s="493">
        <f>IF($J628="TC",0,IF($J628="Nso",0,VLOOKUP($A625,'Class-9'!$B$9:$EX$108,71,0)))</f>
        <v>0</v>
      </c>
      <c r="J644" s="496">
        <f t="shared" si="65"/>
        <v>0</v>
      </c>
      <c r="K644" s="493">
        <f>IF($J628="TC",0,IF($J628="Nso",0,VLOOKUP($A625,'Class-9'!$B$9:$EX$108,73,0)))</f>
        <v>0</v>
      </c>
      <c r="L644" s="493">
        <f>IF($J628="Nso",0,VLOOKUP($A625,'Class-9'!$B$9:$EX$108,74,0))</f>
        <v>0</v>
      </c>
      <c r="M644" s="496">
        <f t="shared" si="66"/>
        <v>0</v>
      </c>
      <c r="N644" s="493">
        <f t="shared" si="67"/>
        <v>0</v>
      </c>
      <c r="O644" s="495" t="str">
        <f>IF($J628="TC",0,IF($J628="Nso",0,VLOOKUP($A625,'Class-9'!$B$9:$EX$108,80,0)))</f>
        <v/>
      </c>
    </row>
    <row r="645" spans="1:15" ht="42.75" customHeight="1" thickBot="1">
      <c r="A645" s="1084"/>
      <c r="B645" s="60" t="s">
        <v>79</v>
      </c>
      <c r="C645" s="1117" t="str">
        <f>'Class-9'!$CD$3</f>
        <v>SOCIAL SCIENCE</v>
      </c>
      <c r="D645" s="1118"/>
      <c r="E645" s="493">
        <f>IF($J628="TC",0,IF($J628="Nso",0,VLOOKUP($A625,'Class-9'!$B$9:$EX$108,81,0)))</f>
        <v>0</v>
      </c>
      <c r="F645" s="493">
        <f>IF($J628="TC",0,IF($J628="Nso",0,VLOOKUP($A625,'Class-9'!$B$9:$EX$108,82,0)))</f>
        <v>0</v>
      </c>
      <c r="G645" s="498">
        <f t="shared" si="64"/>
        <v>0</v>
      </c>
      <c r="H645" s="499">
        <f>IF($J628="TC",0,IF($J628="Nso",0,VLOOKUP($A625,'Class-9'!$B$9:$EX$108,84,0)))</f>
        <v>0</v>
      </c>
      <c r="I645" s="493">
        <f>IF($J628="TC",0,IF($J628="Nso",0,VLOOKUP($A625,'Class-9'!$B$9:$EX$108,85,0)))</f>
        <v>0</v>
      </c>
      <c r="J645" s="498">
        <f t="shared" si="65"/>
        <v>0</v>
      </c>
      <c r="K645" s="493">
        <f>IF($J628="TC",0,IF($J628="Nso",0,VLOOKUP($A625,'Class-9'!$B$9:$EX$108,87,0)))</f>
        <v>0</v>
      </c>
      <c r="L645" s="493">
        <f>IF($J628="Nso",0,VLOOKUP($A625,'Class-9'!$B$9:$EX$108,88,0))</f>
        <v>0</v>
      </c>
      <c r="M645" s="498">
        <f t="shared" si="66"/>
        <v>0</v>
      </c>
      <c r="N645" s="493">
        <f t="shared" si="67"/>
        <v>0</v>
      </c>
      <c r="O645" s="495" t="str">
        <f>IF($J628="TC",0,IF($J628="Nso",0,VLOOKUP($A625,'Class-9'!$B$9:$EX$108,94,0)))</f>
        <v/>
      </c>
    </row>
    <row r="646" spans="1:15" ht="36" customHeight="1">
      <c r="A646" s="1084"/>
      <c r="B646" s="60" t="s">
        <v>79</v>
      </c>
      <c r="C646" s="1119" t="s">
        <v>92</v>
      </c>
      <c r="D646" s="1120"/>
      <c r="E646" s="1121"/>
      <c r="F646" s="1125" t="s">
        <v>93</v>
      </c>
      <c r="G646" s="1126"/>
      <c r="H646" s="1127" t="s">
        <v>94</v>
      </c>
      <c r="I646" s="1128"/>
      <c r="J646" s="1129" t="s">
        <v>47</v>
      </c>
      <c r="K646" s="1130"/>
      <c r="L646" s="350" t="s">
        <v>114</v>
      </c>
      <c r="M646" s="1131" t="s">
        <v>45</v>
      </c>
      <c r="N646" s="1132"/>
      <c r="O646" s="61" t="s">
        <v>49</v>
      </c>
    </row>
    <row r="647" spans="1:15" ht="36" customHeight="1" thickBot="1">
      <c r="A647" s="1084"/>
      <c r="B647" s="60" t="s">
        <v>79</v>
      </c>
      <c r="C647" s="1122"/>
      <c r="D647" s="1123"/>
      <c r="E647" s="1124"/>
      <c r="F647" s="1133">
        <f>IF($J628="TC",0,IF($J628="Nso",0,VLOOKUP($A625,'Class-9'!$B$9:$EX$108,146,0)))</f>
        <v>0</v>
      </c>
      <c r="G647" s="1134"/>
      <c r="H647" s="1133">
        <f>IF($J628="TC",0,IF($J628="Nso",0,VLOOKUP($A625,'Class-9'!$B$9:$EX$108,147,0)))</f>
        <v>0</v>
      </c>
      <c r="I647" s="1134"/>
      <c r="J647" s="1135">
        <f>IF($J628="TC",0,IF($J628="Nso",0,VLOOKUP($A625,'Class-9'!$B$9:$EX$108,148,0)))</f>
        <v>0</v>
      </c>
      <c r="K647" s="1136"/>
      <c r="L647" s="349" t="str">
        <f>IF($J628="TC",0,IF($J628="Nso",0,VLOOKUP($A625,'Class-9'!$B$9:$EX$108,149,0)))</f>
        <v/>
      </c>
      <c r="M647" s="1137" t="str">
        <f>IF($J628="TC","TC",IF($J628="Nso","NSO",VLOOKUP($A625,'Class-9'!$B$9:$EX$108,150,0)))</f>
        <v/>
      </c>
      <c r="N647" s="1138"/>
      <c r="O647" s="123" t="str">
        <f>IF($J628="Nso",0,VLOOKUP($A625,'Class-9'!$B$9:$EX$108,152,0))</f>
        <v/>
      </c>
    </row>
    <row r="648" spans="1:15" ht="36" customHeight="1">
      <c r="A648" s="1084"/>
      <c r="B648" s="60" t="s">
        <v>79</v>
      </c>
      <c r="C648" s="1186" t="s">
        <v>65</v>
      </c>
      <c r="D648" s="1187"/>
      <c r="E648" s="1187"/>
      <c r="F648" s="1187"/>
      <c r="G648" s="1187"/>
      <c r="H648" s="1188"/>
      <c r="I648" s="1189" t="s">
        <v>66</v>
      </c>
      <c r="J648" s="1190"/>
      <c r="K648" s="1190"/>
      <c r="L648" s="124">
        <f>VLOOKUP($A625,'Class-9'!$B$9:$EX$108,143,0)</f>
        <v>0</v>
      </c>
      <c r="M648" s="1191" t="s">
        <v>126</v>
      </c>
      <c r="N648" s="1192"/>
      <c r="O648" s="1193"/>
    </row>
    <row r="649" spans="1:15" ht="36" customHeight="1" thickBot="1">
      <c r="A649" s="1084"/>
      <c r="B649" s="60" t="s">
        <v>79</v>
      </c>
      <c r="C649" s="1194" t="s">
        <v>60</v>
      </c>
      <c r="D649" s="1195"/>
      <c r="E649" s="1195"/>
      <c r="F649" s="1196" t="s">
        <v>197</v>
      </c>
      <c r="G649" s="1196"/>
      <c r="H649" s="351" t="s">
        <v>53</v>
      </c>
      <c r="I649" s="1197" t="s">
        <v>67</v>
      </c>
      <c r="J649" s="1198"/>
      <c r="K649" s="1198"/>
      <c r="L649" s="174">
        <f>VLOOKUP($A625,'Class-9'!$B$9:$EX$108,144,0)</f>
        <v>0</v>
      </c>
      <c r="M649" s="1199" t="str">
        <f>IF($J628="TC",0,IF($J628="Nso",0,VLOOKUP($A625,'Class-9'!$B$9:$EX$108,145,0)))</f>
        <v/>
      </c>
      <c r="N649" s="1200"/>
      <c r="O649" s="1201"/>
    </row>
    <row r="650" spans="1:15" ht="36" customHeight="1">
      <c r="A650" s="1084"/>
      <c r="B650" s="60" t="s">
        <v>79</v>
      </c>
      <c r="C650" s="1194"/>
      <c r="D650" s="1195"/>
      <c r="E650" s="1195"/>
      <c r="F650" s="1196"/>
      <c r="G650" s="1196"/>
      <c r="H650" s="490" t="s">
        <v>203</v>
      </c>
      <c r="I650" s="1202" t="s">
        <v>68</v>
      </c>
      <c r="J650" s="1203"/>
      <c r="K650" s="1203"/>
      <c r="L650" s="1204">
        <f>IF($J628="TC","Transferred",IF($J628="Nso","NameSeparated",VLOOKUP($A625,'Class-9'!$B$9:$EX$108,153,0)))</f>
        <v>0</v>
      </c>
      <c r="M650" s="1204"/>
      <c r="N650" s="1204"/>
      <c r="O650" s="1205"/>
    </row>
    <row r="651" spans="1:15" s="489" customFormat="1" ht="28.5" customHeight="1">
      <c r="A651" s="1084"/>
      <c r="B651" s="488" t="s">
        <v>79</v>
      </c>
      <c r="C651" s="1242" t="str">
        <f>'Class-9'!$CR$3</f>
        <v>Foundation Of Information Tech.</v>
      </c>
      <c r="D651" s="1243"/>
      <c r="E651" s="1244"/>
      <c r="F651" s="1245" t="str">
        <f>IF($J628="TC",0,IF($J628="Nso",0,VLOOKUP($A625,'Class-9'!$B$9:$GA$108,170,0)))</f>
        <v>0/200</v>
      </c>
      <c r="G651" s="1245"/>
      <c r="H651" s="491">
        <f>IF($J628="TC",0,IF($J628="Nso",0,VLOOKUP($A625,'Class-9'!$B$9:$GA$108,106,0)))</f>
        <v>0</v>
      </c>
      <c r="I651" s="1170" t="s">
        <v>81</v>
      </c>
      <c r="J651" s="1171"/>
      <c r="K651" s="1171"/>
      <c r="L651" s="1172">
        <f>'Class-9'!$T$2</f>
        <v>44676</v>
      </c>
      <c r="M651" s="1173"/>
      <c r="N651" s="1173"/>
      <c r="O651" s="1174"/>
    </row>
    <row r="652" spans="1:15" s="489" customFormat="1" ht="28.5" customHeight="1">
      <c r="A652" s="1084"/>
      <c r="B652" s="488" t="s">
        <v>79</v>
      </c>
      <c r="C652" s="1175" t="str">
        <f>'Class-9'!$DD$3</f>
        <v>Health &amp; Phy. Edu.</v>
      </c>
      <c r="D652" s="1169"/>
      <c r="E652" s="1169"/>
      <c r="F652" s="1263" t="str">
        <f>IF($J628="TC",0,IF($J628="Nso",0,VLOOKUP($A625,'Class-9'!$B$9:$GA$108,174,0)))</f>
        <v>0/200</v>
      </c>
      <c r="G652" s="1264"/>
      <c r="H652" s="491">
        <f>IF($J628="TC",0,IF($J628="Nso",0,VLOOKUP($A625,'Class-9'!$B$9:$GA$108,118,0)))</f>
        <v>0</v>
      </c>
      <c r="I652" s="1178"/>
      <c r="J652" s="1179"/>
      <c r="K652" s="1179"/>
      <c r="L652" s="1179"/>
      <c r="M652" s="1179"/>
      <c r="N652" s="1179"/>
      <c r="O652" s="1180"/>
    </row>
    <row r="653" spans="1:15" s="489" customFormat="1" ht="28.5" customHeight="1">
      <c r="A653" s="1084"/>
      <c r="B653" s="488" t="s">
        <v>79</v>
      </c>
      <c r="C653" s="1184" t="str">
        <f>'Class-9'!$DP$3</f>
        <v>S.U.P.W.</v>
      </c>
      <c r="D653" s="1185"/>
      <c r="E653" s="1185"/>
      <c r="F653" s="1263" t="str">
        <f>IF($J628="TC",0,IF($J628="Nso",0,VLOOKUP($A625,'Class-9'!$B$9:$GA$108,178,0)))</f>
        <v>0/100</v>
      </c>
      <c r="G653" s="1264"/>
      <c r="H653" s="491">
        <f>IF($J628="TC",0,IF($J628="Nso",0,VLOOKUP($A625,'Class-9'!$B$9:$GA$108,124,0)))</f>
        <v>0</v>
      </c>
      <c r="I653" s="1181"/>
      <c r="J653" s="1182"/>
      <c r="K653" s="1182"/>
      <c r="L653" s="1182"/>
      <c r="M653" s="1182"/>
      <c r="N653" s="1182"/>
      <c r="O653" s="1183"/>
    </row>
    <row r="654" spans="1:15" s="489" customFormat="1" ht="28.5" customHeight="1">
      <c r="A654" s="1084"/>
      <c r="B654" s="488"/>
      <c r="C654" s="1184" t="str">
        <f>'Class-9'!$DV$3</f>
        <v>ART EDUCATION</v>
      </c>
      <c r="D654" s="1185"/>
      <c r="E654" s="1185"/>
      <c r="F654" s="1263" t="str">
        <f>IF($J627="TC",0,IF($J627="Nso",0,VLOOKUP($A625,'Class-9'!$B$9:$GA$108,182,0)))</f>
        <v>0/100</v>
      </c>
      <c r="G654" s="1264"/>
      <c r="H654" s="491">
        <f>IF($J627="TC",0,IF($J627="Nso",0,VLOOKUP($A625,'Class-9'!$B$9:$GA$108,130,0)))</f>
        <v>0</v>
      </c>
      <c r="I654" s="1237" t="s">
        <v>95</v>
      </c>
      <c r="J654" s="1221"/>
      <c r="K654" s="1221"/>
      <c r="L654" s="1221"/>
      <c r="M654" s="1221"/>
      <c r="N654" s="1221"/>
      <c r="O654" s="1222"/>
    </row>
    <row r="655" spans="1:15" s="489" customFormat="1" ht="28.5" customHeight="1" thickBot="1">
      <c r="A655" s="1084"/>
      <c r="B655" s="488" t="s">
        <v>79</v>
      </c>
      <c r="C655" s="1238" t="str">
        <f>'Class-9'!$EB$3</f>
        <v>H &amp; C RAJ</v>
      </c>
      <c r="D655" s="1239"/>
      <c r="E655" s="1239"/>
      <c r="F655" s="1251" t="str">
        <f>IF($J628="TC",0,IF($J628="Nso",0,VLOOKUP($A625,'Class-9'!$B$9:$GZ$108,186,0)))</f>
        <v>0/200</v>
      </c>
      <c r="G655" s="1252"/>
      <c r="H655" s="492">
        <f>IF($J628="TC",0,IF($J628="Nso",0,VLOOKUP($A625,'Class-9'!$B$9:$GAZ$108,142,0)))</f>
        <v>0</v>
      </c>
      <c r="I655" s="1237" t="s">
        <v>74</v>
      </c>
      <c r="J655" s="1221"/>
      <c r="K655" s="1221"/>
      <c r="L655" s="1221"/>
      <c r="M655" s="1221"/>
      <c r="N655" s="1221"/>
      <c r="O655" s="1222"/>
    </row>
    <row r="656" spans="1:15" ht="28.5" customHeight="1">
      <c r="A656" s="1084"/>
      <c r="B656" s="49" t="s">
        <v>79</v>
      </c>
      <c r="C656" s="1209" t="s">
        <v>205</v>
      </c>
      <c r="D656" s="1210"/>
      <c r="E656" s="1211"/>
      <c r="F656" s="1253" t="s">
        <v>206</v>
      </c>
      <c r="G656" s="1254"/>
      <c r="H656" s="500" t="s">
        <v>34</v>
      </c>
      <c r="I656" s="1220" t="s">
        <v>75</v>
      </c>
      <c r="J656" s="1221"/>
      <c r="K656" s="1221"/>
      <c r="L656" s="1221"/>
      <c r="M656" s="1221"/>
      <c r="N656" s="1221"/>
      <c r="O656" s="1222"/>
    </row>
    <row r="657" spans="1:16" ht="28.5" customHeight="1">
      <c r="A657" s="1084"/>
      <c r="B657" s="49" t="s">
        <v>79</v>
      </c>
      <c r="C657" s="1212"/>
      <c r="D657" s="1213"/>
      <c r="E657" s="1214"/>
      <c r="F657" s="1246" t="s">
        <v>207</v>
      </c>
      <c r="G657" s="1247"/>
      <c r="H657" s="501" t="s">
        <v>204</v>
      </c>
      <c r="I657" s="1225" t="s">
        <v>76</v>
      </c>
      <c r="J657" s="1226"/>
      <c r="K657" s="1226"/>
      <c r="L657" s="1226"/>
      <c r="M657" s="1226"/>
      <c r="N657" s="1226"/>
      <c r="O657" s="1227"/>
    </row>
    <row r="658" spans="1:16" ht="28.5" customHeight="1">
      <c r="A658" s="1084"/>
      <c r="B658" s="49" t="s">
        <v>79</v>
      </c>
      <c r="C658" s="1212"/>
      <c r="D658" s="1213"/>
      <c r="E658" s="1214"/>
      <c r="F658" s="1246" t="s">
        <v>211</v>
      </c>
      <c r="G658" s="1247"/>
      <c r="H658" s="501" t="s">
        <v>69</v>
      </c>
      <c r="I658" s="1228"/>
      <c r="J658" s="1229"/>
      <c r="K658" s="1229"/>
      <c r="L658" s="1229"/>
      <c r="M658" s="1229"/>
      <c r="N658" s="1229"/>
      <c r="O658" s="1230"/>
    </row>
    <row r="659" spans="1:16" ht="28.5" customHeight="1">
      <c r="A659" s="1084"/>
      <c r="B659" s="49" t="s">
        <v>79</v>
      </c>
      <c r="C659" s="1212"/>
      <c r="D659" s="1213"/>
      <c r="E659" s="1214"/>
      <c r="F659" s="1246" t="s">
        <v>212</v>
      </c>
      <c r="G659" s="1247"/>
      <c r="H659" s="501" t="s">
        <v>70</v>
      </c>
      <c r="I659" s="1228"/>
      <c r="J659" s="1229"/>
      <c r="K659" s="1229"/>
      <c r="L659" s="1229"/>
      <c r="M659" s="1229"/>
      <c r="N659" s="1229"/>
      <c r="O659" s="1230"/>
    </row>
    <row r="660" spans="1:16" ht="28.5" customHeight="1">
      <c r="A660" s="1084"/>
      <c r="B660" s="49" t="s">
        <v>79</v>
      </c>
      <c r="C660" s="1212"/>
      <c r="D660" s="1213"/>
      <c r="E660" s="1214"/>
      <c r="F660" s="1246" t="s">
        <v>125</v>
      </c>
      <c r="G660" s="1247"/>
      <c r="H660" s="501" t="s">
        <v>72</v>
      </c>
      <c r="I660" s="1231" t="s">
        <v>96</v>
      </c>
      <c r="J660" s="1232"/>
      <c r="K660" s="1232"/>
      <c r="L660" s="1232"/>
      <c r="M660" s="1232"/>
      <c r="N660" s="1232"/>
      <c r="O660" s="1233"/>
    </row>
    <row r="661" spans="1:16" ht="28.5" customHeight="1" thickBot="1">
      <c r="A661" s="1084"/>
      <c r="B661" s="62" t="s">
        <v>79</v>
      </c>
      <c r="C661" s="1215"/>
      <c r="D661" s="1216"/>
      <c r="E661" s="1217"/>
      <c r="F661" s="1248" t="s">
        <v>208</v>
      </c>
      <c r="G661" s="1249"/>
      <c r="H661" s="502" t="s">
        <v>71</v>
      </c>
      <c r="I661" s="1234"/>
      <c r="J661" s="1235"/>
      <c r="K661" s="1235"/>
      <c r="L661" s="1235"/>
      <c r="M661" s="1235"/>
      <c r="N661" s="1235"/>
      <c r="O661" s="1236"/>
    </row>
    <row r="662" spans="1:16" ht="117.75" customHeight="1" thickTop="1">
      <c r="A662" s="1250"/>
      <c r="B662" s="1250"/>
      <c r="C662" s="1250"/>
      <c r="D662" s="1250"/>
      <c r="E662" s="1250"/>
      <c r="F662" s="1250"/>
      <c r="G662" s="1250"/>
      <c r="H662" s="1250"/>
      <c r="I662" s="1250"/>
      <c r="J662" s="1250"/>
      <c r="K662" s="1250"/>
      <c r="L662" s="1250"/>
      <c r="M662" s="1250"/>
      <c r="N662" s="1250"/>
      <c r="O662" s="1250"/>
    </row>
    <row r="663" spans="1:16">
      <c r="B663" s="505"/>
      <c r="C663" s="506"/>
      <c r="D663" s="506"/>
      <c r="E663" s="506"/>
      <c r="F663" s="506"/>
      <c r="G663" s="506"/>
      <c r="H663" s="506"/>
      <c r="I663" s="506"/>
      <c r="J663" s="506"/>
      <c r="K663" s="506"/>
      <c r="L663" s="506"/>
      <c r="M663" s="506"/>
      <c r="N663" s="506"/>
      <c r="O663" s="506"/>
    </row>
    <row r="664" spans="1:16" ht="24.75" customHeight="1" thickBot="1">
      <c r="A664" s="504">
        <f>A625+1</f>
        <v>18</v>
      </c>
      <c r="B664" s="1083" t="s">
        <v>56</v>
      </c>
      <c r="C664" s="1083"/>
      <c r="D664" s="1083"/>
      <c r="E664" s="1083"/>
      <c r="F664" s="1083"/>
      <c r="G664" s="1083"/>
      <c r="H664" s="1083"/>
      <c r="I664" s="1083"/>
      <c r="J664" s="1083"/>
      <c r="K664" s="1083"/>
      <c r="L664" s="1083"/>
      <c r="M664" s="1083"/>
      <c r="N664" s="1083"/>
      <c r="O664" s="1083"/>
    </row>
    <row r="665" spans="1:16" ht="68.25" customHeight="1" thickTop="1">
      <c r="A665" s="1084"/>
      <c r="B665" s="1085"/>
      <c r="C665" s="1086"/>
      <c r="D665" s="1089" t="str">
        <f>Master!$E$8</f>
        <v>Govt. Sr. Secondary School Raimalwada</v>
      </c>
      <c r="E665" s="1090"/>
      <c r="F665" s="1090"/>
      <c r="G665" s="1090"/>
      <c r="H665" s="1090"/>
      <c r="I665" s="1090"/>
      <c r="J665" s="1090"/>
      <c r="K665" s="1090"/>
      <c r="L665" s="1090"/>
      <c r="M665" s="1090"/>
      <c r="N665" s="1090"/>
      <c r="O665" s="1091"/>
    </row>
    <row r="666" spans="1:16" ht="36" customHeight="1" thickBot="1">
      <c r="A666" s="1084"/>
      <c r="B666" s="1087"/>
      <c r="C666" s="1088"/>
      <c r="D666" s="1092" t="str">
        <f>Master!$E$11</f>
        <v>P.S.-Bapini (Jodhpur)</v>
      </c>
      <c r="E666" s="1093"/>
      <c r="F666" s="1093"/>
      <c r="G666" s="1093"/>
      <c r="H666" s="1093"/>
      <c r="I666" s="1093"/>
      <c r="J666" s="1093"/>
      <c r="K666" s="1093"/>
      <c r="L666" s="1093"/>
      <c r="M666" s="1093"/>
      <c r="N666" s="1093"/>
      <c r="O666" s="1094"/>
    </row>
    <row r="667" spans="1:16" ht="36" customHeight="1">
      <c r="A667" s="1084"/>
      <c r="B667" s="352"/>
      <c r="C667" s="1095" t="s">
        <v>188</v>
      </c>
      <c r="D667" s="1096"/>
      <c r="E667" s="1096"/>
      <c r="F667" s="1096"/>
      <c r="G667" s="1097"/>
      <c r="H667" s="1104" t="s">
        <v>161</v>
      </c>
      <c r="I667" s="1104"/>
      <c r="J667" s="1107">
        <f>VLOOKUP($A664,'Class-9'!$B$9:$K$108,6)</f>
        <v>0</v>
      </c>
      <c r="K667" s="1108"/>
      <c r="L667" s="1113" t="s">
        <v>77</v>
      </c>
      <c r="M667" s="1114"/>
      <c r="N667" s="1115" t="str">
        <f>Master!$E$14</f>
        <v>08151106901</v>
      </c>
      <c r="O667" s="1116"/>
    </row>
    <row r="668" spans="1:16" ht="36" customHeight="1">
      <c r="A668" s="1084"/>
      <c r="B668" s="47"/>
      <c r="C668" s="1098"/>
      <c r="D668" s="1099"/>
      <c r="E668" s="1099"/>
      <c r="F668" s="1099"/>
      <c r="G668" s="1100"/>
      <c r="H668" s="1105"/>
      <c r="I668" s="1105"/>
      <c r="J668" s="1109"/>
      <c r="K668" s="1110"/>
      <c r="L668" s="1071" t="s">
        <v>73</v>
      </c>
      <c r="M668" s="1072"/>
      <c r="N668" s="1072"/>
      <c r="O668" s="1073"/>
      <c r="P668" s="165" t="s">
        <v>196</v>
      </c>
    </row>
    <row r="669" spans="1:16" ht="36" customHeight="1" thickBot="1">
      <c r="A669" s="1084"/>
      <c r="B669" s="47"/>
      <c r="C669" s="1101"/>
      <c r="D669" s="1102"/>
      <c r="E669" s="1102"/>
      <c r="F669" s="1102"/>
      <c r="G669" s="1103"/>
      <c r="H669" s="1106"/>
      <c r="I669" s="1106"/>
      <c r="J669" s="1111"/>
      <c r="K669" s="1112"/>
      <c r="L669" s="1074" t="s">
        <v>57</v>
      </c>
      <c r="M669" s="1075"/>
      <c r="N669" s="1076" t="str">
        <f>Master!$E$6</f>
        <v>2021-22</v>
      </c>
      <c r="O669" s="1077"/>
    </row>
    <row r="670" spans="1:16" ht="42.75" customHeight="1">
      <c r="A670" s="1084"/>
      <c r="B670" s="49" t="s">
        <v>79</v>
      </c>
      <c r="C670" s="1255" t="s">
        <v>22</v>
      </c>
      <c r="D670" s="1256"/>
      <c r="E670" s="1256"/>
      <c r="F670" s="1257"/>
      <c r="G670" s="485" t="s">
        <v>186</v>
      </c>
      <c r="H670" s="1258">
        <f>VLOOKUP($A664,'Class-9'!$B$9:$EX$108,4,0)</f>
        <v>0</v>
      </c>
      <c r="I670" s="1258"/>
      <c r="J670" s="1258"/>
      <c r="K670" s="1258"/>
      <c r="L670" s="1258"/>
      <c r="M670" s="1258"/>
      <c r="N670" s="1258"/>
      <c r="O670" s="1259"/>
    </row>
    <row r="671" spans="1:16" ht="42.75" customHeight="1">
      <c r="A671" s="1084"/>
      <c r="B671" s="49" t="s">
        <v>79</v>
      </c>
      <c r="C671" s="1260" t="s">
        <v>24</v>
      </c>
      <c r="D671" s="1261"/>
      <c r="E671" s="1261"/>
      <c r="F671" s="1262"/>
      <c r="G671" s="486" t="s">
        <v>186</v>
      </c>
      <c r="H671" s="1265">
        <f>VLOOKUP($A664,'Class-9'!$B$9:$EX$108,7,0)</f>
        <v>0</v>
      </c>
      <c r="I671" s="1265"/>
      <c r="J671" s="1265"/>
      <c r="K671" s="1265"/>
      <c r="L671" s="1265"/>
      <c r="M671" s="1265"/>
      <c r="N671" s="1265"/>
      <c r="O671" s="1266"/>
    </row>
    <row r="672" spans="1:16" ht="42.75" customHeight="1">
      <c r="A672" s="1084"/>
      <c r="B672" s="49" t="s">
        <v>79</v>
      </c>
      <c r="C672" s="1260" t="s">
        <v>25</v>
      </c>
      <c r="D672" s="1261"/>
      <c r="E672" s="1261"/>
      <c r="F672" s="1262"/>
      <c r="G672" s="486" t="s">
        <v>186</v>
      </c>
      <c r="H672" s="1265">
        <f>VLOOKUP($A664,'Class-9'!$B$9:$EX$108,8,0)</f>
        <v>0</v>
      </c>
      <c r="I672" s="1265"/>
      <c r="J672" s="1265"/>
      <c r="K672" s="1265"/>
      <c r="L672" s="1265"/>
      <c r="M672" s="1265"/>
      <c r="N672" s="1265"/>
      <c r="O672" s="1266"/>
    </row>
    <row r="673" spans="1:15" ht="42.75" customHeight="1">
      <c r="A673" s="1084"/>
      <c r="B673" s="49" t="s">
        <v>79</v>
      </c>
      <c r="C673" s="1260" t="s">
        <v>58</v>
      </c>
      <c r="D673" s="1261"/>
      <c r="E673" s="1261"/>
      <c r="F673" s="1262"/>
      <c r="G673" s="486" t="s">
        <v>186</v>
      </c>
      <c r="H673" s="1265">
        <f>VLOOKUP($A664,'Class-9'!$B$9:$EX$108,9,0)</f>
        <v>0</v>
      </c>
      <c r="I673" s="1265"/>
      <c r="J673" s="1265"/>
      <c r="K673" s="1265"/>
      <c r="L673" s="1265"/>
      <c r="M673" s="1265"/>
      <c r="N673" s="1265"/>
      <c r="O673" s="1266"/>
    </row>
    <row r="674" spans="1:15" ht="42.75" customHeight="1">
      <c r="A674" s="1084"/>
      <c r="B674" s="49" t="s">
        <v>79</v>
      </c>
      <c r="C674" s="1260" t="s">
        <v>59</v>
      </c>
      <c r="D674" s="1261"/>
      <c r="E674" s="1261"/>
      <c r="F674" s="1262"/>
      <c r="G674" s="486" t="s">
        <v>186</v>
      </c>
      <c r="H674" s="1281" t="str">
        <f>CONCATENATE('Class-9'!$G$4,'Class-9'!$J$4)</f>
        <v>9(A)</v>
      </c>
      <c r="I674" s="1265"/>
      <c r="J674" s="1265"/>
      <c r="K674" s="1265"/>
      <c r="L674" s="1265"/>
      <c r="M674" s="1265"/>
      <c r="N674" s="1265"/>
      <c r="O674" s="1266"/>
    </row>
    <row r="675" spans="1:15" ht="42.75" customHeight="1" thickBot="1">
      <c r="A675" s="1084"/>
      <c r="B675" s="49" t="s">
        <v>79</v>
      </c>
      <c r="C675" s="1282" t="s">
        <v>27</v>
      </c>
      <c r="D675" s="1283"/>
      <c r="E675" s="1283"/>
      <c r="F675" s="1284"/>
      <c r="G675" s="487" t="s">
        <v>186</v>
      </c>
      <c r="H675" s="1285">
        <f>VLOOKUP($A664,'Class-9'!$B$9:$EX$108,10,0)</f>
        <v>0</v>
      </c>
      <c r="I675" s="1285"/>
      <c r="J675" s="1285"/>
      <c r="K675" s="1285"/>
      <c r="L675" s="1285"/>
      <c r="M675" s="1285"/>
      <c r="N675" s="1285"/>
      <c r="O675" s="1286"/>
    </row>
    <row r="676" spans="1:15" ht="42.75" customHeight="1">
      <c r="A676" s="1084"/>
      <c r="B676" s="60" t="s">
        <v>79</v>
      </c>
      <c r="C676" s="1287" t="s">
        <v>60</v>
      </c>
      <c r="D676" s="1288"/>
      <c r="E676" s="1267" t="s">
        <v>83</v>
      </c>
      <c r="F676" s="1267" t="s">
        <v>84</v>
      </c>
      <c r="G676" s="1274" t="s">
        <v>33</v>
      </c>
      <c r="H676" s="1276" t="s">
        <v>61</v>
      </c>
      <c r="I676" s="1276"/>
      <c r="J676" s="1277"/>
      <c r="K676" s="1278" t="s">
        <v>100</v>
      </c>
      <c r="L676" s="1279"/>
      <c r="M676" s="1280"/>
      <c r="N676" s="1267" t="s">
        <v>91</v>
      </c>
      <c r="O676" s="1269" t="s">
        <v>209</v>
      </c>
    </row>
    <row r="677" spans="1:15" ht="42.75" customHeight="1">
      <c r="A677" s="1084"/>
      <c r="B677" s="60"/>
      <c r="C677" s="1289"/>
      <c r="D677" s="1290"/>
      <c r="E677" s="1268"/>
      <c r="F677" s="1268"/>
      <c r="G677" s="1275"/>
      <c r="H677" s="479" t="s">
        <v>32</v>
      </c>
      <c r="I677" s="480" t="s">
        <v>199</v>
      </c>
      <c r="J677" s="481" t="s">
        <v>33</v>
      </c>
      <c r="K677" s="479" t="s">
        <v>32</v>
      </c>
      <c r="L677" s="480" t="s">
        <v>199</v>
      </c>
      <c r="M677" s="481" t="s">
        <v>33</v>
      </c>
      <c r="N677" s="1268"/>
      <c r="O677" s="1270"/>
    </row>
    <row r="678" spans="1:15" ht="42.75" customHeight="1" thickBot="1">
      <c r="A678" s="1084"/>
      <c r="B678" s="60" t="s">
        <v>79</v>
      </c>
      <c r="C678" s="1272" t="s">
        <v>62</v>
      </c>
      <c r="D678" s="1273"/>
      <c r="E678" s="346">
        <f>'Class-9'!$L$7</f>
        <v>20</v>
      </c>
      <c r="F678" s="346">
        <f>'Class-9'!$M$7</f>
        <v>20</v>
      </c>
      <c r="G678" s="348">
        <f>SUM(E678:F678)</f>
        <v>40</v>
      </c>
      <c r="H678" s="346">
        <f>'Class-9'!$O$7</f>
        <v>48</v>
      </c>
      <c r="I678" s="346">
        <f>'Class-9'!$P$7</f>
        <v>12</v>
      </c>
      <c r="J678" s="348">
        <f>SUM(H678:I678)</f>
        <v>60</v>
      </c>
      <c r="K678" s="346">
        <f>'Class-9'!$R$7</f>
        <v>80</v>
      </c>
      <c r="L678" s="346">
        <f>'Class-9'!$S$7</f>
        <v>20</v>
      </c>
      <c r="M678" s="348">
        <f>SUM(K678:L678)</f>
        <v>100</v>
      </c>
      <c r="N678" s="191">
        <f>SUM(G678,J678,M678)</f>
        <v>200</v>
      </c>
      <c r="O678" s="1271"/>
    </row>
    <row r="679" spans="1:15" ht="42.75" customHeight="1">
      <c r="A679" s="1084"/>
      <c r="B679" s="60" t="s">
        <v>79</v>
      </c>
      <c r="C679" s="1141" t="str">
        <f>'Class-9'!$L$3</f>
        <v>HINDI</v>
      </c>
      <c r="D679" s="1142"/>
      <c r="E679" s="493">
        <f>IF($J667="TC",0,IF($J667="Nso",0,VLOOKUP($A664,'Class-9'!$B$9:$EX$108,11,0)))</f>
        <v>0</v>
      </c>
      <c r="F679" s="493">
        <f>IF($J667="TC",0,IF($J667="Nso",0,VLOOKUP($A664,'Class-9'!$B$9:$EX$108,12,0)))</f>
        <v>0</v>
      </c>
      <c r="G679" s="494">
        <f>E679+F679</f>
        <v>0</v>
      </c>
      <c r="H679" s="493">
        <f>IF($J667="TC",0,IF($J667="Nso",0,VLOOKUP($A664,'Class-9'!$B$9:$EX$108,14,0)))</f>
        <v>0</v>
      </c>
      <c r="I679" s="493">
        <f>IF($J667="TC",0,IF($J667="Nso",0,VLOOKUP($A664,'Class-9'!$B$9:$EX$108,15,0)))</f>
        <v>0</v>
      </c>
      <c r="J679" s="494">
        <f>H679+I679</f>
        <v>0</v>
      </c>
      <c r="K679" s="493">
        <f>IF($J667="TC",0,IF($J667="Nso",0,VLOOKUP($A664,'Class-9'!$B$9:$EX$108,17,0)))</f>
        <v>0</v>
      </c>
      <c r="L679" s="493">
        <f>IF($J667="Nso",0,VLOOKUP($A664,'Class-9'!$B$9:$EX$108,18,0))</f>
        <v>0</v>
      </c>
      <c r="M679" s="494">
        <f>K679+L679</f>
        <v>0</v>
      </c>
      <c r="N679" s="493">
        <f>G679+J679+M679</f>
        <v>0</v>
      </c>
      <c r="O679" s="495" t="str">
        <f>IF($J667="TC",0,IF($J667="Nso",0,VLOOKUP($A664,'Class-9'!$B$9:$EX$108,24,0)))</f>
        <v/>
      </c>
    </row>
    <row r="680" spans="1:15" ht="42.75" customHeight="1">
      <c r="A680" s="1084"/>
      <c r="B680" s="60" t="s">
        <v>79</v>
      </c>
      <c r="C680" s="1143" t="str">
        <f>'Class-9'!$Z$3</f>
        <v>ENGLISH</v>
      </c>
      <c r="D680" s="1144"/>
      <c r="E680" s="493">
        <f>IF($J667="TC",0,IF($J667="Nso",0,VLOOKUP($A664,'Class-9'!$B$9:$EX$108,25,0)))</f>
        <v>0</v>
      </c>
      <c r="F680" s="493">
        <f>IF($J667="TC",0,IF($J667="Nso",0,VLOOKUP($A664,'Class-9'!$B$9:$EX$108,26,0)))</f>
        <v>0</v>
      </c>
      <c r="G680" s="496">
        <f t="shared" ref="G680:G684" si="68">E680+F680</f>
        <v>0</v>
      </c>
      <c r="H680" s="497">
        <f>IF($J667="TC",0,IF($J667="Nso",0,VLOOKUP($A664,'Class-9'!$B$9:$EX$108,28,0)))</f>
        <v>0</v>
      </c>
      <c r="I680" s="493">
        <f>IF($J667="TC",0,IF($J667="Nso",0,VLOOKUP($A664,'Class-9'!$B$9:$EX$108,29,0)))</f>
        <v>0</v>
      </c>
      <c r="J680" s="496">
        <f t="shared" ref="J680:J684" si="69">H680+I680</f>
        <v>0</v>
      </c>
      <c r="K680" s="493">
        <f>IF($J667="TC",0,IF($J667="Nso",0,VLOOKUP($A664,'Class-9'!$B$9:$EX$108,31,0)))</f>
        <v>0</v>
      </c>
      <c r="L680" s="493">
        <f>IF($J667="Nso",0,VLOOKUP($A664,'Class-9'!$B$9:$EX$108,32,0))</f>
        <v>0</v>
      </c>
      <c r="M680" s="496">
        <f t="shared" ref="M680:M684" si="70">K680+L680</f>
        <v>0</v>
      </c>
      <c r="N680" s="493">
        <f t="shared" ref="N680:N684" si="71">G680+J680+M680</f>
        <v>0</v>
      </c>
      <c r="O680" s="495" t="str">
        <f>IF($J667="TC",0,IF($J667="Nso",0,VLOOKUP($A664,'Class-9'!$B$9:$EX$108,38,0)))</f>
        <v/>
      </c>
    </row>
    <row r="681" spans="1:15" ht="42.75" customHeight="1">
      <c r="A681" s="1084"/>
      <c r="B681" s="60" t="s">
        <v>79</v>
      </c>
      <c r="C681" s="1143" t="str">
        <f>'Class-9'!$AN$3</f>
        <v>SANSKRIT</v>
      </c>
      <c r="D681" s="1144"/>
      <c r="E681" s="493">
        <f>IF($J667="TC",0,IF($J667="Nso",0,VLOOKUP($A664,'Class-9'!$B$9:$EX$108,39,0)))</f>
        <v>0</v>
      </c>
      <c r="F681" s="493">
        <f>IF($J667="TC",0,IF($J667="TC",0,IF($J667="Nso",0,VLOOKUP($A664,'Class-9'!$B$9:$EX$108,40,0))))</f>
        <v>0</v>
      </c>
      <c r="G681" s="496">
        <f t="shared" si="68"/>
        <v>0</v>
      </c>
      <c r="H681" s="497">
        <f>IF($J667="TC",0,IF($J667="Nso",0,VLOOKUP($A664,'Class-9'!$B$9:$EX$108,42,0)))</f>
        <v>0</v>
      </c>
      <c r="I681" s="493">
        <f>IF($J667="TC",0,IF($J667="Nso",0,VLOOKUP($A664,'Class-9'!$B$9:$EX$108,43,0)))</f>
        <v>0</v>
      </c>
      <c r="J681" s="496">
        <f t="shared" si="69"/>
        <v>0</v>
      </c>
      <c r="K681" s="493">
        <f>IF($J667="TC",0,IF($J667="Nso",0,VLOOKUP($A664,'Class-9'!$B$9:$EX$108,45,0)))</f>
        <v>0</v>
      </c>
      <c r="L681" s="493">
        <f>IF($J667="Nso",0,VLOOKUP($A664,'Class-9'!$B$9:$EX$108,46,0))</f>
        <v>0</v>
      </c>
      <c r="M681" s="496">
        <f t="shared" si="70"/>
        <v>0</v>
      </c>
      <c r="N681" s="493">
        <f t="shared" si="71"/>
        <v>0</v>
      </c>
      <c r="O681" s="495" t="str">
        <f>IF($J667="TC",0,IF($J667="Nso",0,VLOOKUP($A664,'Class-9'!$B$9:$EX$108,52,0)))</f>
        <v/>
      </c>
    </row>
    <row r="682" spans="1:15" ht="42.75" customHeight="1">
      <c r="A682" s="1084"/>
      <c r="B682" s="60" t="s">
        <v>79</v>
      </c>
      <c r="C682" s="1143" t="str">
        <f>'Class-9'!$BB$3</f>
        <v>SCIENCE</v>
      </c>
      <c r="D682" s="1144"/>
      <c r="E682" s="493">
        <f>IF($J667="TC",0,IF($J667="Nso",0,VLOOKUP($A664,'Class-9'!$B$9:$EX$108,53,0)))</f>
        <v>0</v>
      </c>
      <c r="F682" s="493">
        <f>IF($J667="TC",0,IF($J667="Nso",0,VLOOKUP($A664,'Class-9'!$B$9:$EX$108,54,0)))</f>
        <v>0</v>
      </c>
      <c r="G682" s="496">
        <f t="shared" si="68"/>
        <v>0</v>
      </c>
      <c r="H682" s="497">
        <f>IF($J667="TC",0,IF($J667="Nso",0,VLOOKUP($A664,'Class-9'!$B$9:$EX$108,56,0)))</f>
        <v>0</v>
      </c>
      <c r="I682" s="493">
        <f>IF($J667="TC",0,IF($J667="Nso",0,VLOOKUP($A664,'Class-9'!$B$9:$EX$108,57,0)))</f>
        <v>0</v>
      </c>
      <c r="J682" s="496">
        <f t="shared" si="69"/>
        <v>0</v>
      </c>
      <c r="K682" s="493">
        <f>IF($J667="TC",0,IF($J667="Nso",0,VLOOKUP($A664,'Class-9'!$B$9:$EX$108,59,0)))</f>
        <v>0</v>
      </c>
      <c r="L682" s="493">
        <f>IF($J667="Nso",0,VLOOKUP($A664,'Class-9'!$B$9:$EX$108,60,0))</f>
        <v>0</v>
      </c>
      <c r="M682" s="496">
        <f t="shared" si="70"/>
        <v>0</v>
      </c>
      <c r="N682" s="493">
        <f t="shared" si="71"/>
        <v>0</v>
      </c>
      <c r="O682" s="495" t="str">
        <f>IF($J667="TC",0,IF($J667="Nso",0,VLOOKUP($A664,'Class-9'!$B$9:$EX$108,66,0)))</f>
        <v/>
      </c>
    </row>
    <row r="683" spans="1:15" ht="42.75" customHeight="1">
      <c r="A683" s="1084"/>
      <c r="B683" s="60" t="s">
        <v>79</v>
      </c>
      <c r="C683" s="1143" t="str">
        <f>'Class-9'!$BP$3</f>
        <v>MATHEMATICS</v>
      </c>
      <c r="D683" s="1144"/>
      <c r="E683" s="493">
        <f>IF($J667="TC",0,IF($J667="Nso",0,VLOOKUP($A664,'Class-9'!$B$9:$EX$108,67,0)))</f>
        <v>0</v>
      </c>
      <c r="F683" s="493">
        <f>IF($J667="TC",0,IF($J667="Nso",0,VLOOKUP($A664,'Class-9'!$B$9:$EX$108,68,0)))</f>
        <v>0</v>
      </c>
      <c r="G683" s="496">
        <f t="shared" si="68"/>
        <v>0</v>
      </c>
      <c r="H683" s="497">
        <f>IF($J667="TC",0,IF($J667="Nso",0,VLOOKUP($A664,'Class-9'!$B$9:$EX$108,70,0)))</f>
        <v>0</v>
      </c>
      <c r="I683" s="493">
        <f>IF($J667="TC",0,IF($J667="Nso",0,VLOOKUP($A664,'Class-9'!$B$9:$EX$108,71,0)))</f>
        <v>0</v>
      </c>
      <c r="J683" s="496">
        <f t="shared" si="69"/>
        <v>0</v>
      </c>
      <c r="K683" s="493">
        <f>IF($J667="TC",0,IF($J667="Nso",0,VLOOKUP($A664,'Class-9'!$B$9:$EX$108,73,0)))</f>
        <v>0</v>
      </c>
      <c r="L683" s="493">
        <f>IF($J667="Nso",0,VLOOKUP($A664,'Class-9'!$B$9:$EX$108,74,0))</f>
        <v>0</v>
      </c>
      <c r="M683" s="496">
        <f t="shared" si="70"/>
        <v>0</v>
      </c>
      <c r="N683" s="493">
        <f t="shared" si="71"/>
        <v>0</v>
      </c>
      <c r="O683" s="495" t="str">
        <f>IF($J667="TC",0,IF($J667="Nso",0,VLOOKUP($A664,'Class-9'!$B$9:$EX$108,80,0)))</f>
        <v/>
      </c>
    </row>
    <row r="684" spans="1:15" ht="42.75" customHeight="1" thickBot="1">
      <c r="A684" s="1084"/>
      <c r="B684" s="60" t="s">
        <v>79</v>
      </c>
      <c r="C684" s="1117" t="str">
        <f>'Class-9'!$CD$3</f>
        <v>SOCIAL SCIENCE</v>
      </c>
      <c r="D684" s="1118"/>
      <c r="E684" s="493">
        <f>IF($J667="TC",0,IF($J667="Nso",0,VLOOKUP($A664,'Class-9'!$B$9:$EX$108,81,0)))</f>
        <v>0</v>
      </c>
      <c r="F684" s="493">
        <f>IF($J667="TC",0,IF($J667="Nso",0,VLOOKUP($A664,'Class-9'!$B$9:$EX$108,82,0)))</f>
        <v>0</v>
      </c>
      <c r="G684" s="498">
        <f t="shared" si="68"/>
        <v>0</v>
      </c>
      <c r="H684" s="499">
        <f>IF($J667="TC",0,IF($J667="Nso",0,VLOOKUP($A664,'Class-9'!$B$9:$EX$108,84,0)))</f>
        <v>0</v>
      </c>
      <c r="I684" s="493">
        <f>IF($J667="TC",0,IF($J667="Nso",0,VLOOKUP($A664,'Class-9'!$B$9:$EX$108,85,0)))</f>
        <v>0</v>
      </c>
      <c r="J684" s="498">
        <f t="shared" si="69"/>
        <v>0</v>
      </c>
      <c r="K684" s="493">
        <f>IF($J667="TC",0,IF($J667="Nso",0,VLOOKUP($A664,'Class-9'!$B$9:$EX$108,87,0)))</f>
        <v>0</v>
      </c>
      <c r="L684" s="493">
        <f>IF($J667="Nso",0,VLOOKUP($A664,'Class-9'!$B$9:$EX$108,88,0))</f>
        <v>0</v>
      </c>
      <c r="M684" s="498">
        <f t="shared" si="70"/>
        <v>0</v>
      </c>
      <c r="N684" s="493">
        <f t="shared" si="71"/>
        <v>0</v>
      </c>
      <c r="O684" s="495" t="str">
        <f>IF($J667="TC",0,IF($J667="Nso",0,VLOOKUP($A664,'Class-9'!$B$9:$EX$108,94,0)))</f>
        <v/>
      </c>
    </row>
    <row r="685" spans="1:15" ht="36" customHeight="1">
      <c r="A685" s="1084"/>
      <c r="B685" s="60" t="s">
        <v>79</v>
      </c>
      <c r="C685" s="1119" t="s">
        <v>92</v>
      </c>
      <c r="D685" s="1120"/>
      <c r="E685" s="1121"/>
      <c r="F685" s="1125" t="s">
        <v>93</v>
      </c>
      <c r="G685" s="1126"/>
      <c r="H685" s="1127" t="s">
        <v>94</v>
      </c>
      <c r="I685" s="1128"/>
      <c r="J685" s="1129" t="s">
        <v>47</v>
      </c>
      <c r="K685" s="1130"/>
      <c r="L685" s="350" t="s">
        <v>114</v>
      </c>
      <c r="M685" s="1131" t="s">
        <v>45</v>
      </c>
      <c r="N685" s="1132"/>
      <c r="O685" s="61" t="s">
        <v>49</v>
      </c>
    </row>
    <row r="686" spans="1:15" ht="36" customHeight="1" thickBot="1">
      <c r="A686" s="1084"/>
      <c r="B686" s="60" t="s">
        <v>79</v>
      </c>
      <c r="C686" s="1122"/>
      <c r="D686" s="1123"/>
      <c r="E686" s="1124"/>
      <c r="F686" s="1133">
        <f>IF($J667="TC",0,IF($J667="Nso",0,VLOOKUP($A664,'Class-9'!$B$9:$EX$108,146,0)))</f>
        <v>0</v>
      </c>
      <c r="G686" s="1134"/>
      <c r="H686" s="1133">
        <f>IF($J667="TC",0,IF($J667="Nso",0,VLOOKUP($A664,'Class-9'!$B$9:$EX$108,147,0)))</f>
        <v>0</v>
      </c>
      <c r="I686" s="1134"/>
      <c r="J686" s="1135">
        <f>IF($J667="TC",0,IF($J667="Nso",0,VLOOKUP($A664,'Class-9'!$B$9:$EX$108,148,0)))</f>
        <v>0</v>
      </c>
      <c r="K686" s="1136"/>
      <c r="L686" s="349" t="str">
        <f>IF($J667="TC",0,IF($J667="Nso",0,VLOOKUP($A664,'Class-9'!$B$9:$EX$108,149,0)))</f>
        <v/>
      </c>
      <c r="M686" s="1137" t="str">
        <f>IF($J667="TC","TC",IF($J667="Nso","NSO",VLOOKUP($A664,'Class-9'!$B$9:$EX$108,150,0)))</f>
        <v/>
      </c>
      <c r="N686" s="1138"/>
      <c r="O686" s="123" t="str">
        <f>IF($J667="Nso",0,VLOOKUP($A664,'Class-9'!$B$9:$EX$108,152,0))</f>
        <v/>
      </c>
    </row>
    <row r="687" spans="1:15" ht="36" customHeight="1">
      <c r="A687" s="1084"/>
      <c r="B687" s="60" t="s">
        <v>79</v>
      </c>
      <c r="C687" s="1186" t="s">
        <v>65</v>
      </c>
      <c r="D687" s="1187"/>
      <c r="E687" s="1187"/>
      <c r="F687" s="1187"/>
      <c r="G687" s="1187"/>
      <c r="H687" s="1188"/>
      <c r="I687" s="1189" t="s">
        <v>66</v>
      </c>
      <c r="J687" s="1190"/>
      <c r="K687" s="1190"/>
      <c r="L687" s="124">
        <f>VLOOKUP($A664,'Class-9'!$B$9:$EX$108,143,0)</f>
        <v>0</v>
      </c>
      <c r="M687" s="1191" t="s">
        <v>126</v>
      </c>
      <c r="N687" s="1192"/>
      <c r="O687" s="1193"/>
    </row>
    <row r="688" spans="1:15" ht="36" customHeight="1" thickBot="1">
      <c r="A688" s="1084"/>
      <c r="B688" s="60" t="s">
        <v>79</v>
      </c>
      <c r="C688" s="1194" t="s">
        <v>60</v>
      </c>
      <c r="D688" s="1195"/>
      <c r="E688" s="1195"/>
      <c r="F688" s="1196" t="s">
        <v>197</v>
      </c>
      <c r="G688" s="1196"/>
      <c r="H688" s="351" t="s">
        <v>53</v>
      </c>
      <c r="I688" s="1197" t="s">
        <v>67</v>
      </c>
      <c r="J688" s="1198"/>
      <c r="K688" s="1198"/>
      <c r="L688" s="174">
        <f>VLOOKUP($A664,'Class-9'!$B$9:$EX$108,144,0)</f>
        <v>0</v>
      </c>
      <c r="M688" s="1199" t="str">
        <f>IF($J667="TC",0,IF($J667="Nso",0,VLOOKUP($A664,'Class-9'!$B$9:$EX$108,145,0)))</f>
        <v/>
      </c>
      <c r="N688" s="1200"/>
      <c r="O688" s="1201"/>
    </row>
    <row r="689" spans="1:15" ht="36" customHeight="1">
      <c r="A689" s="1084"/>
      <c r="B689" s="60" t="s">
        <v>79</v>
      </c>
      <c r="C689" s="1194"/>
      <c r="D689" s="1195"/>
      <c r="E689" s="1195"/>
      <c r="F689" s="1196"/>
      <c r="G689" s="1196"/>
      <c r="H689" s="490" t="s">
        <v>203</v>
      </c>
      <c r="I689" s="1202" t="s">
        <v>68</v>
      </c>
      <c r="J689" s="1203"/>
      <c r="K689" s="1203"/>
      <c r="L689" s="1204">
        <f>IF($J667="TC","Transferred",IF($J667="Nso","NameSeparated",VLOOKUP($A664,'Class-9'!$B$9:$EX$108,153,0)))</f>
        <v>0</v>
      </c>
      <c r="M689" s="1204"/>
      <c r="N689" s="1204"/>
      <c r="O689" s="1205"/>
    </row>
    <row r="690" spans="1:15" s="489" customFormat="1" ht="28.5" customHeight="1">
      <c r="A690" s="1084"/>
      <c r="B690" s="488" t="s">
        <v>79</v>
      </c>
      <c r="C690" s="1242" t="str">
        <f>'Class-9'!$CR$3</f>
        <v>Foundation Of Information Tech.</v>
      </c>
      <c r="D690" s="1243"/>
      <c r="E690" s="1244"/>
      <c r="F690" s="1245" t="str">
        <f>IF($J667="TC",0,IF($J667="Nso",0,VLOOKUP($A664,'Class-9'!$B$9:$GA$108,170,0)))</f>
        <v>0/200</v>
      </c>
      <c r="G690" s="1245"/>
      <c r="H690" s="491">
        <f>IF($J667="TC",0,IF($J667="Nso",0,VLOOKUP($A664,'Class-9'!$B$9:$GA$108,106,0)))</f>
        <v>0</v>
      </c>
      <c r="I690" s="1170" t="s">
        <v>81</v>
      </c>
      <c r="J690" s="1171"/>
      <c r="K690" s="1171"/>
      <c r="L690" s="1172">
        <f>'Class-9'!$T$2</f>
        <v>44676</v>
      </c>
      <c r="M690" s="1173"/>
      <c r="N690" s="1173"/>
      <c r="O690" s="1174"/>
    </row>
    <row r="691" spans="1:15" s="489" customFormat="1" ht="28.5" customHeight="1">
      <c r="A691" s="1084"/>
      <c r="B691" s="488" t="s">
        <v>79</v>
      </c>
      <c r="C691" s="1175" t="str">
        <f>'Class-9'!$DD$3</f>
        <v>Health &amp; Phy. Edu.</v>
      </c>
      <c r="D691" s="1169"/>
      <c r="E691" s="1169"/>
      <c r="F691" s="1263" t="str">
        <f>IF($J667="TC",0,IF($J667="Nso",0,VLOOKUP($A664,'Class-9'!$B$9:$GA$108,174,0)))</f>
        <v>0/200</v>
      </c>
      <c r="G691" s="1264"/>
      <c r="H691" s="491">
        <f>IF($J667="TC",0,IF($J667="Nso",0,VLOOKUP($A664,'Class-9'!$B$9:$GA$108,118,0)))</f>
        <v>0</v>
      </c>
      <c r="I691" s="1178"/>
      <c r="J691" s="1179"/>
      <c r="K691" s="1179"/>
      <c r="L691" s="1179"/>
      <c r="M691" s="1179"/>
      <c r="N691" s="1179"/>
      <c r="O691" s="1180"/>
    </row>
    <row r="692" spans="1:15" s="489" customFormat="1" ht="28.5" customHeight="1">
      <c r="A692" s="1084"/>
      <c r="B692" s="488" t="s">
        <v>79</v>
      </c>
      <c r="C692" s="1184" t="str">
        <f>'Class-9'!$DP$3</f>
        <v>S.U.P.W.</v>
      </c>
      <c r="D692" s="1185"/>
      <c r="E692" s="1185"/>
      <c r="F692" s="1263" t="str">
        <f>IF($J667="TC",0,IF($J667="Nso",0,VLOOKUP($A664,'Class-9'!$B$9:$GA$108,178,0)))</f>
        <v>0/100</v>
      </c>
      <c r="G692" s="1264"/>
      <c r="H692" s="491">
        <f>IF($J667="TC",0,IF($J667="Nso",0,VLOOKUP($A664,'Class-9'!$B$9:$GA$108,124,0)))</f>
        <v>0</v>
      </c>
      <c r="I692" s="1181"/>
      <c r="J692" s="1182"/>
      <c r="K692" s="1182"/>
      <c r="L692" s="1182"/>
      <c r="M692" s="1182"/>
      <c r="N692" s="1182"/>
      <c r="O692" s="1183"/>
    </row>
    <row r="693" spans="1:15" s="489" customFormat="1" ht="28.5" customHeight="1">
      <c r="A693" s="1084"/>
      <c r="B693" s="488"/>
      <c r="C693" s="1184" t="str">
        <f>'Class-9'!$DV$3</f>
        <v>ART EDUCATION</v>
      </c>
      <c r="D693" s="1185"/>
      <c r="E693" s="1185"/>
      <c r="F693" s="1263" t="str">
        <f>IF($J666="TC",0,IF($J666="Nso",0,VLOOKUP($A664,'Class-9'!$B$9:$GA$108,182,0)))</f>
        <v>0/100</v>
      </c>
      <c r="G693" s="1264"/>
      <c r="H693" s="491">
        <f>IF($J666="TC",0,IF($J666="Nso",0,VLOOKUP($A664,'Class-9'!$B$9:$GA$108,130,0)))</f>
        <v>0</v>
      </c>
      <c r="I693" s="1237" t="s">
        <v>95</v>
      </c>
      <c r="J693" s="1221"/>
      <c r="K693" s="1221"/>
      <c r="L693" s="1221"/>
      <c r="M693" s="1221"/>
      <c r="N693" s="1221"/>
      <c r="O693" s="1222"/>
    </row>
    <row r="694" spans="1:15" s="489" customFormat="1" ht="28.5" customHeight="1" thickBot="1">
      <c r="A694" s="1084"/>
      <c r="B694" s="488" t="s">
        <v>79</v>
      </c>
      <c r="C694" s="1238" t="str">
        <f>'Class-9'!$EB$3</f>
        <v>H &amp; C RAJ</v>
      </c>
      <c r="D694" s="1239"/>
      <c r="E694" s="1239"/>
      <c r="F694" s="1251" t="str">
        <f>IF($J667="TC",0,IF($J667="Nso",0,VLOOKUP($A664,'Class-9'!$B$9:$GZ$108,186,0)))</f>
        <v>0/200</v>
      </c>
      <c r="G694" s="1252"/>
      <c r="H694" s="492">
        <f>IF($J667="TC",0,IF($J667="Nso",0,VLOOKUP($A664,'Class-9'!$B$9:$GAZ$108,142,0)))</f>
        <v>0</v>
      </c>
      <c r="I694" s="1237" t="s">
        <v>74</v>
      </c>
      <c r="J694" s="1221"/>
      <c r="K694" s="1221"/>
      <c r="L694" s="1221"/>
      <c r="M694" s="1221"/>
      <c r="N694" s="1221"/>
      <c r="O694" s="1222"/>
    </row>
    <row r="695" spans="1:15" ht="28.5" customHeight="1">
      <c r="A695" s="1084"/>
      <c r="B695" s="49" t="s">
        <v>79</v>
      </c>
      <c r="C695" s="1209" t="s">
        <v>205</v>
      </c>
      <c r="D695" s="1210"/>
      <c r="E695" s="1211"/>
      <c r="F695" s="1253" t="s">
        <v>206</v>
      </c>
      <c r="G695" s="1254"/>
      <c r="H695" s="500" t="s">
        <v>34</v>
      </c>
      <c r="I695" s="1220" t="s">
        <v>75</v>
      </c>
      <c r="J695" s="1221"/>
      <c r="K695" s="1221"/>
      <c r="L695" s="1221"/>
      <c r="M695" s="1221"/>
      <c r="N695" s="1221"/>
      <c r="O695" s="1222"/>
    </row>
    <row r="696" spans="1:15" ht="28.5" customHeight="1">
      <c r="A696" s="1084"/>
      <c r="B696" s="49" t="s">
        <v>79</v>
      </c>
      <c r="C696" s="1212"/>
      <c r="D696" s="1213"/>
      <c r="E696" s="1214"/>
      <c r="F696" s="1246" t="s">
        <v>207</v>
      </c>
      <c r="G696" s="1247"/>
      <c r="H696" s="501" t="s">
        <v>204</v>
      </c>
      <c r="I696" s="1225" t="s">
        <v>76</v>
      </c>
      <c r="J696" s="1226"/>
      <c r="K696" s="1226"/>
      <c r="L696" s="1226"/>
      <c r="M696" s="1226"/>
      <c r="N696" s="1226"/>
      <c r="O696" s="1227"/>
    </row>
    <row r="697" spans="1:15" ht="28.5" customHeight="1">
      <c r="A697" s="1084"/>
      <c r="B697" s="49" t="s">
        <v>79</v>
      </c>
      <c r="C697" s="1212"/>
      <c r="D697" s="1213"/>
      <c r="E697" s="1214"/>
      <c r="F697" s="1246" t="s">
        <v>211</v>
      </c>
      <c r="G697" s="1247"/>
      <c r="H697" s="501" t="s">
        <v>69</v>
      </c>
      <c r="I697" s="1228"/>
      <c r="J697" s="1229"/>
      <c r="K697" s="1229"/>
      <c r="L697" s="1229"/>
      <c r="M697" s="1229"/>
      <c r="N697" s="1229"/>
      <c r="O697" s="1230"/>
    </row>
    <row r="698" spans="1:15" ht="28.5" customHeight="1">
      <c r="A698" s="1084"/>
      <c r="B698" s="49" t="s">
        <v>79</v>
      </c>
      <c r="C698" s="1212"/>
      <c r="D698" s="1213"/>
      <c r="E698" s="1214"/>
      <c r="F698" s="1246" t="s">
        <v>212</v>
      </c>
      <c r="G698" s="1247"/>
      <c r="H698" s="501" t="s">
        <v>70</v>
      </c>
      <c r="I698" s="1228"/>
      <c r="J698" s="1229"/>
      <c r="K698" s="1229"/>
      <c r="L698" s="1229"/>
      <c r="M698" s="1229"/>
      <c r="N698" s="1229"/>
      <c r="O698" s="1230"/>
    </row>
    <row r="699" spans="1:15" ht="28.5" customHeight="1">
      <c r="A699" s="1084"/>
      <c r="B699" s="49" t="s">
        <v>79</v>
      </c>
      <c r="C699" s="1212"/>
      <c r="D699" s="1213"/>
      <c r="E699" s="1214"/>
      <c r="F699" s="1246" t="s">
        <v>125</v>
      </c>
      <c r="G699" s="1247"/>
      <c r="H699" s="501" t="s">
        <v>72</v>
      </c>
      <c r="I699" s="1231" t="s">
        <v>96</v>
      </c>
      <c r="J699" s="1232"/>
      <c r="K699" s="1232"/>
      <c r="L699" s="1232"/>
      <c r="M699" s="1232"/>
      <c r="N699" s="1232"/>
      <c r="O699" s="1233"/>
    </row>
    <row r="700" spans="1:15" ht="28.5" customHeight="1" thickBot="1">
      <c r="A700" s="1084"/>
      <c r="B700" s="62" t="s">
        <v>79</v>
      </c>
      <c r="C700" s="1215"/>
      <c r="D700" s="1216"/>
      <c r="E700" s="1217"/>
      <c r="F700" s="1248" t="s">
        <v>208</v>
      </c>
      <c r="G700" s="1249"/>
      <c r="H700" s="502" t="s">
        <v>71</v>
      </c>
      <c r="I700" s="1234"/>
      <c r="J700" s="1235"/>
      <c r="K700" s="1235"/>
      <c r="L700" s="1235"/>
      <c r="M700" s="1235"/>
      <c r="N700" s="1235"/>
      <c r="O700" s="1236"/>
    </row>
    <row r="701" spans="1:15" ht="117.75" customHeight="1" thickTop="1">
      <c r="A701" s="1250"/>
      <c r="B701" s="1250"/>
      <c r="C701" s="1250"/>
      <c r="D701" s="1250"/>
      <c r="E701" s="1250"/>
      <c r="F701" s="1250"/>
      <c r="G701" s="1250"/>
      <c r="H701" s="1250"/>
      <c r="I701" s="1250"/>
      <c r="J701" s="1250"/>
      <c r="K701" s="1250"/>
      <c r="L701" s="1250"/>
      <c r="M701" s="1250"/>
      <c r="N701" s="1250"/>
      <c r="O701" s="1250"/>
    </row>
    <row r="702" spans="1:15">
      <c r="B702" s="505"/>
      <c r="C702" s="506"/>
      <c r="D702" s="506"/>
      <c r="E702" s="506"/>
      <c r="F702" s="506"/>
      <c r="G702" s="506"/>
      <c r="H702" s="506"/>
      <c r="I702" s="506"/>
      <c r="J702" s="506"/>
      <c r="K702" s="506"/>
      <c r="L702" s="506"/>
      <c r="M702" s="506"/>
      <c r="N702" s="506"/>
      <c r="O702" s="506"/>
    </row>
    <row r="703" spans="1:15" ht="24.75" customHeight="1" thickBot="1">
      <c r="A703" s="504">
        <f>A664+1</f>
        <v>19</v>
      </c>
      <c r="B703" s="1083" t="s">
        <v>56</v>
      </c>
      <c r="C703" s="1083"/>
      <c r="D703" s="1083"/>
      <c r="E703" s="1083"/>
      <c r="F703" s="1083"/>
      <c r="G703" s="1083"/>
      <c r="H703" s="1083"/>
      <c r="I703" s="1083"/>
      <c r="J703" s="1083"/>
      <c r="K703" s="1083"/>
      <c r="L703" s="1083"/>
      <c r="M703" s="1083"/>
      <c r="N703" s="1083"/>
      <c r="O703" s="1083"/>
    </row>
    <row r="704" spans="1:15" ht="68.25" customHeight="1" thickTop="1">
      <c r="A704" s="1084"/>
      <c r="B704" s="1085"/>
      <c r="C704" s="1086"/>
      <c r="D704" s="1089" t="str">
        <f>Master!$E$8</f>
        <v>Govt. Sr. Secondary School Raimalwada</v>
      </c>
      <c r="E704" s="1090"/>
      <c r="F704" s="1090"/>
      <c r="G704" s="1090"/>
      <c r="H704" s="1090"/>
      <c r="I704" s="1090"/>
      <c r="J704" s="1090"/>
      <c r="K704" s="1090"/>
      <c r="L704" s="1090"/>
      <c r="M704" s="1090"/>
      <c r="N704" s="1090"/>
      <c r="O704" s="1091"/>
    </row>
    <row r="705" spans="1:16" ht="36" customHeight="1" thickBot="1">
      <c r="A705" s="1084"/>
      <c r="B705" s="1087"/>
      <c r="C705" s="1088"/>
      <c r="D705" s="1092" t="str">
        <f>Master!$E$11</f>
        <v>P.S.-Bapini (Jodhpur)</v>
      </c>
      <c r="E705" s="1093"/>
      <c r="F705" s="1093"/>
      <c r="G705" s="1093"/>
      <c r="H705" s="1093"/>
      <c r="I705" s="1093"/>
      <c r="J705" s="1093"/>
      <c r="K705" s="1093"/>
      <c r="L705" s="1093"/>
      <c r="M705" s="1093"/>
      <c r="N705" s="1093"/>
      <c r="O705" s="1094"/>
    </row>
    <row r="706" spans="1:16" ht="36" customHeight="1">
      <c r="A706" s="1084"/>
      <c r="B706" s="352"/>
      <c r="C706" s="1095" t="s">
        <v>188</v>
      </c>
      <c r="D706" s="1096"/>
      <c r="E706" s="1096"/>
      <c r="F706" s="1096"/>
      <c r="G706" s="1097"/>
      <c r="H706" s="1104" t="s">
        <v>161</v>
      </c>
      <c r="I706" s="1104"/>
      <c r="J706" s="1107">
        <f>VLOOKUP($A703,'Class-9'!$B$9:$K$108,6)</f>
        <v>0</v>
      </c>
      <c r="K706" s="1108"/>
      <c r="L706" s="1113" t="s">
        <v>77</v>
      </c>
      <c r="M706" s="1114"/>
      <c r="N706" s="1115" t="str">
        <f>Master!$E$14</f>
        <v>08151106901</v>
      </c>
      <c r="O706" s="1116"/>
    </row>
    <row r="707" spans="1:16" ht="36" customHeight="1">
      <c r="A707" s="1084"/>
      <c r="B707" s="47"/>
      <c r="C707" s="1098"/>
      <c r="D707" s="1099"/>
      <c r="E707" s="1099"/>
      <c r="F707" s="1099"/>
      <c r="G707" s="1100"/>
      <c r="H707" s="1105"/>
      <c r="I707" s="1105"/>
      <c r="J707" s="1109"/>
      <c r="K707" s="1110"/>
      <c r="L707" s="1071" t="s">
        <v>73</v>
      </c>
      <c r="M707" s="1072"/>
      <c r="N707" s="1072"/>
      <c r="O707" s="1073"/>
      <c r="P707" s="165" t="s">
        <v>196</v>
      </c>
    </row>
    <row r="708" spans="1:16" ht="36" customHeight="1" thickBot="1">
      <c r="A708" s="1084"/>
      <c r="B708" s="47"/>
      <c r="C708" s="1101"/>
      <c r="D708" s="1102"/>
      <c r="E708" s="1102"/>
      <c r="F708" s="1102"/>
      <c r="G708" s="1103"/>
      <c r="H708" s="1106"/>
      <c r="I708" s="1106"/>
      <c r="J708" s="1111"/>
      <c r="K708" s="1112"/>
      <c r="L708" s="1074" t="s">
        <v>57</v>
      </c>
      <c r="M708" s="1075"/>
      <c r="N708" s="1076" t="str">
        <f>Master!$E$6</f>
        <v>2021-22</v>
      </c>
      <c r="O708" s="1077"/>
    </row>
    <row r="709" spans="1:16" ht="42.75" customHeight="1">
      <c r="A709" s="1084"/>
      <c r="B709" s="49" t="s">
        <v>79</v>
      </c>
      <c r="C709" s="1255" t="s">
        <v>22</v>
      </c>
      <c r="D709" s="1256"/>
      <c r="E709" s="1256"/>
      <c r="F709" s="1257"/>
      <c r="G709" s="485" t="s">
        <v>186</v>
      </c>
      <c r="H709" s="1258">
        <f>VLOOKUP($A703,'Class-9'!$B$9:$EX$108,4,0)</f>
        <v>0</v>
      </c>
      <c r="I709" s="1258"/>
      <c r="J709" s="1258"/>
      <c r="K709" s="1258"/>
      <c r="L709" s="1258"/>
      <c r="M709" s="1258"/>
      <c r="N709" s="1258"/>
      <c r="O709" s="1259"/>
    </row>
    <row r="710" spans="1:16" ht="42.75" customHeight="1">
      <c r="A710" s="1084"/>
      <c r="B710" s="49" t="s">
        <v>79</v>
      </c>
      <c r="C710" s="1260" t="s">
        <v>24</v>
      </c>
      <c r="D710" s="1261"/>
      <c r="E710" s="1261"/>
      <c r="F710" s="1262"/>
      <c r="G710" s="486" t="s">
        <v>186</v>
      </c>
      <c r="H710" s="1265">
        <f>VLOOKUP($A703,'Class-9'!$B$9:$EX$108,7,0)</f>
        <v>0</v>
      </c>
      <c r="I710" s="1265"/>
      <c r="J710" s="1265"/>
      <c r="K710" s="1265"/>
      <c r="L710" s="1265"/>
      <c r="M710" s="1265"/>
      <c r="N710" s="1265"/>
      <c r="O710" s="1266"/>
    </row>
    <row r="711" spans="1:16" ht="42.75" customHeight="1">
      <c r="A711" s="1084"/>
      <c r="B711" s="49" t="s">
        <v>79</v>
      </c>
      <c r="C711" s="1260" t="s">
        <v>25</v>
      </c>
      <c r="D711" s="1261"/>
      <c r="E711" s="1261"/>
      <c r="F711" s="1262"/>
      <c r="G711" s="486" t="s">
        <v>186</v>
      </c>
      <c r="H711" s="1265">
        <f>VLOOKUP($A703,'Class-9'!$B$9:$EX$108,8,0)</f>
        <v>0</v>
      </c>
      <c r="I711" s="1265"/>
      <c r="J711" s="1265"/>
      <c r="K711" s="1265"/>
      <c r="L711" s="1265"/>
      <c r="M711" s="1265"/>
      <c r="N711" s="1265"/>
      <c r="O711" s="1266"/>
    </row>
    <row r="712" spans="1:16" ht="42.75" customHeight="1">
      <c r="A712" s="1084"/>
      <c r="B712" s="49" t="s">
        <v>79</v>
      </c>
      <c r="C712" s="1260" t="s">
        <v>58</v>
      </c>
      <c r="D712" s="1261"/>
      <c r="E712" s="1261"/>
      <c r="F712" s="1262"/>
      <c r="G712" s="486" t="s">
        <v>186</v>
      </c>
      <c r="H712" s="1265">
        <f>VLOOKUP($A703,'Class-9'!$B$9:$EX$108,9,0)</f>
        <v>0</v>
      </c>
      <c r="I712" s="1265"/>
      <c r="J712" s="1265"/>
      <c r="K712" s="1265"/>
      <c r="L712" s="1265"/>
      <c r="M712" s="1265"/>
      <c r="N712" s="1265"/>
      <c r="O712" s="1266"/>
    </row>
    <row r="713" spans="1:16" ht="42.75" customHeight="1">
      <c r="A713" s="1084"/>
      <c r="B713" s="49" t="s">
        <v>79</v>
      </c>
      <c r="C713" s="1260" t="s">
        <v>59</v>
      </c>
      <c r="D713" s="1261"/>
      <c r="E713" s="1261"/>
      <c r="F713" s="1262"/>
      <c r="G713" s="486" t="s">
        <v>186</v>
      </c>
      <c r="H713" s="1281" t="str">
        <f>CONCATENATE('Class-9'!$G$4,'Class-9'!$J$4)</f>
        <v>9(A)</v>
      </c>
      <c r="I713" s="1265"/>
      <c r="J713" s="1265"/>
      <c r="K713" s="1265"/>
      <c r="L713" s="1265"/>
      <c r="M713" s="1265"/>
      <c r="N713" s="1265"/>
      <c r="O713" s="1266"/>
    </row>
    <row r="714" spans="1:16" ht="42.75" customHeight="1" thickBot="1">
      <c r="A714" s="1084"/>
      <c r="B714" s="49" t="s">
        <v>79</v>
      </c>
      <c r="C714" s="1282" t="s">
        <v>27</v>
      </c>
      <c r="D714" s="1283"/>
      <c r="E714" s="1283"/>
      <c r="F714" s="1284"/>
      <c r="G714" s="487" t="s">
        <v>186</v>
      </c>
      <c r="H714" s="1285">
        <f>VLOOKUP($A703,'Class-9'!$B$9:$EX$108,10,0)</f>
        <v>0</v>
      </c>
      <c r="I714" s="1285"/>
      <c r="J714" s="1285"/>
      <c r="K714" s="1285"/>
      <c r="L714" s="1285"/>
      <c r="M714" s="1285"/>
      <c r="N714" s="1285"/>
      <c r="O714" s="1286"/>
    </row>
    <row r="715" spans="1:16" ht="42.75" customHeight="1">
      <c r="A715" s="1084"/>
      <c r="B715" s="60" t="s">
        <v>79</v>
      </c>
      <c r="C715" s="1287" t="s">
        <v>60</v>
      </c>
      <c r="D715" s="1288"/>
      <c r="E715" s="1267" t="s">
        <v>83</v>
      </c>
      <c r="F715" s="1267" t="s">
        <v>84</v>
      </c>
      <c r="G715" s="1274" t="s">
        <v>33</v>
      </c>
      <c r="H715" s="1276" t="s">
        <v>61</v>
      </c>
      <c r="I715" s="1276"/>
      <c r="J715" s="1277"/>
      <c r="K715" s="1278" t="s">
        <v>100</v>
      </c>
      <c r="L715" s="1279"/>
      <c r="M715" s="1280"/>
      <c r="N715" s="1267" t="s">
        <v>91</v>
      </c>
      <c r="O715" s="1269" t="s">
        <v>209</v>
      </c>
    </row>
    <row r="716" spans="1:16" ht="42.75" customHeight="1">
      <c r="A716" s="1084"/>
      <c r="B716" s="60"/>
      <c r="C716" s="1289"/>
      <c r="D716" s="1290"/>
      <c r="E716" s="1268"/>
      <c r="F716" s="1268"/>
      <c r="G716" s="1275"/>
      <c r="H716" s="479" t="s">
        <v>32</v>
      </c>
      <c r="I716" s="480" t="s">
        <v>199</v>
      </c>
      <c r="J716" s="481" t="s">
        <v>33</v>
      </c>
      <c r="K716" s="479" t="s">
        <v>32</v>
      </c>
      <c r="L716" s="480" t="s">
        <v>199</v>
      </c>
      <c r="M716" s="481" t="s">
        <v>33</v>
      </c>
      <c r="N716" s="1268"/>
      <c r="O716" s="1270"/>
    </row>
    <row r="717" spans="1:16" ht="42.75" customHeight="1" thickBot="1">
      <c r="A717" s="1084"/>
      <c r="B717" s="60" t="s">
        <v>79</v>
      </c>
      <c r="C717" s="1272" t="s">
        <v>62</v>
      </c>
      <c r="D717" s="1273"/>
      <c r="E717" s="346">
        <f>'Class-9'!$L$7</f>
        <v>20</v>
      </c>
      <c r="F717" s="346">
        <f>'Class-9'!$M$7</f>
        <v>20</v>
      </c>
      <c r="G717" s="348">
        <f>SUM(E717:F717)</f>
        <v>40</v>
      </c>
      <c r="H717" s="346">
        <f>'Class-9'!$O$7</f>
        <v>48</v>
      </c>
      <c r="I717" s="346">
        <f>'Class-9'!$P$7</f>
        <v>12</v>
      </c>
      <c r="J717" s="348">
        <f>SUM(H717:I717)</f>
        <v>60</v>
      </c>
      <c r="K717" s="346">
        <f>'Class-9'!$R$7</f>
        <v>80</v>
      </c>
      <c r="L717" s="346">
        <f>'Class-9'!$S$7</f>
        <v>20</v>
      </c>
      <c r="M717" s="348">
        <f>SUM(K717:L717)</f>
        <v>100</v>
      </c>
      <c r="N717" s="191">
        <f>SUM(G717,J717,M717)</f>
        <v>200</v>
      </c>
      <c r="O717" s="1271"/>
    </row>
    <row r="718" spans="1:16" ht="42.75" customHeight="1">
      <c r="A718" s="1084"/>
      <c r="B718" s="60" t="s">
        <v>79</v>
      </c>
      <c r="C718" s="1141" t="str">
        <f>'Class-9'!$L$3</f>
        <v>HINDI</v>
      </c>
      <c r="D718" s="1142"/>
      <c r="E718" s="493">
        <f>IF($J706="TC",0,IF($J706="Nso",0,VLOOKUP($A703,'Class-9'!$B$9:$EX$108,11,0)))</f>
        <v>0</v>
      </c>
      <c r="F718" s="493">
        <f>IF($J706="TC",0,IF($J706="Nso",0,VLOOKUP($A703,'Class-9'!$B$9:$EX$108,12,0)))</f>
        <v>0</v>
      </c>
      <c r="G718" s="494">
        <f>E718+F718</f>
        <v>0</v>
      </c>
      <c r="H718" s="493">
        <f>IF($J706="TC",0,IF($J706="Nso",0,VLOOKUP($A703,'Class-9'!$B$9:$EX$108,14,0)))</f>
        <v>0</v>
      </c>
      <c r="I718" s="493">
        <f>IF($J706="TC",0,IF($J706="Nso",0,VLOOKUP($A703,'Class-9'!$B$9:$EX$108,15,0)))</f>
        <v>0</v>
      </c>
      <c r="J718" s="494">
        <f>H718+I718</f>
        <v>0</v>
      </c>
      <c r="K718" s="493">
        <f>IF($J706="TC",0,IF($J706="Nso",0,VLOOKUP($A703,'Class-9'!$B$9:$EX$108,17,0)))</f>
        <v>0</v>
      </c>
      <c r="L718" s="493">
        <f>IF($J706="Nso",0,VLOOKUP($A703,'Class-9'!$B$9:$EX$108,18,0))</f>
        <v>0</v>
      </c>
      <c r="M718" s="494">
        <f>K718+L718</f>
        <v>0</v>
      </c>
      <c r="N718" s="493">
        <f>G718+J718+M718</f>
        <v>0</v>
      </c>
      <c r="O718" s="495" t="str">
        <f>IF($J706="TC",0,IF($J706="Nso",0,VLOOKUP($A703,'Class-9'!$B$9:$EX$108,24,0)))</f>
        <v/>
      </c>
    </row>
    <row r="719" spans="1:16" ht="42.75" customHeight="1">
      <c r="A719" s="1084"/>
      <c r="B719" s="60" t="s">
        <v>79</v>
      </c>
      <c r="C719" s="1143" t="str">
        <f>'Class-9'!$Z$3</f>
        <v>ENGLISH</v>
      </c>
      <c r="D719" s="1144"/>
      <c r="E719" s="493">
        <f>IF($J706="TC",0,IF($J706="Nso",0,VLOOKUP($A703,'Class-9'!$B$9:$EX$108,25,0)))</f>
        <v>0</v>
      </c>
      <c r="F719" s="493">
        <f>IF($J706="TC",0,IF($J706="Nso",0,VLOOKUP($A703,'Class-9'!$B$9:$EX$108,26,0)))</f>
        <v>0</v>
      </c>
      <c r="G719" s="496">
        <f t="shared" ref="G719:G723" si="72">E719+F719</f>
        <v>0</v>
      </c>
      <c r="H719" s="497">
        <f>IF($J706="TC",0,IF($J706="Nso",0,VLOOKUP($A703,'Class-9'!$B$9:$EX$108,28,0)))</f>
        <v>0</v>
      </c>
      <c r="I719" s="493">
        <f>IF($J706="TC",0,IF($J706="Nso",0,VLOOKUP($A703,'Class-9'!$B$9:$EX$108,29,0)))</f>
        <v>0</v>
      </c>
      <c r="J719" s="496">
        <f t="shared" ref="J719:J723" si="73">H719+I719</f>
        <v>0</v>
      </c>
      <c r="K719" s="493">
        <f>IF($J706="TC",0,IF($J706="Nso",0,VLOOKUP($A703,'Class-9'!$B$9:$EX$108,31,0)))</f>
        <v>0</v>
      </c>
      <c r="L719" s="493">
        <f>IF($J706="Nso",0,VLOOKUP($A703,'Class-9'!$B$9:$EX$108,32,0))</f>
        <v>0</v>
      </c>
      <c r="M719" s="496">
        <f t="shared" ref="M719:M723" si="74">K719+L719</f>
        <v>0</v>
      </c>
      <c r="N719" s="493">
        <f t="shared" ref="N719:N723" si="75">G719+J719+M719</f>
        <v>0</v>
      </c>
      <c r="O719" s="495" t="str">
        <f>IF($J706="TC",0,IF($J706="Nso",0,VLOOKUP($A703,'Class-9'!$B$9:$EX$108,38,0)))</f>
        <v/>
      </c>
    </row>
    <row r="720" spans="1:16" ht="42.75" customHeight="1">
      <c r="A720" s="1084"/>
      <c r="B720" s="60" t="s">
        <v>79</v>
      </c>
      <c r="C720" s="1143" t="str">
        <f>'Class-9'!$AN$3</f>
        <v>SANSKRIT</v>
      </c>
      <c r="D720" s="1144"/>
      <c r="E720" s="493">
        <f>IF($J706="TC",0,IF($J706="Nso",0,VLOOKUP($A703,'Class-9'!$B$9:$EX$108,39,0)))</f>
        <v>0</v>
      </c>
      <c r="F720" s="493">
        <f>IF($J706="TC",0,IF($J706="TC",0,IF($J706="Nso",0,VLOOKUP($A703,'Class-9'!$B$9:$EX$108,40,0))))</f>
        <v>0</v>
      </c>
      <c r="G720" s="496">
        <f t="shared" si="72"/>
        <v>0</v>
      </c>
      <c r="H720" s="497">
        <f>IF($J706="TC",0,IF($J706="Nso",0,VLOOKUP($A703,'Class-9'!$B$9:$EX$108,42,0)))</f>
        <v>0</v>
      </c>
      <c r="I720" s="493">
        <f>IF($J706="TC",0,IF($J706="Nso",0,VLOOKUP($A703,'Class-9'!$B$9:$EX$108,43,0)))</f>
        <v>0</v>
      </c>
      <c r="J720" s="496">
        <f t="shared" si="73"/>
        <v>0</v>
      </c>
      <c r="K720" s="493">
        <f>IF($J706="TC",0,IF($J706="Nso",0,VLOOKUP($A703,'Class-9'!$B$9:$EX$108,45,0)))</f>
        <v>0</v>
      </c>
      <c r="L720" s="493">
        <f>IF($J706="Nso",0,VLOOKUP($A703,'Class-9'!$B$9:$EX$108,46,0))</f>
        <v>0</v>
      </c>
      <c r="M720" s="496">
        <f t="shared" si="74"/>
        <v>0</v>
      </c>
      <c r="N720" s="493">
        <f t="shared" si="75"/>
        <v>0</v>
      </c>
      <c r="O720" s="495" t="str">
        <f>IF($J706="TC",0,IF($J706="Nso",0,VLOOKUP($A703,'Class-9'!$B$9:$EX$108,52,0)))</f>
        <v/>
      </c>
    </row>
    <row r="721" spans="1:15" ht="42.75" customHeight="1">
      <c r="A721" s="1084"/>
      <c r="B721" s="60" t="s">
        <v>79</v>
      </c>
      <c r="C721" s="1143" t="str">
        <f>'Class-9'!$BB$3</f>
        <v>SCIENCE</v>
      </c>
      <c r="D721" s="1144"/>
      <c r="E721" s="493">
        <f>IF($J706="TC",0,IF($J706="Nso",0,VLOOKUP($A703,'Class-9'!$B$9:$EX$108,53,0)))</f>
        <v>0</v>
      </c>
      <c r="F721" s="493">
        <f>IF($J706="TC",0,IF($J706="Nso",0,VLOOKUP($A703,'Class-9'!$B$9:$EX$108,54,0)))</f>
        <v>0</v>
      </c>
      <c r="G721" s="496">
        <f t="shared" si="72"/>
        <v>0</v>
      </c>
      <c r="H721" s="497">
        <f>IF($J706="TC",0,IF($J706="Nso",0,VLOOKUP($A703,'Class-9'!$B$9:$EX$108,56,0)))</f>
        <v>0</v>
      </c>
      <c r="I721" s="493">
        <f>IF($J706="TC",0,IF($J706="Nso",0,VLOOKUP($A703,'Class-9'!$B$9:$EX$108,57,0)))</f>
        <v>0</v>
      </c>
      <c r="J721" s="496">
        <f t="shared" si="73"/>
        <v>0</v>
      </c>
      <c r="K721" s="493">
        <f>IF($J706="TC",0,IF($J706="Nso",0,VLOOKUP($A703,'Class-9'!$B$9:$EX$108,59,0)))</f>
        <v>0</v>
      </c>
      <c r="L721" s="493">
        <f>IF($J706="Nso",0,VLOOKUP($A703,'Class-9'!$B$9:$EX$108,60,0))</f>
        <v>0</v>
      </c>
      <c r="M721" s="496">
        <f t="shared" si="74"/>
        <v>0</v>
      </c>
      <c r="N721" s="493">
        <f t="shared" si="75"/>
        <v>0</v>
      </c>
      <c r="O721" s="495" t="str">
        <f>IF($J706="TC",0,IF($J706="Nso",0,VLOOKUP($A703,'Class-9'!$B$9:$EX$108,66,0)))</f>
        <v/>
      </c>
    </row>
    <row r="722" spans="1:15" ht="42.75" customHeight="1">
      <c r="A722" s="1084"/>
      <c r="B722" s="60" t="s">
        <v>79</v>
      </c>
      <c r="C722" s="1143" t="str">
        <f>'Class-9'!$BP$3</f>
        <v>MATHEMATICS</v>
      </c>
      <c r="D722" s="1144"/>
      <c r="E722" s="493">
        <f>IF($J706="TC",0,IF($J706="Nso",0,VLOOKUP($A703,'Class-9'!$B$9:$EX$108,67,0)))</f>
        <v>0</v>
      </c>
      <c r="F722" s="493">
        <f>IF($J706="TC",0,IF($J706="Nso",0,VLOOKUP($A703,'Class-9'!$B$9:$EX$108,68,0)))</f>
        <v>0</v>
      </c>
      <c r="G722" s="496">
        <f t="shared" si="72"/>
        <v>0</v>
      </c>
      <c r="H722" s="497">
        <f>IF($J706="TC",0,IF($J706="Nso",0,VLOOKUP($A703,'Class-9'!$B$9:$EX$108,70,0)))</f>
        <v>0</v>
      </c>
      <c r="I722" s="493">
        <f>IF($J706="TC",0,IF($J706="Nso",0,VLOOKUP($A703,'Class-9'!$B$9:$EX$108,71,0)))</f>
        <v>0</v>
      </c>
      <c r="J722" s="496">
        <f t="shared" si="73"/>
        <v>0</v>
      </c>
      <c r="K722" s="493">
        <f>IF($J706="TC",0,IF($J706="Nso",0,VLOOKUP($A703,'Class-9'!$B$9:$EX$108,73,0)))</f>
        <v>0</v>
      </c>
      <c r="L722" s="493">
        <f>IF($J706="Nso",0,VLOOKUP($A703,'Class-9'!$B$9:$EX$108,74,0))</f>
        <v>0</v>
      </c>
      <c r="M722" s="496">
        <f t="shared" si="74"/>
        <v>0</v>
      </c>
      <c r="N722" s="493">
        <f t="shared" si="75"/>
        <v>0</v>
      </c>
      <c r="O722" s="495" t="str">
        <f>IF($J706="TC",0,IF($J706="Nso",0,VLOOKUP($A703,'Class-9'!$B$9:$EX$108,80,0)))</f>
        <v/>
      </c>
    </row>
    <row r="723" spans="1:15" ht="42.75" customHeight="1" thickBot="1">
      <c r="A723" s="1084"/>
      <c r="B723" s="60" t="s">
        <v>79</v>
      </c>
      <c r="C723" s="1117" t="str">
        <f>'Class-9'!$CD$3</f>
        <v>SOCIAL SCIENCE</v>
      </c>
      <c r="D723" s="1118"/>
      <c r="E723" s="493">
        <f>IF($J706="TC",0,IF($J706="Nso",0,VLOOKUP($A703,'Class-9'!$B$9:$EX$108,81,0)))</f>
        <v>0</v>
      </c>
      <c r="F723" s="493">
        <f>IF($J706="TC",0,IF($J706="Nso",0,VLOOKUP($A703,'Class-9'!$B$9:$EX$108,82,0)))</f>
        <v>0</v>
      </c>
      <c r="G723" s="498">
        <f t="shared" si="72"/>
        <v>0</v>
      </c>
      <c r="H723" s="499">
        <f>IF($J706="TC",0,IF($J706="Nso",0,VLOOKUP($A703,'Class-9'!$B$9:$EX$108,84,0)))</f>
        <v>0</v>
      </c>
      <c r="I723" s="493">
        <f>IF($J706="TC",0,IF($J706="Nso",0,VLOOKUP($A703,'Class-9'!$B$9:$EX$108,85,0)))</f>
        <v>0</v>
      </c>
      <c r="J723" s="498">
        <f t="shared" si="73"/>
        <v>0</v>
      </c>
      <c r="K723" s="493">
        <f>IF($J706="TC",0,IF($J706="Nso",0,VLOOKUP($A703,'Class-9'!$B$9:$EX$108,87,0)))</f>
        <v>0</v>
      </c>
      <c r="L723" s="493">
        <f>IF($J706="Nso",0,VLOOKUP($A703,'Class-9'!$B$9:$EX$108,88,0))</f>
        <v>0</v>
      </c>
      <c r="M723" s="498">
        <f t="shared" si="74"/>
        <v>0</v>
      </c>
      <c r="N723" s="493">
        <f t="shared" si="75"/>
        <v>0</v>
      </c>
      <c r="O723" s="495" t="str">
        <f>IF($J706="TC",0,IF($J706="Nso",0,VLOOKUP($A703,'Class-9'!$B$9:$EX$108,94,0)))</f>
        <v/>
      </c>
    </row>
    <row r="724" spans="1:15" ht="36" customHeight="1">
      <c r="A724" s="1084"/>
      <c r="B724" s="60" t="s">
        <v>79</v>
      </c>
      <c r="C724" s="1119" t="s">
        <v>92</v>
      </c>
      <c r="D724" s="1120"/>
      <c r="E724" s="1121"/>
      <c r="F724" s="1125" t="s">
        <v>93</v>
      </c>
      <c r="G724" s="1126"/>
      <c r="H724" s="1127" t="s">
        <v>94</v>
      </c>
      <c r="I724" s="1128"/>
      <c r="J724" s="1129" t="s">
        <v>47</v>
      </c>
      <c r="K724" s="1130"/>
      <c r="L724" s="350" t="s">
        <v>114</v>
      </c>
      <c r="M724" s="1131" t="s">
        <v>45</v>
      </c>
      <c r="N724" s="1132"/>
      <c r="O724" s="61" t="s">
        <v>49</v>
      </c>
    </row>
    <row r="725" spans="1:15" ht="36" customHeight="1" thickBot="1">
      <c r="A725" s="1084"/>
      <c r="B725" s="60" t="s">
        <v>79</v>
      </c>
      <c r="C725" s="1122"/>
      <c r="D725" s="1123"/>
      <c r="E725" s="1124"/>
      <c r="F725" s="1133">
        <f>IF($J706="TC",0,IF($J706="Nso",0,VLOOKUP($A703,'Class-9'!$B$9:$EX$108,146,0)))</f>
        <v>0</v>
      </c>
      <c r="G725" s="1134"/>
      <c r="H725" s="1133">
        <f>IF($J706="TC",0,IF($J706="Nso",0,VLOOKUP($A703,'Class-9'!$B$9:$EX$108,147,0)))</f>
        <v>0</v>
      </c>
      <c r="I725" s="1134"/>
      <c r="J725" s="1135">
        <f>IF($J706="TC",0,IF($J706="Nso",0,VLOOKUP($A703,'Class-9'!$B$9:$EX$108,148,0)))</f>
        <v>0</v>
      </c>
      <c r="K725" s="1136"/>
      <c r="L725" s="349" t="str">
        <f>IF($J706="TC",0,IF($J706="Nso",0,VLOOKUP($A703,'Class-9'!$B$9:$EX$108,149,0)))</f>
        <v/>
      </c>
      <c r="M725" s="1137" t="str">
        <f>IF($J706="TC","TC",IF($J706="Nso","NSO",VLOOKUP($A703,'Class-9'!$B$9:$EX$108,150,0)))</f>
        <v/>
      </c>
      <c r="N725" s="1138"/>
      <c r="O725" s="123" t="str">
        <f>IF($J706="Nso",0,VLOOKUP($A703,'Class-9'!$B$9:$EX$108,152,0))</f>
        <v/>
      </c>
    </row>
    <row r="726" spans="1:15" ht="36" customHeight="1">
      <c r="A726" s="1084"/>
      <c r="B726" s="60" t="s">
        <v>79</v>
      </c>
      <c r="C726" s="1186" t="s">
        <v>65</v>
      </c>
      <c r="D726" s="1187"/>
      <c r="E726" s="1187"/>
      <c r="F726" s="1187"/>
      <c r="G726" s="1187"/>
      <c r="H726" s="1188"/>
      <c r="I726" s="1189" t="s">
        <v>66</v>
      </c>
      <c r="J726" s="1190"/>
      <c r="K726" s="1190"/>
      <c r="L726" s="124">
        <f>VLOOKUP($A703,'Class-9'!$B$9:$EX$108,143,0)</f>
        <v>0</v>
      </c>
      <c r="M726" s="1191" t="s">
        <v>126</v>
      </c>
      <c r="N726" s="1192"/>
      <c r="O726" s="1193"/>
    </row>
    <row r="727" spans="1:15" ht="36" customHeight="1" thickBot="1">
      <c r="A727" s="1084"/>
      <c r="B727" s="60" t="s">
        <v>79</v>
      </c>
      <c r="C727" s="1194" t="s">
        <v>60</v>
      </c>
      <c r="D727" s="1195"/>
      <c r="E727" s="1195"/>
      <c r="F727" s="1196" t="s">
        <v>197</v>
      </c>
      <c r="G727" s="1196"/>
      <c r="H727" s="351" t="s">
        <v>53</v>
      </c>
      <c r="I727" s="1197" t="s">
        <v>67</v>
      </c>
      <c r="J727" s="1198"/>
      <c r="K727" s="1198"/>
      <c r="L727" s="174">
        <f>VLOOKUP($A703,'Class-9'!$B$9:$EX$108,144,0)</f>
        <v>0</v>
      </c>
      <c r="M727" s="1199" t="str">
        <f>IF($J706="TC",0,IF($J706="Nso",0,VLOOKUP($A703,'Class-9'!$B$9:$EX$108,145,0)))</f>
        <v/>
      </c>
      <c r="N727" s="1200"/>
      <c r="O727" s="1201"/>
    </row>
    <row r="728" spans="1:15" ht="36" customHeight="1">
      <c r="A728" s="1084"/>
      <c r="B728" s="60" t="s">
        <v>79</v>
      </c>
      <c r="C728" s="1194"/>
      <c r="D728" s="1195"/>
      <c r="E728" s="1195"/>
      <c r="F728" s="1196"/>
      <c r="G728" s="1196"/>
      <c r="H728" s="490" t="s">
        <v>203</v>
      </c>
      <c r="I728" s="1202" t="s">
        <v>68</v>
      </c>
      <c r="J728" s="1203"/>
      <c r="K728" s="1203"/>
      <c r="L728" s="1204">
        <f>IF($J706="TC","Transferred",IF($J706="Nso","NameSeparated",VLOOKUP($A703,'Class-9'!$B$9:$EX$108,153,0)))</f>
        <v>0</v>
      </c>
      <c r="M728" s="1204"/>
      <c r="N728" s="1204"/>
      <c r="O728" s="1205"/>
    </row>
    <row r="729" spans="1:15" s="489" customFormat="1" ht="28.5" customHeight="1">
      <c r="A729" s="1084"/>
      <c r="B729" s="488" t="s">
        <v>79</v>
      </c>
      <c r="C729" s="1242" t="str">
        <f>'Class-9'!$CR$3</f>
        <v>Foundation Of Information Tech.</v>
      </c>
      <c r="D729" s="1243"/>
      <c r="E729" s="1244"/>
      <c r="F729" s="1245" t="str">
        <f>IF($J706="TC",0,IF($J706="Nso",0,VLOOKUP($A703,'Class-9'!$B$9:$GA$108,170,0)))</f>
        <v>0/200</v>
      </c>
      <c r="G729" s="1245"/>
      <c r="H729" s="491">
        <f>IF($J706="TC",0,IF($J706="Nso",0,VLOOKUP($A703,'Class-9'!$B$9:$GA$108,106,0)))</f>
        <v>0</v>
      </c>
      <c r="I729" s="1170" t="s">
        <v>81</v>
      </c>
      <c r="J729" s="1171"/>
      <c r="K729" s="1171"/>
      <c r="L729" s="1172">
        <f>'Class-9'!$T$2</f>
        <v>44676</v>
      </c>
      <c r="M729" s="1173"/>
      <c r="N729" s="1173"/>
      <c r="O729" s="1174"/>
    </row>
    <row r="730" spans="1:15" s="489" customFormat="1" ht="28.5" customHeight="1">
      <c r="A730" s="1084"/>
      <c r="B730" s="488" t="s">
        <v>79</v>
      </c>
      <c r="C730" s="1175" t="str">
        <f>'Class-9'!$DD$3</f>
        <v>Health &amp; Phy. Edu.</v>
      </c>
      <c r="D730" s="1169"/>
      <c r="E730" s="1169"/>
      <c r="F730" s="1263" t="str">
        <f>IF($J706="TC",0,IF($J706="Nso",0,VLOOKUP($A703,'Class-9'!$B$9:$GA$108,174,0)))</f>
        <v>0/200</v>
      </c>
      <c r="G730" s="1264"/>
      <c r="H730" s="491">
        <f>IF($J706="TC",0,IF($J706="Nso",0,VLOOKUP($A703,'Class-9'!$B$9:$GA$108,118,0)))</f>
        <v>0</v>
      </c>
      <c r="I730" s="1178"/>
      <c r="J730" s="1179"/>
      <c r="K730" s="1179"/>
      <c r="L730" s="1179"/>
      <c r="M730" s="1179"/>
      <c r="N730" s="1179"/>
      <c r="O730" s="1180"/>
    </row>
    <row r="731" spans="1:15" s="489" customFormat="1" ht="28.5" customHeight="1">
      <c r="A731" s="1084"/>
      <c r="B731" s="488" t="s">
        <v>79</v>
      </c>
      <c r="C731" s="1184" t="str">
        <f>'Class-9'!$DP$3</f>
        <v>S.U.P.W.</v>
      </c>
      <c r="D731" s="1185"/>
      <c r="E731" s="1185"/>
      <c r="F731" s="1263" t="str">
        <f>IF($J706="TC",0,IF($J706="Nso",0,VLOOKUP($A703,'Class-9'!$B$9:$GA$108,178,0)))</f>
        <v>0/100</v>
      </c>
      <c r="G731" s="1264"/>
      <c r="H731" s="491">
        <f>IF($J706="TC",0,IF($J706="Nso",0,VLOOKUP($A703,'Class-9'!$B$9:$GA$108,124,0)))</f>
        <v>0</v>
      </c>
      <c r="I731" s="1181"/>
      <c r="J731" s="1182"/>
      <c r="K731" s="1182"/>
      <c r="L731" s="1182"/>
      <c r="M731" s="1182"/>
      <c r="N731" s="1182"/>
      <c r="O731" s="1183"/>
    </row>
    <row r="732" spans="1:15" s="489" customFormat="1" ht="28.5" customHeight="1">
      <c r="A732" s="1084"/>
      <c r="B732" s="488"/>
      <c r="C732" s="1184" t="str">
        <f>'Class-9'!$DV$3</f>
        <v>ART EDUCATION</v>
      </c>
      <c r="D732" s="1185"/>
      <c r="E732" s="1185"/>
      <c r="F732" s="1263" t="str">
        <f>IF($J705="TC",0,IF($J705="Nso",0,VLOOKUP($A703,'Class-9'!$B$9:$GA$108,182,0)))</f>
        <v>0/100</v>
      </c>
      <c r="G732" s="1264"/>
      <c r="H732" s="491">
        <f>IF($J705="TC",0,IF($J705="Nso",0,VLOOKUP($A703,'Class-9'!$B$9:$GA$108,130,0)))</f>
        <v>0</v>
      </c>
      <c r="I732" s="1237" t="s">
        <v>95</v>
      </c>
      <c r="J732" s="1221"/>
      <c r="K732" s="1221"/>
      <c r="L732" s="1221"/>
      <c r="M732" s="1221"/>
      <c r="N732" s="1221"/>
      <c r="O732" s="1222"/>
    </row>
    <row r="733" spans="1:15" s="489" customFormat="1" ht="28.5" customHeight="1" thickBot="1">
      <c r="A733" s="1084"/>
      <c r="B733" s="488" t="s">
        <v>79</v>
      </c>
      <c r="C733" s="1238" t="str">
        <f>'Class-9'!$EB$3</f>
        <v>H &amp; C RAJ</v>
      </c>
      <c r="D733" s="1239"/>
      <c r="E733" s="1239"/>
      <c r="F733" s="1251" t="str">
        <f>IF($J706="TC",0,IF($J706="Nso",0,VLOOKUP($A703,'Class-9'!$B$9:$GZ$108,186,0)))</f>
        <v>0/200</v>
      </c>
      <c r="G733" s="1252"/>
      <c r="H733" s="492">
        <f>IF($J706="TC",0,IF($J706="Nso",0,VLOOKUP($A703,'Class-9'!$B$9:$GAZ$108,142,0)))</f>
        <v>0</v>
      </c>
      <c r="I733" s="1237" t="s">
        <v>74</v>
      </c>
      <c r="J733" s="1221"/>
      <c r="K733" s="1221"/>
      <c r="L733" s="1221"/>
      <c r="M733" s="1221"/>
      <c r="N733" s="1221"/>
      <c r="O733" s="1222"/>
    </row>
    <row r="734" spans="1:15" ht="28.5" customHeight="1">
      <c r="A734" s="1084"/>
      <c r="B734" s="49" t="s">
        <v>79</v>
      </c>
      <c r="C734" s="1209" t="s">
        <v>205</v>
      </c>
      <c r="D734" s="1210"/>
      <c r="E734" s="1211"/>
      <c r="F734" s="1253" t="s">
        <v>206</v>
      </c>
      <c r="G734" s="1254"/>
      <c r="H734" s="500" t="s">
        <v>34</v>
      </c>
      <c r="I734" s="1220" t="s">
        <v>75</v>
      </c>
      <c r="J734" s="1221"/>
      <c r="K734" s="1221"/>
      <c r="L734" s="1221"/>
      <c r="M734" s="1221"/>
      <c r="N734" s="1221"/>
      <c r="O734" s="1222"/>
    </row>
    <row r="735" spans="1:15" ht="28.5" customHeight="1">
      <c r="A735" s="1084"/>
      <c r="B735" s="49" t="s">
        <v>79</v>
      </c>
      <c r="C735" s="1212"/>
      <c r="D735" s="1213"/>
      <c r="E735" s="1214"/>
      <c r="F735" s="1246" t="s">
        <v>207</v>
      </c>
      <c r="G735" s="1247"/>
      <c r="H735" s="501" t="s">
        <v>204</v>
      </c>
      <c r="I735" s="1225" t="s">
        <v>76</v>
      </c>
      <c r="J735" s="1226"/>
      <c r="K735" s="1226"/>
      <c r="L735" s="1226"/>
      <c r="M735" s="1226"/>
      <c r="N735" s="1226"/>
      <c r="O735" s="1227"/>
    </row>
    <row r="736" spans="1:15" ht="28.5" customHeight="1">
      <c r="A736" s="1084"/>
      <c r="B736" s="49" t="s">
        <v>79</v>
      </c>
      <c r="C736" s="1212"/>
      <c r="D736" s="1213"/>
      <c r="E736" s="1214"/>
      <c r="F736" s="1246" t="s">
        <v>211</v>
      </c>
      <c r="G736" s="1247"/>
      <c r="H736" s="501" t="s">
        <v>69</v>
      </c>
      <c r="I736" s="1228"/>
      <c r="J736" s="1229"/>
      <c r="K736" s="1229"/>
      <c r="L736" s="1229"/>
      <c r="M736" s="1229"/>
      <c r="N736" s="1229"/>
      <c r="O736" s="1230"/>
    </row>
    <row r="737" spans="1:16" ht="28.5" customHeight="1">
      <c r="A737" s="1084"/>
      <c r="B737" s="49" t="s">
        <v>79</v>
      </c>
      <c r="C737" s="1212"/>
      <c r="D737" s="1213"/>
      <c r="E737" s="1214"/>
      <c r="F737" s="1246" t="s">
        <v>212</v>
      </c>
      <c r="G737" s="1247"/>
      <c r="H737" s="501" t="s">
        <v>70</v>
      </c>
      <c r="I737" s="1228"/>
      <c r="J737" s="1229"/>
      <c r="K737" s="1229"/>
      <c r="L737" s="1229"/>
      <c r="M737" s="1229"/>
      <c r="N737" s="1229"/>
      <c r="O737" s="1230"/>
    </row>
    <row r="738" spans="1:16" ht="28.5" customHeight="1">
      <c r="A738" s="1084"/>
      <c r="B738" s="49" t="s">
        <v>79</v>
      </c>
      <c r="C738" s="1212"/>
      <c r="D738" s="1213"/>
      <c r="E738" s="1214"/>
      <c r="F738" s="1246" t="s">
        <v>125</v>
      </c>
      <c r="G738" s="1247"/>
      <c r="H738" s="501" t="s">
        <v>72</v>
      </c>
      <c r="I738" s="1231" t="s">
        <v>96</v>
      </c>
      <c r="J738" s="1232"/>
      <c r="K738" s="1232"/>
      <c r="L738" s="1232"/>
      <c r="M738" s="1232"/>
      <c r="N738" s="1232"/>
      <c r="O738" s="1233"/>
    </row>
    <row r="739" spans="1:16" ht="28.5" customHeight="1" thickBot="1">
      <c r="A739" s="1084"/>
      <c r="B739" s="62" t="s">
        <v>79</v>
      </c>
      <c r="C739" s="1215"/>
      <c r="D739" s="1216"/>
      <c r="E739" s="1217"/>
      <c r="F739" s="1248" t="s">
        <v>208</v>
      </c>
      <c r="G739" s="1249"/>
      <c r="H739" s="502" t="s">
        <v>71</v>
      </c>
      <c r="I739" s="1234"/>
      <c r="J739" s="1235"/>
      <c r="K739" s="1235"/>
      <c r="L739" s="1235"/>
      <c r="M739" s="1235"/>
      <c r="N739" s="1235"/>
      <c r="O739" s="1236"/>
    </row>
    <row r="740" spans="1:16" ht="117.75" customHeight="1" thickTop="1">
      <c r="A740" s="1250"/>
      <c r="B740" s="1250"/>
      <c r="C740" s="1250"/>
      <c r="D740" s="1250"/>
      <c r="E740" s="1250"/>
      <c r="F740" s="1250"/>
      <c r="G740" s="1250"/>
      <c r="H740" s="1250"/>
      <c r="I740" s="1250"/>
      <c r="J740" s="1250"/>
      <c r="K740" s="1250"/>
      <c r="L740" s="1250"/>
      <c r="M740" s="1250"/>
      <c r="N740" s="1250"/>
      <c r="O740" s="1250"/>
    </row>
    <row r="741" spans="1:16">
      <c r="B741" s="505"/>
      <c r="C741" s="506"/>
      <c r="D741" s="506"/>
      <c r="E741" s="506"/>
      <c r="F741" s="506"/>
      <c r="G741" s="506"/>
      <c r="H741" s="506"/>
      <c r="I741" s="506"/>
      <c r="J741" s="506"/>
      <c r="K741" s="506"/>
      <c r="L741" s="506"/>
      <c r="M741" s="506"/>
      <c r="N741" s="506"/>
      <c r="O741" s="506"/>
    </row>
    <row r="742" spans="1:16" ht="24.75" customHeight="1" thickBot="1">
      <c r="A742" s="504">
        <f>A703+1</f>
        <v>20</v>
      </c>
      <c r="B742" s="1083" t="s">
        <v>56</v>
      </c>
      <c r="C742" s="1083"/>
      <c r="D742" s="1083"/>
      <c r="E742" s="1083"/>
      <c r="F742" s="1083"/>
      <c r="G742" s="1083"/>
      <c r="H742" s="1083"/>
      <c r="I742" s="1083"/>
      <c r="J742" s="1083"/>
      <c r="K742" s="1083"/>
      <c r="L742" s="1083"/>
      <c r="M742" s="1083"/>
      <c r="N742" s="1083"/>
      <c r="O742" s="1083"/>
    </row>
    <row r="743" spans="1:16" ht="68.25" customHeight="1" thickTop="1">
      <c r="A743" s="1084"/>
      <c r="B743" s="1085"/>
      <c r="C743" s="1086"/>
      <c r="D743" s="1089" t="str">
        <f>Master!$E$8</f>
        <v>Govt. Sr. Secondary School Raimalwada</v>
      </c>
      <c r="E743" s="1090"/>
      <c r="F743" s="1090"/>
      <c r="G743" s="1090"/>
      <c r="H743" s="1090"/>
      <c r="I743" s="1090"/>
      <c r="J743" s="1090"/>
      <c r="K743" s="1090"/>
      <c r="L743" s="1090"/>
      <c r="M743" s="1090"/>
      <c r="N743" s="1090"/>
      <c r="O743" s="1091"/>
    </row>
    <row r="744" spans="1:16" ht="36" customHeight="1" thickBot="1">
      <c r="A744" s="1084"/>
      <c r="B744" s="1087"/>
      <c r="C744" s="1088"/>
      <c r="D744" s="1092" t="str">
        <f>Master!$E$11</f>
        <v>P.S.-Bapini (Jodhpur)</v>
      </c>
      <c r="E744" s="1093"/>
      <c r="F744" s="1093"/>
      <c r="G744" s="1093"/>
      <c r="H744" s="1093"/>
      <c r="I744" s="1093"/>
      <c r="J744" s="1093"/>
      <c r="K744" s="1093"/>
      <c r="L744" s="1093"/>
      <c r="M744" s="1093"/>
      <c r="N744" s="1093"/>
      <c r="O744" s="1094"/>
    </row>
    <row r="745" spans="1:16" ht="36" customHeight="1">
      <c r="A745" s="1084"/>
      <c r="B745" s="352"/>
      <c r="C745" s="1095" t="s">
        <v>188</v>
      </c>
      <c r="D745" s="1096"/>
      <c r="E745" s="1096"/>
      <c r="F745" s="1096"/>
      <c r="G745" s="1097"/>
      <c r="H745" s="1104" t="s">
        <v>161</v>
      </c>
      <c r="I745" s="1104"/>
      <c r="J745" s="1107">
        <f>VLOOKUP($A742,'Class-9'!$B$9:$K$108,6)</f>
        <v>0</v>
      </c>
      <c r="K745" s="1108"/>
      <c r="L745" s="1113" t="s">
        <v>77</v>
      </c>
      <c r="M745" s="1114"/>
      <c r="N745" s="1115" t="str">
        <f>Master!$E$14</f>
        <v>08151106901</v>
      </c>
      <c r="O745" s="1116"/>
    </row>
    <row r="746" spans="1:16" ht="36" customHeight="1">
      <c r="A746" s="1084"/>
      <c r="B746" s="47"/>
      <c r="C746" s="1098"/>
      <c r="D746" s="1099"/>
      <c r="E746" s="1099"/>
      <c r="F746" s="1099"/>
      <c r="G746" s="1100"/>
      <c r="H746" s="1105"/>
      <c r="I746" s="1105"/>
      <c r="J746" s="1109"/>
      <c r="K746" s="1110"/>
      <c r="L746" s="1071" t="s">
        <v>73</v>
      </c>
      <c r="M746" s="1072"/>
      <c r="N746" s="1072"/>
      <c r="O746" s="1073"/>
      <c r="P746" s="165" t="s">
        <v>196</v>
      </c>
    </row>
    <row r="747" spans="1:16" ht="36" customHeight="1" thickBot="1">
      <c r="A747" s="1084"/>
      <c r="B747" s="47"/>
      <c r="C747" s="1101"/>
      <c r="D747" s="1102"/>
      <c r="E747" s="1102"/>
      <c r="F747" s="1102"/>
      <c r="G747" s="1103"/>
      <c r="H747" s="1106"/>
      <c r="I747" s="1106"/>
      <c r="J747" s="1111"/>
      <c r="K747" s="1112"/>
      <c r="L747" s="1074" t="s">
        <v>57</v>
      </c>
      <c r="M747" s="1075"/>
      <c r="N747" s="1076" t="str">
        <f>Master!$E$6</f>
        <v>2021-22</v>
      </c>
      <c r="O747" s="1077"/>
    </row>
    <row r="748" spans="1:16" ht="42.75" customHeight="1">
      <c r="A748" s="1084"/>
      <c r="B748" s="49" t="s">
        <v>79</v>
      </c>
      <c r="C748" s="1255" t="s">
        <v>22</v>
      </c>
      <c r="D748" s="1256"/>
      <c r="E748" s="1256"/>
      <c r="F748" s="1257"/>
      <c r="G748" s="485" t="s">
        <v>186</v>
      </c>
      <c r="H748" s="1258">
        <f>VLOOKUP($A742,'Class-9'!$B$9:$EX$108,4,0)</f>
        <v>0</v>
      </c>
      <c r="I748" s="1258"/>
      <c r="J748" s="1258"/>
      <c r="K748" s="1258"/>
      <c r="L748" s="1258"/>
      <c r="M748" s="1258"/>
      <c r="N748" s="1258"/>
      <c r="O748" s="1259"/>
    </row>
    <row r="749" spans="1:16" ht="42.75" customHeight="1">
      <c r="A749" s="1084"/>
      <c r="B749" s="49" t="s">
        <v>79</v>
      </c>
      <c r="C749" s="1260" t="s">
        <v>24</v>
      </c>
      <c r="D749" s="1261"/>
      <c r="E749" s="1261"/>
      <c r="F749" s="1262"/>
      <c r="G749" s="486" t="s">
        <v>186</v>
      </c>
      <c r="H749" s="1265">
        <f>VLOOKUP($A742,'Class-9'!$B$9:$EX$108,7,0)</f>
        <v>0</v>
      </c>
      <c r="I749" s="1265"/>
      <c r="J749" s="1265"/>
      <c r="K749" s="1265"/>
      <c r="L749" s="1265"/>
      <c r="M749" s="1265"/>
      <c r="N749" s="1265"/>
      <c r="O749" s="1266"/>
    </row>
    <row r="750" spans="1:16" ht="42.75" customHeight="1">
      <c r="A750" s="1084"/>
      <c r="B750" s="49" t="s">
        <v>79</v>
      </c>
      <c r="C750" s="1260" t="s">
        <v>25</v>
      </c>
      <c r="D750" s="1261"/>
      <c r="E750" s="1261"/>
      <c r="F750" s="1262"/>
      <c r="G750" s="486" t="s">
        <v>186</v>
      </c>
      <c r="H750" s="1265">
        <f>VLOOKUP($A742,'Class-9'!$B$9:$EX$108,8,0)</f>
        <v>0</v>
      </c>
      <c r="I750" s="1265"/>
      <c r="J750" s="1265"/>
      <c r="K750" s="1265"/>
      <c r="L750" s="1265"/>
      <c r="M750" s="1265"/>
      <c r="N750" s="1265"/>
      <c r="O750" s="1266"/>
    </row>
    <row r="751" spans="1:16" ht="42.75" customHeight="1">
      <c r="A751" s="1084"/>
      <c r="B751" s="49" t="s">
        <v>79</v>
      </c>
      <c r="C751" s="1260" t="s">
        <v>58</v>
      </c>
      <c r="D751" s="1261"/>
      <c r="E751" s="1261"/>
      <c r="F751" s="1262"/>
      <c r="G751" s="486" t="s">
        <v>186</v>
      </c>
      <c r="H751" s="1265">
        <f>VLOOKUP($A742,'Class-9'!$B$9:$EX$108,9,0)</f>
        <v>0</v>
      </c>
      <c r="I751" s="1265"/>
      <c r="J751" s="1265"/>
      <c r="K751" s="1265"/>
      <c r="L751" s="1265"/>
      <c r="M751" s="1265"/>
      <c r="N751" s="1265"/>
      <c r="O751" s="1266"/>
    </row>
    <row r="752" spans="1:16" ht="42.75" customHeight="1">
      <c r="A752" s="1084"/>
      <c r="B752" s="49" t="s">
        <v>79</v>
      </c>
      <c r="C752" s="1260" t="s">
        <v>59</v>
      </c>
      <c r="D752" s="1261"/>
      <c r="E752" s="1261"/>
      <c r="F752" s="1262"/>
      <c r="G752" s="486" t="s">
        <v>186</v>
      </c>
      <c r="H752" s="1281" t="str">
        <f>CONCATENATE('Class-9'!$G$4,'Class-9'!$J$4)</f>
        <v>9(A)</v>
      </c>
      <c r="I752" s="1265"/>
      <c r="J752" s="1265"/>
      <c r="K752" s="1265"/>
      <c r="L752" s="1265"/>
      <c r="M752" s="1265"/>
      <c r="N752" s="1265"/>
      <c r="O752" s="1266"/>
    </row>
    <row r="753" spans="1:15" ht="42.75" customHeight="1" thickBot="1">
      <c r="A753" s="1084"/>
      <c r="B753" s="49" t="s">
        <v>79</v>
      </c>
      <c r="C753" s="1282" t="s">
        <v>27</v>
      </c>
      <c r="D753" s="1283"/>
      <c r="E753" s="1283"/>
      <c r="F753" s="1284"/>
      <c r="G753" s="487" t="s">
        <v>186</v>
      </c>
      <c r="H753" s="1285">
        <f>VLOOKUP($A742,'Class-9'!$B$9:$EX$108,10,0)</f>
        <v>0</v>
      </c>
      <c r="I753" s="1285"/>
      <c r="J753" s="1285"/>
      <c r="K753" s="1285"/>
      <c r="L753" s="1285"/>
      <c r="M753" s="1285"/>
      <c r="N753" s="1285"/>
      <c r="O753" s="1286"/>
    </row>
    <row r="754" spans="1:15" ht="42.75" customHeight="1">
      <c r="A754" s="1084"/>
      <c r="B754" s="60" t="s">
        <v>79</v>
      </c>
      <c r="C754" s="1287" t="s">
        <v>60</v>
      </c>
      <c r="D754" s="1288"/>
      <c r="E754" s="1267" t="s">
        <v>83</v>
      </c>
      <c r="F754" s="1267" t="s">
        <v>84</v>
      </c>
      <c r="G754" s="1274" t="s">
        <v>33</v>
      </c>
      <c r="H754" s="1276" t="s">
        <v>61</v>
      </c>
      <c r="I754" s="1276"/>
      <c r="J754" s="1277"/>
      <c r="K754" s="1278" t="s">
        <v>100</v>
      </c>
      <c r="L754" s="1279"/>
      <c r="M754" s="1280"/>
      <c r="N754" s="1267" t="s">
        <v>91</v>
      </c>
      <c r="O754" s="1269" t="s">
        <v>209</v>
      </c>
    </row>
    <row r="755" spans="1:15" ht="42.75" customHeight="1">
      <c r="A755" s="1084"/>
      <c r="B755" s="60"/>
      <c r="C755" s="1289"/>
      <c r="D755" s="1290"/>
      <c r="E755" s="1268"/>
      <c r="F755" s="1268"/>
      <c r="G755" s="1275"/>
      <c r="H755" s="479" t="s">
        <v>32</v>
      </c>
      <c r="I755" s="480" t="s">
        <v>199</v>
      </c>
      <c r="J755" s="481" t="s">
        <v>33</v>
      </c>
      <c r="K755" s="479" t="s">
        <v>32</v>
      </c>
      <c r="L755" s="480" t="s">
        <v>199</v>
      </c>
      <c r="M755" s="481" t="s">
        <v>33</v>
      </c>
      <c r="N755" s="1268"/>
      <c r="O755" s="1270"/>
    </row>
    <row r="756" spans="1:15" ht="42.75" customHeight="1" thickBot="1">
      <c r="A756" s="1084"/>
      <c r="B756" s="60" t="s">
        <v>79</v>
      </c>
      <c r="C756" s="1272" t="s">
        <v>62</v>
      </c>
      <c r="D756" s="1273"/>
      <c r="E756" s="346">
        <f>'Class-9'!$L$7</f>
        <v>20</v>
      </c>
      <c r="F756" s="346">
        <f>'Class-9'!$M$7</f>
        <v>20</v>
      </c>
      <c r="G756" s="348">
        <f>SUM(E756:F756)</f>
        <v>40</v>
      </c>
      <c r="H756" s="346">
        <f>'Class-9'!$O$7</f>
        <v>48</v>
      </c>
      <c r="I756" s="346">
        <f>'Class-9'!$P$7</f>
        <v>12</v>
      </c>
      <c r="J756" s="348">
        <f>SUM(H756:I756)</f>
        <v>60</v>
      </c>
      <c r="K756" s="346">
        <f>'Class-9'!$R$7</f>
        <v>80</v>
      </c>
      <c r="L756" s="346">
        <f>'Class-9'!$S$7</f>
        <v>20</v>
      </c>
      <c r="M756" s="348">
        <f>SUM(K756:L756)</f>
        <v>100</v>
      </c>
      <c r="N756" s="191">
        <f>SUM(G756,J756,M756)</f>
        <v>200</v>
      </c>
      <c r="O756" s="1271"/>
    </row>
    <row r="757" spans="1:15" ht="42.75" customHeight="1">
      <c r="A757" s="1084"/>
      <c r="B757" s="60" t="s">
        <v>79</v>
      </c>
      <c r="C757" s="1141" t="str">
        <f>'Class-9'!$L$3</f>
        <v>HINDI</v>
      </c>
      <c r="D757" s="1142"/>
      <c r="E757" s="493">
        <f>IF($J745="TC",0,IF($J745="Nso",0,VLOOKUP($A742,'Class-9'!$B$9:$EX$108,11,0)))</f>
        <v>0</v>
      </c>
      <c r="F757" s="493">
        <f>IF($J745="TC",0,IF($J745="Nso",0,VLOOKUP($A742,'Class-9'!$B$9:$EX$108,12,0)))</f>
        <v>0</v>
      </c>
      <c r="G757" s="494">
        <f>E757+F757</f>
        <v>0</v>
      </c>
      <c r="H757" s="493">
        <f>IF($J745="TC",0,IF($J745="Nso",0,VLOOKUP($A742,'Class-9'!$B$9:$EX$108,14,0)))</f>
        <v>0</v>
      </c>
      <c r="I757" s="493">
        <f>IF($J745="TC",0,IF($J745="Nso",0,VLOOKUP($A742,'Class-9'!$B$9:$EX$108,15,0)))</f>
        <v>0</v>
      </c>
      <c r="J757" s="494">
        <f>H757+I757</f>
        <v>0</v>
      </c>
      <c r="K757" s="493">
        <f>IF($J745="TC",0,IF($J745="Nso",0,VLOOKUP($A742,'Class-9'!$B$9:$EX$108,17,0)))</f>
        <v>0</v>
      </c>
      <c r="L757" s="493">
        <f>IF($J745="Nso",0,VLOOKUP($A742,'Class-9'!$B$9:$EX$108,18,0))</f>
        <v>0</v>
      </c>
      <c r="M757" s="494">
        <f>K757+L757</f>
        <v>0</v>
      </c>
      <c r="N757" s="493">
        <f>G757+J757+M757</f>
        <v>0</v>
      </c>
      <c r="O757" s="495" t="str">
        <f>IF($J745="TC",0,IF($J745="Nso",0,VLOOKUP($A742,'Class-9'!$B$9:$EX$108,24,0)))</f>
        <v/>
      </c>
    </row>
    <row r="758" spans="1:15" ht="42.75" customHeight="1">
      <c r="A758" s="1084"/>
      <c r="B758" s="60" t="s">
        <v>79</v>
      </c>
      <c r="C758" s="1143" t="str">
        <f>'Class-9'!$Z$3</f>
        <v>ENGLISH</v>
      </c>
      <c r="D758" s="1144"/>
      <c r="E758" s="493">
        <f>IF($J745="TC",0,IF($J745="Nso",0,VLOOKUP($A742,'Class-9'!$B$9:$EX$108,25,0)))</f>
        <v>0</v>
      </c>
      <c r="F758" s="493">
        <f>IF($J745="TC",0,IF($J745="Nso",0,VLOOKUP($A742,'Class-9'!$B$9:$EX$108,26,0)))</f>
        <v>0</v>
      </c>
      <c r="G758" s="496">
        <f t="shared" ref="G758:G762" si="76">E758+F758</f>
        <v>0</v>
      </c>
      <c r="H758" s="497">
        <f>IF($J745="TC",0,IF($J745="Nso",0,VLOOKUP($A742,'Class-9'!$B$9:$EX$108,28,0)))</f>
        <v>0</v>
      </c>
      <c r="I758" s="493">
        <f>IF($J745="TC",0,IF($J745="Nso",0,VLOOKUP($A742,'Class-9'!$B$9:$EX$108,29,0)))</f>
        <v>0</v>
      </c>
      <c r="J758" s="496">
        <f t="shared" ref="J758:J762" si="77">H758+I758</f>
        <v>0</v>
      </c>
      <c r="K758" s="493">
        <f>IF($J745="TC",0,IF($J745="Nso",0,VLOOKUP($A742,'Class-9'!$B$9:$EX$108,31,0)))</f>
        <v>0</v>
      </c>
      <c r="L758" s="493">
        <f>IF($J745="Nso",0,VLOOKUP($A742,'Class-9'!$B$9:$EX$108,32,0))</f>
        <v>0</v>
      </c>
      <c r="M758" s="496">
        <f t="shared" ref="M758:M762" si="78">K758+L758</f>
        <v>0</v>
      </c>
      <c r="N758" s="493">
        <f t="shared" ref="N758:N762" si="79">G758+J758+M758</f>
        <v>0</v>
      </c>
      <c r="O758" s="495" t="str">
        <f>IF($J745="TC",0,IF($J745="Nso",0,VLOOKUP($A742,'Class-9'!$B$9:$EX$108,38,0)))</f>
        <v/>
      </c>
    </row>
    <row r="759" spans="1:15" ht="42.75" customHeight="1">
      <c r="A759" s="1084"/>
      <c r="B759" s="60" t="s">
        <v>79</v>
      </c>
      <c r="C759" s="1143" t="str">
        <f>'Class-9'!$AN$3</f>
        <v>SANSKRIT</v>
      </c>
      <c r="D759" s="1144"/>
      <c r="E759" s="493">
        <f>IF($J745="TC",0,IF($J745="Nso",0,VLOOKUP($A742,'Class-9'!$B$9:$EX$108,39,0)))</f>
        <v>0</v>
      </c>
      <c r="F759" s="493">
        <f>IF($J745="TC",0,IF($J745="TC",0,IF($J745="Nso",0,VLOOKUP($A742,'Class-9'!$B$9:$EX$108,40,0))))</f>
        <v>0</v>
      </c>
      <c r="G759" s="496">
        <f t="shared" si="76"/>
        <v>0</v>
      </c>
      <c r="H759" s="497">
        <f>IF($J745="TC",0,IF($J745="Nso",0,VLOOKUP($A742,'Class-9'!$B$9:$EX$108,42,0)))</f>
        <v>0</v>
      </c>
      <c r="I759" s="493">
        <f>IF($J745="TC",0,IF($J745="Nso",0,VLOOKUP($A742,'Class-9'!$B$9:$EX$108,43,0)))</f>
        <v>0</v>
      </c>
      <c r="J759" s="496">
        <f t="shared" si="77"/>
        <v>0</v>
      </c>
      <c r="K759" s="493">
        <f>IF($J745="TC",0,IF($J745="Nso",0,VLOOKUP($A742,'Class-9'!$B$9:$EX$108,45,0)))</f>
        <v>0</v>
      </c>
      <c r="L759" s="493">
        <f>IF($J745="Nso",0,VLOOKUP($A742,'Class-9'!$B$9:$EX$108,46,0))</f>
        <v>0</v>
      </c>
      <c r="M759" s="496">
        <f t="shared" si="78"/>
        <v>0</v>
      </c>
      <c r="N759" s="493">
        <f t="shared" si="79"/>
        <v>0</v>
      </c>
      <c r="O759" s="495" t="str">
        <f>IF($J745="TC",0,IF($J745="Nso",0,VLOOKUP($A742,'Class-9'!$B$9:$EX$108,52,0)))</f>
        <v/>
      </c>
    </row>
    <row r="760" spans="1:15" ht="42.75" customHeight="1">
      <c r="A760" s="1084"/>
      <c r="B760" s="60" t="s">
        <v>79</v>
      </c>
      <c r="C760" s="1143" t="str">
        <f>'Class-9'!$BB$3</f>
        <v>SCIENCE</v>
      </c>
      <c r="D760" s="1144"/>
      <c r="E760" s="493">
        <f>IF($J745="TC",0,IF($J745="Nso",0,VLOOKUP($A742,'Class-9'!$B$9:$EX$108,53,0)))</f>
        <v>0</v>
      </c>
      <c r="F760" s="493">
        <f>IF($J745="TC",0,IF($J745="Nso",0,VLOOKUP($A742,'Class-9'!$B$9:$EX$108,54,0)))</f>
        <v>0</v>
      </c>
      <c r="G760" s="496">
        <f t="shared" si="76"/>
        <v>0</v>
      </c>
      <c r="H760" s="497">
        <f>IF($J745="TC",0,IF($J745="Nso",0,VLOOKUP($A742,'Class-9'!$B$9:$EX$108,56,0)))</f>
        <v>0</v>
      </c>
      <c r="I760" s="493">
        <f>IF($J745="TC",0,IF($J745="Nso",0,VLOOKUP($A742,'Class-9'!$B$9:$EX$108,57,0)))</f>
        <v>0</v>
      </c>
      <c r="J760" s="496">
        <f t="shared" si="77"/>
        <v>0</v>
      </c>
      <c r="K760" s="493">
        <f>IF($J745="TC",0,IF($J745="Nso",0,VLOOKUP($A742,'Class-9'!$B$9:$EX$108,59,0)))</f>
        <v>0</v>
      </c>
      <c r="L760" s="493">
        <f>IF($J745="Nso",0,VLOOKUP($A742,'Class-9'!$B$9:$EX$108,60,0))</f>
        <v>0</v>
      </c>
      <c r="M760" s="496">
        <f t="shared" si="78"/>
        <v>0</v>
      </c>
      <c r="N760" s="493">
        <f t="shared" si="79"/>
        <v>0</v>
      </c>
      <c r="O760" s="495" t="str">
        <f>IF($J745="TC",0,IF($J745="Nso",0,VLOOKUP($A742,'Class-9'!$B$9:$EX$108,66,0)))</f>
        <v/>
      </c>
    </row>
    <row r="761" spans="1:15" ht="42.75" customHeight="1">
      <c r="A761" s="1084"/>
      <c r="B761" s="60" t="s">
        <v>79</v>
      </c>
      <c r="C761" s="1143" t="str">
        <f>'Class-9'!$BP$3</f>
        <v>MATHEMATICS</v>
      </c>
      <c r="D761" s="1144"/>
      <c r="E761" s="493">
        <f>IF($J745="TC",0,IF($J745="Nso",0,VLOOKUP($A742,'Class-9'!$B$9:$EX$108,67,0)))</f>
        <v>0</v>
      </c>
      <c r="F761" s="493">
        <f>IF($J745="TC",0,IF($J745="Nso",0,VLOOKUP($A742,'Class-9'!$B$9:$EX$108,68,0)))</f>
        <v>0</v>
      </c>
      <c r="G761" s="496">
        <f t="shared" si="76"/>
        <v>0</v>
      </c>
      <c r="H761" s="497">
        <f>IF($J745="TC",0,IF($J745="Nso",0,VLOOKUP($A742,'Class-9'!$B$9:$EX$108,70,0)))</f>
        <v>0</v>
      </c>
      <c r="I761" s="493">
        <f>IF($J745="TC",0,IF($J745="Nso",0,VLOOKUP($A742,'Class-9'!$B$9:$EX$108,71,0)))</f>
        <v>0</v>
      </c>
      <c r="J761" s="496">
        <f t="shared" si="77"/>
        <v>0</v>
      </c>
      <c r="K761" s="493">
        <f>IF($J745="TC",0,IF($J745="Nso",0,VLOOKUP($A742,'Class-9'!$B$9:$EX$108,73,0)))</f>
        <v>0</v>
      </c>
      <c r="L761" s="493">
        <f>IF($J745="Nso",0,VLOOKUP($A742,'Class-9'!$B$9:$EX$108,74,0))</f>
        <v>0</v>
      </c>
      <c r="M761" s="496">
        <f t="shared" si="78"/>
        <v>0</v>
      </c>
      <c r="N761" s="493">
        <f t="shared" si="79"/>
        <v>0</v>
      </c>
      <c r="O761" s="495" t="str">
        <f>IF($J745="TC",0,IF($J745="Nso",0,VLOOKUP($A742,'Class-9'!$B$9:$EX$108,80,0)))</f>
        <v/>
      </c>
    </row>
    <row r="762" spans="1:15" ht="42.75" customHeight="1" thickBot="1">
      <c r="A762" s="1084"/>
      <c r="B762" s="60" t="s">
        <v>79</v>
      </c>
      <c r="C762" s="1117" t="str">
        <f>'Class-9'!$CD$3</f>
        <v>SOCIAL SCIENCE</v>
      </c>
      <c r="D762" s="1118"/>
      <c r="E762" s="493">
        <f>IF($J745="TC",0,IF($J745="Nso",0,VLOOKUP($A742,'Class-9'!$B$9:$EX$108,81,0)))</f>
        <v>0</v>
      </c>
      <c r="F762" s="493">
        <f>IF($J745="TC",0,IF($J745="Nso",0,VLOOKUP($A742,'Class-9'!$B$9:$EX$108,82,0)))</f>
        <v>0</v>
      </c>
      <c r="G762" s="498">
        <f t="shared" si="76"/>
        <v>0</v>
      </c>
      <c r="H762" s="499">
        <f>IF($J745="TC",0,IF($J745="Nso",0,VLOOKUP($A742,'Class-9'!$B$9:$EX$108,84,0)))</f>
        <v>0</v>
      </c>
      <c r="I762" s="493">
        <f>IF($J745="TC",0,IF($J745="Nso",0,VLOOKUP($A742,'Class-9'!$B$9:$EX$108,85,0)))</f>
        <v>0</v>
      </c>
      <c r="J762" s="498">
        <f t="shared" si="77"/>
        <v>0</v>
      </c>
      <c r="K762" s="493">
        <f>IF($J745="TC",0,IF($J745="Nso",0,VLOOKUP($A742,'Class-9'!$B$9:$EX$108,87,0)))</f>
        <v>0</v>
      </c>
      <c r="L762" s="493">
        <f>IF($J745="Nso",0,VLOOKUP($A742,'Class-9'!$B$9:$EX$108,88,0))</f>
        <v>0</v>
      </c>
      <c r="M762" s="498">
        <f t="shared" si="78"/>
        <v>0</v>
      </c>
      <c r="N762" s="493">
        <f t="shared" si="79"/>
        <v>0</v>
      </c>
      <c r="O762" s="495" t="str">
        <f>IF($J745="TC",0,IF($J745="Nso",0,VLOOKUP($A742,'Class-9'!$B$9:$EX$108,94,0)))</f>
        <v/>
      </c>
    </row>
    <row r="763" spans="1:15" ht="36" customHeight="1">
      <c r="A763" s="1084"/>
      <c r="B763" s="60" t="s">
        <v>79</v>
      </c>
      <c r="C763" s="1119" t="s">
        <v>92</v>
      </c>
      <c r="D763" s="1120"/>
      <c r="E763" s="1121"/>
      <c r="F763" s="1125" t="s">
        <v>93</v>
      </c>
      <c r="G763" s="1126"/>
      <c r="H763" s="1127" t="s">
        <v>94</v>
      </c>
      <c r="I763" s="1128"/>
      <c r="J763" s="1129" t="s">
        <v>47</v>
      </c>
      <c r="K763" s="1130"/>
      <c r="L763" s="350" t="s">
        <v>114</v>
      </c>
      <c r="M763" s="1131" t="s">
        <v>45</v>
      </c>
      <c r="N763" s="1132"/>
      <c r="O763" s="61" t="s">
        <v>49</v>
      </c>
    </row>
    <row r="764" spans="1:15" ht="36" customHeight="1" thickBot="1">
      <c r="A764" s="1084"/>
      <c r="B764" s="60" t="s">
        <v>79</v>
      </c>
      <c r="C764" s="1122"/>
      <c r="D764" s="1123"/>
      <c r="E764" s="1124"/>
      <c r="F764" s="1133">
        <f>IF($J745="TC",0,IF($J745="Nso",0,VLOOKUP($A742,'Class-9'!$B$9:$EX$108,146,0)))</f>
        <v>0</v>
      </c>
      <c r="G764" s="1134"/>
      <c r="H764" s="1133">
        <f>IF($J745="TC",0,IF($J745="Nso",0,VLOOKUP($A742,'Class-9'!$B$9:$EX$108,147,0)))</f>
        <v>0</v>
      </c>
      <c r="I764" s="1134"/>
      <c r="J764" s="1135">
        <f>IF($J745="TC",0,IF($J745="Nso",0,VLOOKUP($A742,'Class-9'!$B$9:$EX$108,148,0)))</f>
        <v>0</v>
      </c>
      <c r="K764" s="1136"/>
      <c r="L764" s="349" t="str">
        <f>IF($J745="TC",0,IF($J745="Nso",0,VLOOKUP($A742,'Class-9'!$B$9:$EX$108,149,0)))</f>
        <v/>
      </c>
      <c r="M764" s="1137" t="str">
        <f>IF($J745="TC","TC",IF($J745="Nso","NSO",VLOOKUP($A742,'Class-9'!$B$9:$EX$108,150,0)))</f>
        <v/>
      </c>
      <c r="N764" s="1138"/>
      <c r="O764" s="123" t="str">
        <f>IF($J745="Nso",0,VLOOKUP($A742,'Class-9'!$B$9:$EX$108,152,0))</f>
        <v/>
      </c>
    </row>
    <row r="765" spans="1:15" ht="36" customHeight="1">
      <c r="A765" s="1084"/>
      <c r="B765" s="60" t="s">
        <v>79</v>
      </c>
      <c r="C765" s="1186" t="s">
        <v>65</v>
      </c>
      <c r="D765" s="1187"/>
      <c r="E765" s="1187"/>
      <c r="F765" s="1187"/>
      <c r="G765" s="1187"/>
      <c r="H765" s="1188"/>
      <c r="I765" s="1189" t="s">
        <v>66</v>
      </c>
      <c r="J765" s="1190"/>
      <c r="K765" s="1190"/>
      <c r="L765" s="124">
        <f>VLOOKUP($A742,'Class-9'!$B$9:$EX$108,143,0)</f>
        <v>0</v>
      </c>
      <c r="M765" s="1191" t="s">
        <v>126</v>
      </c>
      <c r="N765" s="1192"/>
      <c r="O765" s="1193"/>
    </row>
    <row r="766" spans="1:15" ht="36" customHeight="1" thickBot="1">
      <c r="A766" s="1084"/>
      <c r="B766" s="60" t="s">
        <v>79</v>
      </c>
      <c r="C766" s="1194" t="s">
        <v>60</v>
      </c>
      <c r="D766" s="1195"/>
      <c r="E766" s="1195"/>
      <c r="F766" s="1196" t="s">
        <v>197</v>
      </c>
      <c r="G766" s="1196"/>
      <c r="H766" s="351" t="s">
        <v>53</v>
      </c>
      <c r="I766" s="1197" t="s">
        <v>67</v>
      </c>
      <c r="J766" s="1198"/>
      <c r="K766" s="1198"/>
      <c r="L766" s="174">
        <f>VLOOKUP($A742,'Class-9'!$B$9:$EX$108,144,0)</f>
        <v>0</v>
      </c>
      <c r="M766" s="1199" t="str">
        <f>IF($J745="TC",0,IF($J745="Nso",0,VLOOKUP($A742,'Class-9'!$B$9:$EX$108,145,0)))</f>
        <v/>
      </c>
      <c r="N766" s="1200"/>
      <c r="O766" s="1201"/>
    </row>
    <row r="767" spans="1:15" ht="36" customHeight="1">
      <c r="A767" s="1084"/>
      <c r="B767" s="60" t="s">
        <v>79</v>
      </c>
      <c r="C767" s="1194"/>
      <c r="D767" s="1195"/>
      <c r="E767" s="1195"/>
      <c r="F767" s="1196"/>
      <c r="G767" s="1196"/>
      <c r="H767" s="490" t="s">
        <v>203</v>
      </c>
      <c r="I767" s="1202" t="s">
        <v>68</v>
      </c>
      <c r="J767" s="1203"/>
      <c r="K767" s="1203"/>
      <c r="L767" s="1204">
        <f>IF($J745="TC","Transferred",IF($J745="Nso","NameSeparated",VLOOKUP($A742,'Class-9'!$B$9:$EX$108,153,0)))</f>
        <v>0</v>
      </c>
      <c r="M767" s="1204"/>
      <c r="N767" s="1204"/>
      <c r="O767" s="1205"/>
    </row>
    <row r="768" spans="1:15" s="489" customFormat="1" ht="28.5" customHeight="1">
      <c r="A768" s="1084"/>
      <c r="B768" s="488" t="s">
        <v>79</v>
      </c>
      <c r="C768" s="1242" t="str">
        <f>'Class-9'!$CR$3</f>
        <v>Foundation Of Information Tech.</v>
      </c>
      <c r="D768" s="1243"/>
      <c r="E768" s="1244"/>
      <c r="F768" s="1245" t="str">
        <f>IF($J745="TC",0,IF($J745="Nso",0,VLOOKUP($A742,'Class-9'!$B$9:$GA$108,170,0)))</f>
        <v>0/200</v>
      </c>
      <c r="G768" s="1245"/>
      <c r="H768" s="491">
        <f>IF($J745="TC",0,IF($J745="Nso",0,VLOOKUP($A742,'Class-9'!$B$9:$GA$108,106,0)))</f>
        <v>0</v>
      </c>
      <c r="I768" s="1170" t="s">
        <v>81</v>
      </c>
      <c r="J768" s="1171"/>
      <c r="K768" s="1171"/>
      <c r="L768" s="1172">
        <f>'Class-9'!$T$2</f>
        <v>44676</v>
      </c>
      <c r="M768" s="1173"/>
      <c r="N768" s="1173"/>
      <c r="O768" s="1174"/>
    </row>
    <row r="769" spans="1:15" s="489" customFormat="1" ht="28.5" customHeight="1">
      <c r="A769" s="1084"/>
      <c r="B769" s="488" t="s">
        <v>79</v>
      </c>
      <c r="C769" s="1175" t="str">
        <f>'Class-9'!$DD$3</f>
        <v>Health &amp; Phy. Edu.</v>
      </c>
      <c r="D769" s="1169"/>
      <c r="E769" s="1169"/>
      <c r="F769" s="1263" t="str">
        <f>IF($J745="TC",0,IF($J745="Nso",0,VLOOKUP($A742,'Class-9'!$B$9:$GA$108,174,0)))</f>
        <v>0/200</v>
      </c>
      <c r="G769" s="1264"/>
      <c r="H769" s="491">
        <f>IF($J745="TC",0,IF($J745="Nso",0,VLOOKUP($A742,'Class-9'!$B$9:$GA$108,118,0)))</f>
        <v>0</v>
      </c>
      <c r="I769" s="1178"/>
      <c r="J769" s="1179"/>
      <c r="K769" s="1179"/>
      <c r="L769" s="1179"/>
      <c r="M769" s="1179"/>
      <c r="N769" s="1179"/>
      <c r="O769" s="1180"/>
    </row>
    <row r="770" spans="1:15" s="489" customFormat="1" ht="28.5" customHeight="1">
      <c r="A770" s="1084"/>
      <c r="B770" s="488" t="s">
        <v>79</v>
      </c>
      <c r="C770" s="1184" t="str">
        <f>'Class-9'!$DP$3</f>
        <v>S.U.P.W.</v>
      </c>
      <c r="D770" s="1185"/>
      <c r="E770" s="1185"/>
      <c r="F770" s="1263" t="str">
        <f>IF($J745="TC",0,IF($J745="Nso",0,VLOOKUP($A742,'Class-9'!$B$9:$GA$108,178,0)))</f>
        <v>0/100</v>
      </c>
      <c r="G770" s="1264"/>
      <c r="H770" s="491">
        <f>IF($J745="TC",0,IF($J745="Nso",0,VLOOKUP($A742,'Class-9'!$B$9:$GA$108,124,0)))</f>
        <v>0</v>
      </c>
      <c r="I770" s="1181"/>
      <c r="J770" s="1182"/>
      <c r="K770" s="1182"/>
      <c r="L770" s="1182"/>
      <c r="M770" s="1182"/>
      <c r="N770" s="1182"/>
      <c r="O770" s="1183"/>
    </row>
    <row r="771" spans="1:15" s="489" customFormat="1" ht="28.5" customHeight="1">
      <c r="A771" s="1084"/>
      <c r="B771" s="488"/>
      <c r="C771" s="1184" t="str">
        <f>'Class-9'!$DV$3</f>
        <v>ART EDUCATION</v>
      </c>
      <c r="D771" s="1185"/>
      <c r="E771" s="1185"/>
      <c r="F771" s="1263" t="str">
        <f>IF($J744="TC",0,IF($J744="Nso",0,VLOOKUP($A742,'Class-9'!$B$9:$GA$108,182,0)))</f>
        <v>0/100</v>
      </c>
      <c r="G771" s="1264"/>
      <c r="H771" s="491">
        <f>IF($J744="TC",0,IF($J744="Nso",0,VLOOKUP($A742,'Class-9'!$B$9:$GA$108,130,0)))</f>
        <v>0</v>
      </c>
      <c r="I771" s="1237" t="s">
        <v>95</v>
      </c>
      <c r="J771" s="1221"/>
      <c r="K771" s="1221"/>
      <c r="L771" s="1221"/>
      <c r="M771" s="1221"/>
      <c r="N771" s="1221"/>
      <c r="O771" s="1222"/>
    </row>
    <row r="772" spans="1:15" s="489" customFormat="1" ht="28.5" customHeight="1" thickBot="1">
      <c r="A772" s="1084"/>
      <c r="B772" s="488" t="s">
        <v>79</v>
      </c>
      <c r="C772" s="1238" t="str">
        <f>'Class-9'!$EB$3</f>
        <v>H &amp; C RAJ</v>
      </c>
      <c r="D772" s="1239"/>
      <c r="E772" s="1239"/>
      <c r="F772" s="1251" t="str">
        <f>IF($J745="TC",0,IF($J745="Nso",0,VLOOKUP($A742,'Class-9'!$B$9:$GZ$108,186,0)))</f>
        <v>0/200</v>
      </c>
      <c r="G772" s="1252"/>
      <c r="H772" s="492">
        <f>IF($J745="TC",0,IF($J745="Nso",0,VLOOKUP($A742,'Class-9'!$B$9:$GAZ$108,142,0)))</f>
        <v>0</v>
      </c>
      <c r="I772" s="1237" t="s">
        <v>74</v>
      </c>
      <c r="J772" s="1221"/>
      <c r="K772" s="1221"/>
      <c r="L772" s="1221"/>
      <c r="M772" s="1221"/>
      <c r="N772" s="1221"/>
      <c r="O772" s="1222"/>
    </row>
    <row r="773" spans="1:15" ht="28.5" customHeight="1">
      <c r="A773" s="1084"/>
      <c r="B773" s="49" t="s">
        <v>79</v>
      </c>
      <c r="C773" s="1209" t="s">
        <v>205</v>
      </c>
      <c r="D773" s="1210"/>
      <c r="E773" s="1211"/>
      <c r="F773" s="1253" t="s">
        <v>206</v>
      </c>
      <c r="G773" s="1254"/>
      <c r="H773" s="500" t="s">
        <v>34</v>
      </c>
      <c r="I773" s="1220" t="s">
        <v>75</v>
      </c>
      <c r="J773" s="1221"/>
      <c r="K773" s="1221"/>
      <c r="L773" s="1221"/>
      <c r="M773" s="1221"/>
      <c r="N773" s="1221"/>
      <c r="O773" s="1222"/>
    </row>
    <row r="774" spans="1:15" ht="28.5" customHeight="1">
      <c r="A774" s="1084"/>
      <c r="B774" s="49" t="s">
        <v>79</v>
      </c>
      <c r="C774" s="1212"/>
      <c r="D774" s="1213"/>
      <c r="E774" s="1214"/>
      <c r="F774" s="1246" t="s">
        <v>207</v>
      </c>
      <c r="G774" s="1247"/>
      <c r="H774" s="501" t="s">
        <v>204</v>
      </c>
      <c r="I774" s="1225" t="s">
        <v>76</v>
      </c>
      <c r="J774" s="1226"/>
      <c r="K774" s="1226"/>
      <c r="L774" s="1226"/>
      <c r="M774" s="1226"/>
      <c r="N774" s="1226"/>
      <c r="O774" s="1227"/>
    </row>
    <row r="775" spans="1:15" ht="28.5" customHeight="1">
      <c r="A775" s="1084"/>
      <c r="B775" s="49" t="s">
        <v>79</v>
      </c>
      <c r="C775" s="1212"/>
      <c r="D775" s="1213"/>
      <c r="E775" s="1214"/>
      <c r="F775" s="1246" t="s">
        <v>211</v>
      </c>
      <c r="G775" s="1247"/>
      <c r="H775" s="501" t="s">
        <v>69</v>
      </c>
      <c r="I775" s="1228"/>
      <c r="J775" s="1229"/>
      <c r="K775" s="1229"/>
      <c r="L775" s="1229"/>
      <c r="M775" s="1229"/>
      <c r="N775" s="1229"/>
      <c r="O775" s="1230"/>
    </row>
    <row r="776" spans="1:15" ht="28.5" customHeight="1">
      <c r="A776" s="1084"/>
      <c r="B776" s="49" t="s">
        <v>79</v>
      </c>
      <c r="C776" s="1212"/>
      <c r="D776" s="1213"/>
      <c r="E776" s="1214"/>
      <c r="F776" s="1246" t="s">
        <v>212</v>
      </c>
      <c r="G776" s="1247"/>
      <c r="H776" s="501" t="s">
        <v>70</v>
      </c>
      <c r="I776" s="1228"/>
      <c r="J776" s="1229"/>
      <c r="K776" s="1229"/>
      <c r="L776" s="1229"/>
      <c r="M776" s="1229"/>
      <c r="N776" s="1229"/>
      <c r="O776" s="1230"/>
    </row>
    <row r="777" spans="1:15" ht="28.5" customHeight="1">
      <c r="A777" s="1084"/>
      <c r="B777" s="49" t="s">
        <v>79</v>
      </c>
      <c r="C777" s="1212"/>
      <c r="D777" s="1213"/>
      <c r="E777" s="1214"/>
      <c r="F777" s="1246" t="s">
        <v>125</v>
      </c>
      <c r="G777" s="1247"/>
      <c r="H777" s="501" t="s">
        <v>72</v>
      </c>
      <c r="I777" s="1231" t="s">
        <v>96</v>
      </c>
      <c r="J777" s="1232"/>
      <c r="K777" s="1232"/>
      <c r="L777" s="1232"/>
      <c r="M777" s="1232"/>
      <c r="N777" s="1232"/>
      <c r="O777" s="1233"/>
    </row>
    <row r="778" spans="1:15" ht="28.5" customHeight="1" thickBot="1">
      <c r="A778" s="1084"/>
      <c r="B778" s="62" t="s">
        <v>79</v>
      </c>
      <c r="C778" s="1215"/>
      <c r="D778" s="1216"/>
      <c r="E778" s="1217"/>
      <c r="F778" s="1248" t="s">
        <v>208</v>
      </c>
      <c r="G778" s="1249"/>
      <c r="H778" s="502" t="s">
        <v>71</v>
      </c>
      <c r="I778" s="1234"/>
      <c r="J778" s="1235"/>
      <c r="K778" s="1235"/>
      <c r="L778" s="1235"/>
      <c r="M778" s="1235"/>
      <c r="N778" s="1235"/>
      <c r="O778" s="1236"/>
    </row>
    <row r="779" spans="1:15" ht="117.75" customHeight="1" thickTop="1">
      <c r="A779" s="1250"/>
      <c r="B779" s="1250"/>
      <c r="C779" s="1250"/>
      <c r="D779" s="1250"/>
      <c r="E779" s="1250"/>
      <c r="F779" s="1250"/>
      <c r="G779" s="1250"/>
      <c r="H779" s="1250"/>
      <c r="I779" s="1250"/>
      <c r="J779" s="1250"/>
      <c r="K779" s="1250"/>
      <c r="L779" s="1250"/>
      <c r="M779" s="1250"/>
      <c r="N779" s="1250"/>
      <c r="O779" s="1250"/>
    </row>
    <row r="780" spans="1:15">
      <c r="B780" s="505"/>
      <c r="C780" s="506"/>
      <c r="D780" s="506"/>
      <c r="E780" s="506"/>
      <c r="F780" s="506"/>
      <c r="G780" s="506"/>
      <c r="H780" s="506"/>
      <c r="I780" s="506"/>
      <c r="J780" s="506"/>
      <c r="K780" s="506"/>
      <c r="L780" s="506"/>
      <c r="M780" s="506"/>
      <c r="N780" s="506"/>
      <c r="O780" s="506"/>
    </row>
    <row r="781" spans="1:15" ht="24.75" customHeight="1" thickBot="1">
      <c r="A781" s="504">
        <f>A742+1</f>
        <v>21</v>
      </c>
      <c r="B781" s="1083" t="s">
        <v>56</v>
      </c>
      <c r="C781" s="1083"/>
      <c r="D781" s="1083"/>
      <c r="E781" s="1083"/>
      <c r="F781" s="1083"/>
      <c r="G781" s="1083"/>
      <c r="H781" s="1083"/>
      <c r="I781" s="1083"/>
      <c r="J781" s="1083"/>
      <c r="K781" s="1083"/>
      <c r="L781" s="1083"/>
      <c r="M781" s="1083"/>
      <c r="N781" s="1083"/>
      <c r="O781" s="1083"/>
    </row>
    <row r="782" spans="1:15" ht="68.25" customHeight="1" thickTop="1">
      <c r="A782" s="1084"/>
      <c r="B782" s="1085"/>
      <c r="C782" s="1086"/>
      <c r="D782" s="1089" t="str">
        <f>Master!$E$8</f>
        <v>Govt. Sr. Secondary School Raimalwada</v>
      </c>
      <c r="E782" s="1090"/>
      <c r="F782" s="1090"/>
      <c r="G782" s="1090"/>
      <c r="H782" s="1090"/>
      <c r="I782" s="1090"/>
      <c r="J782" s="1090"/>
      <c r="K782" s="1090"/>
      <c r="L782" s="1090"/>
      <c r="M782" s="1090"/>
      <c r="N782" s="1090"/>
      <c r="O782" s="1091"/>
    </row>
    <row r="783" spans="1:15" ht="36" customHeight="1" thickBot="1">
      <c r="A783" s="1084"/>
      <c r="B783" s="1087"/>
      <c r="C783" s="1088"/>
      <c r="D783" s="1092" t="str">
        <f>Master!$E$11</f>
        <v>P.S.-Bapini (Jodhpur)</v>
      </c>
      <c r="E783" s="1093"/>
      <c r="F783" s="1093"/>
      <c r="G783" s="1093"/>
      <c r="H783" s="1093"/>
      <c r="I783" s="1093"/>
      <c r="J783" s="1093"/>
      <c r="K783" s="1093"/>
      <c r="L783" s="1093"/>
      <c r="M783" s="1093"/>
      <c r="N783" s="1093"/>
      <c r="O783" s="1094"/>
    </row>
    <row r="784" spans="1:15" ht="36" customHeight="1">
      <c r="A784" s="1084"/>
      <c r="B784" s="352"/>
      <c r="C784" s="1095" t="s">
        <v>188</v>
      </c>
      <c r="D784" s="1096"/>
      <c r="E784" s="1096"/>
      <c r="F784" s="1096"/>
      <c r="G784" s="1097"/>
      <c r="H784" s="1104" t="s">
        <v>161</v>
      </c>
      <c r="I784" s="1104"/>
      <c r="J784" s="1107">
        <f>VLOOKUP($A781,'Class-9'!$B$9:$K$108,6)</f>
        <v>0</v>
      </c>
      <c r="K784" s="1108"/>
      <c r="L784" s="1113" t="s">
        <v>77</v>
      </c>
      <c r="M784" s="1114"/>
      <c r="N784" s="1115" t="str">
        <f>Master!$E$14</f>
        <v>08151106901</v>
      </c>
      <c r="O784" s="1116"/>
    </row>
    <row r="785" spans="1:16" ht="36" customHeight="1">
      <c r="A785" s="1084"/>
      <c r="B785" s="47"/>
      <c r="C785" s="1098"/>
      <c r="D785" s="1099"/>
      <c r="E785" s="1099"/>
      <c r="F785" s="1099"/>
      <c r="G785" s="1100"/>
      <c r="H785" s="1105"/>
      <c r="I785" s="1105"/>
      <c r="J785" s="1109"/>
      <c r="K785" s="1110"/>
      <c r="L785" s="1071" t="s">
        <v>73</v>
      </c>
      <c r="M785" s="1072"/>
      <c r="N785" s="1072"/>
      <c r="O785" s="1073"/>
      <c r="P785" s="165" t="s">
        <v>196</v>
      </c>
    </row>
    <row r="786" spans="1:16" ht="36" customHeight="1" thickBot="1">
      <c r="A786" s="1084"/>
      <c r="B786" s="47"/>
      <c r="C786" s="1101"/>
      <c r="D786" s="1102"/>
      <c r="E786" s="1102"/>
      <c r="F786" s="1102"/>
      <c r="G786" s="1103"/>
      <c r="H786" s="1106"/>
      <c r="I786" s="1106"/>
      <c r="J786" s="1111"/>
      <c r="K786" s="1112"/>
      <c r="L786" s="1074" t="s">
        <v>57</v>
      </c>
      <c r="M786" s="1075"/>
      <c r="N786" s="1076" t="str">
        <f>Master!$E$6</f>
        <v>2021-22</v>
      </c>
      <c r="O786" s="1077"/>
    </row>
    <row r="787" spans="1:16" ht="42.75" customHeight="1">
      <c r="A787" s="1084"/>
      <c r="B787" s="49" t="s">
        <v>79</v>
      </c>
      <c r="C787" s="1255" t="s">
        <v>22</v>
      </c>
      <c r="D787" s="1256"/>
      <c r="E787" s="1256"/>
      <c r="F787" s="1257"/>
      <c r="G787" s="485" t="s">
        <v>186</v>
      </c>
      <c r="H787" s="1258">
        <f>VLOOKUP($A781,'Class-9'!$B$9:$EX$108,4,0)</f>
        <v>0</v>
      </c>
      <c r="I787" s="1258"/>
      <c r="J787" s="1258"/>
      <c r="K787" s="1258"/>
      <c r="L787" s="1258"/>
      <c r="M787" s="1258"/>
      <c r="N787" s="1258"/>
      <c r="O787" s="1259"/>
    </row>
    <row r="788" spans="1:16" ht="42.75" customHeight="1">
      <c r="A788" s="1084"/>
      <c r="B788" s="49" t="s">
        <v>79</v>
      </c>
      <c r="C788" s="1260" t="s">
        <v>24</v>
      </c>
      <c r="D788" s="1261"/>
      <c r="E788" s="1261"/>
      <c r="F788" s="1262"/>
      <c r="G788" s="486" t="s">
        <v>186</v>
      </c>
      <c r="H788" s="1265">
        <f>VLOOKUP($A781,'Class-9'!$B$9:$EX$108,7,0)</f>
        <v>0</v>
      </c>
      <c r="I788" s="1265"/>
      <c r="J788" s="1265"/>
      <c r="K788" s="1265"/>
      <c r="L788" s="1265"/>
      <c r="M788" s="1265"/>
      <c r="N788" s="1265"/>
      <c r="O788" s="1266"/>
    </row>
    <row r="789" spans="1:16" ht="42.75" customHeight="1">
      <c r="A789" s="1084"/>
      <c r="B789" s="49" t="s">
        <v>79</v>
      </c>
      <c r="C789" s="1260" t="s">
        <v>25</v>
      </c>
      <c r="D789" s="1261"/>
      <c r="E789" s="1261"/>
      <c r="F789" s="1262"/>
      <c r="G789" s="486" t="s">
        <v>186</v>
      </c>
      <c r="H789" s="1265">
        <f>VLOOKUP($A781,'Class-9'!$B$9:$EX$108,8,0)</f>
        <v>0</v>
      </c>
      <c r="I789" s="1265"/>
      <c r="J789" s="1265"/>
      <c r="K789" s="1265"/>
      <c r="L789" s="1265"/>
      <c r="M789" s="1265"/>
      <c r="N789" s="1265"/>
      <c r="O789" s="1266"/>
    </row>
    <row r="790" spans="1:16" ht="42.75" customHeight="1">
      <c r="A790" s="1084"/>
      <c r="B790" s="49" t="s">
        <v>79</v>
      </c>
      <c r="C790" s="1260" t="s">
        <v>58</v>
      </c>
      <c r="D790" s="1261"/>
      <c r="E790" s="1261"/>
      <c r="F790" s="1262"/>
      <c r="G790" s="486" t="s">
        <v>186</v>
      </c>
      <c r="H790" s="1265">
        <f>VLOOKUP($A781,'Class-9'!$B$9:$EX$108,9,0)</f>
        <v>0</v>
      </c>
      <c r="I790" s="1265"/>
      <c r="J790" s="1265"/>
      <c r="K790" s="1265"/>
      <c r="L790" s="1265"/>
      <c r="M790" s="1265"/>
      <c r="N790" s="1265"/>
      <c r="O790" s="1266"/>
    </row>
    <row r="791" spans="1:16" ht="42.75" customHeight="1">
      <c r="A791" s="1084"/>
      <c r="B791" s="49" t="s">
        <v>79</v>
      </c>
      <c r="C791" s="1260" t="s">
        <v>59</v>
      </c>
      <c r="D791" s="1261"/>
      <c r="E791" s="1261"/>
      <c r="F791" s="1262"/>
      <c r="G791" s="486" t="s">
        <v>186</v>
      </c>
      <c r="H791" s="1281" t="str">
        <f>CONCATENATE('Class-9'!$G$4,'Class-9'!$J$4)</f>
        <v>9(A)</v>
      </c>
      <c r="I791" s="1265"/>
      <c r="J791" s="1265"/>
      <c r="K791" s="1265"/>
      <c r="L791" s="1265"/>
      <c r="M791" s="1265"/>
      <c r="N791" s="1265"/>
      <c r="O791" s="1266"/>
    </row>
    <row r="792" spans="1:16" ht="42.75" customHeight="1" thickBot="1">
      <c r="A792" s="1084"/>
      <c r="B792" s="49" t="s">
        <v>79</v>
      </c>
      <c r="C792" s="1282" t="s">
        <v>27</v>
      </c>
      <c r="D792" s="1283"/>
      <c r="E792" s="1283"/>
      <c r="F792" s="1284"/>
      <c r="G792" s="487" t="s">
        <v>186</v>
      </c>
      <c r="H792" s="1285">
        <f>VLOOKUP($A781,'Class-9'!$B$9:$EX$108,10,0)</f>
        <v>0</v>
      </c>
      <c r="I792" s="1285"/>
      <c r="J792" s="1285"/>
      <c r="K792" s="1285"/>
      <c r="L792" s="1285"/>
      <c r="M792" s="1285"/>
      <c r="N792" s="1285"/>
      <c r="O792" s="1286"/>
    </row>
    <row r="793" spans="1:16" ht="42.75" customHeight="1">
      <c r="A793" s="1084"/>
      <c r="B793" s="60" t="s">
        <v>79</v>
      </c>
      <c r="C793" s="1287" t="s">
        <v>60</v>
      </c>
      <c r="D793" s="1288"/>
      <c r="E793" s="1267" t="s">
        <v>83</v>
      </c>
      <c r="F793" s="1267" t="s">
        <v>84</v>
      </c>
      <c r="G793" s="1274" t="s">
        <v>33</v>
      </c>
      <c r="H793" s="1276" t="s">
        <v>61</v>
      </c>
      <c r="I793" s="1276"/>
      <c r="J793" s="1277"/>
      <c r="K793" s="1278" t="s">
        <v>100</v>
      </c>
      <c r="L793" s="1279"/>
      <c r="M793" s="1280"/>
      <c r="N793" s="1267" t="s">
        <v>91</v>
      </c>
      <c r="O793" s="1269" t="s">
        <v>209</v>
      </c>
    </row>
    <row r="794" spans="1:16" ht="42.75" customHeight="1">
      <c r="A794" s="1084"/>
      <c r="B794" s="60"/>
      <c r="C794" s="1289"/>
      <c r="D794" s="1290"/>
      <c r="E794" s="1268"/>
      <c r="F794" s="1268"/>
      <c r="G794" s="1275"/>
      <c r="H794" s="479" t="s">
        <v>32</v>
      </c>
      <c r="I794" s="480" t="s">
        <v>199</v>
      </c>
      <c r="J794" s="481" t="s">
        <v>33</v>
      </c>
      <c r="K794" s="479" t="s">
        <v>32</v>
      </c>
      <c r="L794" s="480" t="s">
        <v>199</v>
      </c>
      <c r="M794" s="481" t="s">
        <v>33</v>
      </c>
      <c r="N794" s="1268"/>
      <c r="O794" s="1270"/>
    </row>
    <row r="795" spans="1:16" ht="42.75" customHeight="1" thickBot="1">
      <c r="A795" s="1084"/>
      <c r="B795" s="60" t="s">
        <v>79</v>
      </c>
      <c r="C795" s="1272" t="s">
        <v>62</v>
      </c>
      <c r="D795" s="1273"/>
      <c r="E795" s="346">
        <f>'Class-9'!$L$7</f>
        <v>20</v>
      </c>
      <c r="F795" s="346">
        <f>'Class-9'!$M$7</f>
        <v>20</v>
      </c>
      <c r="G795" s="348">
        <f>SUM(E795:F795)</f>
        <v>40</v>
      </c>
      <c r="H795" s="346">
        <f>'Class-9'!$O$7</f>
        <v>48</v>
      </c>
      <c r="I795" s="346">
        <f>'Class-9'!$P$7</f>
        <v>12</v>
      </c>
      <c r="J795" s="348">
        <f>SUM(H795:I795)</f>
        <v>60</v>
      </c>
      <c r="K795" s="346">
        <f>'Class-9'!$R$7</f>
        <v>80</v>
      </c>
      <c r="L795" s="346">
        <f>'Class-9'!$S$7</f>
        <v>20</v>
      </c>
      <c r="M795" s="348">
        <f>SUM(K795:L795)</f>
        <v>100</v>
      </c>
      <c r="N795" s="191">
        <f>SUM(G795,J795,M795)</f>
        <v>200</v>
      </c>
      <c r="O795" s="1271"/>
    </row>
    <row r="796" spans="1:16" ht="42.75" customHeight="1">
      <c r="A796" s="1084"/>
      <c r="B796" s="60" t="s">
        <v>79</v>
      </c>
      <c r="C796" s="1141" t="str">
        <f>'Class-9'!$L$3</f>
        <v>HINDI</v>
      </c>
      <c r="D796" s="1142"/>
      <c r="E796" s="493">
        <f>IF($J784="TC",0,IF($J784="Nso",0,VLOOKUP($A781,'Class-9'!$B$9:$EX$108,11,0)))</f>
        <v>0</v>
      </c>
      <c r="F796" s="493">
        <f>IF($J784="TC",0,IF($J784="Nso",0,VLOOKUP($A781,'Class-9'!$B$9:$EX$108,12,0)))</f>
        <v>0</v>
      </c>
      <c r="G796" s="494">
        <f>E796+F796</f>
        <v>0</v>
      </c>
      <c r="H796" s="493">
        <f>IF($J784="TC",0,IF($J784="Nso",0,VLOOKUP($A781,'Class-9'!$B$9:$EX$108,14,0)))</f>
        <v>0</v>
      </c>
      <c r="I796" s="493">
        <f>IF($J784="TC",0,IF($J784="Nso",0,VLOOKUP($A781,'Class-9'!$B$9:$EX$108,15,0)))</f>
        <v>0</v>
      </c>
      <c r="J796" s="494">
        <f>H796+I796</f>
        <v>0</v>
      </c>
      <c r="K796" s="493">
        <f>IF($J784="TC",0,IF($J784="Nso",0,VLOOKUP($A781,'Class-9'!$B$9:$EX$108,17,0)))</f>
        <v>0</v>
      </c>
      <c r="L796" s="493">
        <f>IF($J784="Nso",0,VLOOKUP($A781,'Class-9'!$B$9:$EX$108,18,0))</f>
        <v>0</v>
      </c>
      <c r="M796" s="494">
        <f>K796+L796</f>
        <v>0</v>
      </c>
      <c r="N796" s="493">
        <f>G796+J796+M796</f>
        <v>0</v>
      </c>
      <c r="O796" s="495" t="str">
        <f>IF($J784="TC",0,IF($J784="Nso",0,VLOOKUP($A781,'Class-9'!$B$9:$EX$108,24,0)))</f>
        <v/>
      </c>
    </row>
    <row r="797" spans="1:16" ht="42.75" customHeight="1">
      <c r="A797" s="1084"/>
      <c r="B797" s="60" t="s">
        <v>79</v>
      </c>
      <c r="C797" s="1143" t="str">
        <f>'Class-9'!$Z$3</f>
        <v>ENGLISH</v>
      </c>
      <c r="D797" s="1144"/>
      <c r="E797" s="493">
        <f>IF($J784="TC",0,IF($J784="Nso",0,VLOOKUP($A781,'Class-9'!$B$9:$EX$108,25,0)))</f>
        <v>0</v>
      </c>
      <c r="F797" s="493">
        <f>IF($J784="TC",0,IF($J784="Nso",0,VLOOKUP($A781,'Class-9'!$B$9:$EX$108,26,0)))</f>
        <v>0</v>
      </c>
      <c r="G797" s="496">
        <f t="shared" ref="G797:G801" si="80">E797+F797</f>
        <v>0</v>
      </c>
      <c r="H797" s="497">
        <f>IF($J784="TC",0,IF($J784="Nso",0,VLOOKUP($A781,'Class-9'!$B$9:$EX$108,28,0)))</f>
        <v>0</v>
      </c>
      <c r="I797" s="493">
        <f>IF($J784="TC",0,IF($J784="Nso",0,VLOOKUP($A781,'Class-9'!$B$9:$EX$108,29,0)))</f>
        <v>0</v>
      </c>
      <c r="J797" s="496">
        <f t="shared" ref="J797:J801" si="81">H797+I797</f>
        <v>0</v>
      </c>
      <c r="K797" s="493">
        <f>IF($J784="TC",0,IF($J784="Nso",0,VLOOKUP($A781,'Class-9'!$B$9:$EX$108,31,0)))</f>
        <v>0</v>
      </c>
      <c r="L797" s="493">
        <f>IF($J784="Nso",0,VLOOKUP($A781,'Class-9'!$B$9:$EX$108,32,0))</f>
        <v>0</v>
      </c>
      <c r="M797" s="496">
        <f t="shared" ref="M797:M801" si="82">K797+L797</f>
        <v>0</v>
      </c>
      <c r="N797" s="493">
        <f t="shared" ref="N797:N801" si="83">G797+J797+M797</f>
        <v>0</v>
      </c>
      <c r="O797" s="495" t="str">
        <f>IF($J784="TC",0,IF($J784="Nso",0,VLOOKUP($A781,'Class-9'!$B$9:$EX$108,38,0)))</f>
        <v/>
      </c>
    </row>
    <row r="798" spans="1:16" ht="42.75" customHeight="1">
      <c r="A798" s="1084"/>
      <c r="B798" s="60" t="s">
        <v>79</v>
      </c>
      <c r="C798" s="1143" t="str">
        <f>'Class-9'!$AN$3</f>
        <v>SANSKRIT</v>
      </c>
      <c r="D798" s="1144"/>
      <c r="E798" s="493">
        <f>IF($J784="TC",0,IF($J784="Nso",0,VLOOKUP($A781,'Class-9'!$B$9:$EX$108,39,0)))</f>
        <v>0</v>
      </c>
      <c r="F798" s="493">
        <f>IF($J784="TC",0,IF($J784="TC",0,IF($J784="Nso",0,VLOOKUP($A781,'Class-9'!$B$9:$EX$108,40,0))))</f>
        <v>0</v>
      </c>
      <c r="G798" s="496">
        <f t="shared" si="80"/>
        <v>0</v>
      </c>
      <c r="H798" s="497">
        <f>IF($J784="TC",0,IF($J784="Nso",0,VLOOKUP($A781,'Class-9'!$B$9:$EX$108,42,0)))</f>
        <v>0</v>
      </c>
      <c r="I798" s="493">
        <f>IF($J784="TC",0,IF($J784="Nso",0,VLOOKUP($A781,'Class-9'!$B$9:$EX$108,43,0)))</f>
        <v>0</v>
      </c>
      <c r="J798" s="496">
        <f t="shared" si="81"/>
        <v>0</v>
      </c>
      <c r="K798" s="493">
        <f>IF($J784="TC",0,IF($J784="Nso",0,VLOOKUP($A781,'Class-9'!$B$9:$EX$108,45,0)))</f>
        <v>0</v>
      </c>
      <c r="L798" s="493">
        <f>IF($J784="Nso",0,VLOOKUP($A781,'Class-9'!$B$9:$EX$108,46,0))</f>
        <v>0</v>
      </c>
      <c r="M798" s="496">
        <f t="shared" si="82"/>
        <v>0</v>
      </c>
      <c r="N798" s="493">
        <f t="shared" si="83"/>
        <v>0</v>
      </c>
      <c r="O798" s="495" t="str">
        <f>IF($J784="TC",0,IF($J784="Nso",0,VLOOKUP($A781,'Class-9'!$B$9:$EX$108,52,0)))</f>
        <v/>
      </c>
    </row>
    <row r="799" spans="1:16" ht="42.75" customHeight="1">
      <c r="A799" s="1084"/>
      <c r="B799" s="60" t="s">
        <v>79</v>
      </c>
      <c r="C799" s="1143" t="str">
        <f>'Class-9'!$BB$3</f>
        <v>SCIENCE</v>
      </c>
      <c r="D799" s="1144"/>
      <c r="E799" s="493">
        <f>IF($J784="TC",0,IF($J784="Nso",0,VLOOKUP($A781,'Class-9'!$B$9:$EX$108,53,0)))</f>
        <v>0</v>
      </c>
      <c r="F799" s="493">
        <f>IF($J784="TC",0,IF($J784="Nso",0,VLOOKUP($A781,'Class-9'!$B$9:$EX$108,54,0)))</f>
        <v>0</v>
      </c>
      <c r="G799" s="496">
        <f t="shared" si="80"/>
        <v>0</v>
      </c>
      <c r="H799" s="497">
        <f>IF($J784="TC",0,IF($J784="Nso",0,VLOOKUP($A781,'Class-9'!$B$9:$EX$108,56,0)))</f>
        <v>0</v>
      </c>
      <c r="I799" s="493">
        <f>IF($J784="TC",0,IF($J784="Nso",0,VLOOKUP($A781,'Class-9'!$B$9:$EX$108,57,0)))</f>
        <v>0</v>
      </c>
      <c r="J799" s="496">
        <f t="shared" si="81"/>
        <v>0</v>
      </c>
      <c r="K799" s="493">
        <f>IF($J784="TC",0,IF($J784="Nso",0,VLOOKUP($A781,'Class-9'!$B$9:$EX$108,59,0)))</f>
        <v>0</v>
      </c>
      <c r="L799" s="493">
        <f>IF($J784="Nso",0,VLOOKUP($A781,'Class-9'!$B$9:$EX$108,60,0))</f>
        <v>0</v>
      </c>
      <c r="M799" s="496">
        <f t="shared" si="82"/>
        <v>0</v>
      </c>
      <c r="N799" s="493">
        <f t="shared" si="83"/>
        <v>0</v>
      </c>
      <c r="O799" s="495" t="str">
        <f>IF($J784="TC",0,IF($J784="Nso",0,VLOOKUP($A781,'Class-9'!$B$9:$EX$108,66,0)))</f>
        <v/>
      </c>
    </row>
    <row r="800" spans="1:16" ht="42.75" customHeight="1">
      <c r="A800" s="1084"/>
      <c r="B800" s="60" t="s">
        <v>79</v>
      </c>
      <c r="C800" s="1143" t="str">
        <f>'Class-9'!$BP$3</f>
        <v>MATHEMATICS</v>
      </c>
      <c r="D800" s="1144"/>
      <c r="E800" s="493">
        <f>IF($J784="TC",0,IF($J784="Nso",0,VLOOKUP($A781,'Class-9'!$B$9:$EX$108,67,0)))</f>
        <v>0</v>
      </c>
      <c r="F800" s="493">
        <f>IF($J784="TC",0,IF($J784="Nso",0,VLOOKUP($A781,'Class-9'!$B$9:$EX$108,68,0)))</f>
        <v>0</v>
      </c>
      <c r="G800" s="496">
        <f t="shared" si="80"/>
        <v>0</v>
      </c>
      <c r="H800" s="497">
        <f>IF($J784="TC",0,IF($J784="Nso",0,VLOOKUP($A781,'Class-9'!$B$9:$EX$108,70,0)))</f>
        <v>0</v>
      </c>
      <c r="I800" s="493">
        <f>IF($J784="TC",0,IF($J784="Nso",0,VLOOKUP($A781,'Class-9'!$B$9:$EX$108,71,0)))</f>
        <v>0</v>
      </c>
      <c r="J800" s="496">
        <f t="shared" si="81"/>
        <v>0</v>
      </c>
      <c r="K800" s="493">
        <f>IF($J784="TC",0,IF($J784="Nso",0,VLOOKUP($A781,'Class-9'!$B$9:$EX$108,73,0)))</f>
        <v>0</v>
      </c>
      <c r="L800" s="493">
        <f>IF($J784="Nso",0,VLOOKUP($A781,'Class-9'!$B$9:$EX$108,74,0))</f>
        <v>0</v>
      </c>
      <c r="M800" s="496">
        <f t="shared" si="82"/>
        <v>0</v>
      </c>
      <c r="N800" s="493">
        <f t="shared" si="83"/>
        <v>0</v>
      </c>
      <c r="O800" s="495" t="str">
        <f>IF($J784="TC",0,IF($J784="Nso",0,VLOOKUP($A781,'Class-9'!$B$9:$EX$108,80,0)))</f>
        <v/>
      </c>
    </row>
    <row r="801" spans="1:15" ht="42.75" customHeight="1" thickBot="1">
      <c r="A801" s="1084"/>
      <c r="B801" s="60" t="s">
        <v>79</v>
      </c>
      <c r="C801" s="1117" t="str">
        <f>'Class-9'!$CD$3</f>
        <v>SOCIAL SCIENCE</v>
      </c>
      <c r="D801" s="1118"/>
      <c r="E801" s="493">
        <f>IF($J784="TC",0,IF($J784="Nso",0,VLOOKUP($A781,'Class-9'!$B$9:$EX$108,81,0)))</f>
        <v>0</v>
      </c>
      <c r="F801" s="493">
        <f>IF($J784="TC",0,IF($J784="Nso",0,VLOOKUP($A781,'Class-9'!$B$9:$EX$108,82,0)))</f>
        <v>0</v>
      </c>
      <c r="G801" s="498">
        <f t="shared" si="80"/>
        <v>0</v>
      </c>
      <c r="H801" s="499">
        <f>IF($J784="TC",0,IF($J784="Nso",0,VLOOKUP($A781,'Class-9'!$B$9:$EX$108,84,0)))</f>
        <v>0</v>
      </c>
      <c r="I801" s="493">
        <f>IF($J784="TC",0,IF($J784="Nso",0,VLOOKUP($A781,'Class-9'!$B$9:$EX$108,85,0)))</f>
        <v>0</v>
      </c>
      <c r="J801" s="498">
        <f t="shared" si="81"/>
        <v>0</v>
      </c>
      <c r="K801" s="493">
        <f>IF($J784="TC",0,IF($J784="Nso",0,VLOOKUP($A781,'Class-9'!$B$9:$EX$108,87,0)))</f>
        <v>0</v>
      </c>
      <c r="L801" s="493">
        <f>IF($J784="Nso",0,VLOOKUP($A781,'Class-9'!$B$9:$EX$108,88,0))</f>
        <v>0</v>
      </c>
      <c r="M801" s="498">
        <f t="shared" si="82"/>
        <v>0</v>
      </c>
      <c r="N801" s="493">
        <f t="shared" si="83"/>
        <v>0</v>
      </c>
      <c r="O801" s="495" t="str">
        <f>IF($J784="TC",0,IF($J784="Nso",0,VLOOKUP($A781,'Class-9'!$B$9:$EX$108,94,0)))</f>
        <v/>
      </c>
    </row>
    <row r="802" spans="1:15" ht="36" customHeight="1">
      <c r="A802" s="1084"/>
      <c r="B802" s="60" t="s">
        <v>79</v>
      </c>
      <c r="C802" s="1119" t="s">
        <v>92</v>
      </c>
      <c r="D802" s="1120"/>
      <c r="E802" s="1121"/>
      <c r="F802" s="1125" t="s">
        <v>93</v>
      </c>
      <c r="G802" s="1126"/>
      <c r="H802" s="1127" t="s">
        <v>94</v>
      </c>
      <c r="I802" s="1128"/>
      <c r="J802" s="1129" t="s">
        <v>47</v>
      </c>
      <c r="K802" s="1130"/>
      <c r="L802" s="350" t="s">
        <v>114</v>
      </c>
      <c r="M802" s="1131" t="s">
        <v>45</v>
      </c>
      <c r="N802" s="1132"/>
      <c r="O802" s="61" t="s">
        <v>49</v>
      </c>
    </row>
    <row r="803" spans="1:15" ht="36" customHeight="1" thickBot="1">
      <c r="A803" s="1084"/>
      <c r="B803" s="60" t="s">
        <v>79</v>
      </c>
      <c r="C803" s="1122"/>
      <c r="D803" s="1123"/>
      <c r="E803" s="1124"/>
      <c r="F803" s="1133">
        <f>IF($J784="TC",0,IF($J784="Nso",0,VLOOKUP($A781,'Class-9'!$B$9:$EX$108,146,0)))</f>
        <v>0</v>
      </c>
      <c r="G803" s="1134"/>
      <c r="H803" s="1133">
        <f>IF($J784="TC",0,IF($J784="Nso",0,VLOOKUP($A781,'Class-9'!$B$9:$EX$108,147,0)))</f>
        <v>0</v>
      </c>
      <c r="I803" s="1134"/>
      <c r="J803" s="1135">
        <f>IF($J784="TC",0,IF($J784="Nso",0,VLOOKUP($A781,'Class-9'!$B$9:$EX$108,148,0)))</f>
        <v>0</v>
      </c>
      <c r="K803" s="1136"/>
      <c r="L803" s="349" t="str">
        <f>IF($J784="TC",0,IF($J784="Nso",0,VLOOKUP($A781,'Class-9'!$B$9:$EX$108,149,0)))</f>
        <v/>
      </c>
      <c r="M803" s="1137" t="str">
        <f>IF($J784="TC","TC",IF($J784="Nso","NSO",VLOOKUP($A781,'Class-9'!$B$9:$EX$108,150,0)))</f>
        <v/>
      </c>
      <c r="N803" s="1138"/>
      <c r="O803" s="123" t="str">
        <f>IF($J784="Nso",0,VLOOKUP($A781,'Class-9'!$B$9:$EX$108,152,0))</f>
        <v/>
      </c>
    </row>
    <row r="804" spans="1:15" ht="36" customHeight="1">
      <c r="A804" s="1084"/>
      <c r="B804" s="60" t="s">
        <v>79</v>
      </c>
      <c r="C804" s="1186" t="s">
        <v>65</v>
      </c>
      <c r="D804" s="1187"/>
      <c r="E804" s="1187"/>
      <c r="F804" s="1187"/>
      <c r="G804" s="1187"/>
      <c r="H804" s="1188"/>
      <c r="I804" s="1189" t="s">
        <v>66</v>
      </c>
      <c r="J804" s="1190"/>
      <c r="K804" s="1190"/>
      <c r="L804" s="124">
        <f>VLOOKUP($A781,'Class-9'!$B$9:$EX$108,143,0)</f>
        <v>0</v>
      </c>
      <c r="M804" s="1191" t="s">
        <v>126</v>
      </c>
      <c r="N804" s="1192"/>
      <c r="O804" s="1193"/>
    </row>
    <row r="805" spans="1:15" ht="36" customHeight="1" thickBot="1">
      <c r="A805" s="1084"/>
      <c r="B805" s="60" t="s">
        <v>79</v>
      </c>
      <c r="C805" s="1194" t="s">
        <v>60</v>
      </c>
      <c r="D805" s="1195"/>
      <c r="E805" s="1195"/>
      <c r="F805" s="1196" t="s">
        <v>197</v>
      </c>
      <c r="G805" s="1196"/>
      <c r="H805" s="351" t="s">
        <v>53</v>
      </c>
      <c r="I805" s="1197" t="s">
        <v>67</v>
      </c>
      <c r="J805" s="1198"/>
      <c r="K805" s="1198"/>
      <c r="L805" s="174">
        <f>VLOOKUP($A781,'Class-9'!$B$9:$EX$108,144,0)</f>
        <v>0</v>
      </c>
      <c r="M805" s="1199" t="str">
        <f>IF($J784="TC",0,IF($J784="Nso",0,VLOOKUP($A781,'Class-9'!$B$9:$EX$108,145,0)))</f>
        <v/>
      </c>
      <c r="N805" s="1200"/>
      <c r="O805" s="1201"/>
    </row>
    <row r="806" spans="1:15" ht="36" customHeight="1">
      <c r="A806" s="1084"/>
      <c r="B806" s="60" t="s">
        <v>79</v>
      </c>
      <c r="C806" s="1194"/>
      <c r="D806" s="1195"/>
      <c r="E806" s="1195"/>
      <c r="F806" s="1196"/>
      <c r="G806" s="1196"/>
      <c r="H806" s="490" t="s">
        <v>203</v>
      </c>
      <c r="I806" s="1202" t="s">
        <v>68</v>
      </c>
      <c r="J806" s="1203"/>
      <c r="K806" s="1203"/>
      <c r="L806" s="1204">
        <f>IF($J784="TC","Transferred",IF($J784="Nso","NameSeparated",VLOOKUP($A781,'Class-9'!$B$9:$EX$108,153,0)))</f>
        <v>0</v>
      </c>
      <c r="M806" s="1204"/>
      <c r="N806" s="1204"/>
      <c r="O806" s="1205"/>
    </row>
    <row r="807" spans="1:15" s="489" customFormat="1" ht="28.5" customHeight="1">
      <c r="A807" s="1084"/>
      <c r="B807" s="488" t="s">
        <v>79</v>
      </c>
      <c r="C807" s="1242" t="str">
        <f>'Class-9'!$CR$3</f>
        <v>Foundation Of Information Tech.</v>
      </c>
      <c r="D807" s="1243"/>
      <c r="E807" s="1244"/>
      <c r="F807" s="1245" t="str">
        <f>IF($J784="TC",0,IF($J784="Nso",0,VLOOKUP($A781,'Class-9'!$B$9:$GA$108,170,0)))</f>
        <v>0/200</v>
      </c>
      <c r="G807" s="1245"/>
      <c r="H807" s="491">
        <f>IF($J784="TC",0,IF($J784="Nso",0,VLOOKUP($A781,'Class-9'!$B$9:$GA$108,106,0)))</f>
        <v>0</v>
      </c>
      <c r="I807" s="1170" t="s">
        <v>81</v>
      </c>
      <c r="J807" s="1171"/>
      <c r="K807" s="1171"/>
      <c r="L807" s="1172">
        <f>'Class-9'!$T$2</f>
        <v>44676</v>
      </c>
      <c r="M807" s="1173"/>
      <c r="N807" s="1173"/>
      <c r="O807" s="1174"/>
    </row>
    <row r="808" spans="1:15" s="489" customFormat="1" ht="28.5" customHeight="1">
      <c r="A808" s="1084"/>
      <c r="B808" s="488" t="s">
        <v>79</v>
      </c>
      <c r="C808" s="1175" t="str">
        <f>'Class-9'!$DD$3</f>
        <v>Health &amp; Phy. Edu.</v>
      </c>
      <c r="D808" s="1169"/>
      <c r="E808" s="1169"/>
      <c r="F808" s="1263" t="str">
        <f>IF($J784="TC",0,IF($J784="Nso",0,VLOOKUP($A781,'Class-9'!$B$9:$GA$108,174,0)))</f>
        <v>0/200</v>
      </c>
      <c r="G808" s="1264"/>
      <c r="H808" s="491">
        <f>IF($J784="TC",0,IF($J784="Nso",0,VLOOKUP($A781,'Class-9'!$B$9:$GA$108,118,0)))</f>
        <v>0</v>
      </c>
      <c r="I808" s="1178"/>
      <c r="J808" s="1179"/>
      <c r="K808" s="1179"/>
      <c r="L808" s="1179"/>
      <c r="M808" s="1179"/>
      <c r="N808" s="1179"/>
      <c r="O808" s="1180"/>
    </row>
    <row r="809" spans="1:15" s="489" customFormat="1" ht="28.5" customHeight="1">
      <c r="A809" s="1084"/>
      <c r="B809" s="488" t="s">
        <v>79</v>
      </c>
      <c r="C809" s="1184" t="str">
        <f>'Class-9'!$DP$3</f>
        <v>S.U.P.W.</v>
      </c>
      <c r="D809" s="1185"/>
      <c r="E809" s="1185"/>
      <c r="F809" s="1263" t="str">
        <f>IF($J784="TC",0,IF($J784="Nso",0,VLOOKUP($A781,'Class-9'!$B$9:$GA$108,178,0)))</f>
        <v>0/100</v>
      </c>
      <c r="G809" s="1264"/>
      <c r="H809" s="491">
        <f>IF($J784="TC",0,IF($J784="Nso",0,VLOOKUP($A781,'Class-9'!$B$9:$GA$108,124,0)))</f>
        <v>0</v>
      </c>
      <c r="I809" s="1181"/>
      <c r="J809" s="1182"/>
      <c r="K809" s="1182"/>
      <c r="L809" s="1182"/>
      <c r="M809" s="1182"/>
      <c r="N809" s="1182"/>
      <c r="O809" s="1183"/>
    </row>
    <row r="810" spans="1:15" s="489" customFormat="1" ht="28.5" customHeight="1">
      <c r="A810" s="1084"/>
      <c r="B810" s="488"/>
      <c r="C810" s="1184" t="str">
        <f>'Class-9'!$DV$3</f>
        <v>ART EDUCATION</v>
      </c>
      <c r="D810" s="1185"/>
      <c r="E810" s="1185"/>
      <c r="F810" s="1263" t="str">
        <f>IF($J783="TC",0,IF($J783="Nso",0,VLOOKUP($A781,'Class-9'!$B$9:$GA$108,182,0)))</f>
        <v>0/100</v>
      </c>
      <c r="G810" s="1264"/>
      <c r="H810" s="491">
        <f>IF($J783="TC",0,IF($J783="Nso",0,VLOOKUP($A781,'Class-9'!$B$9:$GA$108,130,0)))</f>
        <v>0</v>
      </c>
      <c r="I810" s="1237" t="s">
        <v>95</v>
      </c>
      <c r="J810" s="1221"/>
      <c r="K810" s="1221"/>
      <c r="L810" s="1221"/>
      <c r="M810" s="1221"/>
      <c r="N810" s="1221"/>
      <c r="O810" s="1222"/>
    </row>
    <row r="811" spans="1:15" s="489" customFormat="1" ht="28.5" customHeight="1" thickBot="1">
      <c r="A811" s="1084"/>
      <c r="B811" s="488" t="s">
        <v>79</v>
      </c>
      <c r="C811" s="1238" t="str">
        <f>'Class-9'!$EB$3</f>
        <v>H &amp; C RAJ</v>
      </c>
      <c r="D811" s="1239"/>
      <c r="E811" s="1239"/>
      <c r="F811" s="1251" t="str">
        <f>IF($J784="TC",0,IF($J784="Nso",0,VLOOKUP($A781,'Class-9'!$B$9:$GZ$108,186,0)))</f>
        <v>0/200</v>
      </c>
      <c r="G811" s="1252"/>
      <c r="H811" s="492">
        <f>IF($J784="TC",0,IF($J784="Nso",0,VLOOKUP($A781,'Class-9'!$B$9:$GAZ$108,142,0)))</f>
        <v>0</v>
      </c>
      <c r="I811" s="1237" t="s">
        <v>74</v>
      </c>
      <c r="J811" s="1221"/>
      <c r="K811" s="1221"/>
      <c r="L811" s="1221"/>
      <c r="M811" s="1221"/>
      <c r="N811" s="1221"/>
      <c r="O811" s="1222"/>
    </row>
    <row r="812" spans="1:15" ht="28.5" customHeight="1">
      <c r="A812" s="1084"/>
      <c r="B812" s="49" t="s">
        <v>79</v>
      </c>
      <c r="C812" s="1209" t="s">
        <v>205</v>
      </c>
      <c r="D812" s="1210"/>
      <c r="E812" s="1211"/>
      <c r="F812" s="1253" t="s">
        <v>206</v>
      </c>
      <c r="G812" s="1254"/>
      <c r="H812" s="500" t="s">
        <v>34</v>
      </c>
      <c r="I812" s="1220" t="s">
        <v>75</v>
      </c>
      <c r="J812" s="1221"/>
      <c r="K812" s="1221"/>
      <c r="L812" s="1221"/>
      <c r="M812" s="1221"/>
      <c r="N812" s="1221"/>
      <c r="O812" s="1222"/>
    </row>
    <row r="813" spans="1:15" ht="28.5" customHeight="1">
      <c r="A813" s="1084"/>
      <c r="B813" s="49" t="s">
        <v>79</v>
      </c>
      <c r="C813" s="1212"/>
      <c r="D813" s="1213"/>
      <c r="E813" s="1214"/>
      <c r="F813" s="1246" t="s">
        <v>207</v>
      </c>
      <c r="G813" s="1247"/>
      <c r="H813" s="501" t="s">
        <v>204</v>
      </c>
      <c r="I813" s="1225" t="s">
        <v>76</v>
      </c>
      <c r="J813" s="1226"/>
      <c r="K813" s="1226"/>
      <c r="L813" s="1226"/>
      <c r="M813" s="1226"/>
      <c r="N813" s="1226"/>
      <c r="O813" s="1227"/>
    </row>
    <row r="814" spans="1:15" ht="28.5" customHeight="1">
      <c r="A814" s="1084"/>
      <c r="B814" s="49" t="s">
        <v>79</v>
      </c>
      <c r="C814" s="1212"/>
      <c r="D814" s="1213"/>
      <c r="E814" s="1214"/>
      <c r="F814" s="1246" t="s">
        <v>211</v>
      </c>
      <c r="G814" s="1247"/>
      <c r="H814" s="501" t="s">
        <v>69</v>
      </c>
      <c r="I814" s="1228"/>
      <c r="J814" s="1229"/>
      <c r="K814" s="1229"/>
      <c r="L814" s="1229"/>
      <c r="M814" s="1229"/>
      <c r="N814" s="1229"/>
      <c r="O814" s="1230"/>
    </row>
    <row r="815" spans="1:15" ht="28.5" customHeight="1">
      <c r="A815" s="1084"/>
      <c r="B815" s="49" t="s">
        <v>79</v>
      </c>
      <c r="C815" s="1212"/>
      <c r="D815" s="1213"/>
      <c r="E815" s="1214"/>
      <c r="F815" s="1246" t="s">
        <v>212</v>
      </c>
      <c r="G815" s="1247"/>
      <c r="H815" s="501" t="s">
        <v>70</v>
      </c>
      <c r="I815" s="1228"/>
      <c r="J815" s="1229"/>
      <c r="K815" s="1229"/>
      <c r="L815" s="1229"/>
      <c r="M815" s="1229"/>
      <c r="N815" s="1229"/>
      <c r="O815" s="1230"/>
    </row>
    <row r="816" spans="1:15" ht="28.5" customHeight="1">
      <c r="A816" s="1084"/>
      <c r="B816" s="49" t="s">
        <v>79</v>
      </c>
      <c r="C816" s="1212"/>
      <c r="D816" s="1213"/>
      <c r="E816" s="1214"/>
      <c r="F816" s="1246" t="s">
        <v>125</v>
      </c>
      <c r="G816" s="1247"/>
      <c r="H816" s="501" t="s">
        <v>72</v>
      </c>
      <c r="I816" s="1231" t="s">
        <v>96</v>
      </c>
      <c r="J816" s="1232"/>
      <c r="K816" s="1232"/>
      <c r="L816" s="1232"/>
      <c r="M816" s="1232"/>
      <c r="N816" s="1232"/>
      <c r="O816" s="1233"/>
    </row>
    <row r="817" spans="1:16" ht="28.5" customHeight="1" thickBot="1">
      <c r="A817" s="1084"/>
      <c r="B817" s="62" t="s">
        <v>79</v>
      </c>
      <c r="C817" s="1215"/>
      <c r="D817" s="1216"/>
      <c r="E817" s="1217"/>
      <c r="F817" s="1248" t="s">
        <v>208</v>
      </c>
      <c r="G817" s="1249"/>
      <c r="H817" s="502" t="s">
        <v>71</v>
      </c>
      <c r="I817" s="1234"/>
      <c r="J817" s="1235"/>
      <c r="K817" s="1235"/>
      <c r="L817" s="1235"/>
      <c r="M817" s="1235"/>
      <c r="N817" s="1235"/>
      <c r="O817" s="1236"/>
    </row>
    <row r="818" spans="1:16" ht="117.75" customHeight="1" thickTop="1">
      <c r="A818" s="1250"/>
      <c r="B818" s="1250"/>
      <c r="C818" s="1250"/>
      <c r="D818" s="1250"/>
      <c r="E818" s="1250"/>
      <c r="F818" s="1250"/>
      <c r="G818" s="1250"/>
      <c r="H818" s="1250"/>
      <c r="I818" s="1250"/>
      <c r="J818" s="1250"/>
      <c r="K818" s="1250"/>
      <c r="L818" s="1250"/>
      <c r="M818" s="1250"/>
      <c r="N818" s="1250"/>
      <c r="O818" s="1250"/>
    </row>
    <row r="819" spans="1:16">
      <c r="B819" s="505"/>
      <c r="C819" s="506"/>
      <c r="D819" s="506"/>
      <c r="E819" s="506"/>
      <c r="F819" s="506"/>
      <c r="G819" s="506"/>
      <c r="H819" s="506"/>
      <c r="I819" s="506"/>
      <c r="J819" s="506"/>
      <c r="K819" s="506"/>
      <c r="L819" s="506"/>
      <c r="M819" s="506"/>
      <c r="N819" s="506"/>
      <c r="O819" s="506"/>
    </row>
    <row r="820" spans="1:16" ht="24.75" customHeight="1" thickBot="1">
      <c r="A820" s="504">
        <f>A781+1</f>
        <v>22</v>
      </c>
      <c r="B820" s="1083" t="s">
        <v>56</v>
      </c>
      <c r="C820" s="1083"/>
      <c r="D820" s="1083"/>
      <c r="E820" s="1083"/>
      <c r="F820" s="1083"/>
      <c r="G820" s="1083"/>
      <c r="H820" s="1083"/>
      <c r="I820" s="1083"/>
      <c r="J820" s="1083"/>
      <c r="K820" s="1083"/>
      <c r="L820" s="1083"/>
      <c r="M820" s="1083"/>
      <c r="N820" s="1083"/>
      <c r="O820" s="1083"/>
    </row>
    <row r="821" spans="1:16" ht="68.25" customHeight="1" thickTop="1">
      <c r="A821" s="1084"/>
      <c r="B821" s="1085"/>
      <c r="C821" s="1086"/>
      <c r="D821" s="1089" t="str">
        <f>Master!$E$8</f>
        <v>Govt. Sr. Secondary School Raimalwada</v>
      </c>
      <c r="E821" s="1090"/>
      <c r="F821" s="1090"/>
      <c r="G821" s="1090"/>
      <c r="H821" s="1090"/>
      <c r="I821" s="1090"/>
      <c r="J821" s="1090"/>
      <c r="K821" s="1090"/>
      <c r="L821" s="1090"/>
      <c r="M821" s="1090"/>
      <c r="N821" s="1090"/>
      <c r="O821" s="1091"/>
    </row>
    <row r="822" spans="1:16" ht="36" customHeight="1" thickBot="1">
      <c r="A822" s="1084"/>
      <c r="B822" s="1087"/>
      <c r="C822" s="1088"/>
      <c r="D822" s="1092" t="str">
        <f>Master!$E$11</f>
        <v>P.S.-Bapini (Jodhpur)</v>
      </c>
      <c r="E822" s="1093"/>
      <c r="F822" s="1093"/>
      <c r="G822" s="1093"/>
      <c r="H822" s="1093"/>
      <c r="I822" s="1093"/>
      <c r="J822" s="1093"/>
      <c r="K822" s="1093"/>
      <c r="L822" s="1093"/>
      <c r="M822" s="1093"/>
      <c r="N822" s="1093"/>
      <c r="O822" s="1094"/>
    </row>
    <row r="823" spans="1:16" ht="36" customHeight="1">
      <c r="A823" s="1084"/>
      <c r="B823" s="352"/>
      <c r="C823" s="1095" t="s">
        <v>188</v>
      </c>
      <c r="D823" s="1096"/>
      <c r="E823" s="1096"/>
      <c r="F823" s="1096"/>
      <c r="G823" s="1097"/>
      <c r="H823" s="1104" t="s">
        <v>161</v>
      </c>
      <c r="I823" s="1104"/>
      <c r="J823" s="1107">
        <f>VLOOKUP($A820,'Class-9'!$B$9:$K$108,6)</f>
        <v>0</v>
      </c>
      <c r="K823" s="1108"/>
      <c r="L823" s="1113" t="s">
        <v>77</v>
      </c>
      <c r="M823" s="1114"/>
      <c r="N823" s="1115" t="str">
        <f>Master!$E$14</f>
        <v>08151106901</v>
      </c>
      <c r="O823" s="1116"/>
    </row>
    <row r="824" spans="1:16" ht="36" customHeight="1">
      <c r="A824" s="1084"/>
      <c r="B824" s="47"/>
      <c r="C824" s="1098"/>
      <c r="D824" s="1099"/>
      <c r="E824" s="1099"/>
      <c r="F824" s="1099"/>
      <c r="G824" s="1100"/>
      <c r="H824" s="1105"/>
      <c r="I824" s="1105"/>
      <c r="J824" s="1109"/>
      <c r="K824" s="1110"/>
      <c r="L824" s="1071" t="s">
        <v>73</v>
      </c>
      <c r="M824" s="1072"/>
      <c r="N824" s="1072"/>
      <c r="O824" s="1073"/>
      <c r="P824" s="165" t="s">
        <v>196</v>
      </c>
    </row>
    <row r="825" spans="1:16" ht="36" customHeight="1" thickBot="1">
      <c r="A825" s="1084"/>
      <c r="B825" s="47"/>
      <c r="C825" s="1101"/>
      <c r="D825" s="1102"/>
      <c r="E825" s="1102"/>
      <c r="F825" s="1102"/>
      <c r="G825" s="1103"/>
      <c r="H825" s="1106"/>
      <c r="I825" s="1106"/>
      <c r="J825" s="1111"/>
      <c r="K825" s="1112"/>
      <c r="L825" s="1074" t="s">
        <v>57</v>
      </c>
      <c r="M825" s="1075"/>
      <c r="N825" s="1076" t="str">
        <f>Master!$E$6</f>
        <v>2021-22</v>
      </c>
      <c r="O825" s="1077"/>
    </row>
    <row r="826" spans="1:16" ht="42.75" customHeight="1">
      <c r="A826" s="1084"/>
      <c r="B826" s="49" t="s">
        <v>79</v>
      </c>
      <c r="C826" s="1255" t="s">
        <v>22</v>
      </c>
      <c r="D826" s="1256"/>
      <c r="E826" s="1256"/>
      <c r="F826" s="1257"/>
      <c r="G826" s="485" t="s">
        <v>186</v>
      </c>
      <c r="H826" s="1258">
        <f>VLOOKUP($A820,'Class-9'!$B$9:$EX$108,4,0)</f>
        <v>0</v>
      </c>
      <c r="I826" s="1258"/>
      <c r="J826" s="1258"/>
      <c r="K826" s="1258"/>
      <c r="L826" s="1258"/>
      <c r="M826" s="1258"/>
      <c r="N826" s="1258"/>
      <c r="O826" s="1259"/>
    </row>
    <row r="827" spans="1:16" ht="42.75" customHeight="1">
      <c r="A827" s="1084"/>
      <c r="B827" s="49" t="s">
        <v>79</v>
      </c>
      <c r="C827" s="1260" t="s">
        <v>24</v>
      </c>
      <c r="D827" s="1261"/>
      <c r="E827" s="1261"/>
      <c r="F827" s="1262"/>
      <c r="G827" s="486" t="s">
        <v>186</v>
      </c>
      <c r="H827" s="1265">
        <f>VLOOKUP($A820,'Class-9'!$B$9:$EX$108,7,0)</f>
        <v>0</v>
      </c>
      <c r="I827" s="1265"/>
      <c r="J827" s="1265"/>
      <c r="K827" s="1265"/>
      <c r="L827" s="1265"/>
      <c r="M827" s="1265"/>
      <c r="N827" s="1265"/>
      <c r="O827" s="1266"/>
    </row>
    <row r="828" spans="1:16" ht="42.75" customHeight="1">
      <c r="A828" s="1084"/>
      <c r="B828" s="49" t="s">
        <v>79</v>
      </c>
      <c r="C828" s="1260" t="s">
        <v>25</v>
      </c>
      <c r="D828" s="1261"/>
      <c r="E828" s="1261"/>
      <c r="F828" s="1262"/>
      <c r="G828" s="486" t="s">
        <v>186</v>
      </c>
      <c r="H828" s="1265">
        <f>VLOOKUP($A820,'Class-9'!$B$9:$EX$108,8,0)</f>
        <v>0</v>
      </c>
      <c r="I828" s="1265"/>
      <c r="J828" s="1265"/>
      <c r="K828" s="1265"/>
      <c r="L828" s="1265"/>
      <c r="M828" s="1265"/>
      <c r="N828" s="1265"/>
      <c r="O828" s="1266"/>
    </row>
    <row r="829" spans="1:16" ht="42.75" customHeight="1">
      <c r="A829" s="1084"/>
      <c r="B829" s="49" t="s">
        <v>79</v>
      </c>
      <c r="C829" s="1260" t="s">
        <v>58</v>
      </c>
      <c r="D829" s="1261"/>
      <c r="E829" s="1261"/>
      <c r="F829" s="1262"/>
      <c r="G829" s="486" t="s">
        <v>186</v>
      </c>
      <c r="H829" s="1265">
        <f>VLOOKUP($A820,'Class-9'!$B$9:$EX$108,9,0)</f>
        <v>0</v>
      </c>
      <c r="I829" s="1265"/>
      <c r="J829" s="1265"/>
      <c r="K829" s="1265"/>
      <c r="L829" s="1265"/>
      <c r="M829" s="1265"/>
      <c r="N829" s="1265"/>
      <c r="O829" s="1266"/>
    </row>
    <row r="830" spans="1:16" ht="42.75" customHeight="1">
      <c r="A830" s="1084"/>
      <c r="B830" s="49" t="s">
        <v>79</v>
      </c>
      <c r="C830" s="1260" t="s">
        <v>59</v>
      </c>
      <c r="D830" s="1261"/>
      <c r="E830" s="1261"/>
      <c r="F830" s="1262"/>
      <c r="G830" s="486" t="s">
        <v>186</v>
      </c>
      <c r="H830" s="1281" t="str">
        <f>CONCATENATE('Class-9'!$G$4,'Class-9'!$J$4)</f>
        <v>9(A)</v>
      </c>
      <c r="I830" s="1265"/>
      <c r="J830" s="1265"/>
      <c r="K830" s="1265"/>
      <c r="L830" s="1265"/>
      <c r="M830" s="1265"/>
      <c r="N830" s="1265"/>
      <c r="O830" s="1266"/>
    </row>
    <row r="831" spans="1:16" ht="42.75" customHeight="1" thickBot="1">
      <c r="A831" s="1084"/>
      <c r="B831" s="49" t="s">
        <v>79</v>
      </c>
      <c r="C831" s="1282" t="s">
        <v>27</v>
      </c>
      <c r="D831" s="1283"/>
      <c r="E831" s="1283"/>
      <c r="F831" s="1284"/>
      <c r="G831" s="487" t="s">
        <v>186</v>
      </c>
      <c r="H831" s="1285">
        <f>VLOOKUP($A820,'Class-9'!$B$9:$EX$108,10,0)</f>
        <v>0</v>
      </c>
      <c r="I831" s="1285"/>
      <c r="J831" s="1285"/>
      <c r="K831" s="1285"/>
      <c r="L831" s="1285"/>
      <c r="M831" s="1285"/>
      <c r="N831" s="1285"/>
      <c r="O831" s="1286"/>
    </row>
    <row r="832" spans="1:16" ht="42.75" customHeight="1">
      <c r="A832" s="1084"/>
      <c r="B832" s="60" t="s">
        <v>79</v>
      </c>
      <c r="C832" s="1287" t="s">
        <v>60</v>
      </c>
      <c r="D832" s="1288"/>
      <c r="E832" s="1267" t="s">
        <v>83</v>
      </c>
      <c r="F832" s="1267" t="s">
        <v>84</v>
      </c>
      <c r="G832" s="1274" t="s">
        <v>33</v>
      </c>
      <c r="H832" s="1276" t="s">
        <v>61</v>
      </c>
      <c r="I832" s="1276"/>
      <c r="J832" s="1277"/>
      <c r="K832" s="1278" t="s">
        <v>100</v>
      </c>
      <c r="L832" s="1279"/>
      <c r="M832" s="1280"/>
      <c r="N832" s="1267" t="s">
        <v>91</v>
      </c>
      <c r="O832" s="1269" t="s">
        <v>209</v>
      </c>
    </row>
    <row r="833" spans="1:15" ht="42.75" customHeight="1">
      <c r="A833" s="1084"/>
      <c r="B833" s="60"/>
      <c r="C833" s="1289"/>
      <c r="D833" s="1290"/>
      <c r="E833" s="1268"/>
      <c r="F833" s="1268"/>
      <c r="G833" s="1275"/>
      <c r="H833" s="479" t="s">
        <v>32</v>
      </c>
      <c r="I833" s="480" t="s">
        <v>199</v>
      </c>
      <c r="J833" s="481" t="s">
        <v>33</v>
      </c>
      <c r="K833" s="479" t="s">
        <v>32</v>
      </c>
      <c r="L833" s="480" t="s">
        <v>199</v>
      </c>
      <c r="M833" s="481" t="s">
        <v>33</v>
      </c>
      <c r="N833" s="1268"/>
      <c r="O833" s="1270"/>
    </row>
    <row r="834" spans="1:15" ht="42.75" customHeight="1" thickBot="1">
      <c r="A834" s="1084"/>
      <c r="B834" s="60" t="s">
        <v>79</v>
      </c>
      <c r="C834" s="1272" t="s">
        <v>62</v>
      </c>
      <c r="D834" s="1273"/>
      <c r="E834" s="346">
        <f>'Class-9'!$L$7</f>
        <v>20</v>
      </c>
      <c r="F834" s="346">
        <f>'Class-9'!$M$7</f>
        <v>20</v>
      </c>
      <c r="G834" s="348">
        <f>SUM(E834:F834)</f>
        <v>40</v>
      </c>
      <c r="H834" s="346">
        <f>'Class-9'!$O$7</f>
        <v>48</v>
      </c>
      <c r="I834" s="346">
        <f>'Class-9'!$P$7</f>
        <v>12</v>
      </c>
      <c r="J834" s="348">
        <f>SUM(H834:I834)</f>
        <v>60</v>
      </c>
      <c r="K834" s="346">
        <f>'Class-9'!$R$7</f>
        <v>80</v>
      </c>
      <c r="L834" s="346">
        <f>'Class-9'!$S$7</f>
        <v>20</v>
      </c>
      <c r="M834" s="348">
        <f>SUM(K834:L834)</f>
        <v>100</v>
      </c>
      <c r="N834" s="191">
        <f>SUM(G834,J834,M834)</f>
        <v>200</v>
      </c>
      <c r="O834" s="1271"/>
    </row>
    <row r="835" spans="1:15" ht="42.75" customHeight="1">
      <c r="A835" s="1084"/>
      <c r="B835" s="60" t="s">
        <v>79</v>
      </c>
      <c r="C835" s="1141" t="str">
        <f>'Class-9'!$L$3</f>
        <v>HINDI</v>
      </c>
      <c r="D835" s="1142"/>
      <c r="E835" s="493">
        <f>IF($J823="TC",0,IF($J823="Nso",0,VLOOKUP($A820,'Class-9'!$B$9:$EX$108,11,0)))</f>
        <v>0</v>
      </c>
      <c r="F835" s="493">
        <f>IF($J823="TC",0,IF($J823="Nso",0,VLOOKUP($A820,'Class-9'!$B$9:$EX$108,12,0)))</f>
        <v>0</v>
      </c>
      <c r="G835" s="494">
        <f>E835+F835</f>
        <v>0</v>
      </c>
      <c r="H835" s="493">
        <f>IF($J823="TC",0,IF($J823="Nso",0,VLOOKUP($A820,'Class-9'!$B$9:$EX$108,14,0)))</f>
        <v>0</v>
      </c>
      <c r="I835" s="493">
        <f>IF($J823="TC",0,IF($J823="Nso",0,VLOOKUP($A820,'Class-9'!$B$9:$EX$108,15,0)))</f>
        <v>0</v>
      </c>
      <c r="J835" s="494">
        <f>H835+I835</f>
        <v>0</v>
      </c>
      <c r="K835" s="493">
        <f>IF($J823="TC",0,IF($J823="Nso",0,VLOOKUP($A820,'Class-9'!$B$9:$EX$108,17,0)))</f>
        <v>0</v>
      </c>
      <c r="L835" s="493">
        <f>IF($J823="Nso",0,VLOOKUP($A820,'Class-9'!$B$9:$EX$108,18,0))</f>
        <v>0</v>
      </c>
      <c r="M835" s="494">
        <f>K835+L835</f>
        <v>0</v>
      </c>
      <c r="N835" s="493">
        <f>G835+J835+M835</f>
        <v>0</v>
      </c>
      <c r="O835" s="495" t="str">
        <f>IF($J823="TC",0,IF($J823="Nso",0,VLOOKUP($A820,'Class-9'!$B$9:$EX$108,24,0)))</f>
        <v/>
      </c>
    </row>
    <row r="836" spans="1:15" ht="42.75" customHeight="1">
      <c r="A836" s="1084"/>
      <c r="B836" s="60" t="s">
        <v>79</v>
      </c>
      <c r="C836" s="1143" t="str">
        <f>'Class-9'!$Z$3</f>
        <v>ENGLISH</v>
      </c>
      <c r="D836" s="1144"/>
      <c r="E836" s="493">
        <f>IF($J823="TC",0,IF($J823="Nso",0,VLOOKUP($A820,'Class-9'!$B$9:$EX$108,25,0)))</f>
        <v>0</v>
      </c>
      <c r="F836" s="493">
        <f>IF($J823="TC",0,IF($J823="Nso",0,VLOOKUP($A820,'Class-9'!$B$9:$EX$108,26,0)))</f>
        <v>0</v>
      </c>
      <c r="G836" s="496">
        <f t="shared" ref="G836:G840" si="84">E836+F836</f>
        <v>0</v>
      </c>
      <c r="H836" s="497">
        <f>IF($J823="TC",0,IF($J823="Nso",0,VLOOKUP($A820,'Class-9'!$B$9:$EX$108,28,0)))</f>
        <v>0</v>
      </c>
      <c r="I836" s="493">
        <f>IF($J823="TC",0,IF($J823="Nso",0,VLOOKUP($A820,'Class-9'!$B$9:$EX$108,29,0)))</f>
        <v>0</v>
      </c>
      <c r="J836" s="496">
        <f t="shared" ref="J836:J840" si="85">H836+I836</f>
        <v>0</v>
      </c>
      <c r="K836" s="493">
        <f>IF($J823="TC",0,IF($J823="Nso",0,VLOOKUP($A820,'Class-9'!$B$9:$EX$108,31,0)))</f>
        <v>0</v>
      </c>
      <c r="L836" s="493">
        <f>IF($J823="Nso",0,VLOOKUP($A820,'Class-9'!$B$9:$EX$108,32,0))</f>
        <v>0</v>
      </c>
      <c r="M836" s="496">
        <f t="shared" ref="M836:M840" si="86">K836+L836</f>
        <v>0</v>
      </c>
      <c r="N836" s="493">
        <f t="shared" ref="N836:N840" si="87">G836+J836+M836</f>
        <v>0</v>
      </c>
      <c r="O836" s="495" t="str">
        <f>IF($J823="TC",0,IF($J823="Nso",0,VLOOKUP($A820,'Class-9'!$B$9:$EX$108,38,0)))</f>
        <v/>
      </c>
    </row>
    <row r="837" spans="1:15" ht="42.75" customHeight="1">
      <c r="A837" s="1084"/>
      <c r="B837" s="60" t="s">
        <v>79</v>
      </c>
      <c r="C837" s="1143" t="str">
        <f>'Class-9'!$AN$3</f>
        <v>SANSKRIT</v>
      </c>
      <c r="D837" s="1144"/>
      <c r="E837" s="493">
        <f>IF($J823="TC",0,IF($J823="Nso",0,VLOOKUP($A820,'Class-9'!$B$9:$EX$108,39,0)))</f>
        <v>0</v>
      </c>
      <c r="F837" s="493">
        <f>IF($J823="TC",0,IF($J823="TC",0,IF($J823="Nso",0,VLOOKUP($A820,'Class-9'!$B$9:$EX$108,40,0))))</f>
        <v>0</v>
      </c>
      <c r="G837" s="496">
        <f t="shared" si="84"/>
        <v>0</v>
      </c>
      <c r="H837" s="497">
        <f>IF($J823="TC",0,IF($J823="Nso",0,VLOOKUP($A820,'Class-9'!$B$9:$EX$108,42,0)))</f>
        <v>0</v>
      </c>
      <c r="I837" s="493">
        <f>IF($J823="TC",0,IF($J823="Nso",0,VLOOKUP($A820,'Class-9'!$B$9:$EX$108,43,0)))</f>
        <v>0</v>
      </c>
      <c r="J837" s="496">
        <f t="shared" si="85"/>
        <v>0</v>
      </c>
      <c r="K837" s="493">
        <f>IF($J823="TC",0,IF($J823="Nso",0,VLOOKUP($A820,'Class-9'!$B$9:$EX$108,45,0)))</f>
        <v>0</v>
      </c>
      <c r="L837" s="493">
        <f>IF($J823="Nso",0,VLOOKUP($A820,'Class-9'!$B$9:$EX$108,46,0))</f>
        <v>0</v>
      </c>
      <c r="M837" s="496">
        <f t="shared" si="86"/>
        <v>0</v>
      </c>
      <c r="N837" s="493">
        <f t="shared" si="87"/>
        <v>0</v>
      </c>
      <c r="O837" s="495" t="str">
        <f>IF($J823="TC",0,IF($J823="Nso",0,VLOOKUP($A820,'Class-9'!$B$9:$EX$108,52,0)))</f>
        <v/>
      </c>
    </row>
    <row r="838" spans="1:15" ht="42.75" customHeight="1">
      <c r="A838" s="1084"/>
      <c r="B838" s="60" t="s">
        <v>79</v>
      </c>
      <c r="C838" s="1143" t="str">
        <f>'Class-9'!$BB$3</f>
        <v>SCIENCE</v>
      </c>
      <c r="D838" s="1144"/>
      <c r="E838" s="493">
        <f>IF($J823="TC",0,IF($J823="Nso",0,VLOOKUP($A820,'Class-9'!$B$9:$EX$108,53,0)))</f>
        <v>0</v>
      </c>
      <c r="F838" s="493">
        <f>IF($J823="TC",0,IF($J823="Nso",0,VLOOKUP($A820,'Class-9'!$B$9:$EX$108,54,0)))</f>
        <v>0</v>
      </c>
      <c r="G838" s="496">
        <f t="shared" si="84"/>
        <v>0</v>
      </c>
      <c r="H838" s="497">
        <f>IF($J823="TC",0,IF($J823="Nso",0,VLOOKUP($A820,'Class-9'!$B$9:$EX$108,56,0)))</f>
        <v>0</v>
      </c>
      <c r="I838" s="493">
        <f>IF($J823="TC",0,IF($J823="Nso",0,VLOOKUP($A820,'Class-9'!$B$9:$EX$108,57,0)))</f>
        <v>0</v>
      </c>
      <c r="J838" s="496">
        <f t="shared" si="85"/>
        <v>0</v>
      </c>
      <c r="K838" s="493">
        <f>IF($J823="TC",0,IF($J823="Nso",0,VLOOKUP($A820,'Class-9'!$B$9:$EX$108,59,0)))</f>
        <v>0</v>
      </c>
      <c r="L838" s="493">
        <f>IF($J823="Nso",0,VLOOKUP($A820,'Class-9'!$B$9:$EX$108,60,0))</f>
        <v>0</v>
      </c>
      <c r="M838" s="496">
        <f t="shared" si="86"/>
        <v>0</v>
      </c>
      <c r="N838" s="493">
        <f t="shared" si="87"/>
        <v>0</v>
      </c>
      <c r="O838" s="495" t="str">
        <f>IF($J823="TC",0,IF($J823="Nso",0,VLOOKUP($A820,'Class-9'!$B$9:$EX$108,66,0)))</f>
        <v/>
      </c>
    </row>
    <row r="839" spans="1:15" ht="42.75" customHeight="1">
      <c r="A839" s="1084"/>
      <c r="B839" s="60" t="s">
        <v>79</v>
      </c>
      <c r="C839" s="1143" t="str">
        <f>'Class-9'!$BP$3</f>
        <v>MATHEMATICS</v>
      </c>
      <c r="D839" s="1144"/>
      <c r="E839" s="493">
        <f>IF($J823="TC",0,IF($J823="Nso",0,VLOOKUP($A820,'Class-9'!$B$9:$EX$108,67,0)))</f>
        <v>0</v>
      </c>
      <c r="F839" s="493">
        <f>IF($J823="TC",0,IF($J823="Nso",0,VLOOKUP($A820,'Class-9'!$B$9:$EX$108,68,0)))</f>
        <v>0</v>
      </c>
      <c r="G839" s="496">
        <f t="shared" si="84"/>
        <v>0</v>
      </c>
      <c r="H839" s="497">
        <f>IF($J823="TC",0,IF($J823="Nso",0,VLOOKUP($A820,'Class-9'!$B$9:$EX$108,70,0)))</f>
        <v>0</v>
      </c>
      <c r="I839" s="493">
        <f>IF($J823="TC",0,IF($J823="Nso",0,VLOOKUP($A820,'Class-9'!$B$9:$EX$108,71,0)))</f>
        <v>0</v>
      </c>
      <c r="J839" s="496">
        <f t="shared" si="85"/>
        <v>0</v>
      </c>
      <c r="K839" s="493">
        <f>IF($J823="TC",0,IF($J823="Nso",0,VLOOKUP($A820,'Class-9'!$B$9:$EX$108,73,0)))</f>
        <v>0</v>
      </c>
      <c r="L839" s="493">
        <f>IF($J823="Nso",0,VLOOKUP($A820,'Class-9'!$B$9:$EX$108,74,0))</f>
        <v>0</v>
      </c>
      <c r="M839" s="496">
        <f t="shared" si="86"/>
        <v>0</v>
      </c>
      <c r="N839" s="493">
        <f t="shared" si="87"/>
        <v>0</v>
      </c>
      <c r="O839" s="495" t="str">
        <f>IF($J823="TC",0,IF($J823="Nso",0,VLOOKUP($A820,'Class-9'!$B$9:$EX$108,80,0)))</f>
        <v/>
      </c>
    </row>
    <row r="840" spans="1:15" ht="42.75" customHeight="1" thickBot="1">
      <c r="A840" s="1084"/>
      <c r="B840" s="60" t="s">
        <v>79</v>
      </c>
      <c r="C840" s="1117" t="str">
        <f>'Class-9'!$CD$3</f>
        <v>SOCIAL SCIENCE</v>
      </c>
      <c r="D840" s="1118"/>
      <c r="E840" s="493">
        <f>IF($J823="TC",0,IF($J823="Nso",0,VLOOKUP($A820,'Class-9'!$B$9:$EX$108,81,0)))</f>
        <v>0</v>
      </c>
      <c r="F840" s="493">
        <f>IF($J823="TC",0,IF($J823="Nso",0,VLOOKUP($A820,'Class-9'!$B$9:$EX$108,82,0)))</f>
        <v>0</v>
      </c>
      <c r="G840" s="498">
        <f t="shared" si="84"/>
        <v>0</v>
      </c>
      <c r="H840" s="499">
        <f>IF($J823="TC",0,IF($J823="Nso",0,VLOOKUP($A820,'Class-9'!$B$9:$EX$108,84,0)))</f>
        <v>0</v>
      </c>
      <c r="I840" s="493">
        <f>IF($J823="TC",0,IF($J823="Nso",0,VLOOKUP($A820,'Class-9'!$B$9:$EX$108,85,0)))</f>
        <v>0</v>
      </c>
      <c r="J840" s="498">
        <f t="shared" si="85"/>
        <v>0</v>
      </c>
      <c r="K840" s="493">
        <f>IF($J823="TC",0,IF($J823="Nso",0,VLOOKUP($A820,'Class-9'!$B$9:$EX$108,87,0)))</f>
        <v>0</v>
      </c>
      <c r="L840" s="493">
        <f>IF($J823="Nso",0,VLOOKUP($A820,'Class-9'!$B$9:$EX$108,88,0))</f>
        <v>0</v>
      </c>
      <c r="M840" s="498">
        <f t="shared" si="86"/>
        <v>0</v>
      </c>
      <c r="N840" s="493">
        <f t="shared" si="87"/>
        <v>0</v>
      </c>
      <c r="O840" s="495" t="str">
        <f>IF($J823="TC",0,IF($J823="Nso",0,VLOOKUP($A820,'Class-9'!$B$9:$EX$108,94,0)))</f>
        <v/>
      </c>
    </row>
    <row r="841" spans="1:15" ht="36" customHeight="1">
      <c r="A841" s="1084"/>
      <c r="B841" s="60" t="s">
        <v>79</v>
      </c>
      <c r="C841" s="1119" t="s">
        <v>92</v>
      </c>
      <c r="D841" s="1120"/>
      <c r="E841" s="1121"/>
      <c r="F841" s="1125" t="s">
        <v>93</v>
      </c>
      <c r="G841" s="1126"/>
      <c r="H841" s="1127" t="s">
        <v>94</v>
      </c>
      <c r="I841" s="1128"/>
      <c r="J841" s="1129" t="s">
        <v>47</v>
      </c>
      <c r="K841" s="1130"/>
      <c r="L841" s="350" t="s">
        <v>114</v>
      </c>
      <c r="M841" s="1131" t="s">
        <v>45</v>
      </c>
      <c r="N841" s="1132"/>
      <c r="O841" s="61" t="s">
        <v>49</v>
      </c>
    </row>
    <row r="842" spans="1:15" ht="36" customHeight="1" thickBot="1">
      <c r="A842" s="1084"/>
      <c r="B842" s="60" t="s">
        <v>79</v>
      </c>
      <c r="C842" s="1122"/>
      <c r="D842" s="1123"/>
      <c r="E842" s="1124"/>
      <c r="F842" s="1133">
        <f>IF($J823="TC",0,IF($J823="Nso",0,VLOOKUP($A820,'Class-9'!$B$9:$EX$108,146,0)))</f>
        <v>0</v>
      </c>
      <c r="G842" s="1134"/>
      <c r="H842" s="1133">
        <f>IF($J823="TC",0,IF($J823="Nso",0,VLOOKUP($A820,'Class-9'!$B$9:$EX$108,147,0)))</f>
        <v>0</v>
      </c>
      <c r="I842" s="1134"/>
      <c r="J842" s="1135">
        <f>IF($J823="TC",0,IF($J823="Nso",0,VLOOKUP($A820,'Class-9'!$B$9:$EX$108,148,0)))</f>
        <v>0</v>
      </c>
      <c r="K842" s="1136"/>
      <c r="L842" s="349" t="str">
        <f>IF($J823="TC",0,IF($J823="Nso",0,VLOOKUP($A820,'Class-9'!$B$9:$EX$108,149,0)))</f>
        <v/>
      </c>
      <c r="M842" s="1137" t="str">
        <f>IF($J823="TC","TC",IF($J823="Nso","NSO",VLOOKUP($A820,'Class-9'!$B$9:$EX$108,150,0)))</f>
        <v/>
      </c>
      <c r="N842" s="1138"/>
      <c r="O842" s="123" t="str">
        <f>IF($J823="Nso",0,VLOOKUP($A820,'Class-9'!$B$9:$EX$108,152,0))</f>
        <v/>
      </c>
    </row>
    <row r="843" spans="1:15" ht="36" customHeight="1">
      <c r="A843" s="1084"/>
      <c r="B843" s="60" t="s">
        <v>79</v>
      </c>
      <c r="C843" s="1186" t="s">
        <v>65</v>
      </c>
      <c r="D843" s="1187"/>
      <c r="E843" s="1187"/>
      <c r="F843" s="1187"/>
      <c r="G843" s="1187"/>
      <c r="H843" s="1188"/>
      <c r="I843" s="1189" t="s">
        <v>66</v>
      </c>
      <c r="J843" s="1190"/>
      <c r="K843" s="1190"/>
      <c r="L843" s="124">
        <f>VLOOKUP($A820,'Class-9'!$B$9:$EX$108,143,0)</f>
        <v>0</v>
      </c>
      <c r="M843" s="1191" t="s">
        <v>126</v>
      </c>
      <c r="N843" s="1192"/>
      <c r="O843" s="1193"/>
    </row>
    <row r="844" spans="1:15" ht="36" customHeight="1" thickBot="1">
      <c r="A844" s="1084"/>
      <c r="B844" s="60" t="s">
        <v>79</v>
      </c>
      <c r="C844" s="1194" t="s">
        <v>60</v>
      </c>
      <c r="D844" s="1195"/>
      <c r="E844" s="1195"/>
      <c r="F844" s="1196" t="s">
        <v>197</v>
      </c>
      <c r="G844" s="1196"/>
      <c r="H844" s="351" t="s">
        <v>53</v>
      </c>
      <c r="I844" s="1197" t="s">
        <v>67</v>
      </c>
      <c r="J844" s="1198"/>
      <c r="K844" s="1198"/>
      <c r="L844" s="174">
        <f>VLOOKUP($A820,'Class-9'!$B$9:$EX$108,144,0)</f>
        <v>0</v>
      </c>
      <c r="M844" s="1199" t="str">
        <f>IF($J823="TC",0,IF($J823="Nso",0,VLOOKUP($A820,'Class-9'!$B$9:$EX$108,145,0)))</f>
        <v/>
      </c>
      <c r="N844" s="1200"/>
      <c r="O844" s="1201"/>
    </row>
    <row r="845" spans="1:15" ht="36" customHeight="1">
      <c r="A845" s="1084"/>
      <c r="B845" s="60" t="s">
        <v>79</v>
      </c>
      <c r="C845" s="1194"/>
      <c r="D845" s="1195"/>
      <c r="E845" s="1195"/>
      <c r="F845" s="1196"/>
      <c r="G845" s="1196"/>
      <c r="H845" s="490" t="s">
        <v>203</v>
      </c>
      <c r="I845" s="1202" t="s">
        <v>68</v>
      </c>
      <c r="J845" s="1203"/>
      <c r="K845" s="1203"/>
      <c r="L845" s="1204">
        <f>IF($J823="TC","Transferred",IF($J823="Nso","NameSeparated",VLOOKUP($A820,'Class-9'!$B$9:$EX$108,153,0)))</f>
        <v>0</v>
      </c>
      <c r="M845" s="1204"/>
      <c r="N845" s="1204"/>
      <c r="O845" s="1205"/>
    </row>
    <row r="846" spans="1:15" s="489" customFormat="1" ht="28.5" customHeight="1">
      <c r="A846" s="1084"/>
      <c r="B846" s="488" t="s">
        <v>79</v>
      </c>
      <c r="C846" s="1242" t="str">
        <f>'Class-9'!$CR$3</f>
        <v>Foundation Of Information Tech.</v>
      </c>
      <c r="D846" s="1243"/>
      <c r="E846" s="1244"/>
      <c r="F846" s="1245" t="str">
        <f>IF($J823="TC",0,IF($J823="Nso",0,VLOOKUP($A820,'Class-9'!$B$9:$GA$108,170,0)))</f>
        <v>0/200</v>
      </c>
      <c r="G846" s="1245"/>
      <c r="H846" s="491">
        <f>IF($J823="TC",0,IF($J823="Nso",0,VLOOKUP($A820,'Class-9'!$B$9:$GA$108,106,0)))</f>
        <v>0</v>
      </c>
      <c r="I846" s="1170" t="s">
        <v>81</v>
      </c>
      <c r="J846" s="1171"/>
      <c r="K846" s="1171"/>
      <c r="L846" s="1172">
        <f>'Class-9'!$T$2</f>
        <v>44676</v>
      </c>
      <c r="M846" s="1173"/>
      <c r="N846" s="1173"/>
      <c r="O846" s="1174"/>
    </row>
    <row r="847" spans="1:15" s="489" customFormat="1" ht="28.5" customHeight="1">
      <c r="A847" s="1084"/>
      <c r="B847" s="488" t="s">
        <v>79</v>
      </c>
      <c r="C847" s="1175" t="str">
        <f>'Class-9'!$DD$3</f>
        <v>Health &amp; Phy. Edu.</v>
      </c>
      <c r="D847" s="1169"/>
      <c r="E847" s="1169"/>
      <c r="F847" s="1263" t="str">
        <f>IF($J823="TC",0,IF($J823="Nso",0,VLOOKUP($A820,'Class-9'!$B$9:$GA$108,174,0)))</f>
        <v>0/200</v>
      </c>
      <c r="G847" s="1264"/>
      <c r="H847" s="491">
        <f>IF($J823="TC",0,IF($J823="Nso",0,VLOOKUP($A820,'Class-9'!$B$9:$GA$108,118,0)))</f>
        <v>0</v>
      </c>
      <c r="I847" s="1178"/>
      <c r="J847" s="1179"/>
      <c r="K847" s="1179"/>
      <c r="L847" s="1179"/>
      <c r="M847" s="1179"/>
      <c r="N847" s="1179"/>
      <c r="O847" s="1180"/>
    </row>
    <row r="848" spans="1:15" s="489" customFormat="1" ht="28.5" customHeight="1">
      <c r="A848" s="1084"/>
      <c r="B848" s="488" t="s">
        <v>79</v>
      </c>
      <c r="C848" s="1184" t="str">
        <f>'Class-9'!$DP$3</f>
        <v>S.U.P.W.</v>
      </c>
      <c r="D848" s="1185"/>
      <c r="E848" s="1185"/>
      <c r="F848" s="1263" t="str">
        <f>IF($J823="TC",0,IF($J823="Nso",0,VLOOKUP($A820,'Class-9'!$B$9:$GA$108,178,0)))</f>
        <v>0/100</v>
      </c>
      <c r="G848" s="1264"/>
      <c r="H848" s="491">
        <f>IF($J823="TC",0,IF($J823="Nso",0,VLOOKUP($A820,'Class-9'!$B$9:$GA$108,124,0)))</f>
        <v>0</v>
      </c>
      <c r="I848" s="1181"/>
      <c r="J848" s="1182"/>
      <c r="K848" s="1182"/>
      <c r="L848" s="1182"/>
      <c r="M848" s="1182"/>
      <c r="N848" s="1182"/>
      <c r="O848" s="1183"/>
    </row>
    <row r="849" spans="1:16" s="489" customFormat="1" ht="28.5" customHeight="1">
      <c r="A849" s="1084"/>
      <c r="B849" s="488"/>
      <c r="C849" s="1184" t="str">
        <f>'Class-9'!$DV$3</f>
        <v>ART EDUCATION</v>
      </c>
      <c r="D849" s="1185"/>
      <c r="E849" s="1185"/>
      <c r="F849" s="1263" t="str">
        <f>IF($J822="TC",0,IF($J822="Nso",0,VLOOKUP($A820,'Class-9'!$B$9:$GA$108,182,0)))</f>
        <v>0/100</v>
      </c>
      <c r="G849" s="1264"/>
      <c r="H849" s="491">
        <f>IF($J822="TC",0,IF($J822="Nso",0,VLOOKUP($A820,'Class-9'!$B$9:$GA$108,130,0)))</f>
        <v>0</v>
      </c>
      <c r="I849" s="1237" t="s">
        <v>95</v>
      </c>
      <c r="J849" s="1221"/>
      <c r="K849" s="1221"/>
      <c r="L849" s="1221"/>
      <c r="M849" s="1221"/>
      <c r="N849" s="1221"/>
      <c r="O849" s="1222"/>
    </row>
    <row r="850" spans="1:16" s="489" customFormat="1" ht="28.5" customHeight="1" thickBot="1">
      <c r="A850" s="1084"/>
      <c r="B850" s="488" t="s">
        <v>79</v>
      </c>
      <c r="C850" s="1238" t="str">
        <f>'Class-9'!$EB$3</f>
        <v>H &amp; C RAJ</v>
      </c>
      <c r="D850" s="1239"/>
      <c r="E850" s="1239"/>
      <c r="F850" s="1251" t="str">
        <f>IF($J823="TC",0,IF($J823="Nso",0,VLOOKUP($A820,'Class-9'!$B$9:$GZ$108,186,0)))</f>
        <v>0/200</v>
      </c>
      <c r="G850" s="1252"/>
      <c r="H850" s="492">
        <f>IF($J823="TC",0,IF($J823="Nso",0,VLOOKUP($A820,'Class-9'!$B$9:$GAZ$108,142,0)))</f>
        <v>0</v>
      </c>
      <c r="I850" s="1237" t="s">
        <v>74</v>
      </c>
      <c r="J850" s="1221"/>
      <c r="K850" s="1221"/>
      <c r="L850" s="1221"/>
      <c r="M850" s="1221"/>
      <c r="N850" s="1221"/>
      <c r="O850" s="1222"/>
    </row>
    <row r="851" spans="1:16" ht="28.5" customHeight="1">
      <c r="A851" s="1084"/>
      <c r="B851" s="49" t="s">
        <v>79</v>
      </c>
      <c r="C851" s="1209" t="s">
        <v>205</v>
      </c>
      <c r="D851" s="1210"/>
      <c r="E851" s="1211"/>
      <c r="F851" s="1253" t="s">
        <v>206</v>
      </c>
      <c r="G851" s="1254"/>
      <c r="H851" s="500" t="s">
        <v>34</v>
      </c>
      <c r="I851" s="1220" t="s">
        <v>75</v>
      </c>
      <c r="J851" s="1221"/>
      <c r="K851" s="1221"/>
      <c r="L851" s="1221"/>
      <c r="M851" s="1221"/>
      <c r="N851" s="1221"/>
      <c r="O851" s="1222"/>
    </row>
    <row r="852" spans="1:16" ht="28.5" customHeight="1">
      <c r="A852" s="1084"/>
      <c r="B852" s="49" t="s">
        <v>79</v>
      </c>
      <c r="C852" s="1212"/>
      <c r="D852" s="1213"/>
      <c r="E852" s="1214"/>
      <c r="F852" s="1246" t="s">
        <v>207</v>
      </c>
      <c r="G852" s="1247"/>
      <c r="H852" s="501" t="s">
        <v>204</v>
      </c>
      <c r="I852" s="1225" t="s">
        <v>76</v>
      </c>
      <c r="J852" s="1226"/>
      <c r="K852" s="1226"/>
      <c r="L852" s="1226"/>
      <c r="M852" s="1226"/>
      <c r="N852" s="1226"/>
      <c r="O852" s="1227"/>
    </row>
    <row r="853" spans="1:16" ht="28.5" customHeight="1">
      <c r="A853" s="1084"/>
      <c r="B853" s="49" t="s">
        <v>79</v>
      </c>
      <c r="C853" s="1212"/>
      <c r="D853" s="1213"/>
      <c r="E853" s="1214"/>
      <c r="F853" s="1246" t="s">
        <v>211</v>
      </c>
      <c r="G853" s="1247"/>
      <c r="H853" s="501" t="s">
        <v>69</v>
      </c>
      <c r="I853" s="1228"/>
      <c r="J853" s="1229"/>
      <c r="K853" s="1229"/>
      <c r="L853" s="1229"/>
      <c r="M853" s="1229"/>
      <c r="N853" s="1229"/>
      <c r="O853" s="1230"/>
    </row>
    <row r="854" spans="1:16" ht="28.5" customHeight="1">
      <c r="A854" s="1084"/>
      <c r="B854" s="49" t="s">
        <v>79</v>
      </c>
      <c r="C854" s="1212"/>
      <c r="D854" s="1213"/>
      <c r="E854" s="1214"/>
      <c r="F854" s="1246" t="s">
        <v>212</v>
      </c>
      <c r="G854" s="1247"/>
      <c r="H854" s="501" t="s">
        <v>70</v>
      </c>
      <c r="I854" s="1228"/>
      <c r="J854" s="1229"/>
      <c r="K854" s="1229"/>
      <c r="L854" s="1229"/>
      <c r="M854" s="1229"/>
      <c r="N854" s="1229"/>
      <c r="O854" s="1230"/>
    </row>
    <row r="855" spans="1:16" ht="28.5" customHeight="1">
      <c r="A855" s="1084"/>
      <c r="B855" s="49" t="s">
        <v>79</v>
      </c>
      <c r="C855" s="1212"/>
      <c r="D855" s="1213"/>
      <c r="E855" s="1214"/>
      <c r="F855" s="1246" t="s">
        <v>125</v>
      </c>
      <c r="G855" s="1247"/>
      <c r="H855" s="501" t="s">
        <v>72</v>
      </c>
      <c r="I855" s="1231" t="s">
        <v>96</v>
      </c>
      <c r="J855" s="1232"/>
      <c r="K855" s="1232"/>
      <c r="L855" s="1232"/>
      <c r="M855" s="1232"/>
      <c r="N855" s="1232"/>
      <c r="O855" s="1233"/>
    </row>
    <row r="856" spans="1:16" ht="28.5" customHeight="1" thickBot="1">
      <c r="A856" s="1084"/>
      <c r="B856" s="62" t="s">
        <v>79</v>
      </c>
      <c r="C856" s="1215"/>
      <c r="D856" s="1216"/>
      <c r="E856" s="1217"/>
      <c r="F856" s="1248" t="s">
        <v>208</v>
      </c>
      <c r="G856" s="1249"/>
      <c r="H856" s="502" t="s">
        <v>71</v>
      </c>
      <c r="I856" s="1234"/>
      <c r="J856" s="1235"/>
      <c r="K856" s="1235"/>
      <c r="L856" s="1235"/>
      <c r="M856" s="1235"/>
      <c r="N856" s="1235"/>
      <c r="O856" s="1236"/>
    </row>
    <row r="857" spans="1:16" ht="117.75" customHeight="1" thickTop="1">
      <c r="A857" s="1250"/>
      <c r="B857" s="1250"/>
      <c r="C857" s="1250"/>
      <c r="D857" s="1250"/>
      <c r="E857" s="1250"/>
      <c r="F857" s="1250"/>
      <c r="G857" s="1250"/>
      <c r="H857" s="1250"/>
      <c r="I857" s="1250"/>
      <c r="J857" s="1250"/>
      <c r="K857" s="1250"/>
      <c r="L857" s="1250"/>
      <c r="M857" s="1250"/>
      <c r="N857" s="1250"/>
      <c r="O857" s="1250"/>
    </row>
    <row r="858" spans="1:16">
      <c r="B858" s="505"/>
      <c r="C858" s="506"/>
      <c r="D858" s="506"/>
      <c r="E858" s="506"/>
      <c r="F858" s="506"/>
      <c r="G858" s="506"/>
      <c r="H858" s="506"/>
      <c r="I858" s="506"/>
      <c r="J858" s="506"/>
      <c r="K858" s="506"/>
      <c r="L858" s="506"/>
      <c r="M858" s="506"/>
      <c r="N858" s="506"/>
      <c r="O858" s="506"/>
    </row>
    <row r="859" spans="1:16" ht="24.75" customHeight="1" thickBot="1">
      <c r="A859" s="504">
        <f>A820+1</f>
        <v>23</v>
      </c>
      <c r="B859" s="1083" t="s">
        <v>56</v>
      </c>
      <c r="C859" s="1083"/>
      <c r="D859" s="1083"/>
      <c r="E859" s="1083"/>
      <c r="F859" s="1083"/>
      <c r="G859" s="1083"/>
      <c r="H859" s="1083"/>
      <c r="I859" s="1083"/>
      <c r="J859" s="1083"/>
      <c r="K859" s="1083"/>
      <c r="L859" s="1083"/>
      <c r="M859" s="1083"/>
      <c r="N859" s="1083"/>
      <c r="O859" s="1083"/>
    </row>
    <row r="860" spans="1:16" ht="68.25" customHeight="1" thickTop="1">
      <c r="A860" s="1084"/>
      <c r="B860" s="1085"/>
      <c r="C860" s="1086"/>
      <c r="D860" s="1089" t="str">
        <f>Master!$E$8</f>
        <v>Govt. Sr. Secondary School Raimalwada</v>
      </c>
      <c r="E860" s="1090"/>
      <c r="F860" s="1090"/>
      <c r="G860" s="1090"/>
      <c r="H860" s="1090"/>
      <c r="I860" s="1090"/>
      <c r="J860" s="1090"/>
      <c r="K860" s="1090"/>
      <c r="L860" s="1090"/>
      <c r="M860" s="1090"/>
      <c r="N860" s="1090"/>
      <c r="O860" s="1091"/>
    </row>
    <row r="861" spans="1:16" ht="36" customHeight="1" thickBot="1">
      <c r="A861" s="1084"/>
      <c r="B861" s="1087"/>
      <c r="C861" s="1088"/>
      <c r="D861" s="1092" t="str">
        <f>Master!$E$11</f>
        <v>P.S.-Bapini (Jodhpur)</v>
      </c>
      <c r="E861" s="1093"/>
      <c r="F861" s="1093"/>
      <c r="G861" s="1093"/>
      <c r="H861" s="1093"/>
      <c r="I861" s="1093"/>
      <c r="J861" s="1093"/>
      <c r="K861" s="1093"/>
      <c r="L861" s="1093"/>
      <c r="M861" s="1093"/>
      <c r="N861" s="1093"/>
      <c r="O861" s="1094"/>
    </row>
    <row r="862" spans="1:16" ht="36" customHeight="1">
      <c r="A862" s="1084"/>
      <c r="B862" s="352"/>
      <c r="C862" s="1095" t="s">
        <v>188</v>
      </c>
      <c r="D862" s="1096"/>
      <c r="E862" s="1096"/>
      <c r="F862" s="1096"/>
      <c r="G862" s="1097"/>
      <c r="H862" s="1104" t="s">
        <v>161</v>
      </c>
      <c r="I862" s="1104"/>
      <c r="J862" s="1107">
        <f>VLOOKUP($A859,'Class-9'!$B$9:$K$108,6)</f>
        <v>0</v>
      </c>
      <c r="K862" s="1108"/>
      <c r="L862" s="1113" t="s">
        <v>77</v>
      </c>
      <c r="M862" s="1114"/>
      <c r="N862" s="1115" t="str">
        <f>Master!$E$14</f>
        <v>08151106901</v>
      </c>
      <c r="O862" s="1116"/>
    </row>
    <row r="863" spans="1:16" ht="36" customHeight="1">
      <c r="A863" s="1084"/>
      <c r="B863" s="47"/>
      <c r="C863" s="1098"/>
      <c r="D863" s="1099"/>
      <c r="E863" s="1099"/>
      <c r="F863" s="1099"/>
      <c r="G863" s="1100"/>
      <c r="H863" s="1105"/>
      <c r="I863" s="1105"/>
      <c r="J863" s="1109"/>
      <c r="K863" s="1110"/>
      <c r="L863" s="1071" t="s">
        <v>73</v>
      </c>
      <c r="M863" s="1072"/>
      <c r="N863" s="1072"/>
      <c r="O863" s="1073"/>
      <c r="P863" s="165" t="s">
        <v>196</v>
      </c>
    </row>
    <row r="864" spans="1:16" ht="36" customHeight="1" thickBot="1">
      <c r="A864" s="1084"/>
      <c r="B864" s="47"/>
      <c r="C864" s="1101"/>
      <c r="D864" s="1102"/>
      <c r="E864" s="1102"/>
      <c r="F864" s="1102"/>
      <c r="G864" s="1103"/>
      <c r="H864" s="1106"/>
      <c r="I864" s="1106"/>
      <c r="J864" s="1111"/>
      <c r="K864" s="1112"/>
      <c r="L864" s="1074" t="s">
        <v>57</v>
      </c>
      <c r="M864" s="1075"/>
      <c r="N864" s="1076" t="str">
        <f>Master!$E$6</f>
        <v>2021-22</v>
      </c>
      <c r="O864" s="1077"/>
    </row>
    <row r="865" spans="1:15" ht="42.75" customHeight="1">
      <c r="A865" s="1084"/>
      <c r="B865" s="49" t="s">
        <v>79</v>
      </c>
      <c r="C865" s="1255" t="s">
        <v>22</v>
      </c>
      <c r="D865" s="1256"/>
      <c r="E865" s="1256"/>
      <c r="F865" s="1257"/>
      <c r="G865" s="485" t="s">
        <v>186</v>
      </c>
      <c r="H865" s="1258">
        <f>VLOOKUP($A859,'Class-9'!$B$9:$EX$108,4,0)</f>
        <v>0</v>
      </c>
      <c r="I865" s="1258"/>
      <c r="J865" s="1258"/>
      <c r="K865" s="1258"/>
      <c r="L865" s="1258"/>
      <c r="M865" s="1258"/>
      <c r="N865" s="1258"/>
      <c r="O865" s="1259"/>
    </row>
    <row r="866" spans="1:15" ht="42.75" customHeight="1">
      <c r="A866" s="1084"/>
      <c r="B866" s="49" t="s">
        <v>79</v>
      </c>
      <c r="C866" s="1260" t="s">
        <v>24</v>
      </c>
      <c r="D866" s="1261"/>
      <c r="E866" s="1261"/>
      <c r="F866" s="1262"/>
      <c r="G866" s="486" t="s">
        <v>186</v>
      </c>
      <c r="H866" s="1265">
        <f>VLOOKUP($A859,'Class-9'!$B$9:$EX$108,7,0)</f>
        <v>0</v>
      </c>
      <c r="I866" s="1265"/>
      <c r="J866" s="1265"/>
      <c r="K866" s="1265"/>
      <c r="L866" s="1265"/>
      <c r="M866" s="1265"/>
      <c r="N866" s="1265"/>
      <c r="O866" s="1266"/>
    </row>
    <row r="867" spans="1:15" ht="42.75" customHeight="1">
      <c r="A867" s="1084"/>
      <c r="B867" s="49" t="s">
        <v>79</v>
      </c>
      <c r="C867" s="1260" t="s">
        <v>25</v>
      </c>
      <c r="D867" s="1261"/>
      <c r="E867" s="1261"/>
      <c r="F867" s="1262"/>
      <c r="G867" s="486" t="s">
        <v>186</v>
      </c>
      <c r="H867" s="1265">
        <f>VLOOKUP($A859,'Class-9'!$B$9:$EX$108,8,0)</f>
        <v>0</v>
      </c>
      <c r="I867" s="1265"/>
      <c r="J867" s="1265"/>
      <c r="K867" s="1265"/>
      <c r="L867" s="1265"/>
      <c r="M867" s="1265"/>
      <c r="N867" s="1265"/>
      <c r="O867" s="1266"/>
    </row>
    <row r="868" spans="1:15" ht="42.75" customHeight="1">
      <c r="A868" s="1084"/>
      <c r="B868" s="49" t="s">
        <v>79</v>
      </c>
      <c r="C868" s="1260" t="s">
        <v>58</v>
      </c>
      <c r="D868" s="1261"/>
      <c r="E868" s="1261"/>
      <c r="F868" s="1262"/>
      <c r="G868" s="486" t="s">
        <v>186</v>
      </c>
      <c r="H868" s="1265">
        <f>VLOOKUP($A859,'Class-9'!$B$9:$EX$108,9,0)</f>
        <v>0</v>
      </c>
      <c r="I868" s="1265"/>
      <c r="J868" s="1265"/>
      <c r="K868" s="1265"/>
      <c r="L868" s="1265"/>
      <c r="M868" s="1265"/>
      <c r="N868" s="1265"/>
      <c r="O868" s="1266"/>
    </row>
    <row r="869" spans="1:15" ht="42.75" customHeight="1">
      <c r="A869" s="1084"/>
      <c r="B869" s="49" t="s">
        <v>79</v>
      </c>
      <c r="C869" s="1260" t="s">
        <v>59</v>
      </c>
      <c r="D869" s="1261"/>
      <c r="E869" s="1261"/>
      <c r="F869" s="1262"/>
      <c r="G869" s="486" t="s">
        <v>186</v>
      </c>
      <c r="H869" s="1281" t="str">
        <f>CONCATENATE('Class-9'!$G$4,'Class-9'!$J$4)</f>
        <v>9(A)</v>
      </c>
      <c r="I869" s="1265"/>
      <c r="J869" s="1265"/>
      <c r="K869" s="1265"/>
      <c r="L869" s="1265"/>
      <c r="M869" s="1265"/>
      <c r="N869" s="1265"/>
      <c r="O869" s="1266"/>
    </row>
    <row r="870" spans="1:15" ht="42.75" customHeight="1" thickBot="1">
      <c r="A870" s="1084"/>
      <c r="B870" s="49" t="s">
        <v>79</v>
      </c>
      <c r="C870" s="1282" t="s">
        <v>27</v>
      </c>
      <c r="D870" s="1283"/>
      <c r="E870" s="1283"/>
      <c r="F870" s="1284"/>
      <c r="G870" s="487" t="s">
        <v>186</v>
      </c>
      <c r="H870" s="1285">
        <f>VLOOKUP($A859,'Class-9'!$B$9:$EX$108,10,0)</f>
        <v>0</v>
      </c>
      <c r="I870" s="1285"/>
      <c r="J870" s="1285"/>
      <c r="K870" s="1285"/>
      <c r="L870" s="1285"/>
      <c r="M870" s="1285"/>
      <c r="N870" s="1285"/>
      <c r="O870" s="1286"/>
    </row>
    <row r="871" spans="1:15" ht="42.75" customHeight="1">
      <c r="A871" s="1084"/>
      <c r="B871" s="60" t="s">
        <v>79</v>
      </c>
      <c r="C871" s="1287" t="s">
        <v>60</v>
      </c>
      <c r="D871" s="1288"/>
      <c r="E871" s="1267" t="s">
        <v>83</v>
      </c>
      <c r="F871" s="1267" t="s">
        <v>84</v>
      </c>
      <c r="G871" s="1274" t="s">
        <v>33</v>
      </c>
      <c r="H871" s="1276" t="s">
        <v>61</v>
      </c>
      <c r="I871" s="1276"/>
      <c r="J871" s="1277"/>
      <c r="K871" s="1278" t="s">
        <v>100</v>
      </c>
      <c r="L871" s="1279"/>
      <c r="M871" s="1280"/>
      <c r="N871" s="1267" t="s">
        <v>91</v>
      </c>
      <c r="O871" s="1269" t="s">
        <v>209</v>
      </c>
    </row>
    <row r="872" spans="1:15" ht="42.75" customHeight="1">
      <c r="A872" s="1084"/>
      <c r="B872" s="60"/>
      <c r="C872" s="1289"/>
      <c r="D872" s="1290"/>
      <c r="E872" s="1268"/>
      <c r="F872" s="1268"/>
      <c r="G872" s="1275"/>
      <c r="H872" s="479" t="s">
        <v>32</v>
      </c>
      <c r="I872" s="480" t="s">
        <v>199</v>
      </c>
      <c r="J872" s="481" t="s">
        <v>33</v>
      </c>
      <c r="K872" s="479" t="s">
        <v>32</v>
      </c>
      <c r="L872" s="480" t="s">
        <v>199</v>
      </c>
      <c r="M872" s="481" t="s">
        <v>33</v>
      </c>
      <c r="N872" s="1268"/>
      <c r="O872" s="1270"/>
    </row>
    <row r="873" spans="1:15" ht="42.75" customHeight="1" thickBot="1">
      <c r="A873" s="1084"/>
      <c r="B873" s="60" t="s">
        <v>79</v>
      </c>
      <c r="C873" s="1272" t="s">
        <v>62</v>
      </c>
      <c r="D873" s="1273"/>
      <c r="E873" s="346">
        <f>'Class-9'!$L$7</f>
        <v>20</v>
      </c>
      <c r="F873" s="346">
        <f>'Class-9'!$M$7</f>
        <v>20</v>
      </c>
      <c r="G873" s="348">
        <f>SUM(E873:F873)</f>
        <v>40</v>
      </c>
      <c r="H873" s="346">
        <f>'Class-9'!$O$7</f>
        <v>48</v>
      </c>
      <c r="I873" s="346">
        <f>'Class-9'!$P$7</f>
        <v>12</v>
      </c>
      <c r="J873" s="348">
        <f>SUM(H873:I873)</f>
        <v>60</v>
      </c>
      <c r="K873" s="346">
        <f>'Class-9'!$R$7</f>
        <v>80</v>
      </c>
      <c r="L873" s="346">
        <f>'Class-9'!$S$7</f>
        <v>20</v>
      </c>
      <c r="M873" s="348">
        <f>SUM(K873:L873)</f>
        <v>100</v>
      </c>
      <c r="N873" s="191">
        <f>SUM(G873,J873,M873)</f>
        <v>200</v>
      </c>
      <c r="O873" s="1271"/>
    </row>
    <row r="874" spans="1:15" ht="42.75" customHeight="1">
      <c r="A874" s="1084"/>
      <c r="B874" s="60" t="s">
        <v>79</v>
      </c>
      <c r="C874" s="1141" t="str">
        <f>'Class-9'!$L$3</f>
        <v>HINDI</v>
      </c>
      <c r="D874" s="1142"/>
      <c r="E874" s="493">
        <f>IF($J862="TC",0,IF($J862="Nso",0,VLOOKUP($A859,'Class-9'!$B$9:$EX$108,11,0)))</f>
        <v>0</v>
      </c>
      <c r="F874" s="493">
        <f>IF($J862="TC",0,IF($J862="Nso",0,VLOOKUP($A859,'Class-9'!$B$9:$EX$108,12,0)))</f>
        <v>0</v>
      </c>
      <c r="G874" s="494">
        <f>E874+F874</f>
        <v>0</v>
      </c>
      <c r="H874" s="493">
        <f>IF($J862="TC",0,IF($J862="Nso",0,VLOOKUP($A859,'Class-9'!$B$9:$EX$108,14,0)))</f>
        <v>0</v>
      </c>
      <c r="I874" s="493">
        <f>IF($J862="TC",0,IF($J862="Nso",0,VLOOKUP($A859,'Class-9'!$B$9:$EX$108,15,0)))</f>
        <v>0</v>
      </c>
      <c r="J874" s="494">
        <f>H874+I874</f>
        <v>0</v>
      </c>
      <c r="K874" s="493">
        <f>IF($J862="TC",0,IF($J862="Nso",0,VLOOKUP($A859,'Class-9'!$B$9:$EX$108,17,0)))</f>
        <v>0</v>
      </c>
      <c r="L874" s="493">
        <f>IF($J862="Nso",0,VLOOKUP($A859,'Class-9'!$B$9:$EX$108,18,0))</f>
        <v>0</v>
      </c>
      <c r="M874" s="494">
        <f>K874+L874</f>
        <v>0</v>
      </c>
      <c r="N874" s="493">
        <f>G874+J874+M874</f>
        <v>0</v>
      </c>
      <c r="O874" s="495" t="str">
        <f>IF($J862="TC",0,IF($J862="Nso",0,VLOOKUP($A859,'Class-9'!$B$9:$EX$108,24,0)))</f>
        <v/>
      </c>
    </row>
    <row r="875" spans="1:15" ht="42.75" customHeight="1">
      <c r="A875" s="1084"/>
      <c r="B875" s="60" t="s">
        <v>79</v>
      </c>
      <c r="C875" s="1143" t="str">
        <f>'Class-9'!$Z$3</f>
        <v>ENGLISH</v>
      </c>
      <c r="D875" s="1144"/>
      <c r="E875" s="493">
        <f>IF($J862="TC",0,IF($J862="Nso",0,VLOOKUP($A859,'Class-9'!$B$9:$EX$108,25,0)))</f>
        <v>0</v>
      </c>
      <c r="F875" s="493">
        <f>IF($J862="TC",0,IF($J862="Nso",0,VLOOKUP($A859,'Class-9'!$B$9:$EX$108,26,0)))</f>
        <v>0</v>
      </c>
      <c r="G875" s="496">
        <f t="shared" ref="G875:G879" si="88">E875+F875</f>
        <v>0</v>
      </c>
      <c r="H875" s="497">
        <f>IF($J862="TC",0,IF($J862="Nso",0,VLOOKUP($A859,'Class-9'!$B$9:$EX$108,28,0)))</f>
        <v>0</v>
      </c>
      <c r="I875" s="493">
        <f>IF($J862="TC",0,IF($J862="Nso",0,VLOOKUP($A859,'Class-9'!$B$9:$EX$108,29,0)))</f>
        <v>0</v>
      </c>
      <c r="J875" s="496">
        <f t="shared" ref="J875:J879" si="89">H875+I875</f>
        <v>0</v>
      </c>
      <c r="K875" s="493">
        <f>IF($J862="TC",0,IF($J862="Nso",0,VLOOKUP($A859,'Class-9'!$B$9:$EX$108,31,0)))</f>
        <v>0</v>
      </c>
      <c r="L875" s="493">
        <f>IF($J862="Nso",0,VLOOKUP($A859,'Class-9'!$B$9:$EX$108,32,0))</f>
        <v>0</v>
      </c>
      <c r="M875" s="496">
        <f t="shared" ref="M875:M879" si="90">K875+L875</f>
        <v>0</v>
      </c>
      <c r="N875" s="493">
        <f t="shared" ref="N875:N879" si="91">G875+J875+M875</f>
        <v>0</v>
      </c>
      <c r="O875" s="495" t="str">
        <f>IF($J862="TC",0,IF($J862="Nso",0,VLOOKUP($A859,'Class-9'!$B$9:$EX$108,38,0)))</f>
        <v/>
      </c>
    </row>
    <row r="876" spans="1:15" ht="42.75" customHeight="1">
      <c r="A876" s="1084"/>
      <c r="B876" s="60" t="s">
        <v>79</v>
      </c>
      <c r="C876" s="1143" t="str">
        <f>'Class-9'!$AN$3</f>
        <v>SANSKRIT</v>
      </c>
      <c r="D876" s="1144"/>
      <c r="E876" s="493">
        <f>IF($J862="TC",0,IF($J862="Nso",0,VLOOKUP($A859,'Class-9'!$B$9:$EX$108,39,0)))</f>
        <v>0</v>
      </c>
      <c r="F876" s="493">
        <f>IF($J862="TC",0,IF($J862="TC",0,IF($J862="Nso",0,VLOOKUP($A859,'Class-9'!$B$9:$EX$108,40,0))))</f>
        <v>0</v>
      </c>
      <c r="G876" s="496">
        <f t="shared" si="88"/>
        <v>0</v>
      </c>
      <c r="H876" s="497">
        <f>IF($J862="TC",0,IF($J862="Nso",0,VLOOKUP($A859,'Class-9'!$B$9:$EX$108,42,0)))</f>
        <v>0</v>
      </c>
      <c r="I876" s="493">
        <f>IF($J862="TC",0,IF($J862="Nso",0,VLOOKUP($A859,'Class-9'!$B$9:$EX$108,43,0)))</f>
        <v>0</v>
      </c>
      <c r="J876" s="496">
        <f t="shared" si="89"/>
        <v>0</v>
      </c>
      <c r="K876" s="493">
        <f>IF($J862="TC",0,IF($J862="Nso",0,VLOOKUP($A859,'Class-9'!$B$9:$EX$108,45,0)))</f>
        <v>0</v>
      </c>
      <c r="L876" s="493">
        <f>IF($J862="Nso",0,VLOOKUP($A859,'Class-9'!$B$9:$EX$108,46,0))</f>
        <v>0</v>
      </c>
      <c r="M876" s="496">
        <f t="shared" si="90"/>
        <v>0</v>
      </c>
      <c r="N876" s="493">
        <f t="shared" si="91"/>
        <v>0</v>
      </c>
      <c r="O876" s="495" t="str">
        <f>IF($J862="TC",0,IF($J862="Nso",0,VLOOKUP($A859,'Class-9'!$B$9:$EX$108,52,0)))</f>
        <v/>
      </c>
    </row>
    <row r="877" spans="1:15" ht="42.75" customHeight="1">
      <c r="A877" s="1084"/>
      <c r="B877" s="60" t="s">
        <v>79</v>
      </c>
      <c r="C877" s="1143" t="str">
        <f>'Class-9'!$BB$3</f>
        <v>SCIENCE</v>
      </c>
      <c r="D877" s="1144"/>
      <c r="E877" s="493">
        <f>IF($J862="TC",0,IF($J862="Nso",0,VLOOKUP($A859,'Class-9'!$B$9:$EX$108,53,0)))</f>
        <v>0</v>
      </c>
      <c r="F877" s="493">
        <f>IF($J862="TC",0,IF($J862="Nso",0,VLOOKUP($A859,'Class-9'!$B$9:$EX$108,54,0)))</f>
        <v>0</v>
      </c>
      <c r="G877" s="496">
        <f t="shared" si="88"/>
        <v>0</v>
      </c>
      <c r="H877" s="497">
        <f>IF($J862="TC",0,IF($J862="Nso",0,VLOOKUP($A859,'Class-9'!$B$9:$EX$108,56,0)))</f>
        <v>0</v>
      </c>
      <c r="I877" s="493">
        <f>IF($J862="TC",0,IF($J862="Nso",0,VLOOKUP($A859,'Class-9'!$B$9:$EX$108,57,0)))</f>
        <v>0</v>
      </c>
      <c r="J877" s="496">
        <f t="shared" si="89"/>
        <v>0</v>
      </c>
      <c r="K877" s="493">
        <f>IF($J862="TC",0,IF($J862="Nso",0,VLOOKUP($A859,'Class-9'!$B$9:$EX$108,59,0)))</f>
        <v>0</v>
      </c>
      <c r="L877" s="493">
        <f>IF($J862="Nso",0,VLOOKUP($A859,'Class-9'!$B$9:$EX$108,60,0))</f>
        <v>0</v>
      </c>
      <c r="M877" s="496">
        <f t="shared" si="90"/>
        <v>0</v>
      </c>
      <c r="N877" s="493">
        <f t="shared" si="91"/>
        <v>0</v>
      </c>
      <c r="O877" s="495" t="str">
        <f>IF($J862="TC",0,IF($J862="Nso",0,VLOOKUP($A859,'Class-9'!$B$9:$EX$108,66,0)))</f>
        <v/>
      </c>
    </row>
    <row r="878" spans="1:15" ht="42.75" customHeight="1">
      <c r="A878" s="1084"/>
      <c r="B878" s="60" t="s">
        <v>79</v>
      </c>
      <c r="C878" s="1143" t="str">
        <f>'Class-9'!$BP$3</f>
        <v>MATHEMATICS</v>
      </c>
      <c r="D878" s="1144"/>
      <c r="E878" s="493">
        <f>IF($J862="TC",0,IF($J862="Nso",0,VLOOKUP($A859,'Class-9'!$B$9:$EX$108,67,0)))</f>
        <v>0</v>
      </c>
      <c r="F878" s="493">
        <f>IF($J862="TC",0,IF($J862="Nso",0,VLOOKUP($A859,'Class-9'!$B$9:$EX$108,68,0)))</f>
        <v>0</v>
      </c>
      <c r="G878" s="496">
        <f t="shared" si="88"/>
        <v>0</v>
      </c>
      <c r="H878" s="497">
        <f>IF($J862="TC",0,IF($J862="Nso",0,VLOOKUP($A859,'Class-9'!$B$9:$EX$108,70,0)))</f>
        <v>0</v>
      </c>
      <c r="I878" s="493">
        <f>IF($J862="TC",0,IF($J862="Nso",0,VLOOKUP($A859,'Class-9'!$B$9:$EX$108,71,0)))</f>
        <v>0</v>
      </c>
      <c r="J878" s="496">
        <f t="shared" si="89"/>
        <v>0</v>
      </c>
      <c r="K878" s="493">
        <f>IF($J862="TC",0,IF($J862="Nso",0,VLOOKUP($A859,'Class-9'!$B$9:$EX$108,73,0)))</f>
        <v>0</v>
      </c>
      <c r="L878" s="493">
        <f>IF($J862="Nso",0,VLOOKUP($A859,'Class-9'!$B$9:$EX$108,74,0))</f>
        <v>0</v>
      </c>
      <c r="M878" s="496">
        <f t="shared" si="90"/>
        <v>0</v>
      </c>
      <c r="N878" s="493">
        <f t="shared" si="91"/>
        <v>0</v>
      </c>
      <c r="O878" s="495" t="str">
        <f>IF($J862="TC",0,IF($J862="Nso",0,VLOOKUP($A859,'Class-9'!$B$9:$EX$108,80,0)))</f>
        <v/>
      </c>
    </row>
    <row r="879" spans="1:15" ht="42.75" customHeight="1" thickBot="1">
      <c r="A879" s="1084"/>
      <c r="B879" s="60" t="s">
        <v>79</v>
      </c>
      <c r="C879" s="1117" t="str">
        <f>'Class-9'!$CD$3</f>
        <v>SOCIAL SCIENCE</v>
      </c>
      <c r="D879" s="1118"/>
      <c r="E879" s="493">
        <f>IF($J862="TC",0,IF($J862="Nso",0,VLOOKUP($A859,'Class-9'!$B$9:$EX$108,81,0)))</f>
        <v>0</v>
      </c>
      <c r="F879" s="493">
        <f>IF($J862="TC",0,IF($J862="Nso",0,VLOOKUP($A859,'Class-9'!$B$9:$EX$108,82,0)))</f>
        <v>0</v>
      </c>
      <c r="G879" s="498">
        <f t="shared" si="88"/>
        <v>0</v>
      </c>
      <c r="H879" s="499">
        <f>IF($J862="TC",0,IF($J862="Nso",0,VLOOKUP($A859,'Class-9'!$B$9:$EX$108,84,0)))</f>
        <v>0</v>
      </c>
      <c r="I879" s="493">
        <f>IF($J862="TC",0,IF($J862="Nso",0,VLOOKUP($A859,'Class-9'!$B$9:$EX$108,85,0)))</f>
        <v>0</v>
      </c>
      <c r="J879" s="498">
        <f t="shared" si="89"/>
        <v>0</v>
      </c>
      <c r="K879" s="493">
        <f>IF($J862="TC",0,IF($J862="Nso",0,VLOOKUP($A859,'Class-9'!$B$9:$EX$108,87,0)))</f>
        <v>0</v>
      </c>
      <c r="L879" s="493">
        <f>IF($J862="Nso",0,VLOOKUP($A859,'Class-9'!$B$9:$EX$108,88,0))</f>
        <v>0</v>
      </c>
      <c r="M879" s="498">
        <f t="shared" si="90"/>
        <v>0</v>
      </c>
      <c r="N879" s="493">
        <f t="shared" si="91"/>
        <v>0</v>
      </c>
      <c r="O879" s="495" t="str">
        <f>IF($J862="TC",0,IF($J862="Nso",0,VLOOKUP($A859,'Class-9'!$B$9:$EX$108,94,0)))</f>
        <v/>
      </c>
    </row>
    <row r="880" spans="1:15" ht="36" customHeight="1">
      <c r="A880" s="1084"/>
      <c r="B880" s="60" t="s">
        <v>79</v>
      </c>
      <c r="C880" s="1119" t="s">
        <v>92</v>
      </c>
      <c r="D880" s="1120"/>
      <c r="E880" s="1121"/>
      <c r="F880" s="1125" t="s">
        <v>93</v>
      </c>
      <c r="G880" s="1126"/>
      <c r="H880" s="1127" t="s">
        <v>94</v>
      </c>
      <c r="I880" s="1128"/>
      <c r="J880" s="1129" t="s">
        <v>47</v>
      </c>
      <c r="K880" s="1130"/>
      <c r="L880" s="350" t="s">
        <v>114</v>
      </c>
      <c r="M880" s="1131" t="s">
        <v>45</v>
      </c>
      <c r="N880" s="1132"/>
      <c r="O880" s="61" t="s">
        <v>49</v>
      </c>
    </row>
    <row r="881" spans="1:15" ht="36" customHeight="1" thickBot="1">
      <c r="A881" s="1084"/>
      <c r="B881" s="60" t="s">
        <v>79</v>
      </c>
      <c r="C881" s="1122"/>
      <c r="D881" s="1123"/>
      <c r="E881" s="1124"/>
      <c r="F881" s="1133">
        <f>IF($J862="TC",0,IF($J862="Nso",0,VLOOKUP($A859,'Class-9'!$B$9:$EX$108,146,0)))</f>
        <v>0</v>
      </c>
      <c r="G881" s="1134"/>
      <c r="H881" s="1133">
        <f>IF($J862="TC",0,IF($J862="Nso",0,VLOOKUP($A859,'Class-9'!$B$9:$EX$108,147,0)))</f>
        <v>0</v>
      </c>
      <c r="I881" s="1134"/>
      <c r="J881" s="1135">
        <f>IF($J862="TC",0,IF($J862="Nso",0,VLOOKUP($A859,'Class-9'!$B$9:$EX$108,148,0)))</f>
        <v>0</v>
      </c>
      <c r="K881" s="1136"/>
      <c r="L881" s="349" t="str">
        <f>IF($J862="TC",0,IF($J862="Nso",0,VLOOKUP($A859,'Class-9'!$B$9:$EX$108,149,0)))</f>
        <v/>
      </c>
      <c r="M881" s="1137" t="str">
        <f>IF($J862="TC","TC",IF($J862="Nso","NSO",VLOOKUP($A859,'Class-9'!$B$9:$EX$108,150,0)))</f>
        <v/>
      </c>
      <c r="N881" s="1138"/>
      <c r="O881" s="123" t="str">
        <f>IF($J862="Nso",0,VLOOKUP($A859,'Class-9'!$B$9:$EX$108,152,0))</f>
        <v/>
      </c>
    </row>
    <row r="882" spans="1:15" ht="36" customHeight="1">
      <c r="A882" s="1084"/>
      <c r="B882" s="60" t="s">
        <v>79</v>
      </c>
      <c r="C882" s="1186" t="s">
        <v>65</v>
      </c>
      <c r="D882" s="1187"/>
      <c r="E882" s="1187"/>
      <c r="F882" s="1187"/>
      <c r="G882" s="1187"/>
      <c r="H882" s="1188"/>
      <c r="I882" s="1189" t="s">
        <v>66</v>
      </c>
      <c r="J882" s="1190"/>
      <c r="K882" s="1190"/>
      <c r="L882" s="124">
        <f>VLOOKUP($A859,'Class-9'!$B$9:$EX$108,143,0)</f>
        <v>0</v>
      </c>
      <c r="M882" s="1191" t="s">
        <v>126</v>
      </c>
      <c r="N882" s="1192"/>
      <c r="O882" s="1193"/>
    </row>
    <row r="883" spans="1:15" ht="36" customHeight="1" thickBot="1">
      <c r="A883" s="1084"/>
      <c r="B883" s="60" t="s">
        <v>79</v>
      </c>
      <c r="C883" s="1194" t="s">
        <v>60</v>
      </c>
      <c r="D883" s="1195"/>
      <c r="E883" s="1195"/>
      <c r="F883" s="1196" t="s">
        <v>197</v>
      </c>
      <c r="G883" s="1196"/>
      <c r="H883" s="351" t="s">
        <v>53</v>
      </c>
      <c r="I883" s="1197" t="s">
        <v>67</v>
      </c>
      <c r="J883" s="1198"/>
      <c r="K883" s="1198"/>
      <c r="L883" s="174">
        <f>VLOOKUP($A859,'Class-9'!$B$9:$EX$108,144,0)</f>
        <v>0</v>
      </c>
      <c r="M883" s="1199" t="str">
        <f>IF($J862="TC",0,IF($J862="Nso",0,VLOOKUP($A859,'Class-9'!$B$9:$EX$108,145,0)))</f>
        <v/>
      </c>
      <c r="N883" s="1200"/>
      <c r="O883" s="1201"/>
    </row>
    <row r="884" spans="1:15" ht="36" customHeight="1">
      <c r="A884" s="1084"/>
      <c r="B884" s="60" t="s">
        <v>79</v>
      </c>
      <c r="C884" s="1194"/>
      <c r="D884" s="1195"/>
      <c r="E884" s="1195"/>
      <c r="F884" s="1196"/>
      <c r="G884" s="1196"/>
      <c r="H884" s="490" t="s">
        <v>203</v>
      </c>
      <c r="I884" s="1202" t="s">
        <v>68</v>
      </c>
      <c r="J884" s="1203"/>
      <c r="K884" s="1203"/>
      <c r="L884" s="1204">
        <f>IF($J862="TC","Transferred",IF($J862="Nso","NameSeparated",VLOOKUP($A859,'Class-9'!$B$9:$EX$108,153,0)))</f>
        <v>0</v>
      </c>
      <c r="M884" s="1204"/>
      <c r="N884" s="1204"/>
      <c r="O884" s="1205"/>
    </row>
    <row r="885" spans="1:15" s="489" customFormat="1" ht="28.5" customHeight="1">
      <c r="A885" s="1084"/>
      <c r="B885" s="488" t="s">
        <v>79</v>
      </c>
      <c r="C885" s="1242" t="str">
        <f>'Class-9'!$CR$3</f>
        <v>Foundation Of Information Tech.</v>
      </c>
      <c r="D885" s="1243"/>
      <c r="E885" s="1244"/>
      <c r="F885" s="1245" t="str">
        <f>IF($J862="TC",0,IF($J862="Nso",0,VLOOKUP($A859,'Class-9'!$B$9:$GA$108,170,0)))</f>
        <v>0/200</v>
      </c>
      <c r="G885" s="1245"/>
      <c r="H885" s="491">
        <f>IF($J862="TC",0,IF($J862="Nso",0,VLOOKUP($A859,'Class-9'!$B$9:$GA$108,106,0)))</f>
        <v>0</v>
      </c>
      <c r="I885" s="1170" t="s">
        <v>81</v>
      </c>
      <c r="J885" s="1171"/>
      <c r="K885" s="1171"/>
      <c r="L885" s="1172">
        <f>'Class-9'!$T$2</f>
        <v>44676</v>
      </c>
      <c r="M885" s="1173"/>
      <c r="N885" s="1173"/>
      <c r="O885" s="1174"/>
    </row>
    <row r="886" spans="1:15" s="489" customFormat="1" ht="28.5" customHeight="1">
      <c r="A886" s="1084"/>
      <c r="B886" s="488" t="s">
        <v>79</v>
      </c>
      <c r="C886" s="1175" t="str">
        <f>'Class-9'!$DD$3</f>
        <v>Health &amp; Phy. Edu.</v>
      </c>
      <c r="D886" s="1169"/>
      <c r="E886" s="1169"/>
      <c r="F886" s="1263" t="str">
        <f>IF($J862="TC",0,IF($J862="Nso",0,VLOOKUP($A859,'Class-9'!$B$9:$GA$108,174,0)))</f>
        <v>0/200</v>
      </c>
      <c r="G886" s="1264"/>
      <c r="H886" s="491">
        <f>IF($J862="TC",0,IF($J862="Nso",0,VLOOKUP($A859,'Class-9'!$B$9:$GA$108,118,0)))</f>
        <v>0</v>
      </c>
      <c r="I886" s="1178"/>
      <c r="J886" s="1179"/>
      <c r="K886" s="1179"/>
      <c r="L886" s="1179"/>
      <c r="M886" s="1179"/>
      <c r="N886" s="1179"/>
      <c r="O886" s="1180"/>
    </row>
    <row r="887" spans="1:15" s="489" customFormat="1" ht="28.5" customHeight="1">
      <c r="A887" s="1084"/>
      <c r="B887" s="488" t="s">
        <v>79</v>
      </c>
      <c r="C887" s="1184" t="str">
        <f>'Class-9'!$DP$3</f>
        <v>S.U.P.W.</v>
      </c>
      <c r="D887" s="1185"/>
      <c r="E887" s="1185"/>
      <c r="F887" s="1263" t="str">
        <f>IF($J862="TC",0,IF($J862="Nso",0,VLOOKUP($A859,'Class-9'!$B$9:$GA$108,178,0)))</f>
        <v>0/100</v>
      </c>
      <c r="G887" s="1264"/>
      <c r="H887" s="491">
        <f>IF($J862="TC",0,IF($J862="Nso",0,VLOOKUP($A859,'Class-9'!$B$9:$GA$108,124,0)))</f>
        <v>0</v>
      </c>
      <c r="I887" s="1181"/>
      <c r="J887" s="1182"/>
      <c r="K887" s="1182"/>
      <c r="L887" s="1182"/>
      <c r="M887" s="1182"/>
      <c r="N887" s="1182"/>
      <c r="O887" s="1183"/>
    </row>
    <row r="888" spans="1:15" s="489" customFormat="1" ht="28.5" customHeight="1">
      <c r="A888" s="1084"/>
      <c r="B888" s="488"/>
      <c r="C888" s="1184" t="str">
        <f>'Class-9'!$DV$3</f>
        <v>ART EDUCATION</v>
      </c>
      <c r="D888" s="1185"/>
      <c r="E888" s="1185"/>
      <c r="F888" s="1263" t="str">
        <f>IF($J861="TC",0,IF($J861="Nso",0,VLOOKUP($A859,'Class-9'!$B$9:$GA$108,182,0)))</f>
        <v>0/100</v>
      </c>
      <c r="G888" s="1264"/>
      <c r="H888" s="491">
        <f>IF($J861="TC",0,IF($J861="Nso",0,VLOOKUP($A859,'Class-9'!$B$9:$GA$108,130,0)))</f>
        <v>0</v>
      </c>
      <c r="I888" s="1237" t="s">
        <v>95</v>
      </c>
      <c r="J888" s="1221"/>
      <c r="K888" s="1221"/>
      <c r="L888" s="1221"/>
      <c r="M888" s="1221"/>
      <c r="N888" s="1221"/>
      <c r="O888" s="1222"/>
    </row>
    <row r="889" spans="1:15" s="489" customFormat="1" ht="28.5" customHeight="1" thickBot="1">
      <c r="A889" s="1084"/>
      <c r="B889" s="488" t="s">
        <v>79</v>
      </c>
      <c r="C889" s="1238" t="str">
        <f>'Class-9'!$EB$3</f>
        <v>H &amp; C RAJ</v>
      </c>
      <c r="D889" s="1239"/>
      <c r="E889" s="1239"/>
      <c r="F889" s="1251" t="str">
        <f>IF($J862="TC",0,IF($J862="Nso",0,VLOOKUP($A859,'Class-9'!$B$9:$GZ$108,186,0)))</f>
        <v>0/200</v>
      </c>
      <c r="G889" s="1252"/>
      <c r="H889" s="492">
        <f>IF($J862="TC",0,IF($J862="Nso",0,VLOOKUP($A859,'Class-9'!$B$9:$GAZ$108,142,0)))</f>
        <v>0</v>
      </c>
      <c r="I889" s="1237" t="s">
        <v>74</v>
      </c>
      <c r="J889" s="1221"/>
      <c r="K889" s="1221"/>
      <c r="L889" s="1221"/>
      <c r="M889" s="1221"/>
      <c r="N889" s="1221"/>
      <c r="O889" s="1222"/>
    </row>
    <row r="890" spans="1:15" ht="28.5" customHeight="1">
      <c r="A890" s="1084"/>
      <c r="B890" s="49" t="s">
        <v>79</v>
      </c>
      <c r="C890" s="1209" t="s">
        <v>205</v>
      </c>
      <c r="D890" s="1210"/>
      <c r="E890" s="1211"/>
      <c r="F890" s="1253" t="s">
        <v>206</v>
      </c>
      <c r="G890" s="1254"/>
      <c r="H890" s="500" t="s">
        <v>34</v>
      </c>
      <c r="I890" s="1220" t="s">
        <v>75</v>
      </c>
      <c r="J890" s="1221"/>
      <c r="K890" s="1221"/>
      <c r="L890" s="1221"/>
      <c r="M890" s="1221"/>
      <c r="N890" s="1221"/>
      <c r="O890" s="1222"/>
    </row>
    <row r="891" spans="1:15" ht="28.5" customHeight="1">
      <c r="A891" s="1084"/>
      <c r="B891" s="49" t="s">
        <v>79</v>
      </c>
      <c r="C891" s="1212"/>
      <c r="D891" s="1213"/>
      <c r="E891" s="1214"/>
      <c r="F891" s="1246" t="s">
        <v>207</v>
      </c>
      <c r="G891" s="1247"/>
      <c r="H891" s="501" t="s">
        <v>204</v>
      </c>
      <c r="I891" s="1225" t="s">
        <v>76</v>
      </c>
      <c r="J891" s="1226"/>
      <c r="K891" s="1226"/>
      <c r="L891" s="1226"/>
      <c r="M891" s="1226"/>
      <c r="N891" s="1226"/>
      <c r="O891" s="1227"/>
    </row>
    <row r="892" spans="1:15" ht="28.5" customHeight="1">
      <c r="A892" s="1084"/>
      <c r="B892" s="49" t="s">
        <v>79</v>
      </c>
      <c r="C892" s="1212"/>
      <c r="D892" s="1213"/>
      <c r="E892" s="1214"/>
      <c r="F892" s="1246" t="s">
        <v>211</v>
      </c>
      <c r="G892" s="1247"/>
      <c r="H892" s="501" t="s">
        <v>69</v>
      </c>
      <c r="I892" s="1228"/>
      <c r="J892" s="1229"/>
      <c r="K892" s="1229"/>
      <c r="L892" s="1229"/>
      <c r="M892" s="1229"/>
      <c r="N892" s="1229"/>
      <c r="O892" s="1230"/>
    </row>
    <row r="893" spans="1:15" ht="28.5" customHeight="1">
      <c r="A893" s="1084"/>
      <c r="B893" s="49" t="s">
        <v>79</v>
      </c>
      <c r="C893" s="1212"/>
      <c r="D893" s="1213"/>
      <c r="E893" s="1214"/>
      <c r="F893" s="1246" t="s">
        <v>212</v>
      </c>
      <c r="G893" s="1247"/>
      <c r="H893" s="501" t="s">
        <v>70</v>
      </c>
      <c r="I893" s="1228"/>
      <c r="J893" s="1229"/>
      <c r="K893" s="1229"/>
      <c r="L893" s="1229"/>
      <c r="M893" s="1229"/>
      <c r="N893" s="1229"/>
      <c r="O893" s="1230"/>
    </row>
    <row r="894" spans="1:15" ht="28.5" customHeight="1">
      <c r="A894" s="1084"/>
      <c r="B894" s="49" t="s">
        <v>79</v>
      </c>
      <c r="C894" s="1212"/>
      <c r="D894" s="1213"/>
      <c r="E894" s="1214"/>
      <c r="F894" s="1246" t="s">
        <v>125</v>
      </c>
      <c r="G894" s="1247"/>
      <c r="H894" s="501" t="s">
        <v>72</v>
      </c>
      <c r="I894" s="1231" t="s">
        <v>96</v>
      </c>
      <c r="J894" s="1232"/>
      <c r="K894" s="1232"/>
      <c r="L894" s="1232"/>
      <c r="M894" s="1232"/>
      <c r="N894" s="1232"/>
      <c r="O894" s="1233"/>
    </row>
    <row r="895" spans="1:15" ht="28.5" customHeight="1" thickBot="1">
      <c r="A895" s="1084"/>
      <c r="B895" s="62" t="s">
        <v>79</v>
      </c>
      <c r="C895" s="1215"/>
      <c r="D895" s="1216"/>
      <c r="E895" s="1217"/>
      <c r="F895" s="1248" t="s">
        <v>208</v>
      </c>
      <c r="G895" s="1249"/>
      <c r="H895" s="502" t="s">
        <v>71</v>
      </c>
      <c r="I895" s="1234"/>
      <c r="J895" s="1235"/>
      <c r="K895" s="1235"/>
      <c r="L895" s="1235"/>
      <c r="M895" s="1235"/>
      <c r="N895" s="1235"/>
      <c r="O895" s="1236"/>
    </row>
    <row r="896" spans="1:15" ht="117.75" customHeight="1" thickTop="1">
      <c r="A896" s="1250"/>
      <c r="B896" s="1250"/>
      <c r="C896" s="1250"/>
      <c r="D896" s="1250"/>
      <c r="E896" s="1250"/>
      <c r="F896" s="1250"/>
      <c r="G896" s="1250"/>
      <c r="H896" s="1250"/>
      <c r="I896" s="1250"/>
      <c r="J896" s="1250"/>
      <c r="K896" s="1250"/>
      <c r="L896" s="1250"/>
      <c r="M896" s="1250"/>
      <c r="N896" s="1250"/>
      <c r="O896" s="1250"/>
    </row>
    <row r="897" spans="1:16">
      <c r="B897" s="505"/>
      <c r="C897" s="506"/>
      <c r="D897" s="506"/>
      <c r="E897" s="506"/>
      <c r="F897" s="506"/>
      <c r="G897" s="506"/>
      <c r="H897" s="506"/>
      <c r="I897" s="506"/>
      <c r="J897" s="506"/>
      <c r="K897" s="506"/>
      <c r="L897" s="506"/>
      <c r="M897" s="506"/>
      <c r="N897" s="506"/>
      <c r="O897" s="506"/>
    </row>
    <row r="898" spans="1:16" ht="24.75" customHeight="1" thickBot="1">
      <c r="A898" s="504">
        <f>A859+1</f>
        <v>24</v>
      </c>
      <c r="B898" s="1083" t="s">
        <v>56</v>
      </c>
      <c r="C898" s="1083"/>
      <c r="D898" s="1083"/>
      <c r="E898" s="1083"/>
      <c r="F898" s="1083"/>
      <c r="G898" s="1083"/>
      <c r="H898" s="1083"/>
      <c r="I898" s="1083"/>
      <c r="J898" s="1083"/>
      <c r="K898" s="1083"/>
      <c r="L898" s="1083"/>
      <c r="M898" s="1083"/>
      <c r="N898" s="1083"/>
      <c r="O898" s="1083"/>
    </row>
    <row r="899" spans="1:16" ht="68.25" customHeight="1" thickTop="1">
      <c r="A899" s="1084"/>
      <c r="B899" s="1085"/>
      <c r="C899" s="1086"/>
      <c r="D899" s="1089" t="str">
        <f>Master!$E$8</f>
        <v>Govt. Sr. Secondary School Raimalwada</v>
      </c>
      <c r="E899" s="1090"/>
      <c r="F899" s="1090"/>
      <c r="G899" s="1090"/>
      <c r="H899" s="1090"/>
      <c r="I899" s="1090"/>
      <c r="J899" s="1090"/>
      <c r="K899" s="1090"/>
      <c r="L899" s="1090"/>
      <c r="M899" s="1090"/>
      <c r="N899" s="1090"/>
      <c r="O899" s="1091"/>
    </row>
    <row r="900" spans="1:16" ht="36" customHeight="1" thickBot="1">
      <c r="A900" s="1084"/>
      <c r="B900" s="1087"/>
      <c r="C900" s="1088"/>
      <c r="D900" s="1092" t="str">
        <f>Master!$E$11</f>
        <v>P.S.-Bapini (Jodhpur)</v>
      </c>
      <c r="E900" s="1093"/>
      <c r="F900" s="1093"/>
      <c r="G900" s="1093"/>
      <c r="H900" s="1093"/>
      <c r="I900" s="1093"/>
      <c r="J900" s="1093"/>
      <c r="K900" s="1093"/>
      <c r="L900" s="1093"/>
      <c r="M900" s="1093"/>
      <c r="N900" s="1093"/>
      <c r="O900" s="1094"/>
    </row>
    <row r="901" spans="1:16" ht="36" customHeight="1">
      <c r="A901" s="1084"/>
      <c r="B901" s="352"/>
      <c r="C901" s="1095" t="s">
        <v>188</v>
      </c>
      <c r="D901" s="1096"/>
      <c r="E901" s="1096"/>
      <c r="F901" s="1096"/>
      <c r="G901" s="1097"/>
      <c r="H901" s="1104" t="s">
        <v>161</v>
      </c>
      <c r="I901" s="1104"/>
      <c r="J901" s="1107">
        <f>VLOOKUP($A898,'Class-9'!$B$9:$K$108,6)</f>
        <v>0</v>
      </c>
      <c r="K901" s="1108"/>
      <c r="L901" s="1113" t="s">
        <v>77</v>
      </c>
      <c r="M901" s="1114"/>
      <c r="N901" s="1115" t="str">
        <f>Master!$E$14</f>
        <v>08151106901</v>
      </c>
      <c r="O901" s="1116"/>
    </row>
    <row r="902" spans="1:16" ht="36" customHeight="1">
      <c r="A902" s="1084"/>
      <c r="B902" s="47"/>
      <c r="C902" s="1098"/>
      <c r="D902" s="1099"/>
      <c r="E902" s="1099"/>
      <c r="F902" s="1099"/>
      <c r="G902" s="1100"/>
      <c r="H902" s="1105"/>
      <c r="I902" s="1105"/>
      <c r="J902" s="1109"/>
      <c r="K902" s="1110"/>
      <c r="L902" s="1071" t="s">
        <v>73</v>
      </c>
      <c r="M902" s="1072"/>
      <c r="N902" s="1072"/>
      <c r="O902" s="1073"/>
      <c r="P902" s="165" t="s">
        <v>196</v>
      </c>
    </row>
    <row r="903" spans="1:16" ht="36" customHeight="1" thickBot="1">
      <c r="A903" s="1084"/>
      <c r="B903" s="47"/>
      <c r="C903" s="1101"/>
      <c r="D903" s="1102"/>
      <c r="E903" s="1102"/>
      <c r="F903" s="1102"/>
      <c r="G903" s="1103"/>
      <c r="H903" s="1106"/>
      <c r="I903" s="1106"/>
      <c r="J903" s="1111"/>
      <c r="K903" s="1112"/>
      <c r="L903" s="1074" t="s">
        <v>57</v>
      </c>
      <c r="M903" s="1075"/>
      <c r="N903" s="1076" t="str">
        <f>Master!$E$6</f>
        <v>2021-22</v>
      </c>
      <c r="O903" s="1077"/>
    </row>
    <row r="904" spans="1:16" ht="42.75" customHeight="1">
      <c r="A904" s="1084"/>
      <c r="B904" s="49" t="s">
        <v>79</v>
      </c>
      <c r="C904" s="1255" t="s">
        <v>22</v>
      </c>
      <c r="D904" s="1256"/>
      <c r="E904" s="1256"/>
      <c r="F904" s="1257"/>
      <c r="G904" s="485" t="s">
        <v>186</v>
      </c>
      <c r="H904" s="1258">
        <f>VLOOKUP($A898,'Class-9'!$B$9:$EX$108,4,0)</f>
        <v>0</v>
      </c>
      <c r="I904" s="1258"/>
      <c r="J904" s="1258"/>
      <c r="K904" s="1258"/>
      <c r="L904" s="1258"/>
      <c r="M904" s="1258"/>
      <c r="N904" s="1258"/>
      <c r="O904" s="1259"/>
    </row>
    <row r="905" spans="1:16" ht="42.75" customHeight="1">
      <c r="A905" s="1084"/>
      <c r="B905" s="49" t="s">
        <v>79</v>
      </c>
      <c r="C905" s="1260" t="s">
        <v>24</v>
      </c>
      <c r="D905" s="1261"/>
      <c r="E905" s="1261"/>
      <c r="F905" s="1262"/>
      <c r="G905" s="486" t="s">
        <v>186</v>
      </c>
      <c r="H905" s="1265">
        <f>VLOOKUP($A898,'Class-9'!$B$9:$EX$108,7,0)</f>
        <v>0</v>
      </c>
      <c r="I905" s="1265"/>
      <c r="J905" s="1265"/>
      <c r="K905" s="1265"/>
      <c r="L905" s="1265"/>
      <c r="M905" s="1265"/>
      <c r="N905" s="1265"/>
      <c r="O905" s="1266"/>
    </row>
    <row r="906" spans="1:16" ht="42.75" customHeight="1">
      <c r="A906" s="1084"/>
      <c r="B906" s="49" t="s">
        <v>79</v>
      </c>
      <c r="C906" s="1260" t="s">
        <v>25</v>
      </c>
      <c r="D906" s="1261"/>
      <c r="E906" s="1261"/>
      <c r="F906" s="1262"/>
      <c r="G906" s="486" t="s">
        <v>186</v>
      </c>
      <c r="H906" s="1265">
        <f>VLOOKUP($A898,'Class-9'!$B$9:$EX$108,8,0)</f>
        <v>0</v>
      </c>
      <c r="I906" s="1265"/>
      <c r="J906" s="1265"/>
      <c r="K906" s="1265"/>
      <c r="L906" s="1265"/>
      <c r="M906" s="1265"/>
      <c r="N906" s="1265"/>
      <c r="O906" s="1266"/>
    </row>
    <row r="907" spans="1:16" ht="42.75" customHeight="1">
      <c r="A907" s="1084"/>
      <c r="B907" s="49" t="s">
        <v>79</v>
      </c>
      <c r="C907" s="1260" t="s">
        <v>58</v>
      </c>
      <c r="D907" s="1261"/>
      <c r="E907" s="1261"/>
      <c r="F907" s="1262"/>
      <c r="G907" s="486" t="s">
        <v>186</v>
      </c>
      <c r="H907" s="1265">
        <f>VLOOKUP($A898,'Class-9'!$B$9:$EX$108,9,0)</f>
        <v>0</v>
      </c>
      <c r="I907" s="1265"/>
      <c r="J907" s="1265"/>
      <c r="K907" s="1265"/>
      <c r="L907" s="1265"/>
      <c r="M907" s="1265"/>
      <c r="N907" s="1265"/>
      <c r="O907" s="1266"/>
    </row>
    <row r="908" spans="1:16" ht="42.75" customHeight="1">
      <c r="A908" s="1084"/>
      <c r="B908" s="49" t="s">
        <v>79</v>
      </c>
      <c r="C908" s="1260" t="s">
        <v>59</v>
      </c>
      <c r="D908" s="1261"/>
      <c r="E908" s="1261"/>
      <c r="F908" s="1262"/>
      <c r="G908" s="486" t="s">
        <v>186</v>
      </c>
      <c r="H908" s="1281" t="str">
        <f>CONCATENATE('Class-9'!$G$4,'Class-9'!$J$4)</f>
        <v>9(A)</v>
      </c>
      <c r="I908" s="1265"/>
      <c r="J908" s="1265"/>
      <c r="K908" s="1265"/>
      <c r="L908" s="1265"/>
      <c r="M908" s="1265"/>
      <c r="N908" s="1265"/>
      <c r="O908" s="1266"/>
    </row>
    <row r="909" spans="1:16" ht="42.75" customHeight="1" thickBot="1">
      <c r="A909" s="1084"/>
      <c r="B909" s="49" t="s">
        <v>79</v>
      </c>
      <c r="C909" s="1282" t="s">
        <v>27</v>
      </c>
      <c r="D909" s="1283"/>
      <c r="E909" s="1283"/>
      <c r="F909" s="1284"/>
      <c r="G909" s="487" t="s">
        <v>186</v>
      </c>
      <c r="H909" s="1285">
        <f>VLOOKUP($A898,'Class-9'!$B$9:$EX$108,10,0)</f>
        <v>0</v>
      </c>
      <c r="I909" s="1285"/>
      <c r="J909" s="1285"/>
      <c r="K909" s="1285"/>
      <c r="L909" s="1285"/>
      <c r="M909" s="1285"/>
      <c r="N909" s="1285"/>
      <c r="O909" s="1286"/>
    </row>
    <row r="910" spans="1:16" ht="42.75" customHeight="1">
      <c r="A910" s="1084"/>
      <c r="B910" s="60" t="s">
        <v>79</v>
      </c>
      <c r="C910" s="1287" t="s">
        <v>60</v>
      </c>
      <c r="D910" s="1288"/>
      <c r="E910" s="1267" t="s">
        <v>83</v>
      </c>
      <c r="F910" s="1267" t="s">
        <v>84</v>
      </c>
      <c r="G910" s="1274" t="s">
        <v>33</v>
      </c>
      <c r="H910" s="1276" t="s">
        <v>61</v>
      </c>
      <c r="I910" s="1276"/>
      <c r="J910" s="1277"/>
      <c r="K910" s="1278" t="s">
        <v>100</v>
      </c>
      <c r="L910" s="1279"/>
      <c r="M910" s="1280"/>
      <c r="N910" s="1267" t="s">
        <v>91</v>
      </c>
      <c r="O910" s="1269" t="s">
        <v>209</v>
      </c>
    </row>
    <row r="911" spans="1:16" ht="42.75" customHeight="1">
      <c r="A911" s="1084"/>
      <c r="B911" s="60"/>
      <c r="C911" s="1289"/>
      <c r="D911" s="1290"/>
      <c r="E911" s="1268"/>
      <c r="F911" s="1268"/>
      <c r="G911" s="1275"/>
      <c r="H911" s="479" t="s">
        <v>32</v>
      </c>
      <c r="I911" s="480" t="s">
        <v>199</v>
      </c>
      <c r="J911" s="481" t="s">
        <v>33</v>
      </c>
      <c r="K911" s="479" t="s">
        <v>32</v>
      </c>
      <c r="L911" s="480" t="s">
        <v>199</v>
      </c>
      <c r="M911" s="481" t="s">
        <v>33</v>
      </c>
      <c r="N911" s="1268"/>
      <c r="O911" s="1270"/>
    </row>
    <row r="912" spans="1:16" ht="42.75" customHeight="1" thickBot="1">
      <c r="A912" s="1084"/>
      <c r="B912" s="60" t="s">
        <v>79</v>
      </c>
      <c r="C912" s="1272" t="s">
        <v>62</v>
      </c>
      <c r="D912" s="1273"/>
      <c r="E912" s="346">
        <f>'Class-9'!$L$7</f>
        <v>20</v>
      </c>
      <c r="F912" s="346">
        <f>'Class-9'!$M$7</f>
        <v>20</v>
      </c>
      <c r="G912" s="348">
        <f>SUM(E912:F912)</f>
        <v>40</v>
      </c>
      <c r="H912" s="346">
        <f>'Class-9'!$O$7</f>
        <v>48</v>
      </c>
      <c r="I912" s="346">
        <f>'Class-9'!$P$7</f>
        <v>12</v>
      </c>
      <c r="J912" s="348">
        <f>SUM(H912:I912)</f>
        <v>60</v>
      </c>
      <c r="K912" s="346">
        <f>'Class-9'!$R$7</f>
        <v>80</v>
      </c>
      <c r="L912" s="346">
        <f>'Class-9'!$S$7</f>
        <v>20</v>
      </c>
      <c r="M912" s="348">
        <f>SUM(K912:L912)</f>
        <v>100</v>
      </c>
      <c r="N912" s="191">
        <f>SUM(G912,J912,M912)</f>
        <v>200</v>
      </c>
      <c r="O912" s="1271"/>
    </row>
    <row r="913" spans="1:15" ht="42.75" customHeight="1">
      <c r="A913" s="1084"/>
      <c r="B913" s="60" t="s">
        <v>79</v>
      </c>
      <c r="C913" s="1141" t="str">
        <f>'Class-9'!$L$3</f>
        <v>HINDI</v>
      </c>
      <c r="D913" s="1142"/>
      <c r="E913" s="493">
        <f>IF($J901="TC",0,IF($J901="Nso",0,VLOOKUP($A898,'Class-9'!$B$9:$EX$108,11,0)))</f>
        <v>0</v>
      </c>
      <c r="F913" s="493">
        <f>IF($J901="TC",0,IF($J901="Nso",0,VLOOKUP($A898,'Class-9'!$B$9:$EX$108,12,0)))</f>
        <v>0</v>
      </c>
      <c r="G913" s="494">
        <f>E913+F913</f>
        <v>0</v>
      </c>
      <c r="H913" s="493">
        <f>IF($J901="TC",0,IF($J901="Nso",0,VLOOKUP($A898,'Class-9'!$B$9:$EX$108,14,0)))</f>
        <v>0</v>
      </c>
      <c r="I913" s="493">
        <f>IF($J901="TC",0,IF($J901="Nso",0,VLOOKUP($A898,'Class-9'!$B$9:$EX$108,15,0)))</f>
        <v>0</v>
      </c>
      <c r="J913" s="494">
        <f>H913+I913</f>
        <v>0</v>
      </c>
      <c r="K913" s="493">
        <f>IF($J901="TC",0,IF($J901="Nso",0,VLOOKUP($A898,'Class-9'!$B$9:$EX$108,17,0)))</f>
        <v>0</v>
      </c>
      <c r="L913" s="493">
        <f>IF($J901="Nso",0,VLOOKUP($A898,'Class-9'!$B$9:$EX$108,18,0))</f>
        <v>0</v>
      </c>
      <c r="M913" s="494">
        <f>K913+L913</f>
        <v>0</v>
      </c>
      <c r="N913" s="493">
        <f>G913+J913+M913</f>
        <v>0</v>
      </c>
      <c r="O913" s="495" t="str">
        <f>IF($J901="TC",0,IF($J901="Nso",0,VLOOKUP($A898,'Class-9'!$B$9:$EX$108,24,0)))</f>
        <v/>
      </c>
    </row>
    <row r="914" spans="1:15" ht="42.75" customHeight="1">
      <c r="A914" s="1084"/>
      <c r="B914" s="60" t="s">
        <v>79</v>
      </c>
      <c r="C914" s="1143" t="str">
        <f>'Class-9'!$Z$3</f>
        <v>ENGLISH</v>
      </c>
      <c r="D914" s="1144"/>
      <c r="E914" s="493">
        <f>IF($J901="TC",0,IF($J901="Nso",0,VLOOKUP($A898,'Class-9'!$B$9:$EX$108,25,0)))</f>
        <v>0</v>
      </c>
      <c r="F914" s="493">
        <f>IF($J901="TC",0,IF($J901="Nso",0,VLOOKUP($A898,'Class-9'!$B$9:$EX$108,26,0)))</f>
        <v>0</v>
      </c>
      <c r="G914" s="496">
        <f t="shared" ref="G914:G918" si="92">E914+F914</f>
        <v>0</v>
      </c>
      <c r="H914" s="497">
        <f>IF($J901="TC",0,IF($J901="Nso",0,VLOOKUP($A898,'Class-9'!$B$9:$EX$108,28,0)))</f>
        <v>0</v>
      </c>
      <c r="I914" s="493">
        <f>IF($J901="TC",0,IF($J901="Nso",0,VLOOKUP($A898,'Class-9'!$B$9:$EX$108,29,0)))</f>
        <v>0</v>
      </c>
      <c r="J914" s="496">
        <f t="shared" ref="J914:J918" si="93">H914+I914</f>
        <v>0</v>
      </c>
      <c r="K914" s="493">
        <f>IF($J901="TC",0,IF($J901="Nso",0,VLOOKUP($A898,'Class-9'!$B$9:$EX$108,31,0)))</f>
        <v>0</v>
      </c>
      <c r="L914" s="493">
        <f>IF($J901="Nso",0,VLOOKUP($A898,'Class-9'!$B$9:$EX$108,32,0))</f>
        <v>0</v>
      </c>
      <c r="M914" s="496">
        <f t="shared" ref="M914:M918" si="94">K914+L914</f>
        <v>0</v>
      </c>
      <c r="N914" s="493">
        <f t="shared" ref="N914:N918" si="95">G914+J914+M914</f>
        <v>0</v>
      </c>
      <c r="O914" s="495" t="str">
        <f>IF($J901="TC",0,IF($J901="Nso",0,VLOOKUP($A898,'Class-9'!$B$9:$EX$108,38,0)))</f>
        <v/>
      </c>
    </row>
    <row r="915" spans="1:15" ht="42.75" customHeight="1">
      <c r="A915" s="1084"/>
      <c r="B915" s="60" t="s">
        <v>79</v>
      </c>
      <c r="C915" s="1143" t="str">
        <f>'Class-9'!$AN$3</f>
        <v>SANSKRIT</v>
      </c>
      <c r="D915" s="1144"/>
      <c r="E915" s="493">
        <f>IF($J901="TC",0,IF($J901="Nso",0,VLOOKUP($A898,'Class-9'!$B$9:$EX$108,39,0)))</f>
        <v>0</v>
      </c>
      <c r="F915" s="493">
        <f>IF($J901="TC",0,IF($J901="TC",0,IF($J901="Nso",0,VLOOKUP($A898,'Class-9'!$B$9:$EX$108,40,0))))</f>
        <v>0</v>
      </c>
      <c r="G915" s="496">
        <f t="shared" si="92"/>
        <v>0</v>
      </c>
      <c r="H915" s="497">
        <f>IF($J901="TC",0,IF($J901="Nso",0,VLOOKUP($A898,'Class-9'!$B$9:$EX$108,42,0)))</f>
        <v>0</v>
      </c>
      <c r="I915" s="493">
        <f>IF($J901="TC",0,IF($J901="Nso",0,VLOOKUP($A898,'Class-9'!$B$9:$EX$108,43,0)))</f>
        <v>0</v>
      </c>
      <c r="J915" s="496">
        <f t="shared" si="93"/>
        <v>0</v>
      </c>
      <c r="K915" s="493">
        <f>IF($J901="TC",0,IF($J901="Nso",0,VLOOKUP($A898,'Class-9'!$B$9:$EX$108,45,0)))</f>
        <v>0</v>
      </c>
      <c r="L915" s="493">
        <f>IF($J901="Nso",0,VLOOKUP($A898,'Class-9'!$B$9:$EX$108,46,0))</f>
        <v>0</v>
      </c>
      <c r="M915" s="496">
        <f t="shared" si="94"/>
        <v>0</v>
      </c>
      <c r="N915" s="493">
        <f t="shared" si="95"/>
        <v>0</v>
      </c>
      <c r="O915" s="495" t="str">
        <f>IF($J901="TC",0,IF($J901="Nso",0,VLOOKUP($A898,'Class-9'!$B$9:$EX$108,52,0)))</f>
        <v/>
      </c>
    </row>
    <row r="916" spans="1:15" ht="42.75" customHeight="1">
      <c r="A916" s="1084"/>
      <c r="B916" s="60" t="s">
        <v>79</v>
      </c>
      <c r="C916" s="1143" t="str">
        <f>'Class-9'!$BB$3</f>
        <v>SCIENCE</v>
      </c>
      <c r="D916" s="1144"/>
      <c r="E916" s="493">
        <f>IF($J901="TC",0,IF($J901="Nso",0,VLOOKUP($A898,'Class-9'!$B$9:$EX$108,53,0)))</f>
        <v>0</v>
      </c>
      <c r="F916" s="493">
        <f>IF($J901="TC",0,IF($J901="Nso",0,VLOOKUP($A898,'Class-9'!$B$9:$EX$108,54,0)))</f>
        <v>0</v>
      </c>
      <c r="G916" s="496">
        <f t="shared" si="92"/>
        <v>0</v>
      </c>
      <c r="H916" s="497">
        <f>IF($J901="TC",0,IF($J901="Nso",0,VLOOKUP($A898,'Class-9'!$B$9:$EX$108,56,0)))</f>
        <v>0</v>
      </c>
      <c r="I916" s="493">
        <f>IF($J901="TC",0,IF($J901="Nso",0,VLOOKUP($A898,'Class-9'!$B$9:$EX$108,57,0)))</f>
        <v>0</v>
      </c>
      <c r="J916" s="496">
        <f t="shared" si="93"/>
        <v>0</v>
      </c>
      <c r="K916" s="493">
        <f>IF($J901="TC",0,IF($J901="Nso",0,VLOOKUP($A898,'Class-9'!$B$9:$EX$108,59,0)))</f>
        <v>0</v>
      </c>
      <c r="L916" s="493">
        <f>IF($J901="Nso",0,VLOOKUP($A898,'Class-9'!$B$9:$EX$108,60,0))</f>
        <v>0</v>
      </c>
      <c r="M916" s="496">
        <f t="shared" si="94"/>
        <v>0</v>
      </c>
      <c r="N916" s="493">
        <f t="shared" si="95"/>
        <v>0</v>
      </c>
      <c r="O916" s="495" t="str">
        <f>IF($J901="TC",0,IF($J901="Nso",0,VLOOKUP($A898,'Class-9'!$B$9:$EX$108,66,0)))</f>
        <v/>
      </c>
    </row>
    <row r="917" spans="1:15" ht="42.75" customHeight="1">
      <c r="A917" s="1084"/>
      <c r="B917" s="60" t="s">
        <v>79</v>
      </c>
      <c r="C917" s="1143" t="str">
        <f>'Class-9'!$BP$3</f>
        <v>MATHEMATICS</v>
      </c>
      <c r="D917" s="1144"/>
      <c r="E917" s="493">
        <f>IF($J901="TC",0,IF($J901="Nso",0,VLOOKUP($A898,'Class-9'!$B$9:$EX$108,67,0)))</f>
        <v>0</v>
      </c>
      <c r="F917" s="493">
        <f>IF($J901="TC",0,IF($J901="Nso",0,VLOOKUP($A898,'Class-9'!$B$9:$EX$108,68,0)))</f>
        <v>0</v>
      </c>
      <c r="G917" s="496">
        <f t="shared" si="92"/>
        <v>0</v>
      </c>
      <c r="H917" s="497">
        <f>IF($J901="TC",0,IF($J901="Nso",0,VLOOKUP($A898,'Class-9'!$B$9:$EX$108,70,0)))</f>
        <v>0</v>
      </c>
      <c r="I917" s="493">
        <f>IF($J901="TC",0,IF($J901="Nso",0,VLOOKUP($A898,'Class-9'!$B$9:$EX$108,71,0)))</f>
        <v>0</v>
      </c>
      <c r="J917" s="496">
        <f t="shared" si="93"/>
        <v>0</v>
      </c>
      <c r="K917" s="493">
        <f>IF($J901="TC",0,IF($J901="Nso",0,VLOOKUP($A898,'Class-9'!$B$9:$EX$108,73,0)))</f>
        <v>0</v>
      </c>
      <c r="L917" s="493">
        <f>IF($J901="Nso",0,VLOOKUP($A898,'Class-9'!$B$9:$EX$108,74,0))</f>
        <v>0</v>
      </c>
      <c r="M917" s="496">
        <f t="shared" si="94"/>
        <v>0</v>
      </c>
      <c r="N917" s="493">
        <f t="shared" si="95"/>
        <v>0</v>
      </c>
      <c r="O917" s="495" t="str">
        <f>IF($J901="TC",0,IF($J901="Nso",0,VLOOKUP($A898,'Class-9'!$B$9:$EX$108,80,0)))</f>
        <v/>
      </c>
    </row>
    <row r="918" spans="1:15" ht="42.75" customHeight="1" thickBot="1">
      <c r="A918" s="1084"/>
      <c r="B918" s="60" t="s">
        <v>79</v>
      </c>
      <c r="C918" s="1117" t="str">
        <f>'Class-9'!$CD$3</f>
        <v>SOCIAL SCIENCE</v>
      </c>
      <c r="D918" s="1118"/>
      <c r="E918" s="493">
        <f>IF($J901="TC",0,IF($J901="Nso",0,VLOOKUP($A898,'Class-9'!$B$9:$EX$108,81,0)))</f>
        <v>0</v>
      </c>
      <c r="F918" s="493">
        <f>IF($J901="TC",0,IF($J901="Nso",0,VLOOKUP($A898,'Class-9'!$B$9:$EX$108,82,0)))</f>
        <v>0</v>
      </c>
      <c r="G918" s="498">
        <f t="shared" si="92"/>
        <v>0</v>
      </c>
      <c r="H918" s="499">
        <f>IF($J901="TC",0,IF($J901="Nso",0,VLOOKUP($A898,'Class-9'!$B$9:$EX$108,84,0)))</f>
        <v>0</v>
      </c>
      <c r="I918" s="493">
        <f>IF($J901="TC",0,IF($J901="Nso",0,VLOOKUP($A898,'Class-9'!$B$9:$EX$108,85,0)))</f>
        <v>0</v>
      </c>
      <c r="J918" s="498">
        <f t="shared" si="93"/>
        <v>0</v>
      </c>
      <c r="K918" s="493">
        <f>IF($J901="TC",0,IF($J901="Nso",0,VLOOKUP($A898,'Class-9'!$B$9:$EX$108,87,0)))</f>
        <v>0</v>
      </c>
      <c r="L918" s="493">
        <f>IF($J901="Nso",0,VLOOKUP($A898,'Class-9'!$B$9:$EX$108,88,0))</f>
        <v>0</v>
      </c>
      <c r="M918" s="498">
        <f t="shared" si="94"/>
        <v>0</v>
      </c>
      <c r="N918" s="493">
        <f t="shared" si="95"/>
        <v>0</v>
      </c>
      <c r="O918" s="495" t="str">
        <f>IF($J901="TC",0,IF($J901="Nso",0,VLOOKUP($A898,'Class-9'!$B$9:$EX$108,94,0)))</f>
        <v/>
      </c>
    </row>
    <row r="919" spans="1:15" ht="36" customHeight="1">
      <c r="A919" s="1084"/>
      <c r="B919" s="60" t="s">
        <v>79</v>
      </c>
      <c r="C919" s="1119" t="s">
        <v>92</v>
      </c>
      <c r="D919" s="1120"/>
      <c r="E919" s="1121"/>
      <c r="F919" s="1125" t="s">
        <v>93</v>
      </c>
      <c r="G919" s="1126"/>
      <c r="H919" s="1127" t="s">
        <v>94</v>
      </c>
      <c r="I919" s="1128"/>
      <c r="J919" s="1129" t="s">
        <v>47</v>
      </c>
      <c r="K919" s="1130"/>
      <c r="L919" s="350" t="s">
        <v>114</v>
      </c>
      <c r="M919" s="1131" t="s">
        <v>45</v>
      </c>
      <c r="N919" s="1132"/>
      <c r="O919" s="61" t="s">
        <v>49</v>
      </c>
    </row>
    <row r="920" spans="1:15" ht="36" customHeight="1" thickBot="1">
      <c r="A920" s="1084"/>
      <c r="B920" s="60" t="s">
        <v>79</v>
      </c>
      <c r="C920" s="1122"/>
      <c r="D920" s="1123"/>
      <c r="E920" s="1124"/>
      <c r="F920" s="1133">
        <f>IF($J901="TC",0,IF($J901="Nso",0,VLOOKUP($A898,'Class-9'!$B$9:$EX$108,146,0)))</f>
        <v>0</v>
      </c>
      <c r="G920" s="1134"/>
      <c r="H920" s="1133">
        <f>IF($J901="TC",0,IF($J901="Nso",0,VLOOKUP($A898,'Class-9'!$B$9:$EX$108,147,0)))</f>
        <v>0</v>
      </c>
      <c r="I920" s="1134"/>
      <c r="J920" s="1135">
        <f>IF($J901="TC",0,IF($J901="Nso",0,VLOOKUP($A898,'Class-9'!$B$9:$EX$108,148,0)))</f>
        <v>0</v>
      </c>
      <c r="K920" s="1136"/>
      <c r="L920" s="349" t="str">
        <f>IF($J901="TC",0,IF($J901="Nso",0,VLOOKUP($A898,'Class-9'!$B$9:$EX$108,149,0)))</f>
        <v/>
      </c>
      <c r="M920" s="1137" t="str">
        <f>IF($J901="TC","TC",IF($J901="Nso","NSO",VLOOKUP($A898,'Class-9'!$B$9:$EX$108,150,0)))</f>
        <v/>
      </c>
      <c r="N920" s="1138"/>
      <c r="O920" s="123" t="str">
        <f>IF($J901="Nso",0,VLOOKUP($A898,'Class-9'!$B$9:$EX$108,152,0))</f>
        <v/>
      </c>
    </row>
    <row r="921" spans="1:15" ht="36" customHeight="1">
      <c r="A921" s="1084"/>
      <c r="B921" s="60" t="s">
        <v>79</v>
      </c>
      <c r="C921" s="1186" t="s">
        <v>65</v>
      </c>
      <c r="D921" s="1187"/>
      <c r="E921" s="1187"/>
      <c r="F921" s="1187"/>
      <c r="G921" s="1187"/>
      <c r="H921" s="1188"/>
      <c r="I921" s="1189" t="s">
        <v>66</v>
      </c>
      <c r="J921" s="1190"/>
      <c r="K921" s="1190"/>
      <c r="L921" s="124">
        <f>VLOOKUP($A898,'Class-9'!$B$9:$EX$108,143,0)</f>
        <v>0</v>
      </c>
      <c r="M921" s="1191" t="s">
        <v>126</v>
      </c>
      <c r="N921" s="1192"/>
      <c r="O921" s="1193"/>
    </row>
    <row r="922" spans="1:15" ht="36" customHeight="1" thickBot="1">
      <c r="A922" s="1084"/>
      <c r="B922" s="60" t="s">
        <v>79</v>
      </c>
      <c r="C922" s="1194" t="s">
        <v>60</v>
      </c>
      <c r="D922" s="1195"/>
      <c r="E922" s="1195"/>
      <c r="F922" s="1196" t="s">
        <v>197</v>
      </c>
      <c r="G922" s="1196"/>
      <c r="H922" s="351" t="s">
        <v>53</v>
      </c>
      <c r="I922" s="1197" t="s">
        <v>67</v>
      </c>
      <c r="J922" s="1198"/>
      <c r="K922" s="1198"/>
      <c r="L922" s="174">
        <f>VLOOKUP($A898,'Class-9'!$B$9:$EX$108,144,0)</f>
        <v>0</v>
      </c>
      <c r="M922" s="1199" t="str">
        <f>IF($J901="TC",0,IF($J901="Nso",0,VLOOKUP($A898,'Class-9'!$B$9:$EX$108,145,0)))</f>
        <v/>
      </c>
      <c r="N922" s="1200"/>
      <c r="O922" s="1201"/>
    </row>
    <row r="923" spans="1:15" ht="36" customHeight="1">
      <c r="A923" s="1084"/>
      <c r="B923" s="60" t="s">
        <v>79</v>
      </c>
      <c r="C923" s="1194"/>
      <c r="D923" s="1195"/>
      <c r="E923" s="1195"/>
      <c r="F923" s="1196"/>
      <c r="G923" s="1196"/>
      <c r="H923" s="490" t="s">
        <v>203</v>
      </c>
      <c r="I923" s="1202" t="s">
        <v>68</v>
      </c>
      <c r="J923" s="1203"/>
      <c r="K923" s="1203"/>
      <c r="L923" s="1204">
        <f>IF($J901="TC","Transferred",IF($J901="Nso","NameSeparated",VLOOKUP($A898,'Class-9'!$B$9:$EX$108,153,0)))</f>
        <v>0</v>
      </c>
      <c r="M923" s="1204"/>
      <c r="N923" s="1204"/>
      <c r="O923" s="1205"/>
    </row>
    <row r="924" spans="1:15" s="489" customFormat="1" ht="28.5" customHeight="1">
      <c r="A924" s="1084"/>
      <c r="B924" s="488" t="s">
        <v>79</v>
      </c>
      <c r="C924" s="1242" t="str">
        <f>'Class-9'!$CR$3</f>
        <v>Foundation Of Information Tech.</v>
      </c>
      <c r="D924" s="1243"/>
      <c r="E924" s="1244"/>
      <c r="F924" s="1245" t="str">
        <f>IF($J901="TC",0,IF($J901="Nso",0,VLOOKUP($A898,'Class-9'!$B$9:$GA$108,170,0)))</f>
        <v>0/200</v>
      </c>
      <c r="G924" s="1245"/>
      <c r="H924" s="491">
        <f>IF($J901="TC",0,IF($J901="Nso",0,VLOOKUP($A898,'Class-9'!$B$9:$GA$108,106,0)))</f>
        <v>0</v>
      </c>
      <c r="I924" s="1170" t="s">
        <v>81</v>
      </c>
      <c r="J924" s="1171"/>
      <c r="K924" s="1171"/>
      <c r="L924" s="1172">
        <f>'Class-9'!$T$2</f>
        <v>44676</v>
      </c>
      <c r="M924" s="1173"/>
      <c r="N924" s="1173"/>
      <c r="O924" s="1174"/>
    </row>
    <row r="925" spans="1:15" s="489" customFormat="1" ht="28.5" customHeight="1">
      <c r="A925" s="1084"/>
      <c r="B925" s="488" t="s">
        <v>79</v>
      </c>
      <c r="C925" s="1175" t="str">
        <f>'Class-9'!$DD$3</f>
        <v>Health &amp; Phy. Edu.</v>
      </c>
      <c r="D925" s="1169"/>
      <c r="E925" s="1169"/>
      <c r="F925" s="1263" t="str">
        <f>IF($J901="TC",0,IF($J901="Nso",0,VLOOKUP($A898,'Class-9'!$B$9:$GA$108,174,0)))</f>
        <v>0/200</v>
      </c>
      <c r="G925" s="1264"/>
      <c r="H925" s="491">
        <f>IF($J901="TC",0,IF($J901="Nso",0,VLOOKUP($A898,'Class-9'!$B$9:$GA$108,118,0)))</f>
        <v>0</v>
      </c>
      <c r="I925" s="1178"/>
      <c r="J925" s="1179"/>
      <c r="K925" s="1179"/>
      <c r="L925" s="1179"/>
      <c r="M925" s="1179"/>
      <c r="N925" s="1179"/>
      <c r="O925" s="1180"/>
    </row>
    <row r="926" spans="1:15" s="489" customFormat="1" ht="28.5" customHeight="1">
      <c r="A926" s="1084"/>
      <c r="B926" s="488" t="s">
        <v>79</v>
      </c>
      <c r="C926" s="1184" t="str">
        <f>'Class-9'!$DP$3</f>
        <v>S.U.P.W.</v>
      </c>
      <c r="D926" s="1185"/>
      <c r="E926" s="1185"/>
      <c r="F926" s="1263" t="str">
        <f>IF($J901="TC",0,IF($J901="Nso",0,VLOOKUP($A898,'Class-9'!$B$9:$GA$108,178,0)))</f>
        <v>0/100</v>
      </c>
      <c r="G926" s="1264"/>
      <c r="H926" s="491">
        <f>IF($J901="TC",0,IF($J901="Nso",0,VLOOKUP($A898,'Class-9'!$B$9:$GA$108,124,0)))</f>
        <v>0</v>
      </c>
      <c r="I926" s="1181"/>
      <c r="J926" s="1182"/>
      <c r="K926" s="1182"/>
      <c r="L926" s="1182"/>
      <c r="M926" s="1182"/>
      <c r="N926" s="1182"/>
      <c r="O926" s="1183"/>
    </row>
    <row r="927" spans="1:15" s="489" customFormat="1" ht="28.5" customHeight="1">
      <c r="A927" s="1084"/>
      <c r="B927" s="488"/>
      <c r="C927" s="1184" t="str">
        <f>'Class-9'!$DV$3</f>
        <v>ART EDUCATION</v>
      </c>
      <c r="D927" s="1185"/>
      <c r="E927" s="1185"/>
      <c r="F927" s="1263" t="str">
        <f>IF($J900="TC",0,IF($J900="Nso",0,VLOOKUP($A898,'Class-9'!$B$9:$GA$108,182,0)))</f>
        <v>0/100</v>
      </c>
      <c r="G927" s="1264"/>
      <c r="H927" s="491">
        <f>IF($J900="TC",0,IF($J900="Nso",0,VLOOKUP($A898,'Class-9'!$B$9:$GA$108,130,0)))</f>
        <v>0</v>
      </c>
      <c r="I927" s="1237" t="s">
        <v>95</v>
      </c>
      <c r="J927" s="1221"/>
      <c r="K927" s="1221"/>
      <c r="L927" s="1221"/>
      <c r="M927" s="1221"/>
      <c r="N927" s="1221"/>
      <c r="O927" s="1222"/>
    </row>
    <row r="928" spans="1:15" s="489" customFormat="1" ht="28.5" customHeight="1" thickBot="1">
      <c r="A928" s="1084"/>
      <c r="B928" s="488" t="s">
        <v>79</v>
      </c>
      <c r="C928" s="1238" t="str">
        <f>'Class-9'!$EB$3</f>
        <v>H &amp; C RAJ</v>
      </c>
      <c r="D928" s="1239"/>
      <c r="E928" s="1239"/>
      <c r="F928" s="1251" t="str">
        <f>IF($J901="TC",0,IF($J901="Nso",0,VLOOKUP($A898,'Class-9'!$B$9:$GZ$108,186,0)))</f>
        <v>0/200</v>
      </c>
      <c r="G928" s="1252"/>
      <c r="H928" s="492">
        <f>IF($J901="TC",0,IF($J901="Nso",0,VLOOKUP($A898,'Class-9'!$B$9:$GAZ$108,142,0)))</f>
        <v>0</v>
      </c>
      <c r="I928" s="1237" t="s">
        <v>74</v>
      </c>
      <c r="J928" s="1221"/>
      <c r="K928" s="1221"/>
      <c r="L928" s="1221"/>
      <c r="M928" s="1221"/>
      <c r="N928" s="1221"/>
      <c r="O928" s="1222"/>
    </row>
    <row r="929" spans="1:16" ht="28.5" customHeight="1">
      <c r="A929" s="1084"/>
      <c r="B929" s="49" t="s">
        <v>79</v>
      </c>
      <c r="C929" s="1209" t="s">
        <v>205</v>
      </c>
      <c r="D929" s="1210"/>
      <c r="E929" s="1211"/>
      <c r="F929" s="1253" t="s">
        <v>206</v>
      </c>
      <c r="G929" s="1254"/>
      <c r="H929" s="500" t="s">
        <v>34</v>
      </c>
      <c r="I929" s="1220" t="s">
        <v>75</v>
      </c>
      <c r="J929" s="1221"/>
      <c r="K929" s="1221"/>
      <c r="L929" s="1221"/>
      <c r="M929" s="1221"/>
      <c r="N929" s="1221"/>
      <c r="O929" s="1222"/>
    </row>
    <row r="930" spans="1:16" ht="28.5" customHeight="1">
      <c r="A930" s="1084"/>
      <c r="B930" s="49" t="s">
        <v>79</v>
      </c>
      <c r="C930" s="1212"/>
      <c r="D930" s="1213"/>
      <c r="E930" s="1214"/>
      <c r="F930" s="1246" t="s">
        <v>207</v>
      </c>
      <c r="G930" s="1247"/>
      <c r="H930" s="501" t="s">
        <v>204</v>
      </c>
      <c r="I930" s="1225" t="s">
        <v>76</v>
      </c>
      <c r="J930" s="1226"/>
      <c r="K930" s="1226"/>
      <c r="L930" s="1226"/>
      <c r="M930" s="1226"/>
      <c r="N930" s="1226"/>
      <c r="O930" s="1227"/>
    </row>
    <row r="931" spans="1:16" ht="28.5" customHeight="1">
      <c r="A931" s="1084"/>
      <c r="B931" s="49" t="s">
        <v>79</v>
      </c>
      <c r="C931" s="1212"/>
      <c r="D931" s="1213"/>
      <c r="E931" s="1214"/>
      <c r="F931" s="1246" t="s">
        <v>211</v>
      </c>
      <c r="G931" s="1247"/>
      <c r="H931" s="501" t="s">
        <v>69</v>
      </c>
      <c r="I931" s="1228"/>
      <c r="J931" s="1229"/>
      <c r="K931" s="1229"/>
      <c r="L931" s="1229"/>
      <c r="M931" s="1229"/>
      <c r="N931" s="1229"/>
      <c r="O931" s="1230"/>
    </row>
    <row r="932" spans="1:16" ht="28.5" customHeight="1">
      <c r="A932" s="1084"/>
      <c r="B932" s="49" t="s">
        <v>79</v>
      </c>
      <c r="C932" s="1212"/>
      <c r="D932" s="1213"/>
      <c r="E932" s="1214"/>
      <c r="F932" s="1246" t="s">
        <v>212</v>
      </c>
      <c r="G932" s="1247"/>
      <c r="H932" s="501" t="s">
        <v>70</v>
      </c>
      <c r="I932" s="1228"/>
      <c r="J932" s="1229"/>
      <c r="K932" s="1229"/>
      <c r="L932" s="1229"/>
      <c r="M932" s="1229"/>
      <c r="N932" s="1229"/>
      <c r="O932" s="1230"/>
    </row>
    <row r="933" spans="1:16" ht="28.5" customHeight="1">
      <c r="A933" s="1084"/>
      <c r="B933" s="49" t="s">
        <v>79</v>
      </c>
      <c r="C933" s="1212"/>
      <c r="D933" s="1213"/>
      <c r="E933" s="1214"/>
      <c r="F933" s="1246" t="s">
        <v>125</v>
      </c>
      <c r="G933" s="1247"/>
      <c r="H933" s="501" t="s">
        <v>72</v>
      </c>
      <c r="I933" s="1231" t="s">
        <v>96</v>
      </c>
      <c r="J933" s="1232"/>
      <c r="K933" s="1232"/>
      <c r="L933" s="1232"/>
      <c r="M933" s="1232"/>
      <c r="N933" s="1232"/>
      <c r="O933" s="1233"/>
    </row>
    <row r="934" spans="1:16" ht="28.5" customHeight="1" thickBot="1">
      <c r="A934" s="1084"/>
      <c r="B934" s="62" t="s">
        <v>79</v>
      </c>
      <c r="C934" s="1215"/>
      <c r="D934" s="1216"/>
      <c r="E934" s="1217"/>
      <c r="F934" s="1248" t="s">
        <v>208</v>
      </c>
      <c r="G934" s="1249"/>
      <c r="H934" s="502" t="s">
        <v>71</v>
      </c>
      <c r="I934" s="1234"/>
      <c r="J934" s="1235"/>
      <c r="K934" s="1235"/>
      <c r="L934" s="1235"/>
      <c r="M934" s="1235"/>
      <c r="N934" s="1235"/>
      <c r="O934" s="1236"/>
    </row>
    <row r="935" spans="1:16" ht="117.75" customHeight="1" thickTop="1">
      <c r="A935" s="1250"/>
      <c r="B935" s="1250"/>
      <c r="C935" s="1250"/>
      <c r="D935" s="1250"/>
      <c r="E935" s="1250"/>
      <c r="F935" s="1250"/>
      <c r="G935" s="1250"/>
      <c r="H935" s="1250"/>
      <c r="I935" s="1250"/>
      <c r="J935" s="1250"/>
      <c r="K935" s="1250"/>
      <c r="L935" s="1250"/>
      <c r="M935" s="1250"/>
      <c r="N935" s="1250"/>
      <c r="O935" s="1250"/>
    </row>
    <row r="936" spans="1:16">
      <c r="B936" s="505"/>
      <c r="C936" s="506"/>
      <c r="D936" s="506"/>
      <c r="E936" s="506"/>
      <c r="F936" s="506"/>
      <c r="G936" s="506"/>
      <c r="H936" s="506"/>
      <c r="I936" s="506"/>
      <c r="J936" s="506"/>
      <c r="K936" s="506"/>
      <c r="L936" s="506"/>
      <c r="M936" s="506"/>
      <c r="N936" s="506"/>
      <c r="O936" s="506"/>
    </row>
    <row r="937" spans="1:16" ht="24.75" customHeight="1" thickBot="1">
      <c r="A937" s="504">
        <f>A898+1</f>
        <v>25</v>
      </c>
      <c r="B937" s="1083" t="s">
        <v>56</v>
      </c>
      <c r="C937" s="1083"/>
      <c r="D937" s="1083"/>
      <c r="E937" s="1083"/>
      <c r="F937" s="1083"/>
      <c r="G937" s="1083"/>
      <c r="H937" s="1083"/>
      <c r="I937" s="1083"/>
      <c r="J937" s="1083"/>
      <c r="K937" s="1083"/>
      <c r="L937" s="1083"/>
      <c r="M937" s="1083"/>
      <c r="N937" s="1083"/>
      <c r="O937" s="1083"/>
    </row>
    <row r="938" spans="1:16" ht="68.25" customHeight="1" thickTop="1">
      <c r="A938" s="1084"/>
      <c r="B938" s="1085"/>
      <c r="C938" s="1086"/>
      <c r="D938" s="1089" t="str">
        <f>Master!$E$8</f>
        <v>Govt. Sr. Secondary School Raimalwada</v>
      </c>
      <c r="E938" s="1090"/>
      <c r="F938" s="1090"/>
      <c r="G938" s="1090"/>
      <c r="H938" s="1090"/>
      <c r="I938" s="1090"/>
      <c r="J938" s="1090"/>
      <c r="K938" s="1090"/>
      <c r="L938" s="1090"/>
      <c r="M938" s="1090"/>
      <c r="N938" s="1090"/>
      <c r="O938" s="1091"/>
    </row>
    <row r="939" spans="1:16" ht="36" customHeight="1" thickBot="1">
      <c r="A939" s="1084"/>
      <c r="B939" s="1087"/>
      <c r="C939" s="1088"/>
      <c r="D939" s="1092" t="str">
        <f>Master!$E$11</f>
        <v>P.S.-Bapini (Jodhpur)</v>
      </c>
      <c r="E939" s="1093"/>
      <c r="F939" s="1093"/>
      <c r="G939" s="1093"/>
      <c r="H939" s="1093"/>
      <c r="I939" s="1093"/>
      <c r="J939" s="1093"/>
      <c r="K939" s="1093"/>
      <c r="L939" s="1093"/>
      <c r="M939" s="1093"/>
      <c r="N939" s="1093"/>
      <c r="O939" s="1094"/>
    </row>
    <row r="940" spans="1:16" ht="36" customHeight="1">
      <c r="A940" s="1084"/>
      <c r="B940" s="352"/>
      <c r="C940" s="1095" t="s">
        <v>188</v>
      </c>
      <c r="D940" s="1096"/>
      <c r="E940" s="1096"/>
      <c r="F940" s="1096"/>
      <c r="G940" s="1097"/>
      <c r="H940" s="1104" t="s">
        <v>161</v>
      </c>
      <c r="I940" s="1104"/>
      <c r="J940" s="1107">
        <f>VLOOKUP($A937,'Class-9'!$B$9:$K$108,6)</f>
        <v>0</v>
      </c>
      <c r="K940" s="1108"/>
      <c r="L940" s="1113" t="s">
        <v>77</v>
      </c>
      <c r="M940" s="1114"/>
      <c r="N940" s="1115" t="str">
        <f>Master!$E$14</f>
        <v>08151106901</v>
      </c>
      <c r="O940" s="1116"/>
    </row>
    <row r="941" spans="1:16" ht="36" customHeight="1">
      <c r="A941" s="1084"/>
      <c r="B941" s="47"/>
      <c r="C941" s="1098"/>
      <c r="D941" s="1099"/>
      <c r="E941" s="1099"/>
      <c r="F941" s="1099"/>
      <c r="G941" s="1100"/>
      <c r="H941" s="1105"/>
      <c r="I941" s="1105"/>
      <c r="J941" s="1109"/>
      <c r="K941" s="1110"/>
      <c r="L941" s="1071" t="s">
        <v>73</v>
      </c>
      <c r="M941" s="1072"/>
      <c r="N941" s="1072"/>
      <c r="O941" s="1073"/>
      <c r="P941" s="165" t="s">
        <v>196</v>
      </c>
    </row>
    <row r="942" spans="1:16" ht="36" customHeight="1" thickBot="1">
      <c r="A942" s="1084"/>
      <c r="B942" s="47"/>
      <c r="C942" s="1101"/>
      <c r="D942" s="1102"/>
      <c r="E942" s="1102"/>
      <c r="F942" s="1102"/>
      <c r="G942" s="1103"/>
      <c r="H942" s="1106"/>
      <c r="I942" s="1106"/>
      <c r="J942" s="1111"/>
      <c r="K942" s="1112"/>
      <c r="L942" s="1074" t="s">
        <v>57</v>
      </c>
      <c r="M942" s="1075"/>
      <c r="N942" s="1076" t="str">
        <f>Master!$E$6</f>
        <v>2021-22</v>
      </c>
      <c r="O942" s="1077"/>
    </row>
    <row r="943" spans="1:16" ht="42.75" customHeight="1">
      <c r="A943" s="1084"/>
      <c r="B943" s="49" t="s">
        <v>79</v>
      </c>
      <c r="C943" s="1255" t="s">
        <v>22</v>
      </c>
      <c r="D943" s="1256"/>
      <c r="E943" s="1256"/>
      <c r="F943" s="1257"/>
      <c r="G943" s="485" t="s">
        <v>186</v>
      </c>
      <c r="H943" s="1258">
        <f>VLOOKUP($A937,'Class-9'!$B$9:$EX$108,4,0)</f>
        <v>0</v>
      </c>
      <c r="I943" s="1258"/>
      <c r="J943" s="1258"/>
      <c r="K943" s="1258"/>
      <c r="L943" s="1258"/>
      <c r="M943" s="1258"/>
      <c r="N943" s="1258"/>
      <c r="O943" s="1259"/>
    </row>
    <row r="944" spans="1:16" ht="42.75" customHeight="1">
      <c r="A944" s="1084"/>
      <c r="B944" s="49" t="s">
        <v>79</v>
      </c>
      <c r="C944" s="1260" t="s">
        <v>24</v>
      </c>
      <c r="D944" s="1261"/>
      <c r="E944" s="1261"/>
      <c r="F944" s="1262"/>
      <c r="G944" s="486" t="s">
        <v>186</v>
      </c>
      <c r="H944" s="1265">
        <f>VLOOKUP($A937,'Class-9'!$B$9:$EX$108,7,0)</f>
        <v>0</v>
      </c>
      <c r="I944" s="1265"/>
      <c r="J944" s="1265"/>
      <c r="K944" s="1265"/>
      <c r="L944" s="1265"/>
      <c r="M944" s="1265"/>
      <c r="N944" s="1265"/>
      <c r="O944" s="1266"/>
    </row>
    <row r="945" spans="1:15" ht="42.75" customHeight="1">
      <c r="A945" s="1084"/>
      <c r="B945" s="49" t="s">
        <v>79</v>
      </c>
      <c r="C945" s="1260" t="s">
        <v>25</v>
      </c>
      <c r="D945" s="1261"/>
      <c r="E945" s="1261"/>
      <c r="F945" s="1262"/>
      <c r="G945" s="486" t="s">
        <v>186</v>
      </c>
      <c r="H945" s="1265">
        <f>VLOOKUP($A937,'Class-9'!$B$9:$EX$108,8,0)</f>
        <v>0</v>
      </c>
      <c r="I945" s="1265"/>
      <c r="J945" s="1265"/>
      <c r="K945" s="1265"/>
      <c r="L945" s="1265"/>
      <c r="M945" s="1265"/>
      <c r="N945" s="1265"/>
      <c r="O945" s="1266"/>
    </row>
    <row r="946" spans="1:15" ht="42.75" customHeight="1">
      <c r="A946" s="1084"/>
      <c r="B946" s="49" t="s">
        <v>79</v>
      </c>
      <c r="C946" s="1260" t="s">
        <v>58</v>
      </c>
      <c r="D946" s="1261"/>
      <c r="E946" s="1261"/>
      <c r="F946" s="1262"/>
      <c r="G946" s="486" t="s">
        <v>186</v>
      </c>
      <c r="H946" s="1265">
        <f>VLOOKUP($A937,'Class-9'!$B$9:$EX$108,9,0)</f>
        <v>0</v>
      </c>
      <c r="I946" s="1265"/>
      <c r="J946" s="1265"/>
      <c r="K946" s="1265"/>
      <c r="L946" s="1265"/>
      <c r="M946" s="1265"/>
      <c r="N946" s="1265"/>
      <c r="O946" s="1266"/>
    </row>
    <row r="947" spans="1:15" ht="42.75" customHeight="1">
      <c r="A947" s="1084"/>
      <c r="B947" s="49" t="s">
        <v>79</v>
      </c>
      <c r="C947" s="1260" t="s">
        <v>59</v>
      </c>
      <c r="D947" s="1261"/>
      <c r="E947" s="1261"/>
      <c r="F947" s="1262"/>
      <c r="G947" s="486" t="s">
        <v>186</v>
      </c>
      <c r="H947" s="1281" t="str">
        <f>CONCATENATE('Class-9'!$G$4,'Class-9'!$J$4)</f>
        <v>9(A)</v>
      </c>
      <c r="I947" s="1265"/>
      <c r="J947" s="1265"/>
      <c r="K947" s="1265"/>
      <c r="L947" s="1265"/>
      <c r="M947" s="1265"/>
      <c r="N947" s="1265"/>
      <c r="O947" s="1266"/>
    </row>
    <row r="948" spans="1:15" ht="42.75" customHeight="1" thickBot="1">
      <c r="A948" s="1084"/>
      <c r="B948" s="49" t="s">
        <v>79</v>
      </c>
      <c r="C948" s="1282" t="s">
        <v>27</v>
      </c>
      <c r="D948" s="1283"/>
      <c r="E948" s="1283"/>
      <c r="F948" s="1284"/>
      <c r="G948" s="487" t="s">
        <v>186</v>
      </c>
      <c r="H948" s="1285">
        <f>VLOOKUP($A937,'Class-9'!$B$9:$EX$108,10,0)</f>
        <v>0</v>
      </c>
      <c r="I948" s="1285"/>
      <c r="J948" s="1285"/>
      <c r="K948" s="1285"/>
      <c r="L948" s="1285"/>
      <c r="M948" s="1285"/>
      <c r="N948" s="1285"/>
      <c r="O948" s="1286"/>
    </row>
    <row r="949" spans="1:15" ht="42.75" customHeight="1">
      <c r="A949" s="1084"/>
      <c r="B949" s="60" t="s">
        <v>79</v>
      </c>
      <c r="C949" s="1287" t="s">
        <v>60</v>
      </c>
      <c r="D949" s="1288"/>
      <c r="E949" s="1267" t="s">
        <v>83</v>
      </c>
      <c r="F949" s="1267" t="s">
        <v>84</v>
      </c>
      <c r="G949" s="1274" t="s">
        <v>33</v>
      </c>
      <c r="H949" s="1276" t="s">
        <v>61</v>
      </c>
      <c r="I949" s="1276"/>
      <c r="J949" s="1277"/>
      <c r="K949" s="1278" t="s">
        <v>100</v>
      </c>
      <c r="L949" s="1279"/>
      <c r="M949" s="1280"/>
      <c r="N949" s="1267" t="s">
        <v>91</v>
      </c>
      <c r="O949" s="1269" t="s">
        <v>209</v>
      </c>
    </row>
    <row r="950" spans="1:15" ht="42.75" customHeight="1">
      <c r="A950" s="1084"/>
      <c r="B950" s="60"/>
      <c r="C950" s="1289"/>
      <c r="D950" s="1290"/>
      <c r="E950" s="1268"/>
      <c r="F950" s="1268"/>
      <c r="G950" s="1275"/>
      <c r="H950" s="479" t="s">
        <v>32</v>
      </c>
      <c r="I950" s="480" t="s">
        <v>199</v>
      </c>
      <c r="J950" s="481" t="s">
        <v>33</v>
      </c>
      <c r="K950" s="479" t="s">
        <v>32</v>
      </c>
      <c r="L950" s="480" t="s">
        <v>199</v>
      </c>
      <c r="M950" s="481" t="s">
        <v>33</v>
      </c>
      <c r="N950" s="1268"/>
      <c r="O950" s="1270"/>
    </row>
    <row r="951" spans="1:15" ht="42.75" customHeight="1" thickBot="1">
      <c r="A951" s="1084"/>
      <c r="B951" s="60" t="s">
        <v>79</v>
      </c>
      <c r="C951" s="1272" t="s">
        <v>62</v>
      </c>
      <c r="D951" s="1273"/>
      <c r="E951" s="346">
        <f>'Class-9'!$L$7</f>
        <v>20</v>
      </c>
      <c r="F951" s="346">
        <f>'Class-9'!$M$7</f>
        <v>20</v>
      </c>
      <c r="G951" s="348">
        <f>SUM(E951:F951)</f>
        <v>40</v>
      </c>
      <c r="H951" s="346">
        <f>'Class-9'!$O$7</f>
        <v>48</v>
      </c>
      <c r="I951" s="346">
        <f>'Class-9'!$P$7</f>
        <v>12</v>
      </c>
      <c r="J951" s="348">
        <f>SUM(H951:I951)</f>
        <v>60</v>
      </c>
      <c r="K951" s="346">
        <f>'Class-9'!$R$7</f>
        <v>80</v>
      </c>
      <c r="L951" s="346">
        <f>'Class-9'!$S$7</f>
        <v>20</v>
      </c>
      <c r="M951" s="348">
        <f>SUM(K951:L951)</f>
        <v>100</v>
      </c>
      <c r="N951" s="191">
        <f>SUM(G951,J951,M951)</f>
        <v>200</v>
      </c>
      <c r="O951" s="1271"/>
    </row>
    <row r="952" spans="1:15" ht="42.75" customHeight="1">
      <c r="A952" s="1084"/>
      <c r="B952" s="60" t="s">
        <v>79</v>
      </c>
      <c r="C952" s="1141" t="str">
        <f>'Class-9'!$L$3</f>
        <v>HINDI</v>
      </c>
      <c r="D952" s="1142"/>
      <c r="E952" s="493">
        <f>IF($J940="TC",0,IF($J940="Nso",0,VLOOKUP($A937,'Class-9'!$B$9:$EX$108,11,0)))</f>
        <v>0</v>
      </c>
      <c r="F952" s="493">
        <f>IF($J940="TC",0,IF($J940="Nso",0,VLOOKUP($A937,'Class-9'!$B$9:$EX$108,12,0)))</f>
        <v>0</v>
      </c>
      <c r="G952" s="494">
        <f>E952+F952</f>
        <v>0</v>
      </c>
      <c r="H952" s="493">
        <f>IF($J940="TC",0,IF($J940="Nso",0,VLOOKUP($A937,'Class-9'!$B$9:$EX$108,14,0)))</f>
        <v>0</v>
      </c>
      <c r="I952" s="493">
        <f>IF($J940="TC",0,IF($J940="Nso",0,VLOOKUP($A937,'Class-9'!$B$9:$EX$108,15,0)))</f>
        <v>0</v>
      </c>
      <c r="J952" s="494">
        <f>H952+I952</f>
        <v>0</v>
      </c>
      <c r="K952" s="493">
        <f>IF($J940="TC",0,IF($J940="Nso",0,VLOOKUP($A937,'Class-9'!$B$9:$EX$108,17,0)))</f>
        <v>0</v>
      </c>
      <c r="L952" s="493">
        <f>IF($J940="Nso",0,VLOOKUP($A937,'Class-9'!$B$9:$EX$108,18,0))</f>
        <v>0</v>
      </c>
      <c r="M952" s="494">
        <f>K952+L952</f>
        <v>0</v>
      </c>
      <c r="N952" s="493">
        <f>G952+J952+M952</f>
        <v>0</v>
      </c>
      <c r="O952" s="495" t="str">
        <f>IF($J940="TC",0,IF($J940="Nso",0,VLOOKUP($A937,'Class-9'!$B$9:$EX$108,24,0)))</f>
        <v/>
      </c>
    </row>
    <row r="953" spans="1:15" ht="42.75" customHeight="1">
      <c r="A953" s="1084"/>
      <c r="B953" s="60" t="s">
        <v>79</v>
      </c>
      <c r="C953" s="1143" t="str">
        <f>'Class-9'!$Z$3</f>
        <v>ENGLISH</v>
      </c>
      <c r="D953" s="1144"/>
      <c r="E953" s="493">
        <f>IF($J940="TC",0,IF($J940="Nso",0,VLOOKUP($A937,'Class-9'!$B$9:$EX$108,25,0)))</f>
        <v>0</v>
      </c>
      <c r="F953" s="493">
        <f>IF($J940="TC",0,IF($J940="Nso",0,VLOOKUP($A937,'Class-9'!$B$9:$EX$108,26,0)))</f>
        <v>0</v>
      </c>
      <c r="G953" s="496">
        <f t="shared" ref="G953:G957" si="96">E953+F953</f>
        <v>0</v>
      </c>
      <c r="H953" s="497">
        <f>IF($J940="TC",0,IF($J940="Nso",0,VLOOKUP($A937,'Class-9'!$B$9:$EX$108,28,0)))</f>
        <v>0</v>
      </c>
      <c r="I953" s="493">
        <f>IF($J940="TC",0,IF($J940="Nso",0,VLOOKUP($A937,'Class-9'!$B$9:$EX$108,29,0)))</f>
        <v>0</v>
      </c>
      <c r="J953" s="496">
        <f t="shared" ref="J953:J957" si="97">H953+I953</f>
        <v>0</v>
      </c>
      <c r="K953" s="493">
        <f>IF($J940="TC",0,IF($J940="Nso",0,VLOOKUP($A937,'Class-9'!$B$9:$EX$108,31,0)))</f>
        <v>0</v>
      </c>
      <c r="L953" s="493">
        <f>IF($J940="Nso",0,VLOOKUP($A937,'Class-9'!$B$9:$EX$108,32,0))</f>
        <v>0</v>
      </c>
      <c r="M953" s="496">
        <f t="shared" ref="M953:M957" si="98">K953+L953</f>
        <v>0</v>
      </c>
      <c r="N953" s="493">
        <f t="shared" ref="N953:N957" si="99">G953+J953+M953</f>
        <v>0</v>
      </c>
      <c r="O953" s="495" t="str">
        <f>IF($J940="TC",0,IF($J940="Nso",0,VLOOKUP($A937,'Class-9'!$B$9:$EX$108,38,0)))</f>
        <v/>
      </c>
    </row>
    <row r="954" spans="1:15" ht="42.75" customHeight="1">
      <c r="A954" s="1084"/>
      <c r="B954" s="60" t="s">
        <v>79</v>
      </c>
      <c r="C954" s="1143" t="str">
        <f>'Class-9'!$AN$3</f>
        <v>SANSKRIT</v>
      </c>
      <c r="D954" s="1144"/>
      <c r="E954" s="493">
        <f>IF($J940="TC",0,IF($J940="Nso",0,VLOOKUP($A937,'Class-9'!$B$9:$EX$108,39,0)))</f>
        <v>0</v>
      </c>
      <c r="F954" s="493">
        <f>IF($J940="TC",0,IF($J940="TC",0,IF($J940="Nso",0,VLOOKUP($A937,'Class-9'!$B$9:$EX$108,40,0))))</f>
        <v>0</v>
      </c>
      <c r="G954" s="496">
        <f t="shared" si="96"/>
        <v>0</v>
      </c>
      <c r="H954" s="497">
        <f>IF($J940="TC",0,IF($J940="Nso",0,VLOOKUP($A937,'Class-9'!$B$9:$EX$108,42,0)))</f>
        <v>0</v>
      </c>
      <c r="I954" s="493">
        <f>IF($J940="TC",0,IF($J940="Nso",0,VLOOKUP($A937,'Class-9'!$B$9:$EX$108,43,0)))</f>
        <v>0</v>
      </c>
      <c r="J954" s="496">
        <f t="shared" si="97"/>
        <v>0</v>
      </c>
      <c r="K954" s="493">
        <f>IF($J940="TC",0,IF($J940="Nso",0,VLOOKUP($A937,'Class-9'!$B$9:$EX$108,45,0)))</f>
        <v>0</v>
      </c>
      <c r="L954" s="493">
        <f>IF($J940="Nso",0,VLOOKUP($A937,'Class-9'!$B$9:$EX$108,46,0))</f>
        <v>0</v>
      </c>
      <c r="M954" s="496">
        <f t="shared" si="98"/>
        <v>0</v>
      </c>
      <c r="N954" s="493">
        <f t="shared" si="99"/>
        <v>0</v>
      </c>
      <c r="O954" s="495" t="str">
        <f>IF($J940="TC",0,IF($J940="Nso",0,VLOOKUP($A937,'Class-9'!$B$9:$EX$108,52,0)))</f>
        <v/>
      </c>
    </row>
    <row r="955" spans="1:15" ht="42.75" customHeight="1">
      <c r="A955" s="1084"/>
      <c r="B955" s="60" t="s">
        <v>79</v>
      </c>
      <c r="C955" s="1143" t="str">
        <f>'Class-9'!$BB$3</f>
        <v>SCIENCE</v>
      </c>
      <c r="D955" s="1144"/>
      <c r="E955" s="493">
        <f>IF($J940="TC",0,IF($J940="Nso",0,VLOOKUP($A937,'Class-9'!$B$9:$EX$108,53,0)))</f>
        <v>0</v>
      </c>
      <c r="F955" s="493">
        <f>IF($J940="TC",0,IF($J940="Nso",0,VLOOKUP($A937,'Class-9'!$B$9:$EX$108,54,0)))</f>
        <v>0</v>
      </c>
      <c r="G955" s="496">
        <f t="shared" si="96"/>
        <v>0</v>
      </c>
      <c r="H955" s="497">
        <f>IF($J940="TC",0,IF($J940="Nso",0,VLOOKUP($A937,'Class-9'!$B$9:$EX$108,56,0)))</f>
        <v>0</v>
      </c>
      <c r="I955" s="493">
        <f>IF($J940="TC",0,IF($J940="Nso",0,VLOOKUP($A937,'Class-9'!$B$9:$EX$108,57,0)))</f>
        <v>0</v>
      </c>
      <c r="J955" s="496">
        <f t="shared" si="97"/>
        <v>0</v>
      </c>
      <c r="K955" s="493">
        <f>IF($J940="TC",0,IF($J940="Nso",0,VLOOKUP($A937,'Class-9'!$B$9:$EX$108,59,0)))</f>
        <v>0</v>
      </c>
      <c r="L955" s="493">
        <f>IF($J940="Nso",0,VLOOKUP($A937,'Class-9'!$B$9:$EX$108,60,0))</f>
        <v>0</v>
      </c>
      <c r="M955" s="496">
        <f t="shared" si="98"/>
        <v>0</v>
      </c>
      <c r="N955" s="493">
        <f t="shared" si="99"/>
        <v>0</v>
      </c>
      <c r="O955" s="495" t="str">
        <f>IF($J940="TC",0,IF($J940="Nso",0,VLOOKUP($A937,'Class-9'!$B$9:$EX$108,66,0)))</f>
        <v/>
      </c>
    </row>
    <row r="956" spans="1:15" ht="42.75" customHeight="1">
      <c r="A956" s="1084"/>
      <c r="B956" s="60" t="s">
        <v>79</v>
      </c>
      <c r="C956" s="1143" t="str">
        <f>'Class-9'!$BP$3</f>
        <v>MATHEMATICS</v>
      </c>
      <c r="D956" s="1144"/>
      <c r="E956" s="493">
        <f>IF($J940="TC",0,IF($J940="Nso",0,VLOOKUP($A937,'Class-9'!$B$9:$EX$108,67,0)))</f>
        <v>0</v>
      </c>
      <c r="F956" s="493">
        <f>IF($J940="TC",0,IF($J940="Nso",0,VLOOKUP($A937,'Class-9'!$B$9:$EX$108,68,0)))</f>
        <v>0</v>
      </c>
      <c r="G956" s="496">
        <f t="shared" si="96"/>
        <v>0</v>
      </c>
      <c r="H956" s="497">
        <f>IF($J940="TC",0,IF($J940="Nso",0,VLOOKUP($A937,'Class-9'!$B$9:$EX$108,70,0)))</f>
        <v>0</v>
      </c>
      <c r="I956" s="493">
        <f>IF($J940="TC",0,IF($J940="Nso",0,VLOOKUP($A937,'Class-9'!$B$9:$EX$108,71,0)))</f>
        <v>0</v>
      </c>
      <c r="J956" s="496">
        <f t="shared" si="97"/>
        <v>0</v>
      </c>
      <c r="K956" s="493">
        <f>IF($J940="TC",0,IF($J940="Nso",0,VLOOKUP($A937,'Class-9'!$B$9:$EX$108,73,0)))</f>
        <v>0</v>
      </c>
      <c r="L956" s="493">
        <f>IF($J940="Nso",0,VLOOKUP($A937,'Class-9'!$B$9:$EX$108,74,0))</f>
        <v>0</v>
      </c>
      <c r="M956" s="496">
        <f t="shared" si="98"/>
        <v>0</v>
      </c>
      <c r="N956" s="493">
        <f t="shared" si="99"/>
        <v>0</v>
      </c>
      <c r="O956" s="495" t="str">
        <f>IF($J940="TC",0,IF($J940="Nso",0,VLOOKUP($A937,'Class-9'!$B$9:$EX$108,80,0)))</f>
        <v/>
      </c>
    </row>
    <row r="957" spans="1:15" ht="42.75" customHeight="1" thickBot="1">
      <c r="A957" s="1084"/>
      <c r="B957" s="60" t="s">
        <v>79</v>
      </c>
      <c r="C957" s="1117" t="str">
        <f>'Class-9'!$CD$3</f>
        <v>SOCIAL SCIENCE</v>
      </c>
      <c r="D957" s="1118"/>
      <c r="E957" s="493">
        <f>IF($J940="TC",0,IF($J940="Nso",0,VLOOKUP($A937,'Class-9'!$B$9:$EX$108,81,0)))</f>
        <v>0</v>
      </c>
      <c r="F957" s="493">
        <f>IF($J940="TC",0,IF($J940="Nso",0,VLOOKUP($A937,'Class-9'!$B$9:$EX$108,82,0)))</f>
        <v>0</v>
      </c>
      <c r="G957" s="498">
        <f t="shared" si="96"/>
        <v>0</v>
      </c>
      <c r="H957" s="499">
        <f>IF($J940="TC",0,IF($J940="Nso",0,VLOOKUP($A937,'Class-9'!$B$9:$EX$108,84,0)))</f>
        <v>0</v>
      </c>
      <c r="I957" s="493">
        <f>IF($J940="TC",0,IF($J940="Nso",0,VLOOKUP($A937,'Class-9'!$B$9:$EX$108,85,0)))</f>
        <v>0</v>
      </c>
      <c r="J957" s="498">
        <f t="shared" si="97"/>
        <v>0</v>
      </c>
      <c r="K957" s="493">
        <f>IF($J940="TC",0,IF($J940="Nso",0,VLOOKUP($A937,'Class-9'!$B$9:$EX$108,87,0)))</f>
        <v>0</v>
      </c>
      <c r="L957" s="493">
        <f>IF($J940="Nso",0,VLOOKUP($A937,'Class-9'!$B$9:$EX$108,88,0))</f>
        <v>0</v>
      </c>
      <c r="M957" s="498">
        <f t="shared" si="98"/>
        <v>0</v>
      </c>
      <c r="N957" s="493">
        <f t="shared" si="99"/>
        <v>0</v>
      </c>
      <c r="O957" s="495" t="str">
        <f>IF($J940="TC",0,IF($J940="Nso",0,VLOOKUP($A937,'Class-9'!$B$9:$EX$108,94,0)))</f>
        <v/>
      </c>
    </row>
    <row r="958" spans="1:15" ht="36" customHeight="1">
      <c r="A958" s="1084"/>
      <c r="B958" s="60" t="s">
        <v>79</v>
      </c>
      <c r="C958" s="1119" t="s">
        <v>92</v>
      </c>
      <c r="D958" s="1120"/>
      <c r="E958" s="1121"/>
      <c r="F958" s="1125" t="s">
        <v>93</v>
      </c>
      <c r="G958" s="1126"/>
      <c r="H958" s="1127" t="s">
        <v>94</v>
      </c>
      <c r="I958" s="1128"/>
      <c r="J958" s="1129" t="s">
        <v>47</v>
      </c>
      <c r="K958" s="1130"/>
      <c r="L958" s="350" t="s">
        <v>114</v>
      </c>
      <c r="M958" s="1131" t="s">
        <v>45</v>
      </c>
      <c r="N958" s="1132"/>
      <c r="O958" s="61" t="s">
        <v>49</v>
      </c>
    </row>
    <row r="959" spans="1:15" ht="36" customHeight="1" thickBot="1">
      <c r="A959" s="1084"/>
      <c r="B959" s="60" t="s">
        <v>79</v>
      </c>
      <c r="C959" s="1122"/>
      <c r="D959" s="1123"/>
      <c r="E959" s="1124"/>
      <c r="F959" s="1133">
        <f>IF($J940="TC",0,IF($J940="Nso",0,VLOOKUP($A937,'Class-9'!$B$9:$EX$108,146,0)))</f>
        <v>0</v>
      </c>
      <c r="G959" s="1134"/>
      <c r="H959" s="1133">
        <f>IF($J940="TC",0,IF($J940="Nso",0,VLOOKUP($A937,'Class-9'!$B$9:$EX$108,147,0)))</f>
        <v>0</v>
      </c>
      <c r="I959" s="1134"/>
      <c r="J959" s="1135">
        <f>IF($J940="TC",0,IF($J940="Nso",0,VLOOKUP($A937,'Class-9'!$B$9:$EX$108,148,0)))</f>
        <v>0</v>
      </c>
      <c r="K959" s="1136"/>
      <c r="L959" s="349" t="str">
        <f>IF($J940="TC",0,IF($J940="Nso",0,VLOOKUP($A937,'Class-9'!$B$9:$EX$108,149,0)))</f>
        <v/>
      </c>
      <c r="M959" s="1137" t="str">
        <f>IF($J940="TC","TC",IF($J940="Nso","NSO",VLOOKUP($A937,'Class-9'!$B$9:$EX$108,150,0)))</f>
        <v/>
      </c>
      <c r="N959" s="1138"/>
      <c r="O959" s="123" t="str">
        <f>IF($J940="Nso",0,VLOOKUP($A937,'Class-9'!$B$9:$EX$108,152,0))</f>
        <v/>
      </c>
    </row>
    <row r="960" spans="1:15" ht="36" customHeight="1">
      <c r="A960" s="1084"/>
      <c r="B960" s="60" t="s">
        <v>79</v>
      </c>
      <c r="C960" s="1186" t="s">
        <v>65</v>
      </c>
      <c r="D960" s="1187"/>
      <c r="E960" s="1187"/>
      <c r="F960" s="1187"/>
      <c r="G960" s="1187"/>
      <c r="H960" s="1188"/>
      <c r="I960" s="1189" t="s">
        <v>66</v>
      </c>
      <c r="J960" s="1190"/>
      <c r="K960" s="1190"/>
      <c r="L960" s="124">
        <f>VLOOKUP($A937,'Class-9'!$B$9:$EX$108,143,0)</f>
        <v>0</v>
      </c>
      <c r="M960" s="1191" t="s">
        <v>126</v>
      </c>
      <c r="N960" s="1192"/>
      <c r="O960" s="1193"/>
    </row>
    <row r="961" spans="1:15" ht="36" customHeight="1" thickBot="1">
      <c r="A961" s="1084"/>
      <c r="B961" s="60" t="s">
        <v>79</v>
      </c>
      <c r="C961" s="1194" t="s">
        <v>60</v>
      </c>
      <c r="D961" s="1195"/>
      <c r="E961" s="1195"/>
      <c r="F961" s="1196" t="s">
        <v>197</v>
      </c>
      <c r="G961" s="1196"/>
      <c r="H961" s="351" t="s">
        <v>53</v>
      </c>
      <c r="I961" s="1197" t="s">
        <v>67</v>
      </c>
      <c r="J961" s="1198"/>
      <c r="K961" s="1198"/>
      <c r="L961" s="174">
        <f>VLOOKUP($A937,'Class-9'!$B$9:$EX$108,144,0)</f>
        <v>0</v>
      </c>
      <c r="M961" s="1199" t="str">
        <f>IF($J940="TC",0,IF($J940="Nso",0,VLOOKUP($A937,'Class-9'!$B$9:$EX$108,145,0)))</f>
        <v/>
      </c>
      <c r="N961" s="1200"/>
      <c r="O961" s="1201"/>
    </row>
    <row r="962" spans="1:15" ht="36" customHeight="1">
      <c r="A962" s="1084"/>
      <c r="B962" s="60" t="s">
        <v>79</v>
      </c>
      <c r="C962" s="1194"/>
      <c r="D962" s="1195"/>
      <c r="E962" s="1195"/>
      <c r="F962" s="1196"/>
      <c r="G962" s="1196"/>
      <c r="H962" s="490" t="s">
        <v>203</v>
      </c>
      <c r="I962" s="1202" t="s">
        <v>68</v>
      </c>
      <c r="J962" s="1203"/>
      <c r="K962" s="1203"/>
      <c r="L962" s="1204">
        <f>IF($J940="TC","Transferred",IF($J940="Nso","NameSeparated",VLOOKUP($A937,'Class-9'!$B$9:$EX$108,153,0)))</f>
        <v>0</v>
      </c>
      <c r="M962" s="1204"/>
      <c r="N962" s="1204"/>
      <c r="O962" s="1205"/>
    </row>
    <row r="963" spans="1:15" s="489" customFormat="1" ht="28.5" customHeight="1">
      <c r="A963" s="1084"/>
      <c r="B963" s="488" t="s">
        <v>79</v>
      </c>
      <c r="C963" s="1242" t="str">
        <f>'Class-9'!$CR$3</f>
        <v>Foundation Of Information Tech.</v>
      </c>
      <c r="D963" s="1243"/>
      <c r="E963" s="1244"/>
      <c r="F963" s="1245" t="str">
        <f>IF($J940="TC",0,IF($J940="Nso",0,VLOOKUP($A937,'Class-9'!$B$9:$GA$108,170,0)))</f>
        <v>0/200</v>
      </c>
      <c r="G963" s="1245"/>
      <c r="H963" s="491">
        <f>IF($J940="TC",0,IF($J940="Nso",0,VLOOKUP($A937,'Class-9'!$B$9:$GA$108,106,0)))</f>
        <v>0</v>
      </c>
      <c r="I963" s="1170" t="s">
        <v>81</v>
      </c>
      <c r="J963" s="1171"/>
      <c r="K963" s="1171"/>
      <c r="L963" s="1172">
        <f>'Class-9'!$T$2</f>
        <v>44676</v>
      </c>
      <c r="M963" s="1173"/>
      <c r="N963" s="1173"/>
      <c r="O963" s="1174"/>
    </row>
    <row r="964" spans="1:15" s="489" customFormat="1" ht="28.5" customHeight="1">
      <c r="A964" s="1084"/>
      <c r="B964" s="488" t="s">
        <v>79</v>
      </c>
      <c r="C964" s="1175" t="str">
        <f>'Class-9'!$DD$3</f>
        <v>Health &amp; Phy. Edu.</v>
      </c>
      <c r="D964" s="1169"/>
      <c r="E964" s="1169"/>
      <c r="F964" s="1263" t="str">
        <f>IF($J940="TC",0,IF($J940="Nso",0,VLOOKUP($A937,'Class-9'!$B$9:$GA$108,174,0)))</f>
        <v>0/200</v>
      </c>
      <c r="G964" s="1264"/>
      <c r="H964" s="491">
        <f>IF($J940="TC",0,IF($J940="Nso",0,VLOOKUP($A937,'Class-9'!$B$9:$GA$108,118,0)))</f>
        <v>0</v>
      </c>
      <c r="I964" s="1178"/>
      <c r="J964" s="1179"/>
      <c r="K964" s="1179"/>
      <c r="L964" s="1179"/>
      <c r="M964" s="1179"/>
      <c r="N964" s="1179"/>
      <c r="O964" s="1180"/>
    </row>
    <row r="965" spans="1:15" s="489" customFormat="1" ht="28.5" customHeight="1">
      <c r="A965" s="1084"/>
      <c r="B965" s="488" t="s">
        <v>79</v>
      </c>
      <c r="C965" s="1184" t="str">
        <f>'Class-9'!$DP$3</f>
        <v>S.U.P.W.</v>
      </c>
      <c r="D965" s="1185"/>
      <c r="E965" s="1185"/>
      <c r="F965" s="1263" t="str">
        <f>IF($J940="TC",0,IF($J940="Nso",0,VLOOKUP($A937,'Class-9'!$B$9:$GA$108,178,0)))</f>
        <v>0/100</v>
      </c>
      <c r="G965" s="1264"/>
      <c r="H965" s="491">
        <f>IF($J940="TC",0,IF($J940="Nso",0,VLOOKUP($A937,'Class-9'!$B$9:$GA$108,124,0)))</f>
        <v>0</v>
      </c>
      <c r="I965" s="1181"/>
      <c r="J965" s="1182"/>
      <c r="K965" s="1182"/>
      <c r="L965" s="1182"/>
      <c r="M965" s="1182"/>
      <c r="N965" s="1182"/>
      <c r="O965" s="1183"/>
    </row>
    <row r="966" spans="1:15" s="489" customFormat="1" ht="28.5" customHeight="1">
      <c r="A966" s="1084"/>
      <c r="B966" s="488"/>
      <c r="C966" s="1184" t="str">
        <f>'Class-9'!$DV$3</f>
        <v>ART EDUCATION</v>
      </c>
      <c r="D966" s="1185"/>
      <c r="E966" s="1185"/>
      <c r="F966" s="1263" t="str">
        <f>IF($J939="TC",0,IF($J939="Nso",0,VLOOKUP($A937,'Class-9'!$B$9:$GA$108,182,0)))</f>
        <v>0/100</v>
      </c>
      <c r="G966" s="1264"/>
      <c r="H966" s="491">
        <f>IF($J939="TC",0,IF($J939="Nso",0,VLOOKUP($A937,'Class-9'!$B$9:$GA$108,130,0)))</f>
        <v>0</v>
      </c>
      <c r="I966" s="1237" t="s">
        <v>95</v>
      </c>
      <c r="J966" s="1221"/>
      <c r="K966" s="1221"/>
      <c r="L966" s="1221"/>
      <c r="M966" s="1221"/>
      <c r="N966" s="1221"/>
      <c r="O966" s="1222"/>
    </row>
    <row r="967" spans="1:15" s="489" customFormat="1" ht="28.5" customHeight="1" thickBot="1">
      <c r="A967" s="1084"/>
      <c r="B967" s="488" t="s">
        <v>79</v>
      </c>
      <c r="C967" s="1238" t="str">
        <f>'Class-9'!$EB$3</f>
        <v>H &amp; C RAJ</v>
      </c>
      <c r="D967" s="1239"/>
      <c r="E967" s="1239"/>
      <c r="F967" s="1251" t="str">
        <f>IF($J940="TC",0,IF($J940="Nso",0,VLOOKUP($A937,'Class-9'!$B$9:$GZ$108,186,0)))</f>
        <v>0/200</v>
      </c>
      <c r="G967" s="1252"/>
      <c r="H967" s="492">
        <f>IF($J940="TC",0,IF($J940="Nso",0,VLOOKUP($A937,'Class-9'!$B$9:$GAZ$108,142,0)))</f>
        <v>0</v>
      </c>
      <c r="I967" s="1237" t="s">
        <v>74</v>
      </c>
      <c r="J967" s="1221"/>
      <c r="K967" s="1221"/>
      <c r="L967" s="1221"/>
      <c r="M967" s="1221"/>
      <c r="N967" s="1221"/>
      <c r="O967" s="1222"/>
    </row>
    <row r="968" spans="1:15" ht="28.5" customHeight="1">
      <c r="A968" s="1084"/>
      <c r="B968" s="49" t="s">
        <v>79</v>
      </c>
      <c r="C968" s="1209" t="s">
        <v>205</v>
      </c>
      <c r="D968" s="1210"/>
      <c r="E968" s="1211"/>
      <c r="F968" s="1253" t="s">
        <v>206</v>
      </c>
      <c r="G968" s="1254"/>
      <c r="H968" s="500" t="s">
        <v>34</v>
      </c>
      <c r="I968" s="1220" t="s">
        <v>75</v>
      </c>
      <c r="J968" s="1221"/>
      <c r="K968" s="1221"/>
      <c r="L968" s="1221"/>
      <c r="M968" s="1221"/>
      <c r="N968" s="1221"/>
      <c r="O968" s="1222"/>
    </row>
    <row r="969" spans="1:15" ht="28.5" customHeight="1">
      <c r="A969" s="1084"/>
      <c r="B969" s="49" t="s">
        <v>79</v>
      </c>
      <c r="C969" s="1212"/>
      <c r="D969" s="1213"/>
      <c r="E969" s="1214"/>
      <c r="F969" s="1246" t="s">
        <v>207</v>
      </c>
      <c r="G969" s="1247"/>
      <c r="H969" s="501" t="s">
        <v>204</v>
      </c>
      <c r="I969" s="1225" t="s">
        <v>76</v>
      </c>
      <c r="J969" s="1226"/>
      <c r="K969" s="1226"/>
      <c r="L969" s="1226"/>
      <c r="M969" s="1226"/>
      <c r="N969" s="1226"/>
      <c r="O969" s="1227"/>
    </row>
    <row r="970" spans="1:15" ht="28.5" customHeight="1">
      <c r="A970" s="1084"/>
      <c r="B970" s="49" t="s">
        <v>79</v>
      </c>
      <c r="C970" s="1212"/>
      <c r="D970" s="1213"/>
      <c r="E970" s="1214"/>
      <c r="F970" s="1246" t="s">
        <v>211</v>
      </c>
      <c r="G970" s="1247"/>
      <c r="H970" s="501" t="s">
        <v>69</v>
      </c>
      <c r="I970" s="1228"/>
      <c r="J970" s="1229"/>
      <c r="K970" s="1229"/>
      <c r="L970" s="1229"/>
      <c r="M970" s="1229"/>
      <c r="N970" s="1229"/>
      <c r="O970" s="1230"/>
    </row>
    <row r="971" spans="1:15" ht="28.5" customHeight="1">
      <c r="A971" s="1084"/>
      <c r="B971" s="49" t="s">
        <v>79</v>
      </c>
      <c r="C971" s="1212"/>
      <c r="D971" s="1213"/>
      <c r="E971" s="1214"/>
      <c r="F971" s="1246" t="s">
        <v>212</v>
      </c>
      <c r="G971" s="1247"/>
      <c r="H971" s="501" t="s">
        <v>70</v>
      </c>
      <c r="I971" s="1228"/>
      <c r="J971" s="1229"/>
      <c r="K971" s="1229"/>
      <c r="L971" s="1229"/>
      <c r="M971" s="1229"/>
      <c r="N971" s="1229"/>
      <c r="O971" s="1230"/>
    </row>
    <row r="972" spans="1:15" ht="28.5" customHeight="1">
      <c r="A972" s="1084"/>
      <c r="B972" s="49" t="s">
        <v>79</v>
      </c>
      <c r="C972" s="1212"/>
      <c r="D972" s="1213"/>
      <c r="E972" s="1214"/>
      <c r="F972" s="1246" t="s">
        <v>125</v>
      </c>
      <c r="G972" s="1247"/>
      <c r="H972" s="501" t="s">
        <v>72</v>
      </c>
      <c r="I972" s="1231" t="s">
        <v>96</v>
      </c>
      <c r="J972" s="1232"/>
      <c r="K972" s="1232"/>
      <c r="L972" s="1232"/>
      <c r="M972" s="1232"/>
      <c r="N972" s="1232"/>
      <c r="O972" s="1233"/>
    </row>
    <row r="973" spans="1:15" ht="28.5" customHeight="1" thickBot="1">
      <c r="A973" s="1084"/>
      <c r="B973" s="62" t="s">
        <v>79</v>
      </c>
      <c r="C973" s="1215"/>
      <c r="D973" s="1216"/>
      <c r="E973" s="1217"/>
      <c r="F973" s="1248" t="s">
        <v>208</v>
      </c>
      <c r="G973" s="1249"/>
      <c r="H973" s="502" t="s">
        <v>71</v>
      </c>
      <c r="I973" s="1234"/>
      <c r="J973" s="1235"/>
      <c r="K973" s="1235"/>
      <c r="L973" s="1235"/>
      <c r="M973" s="1235"/>
      <c r="N973" s="1235"/>
      <c r="O973" s="1236"/>
    </row>
    <row r="974" spans="1:15" ht="117.75" customHeight="1" thickTop="1">
      <c r="A974" s="1250"/>
      <c r="B974" s="1250"/>
      <c r="C974" s="1250"/>
      <c r="D974" s="1250"/>
      <c r="E974" s="1250"/>
      <c r="F974" s="1250"/>
      <c r="G974" s="1250"/>
      <c r="H974" s="1250"/>
      <c r="I974" s="1250"/>
      <c r="J974" s="1250"/>
      <c r="K974" s="1250"/>
      <c r="L974" s="1250"/>
      <c r="M974" s="1250"/>
      <c r="N974" s="1250"/>
      <c r="O974" s="1250"/>
    </row>
    <row r="975" spans="1:15">
      <c r="B975" s="505"/>
      <c r="C975" s="506"/>
      <c r="D975" s="506"/>
      <c r="E975" s="506"/>
      <c r="F975" s="506"/>
      <c r="G975" s="506"/>
      <c r="H975" s="506"/>
      <c r="I975" s="506"/>
      <c r="J975" s="506"/>
      <c r="K975" s="506"/>
      <c r="L975" s="506"/>
      <c r="M975" s="506"/>
      <c r="N975" s="506"/>
      <c r="O975" s="506"/>
    </row>
    <row r="976" spans="1:15" ht="24.75" customHeight="1" thickBot="1">
      <c r="A976" s="504">
        <f>A937+1</f>
        <v>26</v>
      </c>
      <c r="B976" s="1083" t="s">
        <v>56</v>
      </c>
      <c r="C976" s="1083"/>
      <c r="D976" s="1083"/>
      <c r="E976" s="1083"/>
      <c r="F976" s="1083"/>
      <c r="G976" s="1083"/>
      <c r="H976" s="1083"/>
      <c r="I976" s="1083"/>
      <c r="J976" s="1083"/>
      <c r="K976" s="1083"/>
      <c r="L976" s="1083"/>
      <c r="M976" s="1083"/>
      <c r="N976" s="1083"/>
      <c r="O976" s="1083"/>
    </row>
    <row r="977" spans="1:16" ht="68.25" customHeight="1" thickTop="1">
      <c r="A977" s="1084"/>
      <c r="B977" s="1085"/>
      <c r="C977" s="1086"/>
      <c r="D977" s="1089" t="str">
        <f>Master!$E$8</f>
        <v>Govt. Sr. Secondary School Raimalwada</v>
      </c>
      <c r="E977" s="1090"/>
      <c r="F977" s="1090"/>
      <c r="G977" s="1090"/>
      <c r="H977" s="1090"/>
      <c r="I977" s="1090"/>
      <c r="J977" s="1090"/>
      <c r="K977" s="1090"/>
      <c r="L977" s="1090"/>
      <c r="M977" s="1090"/>
      <c r="N977" s="1090"/>
      <c r="O977" s="1091"/>
    </row>
    <row r="978" spans="1:16" ht="36" customHeight="1" thickBot="1">
      <c r="A978" s="1084"/>
      <c r="B978" s="1087"/>
      <c r="C978" s="1088"/>
      <c r="D978" s="1092" t="str">
        <f>Master!$E$11</f>
        <v>P.S.-Bapini (Jodhpur)</v>
      </c>
      <c r="E978" s="1093"/>
      <c r="F978" s="1093"/>
      <c r="G978" s="1093"/>
      <c r="H978" s="1093"/>
      <c r="I978" s="1093"/>
      <c r="J978" s="1093"/>
      <c r="K978" s="1093"/>
      <c r="L978" s="1093"/>
      <c r="M978" s="1093"/>
      <c r="N978" s="1093"/>
      <c r="O978" s="1094"/>
    </row>
    <row r="979" spans="1:16" ht="36" customHeight="1">
      <c r="A979" s="1084"/>
      <c r="B979" s="352"/>
      <c r="C979" s="1095" t="s">
        <v>188</v>
      </c>
      <c r="D979" s="1096"/>
      <c r="E979" s="1096"/>
      <c r="F979" s="1096"/>
      <c r="G979" s="1097"/>
      <c r="H979" s="1104" t="s">
        <v>161</v>
      </c>
      <c r="I979" s="1104"/>
      <c r="J979" s="1107">
        <f>VLOOKUP($A976,'Class-9'!$B$9:$K$108,6)</f>
        <v>0</v>
      </c>
      <c r="K979" s="1108"/>
      <c r="L979" s="1113" t="s">
        <v>77</v>
      </c>
      <c r="M979" s="1114"/>
      <c r="N979" s="1115" t="str">
        <f>Master!$E$14</f>
        <v>08151106901</v>
      </c>
      <c r="O979" s="1116"/>
    </row>
    <row r="980" spans="1:16" ht="36" customHeight="1">
      <c r="A980" s="1084"/>
      <c r="B980" s="47"/>
      <c r="C980" s="1098"/>
      <c r="D980" s="1099"/>
      <c r="E980" s="1099"/>
      <c r="F980" s="1099"/>
      <c r="G980" s="1100"/>
      <c r="H980" s="1105"/>
      <c r="I980" s="1105"/>
      <c r="J980" s="1109"/>
      <c r="K980" s="1110"/>
      <c r="L980" s="1071" t="s">
        <v>73</v>
      </c>
      <c r="M980" s="1072"/>
      <c r="N980" s="1072"/>
      <c r="O980" s="1073"/>
      <c r="P980" s="165" t="s">
        <v>196</v>
      </c>
    </row>
    <row r="981" spans="1:16" ht="36" customHeight="1" thickBot="1">
      <c r="A981" s="1084"/>
      <c r="B981" s="47"/>
      <c r="C981" s="1101"/>
      <c r="D981" s="1102"/>
      <c r="E981" s="1102"/>
      <c r="F981" s="1102"/>
      <c r="G981" s="1103"/>
      <c r="H981" s="1106"/>
      <c r="I981" s="1106"/>
      <c r="J981" s="1111"/>
      <c r="K981" s="1112"/>
      <c r="L981" s="1074" t="s">
        <v>57</v>
      </c>
      <c r="M981" s="1075"/>
      <c r="N981" s="1076" t="str">
        <f>Master!$E$6</f>
        <v>2021-22</v>
      </c>
      <c r="O981" s="1077"/>
    </row>
    <row r="982" spans="1:16" ht="42.75" customHeight="1">
      <c r="A982" s="1084"/>
      <c r="B982" s="49" t="s">
        <v>79</v>
      </c>
      <c r="C982" s="1255" t="s">
        <v>22</v>
      </c>
      <c r="D982" s="1256"/>
      <c r="E982" s="1256"/>
      <c r="F982" s="1257"/>
      <c r="G982" s="485" t="s">
        <v>186</v>
      </c>
      <c r="H982" s="1258">
        <f>VLOOKUP($A976,'Class-9'!$B$9:$EX$108,4,0)</f>
        <v>0</v>
      </c>
      <c r="I982" s="1258"/>
      <c r="J982" s="1258"/>
      <c r="K982" s="1258"/>
      <c r="L982" s="1258"/>
      <c r="M982" s="1258"/>
      <c r="N982" s="1258"/>
      <c r="O982" s="1259"/>
    </row>
    <row r="983" spans="1:16" ht="42.75" customHeight="1">
      <c r="A983" s="1084"/>
      <c r="B983" s="49" t="s">
        <v>79</v>
      </c>
      <c r="C983" s="1260" t="s">
        <v>24</v>
      </c>
      <c r="D983" s="1261"/>
      <c r="E983" s="1261"/>
      <c r="F983" s="1262"/>
      <c r="G983" s="486" t="s">
        <v>186</v>
      </c>
      <c r="H983" s="1265">
        <f>VLOOKUP($A976,'Class-9'!$B$9:$EX$108,7,0)</f>
        <v>0</v>
      </c>
      <c r="I983" s="1265"/>
      <c r="J983" s="1265"/>
      <c r="K983" s="1265"/>
      <c r="L983" s="1265"/>
      <c r="M983" s="1265"/>
      <c r="N983" s="1265"/>
      <c r="O983" s="1266"/>
    </row>
    <row r="984" spans="1:16" ht="42.75" customHeight="1">
      <c r="A984" s="1084"/>
      <c r="B984" s="49" t="s">
        <v>79</v>
      </c>
      <c r="C984" s="1260" t="s">
        <v>25</v>
      </c>
      <c r="D984" s="1261"/>
      <c r="E984" s="1261"/>
      <c r="F984" s="1262"/>
      <c r="G984" s="486" t="s">
        <v>186</v>
      </c>
      <c r="H984" s="1265">
        <f>VLOOKUP($A976,'Class-9'!$B$9:$EX$108,8,0)</f>
        <v>0</v>
      </c>
      <c r="I984" s="1265"/>
      <c r="J984" s="1265"/>
      <c r="K984" s="1265"/>
      <c r="L984" s="1265"/>
      <c r="M984" s="1265"/>
      <c r="N984" s="1265"/>
      <c r="O984" s="1266"/>
    </row>
    <row r="985" spans="1:16" ht="42.75" customHeight="1">
      <c r="A985" s="1084"/>
      <c r="B985" s="49" t="s">
        <v>79</v>
      </c>
      <c r="C985" s="1260" t="s">
        <v>58</v>
      </c>
      <c r="D985" s="1261"/>
      <c r="E985" s="1261"/>
      <c r="F985" s="1262"/>
      <c r="G985" s="486" t="s">
        <v>186</v>
      </c>
      <c r="H985" s="1265">
        <f>VLOOKUP($A976,'Class-9'!$B$9:$EX$108,9,0)</f>
        <v>0</v>
      </c>
      <c r="I985" s="1265"/>
      <c r="J985" s="1265"/>
      <c r="K985" s="1265"/>
      <c r="L985" s="1265"/>
      <c r="M985" s="1265"/>
      <c r="N985" s="1265"/>
      <c r="O985" s="1266"/>
    </row>
    <row r="986" spans="1:16" ht="42.75" customHeight="1">
      <c r="A986" s="1084"/>
      <c r="B986" s="49" t="s">
        <v>79</v>
      </c>
      <c r="C986" s="1260" t="s">
        <v>59</v>
      </c>
      <c r="D986" s="1261"/>
      <c r="E986" s="1261"/>
      <c r="F986" s="1262"/>
      <c r="G986" s="486" t="s">
        <v>186</v>
      </c>
      <c r="H986" s="1281" t="str">
        <f>CONCATENATE('Class-9'!$G$4,'Class-9'!$J$4)</f>
        <v>9(A)</v>
      </c>
      <c r="I986" s="1265"/>
      <c r="J986" s="1265"/>
      <c r="K986" s="1265"/>
      <c r="L986" s="1265"/>
      <c r="M986" s="1265"/>
      <c r="N986" s="1265"/>
      <c r="O986" s="1266"/>
    </row>
    <row r="987" spans="1:16" ht="42.75" customHeight="1" thickBot="1">
      <c r="A987" s="1084"/>
      <c r="B987" s="49" t="s">
        <v>79</v>
      </c>
      <c r="C987" s="1282" t="s">
        <v>27</v>
      </c>
      <c r="D987" s="1283"/>
      <c r="E987" s="1283"/>
      <c r="F987" s="1284"/>
      <c r="G987" s="487" t="s">
        <v>186</v>
      </c>
      <c r="H987" s="1285">
        <f>VLOOKUP($A976,'Class-9'!$B$9:$EX$108,10,0)</f>
        <v>0</v>
      </c>
      <c r="I987" s="1285"/>
      <c r="J987" s="1285"/>
      <c r="K987" s="1285"/>
      <c r="L987" s="1285"/>
      <c r="M987" s="1285"/>
      <c r="N987" s="1285"/>
      <c r="O987" s="1286"/>
    </row>
    <row r="988" spans="1:16" ht="42.75" customHeight="1">
      <c r="A988" s="1084"/>
      <c r="B988" s="60" t="s">
        <v>79</v>
      </c>
      <c r="C988" s="1287" t="s">
        <v>60</v>
      </c>
      <c r="D988" s="1288"/>
      <c r="E988" s="1267" t="s">
        <v>83</v>
      </c>
      <c r="F988" s="1267" t="s">
        <v>84</v>
      </c>
      <c r="G988" s="1274" t="s">
        <v>33</v>
      </c>
      <c r="H988" s="1276" t="s">
        <v>61</v>
      </c>
      <c r="I988" s="1276"/>
      <c r="J988" s="1277"/>
      <c r="K988" s="1278" t="s">
        <v>100</v>
      </c>
      <c r="L988" s="1279"/>
      <c r="M988" s="1280"/>
      <c r="N988" s="1267" t="s">
        <v>91</v>
      </c>
      <c r="O988" s="1269" t="s">
        <v>209</v>
      </c>
    </row>
    <row r="989" spans="1:16" ht="42.75" customHeight="1">
      <c r="A989" s="1084"/>
      <c r="B989" s="60"/>
      <c r="C989" s="1289"/>
      <c r="D989" s="1290"/>
      <c r="E989" s="1268"/>
      <c r="F989" s="1268"/>
      <c r="G989" s="1275"/>
      <c r="H989" s="479" t="s">
        <v>32</v>
      </c>
      <c r="I989" s="480" t="s">
        <v>199</v>
      </c>
      <c r="J989" s="481" t="s">
        <v>33</v>
      </c>
      <c r="K989" s="479" t="s">
        <v>32</v>
      </c>
      <c r="L989" s="480" t="s">
        <v>199</v>
      </c>
      <c r="M989" s="481" t="s">
        <v>33</v>
      </c>
      <c r="N989" s="1268"/>
      <c r="O989" s="1270"/>
    </row>
    <row r="990" spans="1:16" ht="42.75" customHeight="1" thickBot="1">
      <c r="A990" s="1084"/>
      <c r="B990" s="60" t="s">
        <v>79</v>
      </c>
      <c r="C990" s="1272" t="s">
        <v>62</v>
      </c>
      <c r="D990" s="1273"/>
      <c r="E990" s="346">
        <f>'Class-9'!$L$7</f>
        <v>20</v>
      </c>
      <c r="F990" s="346">
        <f>'Class-9'!$M$7</f>
        <v>20</v>
      </c>
      <c r="G990" s="348">
        <f>SUM(E990:F990)</f>
        <v>40</v>
      </c>
      <c r="H990" s="346">
        <f>'Class-9'!$O$7</f>
        <v>48</v>
      </c>
      <c r="I990" s="346">
        <f>'Class-9'!$P$7</f>
        <v>12</v>
      </c>
      <c r="J990" s="348">
        <f>SUM(H990:I990)</f>
        <v>60</v>
      </c>
      <c r="K990" s="346">
        <f>'Class-9'!$R$7</f>
        <v>80</v>
      </c>
      <c r="L990" s="346">
        <f>'Class-9'!$S$7</f>
        <v>20</v>
      </c>
      <c r="M990" s="348">
        <f>SUM(K990:L990)</f>
        <v>100</v>
      </c>
      <c r="N990" s="191">
        <f>SUM(G990,J990,M990)</f>
        <v>200</v>
      </c>
      <c r="O990" s="1271"/>
    </row>
    <row r="991" spans="1:16" ht="42.75" customHeight="1">
      <c r="A991" s="1084"/>
      <c r="B991" s="60" t="s">
        <v>79</v>
      </c>
      <c r="C991" s="1141" t="str">
        <f>'Class-9'!$L$3</f>
        <v>HINDI</v>
      </c>
      <c r="D991" s="1142"/>
      <c r="E991" s="493">
        <f>IF($J979="TC",0,IF($J979="Nso",0,VLOOKUP($A976,'Class-9'!$B$9:$EX$108,11,0)))</f>
        <v>0</v>
      </c>
      <c r="F991" s="493">
        <f>IF($J979="TC",0,IF($J979="Nso",0,VLOOKUP($A976,'Class-9'!$B$9:$EX$108,12,0)))</f>
        <v>0</v>
      </c>
      <c r="G991" s="494">
        <f>E991+F991</f>
        <v>0</v>
      </c>
      <c r="H991" s="493">
        <f>IF($J979="TC",0,IF($J979="Nso",0,VLOOKUP($A976,'Class-9'!$B$9:$EX$108,14,0)))</f>
        <v>0</v>
      </c>
      <c r="I991" s="493">
        <f>IF($J979="TC",0,IF($J979="Nso",0,VLOOKUP($A976,'Class-9'!$B$9:$EX$108,15,0)))</f>
        <v>0</v>
      </c>
      <c r="J991" s="494">
        <f>H991+I991</f>
        <v>0</v>
      </c>
      <c r="K991" s="493">
        <f>IF($J979="TC",0,IF($J979="Nso",0,VLOOKUP($A976,'Class-9'!$B$9:$EX$108,17,0)))</f>
        <v>0</v>
      </c>
      <c r="L991" s="493">
        <f>IF($J979="Nso",0,VLOOKUP($A976,'Class-9'!$B$9:$EX$108,18,0))</f>
        <v>0</v>
      </c>
      <c r="M991" s="494">
        <f>K991+L991</f>
        <v>0</v>
      </c>
      <c r="N991" s="493">
        <f>G991+J991+M991</f>
        <v>0</v>
      </c>
      <c r="O991" s="495" t="str">
        <f>IF($J979="TC",0,IF($J979="Nso",0,VLOOKUP($A976,'Class-9'!$B$9:$EX$108,24,0)))</f>
        <v/>
      </c>
    </row>
    <row r="992" spans="1:16" ht="42.75" customHeight="1">
      <c r="A992" s="1084"/>
      <c r="B992" s="60" t="s">
        <v>79</v>
      </c>
      <c r="C992" s="1143" t="str">
        <f>'Class-9'!$Z$3</f>
        <v>ENGLISH</v>
      </c>
      <c r="D992" s="1144"/>
      <c r="E992" s="493">
        <f>IF($J979="TC",0,IF($J979="Nso",0,VLOOKUP($A976,'Class-9'!$B$9:$EX$108,25,0)))</f>
        <v>0</v>
      </c>
      <c r="F992" s="493">
        <f>IF($J979="TC",0,IF($J979="Nso",0,VLOOKUP($A976,'Class-9'!$B$9:$EX$108,26,0)))</f>
        <v>0</v>
      </c>
      <c r="G992" s="496">
        <f t="shared" ref="G992:G996" si="100">E992+F992</f>
        <v>0</v>
      </c>
      <c r="H992" s="497">
        <f>IF($J979="TC",0,IF($J979="Nso",0,VLOOKUP($A976,'Class-9'!$B$9:$EX$108,28,0)))</f>
        <v>0</v>
      </c>
      <c r="I992" s="493">
        <f>IF($J979="TC",0,IF($J979="Nso",0,VLOOKUP($A976,'Class-9'!$B$9:$EX$108,29,0)))</f>
        <v>0</v>
      </c>
      <c r="J992" s="496">
        <f t="shared" ref="J992:J996" si="101">H992+I992</f>
        <v>0</v>
      </c>
      <c r="K992" s="493">
        <f>IF($J979="TC",0,IF($J979="Nso",0,VLOOKUP($A976,'Class-9'!$B$9:$EX$108,31,0)))</f>
        <v>0</v>
      </c>
      <c r="L992" s="493">
        <f>IF($J979="Nso",0,VLOOKUP($A976,'Class-9'!$B$9:$EX$108,32,0))</f>
        <v>0</v>
      </c>
      <c r="M992" s="496">
        <f t="shared" ref="M992:M996" si="102">K992+L992</f>
        <v>0</v>
      </c>
      <c r="N992" s="493">
        <f t="shared" ref="N992:N996" si="103">G992+J992+M992</f>
        <v>0</v>
      </c>
      <c r="O992" s="495" t="str">
        <f>IF($J979="TC",0,IF($J979="Nso",0,VLOOKUP($A976,'Class-9'!$B$9:$EX$108,38,0)))</f>
        <v/>
      </c>
    </row>
    <row r="993" spans="1:15" ht="42.75" customHeight="1">
      <c r="A993" s="1084"/>
      <c r="B993" s="60" t="s">
        <v>79</v>
      </c>
      <c r="C993" s="1143" t="str">
        <f>'Class-9'!$AN$3</f>
        <v>SANSKRIT</v>
      </c>
      <c r="D993" s="1144"/>
      <c r="E993" s="493">
        <f>IF($J979="TC",0,IF($J979="Nso",0,VLOOKUP($A976,'Class-9'!$B$9:$EX$108,39,0)))</f>
        <v>0</v>
      </c>
      <c r="F993" s="493">
        <f>IF($J979="TC",0,IF($J979="TC",0,IF($J979="Nso",0,VLOOKUP($A976,'Class-9'!$B$9:$EX$108,40,0))))</f>
        <v>0</v>
      </c>
      <c r="G993" s="496">
        <f t="shared" si="100"/>
        <v>0</v>
      </c>
      <c r="H993" s="497">
        <f>IF($J979="TC",0,IF($J979="Nso",0,VLOOKUP($A976,'Class-9'!$B$9:$EX$108,42,0)))</f>
        <v>0</v>
      </c>
      <c r="I993" s="493">
        <f>IF($J979="TC",0,IF($J979="Nso",0,VLOOKUP($A976,'Class-9'!$B$9:$EX$108,43,0)))</f>
        <v>0</v>
      </c>
      <c r="J993" s="496">
        <f t="shared" si="101"/>
        <v>0</v>
      </c>
      <c r="K993" s="493">
        <f>IF($J979="TC",0,IF($J979="Nso",0,VLOOKUP($A976,'Class-9'!$B$9:$EX$108,45,0)))</f>
        <v>0</v>
      </c>
      <c r="L993" s="493">
        <f>IF($J979="Nso",0,VLOOKUP($A976,'Class-9'!$B$9:$EX$108,46,0))</f>
        <v>0</v>
      </c>
      <c r="M993" s="496">
        <f t="shared" si="102"/>
        <v>0</v>
      </c>
      <c r="N993" s="493">
        <f t="shared" si="103"/>
        <v>0</v>
      </c>
      <c r="O993" s="495" t="str">
        <f>IF($J979="TC",0,IF($J979="Nso",0,VLOOKUP($A976,'Class-9'!$B$9:$EX$108,52,0)))</f>
        <v/>
      </c>
    </row>
    <row r="994" spans="1:15" ht="42.75" customHeight="1">
      <c r="A994" s="1084"/>
      <c r="B994" s="60" t="s">
        <v>79</v>
      </c>
      <c r="C994" s="1143" t="str">
        <f>'Class-9'!$BB$3</f>
        <v>SCIENCE</v>
      </c>
      <c r="D994" s="1144"/>
      <c r="E994" s="493">
        <f>IF($J979="TC",0,IF($J979="Nso",0,VLOOKUP($A976,'Class-9'!$B$9:$EX$108,53,0)))</f>
        <v>0</v>
      </c>
      <c r="F994" s="493">
        <f>IF($J979="TC",0,IF($J979="Nso",0,VLOOKUP($A976,'Class-9'!$B$9:$EX$108,54,0)))</f>
        <v>0</v>
      </c>
      <c r="G994" s="496">
        <f t="shared" si="100"/>
        <v>0</v>
      </c>
      <c r="H994" s="497">
        <f>IF($J979="TC",0,IF($J979="Nso",0,VLOOKUP($A976,'Class-9'!$B$9:$EX$108,56,0)))</f>
        <v>0</v>
      </c>
      <c r="I994" s="493">
        <f>IF($J979="TC",0,IF($J979="Nso",0,VLOOKUP($A976,'Class-9'!$B$9:$EX$108,57,0)))</f>
        <v>0</v>
      </c>
      <c r="J994" s="496">
        <f t="shared" si="101"/>
        <v>0</v>
      </c>
      <c r="K994" s="493">
        <f>IF($J979="TC",0,IF($J979="Nso",0,VLOOKUP($A976,'Class-9'!$B$9:$EX$108,59,0)))</f>
        <v>0</v>
      </c>
      <c r="L994" s="493">
        <f>IF($J979="Nso",0,VLOOKUP($A976,'Class-9'!$B$9:$EX$108,60,0))</f>
        <v>0</v>
      </c>
      <c r="M994" s="496">
        <f t="shared" si="102"/>
        <v>0</v>
      </c>
      <c r="N994" s="493">
        <f t="shared" si="103"/>
        <v>0</v>
      </c>
      <c r="O994" s="495" t="str">
        <f>IF($J979="TC",0,IF($J979="Nso",0,VLOOKUP($A976,'Class-9'!$B$9:$EX$108,66,0)))</f>
        <v/>
      </c>
    </row>
    <row r="995" spans="1:15" ht="42.75" customHeight="1">
      <c r="A995" s="1084"/>
      <c r="B995" s="60" t="s">
        <v>79</v>
      </c>
      <c r="C995" s="1143" t="str">
        <f>'Class-9'!$BP$3</f>
        <v>MATHEMATICS</v>
      </c>
      <c r="D995" s="1144"/>
      <c r="E995" s="493">
        <f>IF($J979="TC",0,IF($J979="Nso",0,VLOOKUP($A976,'Class-9'!$B$9:$EX$108,67,0)))</f>
        <v>0</v>
      </c>
      <c r="F995" s="493">
        <f>IF($J979="TC",0,IF($J979="Nso",0,VLOOKUP($A976,'Class-9'!$B$9:$EX$108,68,0)))</f>
        <v>0</v>
      </c>
      <c r="G995" s="496">
        <f t="shared" si="100"/>
        <v>0</v>
      </c>
      <c r="H995" s="497">
        <f>IF($J979="TC",0,IF($J979="Nso",0,VLOOKUP($A976,'Class-9'!$B$9:$EX$108,70,0)))</f>
        <v>0</v>
      </c>
      <c r="I995" s="493">
        <f>IF($J979="TC",0,IF($J979="Nso",0,VLOOKUP($A976,'Class-9'!$B$9:$EX$108,71,0)))</f>
        <v>0</v>
      </c>
      <c r="J995" s="496">
        <f t="shared" si="101"/>
        <v>0</v>
      </c>
      <c r="K995" s="493">
        <f>IF($J979="TC",0,IF($J979="Nso",0,VLOOKUP($A976,'Class-9'!$B$9:$EX$108,73,0)))</f>
        <v>0</v>
      </c>
      <c r="L995" s="493">
        <f>IF($J979="Nso",0,VLOOKUP($A976,'Class-9'!$B$9:$EX$108,74,0))</f>
        <v>0</v>
      </c>
      <c r="M995" s="496">
        <f t="shared" si="102"/>
        <v>0</v>
      </c>
      <c r="N995" s="493">
        <f t="shared" si="103"/>
        <v>0</v>
      </c>
      <c r="O995" s="495" t="str">
        <f>IF($J979="TC",0,IF($J979="Nso",0,VLOOKUP($A976,'Class-9'!$B$9:$EX$108,80,0)))</f>
        <v/>
      </c>
    </row>
    <row r="996" spans="1:15" ht="42.75" customHeight="1" thickBot="1">
      <c r="A996" s="1084"/>
      <c r="B996" s="60" t="s">
        <v>79</v>
      </c>
      <c r="C996" s="1117" t="str">
        <f>'Class-9'!$CD$3</f>
        <v>SOCIAL SCIENCE</v>
      </c>
      <c r="D996" s="1118"/>
      <c r="E996" s="493">
        <f>IF($J979="TC",0,IF($J979="Nso",0,VLOOKUP($A976,'Class-9'!$B$9:$EX$108,81,0)))</f>
        <v>0</v>
      </c>
      <c r="F996" s="493">
        <f>IF($J979="TC",0,IF($J979="Nso",0,VLOOKUP($A976,'Class-9'!$B$9:$EX$108,82,0)))</f>
        <v>0</v>
      </c>
      <c r="G996" s="498">
        <f t="shared" si="100"/>
        <v>0</v>
      </c>
      <c r="H996" s="499">
        <f>IF($J979="TC",0,IF($J979="Nso",0,VLOOKUP($A976,'Class-9'!$B$9:$EX$108,84,0)))</f>
        <v>0</v>
      </c>
      <c r="I996" s="493">
        <f>IF($J979="TC",0,IF($J979="Nso",0,VLOOKUP($A976,'Class-9'!$B$9:$EX$108,85,0)))</f>
        <v>0</v>
      </c>
      <c r="J996" s="498">
        <f t="shared" si="101"/>
        <v>0</v>
      </c>
      <c r="K996" s="493">
        <f>IF($J979="TC",0,IF($J979="Nso",0,VLOOKUP($A976,'Class-9'!$B$9:$EX$108,87,0)))</f>
        <v>0</v>
      </c>
      <c r="L996" s="493">
        <f>IF($J979="Nso",0,VLOOKUP($A976,'Class-9'!$B$9:$EX$108,88,0))</f>
        <v>0</v>
      </c>
      <c r="M996" s="498">
        <f t="shared" si="102"/>
        <v>0</v>
      </c>
      <c r="N996" s="493">
        <f t="shared" si="103"/>
        <v>0</v>
      </c>
      <c r="O996" s="495" t="str">
        <f>IF($J979="TC",0,IF($J979="Nso",0,VLOOKUP($A976,'Class-9'!$B$9:$EX$108,94,0)))</f>
        <v/>
      </c>
    </row>
    <row r="997" spans="1:15" ht="36" customHeight="1">
      <c r="A997" s="1084"/>
      <c r="B997" s="60" t="s">
        <v>79</v>
      </c>
      <c r="C997" s="1119" t="s">
        <v>92</v>
      </c>
      <c r="D997" s="1120"/>
      <c r="E997" s="1121"/>
      <c r="F997" s="1125" t="s">
        <v>93</v>
      </c>
      <c r="G997" s="1126"/>
      <c r="H997" s="1127" t="s">
        <v>94</v>
      </c>
      <c r="I997" s="1128"/>
      <c r="J997" s="1129" t="s">
        <v>47</v>
      </c>
      <c r="K997" s="1130"/>
      <c r="L997" s="350" t="s">
        <v>114</v>
      </c>
      <c r="M997" s="1131" t="s">
        <v>45</v>
      </c>
      <c r="N997" s="1132"/>
      <c r="O997" s="61" t="s">
        <v>49</v>
      </c>
    </row>
    <row r="998" spans="1:15" ht="36" customHeight="1" thickBot="1">
      <c r="A998" s="1084"/>
      <c r="B998" s="60" t="s">
        <v>79</v>
      </c>
      <c r="C998" s="1122"/>
      <c r="D998" s="1123"/>
      <c r="E998" s="1124"/>
      <c r="F998" s="1133">
        <f>IF($J979="TC",0,IF($J979="Nso",0,VLOOKUP($A976,'Class-9'!$B$9:$EX$108,146,0)))</f>
        <v>0</v>
      </c>
      <c r="G998" s="1134"/>
      <c r="H998" s="1133">
        <f>IF($J979="TC",0,IF($J979="Nso",0,VLOOKUP($A976,'Class-9'!$B$9:$EX$108,147,0)))</f>
        <v>0</v>
      </c>
      <c r="I998" s="1134"/>
      <c r="J998" s="1135">
        <f>IF($J979="TC",0,IF($J979="Nso",0,VLOOKUP($A976,'Class-9'!$B$9:$EX$108,148,0)))</f>
        <v>0</v>
      </c>
      <c r="K998" s="1136"/>
      <c r="L998" s="349" t="str">
        <f>IF($J979="TC",0,IF($J979="Nso",0,VLOOKUP($A976,'Class-9'!$B$9:$EX$108,149,0)))</f>
        <v/>
      </c>
      <c r="M998" s="1137" t="str">
        <f>IF($J979="TC","TC",IF($J979="Nso","NSO",VLOOKUP($A976,'Class-9'!$B$9:$EX$108,150,0)))</f>
        <v/>
      </c>
      <c r="N998" s="1138"/>
      <c r="O998" s="123" t="str">
        <f>IF($J979="Nso",0,VLOOKUP($A976,'Class-9'!$B$9:$EX$108,152,0))</f>
        <v/>
      </c>
    </row>
    <row r="999" spans="1:15" ht="36" customHeight="1">
      <c r="A999" s="1084"/>
      <c r="B999" s="60" t="s">
        <v>79</v>
      </c>
      <c r="C999" s="1186" t="s">
        <v>65</v>
      </c>
      <c r="D999" s="1187"/>
      <c r="E999" s="1187"/>
      <c r="F999" s="1187"/>
      <c r="G999" s="1187"/>
      <c r="H999" s="1188"/>
      <c r="I999" s="1189" t="s">
        <v>66</v>
      </c>
      <c r="J999" s="1190"/>
      <c r="K999" s="1190"/>
      <c r="L999" s="124">
        <f>VLOOKUP($A976,'Class-9'!$B$9:$EX$108,143,0)</f>
        <v>0</v>
      </c>
      <c r="M999" s="1191" t="s">
        <v>126</v>
      </c>
      <c r="N999" s="1192"/>
      <c r="O999" s="1193"/>
    </row>
    <row r="1000" spans="1:15" ht="36" customHeight="1" thickBot="1">
      <c r="A1000" s="1084"/>
      <c r="B1000" s="60" t="s">
        <v>79</v>
      </c>
      <c r="C1000" s="1194" t="s">
        <v>60</v>
      </c>
      <c r="D1000" s="1195"/>
      <c r="E1000" s="1195"/>
      <c r="F1000" s="1196" t="s">
        <v>197</v>
      </c>
      <c r="G1000" s="1196"/>
      <c r="H1000" s="351" t="s">
        <v>53</v>
      </c>
      <c r="I1000" s="1197" t="s">
        <v>67</v>
      </c>
      <c r="J1000" s="1198"/>
      <c r="K1000" s="1198"/>
      <c r="L1000" s="174">
        <f>VLOOKUP($A976,'Class-9'!$B$9:$EX$108,144,0)</f>
        <v>0</v>
      </c>
      <c r="M1000" s="1199" t="str">
        <f>IF($J979="TC",0,IF($J979="Nso",0,VLOOKUP($A976,'Class-9'!$B$9:$EX$108,145,0)))</f>
        <v/>
      </c>
      <c r="N1000" s="1200"/>
      <c r="O1000" s="1201"/>
    </row>
    <row r="1001" spans="1:15" ht="36" customHeight="1">
      <c r="A1001" s="1084"/>
      <c r="B1001" s="60" t="s">
        <v>79</v>
      </c>
      <c r="C1001" s="1194"/>
      <c r="D1001" s="1195"/>
      <c r="E1001" s="1195"/>
      <c r="F1001" s="1196"/>
      <c r="G1001" s="1196"/>
      <c r="H1001" s="490" t="s">
        <v>203</v>
      </c>
      <c r="I1001" s="1202" t="s">
        <v>68</v>
      </c>
      <c r="J1001" s="1203"/>
      <c r="K1001" s="1203"/>
      <c r="L1001" s="1204">
        <f>IF($J979="TC","Transferred",IF($J979="Nso","NameSeparated",VLOOKUP($A976,'Class-9'!$B$9:$EX$108,153,0)))</f>
        <v>0</v>
      </c>
      <c r="M1001" s="1204"/>
      <c r="N1001" s="1204"/>
      <c r="O1001" s="1205"/>
    </row>
    <row r="1002" spans="1:15" s="489" customFormat="1" ht="28.5" customHeight="1">
      <c r="A1002" s="1084"/>
      <c r="B1002" s="488" t="s">
        <v>79</v>
      </c>
      <c r="C1002" s="1242" t="str">
        <f>'Class-9'!$CR$3</f>
        <v>Foundation Of Information Tech.</v>
      </c>
      <c r="D1002" s="1243"/>
      <c r="E1002" s="1244"/>
      <c r="F1002" s="1245" t="str">
        <f>IF($J979="TC",0,IF($J979="Nso",0,VLOOKUP($A976,'Class-9'!$B$9:$GA$108,170,0)))</f>
        <v>0/200</v>
      </c>
      <c r="G1002" s="1245"/>
      <c r="H1002" s="491">
        <f>IF($J979="TC",0,IF($J979="Nso",0,VLOOKUP($A976,'Class-9'!$B$9:$GA$108,106,0)))</f>
        <v>0</v>
      </c>
      <c r="I1002" s="1170" t="s">
        <v>81</v>
      </c>
      <c r="J1002" s="1171"/>
      <c r="K1002" s="1171"/>
      <c r="L1002" s="1172">
        <f>'Class-9'!$T$2</f>
        <v>44676</v>
      </c>
      <c r="M1002" s="1173"/>
      <c r="N1002" s="1173"/>
      <c r="O1002" s="1174"/>
    </row>
    <row r="1003" spans="1:15" s="489" customFormat="1" ht="28.5" customHeight="1">
      <c r="A1003" s="1084"/>
      <c r="B1003" s="488" t="s">
        <v>79</v>
      </c>
      <c r="C1003" s="1175" t="str">
        <f>'Class-9'!$DD$3</f>
        <v>Health &amp; Phy. Edu.</v>
      </c>
      <c r="D1003" s="1169"/>
      <c r="E1003" s="1169"/>
      <c r="F1003" s="1263" t="str">
        <f>IF($J979="TC",0,IF($J979="Nso",0,VLOOKUP($A976,'Class-9'!$B$9:$GA$108,174,0)))</f>
        <v>0/200</v>
      </c>
      <c r="G1003" s="1264"/>
      <c r="H1003" s="491">
        <f>IF($J979="TC",0,IF($J979="Nso",0,VLOOKUP($A976,'Class-9'!$B$9:$GA$108,118,0)))</f>
        <v>0</v>
      </c>
      <c r="I1003" s="1178"/>
      <c r="J1003" s="1179"/>
      <c r="K1003" s="1179"/>
      <c r="L1003" s="1179"/>
      <c r="M1003" s="1179"/>
      <c r="N1003" s="1179"/>
      <c r="O1003" s="1180"/>
    </row>
    <row r="1004" spans="1:15" s="489" customFormat="1" ht="28.5" customHeight="1">
      <c r="A1004" s="1084"/>
      <c r="B1004" s="488" t="s">
        <v>79</v>
      </c>
      <c r="C1004" s="1184" t="str">
        <f>'Class-9'!$DP$3</f>
        <v>S.U.P.W.</v>
      </c>
      <c r="D1004" s="1185"/>
      <c r="E1004" s="1185"/>
      <c r="F1004" s="1263" t="str">
        <f>IF($J979="TC",0,IF($J979="Nso",0,VLOOKUP($A976,'Class-9'!$B$9:$GA$108,178,0)))</f>
        <v>0/100</v>
      </c>
      <c r="G1004" s="1264"/>
      <c r="H1004" s="491">
        <f>IF($J979="TC",0,IF($J979="Nso",0,VLOOKUP($A976,'Class-9'!$B$9:$GA$108,124,0)))</f>
        <v>0</v>
      </c>
      <c r="I1004" s="1181"/>
      <c r="J1004" s="1182"/>
      <c r="K1004" s="1182"/>
      <c r="L1004" s="1182"/>
      <c r="M1004" s="1182"/>
      <c r="N1004" s="1182"/>
      <c r="O1004" s="1183"/>
    </row>
    <row r="1005" spans="1:15" s="489" customFormat="1" ht="28.5" customHeight="1">
      <c r="A1005" s="1084"/>
      <c r="B1005" s="488"/>
      <c r="C1005" s="1184" t="str">
        <f>'Class-9'!$DV$3</f>
        <v>ART EDUCATION</v>
      </c>
      <c r="D1005" s="1185"/>
      <c r="E1005" s="1185"/>
      <c r="F1005" s="1263" t="str">
        <f>IF($J978="TC",0,IF($J978="Nso",0,VLOOKUP($A976,'Class-9'!$B$9:$GA$108,182,0)))</f>
        <v>0/100</v>
      </c>
      <c r="G1005" s="1264"/>
      <c r="H1005" s="491">
        <f>IF($J978="TC",0,IF($J978="Nso",0,VLOOKUP($A976,'Class-9'!$B$9:$GA$108,130,0)))</f>
        <v>0</v>
      </c>
      <c r="I1005" s="1237" t="s">
        <v>95</v>
      </c>
      <c r="J1005" s="1221"/>
      <c r="K1005" s="1221"/>
      <c r="L1005" s="1221"/>
      <c r="M1005" s="1221"/>
      <c r="N1005" s="1221"/>
      <c r="O1005" s="1222"/>
    </row>
    <row r="1006" spans="1:15" s="489" customFormat="1" ht="28.5" customHeight="1" thickBot="1">
      <c r="A1006" s="1084"/>
      <c r="B1006" s="488" t="s">
        <v>79</v>
      </c>
      <c r="C1006" s="1238" t="str">
        <f>'Class-9'!$EB$3</f>
        <v>H &amp; C RAJ</v>
      </c>
      <c r="D1006" s="1239"/>
      <c r="E1006" s="1239"/>
      <c r="F1006" s="1251" t="str">
        <f>IF($J979="TC",0,IF($J979="Nso",0,VLOOKUP($A976,'Class-9'!$B$9:$GZ$108,186,0)))</f>
        <v>0/200</v>
      </c>
      <c r="G1006" s="1252"/>
      <c r="H1006" s="492">
        <f>IF($J979="TC",0,IF($J979="Nso",0,VLOOKUP($A976,'Class-9'!$B$9:$GAZ$108,142,0)))</f>
        <v>0</v>
      </c>
      <c r="I1006" s="1237" t="s">
        <v>74</v>
      </c>
      <c r="J1006" s="1221"/>
      <c r="K1006" s="1221"/>
      <c r="L1006" s="1221"/>
      <c r="M1006" s="1221"/>
      <c r="N1006" s="1221"/>
      <c r="O1006" s="1222"/>
    </row>
    <row r="1007" spans="1:15" ht="28.5" customHeight="1">
      <c r="A1007" s="1084"/>
      <c r="B1007" s="49" t="s">
        <v>79</v>
      </c>
      <c r="C1007" s="1209" t="s">
        <v>205</v>
      </c>
      <c r="D1007" s="1210"/>
      <c r="E1007" s="1211"/>
      <c r="F1007" s="1253" t="s">
        <v>206</v>
      </c>
      <c r="G1007" s="1254"/>
      <c r="H1007" s="500" t="s">
        <v>34</v>
      </c>
      <c r="I1007" s="1220" t="s">
        <v>75</v>
      </c>
      <c r="J1007" s="1221"/>
      <c r="K1007" s="1221"/>
      <c r="L1007" s="1221"/>
      <c r="M1007" s="1221"/>
      <c r="N1007" s="1221"/>
      <c r="O1007" s="1222"/>
    </row>
    <row r="1008" spans="1:15" ht="28.5" customHeight="1">
      <c r="A1008" s="1084"/>
      <c r="B1008" s="49" t="s">
        <v>79</v>
      </c>
      <c r="C1008" s="1212"/>
      <c r="D1008" s="1213"/>
      <c r="E1008" s="1214"/>
      <c r="F1008" s="1246" t="s">
        <v>207</v>
      </c>
      <c r="G1008" s="1247"/>
      <c r="H1008" s="501" t="s">
        <v>204</v>
      </c>
      <c r="I1008" s="1225" t="s">
        <v>76</v>
      </c>
      <c r="J1008" s="1226"/>
      <c r="K1008" s="1226"/>
      <c r="L1008" s="1226"/>
      <c r="M1008" s="1226"/>
      <c r="N1008" s="1226"/>
      <c r="O1008" s="1227"/>
    </row>
    <row r="1009" spans="1:16" ht="28.5" customHeight="1">
      <c r="A1009" s="1084"/>
      <c r="B1009" s="49" t="s">
        <v>79</v>
      </c>
      <c r="C1009" s="1212"/>
      <c r="D1009" s="1213"/>
      <c r="E1009" s="1214"/>
      <c r="F1009" s="1246" t="s">
        <v>211</v>
      </c>
      <c r="G1009" s="1247"/>
      <c r="H1009" s="501" t="s">
        <v>69</v>
      </c>
      <c r="I1009" s="1228"/>
      <c r="J1009" s="1229"/>
      <c r="K1009" s="1229"/>
      <c r="L1009" s="1229"/>
      <c r="M1009" s="1229"/>
      <c r="N1009" s="1229"/>
      <c r="O1009" s="1230"/>
    </row>
    <row r="1010" spans="1:16" ht="28.5" customHeight="1">
      <c r="A1010" s="1084"/>
      <c r="B1010" s="49" t="s">
        <v>79</v>
      </c>
      <c r="C1010" s="1212"/>
      <c r="D1010" s="1213"/>
      <c r="E1010" s="1214"/>
      <c r="F1010" s="1246" t="s">
        <v>212</v>
      </c>
      <c r="G1010" s="1247"/>
      <c r="H1010" s="501" t="s">
        <v>70</v>
      </c>
      <c r="I1010" s="1228"/>
      <c r="J1010" s="1229"/>
      <c r="K1010" s="1229"/>
      <c r="L1010" s="1229"/>
      <c r="M1010" s="1229"/>
      <c r="N1010" s="1229"/>
      <c r="O1010" s="1230"/>
    </row>
    <row r="1011" spans="1:16" ht="28.5" customHeight="1">
      <c r="A1011" s="1084"/>
      <c r="B1011" s="49" t="s">
        <v>79</v>
      </c>
      <c r="C1011" s="1212"/>
      <c r="D1011" s="1213"/>
      <c r="E1011" s="1214"/>
      <c r="F1011" s="1246" t="s">
        <v>125</v>
      </c>
      <c r="G1011" s="1247"/>
      <c r="H1011" s="501" t="s">
        <v>72</v>
      </c>
      <c r="I1011" s="1231" t="s">
        <v>96</v>
      </c>
      <c r="J1011" s="1232"/>
      <c r="K1011" s="1232"/>
      <c r="L1011" s="1232"/>
      <c r="M1011" s="1232"/>
      <c r="N1011" s="1232"/>
      <c r="O1011" s="1233"/>
    </row>
    <row r="1012" spans="1:16" ht="28.5" customHeight="1" thickBot="1">
      <c r="A1012" s="1084"/>
      <c r="B1012" s="62" t="s">
        <v>79</v>
      </c>
      <c r="C1012" s="1215"/>
      <c r="D1012" s="1216"/>
      <c r="E1012" s="1217"/>
      <c r="F1012" s="1248" t="s">
        <v>208</v>
      </c>
      <c r="G1012" s="1249"/>
      <c r="H1012" s="502" t="s">
        <v>71</v>
      </c>
      <c r="I1012" s="1234"/>
      <c r="J1012" s="1235"/>
      <c r="K1012" s="1235"/>
      <c r="L1012" s="1235"/>
      <c r="M1012" s="1235"/>
      <c r="N1012" s="1235"/>
      <c r="O1012" s="1236"/>
    </row>
    <row r="1013" spans="1:16" ht="117.75" customHeight="1" thickTop="1">
      <c r="A1013" s="1250"/>
      <c r="B1013" s="1250"/>
      <c r="C1013" s="1250"/>
      <c r="D1013" s="1250"/>
      <c r="E1013" s="1250"/>
      <c r="F1013" s="1250"/>
      <c r="G1013" s="1250"/>
      <c r="H1013" s="1250"/>
      <c r="I1013" s="1250"/>
      <c r="J1013" s="1250"/>
      <c r="K1013" s="1250"/>
      <c r="L1013" s="1250"/>
      <c r="M1013" s="1250"/>
      <c r="N1013" s="1250"/>
      <c r="O1013" s="1250"/>
    </row>
    <row r="1014" spans="1:16">
      <c r="B1014" s="505"/>
      <c r="C1014" s="506"/>
      <c r="D1014" s="506"/>
      <c r="E1014" s="506"/>
      <c r="F1014" s="506"/>
      <c r="G1014" s="506"/>
      <c r="H1014" s="506"/>
      <c r="I1014" s="506"/>
      <c r="J1014" s="506"/>
      <c r="K1014" s="506"/>
      <c r="L1014" s="506"/>
      <c r="M1014" s="506"/>
      <c r="N1014" s="506"/>
      <c r="O1014" s="506"/>
    </row>
    <row r="1015" spans="1:16" ht="24.75" customHeight="1" thickBot="1">
      <c r="A1015" s="504">
        <f>A976+1</f>
        <v>27</v>
      </c>
      <c r="B1015" s="1083" t="s">
        <v>56</v>
      </c>
      <c r="C1015" s="1083"/>
      <c r="D1015" s="1083"/>
      <c r="E1015" s="1083"/>
      <c r="F1015" s="1083"/>
      <c r="G1015" s="1083"/>
      <c r="H1015" s="1083"/>
      <c r="I1015" s="1083"/>
      <c r="J1015" s="1083"/>
      <c r="K1015" s="1083"/>
      <c r="L1015" s="1083"/>
      <c r="M1015" s="1083"/>
      <c r="N1015" s="1083"/>
      <c r="O1015" s="1083"/>
    </row>
    <row r="1016" spans="1:16" ht="68.25" customHeight="1" thickTop="1">
      <c r="A1016" s="1084"/>
      <c r="B1016" s="1085"/>
      <c r="C1016" s="1086"/>
      <c r="D1016" s="1089" t="str">
        <f>Master!$E$8</f>
        <v>Govt. Sr. Secondary School Raimalwada</v>
      </c>
      <c r="E1016" s="1090"/>
      <c r="F1016" s="1090"/>
      <c r="G1016" s="1090"/>
      <c r="H1016" s="1090"/>
      <c r="I1016" s="1090"/>
      <c r="J1016" s="1090"/>
      <c r="K1016" s="1090"/>
      <c r="L1016" s="1090"/>
      <c r="M1016" s="1090"/>
      <c r="N1016" s="1090"/>
      <c r="O1016" s="1091"/>
    </row>
    <row r="1017" spans="1:16" ht="36" customHeight="1" thickBot="1">
      <c r="A1017" s="1084"/>
      <c r="B1017" s="1087"/>
      <c r="C1017" s="1088"/>
      <c r="D1017" s="1092" t="str">
        <f>Master!$E$11</f>
        <v>P.S.-Bapini (Jodhpur)</v>
      </c>
      <c r="E1017" s="1093"/>
      <c r="F1017" s="1093"/>
      <c r="G1017" s="1093"/>
      <c r="H1017" s="1093"/>
      <c r="I1017" s="1093"/>
      <c r="J1017" s="1093"/>
      <c r="K1017" s="1093"/>
      <c r="L1017" s="1093"/>
      <c r="M1017" s="1093"/>
      <c r="N1017" s="1093"/>
      <c r="O1017" s="1094"/>
    </row>
    <row r="1018" spans="1:16" ht="36" customHeight="1">
      <c r="A1018" s="1084"/>
      <c r="B1018" s="352"/>
      <c r="C1018" s="1095" t="s">
        <v>188</v>
      </c>
      <c r="D1018" s="1096"/>
      <c r="E1018" s="1096"/>
      <c r="F1018" s="1096"/>
      <c r="G1018" s="1097"/>
      <c r="H1018" s="1104" t="s">
        <v>161</v>
      </c>
      <c r="I1018" s="1104"/>
      <c r="J1018" s="1107">
        <f>VLOOKUP($A1015,'Class-9'!$B$9:$K$108,6)</f>
        <v>0</v>
      </c>
      <c r="K1018" s="1108"/>
      <c r="L1018" s="1113" t="s">
        <v>77</v>
      </c>
      <c r="M1018" s="1114"/>
      <c r="N1018" s="1115" t="str">
        <f>Master!$E$14</f>
        <v>08151106901</v>
      </c>
      <c r="O1018" s="1116"/>
    </row>
    <row r="1019" spans="1:16" ht="36" customHeight="1">
      <c r="A1019" s="1084"/>
      <c r="B1019" s="47"/>
      <c r="C1019" s="1098"/>
      <c r="D1019" s="1099"/>
      <c r="E1019" s="1099"/>
      <c r="F1019" s="1099"/>
      <c r="G1019" s="1100"/>
      <c r="H1019" s="1105"/>
      <c r="I1019" s="1105"/>
      <c r="J1019" s="1109"/>
      <c r="K1019" s="1110"/>
      <c r="L1019" s="1071" t="s">
        <v>73</v>
      </c>
      <c r="M1019" s="1072"/>
      <c r="N1019" s="1072"/>
      <c r="O1019" s="1073"/>
      <c r="P1019" s="165" t="s">
        <v>196</v>
      </c>
    </row>
    <row r="1020" spans="1:16" ht="36" customHeight="1" thickBot="1">
      <c r="A1020" s="1084"/>
      <c r="B1020" s="47"/>
      <c r="C1020" s="1101"/>
      <c r="D1020" s="1102"/>
      <c r="E1020" s="1102"/>
      <c r="F1020" s="1102"/>
      <c r="G1020" s="1103"/>
      <c r="H1020" s="1106"/>
      <c r="I1020" s="1106"/>
      <c r="J1020" s="1111"/>
      <c r="K1020" s="1112"/>
      <c r="L1020" s="1074" t="s">
        <v>57</v>
      </c>
      <c r="M1020" s="1075"/>
      <c r="N1020" s="1076" t="str">
        <f>Master!$E$6</f>
        <v>2021-22</v>
      </c>
      <c r="O1020" s="1077"/>
    </row>
    <row r="1021" spans="1:16" ht="42.75" customHeight="1">
      <c r="A1021" s="1084"/>
      <c r="B1021" s="49" t="s">
        <v>79</v>
      </c>
      <c r="C1021" s="1255" t="s">
        <v>22</v>
      </c>
      <c r="D1021" s="1256"/>
      <c r="E1021" s="1256"/>
      <c r="F1021" s="1257"/>
      <c r="G1021" s="485" t="s">
        <v>186</v>
      </c>
      <c r="H1021" s="1258">
        <f>VLOOKUP($A1015,'Class-9'!$B$9:$EX$108,4,0)</f>
        <v>0</v>
      </c>
      <c r="I1021" s="1258"/>
      <c r="J1021" s="1258"/>
      <c r="K1021" s="1258"/>
      <c r="L1021" s="1258"/>
      <c r="M1021" s="1258"/>
      <c r="N1021" s="1258"/>
      <c r="O1021" s="1259"/>
    </row>
    <row r="1022" spans="1:16" ht="42.75" customHeight="1">
      <c r="A1022" s="1084"/>
      <c r="B1022" s="49" t="s">
        <v>79</v>
      </c>
      <c r="C1022" s="1260" t="s">
        <v>24</v>
      </c>
      <c r="D1022" s="1261"/>
      <c r="E1022" s="1261"/>
      <c r="F1022" s="1262"/>
      <c r="G1022" s="486" t="s">
        <v>186</v>
      </c>
      <c r="H1022" s="1265">
        <f>VLOOKUP($A1015,'Class-9'!$B$9:$EX$108,7,0)</f>
        <v>0</v>
      </c>
      <c r="I1022" s="1265"/>
      <c r="J1022" s="1265"/>
      <c r="K1022" s="1265"/>
      <c r="L1022" s="1265"/>
      <c r="M1022" s="1265"/>
      <c r="N1022" s="1265"/>
      <c r="O1022" s="1266"/>
    </row>
    <row r="1023" spans="1:16" ht="42.75" customHeight="1">
      <c r="A1023" s="1084"/>
      <c r="B1023" s="49" t="s">
        <v>79</v>
      </c>
      <c r="C1023" s="1260" t="s">
        <v>25</v>
      </c>
      <c r="D1023" s="1261"/>
      <c r="E1023" s="1261"/>
      <c r="F1023" s="1262"/>
      <c r="G1023" s="486" t="s">
        <v>186</v>
      </c>
      <c r="H1023" s="1265">
        <f>VLOOKUP($A1015,'Class-9'!$B$9:$EX$108,8,0)</f>
        <v>0</v>
      </c>
      <c r="I1023" s="1265"/>
      <c r="J1023" s="1265"/>
      <c r="K1023" s="1265"/>
      <c r="L1023" s="1265"/>
      <c r="M1023" s="1265"/>
      <c r="N1023" s="1265"/>
      <c r="O1023" s="1266"/>
    </row>
    <row r="1024" spans="1:16" ht="42.75" customHeight="1">
      <c r="A1024" s="1084"/>
      <c r="B1024" s="49" t="s">
        <v>79</v>
      </c>
      <c r="C1024" s="1260" t="s">
        <v>58</v>
      </c>
      <c r="D1024" s="1261"/>
      <c r="E1024" s="1261"/>
      <c r="F1024" s="1262"/>
      <c r="G1024" s="486" t="s">
        <v>186</v>
      </c>
      <c r="H1024" s="1265">
        <f>VLOOKUP($A1015,'Class-9'!$B$9:$EX$108,9,0)</f>
        <v>0</v>
      </c>
      <c r="I1024" s="1265"/>
      <c r="J1024" s="1265"/>
      <c r="K1024" s="1265"/>
      <c r="L1024" s="1265"/>
      <c r="M1024" s="1265"/>
      <c r="N1024" s="1265"/>
      <c r="O1024" s="1266"/>
    </row>
    <row r="1025" spans="1:15" ht="42.75" customHeight="1">
      <c r="A1025" s="1084"/>
      <c r="B1025" s="49" t="s">
        <v>79</v>
      </c>
      <c r="C1025" s="1260" t="s">
        <v>59</v>
      </c>
      <c r="D1025" s="1261"/>
      <c r="E1025" s="1261"/>
      <c r="F1025" s="1262"/>
      <c r="G1025" s="486" t="s">
        <v>186</v>
      </c>
      <c r="H1025" s="1281" t="str">
        <f>CONCATENATE('Class-9'!$G$4,'Class-9'!$J$4)</f>
        <v>9(A)</v>
      </c>
      <c r="I1025" s="1265"/>
      <c r="J1025" s="1265"/>
      <c r="K1025" s="1265"/>
      <c r="L1025" s="1265"/>
      <c r="M1025" s="1265"/>
      <c r="N1025" s="1265"/>
      <c r="O1025" s="1266"/>
    </row>
    <row r="1026" spans="1:15" ht="42.75" customHeight="1" thickBot="1">
      <c r="A1026" s="1084"/>
      <c r="B1026" s="49" t="s">
        <v>79</v>
      </c>
      <c r="C1026" s="1282" t="s">
        <v>27</v>
      </c>
      <c r="D1026" s="1283"/>
      <c r="E1026" s="1283"/>
      <c r="F1026" s="1284"/>
      <c r="G1026" s="487" t="s">
        <v>186</v>
      </c>
      <c r="H1026" s="1285">
        <f>VLOOKUP($A1015,'Class-9'!$B$9:$EX$108,10,0)</f>
        <v>0</v>
      </c>
      <c r="I1026" s="1285"/>
      <c r="J1026" s="1285"/>
      <c r="K1026" s="1285"/>
      <c r="L1026" s="1285"/>
      <c r="M1026" s="1285"/>
      <c r="N1026" s="1285"/>
      <c r="O1026" s="1286"/>
    </row>
    <row r="1027" spans="1:15" ht="42.75" customHeight="1">
      <c r="A1027" s="1084"/>
      <c r="B1027" s="60" t="s">
        <v>79</v>
      </c>
      <c r="C1027" s="1287" t="s">
        <v>60</v>
      </c>
      <c r="D1027" s="1288"/>
      <c r="E1027" s="1267" t="s">
        <v>83</v>
      </c>
      <c r="F1027" s="1267" t="s">
        <v>84</v>
      </c>
      <c r="G1027" s="1274" t="s">
        <v>33</v>
      </c>
      <c r="H1027" s="1276" t="s">
        <v>61</v>
      </c>
      <c r="I1027" s="1276"/>
      <c r="J1027" s="1277"/>
      <c r="K1027" s="1278" t="s">
        <v>100</v>
      </c>
      <c r="L1027" s="1279"/>
      <c r="M1027" s="1280"/>
      <c r="N1027" s="1267" t="s">
        <v>91</v>
      </c>
      <c r="O1027" s="1269" t="s">
        <v>209</v>
      </c>
    </row>
    <row r="1028" spans="1:15" ht="42.75" customHeight="1">
      <c r="A1028" s="1084"/>
      <c r="B1028" s="60"/>
      <c r="C1028" s="1289"/>
      <c r="D1028" s="1290"/>
      <c r="E1028" s="1268"/>
      <c r="F1028" s="1268"/>
      <c r="G1028" s="1275"/>
      <c r="H1028" s="479" t="s">
        <v>32</v>
      </c>
      <c r="I1028" s="480" t="s">
        <v>199</v>
      </c>
      <c r="J1028" s="481" t="s">
        <v>33</v>
      </c>
      <c r="K1028" s="479" t="s">
        <v>32</v>
      </c>
      <c r="L1028" s="480" t="s">
        <v>199</v>
      </c>
      <c r="M1028" s="481" t="s">
        <v>33</v>
      </c>
      <c r="N1028" s="1268"/>
      <c r="O1028" s="1270"/>
    </row>
    <row r="1029" spans="1:15" ht="42.75" customHeight="1" thickBot="1">
      <c r="A1029" s="1084"/>
      <c r="B1029" s="60" t="s">
        <v>79</v>
      </c>
      <c r="C1029" s="1272" t="s">
        <v>62</v>
      </c>
      <c r="D1029" s="1273"/>
      <c r="E1029" s="346">
        <f>'Class-9'!$L$7</f>
        <v>20</v>
      </c>
      <c r="F1029" s="346">
        <f>'Class-9'!$M$7</f>
        <v>20</v>
      </c>
      <c r="G1029" s="348">
        <f>SUM(E1029:F1029)</f>
        <v>40</v>
      </c>
      <c r="H1029" s="346">
        <f>'Class-9'!$O$7</f>
        <v>48</v>
      </c>
      <c r="I1029" s="346">
        <f>'Class-9'!$P$7</f>
        <v>12</v>
      </c>
      <c r="J1029" s="348">
        <f>SUM(H1029:I1029)</f>
        <v>60</v>
      </c>
      <c r="K1029" s="346">
        <f>'Class-9'!$R$7</f>
        <v>80</v>
      </c>
      <c r="L1029" s="346">
        <f>'Class-9'!$S$7</f>
        <v>20</v>
      </c>
      <c r="M1029" s="348">
        <f>SUM(K1029:L1029)</f>
        <v>100</v>
      </c>
      <c r="N1029" s="191">
        <f>SUM(G1029,J1029,M1029)</f>
        <v>200</v>
      </c>
      <c r="O1029" s="1271"/>
    </row>
    <row r="1030" spans="1:15" ht="42.75" customHeight="1">
      <c r="A1030" s="1084"/>
      <c r="B1030" s="60" t="s">
        <v>79</v>
      </c>
      <c r="C1030" s="1141" t="str">
        <f>'Class-9'!$L$3</f>
        <v>HINDI</v>
      </c>
      <c r="D1030" s="1142"/>
      <c r="E1030" s="493">
        <f>IF($J1018="TC",0,IF($J1018="Nso",0,VLOOKUP($A1015,'Class-9'!$B$9:$EX$108,11,0)))</f>
        <v>0</v>
      </c>
      <c r="F1030" s="493">
        <f>IF($J1018="TC",0,IF($J1018="Nso",0,VLOOKUP($A1015,'Class-9'!$B$9:$EX$108,12,0)))</f>
        <v>0</v>
      </c>
      <c r="G1030" s="494">
        <f>E1030+F1030</f>
        <v>0</v>
      </c>
      <c r="H1030" s="493">
        <f>IF($J1018="TC",0,IF($J1018="Nso",0,VLOOKUP($A1015,'Class-9'!$B$9:$EX$108,14,0)))</f>
        <v>0</v>
      </c>
      <c r="I1030" s="493">
        <f>IF($J1018="TC",0,IF($J1018="Nso",0,VLOOKUP($A1015,'Class-9'!$B$9:$EX$108,15,0)))</f>
        <v>0</v>
      </c>
      <c r="J1030" s="494">
        <f>H1030+I1030</f>
        <v>0</v>
      </c>
      <c r="K1030" s="493">
        <f>IF($J1018="TC",0,IF($J1018="Nso",0,VLOOKUP($A1015,'Class-9'!$B$9:$EX$108,17,0)))</f>
        <v>0</v>
      </c>
      <c r="L1030" s="493">
        <f>IF($J1018="Nso",0,VLOOKUP($A1015,'Class-9'!$B$9:$EX$108,18,0))</f>
        <v>0</v>
      </c>
      <c r="M1030" s="494">
        <f>K1030+L1030</f>
        <v>0</v>
      </c>
      <c r="N1030" s="493">
        <f>G1030+J1030+M1030</f>
        <v>0</v>
      </c>
      <c r="O1030" s="495" t="str">
        <f>IF($J1018="TC",0,IF($J1018="Nso",0,VLOOKUP($A1015,'Class-9'!$B$9:$EX$108,24,0)))</f>
        <v/>
      </c>
    </row>
    <row r="1031" spans="1:15" ht="42.75" customHeight="1">
      <c r="A1031" s="1084"/>
      <c r="B1031" s="60" t="s">
        <v>79</v>
      </c>
      <c r="C1031" s="1143" t="str">
        <f>'Class-9'!$Z$3</f>
        <v>ENGLISH</v>
      </c>
      <c r="D1031" s="1144"/>
      <c r="E1031" s="493">
        <f>IF($J1018="TC",0,IF($J1018="Nso",0,VLOOKUP($A1015,'Class-9'!$B$9:$EX$108,25,0)))</f>
        <v>0</v>
      </c>
      <c r="F1031" s="493">
        <f>IF($J1018="TC",0,IF($J1018="Nso",0,VLOOKUP($A1015,'Class-9'!$B$9:$EX$108,26,0)))</f>
        <v>0</v>
      </c>
      <c r="G1031" s="496">
        <f t="shared" ref="G1031:G1035" si="104">E1031+F1031</f>
        <v>0</v>
      </c>
      <c r="H1031" s="497">
        <f>IF($J1018="TC",0,IF($J1018="Nso",0,VLOOKUP($A1015,'Class-9'!$B$9:$EX$108,28,0)))</f>
        <v>0</v>
      </c>
      <c r="I1031" s="493">
        <f>IF($J1018="TC",0,IF($J1018="Nso",0,VLOOKUP($A1015,'Class-9'!$B$9:$EX$108,29,0)))</f>
        <v>0</v>
      </c>
      <c r="J1031" s="496">
        <f t="shared" ref="J1031:J1035" si="105">H1031+I1031</f>
        <v>0</v>
      </c>
      <c r="K1031" s="493">
        <f>IF($J1018="TC",0,IF($J1018="Nso",0,VLOOKUP($A1015,'Class-9'!$B$9:$EX$108,31,0)))</f>
        <v>0</v>
      </c>
      <c r="L1031" s="493">
        <f>IF($J1018="Nso",0,VLOOKUP($A1015,'Class-9'!$B$9:$EX$108,32,0))</f>
        <v>0</v>
      </c>
      <c r="M1031" s="496">
        <f t="shared" ref="M1031:M1035" si="106">K1031+L1031</f>
        <v>0</v>
      </c>
      <c r="N1031" s="493">
        <f t="shared" ref="N1031:N1035" si="107">G1031+J1031+M1031</f>
        <v>0</v>
      </c>
      <c r="O1031" s="495" t="str">
        <f>IF($J1018="TC",0,IF($J1018="Nso",0,VLOOKUP($A1015,'Class-9'!$B$9:$EX$108,38,0)))</f>
        <v/>
      </c>
    </row>
    <row r="1032" spans="1:15" ht="42.75" customHeight="1">
      <c r="A1032" s="1084"/>
      <c r="B1032" s="60" t="s">
        <v>79</v>
      </c>
      <c r="C1032" s="1143" t="str">
        <f>'Class-9'!$AN$3</f>
        <v>SANSKRIT</v>
      </c>
      <c r="D1032" s="1144"/>
      <c r="E1032" s="493">
        <f>IF($J1018="TC",0,IF($J1018="Nso",0,VLOOKUP($A1015,'Class-9'!$B$9:$EX$108,39,0)))</f>
        <v>0</v>
      </c>
      <c r="F1032" s="493">
        <f>IF($J1018="TC",0,IF($J1018="TC",0,IF($J1018="Nso",0,VLOOKUP($A1015,'Class-9'!$B$9:$EX$108,40,0))))</f>
        <v>0</v>
      </c>
      <c r="G1032" s="496">
        <f t="shared" si="104"/>
        <v>0</v>
      </c>
      <c r="H1032" s="497">
        <f>IF($J1018="TC",0,IF($J1018="Nso",0,VLOOKUP($A1015,'Class-9'!$B$9:$EX$108,42,0)))</f>
        <v>0</v>
      </c>
      <c r="I1032" s="493">
        <f>IF($J1018="TC",0,IF($J1018="Nso",0,VLOOKUP($A1015,'Class-9'!$B$9:$EX$108,43,0)))</f>
        <v>0</v>
      </c>
      <c r="J1032" s="496">
        <f t="shared" si="105"/>
        <v>0</v>
      </c>
      <c r="K1032" s="493">
        <f>IF($J1018="TC",0,IF($J1018="Nso",0,VLOOKUP($A1015,'Class-9'!$B$9:$EX$108,45,0)))</f>
        <v>0</v>
      </c>
      <c r="L1032" s="493">
        <f>IF($J1018="Nso",0,VLOOKUP($A1015,'Class-9'!$B$9:$EX$108,46,0))</f>
        <v>0</v>
      </c>
      <c r="M1032" s="496">
        <f t="shared" si="106"/>
        <v>0</v>
      </c>
      <c r="N1032" s="493">
        <f t="shared" si="107"/>
        <v>0</v>
      </c>
      <c r="O1032" s="495" t="str">
        <f>IF($J1018="TC",0,IF($J1018="Nso",0,VLOOKUP($A1015,'Class-9'!$B$9:$EX$108,52,0)))</f>
        <v/>
      </c>
    </row>
    <row r="1033" spans="1:15" ht="42.75" customHeight="1">
      <c r="A1033" s="1084"/>
      <c r="B1033" s="60" t="s">
        <v>79</v>
      </c>
      <c r="C1033" s="1143" t="str">
        <f>'Class-9'!$BB$3</f>
        <v>SCIENCE</v>
      </c>
      <c r="D1033" s="1144"/>
      <c r="E1033" s="493">
        <f>IF($J1018="TC",0,IF($J1018="Nso",0,VLOOKUP($A1015,'Class-9'!$B$9:$EX$108,53,0)))</f>
        <v>0</v>
      </c>
      <c r="F1033" s="493">
        <f>IF($J1018="TC",0,IF($J1018="Nso",0,VLOOKUP($A1015,'Class-9'!$B$9:$EX$108,54,0)))</f>
        <v>0</v>
      </c>
      <c r="G1033" s="496">
        <f t="shared" si="104"/>
        <v>0</v>
      </c>
      <c r="H1033" s="497">
        <f>IF($J1018="TC",0,IF($J1018="Nso",0,VLOOKUP($A1015,'Class-9'!$B$9:$EX$108,56,0)))</f>
        <v>0</v>
      </c>
      <c r="I1033" s="493">
        <f>IF($J1018="TC",0,IF($J1018="Nso",0,VLOOKUP($A1015,'Class-9'!$B$9:$EX$108,57,0)))</f>
        <v>0</v>
      </c>
      <c r="J1033" s="496">
        <f t="shared" si="105"/>
        <v>0</v>
      </c>
      <c r="K1033" s="493">
        <f>IF($J1018="TC",0,IF($J1018="Nso",0,VLOOKUP($A1015,'Class-9'!$B$9:$EX$108,59,0)))</f>
        <v>0</v>
      </c>
      <c r="L1033" s="493">
        <f>IF($J1018="Nso",0,VLOOKUP($A1015,'Class-9'!$B$9:$EX$108,60,0))</f>
        <v>0</v>
      </c>
      <c r="M1033" s="496">
        <f t="shared" si="106"/>
        <v>0</v>
      </c>
      <c r="N1033" s="493">
        <f t="shared" si="107"/>
        <v>0</v>
      </c>
      <c r="O1033" s="495" t="str">
        <f>IF($J1018="TC",0,IF($J1018="Nso",0,VLOOKUP($A1015,'Class-9'!$B$9:$EX$108,66,0)))</f>
        <v/>
      </c>
    </row>
    <row r="1034" spans="1:15" ht="42.75" customHeight="1">
      <c r="A1034" s="1084"/>
      <c r="B1034" s="60" t="s">
        <v>79</v>
      </c>
      <c r="C1034" s="1143" t="str">
        <f>'Class-9'!$BP$3</f>
        <v>MATHEMATICS</v>
      </c>
      <c r="D1034" s="1144"/>
      <c r="E1034" s="493">
        <f>IF($J1018="TC",0,IF($J1018="Nso",0,VLOOKUP($A1015,'Class-9'!$B$9:$EX$108,67,0)))</f>
        <v>0</v>
      </c>
      <c r="F1034" s="493">
        <f>IF($J1018="TC",0,IF($J1018="Nso",0,VLOOKUP($A1015,'Class-9'!$B$9:$EX$108,68,0)))</f>
        <v>0</v>
      </c>
      <c r="G1034" s="496">
        <f t="shared" si="104"/>
        <v>0</v>
      </c>
      <c r="H1034" s="497">
        <f>IF($J1018="TC",0,IF($J1018="Nso",0,VLOOKUP($A1015,'Class-9'!$B$9:$EX$108,70,0)))</f>
        <v>0</v>
      </c>
      <c r="I1034" s="493">
        <f>IF($J1018="TC",0,IF($J1018="Nso",0,VLOOKUP($A1015,'Class-9'!$B$9:$EX$108,71,0)))</f>
        <v>0</v>
      </c>
      <c r="J1034" s="496">
        <f t="shared" si="105"/>
        <v>0</v>
      </c>
      <c r="K1034" s="493">
        <f>IF($J1018="TC",0,IF($J1018="Nso",0,VLOOKUP($A1015,'Class-9'!$B$9:$EX$108,73,0)))</f>
        <v>0</v>
      </c>
      <c r="L1034" s="493">
        <f>IF($J1018="Nso",0,VLOOKUP($A1015,'Class-9'!$B$9:$EX$108,74,0))</f>
        <v>0</v>
      </c>
      <c r="M1034" s="496">
        <f t="shared" si="106"/>
        <v>0</v>
      </c>
      <c r="N1034" s="493">
        <f t="shared" si="107"/>
        <v>0</v>
      </c>
      <c r="O1034" s="495" t="str">
        <f>IF($J1018="TC",0,IF($J1018="Nso",0,VLOOKUP($A1015,'Class-9'!$B$9:$EX$108,80,0)))</f>
        <v/>
      </c>
    </row>
    <row r="1035" spans="1:15" ht="42.75" customHeight="1" thickBot="1">
      <c r="A1035" s="1084"/>
      <c r="B1035" s="60" t="s">
        <v>79</v>
      </c>
      <c r="C1035" s="1117" t="str">
        <f>'Class-9'!$CD$3</f>
        <v>SOCIAL SCIENCE</v>
      </c>
      <c r="D1035" s="1118"/>
      <c r="E1035" s="493">
        <f>IF($J1018="TC",0,IF($J1018="Nso",0,VLOOKUP($A1015,'Class-9'!$B$9:$EX$108,81,0)))</f>
        <v>0</v>
      </c>
      <c r="F1035" s="493">
        <f>IF($J1018="TC",0,IF($J1018="Nso",0,VLOOKUP($A1015,'Class-9'!$B$9:$EX$108,82,0)))</f>
        <v>0</v>
      </c>
      <c r="G1035" s="498">
        <f t="shared" si="104"/>
        <v>0</v>
      </c>
      <c r="H1035" s="499">
        <f>IF($J1018="TC",0,IF($J1018="Nso",0,VLOOKUP($A1015,'Class-9'!$B$9:$EX$108,84,0)))</f>
        <v>0</v>
      </c>
      <c r="I1035" s="493">
        <f>IF($J1018="TC",0,IF($J1018="Nso",0,VLOOKUP($A1015,'Class-9'!$B$9:$EX$108,85,0)))</f>
        <v>0</v>
      </c>
      <c r="J1035" s="498">
        <f t="shared" si="105"/>
        <v>0</v>
      </c>
      <c r="K1035" s="493">
        <f>IF($J1018="TC",0,IF($J1018="Nso",0,VLOOKUP($A1015,'Class-9'!$B$9:$EX$108,87,0)))</f>
        <v>0</v>
      </c>
      <c r="L1035" s="493">
        <f>IF($J1018="Nso",0,VLOOKUP($A1015,'Class-9'!$B$9:$EX$108,88,0))</f>
        <v>0</v>
      </c>
      <c r="M1035" s="498">
        <f t="shared" si="106"/>
        <v>0</v>
      </c>
      <c r="N1035" s="493">
        <f t="shared" si="107"/>
        <v>0</v>
      </c>
      <c r="O1035" s="495" t="str">
        <f>IF($J1018="TC",0,IF($J1018="Nso",0,VLOOKUP($A1015,'Class-9'!$B$9:$EX$108,94,0)))</f>
        <v/>
      </c>
    </row>
    <row r="1036" spans="1:15" ht="36" customHeight="1">
      <c r="A1036" s="1084"/>
      <c r="B1036" s="60" t="s">
        <v>79</v>
      </c>
      <c r="C1036" s="1119" t="s">
        <v>92</v>
      </c>
      <c r="D1036" s="1120"/>
      <c r="E1036" s="1121"/>
      <c r="F1036" s="1125" t="s">
        <v>93</v>
      </c>
      <c r="G1036" s="1126"/>
      <c r="H1036" s="1127" t="s">
        <v>94</v>
      </c>
      <c r="I1036" s="1128"/>
      <c r="J1036" s="1129" t="s">
        <v>47</v>
      </c>
      <c r="K1036" s="1130"/>
      <c r="L1036" s="350" t="s">
        <v>114</v>
      </c>
      <c r="M1036" s="1131" t="s">
        <v>45</v>
      </c>
      <c r="N1036" s="1132"/>
      <c r="O1036" s="61" t="s">
        <v>49</v>
      </c>
    </row>
    <row r="1037" spans="1:15" ht="36" customHeight="1" thickBot="1">
      <c r="A1037" s="1084"/>
      <c r="B1037" s="60" t="s">
        <v>79</v>
      </c>
      <c r="C1037" s="1122"/>
      <c r="D1037" s="1123"/>
      <c r="E1037" s="1124"/>
      <c r="F1037" s="1133">
        <f>IF($J1018="TC",0,IF($J1018="Nso",0,VLOOKUP($A1015,'Class-9'!$B$9:$EX$108,146,0)))</f>
        <v>0</v>
      </c>
      <c r="G1037" s="1134"/>
      <c r="H1037" s="1133">
        <f>IF($J1018="TC",0,IF($J1018="Nso",0,VLOOKUP($A1015,'Class-9'!$B$9:$EX$108,147,0)))</f>
        <v>0</v>
      </c>
      <c r="I1037" s="1134"/>
      <c r="J1037" s="1135">
        <f>IF($J1018="TC",0,IF($J1018="Nso",0,VLOOKUP($A1015,'Class-9'!$B$9:$EX$108,148,0)))</f>
        <v>0</v>
      </c>
      <c r="K1037" s="1136"/>
      <c r="L1037" s="349" t="str">
        <f>IF($J1018="TC",0,IF($J1018="Nso",0,VLOOKUP($A1015,'Class-9'!$B$9:$EX$108,149,0)))</f>
        <v/>
      </c>
      <c r="M1037" s="1137" t="str">
        <f>IF($J1018="TC","TC",IF($J1018="Nso","NSO",VLOOKUP($A1015,'Class-9'!$B$9:$EX$108,150,0)))</f>
        <v/>
      </c>
      <c r="N1037" s="1138"/>
      <c r="O1037" s="123" t="str">
        <f>IF($J1018="Nso",0,VLOOKUP($A1015,'Class-9'!$B$9:$EX$108,152,0))</f>
        <v/>
      </c>
    </row>
    <row r="1038" spans="1:15" ht="36" customHeight="1">
      <c r="A1038" s="1084"/>
      <c r="B1038" s="60" t="s">
        <v>79</v>
      </c>
      <c r="C1038" s="1186" t="s">
        <v>65</v>
      </c>
      <c r="D1038" s="1187"/>
      <c r="E1038" s="1187"/>
      <c r="F1038" s="1187"/>
      <c r="G1038" s="1187"/>
      <c r="H1038" s="1188"/>
      <c r="I1038" s="1189" t="s">
        <v>66</v>
      </c>
      <c r="J1038" s="1190"/>
      <c r="K1038" s="1190"/>
      <c r="L1038" s="124">
        <f>VLOOKUP($A1015,'Class-9'!$B$9:$EX$108,143,0)</f>
        <v>0</v>
      </c>
      <c r="M1038" s="1191" t="s">
        <v>126</v>
      </c>
      <c r="N1038" s="1192"/>
      <c r="O1038" s="1193"/>
    </row>
    <row r="1039" spans="1:15" ht="36" customHeight="1" thickBot="1">
      <c r="A1039" s="1084"/>
      <c r="B1039" s="60" t="s">
        <v>79</v>
      </c>
      <c r="C1039" s="1194" t="s">
        <v>60</v>
      </c>
      <c r="D1039" s="1195"/>
      <c r="E1039" s="1195"/>
      <c r="F1039" s="1196" t="s">
        <v>197</v>
      </c>
      <c r="G1039" s="1196"/>
      <c r="H1039" s="351" t="s">
        <v>53</v>
      </c>
      <c r="I1039" s="1197" t="s">
        <v>67</v>
      </c>
      <c r="J1039" s="1198"/>
      <c r="K1039" s="1198"/>
      <c r="L1039" s="174">
        <f>VLOOKUP($A1015,'Class-9'!$B$9:$EX$108,144,0)</f>
        <v>0</v>
      </c>
      <c r="M1039" s="1199" t="str">
        <f>IF($J1018="TC",0,IF($J1018="Nso",0,VLOOKUP($A1015,'Class-9'!$B$9:$EX$108,145,0)))</f>
        <v/>
      </c>
      <c r="N1039" s="1200"/>
      <c r="O1039" s="1201"/>
    </row>
    <row r="1040" spans="1:15" ht="36" customHeight="1">
      <c r="A1040" s="1084"/>
      <c r="B1040" s="60" t="s">
        <v>79</v>
      </c>
      <c r="C1040" s="1194"/>
      <c r="D1040" s="1195"/>
      <c r="E1040" s="1195"/>
      <c r="F1040" s="1196"/>
      <c r="G1040" s="1196"/>
      <c r="H1040" s="490" t="s">
        <v>203</v>
      </c>
      <c r="I1040" s="1202" t="s">
        <v>68</v>
      </c>
      <c r="J1040" s="1203"/>
      <c r="K1040" s="1203"/>
      <c r="L1040" s="1204">
        <f>IF($J1018="TC","Transferred",IF($J1018="Nso","NameSeparated",VLOOKUP($A1015,'Class-9'!$B$9:$EX$108,153,0)))</f>
        <v>0</v>
      </c>
      <c r="M1040" s="1204"/>
      <c r="N1040" s="1204"/>
      <c r="O1040" s="1205"/>
    </row>
    <row r="1041" spans="1:15" s="489" customFormat="1" ht="28.5" customHeight="1">
      <c r="A1041" s="1084"/>
      <c r="B1041" s="488" t="s">
        <v>79</v>
      </c>
      <c r="C1041" s="1242" t="str">
        <f>'Class-9'!$CR$3</f>
        <v>Foundation Of Information Tech.</v>
      </c>
      <c r="D1041" s="1243"/>
      <c r="E1041" s="1244"/>
      <c r="F1041" s="1245" t="str">
        <f>IF($J1018="TC",0,IF($J1018="Nso",0,VLOOKUP($A1015,'Class-9'!$B$9:$GA$108,170,0)))</f>
        <v>0/200</v>
      </c>
      <c r="G1041" s="1245"/>
      <c r="H1041" s="491">
        <f>IF($J1018="TC",0,IF($J1018="Nso",0,VLOOKUP($A1015,'Class-9'!$B$9:$GA$108,106,0)))</f>
        <v>0</v>
      </c>
      <c r="I1041" s="1170" t="s">
        <v>81</v>
      </c>
      <c r="J1041" s="1171"/>
      <c r="K1041" s="1171"/>
      <c r="L1041" s="1172">
        <f>'Class-9'!$T$2</f>
        <v>44676</v>
      </c>
      <c r="M1041" s="1173"/>
      <c r="N1041" s="1173"/>
      <c r="O1041" s="1174"/>
    </row>
    <row r="1042" spans="1:15" s="489" customFormat="1" ht="28.5" customHeight="1">
      <c r="A1042" s="1084"/>
      <c r="B1042" s="488" t="s">
        <v>79</v>
      </c>
      <c r="C1042" s="1175" t="str">
        <f>'Class-9'!$DD$3</f>
        <v>Health &amp; Phy. Edu.</v>
      </c>
      <c r="D1042" s="1169"/>
      <c r="E1042" s="1169"/>
      <c r="F1042" s="1263" t="str">
        <f>IF($J1018="TC",0,IF($J1018="Nso",0,VLOOKUP($A1015,'Class-9'!$B$9:$GA$108,174,0)))</f>
        <v>0/200</v>
      </c>
      <c r="G1042" s="1264"/>
      <c r="H1042" s="491">
        <f>IF($J1018="TC",0,IF($J1018="Nso",0,VLOOKUP($A1015,'Class-9'!$B$9:$GA$108,118,0)))</f>
        <v>0</v>
      </c>
      <c r="I1042" s="1178"/>
      <c r="J1042" s="1179"/>
      <c r="K1042" s="1179"/>
      <c r="L1042" s="1179"/>
      <c r="M1042" s="1179"/>
      <c r="N1042" s="1179"/>
      <c r="O1042" s="1180"/>
    </row>
    <row r="1043" spans="1:15" s="489" customFormat="1" ht="28.5" customHeight="1">
      <c r="A1043" s="1084"/>
      <c r="B1043" s="488" t="s">
        <v>79</v>
      </c>
      <c r="C1043" s="1184" t="str">
        <f>'Class-9'!$DP$3</f>
        <v>S.U.P.W.</v>
      </c>
      <c r="D1043" s="1185"/>
      <c r="E1043" s="1185"/>
      <c r="F1043" s="1263" t="str">
        <f>IF($J1018="TC",0,IF($J1018="Nso",0,VLOOKUP($A1015,'Class-9'!$B$9:$GA$108,178,0)))</f>
        <v>0/100</v>
      </c>
      <c r="G1043" s="1264"/>
      <c r="H1043" s="491">
        <f>IF($J1018="TC",0,IF($J1018="Nso",0,VLOOKUP($A1015,'Class-9'!$B$9:$GA$108,124,0)))</f>
        <v>0</v>
      </c>
      <c r="I1043" s="1181"/>
      <c r="J1043" s="1182"/>
      <c r="K1043" s="1182"/>
      <c r="L1043" s="1182"/>
      <c r="M1043" s="1182"/>
      <c r="N1043" s="1182"/>
      <c r="O1043" s="1183"/>
    </row>
    <row r="1044" spans="1:15" s="489" customFormat="1" ht="28.5" customHeight="1">
      <c r="A1044" s="1084"/>
      <c r="B1044" s="488"/>
      <c r="C1044" s="1184" t="str">
        <f>'Class-9'!$DV$3</f>
        <v>ART EDUCATION</v>
      </c>
      <c r="D1044" s="1185"/>
      <c r="E1044" s="1185"/>
      <c r="F1044" s="1263" t="str">
        <f>IF($J1017="TC",0,IF($J1017="Nso",0,VLOOKUP($A1015,'Class-9'!$B$9:$GA$108,182,0)))</f>
        <v>0/100</v>
      </c>
      <c r="G1044" s="1264"/>
      <c r="H1044" s="491">
        <f>IF($J1017="TC",0,IF($J1017="Nso",0,VLOOKUP($A1015,'Class-9'!$B$9:$GA$108,130,0)))</f>
        <v>0</v>
      </c>
      <c r="I1044" s="1237" t="s">
        <v>95</v>
      </c>
      <c r="J1044" s="1221"/>
      <c r="K1044" s="1221"/>
      <c r="L1044" s="1221"/>
      <c r="M1044" s="1221"/>
      <c r="N1044" s="1221"/>
      <c r="O1044" s="1222"/>
    </row>
    <row r="1045" spans="1:15" s="489" customFormat="1" ht="28.5" customHeight="1" thickBot="1">
      <c r="A1045" s="1084"/>
      <c r="B1045" s="488" t="s">
        <v>79</v>
      </c>
      <c r="C1045" s="1238" t="str">
        <f>'Class-9'!$EB$3</f>
        <v>H &amp; C RAJ</v>
      </c>
      <c r="D1045" s="1239"/>
      <c r="E1045" s="1239"/>
      <c r="F1045" s="1251" t="str">
        <f>IF($J1018="TC",0,IF($J1018="Nso",0,VLOOKUP($A1015,'Class-9'!$B$9:$GZ$108,186,0)))</f>
        <v>0/200</v>
      </c>
      <c r="G1045" s="1252"/>
      <c r="H1045" s="492">
        <f>IF($J1018="TC",0,IF($J1018="Nso",0,VLOOKUP($A1015,'Class-9'!$B$9:$GAZ$108,142,0)))</f>
        <v>0</v>
      </c>
      <c r="I1045" s="1237" t="s">
        <v>74</v>
      </c>
      <c r="J1045" s="1221"/>
      <c r="K1045" s="1221"/>
      <c r="L1045" s="1221"/>
      <c r="M1045" s="1221"/>
      <c r="N1045" s="1221"/>
      <c r="O1045" s="1222"/>
    </row>
    <row r="1046" spans="1:15" ht="28.5" customHeight="1">
      <c r="A1046" s="1084"/>
      <c r="B1046" s="49" t="s">
        <v>79</v>
      </c>
      <c r="C1046" s="1209" t="s">
        <v>205</v>
      </c>
      <c r="D1046" s="1210"/>
      <c r="E1046" s="1211"/>
      <c r="F1046" s="1253" t="s">
        <v>206</v>
      </c>
      <c r="G1046" s="1254"/>
      <c r="H1046" s="500" t="s">
        <v>34</v>
      </c>
      <c r="I1046" s="1220" t="s">
        <v>75</v>
      </c>
      <c r="J1046" s="1221"/>
      <c r="K1046" s="1221"/>
      <c r="L1046" s="1221"/>
      <c r="M1046" s="1221"/>
      <c r="N1046" s="1221"/>
      <c r="O1046" s="1222"/>
    </row>
    <row r="1047" spans="1:15" ht="28.5" customHeight="1">
      <c r="A1047" s="1084"/>
      <c r="B1047" s="49" t="s">
        <v>79</v>
      </c>
      <c r="C1047" s="1212"/>
      <c r="D1047" s="1213"/>
      <c r="E1047" s="1214"/>
      <c r="F1047" s="1246" t="s">
        <v>207</v>
      </c>
      <c r="G1047" s="1247"/>
      <c r="H1047" s="501" t="s">
        <v>204</v>
      </c>
      <c r="I1047" s="1225" t="s">
        <v>76</v>
      </c>
      <c r="J1047" s="1226"/>
      <c r="K1047" s="1226"/>
      <c r="L1047" s="1226"/>
      <c r="M1047" s="1226"/>
      <c r="N1047" s="1226"/>
      <c r="O1047" s="1227"/>
    </row>
    <row r="1048" spans="1:15" ht="28.5" customHeight="1">
      <c r="A1048" s="1084"/>
      <c r="B1048" s="49" t="s">
        <v>79</v>
      </c>
      <c r="C1048" s="1212"/>
      <c r="D1048" s="1213"/>
      <c r="E1048" s="1214"/>
      <c r="F1048" s="1246" t="s">
        <v>211</v>
      </c>
      <c r="G1048" s="1247"/>
      <c r="H1048" s="501" t="s">
        <v>69</v>
      </c>
      <c r="I1048" s="1228"/>
      <c r="J1048" s="1229"/>
      <c r="K1048" s="1229"/>
      <c r="L1048" s="1229"/>
      <c r="M1048" s="1229"/>
      <c r="N1048" s="1229"/>
      <c r="O1048" s="1230"/>
    </row>
    <row r="1049" spans="1:15" ht="28.5" customHeight="1">
      <c r="A1049" s="1084"/>
      <c r="B1049" s="49" t="s">
        <v>79</v>
      </c>
      <c r="C1049" s="1212"/>
      <c r="D1049" s="1213"/>
      <c r="E1049" s="1214"/>
      <c r="F1049" s="1246" t="s">
        <v>212</v>
      </c>
      <c r="G1049" s="1247"/>
      <c r="H1049" s="501" t="s">
        <v>70</v>
      </c>
      <c r="I1049" s="1228"/>
      <c r="J1049" s="1229"/>
      <c r="K1049" s="1229"/>
      <c r="L1049" s="1229"/>
      <c r="M1049" s="1229"/>
      <c r="N1049" s="1229"/>
      <c r="O1049" s="1230"/>
    </row>
    <row r="1050" spans="1:15" ht="28.5" customHeight="1">
      <c r="A1050" s="1084"/>
      <c r="B1050" s="49" t="s">
        <v>79</v>
      </c>
      <c r="C1050" s="1212"/>
      <c r="D1050" s="1213"/>
      <c r="E1050" s="1214"/>
      <c r="F1050" s="1246" t="s">
        <v>125</v>
      </c>
      <c r="G1050" s="1247"/>
      <c r="H1050" s="501" t="s">
        <v>72</v>
      </c>
      <c r="I1050" s="1231" t="s">
        <v>96</v>
      </c>
      <c r="J1050" s="1232"/>
      <c r="K1050" s="1232"/>
      <c r="L1050" s="1232"/>
      <c r="M1050" s="1232"/>
      <c r="N1050" s="1232"/>
      <c r="O1050" s="1233"/>
    </row>
    <row r="1051" spans="1:15" ht="28.5" customHeight="1" thickBot="1">
      <c r="A1051" s="1084"/>
      <c r="B1051" s="62" t="s">
        <v>79</v>
      </c>
      <c r="C1051" s="1215"/>
      <c r="D1051" s="1216"/>
      <c r="E1051" s="1217"/>
      <c r="F1051" s="1248" t="s">
        <v>208</v>
      </c>
      <c r="G1051" s="1249"/>
      <c r="H1051" s="502" t="s">
        <v>71</v>
      </c>
      <c r="I1051" s="1234"/>
      <c r="J1051" s="1235"/>
      <c r="K1051" s="1235"/>
      <c r="L1051" s="1235"/>
      <c r="M1051" s="1235"/>
      <c r="N1051" s="1235"/>
      <c r="O1051" s="1236"/>
    </row>
    <row r="1052" spans="1:15" ht="117.75" customHeight="1" thickTop="1">
      <c r="A1052" s="1250"/>
      <c r="B1052" s="1250"/>
      <c r="C1052" s="1250"/>
      <c r="D1052" s="1250"/>
      <c r="E1052" s="1250"/>
      <c r="F1052" s="1250"/>
      <c r="G1052" s="1250"/>
      <c r="H1052" s="1250"/>
      <c r="I1052" s="1250"/>
      <c r="J1052" s="1250"/>
      <c r="K1052" s="1250"/>
      <c r="L1052" s="1250"/>
      <c r="M1052" s="1250"/>
      <c r="N1052" s="1250"/>
      <c r="O1052" s="1250"/>
    </row>
    <row r="1053" spans="1:15">
      <c r="B1053" s="505"/>
      <c r="C1053" s="506"/>
      <c r="D1053" s="506"/>
      <c r="E1053" s="506"/>
      <c r="F1053" s="506"/>
      <c r="G1053" s="506"/>
      <c r="H1053" s="506"/>
      <c r="I1053" s="506"/>
      <c r="J1053" s="506"/>
      <c r="K1053" s="506"/>
      <c r="L1053" s="506"/>
      <c r="M1053" s="506"/>
      <c r="N1053" s="506"/>
      <c r="O1053" s="506"/>
    </row>
    <row r="1054" spans="1:15" ht="24.75" customHeight="1" thickBot="1">
      <c r="A1054" s="504">
        <f>A1015+1</f>
        <v>28</v>
      </c>
      <c r="B1054" s="1083" t="s">
        <v>56</v>
      </c>
      <c r="C1054" s="1083"/>
      <c r="D1054" s="1083"/>
      <c r="E1054" s="1083"/>
      <c r="F1054" s="1083"/>
      <c r="G1054" s="1083"/>
      <c r="H1054" s="1083"/>
      <c r="I1054" s="1083"/>
      <c r="J1054" s="1083"/>
      <c r="K1054" s="1083"/>
      <c r="L1054" s="1083"/>
      <c r="M1054" s="1083"/>
      <c r="N1054" s="1083"/>
      <c r="O1054" s="1083"/>
    </row>
    <row r="1055" spans="1:15" ht="68.25" customHeight="1" thickTop="1">
      <c r="A1055" s="1084"/>
      <c r="B1055" s="1085"/>
      <c r="C1055" s="1086"/>
      <c r="D1055" s="1089" t="str">
        <f>Master!$E$8</f>
        <v>Govt. Sr. Secondary School Raimalwada</v>
      </c>
      <c r="E1055" s="1090"/>
      <c r="F1055" s="1090"/>
      <c r="G1055" s="1090"/>
      <c r="H1055" s="1090"/>
      <c r="I1055" s="1090"/>
      <c r="J1055" s="1090"/>
      <c r="K1055" s="1090"/>
      <c r="L1055" s="1090"/>
      <c r="M1055" s="1090"/>
      <c r="N1055" s="1090"/>
      <c r="O1055" s="1091"/>
    </row>
    <row r="1056" spans="1:15" ht="36" customHeight="1" thickBot="1">
      <c r="A1056" s="1084"/>
      <c r="B1056" s="1087"/>
      <c r="C1056" s="1088"/>
      <c r="D1056" s="1092" t="str">
        <f>Master!$E$11</f>
        <v>P.S.-Bapini (Jodhpur)</v>
      </c>
      <c r="E1056" s="1093"/>
      <c r="F1056" s="1093"/>
      <c r="G1056" s="1093"/>
      <c r="H1056" s="1093"/>
      <c r="I1056" s="1093"/>
      <c r="J1056" s="1093"/>
      <c r="K1056" s="1093"/>
      <c r="L1056" s="1093"/>
      <c r="M1056" s="1093"/>
      <c r="N1056" s="1093"/>
      <c r="O1056" s="1094"/>
    </row>
    <row r="1057" spans="1:16" ht="36" customHeight="1">
      <c r="A1057" s="1084"/>
      <c r="B1057" s="352"/>
      <c r="C1057" s="1095" t="s">
        <v>188</v>
      </c>
      <c r="D1057" s="1096"/>
      <c r="E1057" s="1096"/>
      <c r="F1057" s="1096"/>
      <c r="G1057" s="1097"/>
      <c r="H1057" s="1104" t="s">
        <v>161</v>
      </c>
      <c r="I1057" s="1104"/>
      <c r="J1057" s="1107">
        <f>VLOOKUP($A1054,'Class-9'!$B$9:$K$108,6)</f>
        <v>0</v>
      </c>
      <c r="K1057" s="1108"/>
      <c r="L1057" s="1113" t="s">
        <v>77</v>
      </c>
      <c r="M1057" s="1114"/>
      <c r="N1057" s="1115" t="str">
        <f>Master!$E$14</f>
        <v>08151106901</v>
      </c>
      <c r="O1057" s="1116"/>
    </row>
    <row r="1058" spans="1:16" ht="36" customHeight="1">
      <c r="A1058" s="1084"/>
      <c r="B1058" s="47"/>
      <c r="C1058" s="1098"/>
      <c r="D1058" s="1099"/>
      <c r="E1058" s="1099"/>
      <c r="F1058" s="1099"/>
      <c r="G1058" s="1100"/>
      <c r="H1058" s="1105"/>
      <c r="I1058" s="1105"/>
      <c r="J1058" s="1109"/>
      <c r="K1058" s="1110"/>
      <c r="L1058" s="1071" t="s">
        <v>73</v>
      </c>
      <c r="M1058" s="1072"/>
      <c r="N1058" s="1072"/>
      <c r="O1058" s="1073"/>
      <c r="P1058" s="165" t="s">
        <v>196</v>
      </c>
    </row>
    <row r="1059" spans="1:16" ht="36" customHeight="1" thickBot="1">
      <c r="A1059" s="1084"/>
      <c r="B1059" s="47"/>
      <c r="C1059" s="1101"/>
      <c r="D1059" s="1102"/>
      <c r="E1059" s="1102"/>
      <c r="F1059" s="1102"/>
      <c r="G1059" s="1103"/>
      <c r="H1059" s="1106"/>
      <c r="I1059" s="1106"/>
      <c r="J1059" s="1111"/>
      <c r="K1059" s="1112"/>
      <c r="L1059" s="1074" t="s">
        <v>57</v>
      </c>
      <c r="M1059" s="1075"/>
      <c r="N1059" s="1076" t="str">
        <f>Master!$E$6</f>
        <v>2021-22</v>
      </c>
      <c r="O1059" s="1077"/>
    </row>
    <row r="1060" spans="1:16" ht="42.75" customHeight="1">
      <c r="A1060" s="1084"/>
      <c r="B1060" s="49" t="s">
        <v>79</v>
      </c>
      <c r="C1060" s="1255" t="s">
        <v>22</v>
      </c>
      <c r="D1060" s="1256"/>
      <c r="E1060" s="1256"/>
      <c r="F1060" s="1257"/>
      <c r="G1060" s="485" t="s">
        <v>186</v>
      </c>
      <c r="H1060" s="1258">
        <f>VLOOKUP($A1054,'Class-9'!$B$9:$EX$108,4,0)</f>
        <v>0</v>
      </c>
      <c r="I1060" s="1258"/>
      <c r="J1060" s="1258"/>
      <c r="K1060" s="1258"/>
      <c r="L1060" s="1258"/>
      <c r="M1060" s="1258"/>
      <c r="N1060" s="1258"/>
      <c r="O1060" s="1259"/>
    </row>
    <row r="1061" spans="1:16" ht="42.75" customHeight="1">
      <c r="A1061" s="1084"/>
      <c r="B1061" s="49" t="s">
        <v>79</v>
      </c>
      <c r="C1061" s="1260" t="s">
        <v>24</v>
      </c>
      <c r="D1061" s="1261"/>
      <c r="E1061" s="1261"/>
      <c r="F1061" s="1262"/>
      <c r="G1061" s="486" t="s">
        <v>186</v>
      </c>
      <c r="H1061" s="1265">
        <f>VLOOKUP($A1054,'Class-9'!$B$9:$EX$108,7,0)</f>
        <v>0</v>
      </c>
      <c r="I1061" s="1265"/>
      <c r="J1061" s="1265"/>
      <c r="K1061" s="1265"/>
      <c r="L1061" s="1265"/>
      <c r="M1061" s="1265"/>
      <c r="N1061" s="1265"/>
      <c r="O1061" s="1266"/>
    </row>
    <row r="1062" spans="1:16" ht="42.75" customHeight="1">
      <c r="A1062" s="1084"/>
      <c r="B1062" s="49" t="s">
        <v>79</v>
      </c>
      <c r="C1062" s="1260" t="s">
        <v>25</v>
      </c>
      <c r="D1062" s="1261"/>
      <c r="E1062" s="1261"/>
      <c r="F1062" s="1262"/>
      <c r="G1062" s="486" t="s">
        <v>186</v>
      </c>
      <c r="H1062" s="1265">
        <f>VLOOKUP($A1054,'Class-9'!$B$9:$EX$108,8,0)</f>
        <v>0</v>
      </c>
      <c r="I1062" s="1265"/>
      <c r="J1062" s="1265"/>
      <c r="K1062" s="1265"/>
      <c r="L1062" s="1265"/>
      <c r="M1062" s="1265"/>
      <c r="N1062" s="1265"/>
      <c r="O1062" s="1266"/>
    </row>
    <row r="1063" spans="1:16" ht="42.75" customHeight="1">
      <c r="A1063" s="1084"/>
      <c r="B1063" s="49" t="s">
        <v>79</v>
      </c>
      <c r="C1063" s="1260" t="s">
        <v>58</v>
      </c>
      <c r="D1063" s="1261"/>
      <c r="E1063" s="1261"/>
      <c r="F1063" s="1262"/>
      <c r="G1063" s="486" t="s">
        <v>186</v>
      </c>
      <c r="H1063" s="1265">
        <f>VLOOKUP($A1054,'Class-9'!$B$9:$EX$108,9,0)</f>
        <v>0</v>
      </c>
      <c r="I1063" s="1265"/>
      <c r="J1063" s="1265"/>
      <c r="K1063" s="1265"/>
      <c r="L1063" s="1265"/>
      <c r="M1063" s="1265"/>
      <c r="N1063" s="1265"/>
      <c r="O1063" s="1266"/>
    </row>
    <row r="1064" spans="1:16" ht="42.75" customHeight="1">
      <c r="A1064" s="1084"/>
      <c r="B1064" s="49" t="s">
        <v>79</v>
      </c>
      <c r="C1064" s="1260" t="s">
        <v>59</v>
      </c>
      <c r="D1064" s="1261"/>
      <c r="E1064" s="1261"/>
      <c r="F1064" s="1262"/>
      <c r="G1064" s="486" t="s">
        <v>186</v>
      </c>
      <c r="H1064" s="1281" t="str">
        <f>CONCATENATE('Class-9'!$G$4,'Class-9'!$J$4)</f>
        <v>9(A)</v>
      </c>
      <c r="I1064" s="1265"/>
      <c r="J1064" s="1265"/>
      <c r="K1064" s="1265"/>
      <c r="L1064" s="1265"/>
      <c r="M1064" s="1265"/>
      <c r="N1064" s="1265"/>
      <c r="O1064" s="1266"/>
    </row>
    <row r="1065" spans="1:16" ht="42.75" customHeight="1" thickBot="1">
      <c r="A1065" s="1084"/>
      <c r="B1065" s="49" t="s">
        <v>79</v>
      </c>
      <c r="C1065" s="1282" t="s">
        <v>27</v>
      </c>
      <c r="D1065" s="1283"/>
      <c r="E1065" s="1283"/>
      <c r="F1065" s="1284"/>
      <c r="G1065" s="487" t="s">
        <v>186</v>
      </c>
      <c r="H1065" s="1285">
        <f>VLOOKUP($A1054,'Class-9'!$B$9:$EX$108,10,0)</f>
        <v>0</v>
      </c>
      <c r="I1065" s="1285"/>
      <c r="J1065" s="1285"/>
      <c r="K1065" s="1285"/>
      <c r="L1065" s="1285"/>
      <c r="M1065" s="1285"/>
      <c r="N1065" s="1285"/>
      <c r="O1065" s="1286"/>
    </row>
    <row r="1066" spans="1:16" ht="42.75" customHeight="1">
      <c r="A1066" s="1084"/>
      <c r="B1066" s="60" t="s">
        <v>79</v>
      </c>
      <c r="C1066" s="1287" t="s">
        <v>60</v>
      </c>
      <c r="D1066" s="1288"/>
      <c r="E1066" s="1267" t="s">
        <v>83</v>
      </c>
      <c r="F1066" s="1267" t="s">
        <v>84</v>
      </c>
      <c r="G1066" s="1274" t="s">
        <v>33</v>
      </c>
      <c r="H1066" s="1276" t="s">
        <v>61</v>
      </c>
      <c r="I1066" s="1276"/>
      <c r="J1066" s="1277"/>
      <c r="K1066" s="1278" t="s">
        <v>100</v>
      </c>
      <c r="L1066" s="1279"/>
      <c r="M1066" s="1280"/>
      <c r="N1066" s="1267" t="s">
        <v>91</v>
      </c>
      <c r="O1066" s="1269" t="s">
        <v>209</v>
      </c>
    </row>
    <row r="1067" spans="1:16" ht="42.75" customHeight="1">
      <c r="A1067" s="1084"/>
      <c r="B1067" s="60"/>
      <c r="C1067" s="1289"/>
      <c r="D1067" s="1290"/>
      <c r="E1067" s="1268"/>
      <c r="F1067" s="1268"/>
      <c r="G1067" s="1275"/>
      <c r="H1067" s="479" t="s">
        <v>32</v>
      </c>
      <c r="I1067" s="480" t="s">
        <v>199</v>
      </c>
      <c r="J1067" s="481" t="s">
        <v>33</v>
      </c>
      <c r="K1067" s="479" t="s">
        <v>32</v>
      </c>
      <c r="L1067" s="480" t="s">
        <v>199</v>
      </c>
      <c r="M1067" s="481" t="s">
        <v>33</v>
      </c>
      <c r="N1067" s="1268"/>
      <c r="O1067" s="1270"/>
    </row>
    <row r="1068" spans="1:16" ht="42.75" customHeight="1" thickBot="1">
      <c r="A1068" s="1084"/>
      <c r="B1068" s="60" t="s">
        <v>79</v>
      </c>
      <c r="C1068" s="1272" t="s">
        <v>62</v>
      </c>
      <c r="D1068" s="1273"/>
      <c r="E1068" s="346">
        <f>'Class-9'!$L$7</f>
        <v>20</v>
      </c>
      <c r="F1068" s="346">
        <f>'Class-9'!$M$7</f>
        <v>20</v>
      </c>
      <c r="G1068" s="348">
        <f>SUM(E1068:F1068)</f>
        <v>40</v>
      </c>
      <c r="H1068" s="346">
        <f>'Class-9'!$O$7</f>
        <v>48</v>
      </c>
      <c r="I1068" s="346">
        <f>'Class-9'!$P$7</f>
        <v>12</v>
      </c>
      <c r="J1068" s="348">
        <f>SUM(H1068:I1068)</f>
        <v>60</v>
      </c>
      <c r="K1068" s="346">
        <f>'Class-9'!$R$7</f>
        <v>80</v>
      </c>
      <c r="L1068" s="346">
        <f>'Class-9'!$S$7</f>
        <v>20</v>
      </c>
      <c r="M1068" s="348">
        <f>SUM(K1068:L1068)</f>
        <v>100</v>
      </c>
      <c r="N1068" s="191">
        <f>SUM(G1068,J1068,M1068)</f>
        <v>200</v>
      </c>
      <c r="O1068" s="1271"/>
    </row>
    <row r="1069" spans="1:16" ht="42.75" customHeight="1">
      <c r="A1069" s="1084"/>
      <c r="B1069" s="60" t="s">
        <v>79</v>
      </c>
      <c r="C1069" s="1141" t="str">
        <f>'Class-9'!$L$3</f>
        <v>HINDI</v>
      </c>
      <c r="D1069" s="1142"/>
      <c r="E1069" s="493">
        <f>IF($J1057="TC",0,IF($J1057="Nso",0,VLOOKUP($A1054,'Class-9'!$B$9:$EX$108,11,0)))</f>
        <v>0</v>
      </c>
      <c r="F1069" s="493">
        <f>IF($J1057="TC",0,IF($J1057="Nso",0,VLOOKUP($A1054,'Class-9'!$B$9:$EX$108,12,0)))</f>
        <v>0</v>
      </c>
      <c r="G1069" s="494">
        <f>E1069+F1069</f>
        <v>0</v>
      </c>
      <c r="H1069" s="493">
        <f>IF($J1057="TC",0,IF($J1057="Nso",0,VLOOKUP($A1054,'Class-9'!$B$9:$EX$108,14,0)))</f>
        <v>0</v>
      </c>
      <c r="I1069" s="493">
        <f>IF($J1057="TC",0,IF($J1057="Nso",0,VLOOKUP($A1054,'Class-9'!$B$9:$EX$108,15,0)))</f>
        <v>0</v>
      </c>
      <c r="J1069" s="494">
        <f>H1069+I1069</f>
        <v>0</v>
      </c>
      <c r="K1069" s="493">
        <f>IF($J1057="TC",0,IF($J1057="Nso",0,VLOOKUP($A1054,'Class-9'!$B$9:$EX$108,17,0)))</f>
        <v>0</v>
      </c>
      <c r="L1069" s="493">
        <f>IF($J1057="Nso",0,VLOOKUP($A1054,'Class-9'!$B$9:$EX$108,18,0))</f>
        <v>0</v>
      </c>
      <c r="M1069" s="494">
        <f>K1069+L1069</f>
        <v>0</v>
      </c>
      <c r="N1069" s="493">
        <f>G1069+J1069+M1069</f>
        <v>0</v>
      </c>
      <c r="O1069" s="495" t="str">
        <f>IF($J1057="TC",0,IF($J1057="Nso",0,VLOOKUP($A1054,'Class-9'!$B$9:$EX$108,24,0)))</f>
        <v/>
      </c>
    </row>
    <row r="1070" spans="1:16" ht="42.75" customHeight="1">
      <c r="A1070" s="1084"/>
      <c r="B1070" s="60" t="s">
        <v>79</v>
      </c>
      <c r="C1070" s="1143" t="str">
        <f>'Class-9'!$Z$3</f>
        <v>ENGLISH</v>
      </c>
      <c r="D1070" s="1144"/>
      <c r="E1070" s="493">
        <f>IF($J1057="TC",0,IF($J1057="Nso",0,VLOOKUP($A1054,'Class-9'!$B$9:$EX$108,25,0)))</f>
        <v>0</v>
      </c>
      <c r="F1070" s="493">
        <f>IF($J1057="TC",0,IF($J1057="Nso",0,VLOOKUP($A1054,'Class-9'!$B$9:$EX$108,26,0)))</f>
        <v>0</v>
      </c>
      <c r="G1070" s="496">
        <f t="shared" ref="G1070:G1074" si="108">E1070+F1070</f>
        <v>0</v>
      </c>
      <c r="H1070" s="497">
        <f>IF($J1057="TC",0,IF($J1057="Nso",0,VLOOKUP($A1054,'Class-9'!$B$9:$EX$108,28,0)))</f>
        <v>0</v>
      </c>
      <c r="I1070" s="493">
        <f>IF($J1057="TC",0,IF($J1057="Nso",0,VLOOKUP($A1054,'Class-9'!$B$9:$EX$108,29,0)))</f>
        <v>0</v>
      </c>
      <c r="J1070" s="496">
        <f t="shared" ref="J1070:J1074" si="109">H1070+I1070</f>
        <v>0</v>
      </c>
      <c r="K1070" s="493">
        <f>IF($J1057="TC",0,IF($J1057="Nso",0,VLOOKUP($A1054,'Class-9'!$B$9:$EX$108,31,0)))</f>
        <v>0</v>
      </c>
      <c r="L1070" s="493">
        <f>IF($J1057="Nso",0,VLOOKUP($A1054,'Class-9'!$B$9:$EX$108,32,0))</f>
        <v>0</v>
      </c>
      <c r="M1070" s="496">
        <f t="shared" ref="M1070:M1074" si="110">K1070+L1070</f>
        <v>0</v>
      </c>
      <c r="N1070" s="493">
        <f t="shared" ref="N1070:N1074" si="111">G1070+J1070+M1070</f>
        <v>0</v>
      </c>
      <c r="O1070" s="495" t="str">
        <f>IF($J1057="TC",0,IF($J1057="Nso",0,VLOOKUP($A1054,'Class-9'!$B$9:$EX$108,38,0)))</f>
        <v/>
      </c>
    </row>
    <row r="1071" spans="1:16" ht="42.75" customHeight="1">
      <c r="A1071" s="1084"/>
      <c r="B1071" s="60" t="s">
        <v>79</v>
      </c>
      <c r="C1071" s="1143" t="str">
        <f>'Class-9'!$AN$3</f>
        <v>SANSKRIT</v>
      </c>
      <c r="D1071" s="1144"/>
      <c r="E1071" s="493">
        <f>IF($J1057="TC",0,IF($J1057="Nso",0,VLOOKUP($A1054,'Class-9'!$B$9:$EX$108,39,0)))</f>
        <v>0</v>
      </c>
      <c r="F1071" s="493">
        <f>IF($J1057="TC",0,IF($J1057="TC",0,IF($J1057="Nso",0,VLOOKUP($A1054,'Class-9'!$B$9:$EX$108,40,0))))</f>
        <v>0</v>
      </c>
      <c r="G1071" s="496">
        <f t="shared" si="108"/>
        <v>0</v>
      </c>
      <c r="H1071" s="497">
        <f>IF($J1057="TC",0,IF($J1057="Nso",0,VLOOKUP($A1054,'Class-9'!$B$9:$EX$108,42,0)))</f>
        <v>0</v>
      </c>
      <c r="I1071" s="493">
        <f>IF($J1057="TC",0,IF($J1057="Nso",0,VLOOKUP($A1054,'Class-9'!$B$9:$EX$108,43,0)))</f>
        <v>0</v>
      </c>
      <c r="J1071" s="496">
        <f t="shared" si="109"/>
        <v>0</v>
      </c>
      <c r="K1071" s="493">
        <f>IF($J1057="TC",0,IF($J1057="Nso",0,VLOOKUP($A1054,'Class-9'!$B$9:$EX$108,45,0)))</f>
        <v>0</v>
      </c>
      <c r="L1071" s="493">
        <f>IF($J1057="Nso",0,VLOOKUP($A1054,'Class-9'!$B$9:$EX$108,46,0))</f>
        <v>0</v>
      </c>
      <c r="M1071" s="496">
        <f t="shared" si="110"/>
        <v>0</v>
      </c>
      <c r="N1071" s="493">
        <f t="shared" si="111"/>
        <v>0</v>
      </c>
      <c r="O1071" s="495" t="str">
        <f>IF($J1057="TC",0,IF($J1057="Nso",0,VLOOKUP($A1054,'Class-9'!$B$9:$EX$108,52,0)))</f>
        <v/>
      </c>
    </row>
    <row r="1072" spans="1:16" ht="42.75" customHeight="1">
      <c r="A1072" s="1084"/>
      <c r="B1072" s="60" t="s">
        <v>79</v>
      </c>
      <c r="C1072" s="1143" t="str">
        <f>'Class-9'!$BB$3</f>
        <v>SCIENCE</v>
      </c>
      <c r="D1072" s="1144"/>
      <c r="E1072" s="493">
        <f>IF($J1057="TC",0,IF($J1057="Nso",0,VLOOKUP($A1054,'Class-9'!$B$9:$EX$108,53,0)))</f>
        <v>0</v>
      </c>
      <c r="F1072" s="493">
        <f>IF($J1057="TC",0,IF($J1057="Nso",0,VLOOKUP($A1054,'Class-9'!$B$9:$EX$108,54,0)))</f>
        <v>0</v>
      </c>
      <c r="G1072" s="496">
        <f t="shared" si="108"/>
        <v>0</v>
      </c>
      <c r="H1072" s="497">
        <f>IF($J1057="TC",0,IF($J1057="Nso",0,VLOOKUP($A1054,'Class-9'!$B$9:$EX$108,56,0)))</f>
        <v>0</v>
      </c>
      <c r="I1072" s="493">
        <f>IF($J1057="TC",0,IF($J1057="Nso",0,VLOOKUP($A1054,'Class-9'!$B$9:$EX$108,57,0)))</f>
        <v>0</v>
      </c>
      <c r="J1072" s="496">
        <f t="shared" si="109"/>
        <v>0</v>
      </c>
      <c r="K1072" s="493">
        <f>IF($J1057="TC",0,IF($J1057="Nso",0,VLOOKUP($A1054,'Class-9'!$B$9:$EX$108,59,0)))</f>
        <v>0</v>
      </c>
      <c r="L1072" s="493">
        <f>IF($J1057="Nso",0,VLOOKUP($A1054,'Class-9'!$B$9:$EX$108,60,0))</f>
        <v>0</v>
      </c>
      <c r="M1072" s="496">
        <f t="shared" si="110"/>
        <v>0</v>
      </c>
      <c r="N1072" s="493">
        <f t="shared" si="111"/>
        <v>0</v>
      </c>
      <c r="O1072" s="495" t="str">
        <f>IF($J1057="TC",0,IF($J1057="Nso",0,VLOOKUP($A1054,'Class-9'!$B$9:$EX$108,66,0)))</f>
        <v/>
      </c>
    </row>
    <row r="1073" spans="1:15" ht="42.75" customHeight="1">
      <c r="A1073" s="1084"/>
      <c r="B1073" s="60" t="s">
        <v>79</v>
      </c>
      <c r="C1073" s="1143" t="str">
        <f>'Class-9'!$BP$3</f>
        <v>MATHEMATICS</v>
      </c>
      <c r="D1073" s="1144"/>
      <c r="E1073" s="493">
        <f>IF($J1057="TC",0,IF($J1057="Nso",0,VLOOKUP($A1054,'Class-9'!$B$9:$EX$108,67,0)))</f>
        <v>0</v>
      </c>
      <c r="F1073" s="493">
        <f>IF($J1057="TC",0,IF($J1057="Nso",0,VLOOKUP($A1054,'Class-9'!$B$9:$EX$108,68,0)))</f>
        <v>0</v>
      </c>
      <c r="G1073" s="496">
        <f t="shared" si="108"/>
        <v>0</v>
      </c>
      <c r="H1073" s="497">
        <f>IF($J1057="TC",0,IF($J1057="Nso",0,VLOOKUP($A1054,'Class-9'!$B$9:$EX$108,70,0)))</f>
        <v>0</v>
      </c>
      <c r="I1073" s="493">
        <f>IF($J1057="TC",0,IF($J1057="Nso",0,VLOOKUP($A1054,'Class-9'!$B$9:$EX$108,71,0)))</f>
        <v>0</v>
      </c>
      <c r="J1073" s="496">
        <f t="shared" si="109"/>
        <v>0</v>
      </c>
      <c r="K1073" s="493">
        <f>IF($J1057="TC",0,IF($J1057="Nso",0,VLOOKUP($A1054,'Class-9'!$B$9:$EX$108,73,0)))</f>
        <v>0</v>
      </c>
      <c r="L1073" s="493">
        <f>IF($J1057="Nso",0,VLOOKUP($A1054,'Class-9'!$B$9:$EX$108,74,0))</f>
        <v>0</v>
      </c>
      <c r="M1073" s="496">
        <f t="shared" si="110"/>
        <v>0</v>
      </c>
      <c r="N1073" s="493">
        <f t="shared" si="111"/>
        <v>0</v>
      </c>
      <c r="O1073" s="495" t="str">
        <f>IF($J1057="TC",0,IF($J1057="Nso",0,VLOOKUP($A1054,'Class-9'!$B$9:$EX$108,80,0)))</f>
        <v/>
      </c>
    </row>
    <row r="1074" spans="1:15" ht="42.75" customHeight="1" thickBot="1">
      <c r="A1074" s="1084"/>
      <c r="B1074" s="60" t="s">
        <v>79</v>
      </c>
      <c r="C1074" s="1117" t="str">
        <f>'Class-9'!$CD$3</f>
        <v>SOCIAL SCIENCE</v>
      </c>
      <c r="D1074" s="1118"/>
      <c r="E1074" s="493">
        <f>IF($J1057="TC",0,IF($J1057="Nso",0,VLOOKUP($A1054,'Class-9'!$B$9:$EX$108,81,0)))</f>
        <v>0</v>
      </c>
      <c r="F1074" s="493">
        <f>IF($J1057="TC",0,IF($J1057="Nso",0,VLOOKUP($A1054,'Class-9'!$B$9:$EX$108,82,0)))</f>
        <v>0</v>
      </c>
      <c r="G1074" s="498">
        <f t="shared" si="108"/>
        <v>0</v>
      </c>
      <c r="H1074" s="499">
        <f>IF($J1057="TC",0,IF($J1057="Nso",0,VLOOKUP($A1054,'Class-9'!$B$9:$EX$108,84,0)))</f>
        <v>0</v>
      </c>
      <c r="I1074" s="493">
        <f>IF($J1057="TC",0,IF($J1057="Nso",0,VLOOKUP($A1054,'Class-9'!$B$9:$EX$108,85,0)))</f>
        <v>0</v>
      </c>
      <c r="J1074" s="498">
        <f t="shared" si="109"/>
        <v>0</v>
      </c>
      <c r="K1074" s="493">
        <f>IF($J1057="TC",0,IF($J1057="Nso",0,VLOOKUP($A1054,'Class-9'!$B$9:$EX$108,87,0)))</f>
        <v>0</v>
      </c>
      <c r="L1074" s="493">
        <f>IF($J1057="Nso",0,VLOOKUP($A1054,'Class-9'!$B$9:$EX$108,88,0))</f>
        <v>0</v>
      </c>
      <c r="M1074" s="498">
        <f t="shared" si="110"/>
        <v>0</v>
      </c>
      <c r="N1074" s="493">
        <f t="shared" si="111"/>
        <v>0</v>
      </c>
      <c r="O1074" s="495" t="str">
        <f>IF($J1057="TC",0,IF($J1057="Nso",0,VLOOKUP($A1054,'Class-9'!$B$9:$EX$108,94,0)))</f>
        <v/>
      </c>
    </row>
    <row r="1075" spans="1:15" ht="36" customHeight="1">
      <c r="A1075" s="1084"/>
      <c r="B1075" s="60" t="s">
        <v>79</v>
      </c>
      <c r="C1075" s="1119" t="s">
        <v>92</v>
      </c>
      <c r="D1075" s="1120"/>
      <c r="E1075" s="1121"/>
      <c r="F1075" s="1125" t="s">
        <v>93</v>
      </c>
      <c r="G1075" s="1126"/>
      <c r="H1075" s="1127" t="s">
        <v>94</v>
      </c>
      <c r="I1075" s="1128"/>
      <c r="J1075" s="1129" t="s">
        <v>47</v>
      </c>
      <c r="K1075" s="1130"/>
      <c r="L1075" s="350" t="s">
        <v>114</v>
      </c>
      <c r="M1075" s="1131" t="s">
        <v>45</v>
      </c>
      <c r="N1075" s="1132"/>
      <c r="O1075" s="61" t="s">
        <v>49</v>
      </c>
    </row>
    <row r="1076" spans="1:15" ht="36" customHeight="1" thickBot="1">
      <c r="A1076" s="1084"/>
      <c r="B1076" s="60" t="s">
        <v>79</v>
      </c>
      <c r="C1076" s="1122"/>
      <c r="D1076" s="1123"/>
      <c r="E1076" s="1124"/>
      <c r="F1076" s="1133">
        <f>IF($J1057="TC",0,IF($J1057="Nso",0,VLOOKUP($A1054,'Class-9'!$B$9:$EX$108,146,0)))</f>
        <v>0</v>
      </c>
      <c r="G1076" s="1134"/>
      <c r="H1076" s="1133">
        <f>IF($J1057="TC",0,IF($J1057="Nso",0,VLOOKUP($A1054,'Class-9'!$B$9:$EX$108,147,0)))</f>
        <v>0</v>
      </c>
      <c r="I1076" s="1134"/>
      <c r="J1076" s="1135">
        <f>IF($J1057="TC",0,IF($J1057="Nso",0,VLOOKUP($A1054,'Class-9'!$B$9:$EX$108,148,0)))</f>
        <v>0</v>
      </c>
      <c r="K1076" s="1136"/>
      <c r="L1076" s="349" t="str">
        <f>IF($J1057="TC",0,IF($J1057="Nso",0,VLOOKUP($A1054,'Class-9'!$B$9:$EX$108,149,0)))</f>
        <v/>
      </c>
      <c r="M1076" s="1137" t="str">
        <f>IF($J1057="TC","TC",IF($J1057="Nso","NSO",VLOOKUP($A1054,'Class-9'!$B$9:$EX$108,150,0)))</f>
        <v/>
      </c>
      <c r="N1076" s="1138"/>
      <c r="O1076" s="123" t="str">
        <f>IF($J1057="Nso",0,VLOOKUP($A1054,'Class-9'!$B$9:$EX$108,152,0))</f>
        <v/>
      </c>
    </row>
    <row r="1077" spans="1:15" ht="36" customHeight="1">
      <c r="A1077" s="1084"/>
      <c r="B1077" s="60" t="s">
        <v>79</v>
      </c>
      <c r="C1077" s="1186" t="s">
        <v>65</v>
      </c>
      <c r="D1077" s="1187"/>
      <c r="E1077" s="1187"/>
      <c r="F1077" s="1187"/>
      <c r="G1077" s="1187"/>
      <c r="H1077" s="1188"/>
      <c r="I1077" s="1189" t="s">
        <v>66</v>
      </c>
      <c r="J1077" s="1190"/>
      <c r="K1077" s="1190"/>
      <c r="L1077" s="124">
        <f>VLOOKUP($A1054,'Class-9'!$B$9:$EX$108,143,0)</f>
        <v>0</v>
      </c>
      <c r="M1077" s="1191" t="s">
        <v>126</v>
      </c>
      <c r="N1077" s="1192"/>
      <c r="O1077" s="1193"/>
    </row>
    <row r="1078" spans="1:15" ht="36" customHeight="1" thickBot="1">
      <c r="A1078" s="1084"/>
      <c r="B1078" s="60" t="s">
        <v>79</v>
      </c>
      <c r="C1078" s="1194" t="s">
        <v>60</v>
      </c>
      <c r="D1078" s="1195"/>
      <c r="E1078" s="1195"/>
      <c r="F1078" s="1196" t="s">
        <v>197</v>
      </c>
      <c r="G1078" s="1196"/>
      <c r="H1078" s="351" t="s">
        <v>53</v>
      </c>
      <c r="I1078" s="1197" t="s">
        <v>67</v>
      </c>
      <c r="J1078" s="1198"/>
      <c r="K1078" s="1198"/>
      <c r="L1078" s="174">
        <f>VLOOKUP($A1054,'Class-9'!$B$9:$EX$108,144,0)</f>
        <v>0</v>
      </c>
      <c r="M1078" s="1199" t="str">
        <f>IF($J1057="TC",0,IF($J1057="Nso",0,VLOOKUP($A1054,'Class-9'!$B$9:$EX$108,145,0)))</f>
        <v/>
      </c>
      <c r="N1078" s="1200"/>
      <c r="O1078" s="1201"/>
    </row>
    <row r="1079" spans="1:15" ht="36" customHeight="1">
      <c r="A1079" s="1084"/>
      <c r="B1079" s="60" t="s">
        <v>79</v>
      </c>
      <c r="C1079" s="1194"/>
      <c r="D1079" s="1195"/>
      <c r="E1079" s="1195"/>
      <c r="F1079" s="1196"/>
      <c r="G1079" s="1196"/>
      <c r="H1079" s="490" t="s">
        <v>203</v>
      </c>
      <c r="I1079" s="1202" t="s">
        <v>68</v>
      </c>
      <c r="J1079" s="1203"/>
      <c r="K1079" s="1203"/>
      <c r="L1079" s="1204">
        <f>IF($J1057="TC","Transferred",IF($J1057="Nso","NameSeparated",VLOOKUP($A1054,'Class-9'!$B$9:$EX$108,153,0)))</f>
        <v>0</v>
      </c>
      <c r="M1079" s="1204"/>
      <c r="N1079" s="1204"/>
      <c r="O1079" s="1205"/>
    </row>
    <row r="1080" spans="1:15" s="489" customFormat="1" ht="28.5" customHeight="1">
      <c r="A1080" s="1084"/>
      <c r="B1080" s="488" t="s">
        <v>79</v>
      </c>
      <c r="C1080" s="1242" t="str">
        <f>'Class-9'!$CR$3</f>
        <v>Foundation Of Information Tech.</v>
      </c>
      <c r="D1080" s="1243"/>
      <c r="E1080" s="1244"/>
      <c r="F1080" s="1245" t="str">
        <f>IF($J1057="TC",0,IF($J1057="Nso",0,VLOOKUP($A1054,'Class-9'!$B$9:$GA$108,170,0)))</f>
        <v>0/200</v>
      </c>
      <c r="G1080" s="1245"/>
      <c r="H1080" s="491">
        <f>IF($J1057="TC",0,IF($J1057="Nso",0,VLOOKUP($A1054,'Class-9'!$B$9:$GA$108,106,0)))</f>
        <v>0</v>
      </c>
      <c r="I1080" s="1170" t="s">
        <v>81</v>
      </c>
      <c r="J1080" s="1171"/>
      <c r="K1080" s="1171"/>
      <c r="L1080" s="1172">
        <f>'Class-9'!$T$2</f>
        <v>44676</v>
      </c>
      <c r="M1080" s="1173"/>
      <c r="N1080" s="1173"/>
      <c r="O1080" s="1174"/>
    </row>
    <row r="1081" spans="1:15" s="489" customFormat="1" ht="28.5" customHeight="1">
      <c r="A1081" s="1084"/>
      <c r="B1081" s="488" t="s">
        <v>79</v>
      </c>
      <c r="C1081" s="1175" t="str">
        <f>'Class-9'!$DD$3</f>
        <v>Health &amp; Phy. Edu.</v>
      </c>
      <c r="D1081" s="1169"/>
      <c r="E1081" s="1169"/>
      <c r="F1081" s="1263" t="str">
        <f>IF($J1057="TC",0,IF($J1057="Nso",0,VLOOKUP($A1054,'Class-9'!$B$9:$GA$108,174,0)))</f>
        <v>0/200</v>
      </c>
      <c r="G1081" s="1264"/>
      <c r="H1081" s="491">
        <f>IF($J1057="TC",0,IF($J1057="Nso",0,VLOOKUP($A1054,'Class-9'!$B$9:$GA$108,118,0)))</f>
        <v>0</v>
      </c>
      <c r="I1081" s="1178"/>
      <c r="J1081" s="1179"/>
      <c r="K1081" s="1179"/>
      <c r="L1081" s="1179"/>
      <c r="M1081" s="1179"/>
      <c r="N1081" s="1179"/>
      <c r="O1081" s="1180"/>
    </row>
    <row r="1082" spans="1:15" s="489" customFormat="1" ht="28.5" customHeight="1">
      <c r="A1082" s="1084"/>
      <c r="B1082" s="488" t="s">
        <v>79</v>
      </c>
      <c r="C1082" s="1184" t="str">
        <f>'Class-9'!$DP$3</f>
        <v>S.U.P.W.</v>
      </c>
      <c r="D1082" s="1185"/>
      <c r="E1082" s="1185"/>
      <c r="F1082" s="1263" t="str">
        <f>IF($J1057="TC",0,IF($J1057="Nso",0,VLOOKUP($A1054,'Class-9'!$B$9:$GA$108,178,0)))</f>
        <v>0/100</v>
      </c>
      <c r="G1082" s="1264"/>
      <c r="H1082" s="491">
        <f>IF($J1057="TC",0,IF($J1057="Nso",0,VLOOKUP($A1054,'Class-9'!$B$9:$GA$108,124,0)))</f>
        <v>0</v>
      </c>
      <c r="I1082" s="1181"/>
      <c r="J1082" s="1182"/>
      <c r="K1082" s="1182"/>
      <c r="L1082" s="1182"/>
      <c r="M1082" s="1182"/>
      <c r="N1082" s="1182"/>
      <c r="O1082" s="1183"/>
    </row>
    <row r="1083" spans="1:15" s="489" customFormat="1" ht="28.5" customHeight="1">
      <c r="A1083" s="1084"/>
      <c r="B1083" s="488"/>
      <c r="C1083" s="1184" t="str">
        <f>'Class-9'!$DV$3</f>
        <v>ART EDUCATION</v>
      </c>
      <c r="D1083" s="1185"/>
      <c r="E1083" s="1185"/>
      <c r="F1083" s="1263" t="str">
        <f>IF($J1056="TC",0,IF($J1056="Nso",0,VLOOKUP($A1054,'Class-9'!$B$9:$GA$108,182,0)))</f>
        <v>0/100</v>
      </c>
      <c r="G1083" s="1264"/>
      <c r="H1083" s="491">
        <f>IF($J1056="TC",0,IF($J1056="Nso",0,VLOOKUP($A1054,'Class-9'!$B$9:$GA$108,130,0)))</f>
        <v>0</v>
      </c>
      <c r="I1083" s="1237" t="s">
        <v>95</v>
      </c>
      <c r="J1083" s="1221"/>
      <c r="K1083" s="1221"/>
      <c r="L1083" s="1221"/>
      <c r="M1083" s="1221"/>
      <c r="N1083" s="1221"/>
      <c r="O1083" s="1222"/>
    </row>
    <row r="1084" spans="1:15" s="489" customFormat="1" ht="28.5" customHeight="1" thickBot="1">
      <c r="A1084" s="1084"/>
      <c r="B1084" s="488" t="s">
        <v>79</v>
      </c>
      <c r="C1084" s="1238" t="str">
        <f>'Class-9'!$EB$3</f>
        <v>H &amp; C RAJ</v>
      </c>
      <c r="D1084" s="1239"/>
      <c r="E1084" s="1239"/>
      <c r="F1084" s="1251" t="str">
        <f>IF($J1057="TC",0,IF($J1057="Nso",0,VLOOKUP($A1054,'Class-9'!$B$9:$GZ$108,186,0)))</f>
        <v>0/200</v>
      </c>
      <c r="G1084" s="1252"/>
      <c r="H1084" s="492">
        <f>IF($J1057="TC",0,IF($J1057="Nso",0,VLOOKUP($A1054,'Class-9'!$B$9:$GAZ$108,142,0)))</f>
        <v>0</v>
      </c>
      <c r="I1084" s="1237" t="s">
        <v>74</v>
      </c>
      <c r="J1084" s="1221"/>
      <c r="K1084" s="1221"/>
      <c r="L1084" s="1221"/>
      <c r="M1084" s="1221"/>
      <c r="N1084" s="1221"/>
      <c r="O1084" s="1222"/>
    </row>
    <row r="1085" spans="1:15" ht="28.5" customHeight="1">
      <c r="A1085" s="1084"/>
      <c r="B1085" s="49" t="s">
        <v>79</v>
      </c>
      <c r="C1085" s="1209" t="s">
        <v>205</v>
      </c>
      <c r="D1085" s="1210"/>
      <c r="E1085" s="1211"/>
      <c r="F1085" s="1253" t="s">
        <v>206</v>
      </c>
      <c r="G1085" s="1254"/>
      <c r="H1085" s="500" t="s">
        <v>34</v>
      </c>
      <c r="I1085" s="1220" t="s">
        <v>75</v>
      </c>
      <c r="J1085" s="1221"/>
      <c r="K1085" s="1221"/>
      <c r="L1085" s="1221"/>
      <c r="M1085" s="1221"/>
      <c r="N1085" s="1221"/>
      <c r="O1085" s="1222"/>
    </row>
    <row r="1086" spans="1:15" ht="28.5" customHeight="1">
      <c r="A1086" s="1084"/>
      <c r="B1086" s="49" t="s">
        <v>79</v>
      </c>
      <c r="C1086" s="1212"/>
      <c r="D1086" s="1213"/>
      <c r="E1086" s="1214"/>
      <c r="F1086" s="1246" t="s">
        <v>207</v>
      </c>
      <c r="G1086" s="1247"/>
      <c r="H1086" s="501" t="s">
        <v>204</v>
      </c>
      <c r="I1086" s="1225" t="s">
        <v>76</v>
      </c>
      <c r="J1086" s="1226"/>
      <c r="K1086" s="1226"/>
      <c r="L1086" s="1226"/>
      <c r="M1086" s="1226"/>
      <c r="N1086" s="1226"/>
      <c r="O1086" s="1227"/>
    </row>
    <row r="1087" spans="1:15" ht="28.5" customHeight="1">
      <c r="A1087" s="1084"/>
      <c r="B1087" s="49" t="s">
        <v>79</v>
      </c>
      <c r="C1087" s="1212"/>
      <c r="D1087" s="1213"/>
      <c r="E1087" s="1214"/>
      <c r="F1087" s="1246" t="s">
        <v>211</v>
      </c>
      <c r="G1087" s="1247"/>
      <c r="H1087" s="501" t="s">
        <v>69</v>
      </c>
      <c r="I1087" s="1228"/>
      <c r="J1087" s="1229"/>
      <c r="K1087" s="1229"/>
      <c r="L1087" s="1229"/>
      <c r="M1087" s="1229"/>
      <c r="N1087" s="1229"/>
      <c r="O1087" s="1230"/>
    </row>
    <row r="1088" spans="1:15" ht="28.5" customHeight="1">
      <c r="A1088" s="1084"/>
      <c r="B1088" s="49" t="s">
        <v>79</v>
      </c>
      <c r="C1088" s="1212"/>
      <c r="D1088" s="1213"/>
      <c r="E1088" s="1214"/>
      <c r="F1088" s="1246" t="s">
        <v>212</v>
      </c>
      <c r="G1088" s="1247"/>
      <c r="H1088" s="501" t="s">
        <v>70</v>
      </c>
      <c r="I1088" s="1228"/>
      <c r="J1088" s="1229"/>
      <c r="K1088" s="1229"/>
      <c r="L1088" s="1229"/>
      <c r="M1088" s="1229"/>
      <c r="N1088" s="1229"/>
      <c r="O1088" s="1230"/>
    </row>
    <row r="1089" spans="1:16" ht="28.5" customHeight="1">
      <c r="A1089" s="1084"/>
      <c r="B1089" s="49" t="s">
        <v>79</v>
      </c>
      <c r="C1089" s="1212"/>
      <c r="D1089" s="1213"/>
      <c r="E1089" s="1214"/>
      <c r="F1089" s="1246" t="s">
        <v>125</v>
      </c>
      <c r="G1089" s="1247"/>
      <c r="H1089" s="501" t="s">
        <v>72</v>
      </c>
      <c r="I1089" s="1231" t="s">
        <v>96</v>
      </c>
      <c r="J1089" s="1232"/>
      <c r="K1089" s="1232"/>
      <c r="L1089" s="1232"/>
      <c r="M1089" s="1232"/>
      <c r="N1089" s="1232"/>
      <c r="O1089" s="1233"/>
    </row>
    <row r="1090" spans="1:16" ht="28.5" customHeight="1" thickBot="1">
      <c r="A1090" s="1084"/>
      <c r="B1090" s="62" t="s">
        <v>79</v>
      </c>
      <c r="C1090" s="1215"/>
      <c r="D1090" s="1216"/>
      <c r="E1090" s="1217"/>
      <c r="F1090" s="1248" t="s">
        <v>208</v>
      </c>
      <c r="G1090" s="1249"/>
      <c r="H1090" s="502" t="s">
        <v>71</v>
      </c>
      <c r="I1090" s="1234"/>
      <c r="J1090" s="1235"/>
      <c r="K1090" s="1235"/>
      <c r="L1090" s="1235"/>
      <c r="M1090" s="1235"/>
      <c r="N1090" s="1235"/>
      <c r="O1090" s="1236"/>
    </row>
    <row r="1091" spans="1:16" ht="117.75" customHeight="1" thickTop="1">
      <c r="A1091" s="1250"/>
      <c r="B1091" s="1250"/>
      <c r="C1091" s="1250"/>
      <c r="D1091" s="1250"/>
      <c r="E1091" s="1250"/>
      <c r="F1091" s="1250"/>
      <c r="G1091" s="1250"/>
      <c r="H1091" s="1250"/>
      <c r="I1091" s="1250"/>
      <c r="J1091" s="1250"/>
      <c r="K1091" s="1250"/>
      <c r="L1091" s="1250"/>
      <c r="M1091" s="1250"/>
      <c r="N1091" s="1250"/>
      <c r="O1091" s="1250"/>
    </row>
    <row r="1092" spans="1:16">
      <c r="B1092" s="505"/>
      <c r="C1092" s="506"/>
      <c r="D1092" s="506"/>
      <c r="E1092" s="506"/>
      <c r="F1092" s="506"/>
      <c r="G1092" s="506"/>
      <c r="H1092" s="506"/>
      <c r="I1092" s="506"/>
      <c r="J1092" s="506"/>
      <c r="K1092" s="506"/>
      <c r="L1092" s="506"/>
      <c r="M1092" s="506"/>
      <c r="N1092" s="506"/>
      <c r="O1092" s="506"/>
    </row>
    <row r="1093" spans="1:16" ht="24.75" customHeight="1" thickBot="1">
      <c r="A1093" s="504">
        <f>A1054+1</f>
        <v>29</v>
      </c>
      <c r="B1093" s="1083" t="s">
        <v>56</v>
      </c>
      <c r="C1093" s="1083"/>
      <c r="D1093" s="1083"/>
      <c r="E1093" s="1083"/>
      <c r="F1093" s="1083"/>
      <c r="G1093" s="1083"/>
      <c r="H1093" s="1083"/>
      <c r="I1093" s="1083"/>
      <c r="J1093" s="1083"/>
      <c r="K1093" s="1083"/>
      <c r="L1093" s="1083"/>
      <c r="M1093" s="1083"/>
      <c r="N1093" s="1083"/>
      <c r="O1093" s="1083"/>
    </row>
    <row r="1094" spans="1:16" ht="68.25" customHeight="1" thickTop="1">
      <c r="A1094" s="1084"/>
      <c r="B1094" s="1085"/>
      <c r="C1094" s="1086"/>
      <c r="D1094" s="1089" t="str">
        <f>Master!$E$8</f>
        <v>Govt. Sr. Secondary School Raimalwada</v>
      </c>
      <c r="E1094" s="1090"/>
      <c r="F1094" s="1090"/>
      <c r="G1094" s="1090"/>
      <c r="H1094" s="1090"/>
      <c r="I1094" s="1090"/>
      <c r="J1094" s="1090"/>
      <c r="K1094" s="1090"/>
      <c r="L1094" s="1090"/>
      <c r="M1094" s="1090"/>
      <c r="N1094" s="1090"/>
      <c r="O1094" s="1091"/>
    </row>
    <row r="1095" spans="1:16" ht="36" customHeight="1" thickBot="1">
      <c r="A1095" s="1084"/>
      <c r="B1095" s="1087"/>
      <c r="C1095" s="1088"/>
      <c r="D1095" s="1092" t="str">
        <f>Master!$E$11</f>
        <v>P.S.-Bapini (Jodhpur)</v>
      </c>
      <c r="E1095" s="1093"/>
      <c r="F1095" s="1093"/>
      <c r="G1095" s="1093"/>
      <c r="H1095" s="1093"/>
      <c r="I1095" s="1093"/>
      <c r="J1095" s="1093"/>
      <c r="K1095" s="1093"/>
      <c r="L1095" s="1093"/>
      <c r="M1095" s="1093"/>
      <c r="N1095" s="1093"/>
      <c r="O1095" s="1094"/>
    </row>
    <row r="1096" spans="1:16" ht="36" customHeight="1">
      <c r="A1096" s="1084"/>
      <c r="B1096" s="352"/>
      <c r="C1096" s="1095" t="s">
        <v>188</v>
      </c>
      <c r="D1096" s="1096"/>
      <c r="E1096" s="1096"/>
      <c r="F1096" s="1096"/>
      <c r="G1096" s="1097"/>
      <c r="H1096" s="1104" t="s">
        <v>161</v>
      </c>
      <c r="I1096" s="1104"/>
      <c r="J1096" s="1107">
        <f>VLOOKUP($A1093,'Class-9'!$B$9:$K$108,6)</f>
        <v>0</v>
      </c>
      <c r="K1096" s="1108"/>
      <c r="L1096" s="1113" t="s">
        <v>77</v>
      </c>
      <c r="M1096" s="1114"/>
      <c r="N1096" s="1115" t="str">
        <f>Master!$E$14</f>
        <v>08151106901</v>
      </c>
      <c r="O1096" s="1116"/>
    </row>
    <row r="1097" spans="1:16" ht="36" customHeight="1">
      <c r="A1097" s="1084"/>
      <c r="B1097" s="47"/>
      <c r="C1097" s="1098"/>
      <c r="D1097" s="1099"/>
      <c r="E1097" s="1099"/>
      <c r="F1097" s="1099"/>
      <c r="G1097" s="1100"/>
      <c r="H1097" s="1105"/>
      <c r="I1097" s="1105"/>
      <c r="J1097" s="1109"/>
      <c r="K1097" s="1110"/>
      <c r="L1097" s="1071" t="s">
        <v>73</v>
      </c>
      <c r="M1097" s="1072"/>
      <c r="N1097" s="1072"/>
      <c r="O1097" s="1073"/>
      <c r="P1097" s="165" t="s">
        <v>196</v>
      </c>
    </row>
    <row r="1098" spans="1:16" ht="36" customHeight="1" thickBot="1">
      <c r="A1098" s="1084"/>
      <c r="B1098" s="47"/>
      <c r="C1098" s="1101"/>
      <c r="D1098" s="1102"/>
      <c r="E1098" s="1102"/>
      <c r="F1098" s="1102"/>
      <c r="G1098" s="1103"/>
      <c r="H1098" s="1106"/>
      <c r="I1098" s="1106"/>
      <c r="J1098" s="1111"/>
      <c r="K1098" s="1112"/>
      <c r="L1098" s="1074" t="s">
        <v>57</v>
      </c>
      <c r="M1098" s="1075"/>
      <c r="N1098" s="1076" t="str">
        <f>Master!$E$6</f>
        <v>2021-22</v>
      </c>
      <c r="O1098" s="1077"/>
    </row>
    <row r="1099" spans="1:16" ht="42.75" customHeight="1">
      <c r="A1099" s="1084"/>
      <c r="B1099" s="49" t="s">
        <v>79</v>
      </c>
      <c r="C1099" s="1255" t="s">
        <v>22</v>
      </c>
      <c r="D1099" s="1256"/>
      <c r="E1099" s="1256"/>
      <c r="F1099" s="1257"/>
      <c r="G1099" s="485" t="s">
        <v>186</v>
      </c>
      <c r="H1099" s="1258">
        <f>VLOOKUP($A1093,'Class-9'!$B$9:$EX$108,4,0)</f>
        <v>0</v>
      </c>
      <c r="I1099" s="1258"/>
      <c r="J1099" s="1258"/>
      <c r="K1099" s="1258"/>
      <c r="L1099" s="1258"/>
      <c r="M1099" s="1258"/>
      <c r="N1099" s="1258"/>
      <c r="O1099" s="1259"/>
    </row>
    <row r="1100" spans="1:16" ht="42.75" customHeight="1">
      <c r="A1100" s="1084"/>
      <c r="B1100" s="49" t="s">
        <v>79</v>
      </c>
      <c r="C1100" s="1260" t="s">
        <v>24</v>
      </c>
      <c r="D1100" s="1261"/>
      <c r="E1100" s="1261"/>
      <c r="F1100" s="1262"/>
      <c r="G1100" s="486" t="s">
        <v>186</v>
      </c>
      <c r="H1100" s="1265">
        <f>VLOOKUP($A1093,'Class-9'!$B$9:$EX$108,7,0)</f>
        <v>0</v>
      </c>
      <c r="I1100" s="1265"/>
      <c r="J1100" s="1265"/>
      <c r="K1100" s="1265"/>
      <c r="L1100" s="1265"/>
      <c r="M1100" s="1265"/>
      <c r="N1100" s="1265"/>
      <c r="O1100" s="1266"/>
    </row>
    <row r="1101" spans="1:16" ht="42.75" customHeight="1">
      <c r="A1101" s="1084"/>
      <c r="B1101" s="49" t="s">
        <v>79</v>
      </c>
      <c r="C1101" s="1260" t="s">
        <v>25</v>
      </c>
      <c r="D1101" s="1261"/>
      <c r="E1101" s="1261"/>
      <c r="F1101" s="1262"/>
      <c r="G1101" s="486" t="s">
        <v>186</v>
      </c>
      <c r="H1101" s="1265">
        <f>VLOOKUP($A1093,'Class-9'!$B$9:$EX$108,8,0)</f>
        <v>0</v>
      </c>
      <c r="I1101" s="1265"/>
      <c r="J1101" s="1265"/>
      <c r="K1101" s="1265"/>
      <c r="L1101" s="1265"/>
      <c r="M1101" s="1265"/>
      <c r="N1101" s="1265"/>
      <c r="O1101" s="1266"/>
    </row>
    <row r="1102" spans="1:16" ht="42.75" customHeight="1">
      <c r="A1102" s="1084"/>
      <c r="B1102" s="49" t="s">
        <v>79</v>
      </c>
      <c r="C1102" s="1260" t="s">
        <v>58</v>
      </c>
      <c r="D1102" s="1261"/>
      <c r="E1102" s="1261"/>
      <c r="F1102" s="1262"/>
      <c r="G1102" s="486" t="s">
        <v>186</v>
      </c>
      <c r="H1102" s="1265">
        <f>VLOOKUP($A1093,'Class-9'!$B$9:$EX$108,9,0)</f>
        <v>0</v>
      </c>
      <c r="I1102" s="1265"/>
      <c r="J1102" s="1265"/>
      <c r="K1102" s="1265"/>
      <c r="L1102" s="1265"/>
      <c r="M1102" s="1265"/>
      <c r="N1102" s="1265"/>
      <c r="O1102" s="1266"/>
    </row>
    <row r="1103" spans="1:16" ht="42.75" customHeight="1">
      <c r="A1103" s="1084"/>
      <c r="B1103" s="49" t="s">
        <v>79</v>
      </c>
      <c r="C1103" s="1260" t="s">
        <v>59</v>
      </c>
      <c r="D1103" s="1261"/>
      <c r="E1103" s="1261"/>
      <c r="F1103" s="1262"/>
      <c r="G1103" s="486" t="s">
        <v>186</v>
      </c>
      <c r="H1103" s="1281" t="str">
        <f>CONCATENATE('Class-9'!$G$4,'Class-9'!$J$4)</f>
        <v>9(A)</v>
      </c>
      <c r="I1103" s="1265"/>
      <c r="J1103" s="1265"/>
      <c r="K1103" s="1265"/>
      <c r="L1103" s="1265"/>
      <c r="M1103" s="1265"/>
      <c r="N1103" s="1265"/>
      <c r="O1103" s="1266"/>
    </row>
    <row r="1104" spans="1:16" ht="42.75" customHeight="1" thickBot="1">
      <c r="A1104" s="1084"/>
      <c r="B1104" s="49" t="s">
        <v>79</v>
      </c>
      <c r="C1104" s="1282" t="s">
        <v>27</v>
      </c>
      <c r="D1104" s="1283"/>
      <c r="E1104" s="1283"/>
      <c r="F1104" s="1284"/>
      <c r="G1104" s="487" t="s">
        <v>186</v>
      </c>
      <c r="H1104" s="1285">
        <f>VLOOKUP($A1093,'Class-9'!$B$9:$EX$108,10,0)</f>
        <v>0</v>
      </c>
      <c r="I1104" s="1285"/>
      <c r="J1104" s="1285"/>
      <c r="K1104" s="1285"/>
      <c r="L1104" s="1285"/>
      <c r="M1104" s="1285"/>
      <c r="N1104" s="1285"/>
      <c r="O1104" s="1286"/>
    </row>
    <row r="1105" spans="1:15" ht="42.75" customHeight="1">
      <c r="A1105" s="1084"/>
      <c r="B1105" s="60" t="s">
        <v>79</v>
      </c>
      <c r="C1105" s="1287" t="s">
        <v>60</v>
      </c>
      <c r="D1105" s="1288"/>
      <c r="E1105" s="1267" t="s">
        <v>83</v>
      </c>
      <c r="F1105" s="1267" t="s">
        <v>84</v>
      </c>
      <c r="G1105" s="1274" t="s">
        <v>33</v>
      </c>
      <c r="H1105" s="1276" t="s">
        <v>61</v>
      </c>
      <c r="I1105" s="1276"/>
      <c r="J1105" s="1277"/>
      <c r="K1105" s="1278" t="s">
        <v>100</v>
      </c>
      <c r="L1105" s="1279"/>
      <c r="M1105" s="1280"/>
      <c r="N1105" s="1267" t="s">
        <v>91</v>
      </c>
      <c r="O1105" s="1269" t="s">
        <v>209</v>
      </c>
    </row>
    <row r="1106" spans="1:15" ht="42.75" customHeight="1">
      <c r="A1106" s="1084"/>
      <c r="B1106" s="60"/>
      <c r="C1106" s="1289"/>
      <c r="D1106" s="1290"/>
      <c r="E1106" s="1268"/>
      <c r="F1106" s="1268"/>
      <c r="G1106" s="1275"/>
      <c r="H1106" s="479" t="s">
        <v>32</v>
      </c>
      <c r="I1106" s="480" t="s">
        <v>199</v>
      </c>
      <c r="J1106" s="481" t="s">
        <v>33</v>
      </c>
      <c r="K1106" s="479" t="s">
        <v>32</v>
      </c>
      <c r="L1106" s="480" t="s">
        <v>199</v>
      </c>
      <c r="M1106" s="481" t="s">
        <v>33</v>
      </c>
      <c r="N1106" s="1268"/>
      <c r="O1106" s="1270"/>
    </row>
    <row r="1107" spans="1:15" ht="42.75" customHeight="1" thickBot="1">
      <c r="A1107" s="1084"/>
      <c r="B1107" s="60" t="s">
        <v>79</v>
      </c>
      <c r="C1107" s="1272" t="s">
        <v>62</v>
      </c>
      <c r="D1107" s="1273"/>
      <c r="E1107" s="346">
        <f>'Class-9'!$L$7</f>
        <v>20</v>
      </c>
      <c r="F1107" s="346">
        <f>'Class-9'!$M$7</f>
        <v>20</v>
      </c>
      <c r="G1107" s="348">
        <f>SUM(E1107:F1107)</f>
        <v>40</v>
      </c>
      <c r="H1107" s="346">
        <f>'Class-9'!$O$7</f>
        <v>48</v>
      </c>
      <c r="I1107" s="346">
        <f>'Class-9'!$P$7</f>
        <v>12</v>
      </c>
      <c r="J1107" s="348">
        <f>SUM(H1107:I1107)</f>
        <v>60</v>
      </c>
      <c r="K1107" s="346">
        <f>'Class-9'!$R$7</f>
        <v>80</v>
      </c>
      <c r="L1107" s="346">
        <f>'Class-9'!$S$7</f>
        <v>20</v>
      </c>
      <c r="M1107" s="348">
        <f>SUM(K1107:L1107)</f>
        <v>100</v>
      </c>
      <c r="N1107" s="191">
        <f>SUM(G1107,J1107,M1107)</f>
        <v>200</v>
      </c>
      <c r="O1107" s="1271"/>
    </row>
    <row r="1108" spans="1:15" ht="42.75" customHeight="1">
      <c r="A1108" s="1084"/>
      <c r="B1108" s="60" t="s">
        <v>79</v>
      </c>
      <c r="C1108" s="1141" t="str">
        <f>'Class-9'!$L$3</f>
        <v>HINDI</v>
      </c>
      <c r="D1108" s="1142"/>
      <c r="E1108" s="493">
        <f>IF($J1096="TC",0,IF($J1096="Nso",0,VLOOKUP($A1093,'Class-9'!$B$9:$EX$108,11,0)))</f>
        <v>0</v>
      </c>
      <c r="F1108" s="493">
        <f>IF($J1096="TC",0,IF($J1096="Nso",0,VLOOKUP($A1093,'Class-9'!$B$9:$EX$108,12,0)))</f>
        <v>0</v>
      </c>
      <c r="G1108" s="494">
        <f>E1108+F1108</f>
        <v>0</v>
      </c>
      <c r="H1108" s="493">
        <f>IF($J1096="TC",0,IF($J1096="Nso",0,VLOOKUP($A1093,'Class-9'!$B$9:$EX$108,14,0)))</f>
        <v>0</v>
      </c>
      <c r="I1108" s="493">
        <f>IF($J1096="TC",0,IF($J1096="Nso",0,VLOOKUP($A1093,'Class-9'!$B$9:$EX$108,15,0)))</f>
        <v>0</v>
      </c>
      <c r="J1108" s="494">
        <f>H1108+I1108</f>
        <v>0</v>
      </c>
      <c r="K1108" s="493">
        <f>IF($J1096="TC",0,IF($J1096="Nso",0,VLOOKUP($A1093,'Class-9'!$B$9:$EX$108,17,0)))</f>
        <v>0</v>
      </c>
      <c r="L1108" s="493">
        <f>IF($J1096="Nso",0,VLOOKUP($A1093,'Class-9'!$B$9:$EX$108,18,0))</f>
        <v>0</v>
      </c>
      <c r="M1108" s="494">
        <f>K1108+L1108</f>
        <v>0</v>
      </c>
      <c r="N1108" s="493">
        <f>G1108+J1108+M1108</f>
        <v>0</v>
      </c>
      <c r="O1108" s="495" t="str">
        <f>IF($J1096="TC",0,IF($J1096="Nso",0,VLOOKUP($A1093,'Class-9'!$B$9:$EX$108,24,0)))</f>
        <v/>
      </c>
    </row>
    <row r="1109" spans="1:15" ht="42.75" customHeight="1">
      <c r="A1109" s="1084"/>
      <c r="B1109" s="60" t="s">
        <v>79</v>
      </c>
      <c r="C1109" s="1143" t="str">
        <f>'Class-9'!$Z$3</f>
        <v>ENGLISH</v>
      </c>
      <c r="D1109" s="1144"/>
      <c r="E1109" s="493">
        <f>IF($J1096="TC",0,IF($J1096="Nso",0,VLOOKUP($A1093,'Class-9'!$B$9:$EX$108,25,0)))</f>
        <v>0</v>
      </c>
      <c r="F1109" s="493">
        <f>IF($J1096="TC",0,IF($J1096="Nso",0,VLOOKUP($A1093,'Class-9'!$B$9:$EX$108,26,0)))</f>
        <v>0</v>
      </c>
      <c r="G1109" s="496">
        <f t="shared" ref="G1109:G1113" si="112">E1109+F1109</f>
        <v>0</v>
      </c>
      <c r="H1109" s="497">
        <f>IF($J1096="TC",0,IF($J1096="Nso",0,VLOOKUP($A1093,'Class-9'!$B$9:$EX$108,28,0)))</f>
        <v>0</v>
      </c>
      <c r="I1109" s="493">
        <f>IF($J1096="TC",0,IF($J1096="Nso",0,VLOOKUP($A1093,'Class-9'!$B$9:$EX$108,29,0)))</f>
        <v>0</v>
      </c>
      <c r="J1109" s="496">
        <f t="shared" ref="J1109:J1113" si="113">H1109+I1109</f>
        <v>0</v>
      </c>
      <c r="K1109" s="493">
        <f>IF($J1096="TC",0,IF($J1096="Nso",0,VLOOKUP($A1093,'Class-9'!$B$9:$EX$108,31,0)))</f>
        <v>0</v>
      </c>
      <c r="L1109" s="493">
        <f>IF($J1096="Nso",0,VLOOKUP($A1093,'Class-9'!$B$9:$EX$108,32,0))</f>
        <v>0</v>
      </c>
      <c r="M1109" s="496">
        <f t="shared" ref="M1109:M1113" si="114">K1109+L1109</f>
        <v>0</v>
      </c>
      <c r="N1109" s="493">
        <f t="shared" ref="N1109:N1113" si="115">G1109+J1109+M1109</f>
        <v>0</v>
      </c>
      <c r="O1109" s="495" t="str">
        <f>IF($J1096="TC",0,IF($J1096="Nso",0,VLOOKUP($A1093,'Class-9'!$B$9:$EX$108,38,0)))</f>
        <v/>
      </c>
    </row>
    <row r="1110" spans="1:15" ht="42.75" customHeight="1">
      <c r="A1110" s="1084"/>
      <c r="B1110" s="60" t="s">
        <v>79</v>
      </c>
      <c r="C1110" s="1143" t="str">
        <f>'Class-9'!$AN$3</f>
        <v>SANSKRIT</v>
      </c>
      <c r="D1110" s="1144"/>
      <c r="E1110" s="493">
        <f>IF($J1096="TC",0,IF($J1096="Nso",0,VLOOKUP($A1093,'Class-9'!$B$9:$EX$108,39,0)))</f>
        <v>0</v>
      </c>
      <c r="F1110" s="493">
        <f>IF($J1096="TC",0,IF($J1096="TC",0,IF($J1096="Nso",0,VLOOKUP($A1093,'Class-9'!$B$9:$EX$108,40,0))))</f>
        <v>0</v>
      </c>
      <c r="G1110" s="496">
        <f t="shared" si="112"/>
        <v>0</v>
      </c>
      <c r="H1110" s="497">
        <f>IF($J1096="TC",0,IF($J1096="Nso",0,VLOOKUP($A1093,'Class-9'!$B$9:$EX$108,42,0)))</f>
        <v>0</v>
      </c>
      <c r="I1110" s="493">
        <f>IF($J1096="TC",0,IF($J1096="Nso",0,VLOOKUP($A1093,'Class-9'!$B$9:$EX$108,43,0)))</f>
        <v>0</v>
      </c>
      <c r="J1110" s="496">
        <f t="shared" si="113"/>
        <v>0</v>
      </c>
      <c r="K1110" s="493">
        <f>IF($J1096="TC",0,IF($J1096="Nso",0,VLOOKUP($A1093,'Class-9'!$B$9:$EX$108,45,0)))</f>
        <v>0</v>
      </c>
      <c r="L1110" s="493">
        <f>IF($J1096="Nso",0,VLOOKUP($A1093,'Class-9'!$B$9:$EX$108,46,0))</f>
        <v>0</v>
      </c>
      <c r="M1110" s="496">
        <f t="shared" si="114"/>
        <v>0</v>
      </c>
      <c r="N1110" s="493">
        <f t="shared" si="115"/>
        <v>0</v>
      </c>
      <c r="O1110" s="495" t="str">
        <f>IF($J1096="TC",0,IF($J1096="Nso",0,VLOOKUP($A1093,'Class-9'!$B$9:$EX$108,52,0)))</f>
        <v/>
      </c>
    </row>
    <row r="1111" spans="1:15" ht="42.75" customHeight="1">
      <c r="A1111" s="1084"/>
      <c r="B1111" s="60" t="s">
        <v>79</v>
      </c>
      <c r="C1111" s="1143" t="str">
        <f>'Class-9'!$BB$3</f>
        <v>SCIENCE</v>
      </c>
      <c r="D1111" s="1144"/>
      <c r="E1111" s="493">
        <f>IF($J1096="TC",0,IF($J1096="Nso",0,VLOOKUP($A1093,'Class-9'!$B$9:$EX$108,53,0)))</f>
        <v>0</v>
      </c>
      <c r="F1111" s="493">
        <f>IF($J1096="TC",0,IF($J1096="Nso",0,VLOOKUP($A1093,'Class-9'!$B$9:$EX$108,54,0)))</f>
        <v>0</v>
      </c>
      <c r="G1111" s="496">
        <f t="shared" si="112"/>
        <v>0</v>
      </c>
      <c r="H1111" s="497">
        <f>IF($J1096="TC",0,IF($J1096="Nso",0,VLOOKUP($A1093,'Class-9'!$B$9:$EX$108,56,0)))</f>
        <v>0</v>
      </c>
      <c r="I1111" s="493">
        <f>IF($J1096="TC",0,IF($J1096="Nso",0,VLOOKUP($A1093,'Class-9'!$B$9:$EX$108,57,0)))</f>
        <v>0</v>
      </c>
      <c r="J1111" s="496">
        <f t="shared" si="113"/>
        <v>0</v>
      </c>
      <c r="K1111" s="493">
        <f>IF($J1096="TC",0,IF($J1096="Nso",0,VLOOKUP($A1093,'Class-9'!$B$9:$EX$108,59,0)))</f>
        <v>0</v>
      </c>
      <c r="L1111" s="493">
        <f>IF($J1096="Nso",0,VLOOKUP($A1093,'Class-9'!$B$9:$EX$108,60,0))</f>
        <v>0</v>
      </c>
      <c r="M1111" s="496">
        <f t="shared" si="114"/>
        <v>0</v>
      </c>
      <c r="N1111" s="493">
        <f t="shared" si="115"/>
        <v>0</v>
      </c>
      <c r="O1111" s="495" t="str">
        <f>IF($J1096="TC",0,IF($J1096="Nso",0,VLOOKUP($A1093,'Class-9'!$B$9:$EX$108,66,0)))</f>
        <v/>
      </c>
    </row>
    <row r="1112" spans="1:15" ht="42.75" customHeight="1">
      <c r="A1112" s="1084"/>
      <c r="B1112" s="60" t="s">
        <v>79</v>
      </c>
      <c r="C1112" s="1143" t="str">
        <f>'Class-9'!$BP$3</f>
        <v>MATHEMATICS</v>
      </c>
      <c r="D1112" s="1144"/>
      <c r="E1112" s="493">
        <f>IF($J1096="TC",0,IF($J1096="Nso",0,VLOOKUP($A1093,'Class-9'!$B$9:$EX$108,67,0)))</f>
        <v>0</v>
      </c>
      <c r="F1112" s="493">
        <f>IF($J1096="TC",0,IF($J1096="Nso",0,VLOOKUP($A1093,'Class-9'!$B$9:$EX$108,68,0)))</f>
        <v>0</v>
      </c>
      <c r="G1112" s="496">
        <f t="shared" si="112"/>
        <v>0</v>
      </c>
      <c r="H1112" s="497">
        <f>IF($J1096="TC",0,IF($J1096="Nso",0,VLOOKUP($A1093,'Class-9'!$B$9:$EX$108,70,0)))</f>
        <v>0</v>
      </c>
      <c r="I1112" s="493">
        <f>IF($J1096="TC",0,IF($J1096="Nso",0,VLOOKUP($A1093,'Class-9'!$B$9:$EX$108,71,0)))</f>
        <v>0</v>
      </c>
      <c r="J1112" s="496">
        <f t="shared" si="113"/>
        <v>0</v>
      </c>
      <c r="K1112" s="493">
        <f>IF($J1096="TC",0,IF($J1096="Nso",0,VLOOKUP($A1093,'Class-9'!$B$9:$EX$108,73,0)))</f>
        <v>0</v>
      </c>
      <c r="L1112" s="493">
        <f>IF($J1096="Nso",0,VLOOKUP($A1093,'Class-9'!$B$9:$EX$108,74,0))</f>
        <v>0</v>
      </c>
      <c r="M1112" s="496">
        <f t="shared" si="114"/>
        <v>0</v>
      </c>
      <c r="N1112" s="493">
        <f t="shared" si="115"/>
        <v>0</v>
      </c>
      <c r="O1112" s="495" t="str">
        <f>IF($J1096="TC",0,IF($J1096="Nso",0,VLOOKUP($A1093,'Class-9'!$B$9:$EX$108,80,0)))</f>
        <v/>
      </c>
    </row>
    <row r="1113" spans="1:15" ht="42.75" customHeight="1" thickBot="1">
      <c r="A1113" s="1084"/>
      <c r="B1113" s="60" t="s">
        <v>79</v>
      </c>
      <c r="C1113" s="1117" t="str">
        <f>'Class-9'!$CD$3</f>
        <v>SOCIAL SCIENCE</v>
      </c>
      <c r="D1113" s="1118"/>
      <c r="E1113" s="493">
        <f>IF($J1096="TC",0,IF($J1096="Nso",0,VLOOKUP($A1093,'Class-9'!$B$9:$EX$108,81,0)))</f>
        <v>0</v>
      </c>
      <c r="F1113" s="493">
        <f>IF($J1096="TC",0,IF($J1096="Nso",0,VLOOKUP($A1093,'Class-9'!$B$9:$EX$108,82,0)))</f>
        <v>0</v>
      </c>
      <c r="G1113" s="498">
        <f t="shared" si="112"/>
        <v>0</v>
      </c>
      <c r="H1113" s="499">
        <f>IF($J1096="TC",0,IF($J1096="Nso",0,VLOOKUP($A1093,'Class-9'!$B$9:$EX$108,84,0)))</f>
        <v>0</v>
      </c>
      <c r="I1113" s="493">
        <f>IF($J1096="TC",0,IF($J1096="Nso",0,VLOOKUP($A1093,'Class-9'!$B$9:$EX$108,85,0)))</f>
        <v>0</v>
      </c>
      <c r="J1113" s="498">
        <f t="shared" si="113"/>
        <v>0</v>
      </c>
      <c r="K1113" s="493">
        <f>IF($J1096="TC",0,IF($J1096="Nso",0,VLOOKUP($A1093,'Class-9'!$B$9:$EX$108,87,0)))</f>
        <v>0</v>
      </c>
      <c r="L1113" s="493">
        <f>IF($J1096="Nso",0,VLOOKUP($A1093,'Class-9'!$B$9:$EX$108,88,0))</f>
        <v>0</v>
      </c>
      <c r="M1113" s="498">
        <f t="shared" si="114"/>
        <v>0</v>
      </c>
      <c r="N1113" s="493">
        <f t="shared" si="115"/>
        <v>0</v>
      </c>
      <c r="O1113" s="495" t="str">
        <f>IF($J1096="TC",0,IF($J1096="Nso",0,VLOOKUP($A1093,'Class-9'!$B$9:$EX$108,94,0)))</f>
        <v/>
      </c>
    </row>
    <row r="1114" spans="1:15" ht="36" customHeight="1">
      <c r="A1114" s="1084"/>
      <c r="B1114" s="60" t="s">
        <v>79</v>
      </c>
      <c r="C1114" s="1119" t="s">
        <v>92</v>
      </c>
      <c r="D1114" s="1120"/>
      <c r="E1114" s="1121"/>
      <c r="F1114" s="1125" t="s">
        <v>93</v>
      </c>
      <c r="G1114" s="1126"/>
      <c r="H1114" s="1127" t="s">
        <v>94</v>
      </c>
      <c r="I1114" s="1128"/>
      <c r="J1114" s="1129" t="s">
        <v>47</v>
      </c>
      <c r="K1114" s="1130"/>
      <c r="L1114" s="350" t="s">
        <v>114</v>
      </c>
      <c r="M1114" s="1131" t="s">
        <v>45</v>
      </c>
      <c r="N1114" s="1132"/>
      <c r="O1114" s="61" t="s">
        <v>49</v>
      </c>
    </row>
    <row r="1115" spans="1:15" ht="36" customHeight="1" thickBot="1">
      <c r="A1115" s="1084"/>
      <c r="B1115" s="60" t="s">
        <v>79</v>
      </c>
      <c r="C1115" s="1122"/>
      <c r="D1115" s="1123"/>
      <c r="E1115" s="1124"/>
      <c r="F1115" s="1133">
        <f>IF($J1096="TC",0,IF($J1096="Nso",0,VLOOKUP($A1093,'Class-9'!$B$9:$EX$108,146,0)))</f>
        <v>0</v>
      </c>
      <c r="G1115" s="1134"/>
      <c r="H1115" s="1133">
        <f>IF($J1096="TC",0,IF($J1096="Nso",0,VLOOKUP($A1093,'Class-9'!$B$9:$EX$108,147,0)))</f>
        <v>0</v>
      </c>
      <c r="I1115" s="1134"/>
      <c r="J1115" s="1135">
        <f>IF($J1096="TC",0,IF($J1096="Nso",0,VLOOKUP($A1093,'Class-9'!$B$9:$EX$108,148,0)))</f>
        <v>0</v>
      </c>
      <c r="K1115" s="1136"/>
      <c r="L1115" s="349" t="str">
        <f>IF($J1096="TC",0,IF($J1096="Nso",0,VLOOKUP($A1093,'Class-9'!$B$9:$EX$108,149,0)))</f>
        <v/>
      </c>
      <c r="M1115" s="1137" t="str">
        <f>IF($J1096="TC","TC",IF($J1096="Nso","NSO",VLOOKUP($A1093,'Class-9'!$B$9:$EX$108,150,0)))</f>
        <v/>
      </c>
      <c r="N1115" s="1138"/>
      <c r="O1115" s="123" t="str">
        <f>IF($J1096="Nso",0,VLOOKUP($A1093,'Class-9'!$B$9:$EX$108,152,0))</f>
        <v/>
      </c>
    </row>
    <row r="1116" spans="1:15" ht="36" customHeight="1">
      <c r="A1116" s="1084"/>
      <c r="B1116" s="60" t="s">
        <v>79</v>
      </c>
      <c r="C1116" s="1186" t="s">
        <v>65</v>
      </c>
      <c r="D1116" s="1187"/>
      <c r="E1116" s="1187"/>
      <c r="F1116" s="1187"/>
      <c r="G1116" s="1187"/>
      <c r="H1116" s="1188"/>
      <c r="I1116" s="1189" t="s">
        <v>66</v>
      </c>
      <c r="J1116" s="1190"/>
      <c r="K1116" s="1190"/>
      <c r="L1116" s="124">
        <f>VLOOKUP($A1093,'Class-9'!$B$9:$EX$108,143,0)</f>
        <v>0</v>
      </c>
      <c r="M1116" s="1191" t="s">
        <v>126</v>
      </c>
      <c r="N1116" s="1192"/>
      <c r="O1116" s="1193"/>
    </row>
    <row r="1117" spans="1:15" ht="36" customHeight="1" thickBot="1">
      <c r="A1117" s="1084"/>
      <c r="B1117" s="60" t="s">
        <v>79</v>
      </c>
      <c r="C1117" s="1194" t="s">
        <v>60</v>
      </c>
      <c r="D1117" s="1195"/>
      <c r="E1117" s="1195"/>
      <c r="F1117" s="1196" t="s">
        <v>197</v>
      </c>
      <c r="G1117" s="1196"/>
      <c r="H1117" s="351" t="s">
        <v>53</v>
      </c>
      <c r="I1117" s="1197" t="s">
        <v>67</v>
      </c>
      <c r="J1117" s="1198"/>
      <c r="K1117" s="1198"/>
      <c r="L1117" s="174">
        <f>VLOOKUP($A1093,'Class-9'!$B$9:$EX$108,144,0)</f>
        <v>0</v>
      </c>
      <c r="M1117" s="1199" t="str">
        <f>IF($J1096="TC",0,IF($J1096="Nso",0,VLOOKUP($A1093,'Class-9'!$B$9:$EX$108,145,0)))</f>
        <v/>
      </c>
      <c r="N1117" s="1200"/>
      <c r="O1117" s="1201"/>
    </row>
    <row r="1118" spans="1:15" ht="36" customHeight="1">
      <c r="A1118" s="1084"/>
      <c r="B1118" s="60" t="s">
        <v>79</v>
      </c>
      <c r="C1118" s="1194"/>
      <c r="D1118" s="1195"/>
      <c r="E1118" s="1195"/>
      <c r="F1118" s="1196"/>
      <c r="G1118" s="1196"/>
      <c r="H1118" s="490" t="s">
        <v>203</v>
      </c>
      <c r="I1118" s="1202" t="s">
        <v>68</v>
      </c>
      <c r="J1118" s="1203"/>
      <c r="K1118" s="1203"/>
      <c r="L1118" s="1204">
        <f>IF($J1096="TC","Transferred",IF($J1096="Nso","NameSeparated",VLOOKUP($A1093,'Class-9'!$B$9:$EX$108,153,0)))</f>
        <v>0</v>
      </c>
      <c r="M1118" s="1204"/>
      <c r="N1118" s="1204"/>
      <c r="O1118" s="1205"/>
    </row>
    <row r="1119" spans="1:15" s="489" customFormat="1" ht="28.5" customHeight="1">
      <c r="A1119" s="1084"/>
      <c r="B1119" s="488" t="s">
        <v>79</v>
      </c>
      <c r="C1119" s="1242" t="str">
        <f>'Class-9'!$CR$3</f>
        <v>Foundation Of Information Tech.</v>
      </c>
      <c r="D1119" s="1243"/>
      <c r="E1119" s="1244"/>
      <c r="F1119" s="1245" t="str">
        <f>IF($J1096="TC",0,IF($J1096="Nso",0,VLOOKUP($A1093,'Class-9'!$B$9:$GA$108,170,0)))</f>
        <v>0/200</v>
      </c>
      <c r="G1119" s="1245"/>
      <c r="H1119" s="491">
        <f>IF($J1096="TC",0,IF($J1096="Nso",0,VLOOKUP($A1093,'Class-9'!$B$9:$GA$108,106,0)))</f>
        <v>0</v>
      </c>
      <c r="I1119" s="1170" t="s">
        <v>81</v>
      </c>
      <c r="J1119" s="1171"/>
      <c r="K1119" s="1171"/>
      <c r="L1119" s="1172">
        <f>'Class-9'!$T$2</f>
        <v>44676</v>
      </c>
      <c r="M1119" s="1173"/>
      <c r="N1119" s="1173"/>
      <c r="O1119" s="1174"/>
    </row>
    <row r="1120" spans="1:15" s="489" customFormat="1" ht="28.5" customHeight="1">
      <c r="A1120" s="1084"/>
      <c r="B1120" s="488" t="s">
        <v>79</v>
      </c>
      <c r="C1120" s="1175" t="str">
        <f>'Class-9'!$DD$3</f>
        <v>Health &amp; Phy. Edu.</v>
      </c>
      <c r="D1120" s="1169"/>
      <c r="E1120" s="1169"/>
      <c r="F1120" s="1263" t="str">
        <f>IF($J1096="TC",0,IF($J1096="Nso",0,VLOOKUP($A1093,'Class-9'!$B$9:$GA$108,174,0)))</f>
        <v>0/200</v>
      </c>
      <c r="G1120" s="1264"/>
      <c r="H1120" s="491">
        <f>IF($J1096="TC",0,IF($J1096="Nso",0,VLOOKUP($A1093,'Class-9'!$B$9:$GA$108,118,0)))</f>
        <v>0</v>
      </c>
      <c r="I1120" s="1178"/>
      <c r="J1120" s="1179"/>
      <c r="K1120" s="1179"/>
      <c r="L1120" s="1179"/>
      <c r="M1120" s="1179"/>
      <c r="N1120" s="1179"/>
      <c r="O1120" s="1180"/>
    </row>
    <row r="1121" spans="1:16" s="489" customFormat="1" ht="28.5" customHeight="1">
      <c r="A1121" s="1084"/>
      <c r="B1121" s="488" t="s">
        <v>79</v>
      </c>
      <c r="C1121" s="1184" t="str">
        <f>'Class-9'!$DP$3</f>
        <v>S.U.P.W.</v>
      </c>
      <c r="D1121" s="1185"/>
      <c r="E1121" s="1185"/>
      <c r="F1121" s="1263" t="str">
        <f>IF($J1096="TC",0,IF($J1096="Nso",0,VLOOKUP($A1093,'Class-9'!$B$9:$GA$108,178,0)))</f>
        <v>0/100</v>
      </c>
      <c r="G1121" s="1264"/>
      <c r="H1121" s="491">
        <f>IF($J1096="TC",0,IF($J1096="Nso",0,VLOOKUP($A1093,'Class-9'!$B$9:$GA$108,124,0)))</f>
        <v>0</v>
      </c>
      <c r="I1121" s="1181"/>
      <c r="J1121" s="1182"/>
      <c r="K1121" s="1182"/>
      <c r="L1121" s="1182"/>
      <c r="M1121" s="1182"/>
      <c r="N1121" s="1182"/>
      <c r="O1121" s="1183"/>
    </row>
    <row r="1122" spans="1:16" s="489" customFormat="1" ht="28.5" customHeight="1">
      <c r="A1122" s="1084"/>
      <c r="B1122" s="488"/>
      <c r="C1122" s="1184" t="str">
        <f>'Class-9'!$DV$3</f>
        <v>ART EDUCATION</v>
      </c>
      <c r="D1122" s="1185"/>
      <c r="E1122" s="1185"/>
      <c r="F1122" s="1263" t="str">
        <f>IF($J1095="TC",0,IF($J1095="Nso",0,VLOOKUP($A1093,'Class-9'!$B$9:$GA$108,182,0)))</f>
        <v>0/100</v>
      </c>
      <c r="G1122" s="1264"/>
      <c r="H1122" s="491">
        <f>IF($J1095="TC",0,IF($J1095="Nso",0,VLOOKUP($A1093,'Class-9'!$B$9:$GA$108,130,0)))</f>
        <v>0</v>
      </c>
      <c r="I1122" s="1237" t="s">
        <v>95</v>
      </c>
      <c r="J1122" s="1221"/>
      <c r="K1122" s="1221"/>
      <c r="L1122" s="1221"/>
      <c r="M1122" s="1221"/>
      <c r="N1122" s="1221"/>
      <c r="O1122" s="1222"/>
    </row>
    <row r="1123" spans="1:16" s="489" customFormat="1" ht="28.5" customHeight="1" thickBot="1">
      <c r="A1123" s="1084"/>
      <c r="B1123" s="488" t="s">
        <v>79</v>
      </c>
      <c r="C1123" s="1238" t="str">
        <f>'Class-9'!$EB$3</f>
        <v>H &amp; C RAJ</v>
      </c>
      <c r="D1123" s="1239"/>
      <c r="E1123" s="1239"/>
      <c r="F1123" s="1251" t="str">
        <f>IF($J1096="TC",0,IF($J1096="Nso",0,VLOOKUP($A1093,'Class-9'!$B$9:$GZ$108,186,0)))</f>
        <v>0/200</v>
      </c>
      <c r="G1123" s="1252"/>
      <c r="H1123" s="492">
        <f>IF($J1096="TC",0,IF($J1096="Nso",0,VLOOKUP($A1093,'Class-9'!$B$9:$GAZ$108,142,0)))</f>
        <v>0</v>
      </c>
      <c r="I1123" s="1237" t="s">
        <v>74</v>
      </c>
      <c r="J1123" s="1221"/>
      <c r="K1123" s="1221"/>
      <c r="L1123" s="1221"/>
      <c r="M1123" s="1221"/>
      <c r="N1123" s="1221"/>
      <c r="O1123" s="1222"/>
    </row>
    <row r="1124" spans="1:16" ht="28.5" customHeight="1">
      <c r="A1124" s="1084"/>
      <c r="B1124" s="49" t="s">
        <v>79</v>
      </c>
      <c r="C1124" s="1209" t="s">
        <v>205</v>
      </c>
      <c r="D1124" s="1210"/>
      <c r="E1124" s="1211"/>
      <c r="F1124" s="1253" t="s">
        <v>206</v>
      </c>
      <c r="G1124" s="1254"/>
      <c r="H1124" s="500" t="s">
        <v>34</v>
      </c>
      <c r="I1124" s="1220" t="s">
        <v>75</v>
      </c>
      <c r="J1124" s="1221"/>
      <c r="K1124" s="1221"/>
      <c r="L1124" s="1221"/>
      <c r="M1124" s="1221"/>
      <c r="N1124" s="1221"/>
      <c r="O1124" s="1222"/>
    </row>
    <row r="1125" spans="1:16" ht="28.5" customHeight="1">
      <c r="A1125" s="1084"/>
      <c r="B1125" s="49" t="s">
        <v>79</v>
      </c>
      <c r="C1125" s="1212"/>
      <c r="D1125" s="1213"/>
      <c r="E1125" s="1214"/>
      <c r="F1125" s="1246" t="s">
        <v>207</v>
      </c>
      <c r="G1125" s="1247"/>
      <c r="H1125" s="501" t="s">
        <v>204</v>
      </c>
      <c r="I1125" s="1225" t="s">
        <v>76</v>
      </c>
      <c r="J1125" s="1226"/>
      <c r="K1125" s="1226"/>
      <c r="L1125" s="1226"/>
      <c r="M1125" s="1226"/>
      <c r="N1125" s="1226"/>
      <c r="O1125" s="1227"/>
    </row>
    <row r="1126" spans="1:16" ht="28.5" customHeight="1">
      <c r="A1126" s="1084"/>
      <c r="B1126" s="49" t="s">
        <v>79</v>
      </c>
      <c r="C1126" s="1212"/>
      <c r="D1126" s="1213"/>
      <c r="E1126" s="1214"/>
      <c r="F1126" s="1246" t="s">
        <v>211</v>
      </c>
      <c r="G1126" s="1247"/>
      <c r="H1126" s="501" t="s">
        <v>69</v>
      </c>
      <c r="I1126" s="1228"/>
      <c r="J1126" s="1229"/>
      <c r="K1126" s="1229"/>
      <c r="L1126" s="1229"/>
      <c r="M1126" s="1229"/>
      <c r="N1126" s="1229"/>
      <c r="O1126" s="1230"/>
    </row>
    <row r="1127" spans="1:16" ht="28.5" customHeight="1">
      <c r="A1127" s="1084"/>
      <c r="B1127" s="49" t="s">
        <v>79</v>
      </c>
      <c r="C1127" s="1212"/>
      <c r="D1127" s="1213"/>
      <c r="E1127" s="1214"/>
      <c r="F1127" s="1246" t="s">
        <v>212</v>
      </c>
      <c r="G1127" s="1247"/>
      <c r="H1127" s="501" t="s">
        <v>70</v>
      </c>
      <c r="I1127" s="1228"/>
      <c r="J1127" s="1229"/>
      <c r="K1127" s="1229"/>
      <c r="L1127" s="1229"/>
      <c r="M1127" s="1229"/>
      <c r="N1127" s="1229"/>
      <c r="O1127" s="1230"/>
    </row>
    <row r="1128" spans="1:16" ht="28.5" customHeight="1">
      <c r="A1128" s="1084"/>
      <c r="B1128" s="49" t="s">
        <v>79</v>
      </c>
      <c r="C1128" s="1212"/>
      <c r="D1128" s="1213"/>
      <c r="E1128" s="1214"/>
      <c r="F1128" s="1246" t="s">
        <v>125</v>
      </c>
      <c r="G1128" s="1247"/>
      <c r="H1128" s="501" t="s">
        <v>72</v>
      </c>
      <c r="I1128" s="1231" t="s">
        <v>96</v>
      </c>
      <c r="J1128" s="1232"/>
      <c r="K1128" s="1232"/>
      <c r="L1128" s="1232"/>
      <c r="M1128" s="1232"/>
      <c r="N1128" s="1232"/>
      <c r="O1128" s="1233"/>
    </row>
    <row r="1129" spans="1:16" ht="28.5" customHeight="1" thickBot="1">
      <c r="A1129" s="1084"/>
      <c r="B1129" s="62" t="s">
        <v>79</v>
      </c>
      <c r="C1129" s="1215"/>
      <c r="D1129" s="1216"/>
      <c r="E1129" s="1217"/>
      <c r="F1129" s="1248" t="s">
        <v>208</v>
      </c>
      <c r="G1129" s="1249"/>
      <c r="H1129" s="502" t="s">
        <v>71</v>
      </c>
      <c r="I1129" s="1234"/>
      <c r="J1129" s="1235"/>
      <c r="K1129" s="1235"/>
      <c r="L1129" s="1235"/>
      <c r="M1129" s="1235"/>
      <c r="N1129" s="1235"/>
      <c r="O1129" s="1236"/>
    </row>
    <row r="1130" spans="1:16" ht="117.75" customHeight="1" thickTop="1">
      <c r="A1130" s="1250"/>
      <c r="B1130" s="1250"/>
      <c r="C1130" s="1250"/>
      <c r="D1130" s="1250"/>
      <c r="E1130" s="1250"/>
      <c r="F1130" s="1250"/>
      <c r="G1130" s="1250"/>
      <c r="H1130" s="1250"/>
      <c r="I1130" s="1250"/>
      <c r="J1130" s="1250"/>
      <c r="K1130" s="1250"/>
      <c r="L1130" s="1250"/>
      <c r="M1130" s="1250"/>
      <c r="N1130" s="1250"/>
      <c r="O1130" s="1250"/>
    </row>
    <row r="1131" spans="1:16">
      <c r="B1131" s="505"/>
      <c r="C1131" s="506"/>
      <c r="D1131" s="506"/>
      <c r="E1131" s="506"/>
      <c r="F1131" s="506"/>
      <c r="G1131" s="506"/>
      <c r="H1131" s="506"/>
      <c r="I1131" s="506"/>
      <c r="J1131" s="506"/>
      <c r="K1131" s="506"/>
      <c r="L1131" s="506"/>
      <c r="M1131" s="506"/>
      <c r="N1131" s="506"/>
      <c r="O1131" s="506"/>
    </row>
    <row r="1132" spans="1:16" ht="24.75" customHeight="1" thickBot="1">
      <c r="A1132" s="504">
        <f>A1093+1</f>
        <v>30</v>
      </c>
      <c r="B1132" s="1083" t="s">
        <v>56</v>
      </c>
      <c r="C1132" s="1083"/>
      <c r="D1132" s="1083"/>
      <c r="E1132" s="1083"/>
      <c r="F1132" s="1083"/>
      <c r="G1132" s="1083"/>
      <c r="H1132" s="1083"/>
      <c r="I1132" s="1083"/>
      <c r="J1132" s="1083"/>
      <c r="K1132" s="1083"/>
      <c r="L1132" s="1083"/>
      <c r="M1132" s="1083"/>
      <c r="N1132" s="1083"/>
      <c r="O1132" s="1083"/>
    </row>
    <row r="1133" spans="1:16" ht="68.25" customHeight="1" thickTop="1">
      <c r="A1133" s="1084"/>
      <c r="B1133" s="1085"/>
      <c r="C1133" s="1086"/>
      <c r="D1133" s="1089" t="str">
        <f>Master!$E$8</f>
        <v>Govt. Sr. Secondary School Raimalwada</v>
      </c>
      <c r="E1133" s="1090"/>
      <c r="F1133" s="1090"/>
      <c r="G1133" s="1090"/>
      <c r="H1133" s="1090"/>
      <c r="I1133" s="1090"/>
      <c r="J1133" s="1090"/>
      <c r="K1133" s="1090"/>
      <c r="L1133" s="1090"/>
      <c r="M1133" s="1090"/>
      <c r="N1133" s="1090"/>
      <c r="O1133" s="1091"/>
    </row>
    <row r="1134" spans="1:16" ht="36" customHeight="1" thickBot="1">
      <c r="A1134" s="1084"/>
      <c r="B1134" s="1087"/>
      <c r="C1134" s="1088"/>
      <c r="D1134" s="1092" t="str">
        <f>Master!$E$11</f>
        <v>P.S.-Bapini (Jodhpur)</v>
      </c>
      <c r="E1134" s="1093"/>
      <c r="F1134" s="1093"/>
      <c r="G1134" s="1093"/>
      <c r="H1134" s="1093"/>
      <c r="I1134" s="1093"/>
      <c r="J1134" s="1093"/>
      <c r="K1134" s="1093"/>
      <c r="L1134" s="1093"/>
      <c r="M1134" s="1093"/>
      <c r="N1134" s="1093"/>
      <c r="O1134" s="1094"/>
    </row>
    <row r="1135" spans="1:16" ht="36" customHeight="1">
      <c r="A1135" s="1084"/>
      <c r="B1135" s="352"/>
      <c r="C1135" s="1095" t="s">
        <v>188</v>
      </c>
      <c r="D1135" s="1096"/>
      <c r="E1135" s="1096"/>
      <c r="F1135" s="1096"/>
      <c r="G1135" s="1097"/>
      <c r="H1135" s="1104" t="s">
        <v>161</v>
      </c>
      <c r="I1135" s="1104"/>
      <c r="J1135" s="1107">
        <f>VLOOKUP($A1132,'Class-9'!$B$9:$K$108,6)</f>
        <v>0</v>
      </c>
      <c r="K1135" s="1108"/>
      <c r="L1135" s="1113" t="s">
        <v>77</v>
      </c>
      <c r="M1135" s="1114"/>
      <c r="N1135" s="1115" t="str">
        <f>Master!$E$14</f>
        <v>08151106901</v>
      </c>
      <c r="O1135" s="1116"/>
    </row>
    <row r="1136" spans="1:16" ht="36" customHeight="1">
      <c r="A1136" s="1084"/>
      <c r="B1136" s="47"/>
      <c r="C1136" s="1098"/>
      <c r="D1136" s="1099"/>
      <c r="E1136" s="1099"/>
      <c r="F1136" s="1099"/>
      <c r="G1136" s="1100"/>
      <c r="H1136" s="1105"/>
      <c r="I1136" s="1105"/>
      <c r="J1136" s="1109"/>
      <c r="K1136" s="1110"/>
      <c r="L1136" s="1071" t="s">
        <v>73</v>
      </c>
      <c r="M1136" s="1072"/>
      <c r="N1136" s="1072"/>
      <c r="O1136" s="1073"/>
      <c r="P1136" s="165" t="s">
        <v>196</v>
      </c>
    </row>
    <row r="1137" spans="1:15" ht="36" customHeight="1" thickBot="1">
      <c r="A1137" s="1084"/>
      <c r="B1137" s="47"/>
      <c r="C1137" s="1101"/>
      <c r="D1137" s="1102"/>
      <c r="E1137" s="1102"/>
      <c r="F1137" s="1102"/>
      <c r="G1137" s="1103"/>
      <c r="H1137" s="1106"/>
      <c r="I1137" s="1106"/>
      <c r="J1137" s="1111"/>
      <c r="K1137" s="1112"/>
      <c r="L1137" s="1074" t="s">
        <v>57</v>
      </c>
      <c r="M1137" s="1075"/>
      <c r="N1137" s="1076" t="str">
        <f>Master!$E$6</f>
        <v>2021-22</v>
      </c>
      <c r="O1137" s="1077"/>
    </row>
    <row r="1138" spans="1:15" ht="42.75" customHeight="1">
      <c r="A1138" s="1084"/>
      <c r="B1138" s="49" t="s">
        <v>79</v>
      </c>
      <c r="C1138" s="1255" t="s">
        <v>22</v>
      </c>
      <c r="D1138" s="1256"/>
      <c r="E1138" s="1256"/>
      <c r="F1138" s="1257"/>
      <c r="G1138" s="485" t="s">
        <v>186</v>
      </c>
      <c r="H1138" s="1258">
        <f>VLOOKUP($A1132,'Class-9'!$B$9:$EX$108,4,0)</f>
        <v>0</v>
      </c>
      <c r="I1138" s="1258"/>
      <c r="J1138" s="1258"/>
      <c r="K1138" s="1258"/>
      <c r="L1138" s="1258"/>
      <c r="M1138" s="1258"/>
      <c r="N1138" s="1258"/>
      <c r="O1138" s="1259"/>
    </row>
    <row r="1139" spans="1:15" ht="42.75" customHeight="1">
      <c r="A1139" s="1084"/>
      <c r="B1139" s="49" t="s">
        <v>79</v>
      </c>
      <c r="C1139" s="1260" t="s">
        <v>24</v>
      </c>
      <c r="D1139" s="1261"/>
      <c r="E1139" s="1261"/>
      <c r="F1139" s="1262"/>
      <c r="G1139" s="486" t="s">
        <v>186</v>
      </c>
      <c r="H1139" s="1265">
        <f>VLOOKUP($A1132,'Class-9'!$B$9:$EX$108,7,0)</f>
        <v>0</v>
      </c>
      <c r="I1139" s="1265"/>
      <c r="J1139" s="1265"/>
      <c r="K1139" s="1265"/>
      <c r="L1139" s="1265"/>
      <c r="M1139" s="1265"/>
      <c r="N1139" s="1265"/>
      <c r="O1139" s="1266"/>
    </row>
    <row r="1140" spans="1:15" ht="42.75" customHeight="1">
      <c r="A1140" s="1084"/>
      <c r="B1140" s="49" t="s">
        <v>79</v>
      </c>
      <c r="C1140" s="1260" t="s">
        <v>25</v>
      </c>
      <c r="D1140" s="1261"/>
      <c r="E1140" s="1261"/>
      <c r="F1140" s="1262"/>
      <c r="G1140" s="486" t="s">
        <v>186</v>
      </c>
      <c r="H1140" s="1265">
        <f>VLOOKUP($A1132,'Class-9'!$B$9:$EX$108,8,0)</f>
        <v>0</v>
      </c>
      <c r="I1140" s="1265"/>
      <c r="J1140" s="1265"/>
      <c r="K1140" s="1265"/>
      <c r="L1140" s="1265"/>
      <c r="M1140" s="1265"/>
      <c r="N1140" s="1265"/>
      <c r="O1140" s="1266"/>
    </row>
    <row r="1141" spans="1:15" ht="42.75" customHeight="1">
      <c r="A1141" s="1084"/>
      <c r="B1141" s="49" t="s">
        <v>79</v>
      </c>
      <c r="C1141" s="1260" t="s">
        <v>58</v>
      </c>
      <c r="D1141" s="1261"/>
      <c r="E1141" s="1261"/>
      <c r="F1141" s="1262"/>
      <c r="G1141" s="486" t="s">
        <v>186</v>
      </c>
      <c r="H1141" s="1265">
        <f>VLOOKUP($A1132,'Class-9'!$B$9:$EX$108,9,0)</f>
        <v>0</v>
      </c>
      <c r="I1141" s="1265"/>
      <c r="J1141" s="1265"/>
      <c r="K1141" s="1265"/>
      <c r="L1141" s="1265"/>
      <c r="M1141" s="1265"/>
      <c r="N1141" s="1265"/>
      <c r="O1141" s="1266"/>
    </row>
    <row r="1142" spans="1:15" ht="42.75" customHeight="1">
      <c r="A1142" s="1084"/>
      <c r="B1142" s="49" t="s">
        <v>79</v>
      </c>
      <c r="C1142" s="1260" t="s">
        <v>59</v>
      </c>
      <c r="D1142" s="1261"/>
      <c r="E1142" s="1261"/>
      <c r="F1142" s="1262"/>
      <c r="G1142" s="486" t="s">
        <v>186</v>
      </c>
      <c r="H1142" s="1281" t="str">
        <f>CONCATENATE('Class-9'!$G$4,'Class-9'!$J$4)</f>
        <v>9(A)</v>
      </c>
      <c r="I1142" s="1265"/>
      <c r="J1142" s="1265"/>
      <c r="K1142" s="1265"/>
      <c r="L1142" s="1265"/>
      <c r="M1142" s="1265"/>
      <c r="N1142" s="1265"/>
      <c r="O1142" s="1266"/>
    </row>
    <row r="1143" spans="1:15" ht="42.75" customHeight="1" thickBot="1">
      <c r="A1143" s="1084"/>
      <c r="B1143" s="49" t="s">
        <v>79</v>
      </c>
      <c r="C1143" s="1282" t="s">
        <v>27</v>
      </c>
      <c r="D1143" s="1283"/>
      <c r="E1143" s="1283"/>
      <c r="F1143" s="1284"/>
      <c r="G1143" s="487" t="s">
        <v>186</v>
      </c>
      <c r="H1143" s="1285">
        <f>VLOOKUP($A1132,'Class-9'!$B$9:$EX$108,10,0)</f>
        <v>0</v>
      </c>
      <c r="I1143" s="1285"/>
      <c r="J1143" s="1285"/>
      <c r="K1143" s="1285"/>
      <c r="L1143" s="1285"/>
      <c r="M1143" s="1285"/>
      <c r="N1143" s="1285"/>
      <c r="O1143" s="1286"/>
    </row>
    <row r="1144" spans="1:15" ht="42.75" customHeight="1">
      <c r="A1144" s="1084"/>
      <c r="B1144" s="60" t="s">
        <v>79</v>
      </c>
      <c r="C1144" s="1287" t="s">
        <v>60</v>
      </c>
      <c r="D1144" s="1288"/>
      <c r="E1144" s="1267" t="s">
        <v>83</v>
      </c>
      <c r="F1144" s="1267" t="s">
        <v>84</v>
      </c>
      <c r="G1144" s="1274" t="s">
        <v>33</v>
      </c>
      <c r="H1144" s="1276" t="s">
        <v>61</v>
      </c>
      <c r="I1144" s="1276"/>
      <c r="J1144" s="1277"/>
      <c r="K1144" s="1278" t="s">
        <v>100</v>
      </c>
      <c r="L1144" s="1279"/>
      <c r="M1144" s="1280"/>
      <c r="N1144" s="1267" t="s">
        <v>91</v>
      </c>
      <c r="O1144" s="1269" t="s">
        <v>209</v>
      </c>
    </row>
    <row r="1145" spans="1:15" ht="42.75" customHeight="1">
      <c r="A1145" s="1084"/>
      <c r="B1145" s="60"/>
      <c r="C1145" s="1289"/>
      <c r="D1145" s="1290"/>
      <c r="E1145" s="1268"/>
      <c r="F1145" s="1268"/>
      <c r="G1145" s="1275"/>
      <c r="H1145" s="479" t="s">
        <v>32</v>
      </c>
      <c r="I1145" s="480" t="s">
        <v>199</v>
      </c>
      <c r="J1145" s="481" t="s">
        <v>33</v>
      </c>
      <c r="K1145" s="479" t="s">
        <v>32</v>
      </c>
      <c r="L1145" s="480" t="s">
        <v>199</v>
      </c>
      <c r="M1145" s="481" t="s">
        <v>33</v>
      </c>
      <c r="N1145" s="1268"/>
      <c r="O1145" s="1270"/>
    </row>
    <row r="1146" spans="1:15" ht="42.75" customHeight="1" thickBot="1">
      <c r="A1146" s="1084"/>
      <c r="B1146" s="60" t="s">
        <v>79</v>
      </c>
      <c r="C1146" s="1272" t="s">
        <v>62</v>
      </c>
      <c r="D1146" s="1273"/>
      <c r="E1146" s="346">
        <f>'Class-9'!$L$7</f>
        <v>20</v>
      </c>
      <c r="F1146" s="346">
        <f>'Class-9'!$M$7</f>
        <v>20</v>
      </c>
      <c r="G1146" s="348">
        <f>SUM(E1146:F1146)</f>
        <v>40</v>
      </c>
      <c r="H1146" s="346">
        <f>'Class-9'!$O$7</f>
        <v>48</v>
      </c>
      <c r="I1146" s="346">
        <f>'Class-9'!$P$7</f>
        <v>12</v>
      </c>
      <c r="J1146" s="348">
        <f>SUM(H1146:I1146)</f>
        <v>60</v>
      </c>
      <c r="K1146" s="346">
        <f>'Class-9'!$R$7</f>
        <v>80</v>
      </c>
      <c r="L1146" s="346">
        <f>'Class-9'!$S$7</f>
        <v>20</v>
      </c>
      <c r="M1146" s="348">
        <f>SUM(K1146:L1146)</f>
        <v>100</v>
      </c>
      <c r="N1146" s="191">
        <f>SUM(G1146,J1146,M1146)</f>
        <v>200</v>
      </c>
      <c r="O1146" s="1271"/>
    </row>
    <row r="1147" spans="1:15" ht="42.75" customHeight="1">
      <c r="A1147" s="1084"/>
      <c r="B1147" s="60" t="s">
        <v>79</v>
      </c>
      <c r="C1147" s="1141" t="str">
        <f>'Class-9'!$L$3</f>
        <v>HINDI</v>
      </c>
      <c r="D1147" s="1142"/>
      <c r="E1147" s="493">
        <f>IF($J1135="TC",0,IF($J1135="Nso",0,VLOOKUP($A1132,'Class-9'!$B$9:$EX$108,11,0)))</f>
        <v>0</v>
      </c>
      <c r="F1147" s="493">
        <f>IF($J1135="TC",0,IF($J1135="Nso",0,VLOOKUP($A1132,'Class-9'!$B$9:$EX$108,12,0)))</f>
        <v>0</v>
      </c>
      <c r="G1147" s="494">
        <f>E1147+F1147</f>
        <v>0</v>
      </c>
      <c r="H1147" s="493">
        <f>IF($J1135="TC",0,IF($J1135="Nso",0,VLOOKUP($A1132,'Class-9'!$B$9:$EX$108,14,0)))</f>
        <v>0</v>
      </c>
      <c r="I1147" s="493">
        <f>IF($J1135="TC",0,IF($J1135="Nso",0,VLOOKUP($A1132,'Class-9'!$B$9:$EX$108,15,0)))</f>
        <v>0</v>
      </c>
      <c r="J1147" s="494">
        <f>H1147+I1147</f>
        <v>0</v>
      </c>
      <c r="K1147" s="493">
        <f>IF($J1135="TC",0,IF($J1135="Nso",0,VLOOKUP($A1132,'Class-9'!$B$9:$EX$108,17,0)))</f>
        <v>0</v>
      </c>
      <c r="L1147" s="493">
        <f>IF($J1135="Nso",0,VLOOKUP($A1132,'Class-9'!$B$9:$EX$108,18,0))</f>
        <v>0</v>
      </c>
      <c r="M1147" s="494">
        <f>K1147+L1147</f>
        <v>0</v>
      </c>
      <c r="N1147" s="493">
        <f>G1147+J1147+M1147</f>
        <v>0</v>
      </c>
      <c r="O1147" s="495" t="str">
        <f>IF($J1135="TC",0,IF($J1135="Nso",0,VLOOKUP($A1132,'Class-9'!$B$9:$EX$108,24,0)))</f>
        <v/>
      </c>
    </row>
    <row r="1148" spans="1:15" ht="42.75" customHeight="1">
      <c r="A1148" s="1084"/>
      <c r="B1148" s="60" t="s">
        <v>79</v>
      </c>
      <c r="C1148" s="1143" t="str">
        <f>'Class-9'!$Z$3</f>
        <v>ENGLISH</v>
      </c>
      <c r="D1148" s="1144"/>
      <c r="E1148" s="493">
        <f>IF($J1135="TC",0,IF($J1135="Nso",0,VLOOKUP($A1132,'Class-9'!$B$9:$EX$108,25,0)))</f>
        <v>0</v>
      </c>
      <c r="F1148" s="493">
        <f>IF($J1135="TC",0,IF($J1135="Nso",0,VLOOKUP($A1132,'Class-9'!$B$9:$EX$108,26,0)))</f>
        <v>0</v>
      </c>
      <c r="G1148" s="496">
        <f t="shared" ref="G1148:G1152" si="116">E1148+F1148</f>
        <v>0</v>
      </c>
      <c r="H1148" s="497">
        <f>IF($J1135="TC",0,IF($J1135="Nso",0,VLOOKUP($A1132,'Class-9'!$B$9:$EX$108,28,0)))</f>
        <v>0</v>
      </c>
      <c r="I1148" s="493">
        <f>IF($J1135="TC",0,IF($J1135="Nso",0,VLOOKUP($A1132,'Class-9'!$B$9:$EX$108,29,0)))</f>
        <v>0</v>
      </c>
      <c r="J1148" s="496">
        <f t="shared" ref="J1148:J1152" si="117">H1148+I1148</f>
        <v>0</v>
      </c>
      <c r="K1148" s="493">
        <f>IF($J1135="TC",0,IF($J1135="Nso",0,VLOOKUP($A1132,'Class-9'!$B$9:$EX$108,31,0)))</f>
        <v>0</v>
      </c>
      <c r="L1148" s="493">
        <f>IF($J1135="Nso",0,VLOOKUP($A1132,'Class-9'!$B$9:$EX$108,32,0))</f>
        <v>0</v>
      </c>
      <c r="M1148" s="496">
        <f t="shared" ref="M1148:M1152" si="118">K1148+L1148</f>
        <v>0</v>
      </c>
      <c r="N1148" s="493">
        <f t="shared" ref="N1148:N1152" si="119">G1148+J1148+M1148</f>
        <v>0</v>
      </c>
      <c r="O1148" s="495" t="str">
        <f>IF($J1135="TC",0,IF($J1135="Nso",0,VLOOKUP($A1132,'Class-9'!$B$9:$EX$108,38,0)))</f>
        <v/>
      </c>
    </row>
    <row r="1149" spans="1:15" ht="42.75" customHeight="1">
      <c r="A1149" s="1084"/>
      <c r="B1149" s="60" t="s">
        <v>79</v>
      </c>
      <c r="C1149" s="1143" t="str">
        <f>'Class-9'!$AN$3</f>
        <v>SANSKRIT</v>
      </c>
      <c r="D1149" s="1144"/>
      <c r="E1149" s="493">
        <f>IF($J1135="TC",0,IF($J1135="Nso",0,VLOOKUP($A1132,'Class-9'!$B$9:$EX$108,39,0)))</f>
        <v>0</v>
      </c>
      <c r="F1149" s="493">
        <f>IF($J1135="TC",0,IF($J1135="TC",0,IF($J1135="Nso",0,VLOOKUP($A1132,'Class-9'!$B$9:$EX$108,40,0))))</f>
        <v>0</v>
      </c>
      <c r="G1149" s="496">
        <f t="shared" si="116"/>
        <v>0</v>
      </c>
      <c r="H1149" s="497">
        <f>IF($J1135="TC",0,IF($J1135="Nso",0,VLOOKUP($A1132,'Class-9'!$B$9:$EX$108,42,0)))</f>
        <v>0</v>
      </c>
      <c r="I1149" s="493">
        <f>IF($J1135="TC",0,IF($J1135="Nso",0,VLOOKUP($A1132,'Class-9'!$B$9:$EX$108,43,0)))</f>
        <v>0</v>
      </c>
      <c r="J1149" s="496">
        <f t="shared" si="117"/>
        <v>0</v>
      </c>
      <c r="K1149" s="493">
        <f>IF($J1135="TC",0,IF($J1135="Nso",0,VLOOKUP($A1132,'Class-9'!$B$9:$EX$108,45,0)))</f>
        <v>0</v>
      </c>
      <c r="L1149" s="493">
        <f>IF($J1135="Nso",0,VLOOKUP($A1132,'Class-9'!$B$9:$EX$108,46,0))</f>
        <v>0</v>
      </c>
      <c r="M1149" s="496">
        <f t="shared" si="118"/>
        <v>0</v>
      </c>
      <c r="N1149" s="493">
        <f t="shared" si="119"/>
        <v>0</v>
      </c>
      <c r="O1149" s="495" t="str">
        <f>IF($J1135="TC",0,IF($J1135="Nso",0,VLOOKUP($A1132,'Class-9'!$B$9:$EX$108,52,0)))</f>
        <v/>
      </c>
    </row>
    <row r="1150" spans="1:15" ht="42.75" customHeight="1">
      <c r="A1150" s="1084"/>
      <c r="B1150" s="60" t="s">
        <v>79</v>
      </c>
      <c r="C1150" s="1143" t="str">
        <f>'Class-9'!$BB$3</f>
        <v>SCIENCE</v>
      </c>
      <c r="D1150" s="1144"/>
      <c r="E1150" s="493">
        <f>IF($J1135="TC",0,IF($J1135="Nso",0,VLOOKUP($A1132,'Class-9'!$B$9:$EX$108,53,0)))</f>
        <v>0</v>
      </c>
      <c r="F1150" s="493">
        <f>IF($J1135="TC",0,IF($J1135="Nso",0,VLOOKUP($A1132,'Class-9'!$B$9:$EX$108,54,0)))</f>
        <v>0</v>
      </c>
      <c r="G1150" s="496">
        <f t="shared" si="116"/>
        <v>0</v>
      </c>
      <c r="H1150" s="497">
        <f>IF($J1135="TC",0,IF($J1135="Nso",0,VLOOKUP($A1132,'Class-9'!$B$9:$EX$108,56,0)))</f>
        <v>0</v>
      </c>
      <c r="I1150" s="493">
        <f>IF($J1135="TC",0,IF($J1135="Nso",0,VLOOKUP($A1132,'Class-9'!$B$9:$EX$108,57,0)))</f>
        <v>0</v>
      </c>
      <c r="J1150" s="496">
        <f t="shared" si="117"/>
        <v>0</v>
      </c>
      <c r="K1150" s="493">
        <f>IF($J1135="TC",0,IF($J1135="Nso",0,VLOOKUP($A1132,'Class-9'!$B$9:$EX$108,59,0)))</f>
        <v>0</v>
      </c>
      <c r="L1150" s="493">
        <f>IF($J1135="Nso",0,VLOOKUP($A1132,'Class-9'!$B$9:$EX$108,60,0))</f>
        <v>0</v>
      </c>
      <c r="M1150" s="496">
        <f t="shared" si="118"/>
        <v>0</v>
      </c>
      <c r="N1150" s="493">
        <f t="shared" si="119"/>
        <v>0</v>
      </c>
      <c r="O1150" s="495" t="str">
        <f>IF($J1135="TC",0,IF($J1135="Nso",0,VLOOKUP($A1132,'Class-9'!$B$9:$EX$108,66,0)))</f>
        <v/>
      </c>
    </row>
    <row r="1151" spans="1:15" ht="42.75" customHeight="1">
      <c r="A1151" s="1084"/>
      <c r="B1151" s="60" t="s">
        <v>79</v>
      </c>
      <c r="C1151" s="1143" t="str">
        <f>'Class-9'!$BP$3</f>
        <v>MATHEMATICS</v>
      </c>
      <c r="D1151" s="1144"/>
      <c r="E1151" s="493">
        <f>IF($J1135="TC",0,IF($J1135="Nso",0,VLOOKUP($A1132,'Class-9'!$B$9:$EX$108,67,0)))</f>
        <v>0</v>
      </c>
      <c r="F1151" s="493">
        <f>IF($J1135="TC",0,IF($J1135="Nso",0,VLOOKUP($A1132,'Class-9'!$B$9:$EX$108,68,0)))</f>
        <v>0</v>
      </c>
      <c r="G1151" s="496">
        <f t="shared" si="116"/>
        <v>0</v>
      </c>
      <c r="H1151" s="497">
        <f>IF($J1135="TC",0,IF($J1135="Nso",0,VLOOKUP($A1132,'Class-9'!$B$9:$EX$108,70,0)))</f>
        <v>0</v>
      </c>
      <c r="I1151" s="493">
        <f>IF($J1135="TC",0,IF($J1135="Nso",0,VLOOKUP($A1132,'Class-9'!$B$9:$EX$108,71,0)))</f>
        <v>0</v>
      </c>
      <c r="J1151" s="496">
        <f t="shared" si="117"/>
        <v>0</v>
      </c>
      <c r="K1151" s="493">
        <f>IF($J1135="TC",0,IF($J1135="Nso",0,VLOOKUP($A1132,'Class-9'!$B$9:$EX$108,73,0)))</f>
        <v>0</v>
      </c>
      <c r="L1151" s="493">
        <f>IF($J1135="Nso",0,VLOOKUP($A1132,'Class-9'!$B$9:$EX$108,74,0))</f>
        <v>0</v>
      </c>
      <c r="M1151" s="496">
        <f t="shared" si="118"/>
        <v>0</v>
      </c>
      <c r="N1151" s="493">
        <f t="shared" si="119"/>
        <v>0</v>
      </c>
      <c r="O1151" s="495" t="str">
        <f>IF($J1135="TC",0,IF($J1135="Nso",0,VLOOKUP($A1132,'Class-9'!$B$9:$EX$108,80,0)))</f>
        <v/>
      </c>
    </row>
    <row r="1152" spans="1:15" ht="42.75" customHeight="1" thickBot="1">
      <c r="A1152" s="1084"/>
      <c r="B1152" s="60" t="s">
        <v>79</v>
      </c>
      <c r="C1152" s="1117" t="str">
        <f>'Class-9'!$CD$3</f>
        <v>SOCIAL SCIENCE</v>
      </c>
      <c r="D1152" s="1118"/>
      <c r="E1152" s="493">
        <f>IF($J1135="TC",0,IF($J1135="Nso",0,VLOOKUP($A1132,'Class-9'!$B$9:$EX$108,81,0)))</f>
        <v>0</v>
      </c>
      <c r="F1152" s="493">
        <f>IF($J1135="TC",0,IF($J1135="Nso",0,VLOOKUP($A1132,'Class-9'!$B$9:$EX$108,82,0)))</f>
        <v>0</v>
      </c>
      <c r="G1152" s="498">
        <f t="shared" si="116"/>
        <v>0</v>
      </c>
      <c r="H1152" s="499">
        <f>IF($J1135="TC",0,IF($J1135="Nso",0,VLOOKUP($A1132,'Class-9'!$B$9:$EX$108,84,0)))</f>
        <v>0</v>
      </c>
      <c r="I1152" s="493">
        <f>IF($J1135="TC",0,IF($J1135="Nso",0,VLOOKUP($A1132,'Class-9'!$B$9:$EX$108,85,0)))</f>
        <v>0</v>
      </c>
      <c r="J1152" s="498">
        <f t="shared" si="117"/>
        <v>0</v>
      </c>
      <c r="K1152" s="493">
        <f>IF($J1135="TC",0,IF($J1135="Nso",0,VLOOKUP($A1132,'Class-9'!$B$9:$EX$108,87,0)))</f>
        <v>0</v>
      </c>
      <c r="L1152" s="493">
        <f>IF($J1135="Nso",0,VLOOKUP($A1132,'Class-9'!$B$9:$EX$108,88,0))</f>
        <v>0</v>
      </c>
      <c r="M1152" s="498">
        <f t="shared" si="118"/>
        <v>0</v>
      </c>
      <c r="N1152" s="493">
        <f t="shared" si="119"/>
        <v>0</v>
      </c>
      <c r="O1152" s="495" t="str">
        <f>IF($J1135="TC",0,IF($J1135="Nso",0,VLOOKUP($A1132,'Class-9'!$B$9:$EX$108,94,0)))</f>
        <v/>
      </c>
    </row>
    <row r="1153" spans="1:15" ht="36" customHeight="1">
      <c r="A1153" s="1084"/>
      <c r="B1153" s="60" t="s">
        <v>79</v>
      </c>
      <c r="C1153" s="1119" t="s">
        <v>92</v>
      </c>
      <c r="D1153" s="1120"/>
      <c r="E1153" s="1121"/>
      <c r="F1153" s="1125" t="s">
        <v>93</v>
      </c>
      <c r="G1153" s="1126"/>
      <c r="H1153" s="1127" t="s">
        <v>94</v>
      </c>
      <c r="I1153" s="1128"/>
      <c r="J1153" s="1129" t="s">
        <v>47</v>
      </c>
      <c r="K1153" s="1130"/>
      <c r="L1153" s="350" t="s">
        <v>114</v>
      </c>
      <c r="M1153" s="1131" t="s">
        <v>45</v>
      </c>
      <c r="N1153" s="1132"/>
      <c r="O1153" s="61" t="s">
        <v>49</v>
      </c>
    </row>
    <row r="1154" spans="1:15" ht="36" customHeight="1" thickBot="1">
      <c r="A1154" s="1084"/>
      <c r="B1154" s="60" t="s">
        <v>79</v>
      </c>
      <c r="C1154" s="1122"/>
      <c r="D1154" s="1123"/>
      <c r="E1154" s="1124"/>
      <c r="F1154" s="1133">
        <f>IF($J1135="TC",0,IF($J1135="Nso",0,VLOOKUP($A1132,'Class-9'!$B$9:$EX$108,146,0)))</f>
        <v>0</v>
      </c>
      <c r="G1154" s="1134"/>
      <c r="H1154" s="1133">
        <f>IF($J1135="TC",0,IF($J1135="Nso",0,VLOOKUP($A1132,'Class-9'!$B$9:$EX$108,147,0)))</f>
        <v>0</v>
      </c>
      <c r="I1154" s="1134"/>
      <c r="J1154" s="1135">
        <f>IF($J1135="TC",0,IF($J1135="Nso",0,VLOOKUP($A1132,'Class-9'!$B$9:$EX$108,148,0)))</f>
        <v>0</v>
      </c>
      <c r="K1154" s="1136"/>
      <c r="L1154" s="349" t="str">
        <f>IF($J1135="TC",0,IF($J1135="Nso",0,VLOOKUP($A1132,'Class-9'!$B$9:$EX$108,149,0)))</f>
        <v/>
      </c>
      <c r="M1154" s="1137" t="str">
        <f>IF($J1135="TC","TC",IF($J1135="Nso","NSO",VLOOKUP($A1132,'Class-9'!$B$9:$EX$108,150,0)))</f>
        <v/>
      </c>
      <c r="N1154" s="1138"/>
      <c r="O1154" s="123" t="str">
        <f>IF($J1135="Nso",0,VLOOKUP($A1132,'Class-9'!$B$9:$EX$108,152,0))</f>
        <v/>
      </c>
    </row>
    <row r="1155" spans="1:15" ht="36" customHeight="1">
      <c r="A1155" s="1084"/>
      <c r="B1155" s="60" t="s">
        <v>79</v>
      </c>
      <c r="C1155" s="1186" t="s">
        <v>65</v>
      </c>
      <c r="D1155" s="1187"/>
      <c r="E1155" s="1187"/>
      <c r="F1155" s="1187"/>
      <c r="G1155" s="1187"/>
      <c r="H1155" s="1188"/>
      <c r="I1155" s="1189" t="s">
        <v>66</v>
      </c>
      <c r="J1155" s="1190"/>
      <c r="K1155" s="1190"/>
      <c r="L1155" s="124">
        <f>VLOOKUP($A1132,'Class-9'!$B$9:$EX$108,143,0)</f>
        <v>0</v>
      </c>
      <c r="M1155" s="1191" t="s">
        <v>126</v>
      </c>
      <c r="N1155" s="1192"/>
      <c r="O1155" s="1193"/>
    </row>
    <row r="1156" spans="1:15" ht="36" customHeight="1" thickBot="1">
      <c r="A1156" s="1084"/>
      <c r="B1156" s="60" t="s">
        <v>79</v>
      </c>
      <c r="C1156" s="1194" t="s">
        <v>60</v>
      </c>
      <c r="D1156" s="1195"/>
      <c r="E1156" s="1195"/>
      <c r="F1156" s="1196" t="s">
        <v>197</v>
      </c>
      <c r="G1156" s="1196"/>
      <c r="H1156" s="351" t="s">
        <v>53</v>
      </c>
      <c r="I1156" s="1197" t="s">
        <v>67</v>
      </c>
      <c r="J1156" s="1198"/>
      <c r="K1156" s="1198"/>
      <c r="L1156" s="174">
        <f>VLOOKUP($A1132,'Class-9'!$B$9:$EX$108,144,0)</f>
        <v>0</v>
      </c>
      <c r="M1156" s="1199" t="str">
        <f>IF($J1135="TC",0,IF($J1135="Nso",0,VLOOKUP($A1132,'Class-9'!$B$9:$EX$108,145,0)))</f>
        <v/>
      </c>
      <c r="N1156" s="1200"/>
      <c r="O1156" s="1201"/>
    </row>
    <row r="1157" spans="1:15" ht="36" customHeight="1">
      <c r="A1157" s="1084"/>
      <c r="B1157" s="60" t="s">
        <v>79</v>
      </c>
      <c r="C1157" s="1194"/>
      <c r="D1157" s="1195"/>
      <c r="E1157" s="1195"/>
      <c r="F1157" s="1196"/>
      <c r="G1157" s="1196"/>
      <c r="H1157" s="490" t="s">
        <v>203</v>
      </c>
      <c r="I1157" s="1202" t="s">
        <v>68</v>
      </c>
      <c r="J1157" s="1203"/>
      <c r="K1157" s="1203"/>
      <c r="L1157" s="1204">
        <f>IF($J1135="TC","Transferred",IF($J1135="Nso","NameSeparated",VLOOKUP($A1132,'Class-9'!$B$9:$EX$108,153,0)))</f>
        <v>0</v>
      </c>
      <c r="M1157" s="1204"/>
      <c r="N1157" s="1204"/>
      <c r="O1157" s="1205"/>
    </row>
    <row r="1158" spans="1:15" s="489" customFormat="1" ht="28.5" customHeight="1">
      <c r="A1158" s="1084"/>
      <c r="B1158" s="488" t="s">
        <v>79</v>
      </c>
      <c r="C1158" s="1242" t="str">
        <f>'Class-9'!$CR$3</f>
        <v>Foundation Of Information Tech.</v>
      </c>
      <c r="D1158" s="1243"/>
      <c r="E1158" s="1244"/>
      <c r="F1158" s="1245" t="str">
        <f>IF($J1135="TC",0,IF($J1135="Nso",0,VLOOKUP($A1132,'Class-9'!$B$9:$GA$108,170,0)))</f>
        <v>0/200</v>
      </c>
      <c r="G1158" s="1245"/>
      <c r="H1158" s="491">
        <f>IF($J1135="TC",0,IF($J1135="Nso",0,VLOOKUP($A1132,'Class-9'!$B$9:$GA$108,106,0)))</f>
        <v>0</v>
      </c>
      <c r="I1158" s="1170" t="s">
        <v>81</v>
      </c>
      <c r="J1158" s="1171"/>
      <c r="K1158" s="1171"/>
      <c r="L1158" s="1172">
        <f>'Class-9'!$T$2</f>
        <v>44676</v>
      </c>
      <c r="M1158" s="1173"/>
      <c r="N1158" s="1173"/>
      <c r="O1158" s="1174"/>
    </row>
    <row r="1159" spans="1:15" s="489" customFormat="1" ht="28.5" customHeight="1">
      <c r="A1159" s="1084"/>
      <c r="B1159" s="488" t="s">
        <v>79</v>
      </c>
      <c r="C1159" s="1175" t="str">
        <f>'Class-9'!$DD$3</f>
        <v>Health &amp; Phy. Edu.</v>
      </c>
      <c r="D1159" s="1169"/>
      <c r="E1159" s="1169"/>
      <c r="F1159" s="1263" t="str">
        <f>IF($J1135="TC",0,IF($J1135="Nso",0,VLOOKUP($A1132,'Class-9'!$B$9:$GA$108,174,0)))</f>
        <v>0/200</v>
      </c>
      <c r="G1159" s="1264"/>
      <c r="H1159" s="491">
        <f>IF($J1135="TC",0,IF($J1135="Nso",0,VLOOKUP($A1132,'Class-9'!$B$9:$GA$108,118,0)))</f>
        <v>0</v>
      </c>
      <c r="I1159" s="1178"/>
      <c r="J1159" s="1179"/>
      <c r="K1159" s="1179"/>
      <c r="L1159" s="1179"/>
      <c r="M1159" s="1179"/>
      <c r="N1159" s="1179"/>
      <c r="O1159" s="1180"/>
    </row>
    <row r="1160" spans="1:15" s="489" customFormat="1" ht="28.5" customHeight="1">
      <c r="A1160" s="1084"/>
      <c r="B1160" s="488" t="s">
        <v>79</v>
      </c>
      <c r="C1160" s="1184" t="str">
        <f>'Class-9'!$DP$3</f>
        <v>S.U.P.W.</v>
      </c>
      <c r="D1160" s="1185"/>
      <c r="E1160" s="1185"/>
      <c r="F1160" s="1263" t="str">
        <f>IF($J1135="TC",0,IF($J1135="Nso",0,VLOOKUP($A1132,'Class-9'!$B$9:$GA$108,178,0)))</f>
        <v>0/100</v>
      </c>
      <c r="G1160" s="1264"/>
      <c r="H1160" s="491">
        <f>IF($J1135="TC",0,IF($J1135="Nso",0,VLOOKUP($A1132,'Class-9'!$B$9:$GA$108,124,0)))</f>
        <v>0</v>
      </c>
      <c r="I1160" s="1181"/>
      <c r="J1160" s="1182"/>
      <c r="K1160" s="1182"/>
      <c r="L1160" s="1182"/>
      <c r="M1160" s="1182"/>
      <c r="N1160" s="1182"/>
      <c r="O1160" s="1183"/>
    </row>
    <row r="1161" spans="1:15" s="489" customFormat="1" ht="28.5" customHeight="1">
      <c r="A1161" s="1084"/>
      <c r="B1161" s="488"/>
      <c r="C1161" s="1184" t="str">
        <f>'Class-9'!$DV$3</f>
        <v>ART EDUCATION</v>
      </c>
      <c r="D1161" s="1185"/>
      <c r="E1161" s="1185"/>
      <c r="F1161" s="1263" t="str">
        <f>IF($J1134="TC",0,IF($J1134="Nso",0,VLOOKUP($A1132,'Class-9'!$B$9:$GA$108,182,0)))</f>
        <v>0/100</v>
      </c>
      <c r="G1161" s="1264"/>
      <c r="H1161" s="491">
        <f>IF($J1134="TC",0,IF($J1134="Nso",0,VLOOKUP($A1132,'Class-9'!$B$9:$GA$108,130,0)))</f>
        <v>0</v>
      </c>
      <c r="I1161" s="1237" t="s">
        <v>95</v>
      </c>
      <c r="J1161" s="1221"/>
      <c r="K1161" s="1221"/>
      <c r="L1161" s="1221"/>
      <c r="M1161" s="1221"/>
      <c r="N1161" s="1221"/>
      <c r="O1161" s="1222"/>
    </row>
    <row r="1162" spans="1:15" s="489" customFormat="1" ht="28.5" customHeight="1" thickBot="1">
      <c r="A1162" s="1084"/>
      <c r="B1162" s="488" t="s">
        <v>79</v>
      </c>
      <c r="C1162" s="1238" t="str">
        <f>'Class-9'!$EB$3</f>
        <v>H &amp; C RAJ</v>
      </c>
      <c r="D1162" s="1239"/>
      <c r="E1162" s="1239"/>
      <c r="F1162" s="1251" t="str">
        <f>IF($J1135="TC",0,IF($J1135="Nso",0,VLOOKUP($A1132,'Class-9'!$B$9:$GZ$108,186,0)))</f>
        <v>0/200</v>
      </c>
      <c r="G1162" s="1252"/>
      <c r="H1162" s="492">
        <f>IF($J1135="TC",0,IF($J1135="Nso",0,VLOOKUP($A1132,'Class-9'!$B$9:$GAZ$108,142,0)))</f>
        <v>0</v>
      </c>
      <c r="I1162" s="1237" t="s">
        <v>74</v>
      </c>
      <c r="J1162" s="1221"/>
      <c r="K1162" s="1221"/>
      <c r="L1162" s="1221"/>
      <c r="M1162" s="1221"/>
      <c r="N1162" s="1221"/>
      <c r="O1162" s="1222"/>
    </row>
    <row r="1163" spans="1:15" ht="28.5" customHeight="1">
      <c r="A1163" s="1084"/>
      <c r="B1163" s="49" t="s">
        <v>79</v>
      </c>
      <c r="C1163" s="1209" t="s">
        <v>205</v>
      </c>
      <c r="D1163" s="1210"/>
      <c r="E1163" s="1211"/>
      <c r="F1163" s="1253" t="s">
        <v>206</v>
      </c>
      <c r="G1163" s="1254"/>
      <c r="H1163" s="500" t="s">
        <v>34</v>
      </c>
      <c r="I1163" s="1220" t="s">
        <v>75</v>
      </c>
      <c r="J1163" s="1221"/>
      <c r="K1163" s="1221"/>
      <c r="L1163" s="1221"/>
      <c r="M1163" s="1221"/>
      <c r="N1163" s="1221"/>
      <c r="O1163" s="1222"/>
    </row>
    <row r="1164" spans="1:15" ht="28.5" customHeight="1">
      <c r="A1164" s="1084"/>
      <c r="B1164" s="49" t="s">
        <v>79</v>
      </c>
      <c r="C1164" s="1212"/>
      <c r="D1164" s="1213"/>
      <c r="E1164" s="1214"/>
      <c r="F1164" s="1246" t="s">
        <v>207</v>
      </c>
      <c r="G1164" s="1247"/>
      <c r="H1164" s="501" t="s">
        <v>204</v>
      </c>
      <c r="I1164" s="1225" t="s">
        <v>76</v>
      </c>
      <c r="J1164" s="1226"/>
      <c r="K1164" s="1226"/>
      <c r="L1164" s="1226"/>
      <c r="M1164" s="1226"/>
      <c r="N1164" s="1226"/>
      <c r="O1164" s="1227"/>
    </row>
    <row r="1165" spans="1:15" ht="28.5" customHeight="1">
      <c r="A1165" s="1084"/>
      <c r="B1165" s="49" t="s">
        <v>79</v>
      </c>
      <c r="C1165" s="1212"/>
      <c r="D1165" s="1213"/>
      <c r="E1165" s="1214"/>
      <c r="F1165" s="1246" t="s">
        <v>211</v>
      </c>
      <c r="G1165" s="1247"/>
      <c r="H1165" s="501" t="s">
        <v>69</v>
      </c>
      <c r="I1165" s="1228"/>
      <c r="J1165" s="1229"/>
      <c r="K1165" s="1229"/>
      <c r="L1165" s="1229"/>
      <c r="M1165" s="1229"/>
      <c r="N1165" s="1229"/>
      <c r="O1165" s="1230"/>
    </row>
    <row r="1166" spans="1:15" ht="28.5" customHeight="1">
      <c r="A1166" s="1084"/>
      <c r="B1166" s="49" t="s">
        <v>79</v>
      </c>
      <c r="C1166" s="1212"/>
      <c r="D1166" s="1213"/>
      <c r="E1166" s="1214"/>
      <c r="F1166" s="1246" t="s">
        <v>212</v>
      </c>
      <c r="G1166" s="1247"/>
      <c r="H1166" s="501" t="s">
        <v>70</v>
      </c>
      <c r="I1166" s="1228"/>
      <c r="J1166" s="1229"/>
      <c r="K1166" s="1229"/>
      <c r="L1166" s="1229"/>
      <c r="M1166" s="1229"/>
      <c r="N1166" s="1229"/>
      <c r="O1166" s="1230"/>
    </row>
    <row r="1167" spans="1:15" ht="28.5" customHeight="1">
      <c r="A1167" s="1084"/>
      <c r="B1167" s="49" t="s">
        <v>79</v>
      </c>
      <c r="C1167" s="1212"/>
      <c r="D1167" s="1213"/>
      <c r="E1167" s="1214"/>
      <c r="F1167" s="1246" t="s">
        <v>125</v>
      </c>
      <c r="G1167" s="1247"/>
      <c r="H1167" s="501" t="s">
        <v>72</v>
      </c>
      <c r="I1167" s="1231" t="s">
        <v>96</v>
      </c>
      <c r="J1167" s="1232"/>
      <c r="K1167" s="1232"/>
      <c r="L1167" s="1232"/>
      <c r="M1167" s="1232"/>
      <c r="N1167" s="1232"/>
      <c r="O1167" s="1233"/>
    </row>
    <row r="1168" spans="1:15" ht="28.5" customHeight="1" thickBot="1">
      <c r="A1168" s="1084"/>
      <c r="B1168" s="62" t="s">
        <v>79</v>
      </c>
      <c r="C1168" s="1215"/>
      <c r="D1168" s="1216"/>
      <c r="E1168" s="1217"/>
      <c r="F1168" s="1248" t="s">
        <v>208</v>
      </c>
      <c r="G1168" s="1249"/>
      <c r="H1168" s="502" t="s">
        <v>71</v>
      </c>
      <c r="I1168" s="1234"/>
      <c r="J1168" s="1235"/>
      <c r="K1168" s="1235"/>
      <c r="L1168" s="1235"/>
      <c r="M1168" s="1235"/>
      <c r="N1168" s="1235"/>
      <c r="O1168" s="1236"/>
    </row>
    <row r="1169" spans="1:16" ht="117.75" customHeight="1" thickTop="1">
      <c r="A1169" s="1250"/>
      <c r="B1169" s="1250"/>
      <c r="C1169" s="1250"/>
      <c r="D1169" s="1250"/>
      <c r="E1169" s="1250"/>
      <c r="F1169" s="1250"/>
      <c r="G1169" s="1250"/>
      <c r="H1169" s="1250"/>
      <c r="I1169" s="1250"/>
      <c r="J1169" s="1250"/>
      <c r="K1169" s="1250"/>
      <c r="L1169" s="1250"/>
      <c r="M1169" s="1250"/>
      <c r="N1169" s="1250"/>
      <c r="O1169" s="1250"/>
    </row>
    <row r="1170" spans="1:16">
      <c r="B1170" s="505"/>
      <c r="C1170" s="506"/>
      <c r="D1170" s="506"/>
      <c r="E1170" s="506"/>
      <c r="F1170" s="506"/>
      <c r="G1170" s="506"/>
      <c r="H1170" s="506"/>
      <c r="I1170" s="506"/>
      <c r="J1170" s="506"/>
      <c r="K1170" s="506"/>
      <c r="L1170" s="506"/>
      <c r="M1170" s="506"/>
      <c r="N1170" s="506"/>
      <c r="O1170" s="506"/>
    </row>
    <row r="1171" spans="1:16" ht="24.75" customHeight="1" thickBot="1">
      <c r="A1171" s="504">
        <f>A1132+1</f>
        <v>31</v>
      </c>
      <c r="B1171" s="1083" t="s">
        <v>56</v>
      </c>
      <c r="C1171" s="1083"/>
      <c r="D1171" s="1083"/>
      <c r="E1171" s="1083"/>
      <c r="F1171" s="1083"/>
      <c r="G1171" s="1083"/>
      <c r="H1171" s="1083"/>
      <c r="I1171" s="1083"/>
      <c r="J1171" s="1083"/>
      <c r="K1171" s="1083"/>
      <c r="L1171" s="1083"/>
      <c r="M1171" s="1083"/>
      <c r="N1171" s="1083"/>
      <c r="O1171" s="1083"/>
    </row>
    <row r="1172" spans="1:16" ht="68.25" customHeight="1" thickTop="1">
      <c r="A1172" s="1084"/>
      <c r="B1172" s="1085"/>
      <c r="C1172" s="1086"/>
      <c r="D1172" s="1089" t="str">
        <f>Master!$E$8</f>
        <v>Govt. Sr. Secondary School Raimalwada</v>
      </c>
      <c r="E1172" s="1090"/>
      <c r="F1172" s="1090"/>
      <c r="G1172" s="1090"/>
      <c r="H1172" s="1090"/>
      <c r="I1172" s="1090"/>
      <c r="J1172" s="1090"/>
      <c r="K1172" s="1090"/>
      <c r="L1172" s="1090"/>
      <c r="M1172" s="1090"/>
      <c r="N1172" s="1090"/>
      <c r="O1172" s="1091"/>
    </row>
    <row r="1173" spans="1:16" ht="36" customHeight="1" thickBot="1">
      <c r="A1173" s="1084"/>
      <c r="B1173" s="1087"/>
      <c r="C1173" s="1088"/>
      <c r="D1173" s="1092" t="str">
        <f>Master!$E$11</f>
        <v>P.S.-Bapini (Jodhpur)</v>
      </c>
      <c r="E1173" s="1093"/>
      <c r="F1173" s="1093"/>
      <c r="G1173" s="1093"/>
      <c r="H1173" s="1093"/>
      <c r="I1173" s="1093"/>
      <c r="J1173" s="1093"/>
      <c r="K1173" s="1093"/>
      <c r="L1173" s="1093"/>
      <c r="M1173" s="1093"/>
      <c r="N1173" s="1093"/>
      <c r="O1173" s="1094"/>
    </row>
    <row r="1174" spans="1:16" ht="36" customHeight="1">
      <c r="A1174" s="1084"/>
      <c r="B1174" s="352"/>
      <c r="C1174" s="1095" t="s">
        <v>188</v>
      </c>
      <c r="D1174" s="1096"/>
      <c r="E1174" s="1096"/>
      <c r="F1174" s="1096"/>
      <c r="G1174" s="1097"/>
      <c r="H1174" s="1104" t="s">
        <v>161</v>
      </c>
      <c r="I1174" s="1104"/>
      <c r="J1174" s="1107">
        <f>VLOOKUP($A1171,'Class-9'!$B$9:$K$108,6)</f>
        <v>0</v>
      </c>
      <c r="K1174" s="1108"/>
      <c r="L1174" s="1113" t="s">
        <v>77</v>
      </c>
      <c r="M1174" s="1114"/>
      <c r="N1174" s="1115" t="str">
        <f>Master!$E$14</f>
        <v>08151106901</v>
      </c>
      <c r="O1174" s="1116"/>
    </row>
    <row r="1175" spans="1:16" ht="36" customHeight="1">
      <c r="A1175" s="1084"/>
      <c r="B1175" s="47"/>
      <c r="C1175" s="1098"/>
      <c r="D1175" s="1099"/>
      <c r="E1175" s="1099"/>
      <c r="F1175" s="1099"/>
      <c r="G1175" s="1100"/>
      <c r="H1175" s="1105"/>
      <c r="I1175" s="1105"/>
      <c r="J1175" s="1109"/>
      <c r="K1175" s="1110"/>
      <c r="L1175" s="1071" t="s">
        <v>73</v>
      </c>
      <c r="M1175" s="1072"/>
      <c r="N1175" s="1072"/>
      <c r="O1175" s="1073"/>
      <c r="P1175" s="165" t="s">
        <v>196</v>
      </c>
    </row>
    <row r="1176" spans="1:16" ht="36" customHeight="1" thickBot="1">
      <c r="A1176" s="1084"/>
      <c r="B1176" s="47"/>
      <c r="C1176" s="1101"/>
      <c r="D1176" s="1102"/>
      <c r="E1176" s="1102"/>
      <c r="F1176" s="1102"/>
      <c r="G1176" s="1103"/>
      <c r="H1176" s="1106"/>
      <c r="I1176" s="1106"/>
      <c r="J1176" s="1111"/>
      <c r="K1176" s="1112"/>
      <c r="L1176" s="1074" t="s">
        <v>57</v>
      </c>
      <c r="M1176" s="1075"/>
      <c r="N1176" s="1076" t="str">
        <f>Master!$E$6</f>
        <v>2021-22</v>
      </c>
      <c r="O1176" s="1077"/>
    </row>
    <row r="1177" spans="1:16" ht="42.75" customHeight="1">
      <c r="A1177" s="1084"/>
      <c r="B1177" s="49" t="s">
        <v>79</v>
      </c>
      <c r="C1177" s="1255" t="s">
        <v>22</v>
      </c>
      <c r="D1177" s="1256"/>
      <c r="E1177" s="1256"/>
      <c r="F1177" s="1257"/>
      <c r="G1177" s="485" t="s">
        <v>186</v>
      </c>
      <c r="H1177" s="1258">
        <f>VLOOKUP($A1171,'Class-9'!$B$9:$EX$108,4,0)</f>
        <v>0</v>
      </c>
      <c r="I1177" s="1258"/>
      <c r="J1177" s="1258"/>
      <c r="K1177" s="1258"/>
      <c r="L1177" s="1258"/>
      <c r="M1177" s="1258"/>
      <c r="N1177" s="1258"/>
      <c r="O1177" s="1259"/>
    </row>
    <row r="1178" spans="1:16" ht="42.75" customHeight="1">
      <c r="A1178" s="1084"/>
      <c r="B1178" s="49" t="s">
        <v>79</v>
      </c>
      <c r="C1178" s="1260" t="s">
        <v>24</v>
      </c>
      <c r="D1178" s="1261"/>
      <c r="E1178" s="1261"/>
      <c r="F1178" s="1262"/>
      <c r="G1178" s="486" t="s">
        <v>186</v>
      </c>
      <c r="H1178" s="1265">
        <f>VLOOKUP($A1171,'Class-9'!$B$9:$EX$108,7,0)</f>
        <v>0</v>
      </c>
      <c r="I1178" s="1265"/>
      <c r="J1178" s="1265"/>
      <c r="K1178" s="1265"/>
      <c r="L1178" s="1265"/>
      <c r="M1178" s="1265"/>
      <c r="N1178" s="1265"/>
      <c r="O1178" s="1266"/>
    </row>
    <row r="1179" spans="1:16" ht="42.75" customHeight="1">
      <c r="A1179" s="1084"/>
      <c r="B1179" s="49" t="s">
        <v>79</v>
      </c>
      <c r="C1179" s="1260" t="s">
        <v>25</v>
      </c>
      <c r="D1179" s="1261"/>
      <c r="E1179" s="1261"/>
      <c r="F1179" s="1262"/>
      <c r="G1179" s="486" t="s">
        <v>186</v>
      </c>
      <c r="H1179" s="1265">
        <f>VLOOKUP($A1171,'Class-9'!$B$9:$EX$108,8,0)</f>
        <v>0</v>
      </c>
      <c r="I1179" s="1265"/>
      <c r="J1179" s="1265"/>
      <c r="K1179" s="1265"/>
      <c r="L1179" s="1265"/>
      <c r="M1179" s="1265"/>
      <c r="N1179" s="1265"/>
      <c r="O1179" s="1266"/>
    </row>
    <row r="1180" spans="1:16" ht="42.75" customHeight="1">
      <c r="A1180" s="1084"/>
      <c r="B1180" s="49" t="s">
        <v>79</v>
      </c>
      <c r="C1180" s="1260" t="s">
        <v>58</v>
      </c>
      <c r="D1180" s="1261"/>
      <c r="E1180" s="1261"/>
      <c r="F1180" s="1262"/>
      <c r="G1180" s="486" t="s">
        <v>186</v>
      </c>
      <c r="H1180" s="1265">
        <f>VLOOKUP($A1171,'Class-9'!$B$9:$EX$108,9,0)</f>
        <v>0</v>
      </c>
      <c r="I1180" s="1265"/>
      <c r="J1180" s="1265"/>
      <c r="K1180" s="1265"/>
      <c r="L1180" s="1265"/>
      <c r="M1180" s="1265"/>
      <c r="N1180" s="1265"/>
      <c r="O1180" s="1266"/>
    </row>
    <row r="1181" spans="1:16" ht="42.75" customHeight="1">
      <c r="A1181" s="1084"/>
      <c r="B1181" s="49" t="s">
        <v>79</v>
      </c>
      <c r="C1181" s="1260" t="s">
        <v>59</v>
      </c>
      <c r="D1181" s="1261"/>
      <c r="E1181" s="1261"/>
      <c r="F1181" s="1262"/>
      <c r="G1181" s="486" t="s">
        <v>186</v>
      </c>
      <c r="H1181" s="1281" t="str">
        <f>CONCATENATE('Class-9'!$G$4,'Class-9'!$J$4)</f>
        <v>9(A)</v>
      </c>
      <c r="I1181" s="1265"/>
      <c r="J1181" s="1265"/>
      <c r="K1181" s="1265"/>
      <c r="L1181" s="1265"/>
      <c r="M1181" s="1265"/>
      <c r="N1181" s="1265"/>
      <c r="O1181" s="1266"/>
    </row>
    <row r="1182" spans="1:16" ht="42.75" customHeight="1" thickBot="1">
      <c r="A1182" s="1084"/>
      <c r="B1182" s="49" t="s">
        <v>79</v>
      </c>
      <c r="C1182" s="1282" t="s">
        <v>27</v>
      </c>
      <c r="D1182" s="1283"/>
      <c r="E1182" s="1283"/>
      <c r="F1182" s="1284"/>
      <c r="G1182" s="487" t="s">
        <v>186</v>
      </c>
      <c r="H1182" s="1285">
        <f>VLOOKUP($A1171,'Class-9'!$B$9:$EX$108,10,0)</f>
        <v>0</v>
      </c>
      <c r="I1182" s="1285"/>
      <c r="J1182" s="1285"/>
      <c r="K1182" s="1285"/>
      <c r="L1182" s="1285"/>
      <c r="M1182" s="1285"/>
      <c r="N1182" s="1285"/>
      <c r="O1182" s="1286"/>
    </row>
    <row r="1183" spans="1:16" ht="42.75" customHeight="1">
      <c r="A1183" s="1084"/>
      <c r="B1183" s="60" t="s">
        <v>79</v>
      </c>
      <c r="C1183" s="1287" t="s">
        <v>60</v>
      </c>
      <c r="D1183" s="1288"/>
      <c r="E1183" s="1267" t="s">
        <v>83</v>
      </c>
      <c r="F1183" s="1267" t="s">
        <v>84</v>
      </c>
      <c r="G1183" s="1274" t="s">
        <v>33</v>
      </c>
      <c r="H1183" s="1276" t="s">
        <v>61</v>
      </c>
      <c r="I1183" s="1276"/>
      <c r="J1183" s="1277"/>
      <c r="K1183" s="1278" t="s">
        <v>100</v>
      </c>
      <c r="L1183" s="1279"/>
      <c r="M1183" s="1280"/>
      <c r="N1183" s="1267" t="s">
        <v>91</v>
      </c>
      <c r="O1183" s="1269" t="s">
        <v>209</v>
      </c>
    </row>
    <row r="1184" spans="1:16" ht="42.75" customHeight="1">
      <c r="A1184" s="1084"/>
      <c r="B1184" s="60"/>
      <c r="C1184" s="1289"/>
      <c r="D1184" s="1290"/>
      <c r="E1184" s="1268"/>
      <c r="F1184" s="1268"/>
      <c r="G1184" s="1275"/>
      <c r="H1184" s="479" t="s">
        <v>32</v>
      </c>
      <c r="I1184" s="480" t="s">
        <v>199</v>
      </c>
      <c r="J1184" s="481" t="s">
        <v>33</v>
      </c>
      <c r="K1184" s="479" t="s">
        <v>32</v>
      </c>
      <c r="L1184" s="480" t="s">
        <v>199</v>
      </c>
      <c r="M1184" s="481" t="s">
        <v>33</v>
      </c>
      <c r="N1184" s="1268"/>
      <c r="O1184" s="1270"/>
    </row>
    <row r="1185" spans="1:15" ht="42.75" customHeight="1" thickBot="1">
      <c r="A1185" s="1084"/>
      <c r="B1185" s="60" t="s">
        <v>79</v>
      </c>
      <c r="C1185" s="1272" t="s">
        <v>62</v>
      </c>
      <c r="D1185" s="1273"/>
      <c r="E1185" s="346">
        <f>'Class-9'!$L$7</f>
        <v>20</v>
      </c>
      <c r="F1185" s="346">
        <f>'Class-9'!$M$7</f>
        <v>20</v>
      </c>
      <c r="G1185" s="348">
        <f>SUM(E1185:F1185)</f>
        <v>40</v>
      </c>
      <c r="H1185" s="346">
        <f>'Class-9'!$O$7</f>
        <v>48</v>
      </c>
      <c r="I1185" s="346">
        <f>'Class-9'!$P$7</f>
        <v>12</v>
      </c>
      <c r="J1185" s="348">
        <f>SUM(H1185:I1185)</f>
        <v>60</v>
      </c>
      <c r="K1185" s="346">
        <f>'Class-9'!$R$7</f>
        <v>80</v>
      </c>
      <c r="L1185" s="346">
        <f>'Class-9'!$S$7</f>
        <v>20</v>
      </c>
      <c r="M1185" s="348">
        <f>SUM(K1185:L1185)</f>
        <v>100</v>
      </c>
      <c r="N1185" s="191">
        <f>SUM(G1185,J1185,M1185)</f>
        <v>200</v>
      </c>
      <c r="O1185" s="1271"/>
    </row>
    <row r="1186" spans="1:15" ht="42.75" customHeight="1">
      <c r="A1186" s="1084"/>
      <c r="B1186" s="60" t="s">
        <v>79</v>
      </c>
      <c r="C1186" s="1141" t="str">
        <f>'Class-9'!$L$3</f>
        <v>HINDI</v>
      </c>
      <c r="D1186" s="1142"/>
      <c r="E1186" s="493">
        <f>IF($J1174="TC",0,IF($J1174="Nso",0,VLOOKUP($A1171,'Class-9'!$B$9:$EX$108,11,0)))</f>
        <v>0</v>
      </c>
      <c r="F1186" s="493">
        <f>IF($J1174="TC",0,IF($J1174="Nso",0,VLOOKUP($A1171,'Class-9'!$B$9:$EX$108,12,0)))</f>
        <v>0</v>
      </c>
      <c r="G1186" s="494">
        <f>E1186+F1186</f>
        <v>0</v>
      </c>
      <c r="H1186" s="493">
        <f>IF($J1174="TC",0,IF($J1174="Nso",0,VLOOKUP($A1171,'Class-9'!$B$9:$EX$108,14,0)))</f>
        <v>0</v>
      </c>
      <c r="I1186" s="493">
        <f>IF($J1174="TC",0,IF($J1174="Nso",0,VLOOKUP($A1171,'Class-9'!$B$9:$EX$108,15,0)))</f>
        <v>0</v>
      </c>
      <c r="J1186" s="494">
        <f>H1186+I1186</f>
        <v>0</v>
      </c>
      <c r="K1186" s="493">
        <f>IF($J1174="TC",0,IF($J1174="Nso",0,VLOOKUP($A1171,'Class-9'!$B$9:$EX$108,17,0)))</f>
        <v>0</v>
      </c>
      <c r="L1186" s="493">
        <f>IF($J1174="Nso",0,VLOOKUP($A1171,'Class-9'!$B$9:$EX$108,18,0))</f>
        <v>0</v>
      </c>
      <c r="M1186" s="494">
        <f>K1186+L1186</f>
        <v>0</v>
      </c>
      <c r="N1186" s="493">
        <f>G1186+J1186+M1186</f>
        <v>0</v>
      </c>
      <c r="O1186" s="495" t="str">
        <f>IF($J1174="TC",0,IF($J1174="Nso",0,VLOOKUP($A1171,'Class-9'!$B$9:$EX$108,24,0)))</f>
        <v/>
      </c>
    </row>
    <row r="1187" spans="1:15" ht="42.75" customHeight="1">
      <c r="A1187" s="1084"/>
      <c r="B1187" s="60" t="s">
        <v>79</v>
      </c>
      <c r="C1187" s="1143" t="str">
        <f>'Class-9'!$Z$3</f>
        <v>ENGLISH</v>
      </c>
      <c r="D1187" s="1144"/>
      <c r="E1187" s="493">
        <f>IF($J1174="TC",0,IF($J1174="Nso",0,VLOOKUP($A1171,'Class-9'!$B$9:$EX$108,25,0)))</f>
        <v>0</v>
      </c>
      <c r="F1187" s="493">
        <f>IF($J1174="TC",0,IF($J1174="Nso",0,VLOOKUP($A1171,'Class-9'!$B$9:$EX$108,26,0)))</f>
        <v>0</v>
      </c>
      <c r="G1187" s="496">
        <f t="shared" ref="G1187:G1191" si="120">E1187+F1187</f>
        <v>0</v>
      </c>
      <c r="H1187" s="497">
        <f>IF($J1174="TC",0,IF($J1174="Nso",0,VLOOKUP($A1171,'Class-9'!$B$9:$EX$108,28,0)))</f>
        <v>0</v>
      </c>
      <c r="I1187" s="493">
        <f>IF($J1174="TC",0,IF($J1174="Nso",0,VLOOKUP($A1171,'Class-9'!$B$9:$EX$108,29,0)))</f>
        <v>0</v>
      </c>
      <c r="J1187" s="496">
        <f t="shared" ref="J1187:J1191" si="121">H1187+I1187</f>
        <v>0</v>
      </c>
      <c r="K1187" s="493">
        <f>IF($J1174="TC",0,IF($J1174="Nso",0,VLOOKUP($A1171,'Class-9'!$B$9:$EX$108,31,0)))</f>
        <v>0</v>
      </c>
      <c r="L1187" s="493">
        <f>IF($J1174="Nso",0,VLOOKUP($A1171,'Class-9'!$B$9:$EX$108,32,0))</f>
        <v>0</v>
      </c>
      <c r="M1187" s="496">
        <f t="shared" ref="M1187:M1191" si="122">K1187+L1187</f>
        <v>0</v>
      </c>
      <c r="N1187" s="493">
        <f t="shared" ref="N1187:N1191" si="123">G1187+J1187+M1187</f>
        <v>0</v>
      </c>
      <c r="O1187" s="495" t="str">
        <f>IF($J1174="TC",0,IF($J1174="Nso",0,VLOOKUP($A1171,'Class-9'!$B$9:$EX$108,38,0)))</f>
        <v/>
      </c>
    </row>
    <row r="1188" spans="1:15" ht="42.75" customHeight="1">
      <c r="A1188" s="1084"/>
      <c r="B1188" s="60" t="s">
        <v>79</v>
      </c>
      <c r="C1188" s="1143" t="str">
        <f>'Class-9'!$AN$3</f>
        <v>SANSKRIT</v>
      </c>
      <c r="D1188" s="1144"/>
      <c r="E1188" s="493">
        <f>IF($J1174="TC",0,IF($J1174="Nso",0,VLOOKUP($A1171,'Class-9'!$B$9:$EX$108,39,0)))</f>
        <v>0</v>
      </c>
      <c r="F1188" s="493">
        <f>IF($J1174="TC",0,IF($J1174="TC",0,IF($J1174="Nso",0,VLOOKUP($A1171,'Class-9'!$B$9:$EX$108,40,0))))</f>
        <v>0</v>
      </c>
      <c r="G1188" s="496">
        <f t="shared" si="120"/>
        <v>0</v>
      </c>
      <c r="H1188" s="497">
        <f>IF($J1174="TC",0,IF($J1174="Nso",0,VLOOKUP($A1171,'Class-9'!$B$9:$EX$108,42,0)))</f>
        <v>0</v>
      </c>
      <c r="I1188" s="493">
        <f>IF($J1174="TC",0,IF($J1174="Nso",0,VLOOKUP($A1171,'Class-9'!$B$9:$EX$108,43,0)))</f>
        <v>0</v>
      </c>
      <c r="J1188" s="496">
        <f t="shared" si="121"/>
        <v>0</v>
      </c>
      <c r="K1188" s="493">
        <f>IF($J1174="TC",0,IF($J1174="Nso",0,VLOOKUP($A1171,'Class-9'!$B$9:$EX$108,45,0)))</f>
        <v>0</v>
      </c>
      <c r="L1188" s="493">
        <f>IF($J1174="Nso",0,VLOOKUP($A1171,'Class-9'!$B$9:$EX$108,46,0))</f>
        <v>0</v>
      </c>
      <c r="M1188" s="496">
        <f t="shared" si="122"/>
        <v>0</v>
      </c>
      <c r="N1188" s="493">
        <f t="shared" si="123"/>
        <v>0</v>
      </c>
      <c r="O1188" s="495" t="str">
        <f>IF($J1174="TC",0,IF($J1174="Nso",0,VLOOKUP($A1171,'Class-9'!$B$9:$EX$108,52,0)))</f>
        <v/>
      </c>
    </row>
    <row r="1189" spans="1:15" ht="42.75" customHeight="1">
      <c r="A1189" s="1084"/>
      <c r="B1189" s="60" t="s">
        <v>79</v>
      </c>
      <c r="C1189" s="1143" t="str">
        <f>'Class-9'!$BB$3</f>
        <v>SCIENCE</v>
      </c>
      <c r="D1189" s="1144"/>
      <c r="E1189" s="493">
        <f>IF($J1174="TC",0,IF($J1174="Nso",0,VLOOKUP($A1171,'Class-9'!$B$9:$EX$108,53,0)))</f>
        <v>0</v>
      </c>
      <c r="F1189" s="493">
        <f>IF($J1174="TC",0,IF($J1174="Nso",0,VLOOKUP($A1171,'Class-9'!$B$9:$EX$108,54,0)))</f>
        <v>0</v>
      </c>
      <c r="G1189" s="496">
        <f t="shared" si="120"/>
        <v>0</v>
      </c>
      <c r="H1189" s="497">
        <f>IF($J1174="TC",0,IF($J1174="Nso",0,VLOOKUP($A1171,'Class-9'!$B$9:$EX$108,56,0)))</f>
        <v>0</v>
      </c>
      <c r="I1189" s="493">
        <f>IF($J1174="TC",0,IF($J1174="Nso",0,VLOOKUP($A1171,'Class-9'!$B$9:$EX$108,57,0)))</f>
        <v>0</v>
      </c>
      <c r="J1189" s="496">
        <f t="shared" si="121"/>
        <v>0</v>
      </c>
      <c r="K1189" s="493">
        <f>IF($J1174="TC",0,IF($J1174="Nso",0,VLOOKUP($A1171,'Class-9'!$B$9:$EX$108,59,0)))</f>
        <v>0</v>
      </c>
      <c r="L1189" s="493">
        <f>IF($J1174="Nso",0,VLOOKUP($A1171,'Class-9'!$B$9:$EX$108,60,0))</f>
        <v>0</v>
      </c>
      <c r="M1189" s="496">
        <f t="shared" si="122"/>
        <v>0</v>
      </c>
      <c r="N1189" s="493">
        <f t="shared" si="123"/>
        <v>0</v>
      </c>
      <c r="O1189" s="495" t="str">
        <f>IF($J1174="TC",0,IF($J1174="Nso",0,VLOOKUP($A1171,'Class-9'!$B$9:$EX$108,66,0)))</f>
        <v/>
      </c>
    </row>
    <row r="1190" spans="1:15" ht="42.75" customHeight="1">
      <c r="A1190" s="1084"/>
      <c r="B1190" s="60" t="s">
        <v>79</v>
      </c>
      <c r="C1190" s="1143" t="str">
        <f>'Class-9'!$BP$3</f>
        <v>MATHEMATICS</v>
      </c>
      <c r="D1190" s="1144"/>
      <c r="E1190" s="493">
        <f>IF($J1174="TC",0,IF($J1174="Nso",0,VLOOKUP($A1171,'Class-9'!$B$9:$EX$108,67,0)))</f>
        <v>0</v>
      </c>
      <c r="F1190" s="493">
        <f>IF($J1174="TC",0,IF($J1174="Nso",0,VLOOKUP($A1171,'Class-9'!$B$9:$EX$108,68,0)))</f>
        <v>0</v>
      </c>
      <c r="G1190" s="496">
        <f t="shared" si="120"/>
        <v>0</v>
      </c>
      <c r="H1190" s="497">
        <f>IF($J1174="TC",0,IF($J1174="Nso",0,VLOOKUP($A1171,'Class-9'!$B$9:$EX$108,70,0)))</f>
        <v>0</v>
      </c>
      <c r="I1190" s="493">
        <f>IF($J1174="TC",0,IF($J1174="Nso",0,VLOOKUP($A1171,'Class-9'!$B$9:$EX$108,71,0)))</f>
        <v>0</v>
      </c>
      <c r="J1190" s="496">
        <f t="shared" si="121"/>
        <v>0</v>
      </c>
      <c r="K1190" s="493">
        <f>IF($J1174="TC",0,IF($J1174="Nso",0,VLOOKUP($A1171,'Class-9'!$B$9:$EX$108,73,0)))</f>
        <v>0</v>
      </c>
      <c r="L1190" s="493">
        <f>IF($J1174="Nso",0,VLOOKUP($A1171,'Class-9'!$B$9:$EX$108,74,0))</f>
        <v>0</v>
      </c>
      <c r="M1190" s="496">
        <f t="shared" si="122"/>
        <v>0</v>
      </c>
      <c r="N1190" s="493">
        <f t="shared" si="123"/>
        <v>0</v>
      </c>
      <c r="O1190" s="495" t="str">
        <f>IF($J1174="TC",0,IF($J1174="Nso",0,VLOOKUP($A1171,'Class-9'!$B$9:$EX$108,80,0)))</f>
        <v/>
      </c>
    </row>
    <row r="1191" spans="1:15" ht="42.75" customHeight="1" thickBot="1">
      <c r="A1191" s="1084"/>
      <c r="B1191" s="60" t="s">
        <v>79</v>
      </c>
      <c r="C1191" s="1117" t="str">
        <f>'Class-9'!$CD$3</f>
        <v>SOCIAL SCIENCE</v>
      </c>
      <c r="D1191" s="1118"/>
      <c r="E1191" s="493">
        <f>IF($J1174="TC",0,IF($J1174="Nso",0,VLOOKUP($A1171,'Class-9'!$B$9:$EX$108,81,0)))</f>
        <v>0</v>
      </c>
      <c r="F1191" s="493">
        <f>IF($J1174="TC",0,IF($J1174="Nso",0,VLOOKUP($A1171,'Class-9'!$B$9:$EX$108,82,0)))</f>
        <v>0</v>
      </c>
      <c r="G1191" s="498">
        <f t="shared" si="120"/>
        <v>0</v>
      </c>
      <c r="H1191" s="499">
        <f>IF($J1174="TC",0,IF($J1174="Nso",0,VLOOKUP($A1171,'Class-9'!$B$9:$EX$108,84,0)))</f>
        <v>0</v>
      </c>
      <c r="I1191" s="493">
        <f>IF($J1174="TC",0,IF($J1174="Nso",0,VLOOKUP($A1171,'Class-9'!$B$9:$EX$108,85,0)))</f>
        <v>0</v>
      </c>
      <c r="J1191" s="498">
        <f t="shared" si="121"/>
        <v>0</v>
      </c>
      <c r="K1191" s="493">
        <f>IF($J1174="TC",0,IF($J1174="Nso",0,VLOOKUP($A1171,'Class-9'!$B$9:$EX$108,87,0)))</f>
        <v>0</v>
      </c>
      <c r="L1191" s="493">
        <f>IF($J1174="Nso",0,VLOOKUP($A1171,'Class-9'!$B$9:$EX$108,88,0))</f>
        <v>0</v>
      </c>
      <c r="M1191" s="498">
        <f t="shared" si="122"/>
        <v>0</v>
      </c>
      <c r="N1191" s="493">
        <f t="shared" si="123"/>
        <v>0</v>
      </c>
      <c r="O1191" s="495" t="str">
        <f>IF($J1174="TC",0,IF($J1174="Nso",0,VLOOKUP($A1171,'Class-9'!$B$9:$EX$108,94,0)))</f>
        <v/>
      </c>
    </row>
    <row r="1192" spans="1:15" ht="36" customHeight="1">
      <c r="A1192" s="1084"/>
      <c r="B1192" s="60" t="s">
        <v>79</v>
      </c>
      <c r="C1192" s="1119" t="s">
        <v>92</v>
      </c>
      <c r="D1192" s="1120"/>
      <c r="E1192" s="1121"/>
      <c r="F1192" s="1125" t="s">
        <v>93</v>
      </c>
      <c r="G1192" s="1126"/>
      <c r="H1192" s="1127" t="s">
        <v>94</v>
      </c>
      <c r="I1192" s="1128"/>
      <c r="J1192" s="1129" t="s">
        <v>47</v>
      </c>
      <c r="K1192" s="1130"/>
      <c r="L1192" s="350" t="s">
        <v>114</v>
      </c>
      <c r="M1192" s="1131" t="s">
        <v>45</v>
      </c>
      <c r="N1192" s="1132"/>
      <c r="O1192" s="61" t="s">
        <v>49</v>
      </c>
    </row>
    <row r="1193" spans="1:15" ht="36" customHeight="1" thickBot="1">
      <c r="A1193" s="1084"/>
      <c r="B1193" s="60" t="s">
        <v>79</v>
      </c>
      <c r="C1193" s="1122"/>
      <c r="D1193" s="1123"/>
      <c r="E1193" s="1124"/>
      <c r="F1193" s="1133">
        <f>IF($J1174="TC",0,IF($J1174="Nso",0,VLOOKUP($A1171,'Class-9'!$B$9:$EX$108,146,0)))</f>
        <v>0</v>
      </c>
      <c r="G1193" s="1134"/>
      <c r="H1193" s="1133">
        <f>IF($J1174="TC",0,IF($J1174="Nso",0,VLOOKUP($A1171,'Class-9'!$B$9:$EX$108,147,0)))</f>
        <v>0</v>
      </c>
      <c r="I1193" s="1134"/>
      <c r="J1193" s="1135">
        <f>IF($J1174="TC",0,IF($J1174="Nso",0,VLOOKUP($A1171,'Class-9'!$B$9:$EX$108,148,0)))</f>
        <v>0</v>
      </c>
      <c r="K1193" s="1136"/>
      <c r="L1193" s="349" t="str">
        <f>IF($J1174="TC",0,IF($J1174="Nso",0,VLOOKUP($A1171,'Class-9'!$B$9:$EX$108,149,0)))</f>
        <v/>
      </c>
      <c r="M1193" s="1137" t="str">
        <f>IF($J1174="TC","TC",IF($J1174="Nso","NSO",VLOOKUP($A1171,'Class-9'!$B$9:$EX$108,150,0)))</f>
        <v/>
      </c>
      <c r="N1193" s="1138"/>
      <c r="O1193" s="123" t="str">
        <f>IF($J1174="Nso",0,VLOOKUP($A1171,'Class-9'!$B$9:$EX$108,152,0))</f>
        <v/>
      </c>
    </row>
    <row r="1194" spans="1:15" ht="36" customHeight="1">
      <c r="A1194" s="1084"/>
      <c r="B1194" s="60" t="s">
        <v>79</v>
      </c>
      <c r="C1194" s="1186" t="s">
        <v>65</v>
      </c>
      <c r="D1194" s="1187"/>
      <c r="E1194" s="1187"/>
      <c r="F1194" s="1187"/>
      <c r="G1194" s="1187"/>
      <c r="H1194" s="1188"/>
      <c r="I1194" s="1189" t="s">
        <v>66</v>
      </c>
      <c r="J1194" s="1190"/>
      <c r="K1194" s="1190"/>
      <c r="L1194" s="124">
        <f>VLOOKUP($A1171,'Class-9'!$B$9:$EX$108,143,0)</f>
        <v>0</v>
      </c>
      <c r="M1194" s="1191" t="s">
        <v>126</v>
      </c>
      <c r="N1194" s="1192"/>
      <c r="O1194" s="1193"/>
    </row>
    <row r="1195" spans="1:15" ht="36" customHeight="1" thickBot="1">
      <c r="A1195" s="1084"/>
      <c r="B1195" s="60" t="s">
        <v>79</v>
      </c>
      <c r="C1195" s="1194" t="s">
        <v>60</v>
      </c>
      <c r="D1195" s="1195"/>
      <c r="E1195" s="1195"/>
      <c r="F1195" s="1196" t="s">
        <v>197</v>
      </c>
      <c r="G1195" s="1196"/>
      <c r="H1195" s="351" t="s">
        <v>53</v>
      </c>
      <c r="I1195" s="1197" t="s">
        <v>67</v>
      </c>
      <c r="J1195" s="1198"/>
      <c r="K1195" s="1198"/>
      <c r="L1195" s="174">
        <f>VLOOKUP($A1171,'Class-9'!$B$9:$EX$108,144,0)</f>
        <v>0</v>
      </c>
      <c r="M1195" s="1199" t="str">
        <f>IF($J1174="TC",0,IF($J1174="Nso",0,VLOOKUP($A1171,'Class-9'!$B$9:$EX$108,145,0)))</f>
        <v/>
      </c>
      <c r="N1195" s="1200"/>
      <c r="O1195" s="1201"/>
    </row>
    <row r="1196" spans="1:15" ht="36" customHeight="1">
      <c r="A1196" s="1084"/>
      <c r="B1196" s="60" t="s">
        <v>79</v>
      </c>
      <c r="C1196" s="1194"/>
      <c r="D1196" s="1195"/>
      <c r="E1196" s="1195"/>
      <c r="F1196" s="1196"/>
      <c r="G1196" s="1196"/>
      <c r="H1196" s="490" t="s">
        <v>203</v>
      </c>
      <c r="I1196" s="1202" t="s">
        <v>68</v>
      </c>
      <c r="J1196" s="1203"/>
      <c r="K1196" s="1203"/>
      <c r="L1196" s="1204">
        <f>IF($J1174="TC","Transferred",IF($J1174="Nso","NameSeparated",VLOOKUP($A1171,'Class-9'!$B$9:$EX$108,153,0)))</f>
        <v>0</v>
      </c>
      <c r="M1196" s="1204"/>
      <c r="N1196" s="1204"/>
      <c r="O1196" s="1205"/>
    </row>
    <row r="1197" spans="1:15" s="489" customFormat="1" ht="28.5" customHeight="1">
      <c r="A1197" s="1084"/>
      <c r="B1197" s="488" t="s">
        <v>79</v>
      </c>
      <c r="C1197" s="1242" t="str">
        <f>'Class-9'!$CR$3</f>
        <v>Foundation Of Information Tech.</v>
      </c>
      <c r="D1197" s="1243"/>
      <c r="E1197" s="1244"/>
      <c r="F1197" s="1245" t="str">
        <f>IF($J1174="TC",0,IF($J1174="Nso",0,VLOOKUP($A1171,'Class-9'!$B$9:$GA$108,170,0)))</f>
        <v>0/200</v>
      </c>
      <c r="G1197" s="1245"/>
      <c r="H1197" s="491">
        <f>IF($J1174="TC",0,IF($J1174="Nso",0,VLOOKUP($A1171,'Class-9'!$B$9:$GA$108,106,0)))</f>
        <v>0</v>
      </c>
      <c r="I1197" s="1170" t="s">
        <v>81</v>
      </c>
      <c r="J1197" s="1171"/>
      <c r="K1197" s="1171"/>
      <c r="L1197" s="1172">
        <f>'Class-9'!$T$2</f>
        <v>44676</v>
      </c>
      <c r="M1197" s="1173"/>
      <c r="N1197" s="1173"/>
      <c r="O1197" s="1174"/>
    </row>
    <row r="1198" spans="1:15" s="489" customFormat="1" ht="28.5" customHeight="1">
      <c r="A1198" s="1084"/>
      <c r="B1198" s="488" t="s">
        <v>79</v>
      </c>
      <c r="C1198" s="1175" t="str">
        <f>'Class-9'!$DD$3</f>
        <v>Health &amp; Phy. Edu.</v>
      </c>
      <c r="D1198" s="1169"/>
      <c r="E1198" s="1169"/>
      <c r="F1198" s="1263" t="str">
        <f>IF($J1174="TC",0,IF($J1174="Nso",0,VLOOKUP($A1171,'Class-9'!$B$9:$GA$108,174,0)))</f>
        <v>0/200</v>
      </c>
      <c r="G1198" s="1264"/>
      <c r="H1198" s="491">
        <f>IF($J1174="TC",0,IF($J1174="Nso",0,VLOOKUP($A1171,'Class-9'!$B$9:$GA$108,118,0)))</f>
        <v>0</v>
      </c>
      <c r="I1198" s="1178"/>
      <c r="J1198" s="1179"/>
      <c r="K1198" s="1179"/>
      <c r="L1198" s="1179"/>
      <c r="M1198" s="1179"/>
      <c r="N1198" s="1179"/>
      <c r="O1198" s="1180"/>
    </row>
    <row r="1199" spans="1:15" s="489" customFormat="1" ht="28.5" customHeight="1">
      <c r="A1199" s="1084"/>
      <c r="B1199" s="488" t="s">
        <v>79</v>
      </c>
      <c r="C1199" s="1184" t="str">
        <f>'Class-9'!$DP$3</f>
        <v>S.U.P.W.</v>
      </c>
      <c r="D1199" s="1185"/>
      <c r="E1199" s="1185"/>
      <c r="F1199" s="1263" t="str">
        <f>IF($J1174="TC",0,IF($J1174="Nso",0,VLOOKUP($A1171,'Class-9'!$B$9:$GA$108,178,0)))</f>
        <v>0/100</v>
      </c>
      <c r="G1199" s="1264"/>
      <c r="H1199" s="491">
        <f>IF($J1174="TC",0,IF($J1174="Nso",0,VLOOKUP($A1171,'Class-9'!$B$9:$GA$108,124,0)))</f>
        <v>0</v>
      </c>
      <c r="I1199" s="1181"/>
      <c r="J1199" s="1182"/>
      <c r="K1199" s="1182"/>
      <c r="L1199" s="1182"/>
      <c r="M1199" s="1182"/>
      <c r="N1199" s="1182"/>
      <c r="O1199" s="1183"/>
    </row>
    <row r="1200" spans="1:15" s="489" customFormat="1" ht="28.5" customHeight="1">
      <c r="A1200" s="1084"/>
      <c r="B1200" s="488"/>
      <c r="C1200" s="1184" t="str">
        <f>'Class-9'!$DV$3</f>
        <v>ART EDUCATION</v>
      </c>
      <c r="D1200" s="1185"/>
      <c r="E1200" s="1185"/>
      <c r="F1200" s="1263" t="str">
        <f>IF($J1173="TC",0,IF($J1173="Nso",0,VLOOKUP($A1171,'Class-9'!$B$9:$GA$108,182,0)))</f>
        <v>0/100</v>
      </c>
      <c r="G1200" s="1264"/>
      <c r="H1200" s="491">
        <f>IF($J1173="TC",0,IF($J1173="Nso",0,VLOOKUP($A1171,'Class-9'!$B$9:$GA$108,130,0)))</f>
        <v>0</v>
      </c>
      <c r="I1200" s="1237" t="s">
        <v>95</v>
      </c>
      <c r="J1200" s="1221"/>
      <c r="K1200" s="1221"/>
      <c r="L1200" s="1221"/>
      <c r="M1200" s="1221"/>
      <c r="N1200" s="1221"/>
      <c r="O1200" s="1222"/>
    </row>
    <row r="1201" spans="1:16" s="489" customFormat="1" ht="28.5" customHeight="1" thickBot="1">
      <c r="A1201" s="1084"/>
      <c r="B1201" s="488" t="s">
        <v>79</v>
      </c>
      <c r="C1201" s="1238" t="str">
        <f>'Class-9'!$EB$3</f>
        <v>H &amp; C RAJ</v>
      </c>
      <c r="D1201" s="1239"/>
      <c r="E1201" s="1239"/>
      <c r="F1201" s="1251" t="str">
        <f>IF($J1174="TC",0,IF($J1174="Nso",0,VLOOKUP($A1171,'Class-9'!$B$9:$GZ$108,186,0)))</f>
        <v>0/200</v>
      </c>
      <c r="G1201" s="1252"/>
      <c r="H1201" s="492">
        <f>IF($J1174="TC",0,IF($J1174="Nso",0,VLOOKUP($A1171,'Class-9'!$B$9:$GAZ$108,142,0)))</f>
        <v>0</v>
      </c>
      <c r="I1201" s="1237" t="s">
        <v>74</v>
      </c>
      <c r="J1201" s="1221"/>
      <c r="K1201" s="1221"/>
      <c r="L1201" s="1221"/>
      <c r="M1201" s="1221"/>
      <c r="N1201" s="1221"/>
      <c r="O1201" s="1222"/>
    </row>
    <row r="1202" spans="1:16" ht="28.5" customHeight="1">
      <c r="A1202" s="1084"/>
      <c r="B1202" s="49" t="s">
        <v>79</v>
      </c>
      <c r="C1202" s="1209" t="s">
        <v>205</v>
      </c>
      <c r="D1202" s="1210"/>
      <c r="E1202" s="1211"/>
      <c r="F1202" s="1253" t="s">
        <v>206</v>
      </c>
      <c r="G1202" s="1254"/>
      <c r="H1202" s="500" t="s">
        <v>34</v>
      </c>
      <c r="I1202" s="1220" t="s">
        <v>75</v>
      </c>
      <c r="J1202" s="1221"/>
      <c r="K1202" s="1221"/>
      <c r="L1202" s="1221"/>
      <c r="M1202" s="1221"/>
      <c r="N1202" s="1221"/>
      <c r="O1202" s="1222"/>
    </row>
    <row r="1203" spans="1:16" ht="28.5" customHeight="1">
      <c r="A1203" s="1084"/>
      <c r="B1203" s="49" t="s">
        <v>79</v>
      </c>
      <c r="C1203" s="1212"/>
      <c r="D1203" s="1213"/>
      <c r="E1203" s="1214"/>
      <c r="F1203" s="1246" t="s">
        <v>207</v>
      </c>
      <c r="G1203" s="1247"/>
      <c r="H1203" s="501" t="s">
        <v>204</v>
      </c>
      <c r="I1203" s="1225" t="s">
        <v>76</v>
      </c>
      <c r="J1203" s="1226"/>
      <c r="K1203" s="1226"/>
      <c r="L1203" s="1226"/>
      <c r="M1203" s="1226"/>
      <c r="N1203" s="1226"/>
      <c r="O1203" s="1227"/>
    </row>
    <row r="1204" spans="1:16" ht="28.5" customHeight="1">
      <c r="A1204" s="1084"/>
      <c r="B1204" s="49" t="s">
        <v>79</v>
      </c>
      <c r="C1204" s="1212"/>
      <c r="D1204" s="1213"/>
      <c r="E1204" s="1214"/>
      <c r="F1204" s="1246" t="s">
        <v>211</v>
      </c>
      <c r="G1204" s="1247"/>
      <c r="H1204" s="501" t="s">
        <v>69</v>
      </c>
      <c r="I1204" s="1228"/>
      <c r="J1204" s="1229"/>
      <c r="K1204" s="1229"/>
      <c r="L1204" s="1229"/>
      <c r="M1204" s="1229"/>
      <c r="N1204" s="1229"/>
      <c r="O1204" s="1230"/>
    </row>
    <row r="1205" spans="1:16" ht="28.5" customHeight="1">
      <c r="A1205" s="1084"/>
      <c r="B1205" s="49" t="s">
        <v>79</v>
      </c>
      <c r="C1205" s="1212"/>
      <c r="D1205" s="1213"/>
      <c r="E1205" s="1214"/>
      <c r="F1205" s="1246" t="s">
        <v>212</v>
      </c>
      <c r="G1205" s="1247"/>
      <c r="H1205" s="501" t="s">
        <v>70</v>
      </c>
      <c r="I1205" s="1228"/>
      <c r="J1205" s="1229"/>
      <c r="K1205" s="1229"/>
      <c r="L1205" s="1229"/>
      <c r="M1205" s="1229"/>
      <c r="N1205" s="1229"/>
      <c r="O1205" s="1230"/>
    </row>
    <row r="1206" spans="1:16" ht="28.5" customHeight="1">
      <c r="A1206" s="1084"/>
      <c r="B1206" s="49" t="s">
        <v>79</v>
      </c>
      <c r="C1206" s="1212"/>
      <c r="D1206" s="1213"/>
      <c r="E1206" s="1214"/>
      <c r="F1206" s="1246" t="s">
        <v>125</v>
      </c>
      <c r="G1206" s="1247"/>
      <c r="H1206" s="501" t="s">
        <v>72</v>
      </c>
      <c r="I1206" s="1231" t="s">
        <v>96</v>
      </c>
      <c r="J1206" s="1232"/>
      <c r="K1206" s="1232"/>
      <c r="L1206" s="1232"/>
      <c r="M1206" s="1232"/>
      <c r="N1206" s="1232"/>
      <c r="O1206" s="1233"/>
    </row>
    <row r="1207" spans="1:16" ht="28.5" customHeight="1" thickBot="1">
      <c r="A1207" s="1084"/>
      <c r="B1207" s="62" t="s">
        <v>79</v>
      </c>
      <c r="C1207" s="1215"/>
      <c r="D1207" s="1216"/>
      <c r="E1207" s="1217"/>
      <c r="F1207" s="1248" t="s">
        <v>208</v>
      </c>
      <c r="G1207" s="1249"/>
      <c r="H1207" s="502" t="s">
        <v>71</v>
      </c>
      <c r="I1207" s="1234"/>
      <c r="J1207" s="1235"/>
      <c r="K1207" s="1235"/>
      <c r="L1207" s="1235"/>
      <c r="M1207" s="1235"/>
      <c r="N1207" s="1235"/>
      <c r="O1207" s="1236"/>
    </row>
    <row r="1208" spans="1:16" ht="117.75" customHeight="1" thickTop="1">
      <c r="A1208" s="1250"/>
      <c r="B1208" s="1250"/>
      <c r="C1208" s="1250"/>
      <c r="D1208" s="1250"/>
      <c r="E1208" s="1250"/>
      <c r="F1208" s="1250"/>
      <c r="G1208" s="1250"/>
      <c r="H1208" s="1250"/>
      <c r="I1208" s="1250"/>
      <c r="J1208" s="1250"/>
      <c r="K1208" s="1250"/>
      <c r="L1208" s="1250"/>
      <c r="M1208" s="1250"/>
      <c r="N1208" s="1250"/>
      <c r="O1208" s="1250"/>
    </row>
    <row r="1209" spans="1:16">
      <c r="B1209" s="505"/>
      <c r="C1209" s="506"/>
      <c r="D1209" s="506"/>
      <c r="E1209" s="506"/>
      <c r="F1209" s="506"/>
      <c r="G1209" s="506"/>
      <c r="H1209" s="506"/>
      <c r="I1209" s="506"/>
      <c r="J1209" s="506"/>
      <c r="K1209" s="506"/>
      <c r="L1209" s="506"/>
      <c r="M1209" s="506"/>
      <c r="N1209" s="506"/>
      <c r="O1209" s="506"/>
    </row>
    <row r="1210" spans="1:16" ht="24.75" customHeight="1" thickBot="1">
      <c r="A1210" s="504">
        <f>A1171+1</f>
        <v>32</v>
      </c>
      <c r="B1210" s="1083" t="s">
        <v>56</v>
      </c>
      <c r="C1210" s="1083"/>
      <c r="D1210" s="1083"/>
      <c r="E1210" s="1083"/>
      <c r="F1210" s="1083"/>
      <c r="G1210" s="1083"/>
      <c r="H1210" s="1083"/>
      <c r="I1210" s="1083"/>
      <c r="J1210" s="1083"/>
      <c r="K1210" s="1083"/>
      <c r="L1210" s="1083"/>
      <c r="M1210" s="1083"/>
      <c r="N1210" s="1083"/>
      <c r="O1210" s="1083"/>
    </row>
    <row r="1211" spans="1:16" ht="68.25" customHeight="1" thickTop="1">
      <c r="A1211" s="1084"/>
      <c r="B1211" s="1085"/>
      <c r="C1211" s="1086"/>
      <c r="D1211" s="1089" t="str">
        <f>Master!$E$8</f>
        <v>Govt. Sr. Secondary School Raimalwada</v>
      </c>
      <c r="E1211" s="1090"/>
      <c r="F1211" s="1090"/>
      <c r="G1211" s="1090"/>
      <c r="H1211" s="1090"/>
      <c r="I1211" s="1090"/>
      <c r="J1211" s="1090"/>
      <c r="K1211" s="1090"/>
      <c r="L1211" s="1090"/>
      <c r="M1211" s="1090"/>
      <c r="N1211" s="1090"/>
      <c r="O1211" s="1091"/>
    </row>
    <row r="1212" spans="1:16" ht="36" customHeight="1" thickBot="1">
      <c r="A1212" s="1084"/>
      <c r="B1212" s="1087"/>
      <c r="C1212" s="1088"/>
      <c r="D1212" s="1092" t="str">
        <f>Master!$E$11</f>
        <v>P.S.-Bapini (Jodhpur)</v>
      </c>
      <c r="E1212" s="1093"/>
      <c r="F1212" s="1093"/>
      <c r="G1212" s="1093"/>
      <c r="H1212" s="1093"/>
      <c r="I1212" s="1093"/>
      <c r="J1212" s="1093"/>
      <c r="K1212" s="1093"/>
      <c r="L1212" s="1093"/>
      <c r="M1212" s="1093"/>
      <c r="N1212" s="1093"/>
      <c r="O1212" s="1094"/>
    </row>
    <row r="1213" spans="1:16" ht="36" customHeight="1">
      <c r="A1213" s="1084"/>
      <c r="B1213" s="352"/>
      <c r="C1213" s="1095" t="s">
        <v>188</v>
      </c>
      <c r="D1213" s="1096"/>
      <c r="E1213" s="1096"/>
      <c r="F1213" s="1096"/>
      <c r="G1213" s="1097"/>
      <c r="H1213" s="1104" t="s">
        <v>161</v>
      </c>
      <c r="I1213" s="1104"/>
      <c r="J1213" s="1107">
        <f>VLOOKUP($A1210,'Class-9'!$B$9:$K$108,6)</f>
        <v>0</v>
      </c>
      <c r="K1213" s="1108"/>
      <c r="L1213" s="1113" t="s">
        <v>77</v>
      </c>
      <c r="M1213" s="1114"/>
      <c r="N1213" s="1115" t="str">
        <f>Master!$E$14</f>
        <v>08151106901</v>
      </c>
      <c r="O1213" s="1116"/>
    </row>
    <row r="1214" spans="1:16" ht="36" customHeight="1">
      <c r="A1214" s="1084"/>
      <c r="B1214" s="47"/>
      <c r="C1214" s="1098"/>
      <c r="D1214" s="1099"/>
      <c r="E1214" s="1099"/>
      <c r="F1214" s="1099"/>
      <c r="G1214" s="1100"/>
      <c r="H1214" s="1105"/>
      <c r="I1214" s="1105"/>
      <c r="J1214" s="1109"/>
      <c r="K1214" s="1110"/>
      <c r="L1214" s="1071" t="s">
        <v>73</v>
      </c>
      <c r="M1214" s="1072"/>
      <c r="N1214" s="1072"/>
      <c r="O1214" s="1073"/>
      <c r="P1214" s="165" t="s">
        <v>196</v>
      </c>
    </row>
    <row r="1215" spans="1:16" ht="36" customHeight="1" thickBot="1">
      <c r="A1215" s="1084"/>
      <c r="B1215" s="47"/>
      <c r="C1215" s="1101"/>
      <c r="D1215" s="1102"/>
      <c r="E1215" s="1102"/>
      <c r="F1215" s="1102"/>
      <c r="G1215" s="1103"/>
      <c r="H1215" s="1106"/>
      <c r="I1215" s="1106"/>
      <c r="J1215" s="1111"/>
      <c r="K1215" s="1112"/>
      <c r="L1215" s="1074" t="s">
        <v>57</v>
      </c>
      <c r="M1215" s="1075"/>
      <c r="N1215" s="1076" t="str">
        <f>Master!$E$6</f>
        <v>2021-22</v>
      </c>
      <c r="O1215" s="1077"/>
    </row>
    <row r="1216" spans="1:16" ht="42.75" customHeight="1">
      <c r="A1216" s="1084"/>
      <c r="B1216" s="49" t="s">
        <v>79</v>
      </c>
      <c r="C1216" s="1255" t="s">
        <v>22</v>
      </c>
      <c r="D1216" s="1256"/>
      <c r="E1216" s="1256"/>
      <c r="F1216" s="1257"/>
      <c r="G1216" s="485" t="s">
        <v>186</v>
      </c>
      <c r="H1216" s="1258">
        <f>VLOOKUP($A1210,'Class-9'!$B$9:$EX$108,4,0)</f>
        <v>0</v>
      </c>
      <c r="I1216" s="1258"/>
      <c r="J1216" s="1258"/>
      <c r="K1216" s="1258"/>
      <c r="L1216" s="1258"/>
      <c r="M1216" s="1258"/>
      <c r="N1216" s="1258"/>
      <c r="O1216" s="1259"/>
    </row>
    <row r="1217" spans="1:15" ht="42.75" customHeight="1">
      <c r="A1217" s="1084"/>
      <c r="B1217" s="49" t="s">
        <v>79</v>
      </c>
      <c r="C1217" s="1260" t="s">
        <v>24</v>
      </c>
      <c r="D1217" s="1261"/>
      <c r="E1217" s="1261"/>
      <c r="F1217" s="1262"/>
      <c r="G1217" s="486" t="s">
        <v>186</v>
      </c>
      <c r="H1217" s="1265">
        <f>VLOOKUP($A1210,'Class-9'!$B$9:$EX$108,7,0)</f>
        <v>0</v>
      </c>
      <c r="I1217" s="1265"/>
      <c r="J1217" s="1265"/>
      <c r="K1217" s="1265"/>
      <c r="L1217" s="1265"/>
      <c r="M1217" s="1265"/>
      <c r="N1217" s="1265"/>
      <c r="O1217" s="1266"/>
    </row>
    <row r="1218" spans="1:15" ht="42.75" customHeight="1">
      <c r="A1218" s="1084"/>
      <c r="B1218" s="49" t="s">
        <v>79</v>
      </c>
      <c r="C1218" s="1260" t="s">
        <v>25</v>
      </c>
      <c r="D1218" s="1261"/>
      <c r="E1218" s="1261"/>
      <c r="F1218" s="1262"/>
      <c r="G1218" s="486" t="s">
        <v>186</v>
      </c>
      <c r="H1218" s="1265">
        <f>VLOOKUP($A1210,'Class-9'!$B$9:$EX$108,8,0)</f>
        <v>0</v>
      </c>
      <c r="I1218" s="1265"/>
      <c r="J1218" s="1265"/>
      <c r="K1218" s="1265"/>
      <c r="L1218" s="1265"/>
      <c r="M1218" s="1265"/>
      <c r="N1218" s="1265"/>
      <c r="O1218" s="1266"/>
    </row>
    <row r="1219" spans="1:15" ht="42.75" customHeight="1">
      <c r="A1219" s="1084"/>
      <c r="B1219" s="49" t="s">
        <v>79</v>
      </c>
      <c r="C1219" s="1260" t="s">
        <v>58</v>
      </c>
      <c r="D1219" s="1261"/>
      <c r="E1219" s="1261"/>
      <c r="F1219" s="1262"/>
      <c r="G1219" s="486" t="s">
        <v>186</v>
      </c>
      <c r="H1219" s="1265">
        <f>VLOOKUP($A1210,'Class-9'!$B$9:$EX$108,9,0)</f>
        <v>0</v>
      </c>
      <c r="I1219" s="1265"/>
      <c r="J1219" s="1265"/>
      <c r="K1219" s="1265"/>
      <c r="L1219" s="1265"/>
      <c r="M1219" s="1265"/>
      <c r="N1219" s="1265"/>
      <c r="O1219" s="1266"/>
    </row>
    <row r="1220" spans="1:15" ht="42.75" customHeight="1">
      <c r="A1220" s="1084"/>
      <c r="B1220" s="49" t="s">
        <v>79</v>
      </c>
      <c r="C1220" s="1260" t="s">
        <v>59</v>
      </c>
      <c r="D1220" s="1261"/>
      <c r="E1220" s="1261"/>
      <c r="F1220" s="1262"/>
      <c r="G1220" s="486" t="s">
        <v>186</v>
      </c>
      <c r="H1220" s="1281" t="str">
        <f>CONCATENATE('Class-9'!$G$4,'Class-9'!$J$4)</f>
        <v>9(A)</v>
      </c>
      <c r="I1220" s="1265"/>
      <c r="J1220" s="1265"/>
      <c r="K1220" s="1265"/>
      <c r="L1220" s="1265"/>
      <c r="M1220" s="1265"/>
      <c r="N1220" s="1265"/>
      <c r="O1220" s="1266"/>
    </row>
    <row r="1221" spans="1:15" ht="42.75" customHeight="1" thickBot="1">
      <c r="A1221" s="1084"/>
      <c r="B1221" s="49" t="s">
        <v>79</v>
      </c>
      <c r="C1221" s="1282" t="s">
        <v>27</v>
      </c>
      <c r="D1221" s="1283"/>
      <c r="E1221" s="1283"/>
      <c r="F1221" s="1284"/>
      <c r="G1221" s="487" t="s">
        <v>186</v>
      </c>
      <c r="H1221" s="1285">
        <f>VLOOKUP($A1210,'Class-9'!$B$9:$EX$108,10,0)</f>
        <v>0</v>
      </c>
      <c r="I1221" s="1285"/>
      <c r="J1221" s="1285"/>
      <c r="K1221" s="1285"/>
      <c r="L1221" s="1285"/>
      <c r="M1221" s="1285"/>
      <c r="N1221" s="1285"/>
      <c r="O1221" s="1286"/>
    </row>
    <row r="1222" spans="1:15" ht="42.75" customHeight="1">
      <c r="A1222" s="1084"/>
      <c r="B1222" s="60" t="s">
        <v>79</v>
      </c>
      <c r="C1222" s="1287" t="s">
        <v>60</v>
      </c>
      <c r="D1222" s="1288"/>
      <c r="E1222" s="1267" t="s">
        <v>83</v>
      </c>
      <c r="F1222" s="1267" t="s">
        <v>84</v>
      </c>
      <c r="G1222" s="1274" t="s">
        <v>33</v>
      </c>
      <c r="H1222" s="1276" t="s">
        <v>61</v>
      </c>
      <c r="I1222" s="1276"/>
      <c r="J1222" s="1277"/>
      <c r="K1222" s="1278" t="s">
        <v>100</v>
      </c>
      <c r="L1222" s="1279"/>
      <c r="M1222" s="1280"/>
      <c r="N1222" s="1267" t="s">
        <v>91</v>
      </c>
      <c r="O1222" s="1269" t="s">
        <v>209</v>
      </c>
    </row>
    <row r="1223" spans="1:15" ht="42.75" customHeight="1">
      <c r="A1223" s="1084"/>
      <c r="B1223" s="60"/>
      <c r="C1223" s="1289"/>
      <c r="D1223" s="1290"/>
      <c r="E1223" s="1268"/>
      <c r="F1223" s="1268"/>
      <c r="G1223" s="1275"/>
      <c r="H1223" s="479" t="s">
        <v>32</v>
      </c>
      <c r="I1223" s="480" t="s">
        <v>199</v>
      </c>
      <c r="J1223" s="481" t="s">
        <v>33</v>
      </c>
      <c r="K1223" s="479" t="s">
        <v>32</v>
      </c>
      <c r="L1223" s="480" t="s">
        <v>199</v>
      </c>
      <c r="M1223" s="481" t="s">
        <v>33</v>
      </c>
      <c r="N1223" s="1268"/>
      <c r="O1223" s="1270"/>
    </row>
    <row r="1224" spans="1:15" ht="42.75" customHeight="1" thickBot="1">
      <c r="A1224" s="1084"/>
      <c r="B1224" s="60" t="s">
        <v>79</v>
      </c>
      <c r="C1224" s="1272" t="s">
        <v>62</v>
      </c>
      <c r="D1224" s="1273"/>
      <c r="E1224" s="346">
        <f>'Class-9'!$L$7</f>
        <v>20</v>
      </c>
      <c r="F1224" s="346">
        <f>'Class-9'!$M$7</f>
        <v>20</v>
      </c>
      <c r="G1224" s="348">
        <f>SUM(E1224:F1224)</f>
        <v>40</v>
      </c>
      <c r="H1224" s="346">
        <f>'Class-9'!$O$7</f>
        <v>48</v>
      </c>
      <c r="I1224" s="346">
        <f>'Class-9'!$P$7</f>
        <v>12</v>
      </c>
      <c r="J1224" s="348">
        <f>SUM(H1224:I1224)</f>
        <v>60</v>
      </c>
      <c r="K1224" s="346">
        <f>'Class-9'!$R$7</f>
        <v>80</v>
      </c>
      <c r="L1224" s="346">
        <f>'Class-9'!$S$7</f>
        <v>20</v>
      </c>
      <c r="M1224" s="348">
        <f>SUM(K1224:L1224)</f>
        <v>100</v>
      </c>
      <c r="N1224" s="191">
        <f>SUM(G1224,J1224,M1224)</f>
        <v>200</v>
      </c>
      <c r="O1224" s="1271"/>
    </row>
    <row r="1225" spans="1:15" ht="42.75" customHeight="1">
      <c r="A1225" s="1084"/>
      <c r="B1225" s="60" t="s">
        <v>79</v>
      </c>
      <c r="C1225" s="1141" t="str">
        <f>'Class-9'!$L$3</f>
        <v>HINDI</v>
      </c>
      <c r="D1225" s="1142"/>
      <c r="E1225" s="493">
        <f>IF($J1213="TC",0,IF($J1213="Nso",0,VLOOKUP($A1210,'Class-9'!$B$9:$EX$108,11,0)))</f>
        <v>0</v>
      </c>
      <c r="F1225" s="493">
        <f>IF($J1213="TC",0,IF($J1213="Nso",0,VLOOKUP($A1210,'Class-9'!$B$9:$EX$108,12,0)))</f>
        <v>0</v>
      </c>
      <c r="G1225" s="494">
        <f>E1225+F1225</f>
        <v>0</v>
      </c>
      <c r="H1225" s="493">
        <f>IF($J1213="TC",0,IF($J1213="Nso",0,VLOOKUP($A1210,'Class-9'!$B$9:$EX$108,14,0)))</f>
        <v>0</v>
      </c>
      <c r="I1225" s="493">
        <f>IF($J1213="TC",0,IF($J1213="Nso",0,VLOOKUP($A1210,'Class-9'!$B$9:$EX$108,15,0)))</f>
        <v>0</v>
      </c>
      <c r="J1225" s="494">
        <f>H1225+I1225</f>
        <v>0</v>
      </c>
      <c r="K1225" s="493">
        <f>IF($J1213="TC",0,IF($J1213="Nso",0,VLOOKUP($A1210,'Class-9'!$B$9:$EX$108,17,0)))</f>
        <v>0</v>
      </c>
      <c r="L1225" s="493">
        <f>IF($J1213="Nso",0,VLOOKUP($A1210,'Class-9'!$B$9:$EX$108,18,0))</f>
        <v>0</v>
      </c>
      <c r="M1225" s="494">
        <f>K1225+L1225</f>
        <v>0</v>
      </c>
      <c r="N1225" s="493">
        <f>G1225+J1225+M1225</f>
        <v>0</v>
      </c>
      <c r="O1225" s="495" t="str">
        <f>IF($J1213="TC",0,IF($J1213="Nso",0,VLOOKUP($A1210,'Class-9'!$B$9:$EX$108,24,0)))</f>
        <v/>
      </c>
    </row>
    <row r="1226" spans="1:15" ht="42.75" customHeight="1">
      <c r="A1226" s="1084"/>
      <c r="B1226" s="60" t="s">
        <v>79</v>
      </c>
      <c r="C1226" s="1143" t="str">
        <f>'Class-9'!$Z$3</f>
        <v>ENGLISH</v>
      </c>
      <c r="D1226" s="1144"/>
      <c r="E1226" s="493">
        <f>IF($J1213="TC",0,IF($J1213="Nso",0,VLOOKUP($A1210,'Class-9'!$B$9:$EX$108,25,0)))</f>
        <v>0</v>
      </c>
      <c r="F1226" s="493">
        <f>IF($J1213="TC",0,IF($J1213="Nso",0,VLOOKUP($A1210,'Class-9'!$B$9:$EX$108,26,0)))</f>
        <v>0</v>
      </c>
      <c r="G1226" s="496">
        <f t="shared" ref="G1226:G1230" si="124">E1226+F1226</f>
        <v>0</v>
      </c>
      <c r="H1226" s="497">
        <f>IF($J1213="TC",0,IF($J1213="Nso",0,VLOOKUP($A1210,'Class-9'!$B$9:$EX$108,28,0)))</f>
        <v>0</v>
      </c>
      <c r="I1226" s="493">
        <f>IF($J1213="TC",0,IF($J1213="Nso",0,VLOOKUP($A1210,'Class-9'!$B$9:$EX$108,29,0)))</f>
        <v>0</v>
      </c>
      <c r="J1226" s="496">
        <f t="shared" ref="J1226:J1230" si="125">H1226+I1226</f>
        <v>0</v>
      </c>
      <c r="K1226" s="493">
        <f>IF($J1213="TC",0,IF($J1213="Nso",0,VLOOKUP($A1210,'Class-9'!$B$9:$EX$108,31,0)))</f>
        <v>0</v>
      </c>
      <c r="L1226" s="493">
        <f>IF($J1213="Nso",0,VLOOKUP($A1210,'Class-9'!$B$9:$EX$108,32,0))</f>
        <v>0</v>
      </c>
      <c r="M1226" s="496">
        <f t="shared" ref="M1226:M1230" si="126">K1226+L1226</f>
        <v>0</v>
      </c>
      <c r="N1226" s="493">
        <f t="shared" ref="N1226:N1230" si="127">G1226+J1226+M1226</f>
        <v>0</v>
      </c>
      <c r="O1226" s="495" t="str">
        <f>IF($J1213="TC",0,IF($J1213="Nso",0,VLOOKUP($A1210,'Class-9'!$B$9:$EX$108,38,0)))</f>
        <v/>
      </c>
    </row>
    <row r="1227" spans="1:15" ht="42.75" customHeight="1">
      <c r="A1227" s="1084"/>
      <c r="B1227" s="60" t="s">
        <v>79</v>
      </c>
      <c r="C1227" s="1143" t="str">
        <f>'Class-9'!$AN$3</f>
        <v>SANSKRIT</v>
      </c>
      <c r="D1227" s="1144"/>
      <c r="E1227" s="493">
        <f>IF($J1213="TC",0,IF($J1213="Nso",0,VLOOKUP($A1210,'Class-9'!$B$9:$EX$108,39,0)))</f>
        <v>0</v>
      </c>
      <c r="F1227" s="493">
        <f>IF($J1213="TC",0,IF($J1213="TC",0,IF($J1213="Nso",0,VLOOKUP($A1210,'Class-9'!$B$9:$EX$108,40,0))))</f>
        <v>0</v>
      </c>
      <c r="G1227" s="496">
        <f t="shared" si="124"/>
        <v>0</v>
      </c>
      <c r="H1227" s="497">
        <f>IF($J1213="TC",0,IF($J1213="Nso",0,VLOOKUP($A1210,'Class-9'!$B$9:$EX$108,42,0)))</f>
        <v>0</v>
      </c>
      <c r="I1227" s="493">
        <f>IF($J1213="TC",0,IF($J1213="Nso",0,VLOOKUP($A1210,'Class-9'!$B$9:$EX$108,43,0)))</f>
        <v>0</v>
      </c>
      <c r="J1227" s="496">
        <f t="shared" si="125"/>
        <v>0</v>
      </c>
      <c r="K1227" s="493">
        <f>IF($J1213="TC",0,IF($J1213="Nso",0,VLOOKUP($A1210,'Class-9'!$B$9:$EX$108,45,0)))</f>
        <v>0</v>
      </c>
      <c r="L1227" s="493">
        <f>IF($J1213="Nso",0,VLOOKUP($A1210,'Class-9'!$B$9:$EX$108,46,0))</f>
        <v>0</v>
      </c>
      <c r="M1227" s="496">
        <f t="shared" si="126"/>
        <v>0</v>
      </c>
      <c r="N1227" s="493">
        <f t="shared" si="127"/>
        <v>0</v>
      </c>
      <c r="O1227" s="495" t="str">
        <f>IF($J1213="TC",0,IF($J1213="Nso",0,VLOOKUP($A1210,'Class-9'!$B$9:$EX$108,52,0)))</f>
        <v/>
      </c>
    </row>
    <row r="1228" spans="1:15" ht="42.75" customHeight="1">
      <c r="A1228" s="1084"/>
      <c r="B1228" s="60" t="s">
        <v>79</v>
      </c>
      <c r="C1228" s="1143" t="str">
        <f>'Class-9'!$BB$3</f>
        <v>SCIENCE</v>
      </c>
      <c r="D1228" s="1144"/>
      <c r="E1228" s="493">
        <f>IF($J1213="TC",0,IF($J1213="Nso",0,VLOOKUP($A1210,'Class-9'!$B$9:$EX$108,53,0)))</f>
        <v>0</v>
      </c>
      <c r="F1228" s="493">
        <f>IF($J1213="TC",0,IF($J1213="Nso",0,VLOOKUP($A1210,'Class-9'!$B$9:$EX$108,54,0)))</f>
        <v>0</v>
      </c>
      <c r="G1228" s="496">
        <f t="shared" si="124"/>
        <v>0</v>
      </c>
      <c r="H1228" s="497">
        <f>IF($J1213="TC",0,IF($J1213="Nso",0,VLOOKUP($A1210,'Class-9'!$B$9:$EX$108,56,0)))</f>
        <v>0</v>
      </c>
      <c r="I1228" s="493">
        <f>IF($J1213="TC",0,IF($J1213="Nso",0,VLOOKUP($A1210,'Class-9'!$B$9:$EX$108,57,0)))</f>
        <v>0</v>
      </c>
      <c r="J1228" s="496">
        <f t="shared" si="125"/>
        <v>0</v>
      </c>
      <c r="K1228" s="493">
        <f>IF($J1213="TC",0,IF($J1213="Nso",0,VLOOKUP($A1210,'Class-9'!$B$9:$EX$108,59,0)))</f>
        <v>0</v>
      </c>
      <c r="L1228" s="493">
        <f>IF($J1213="Nso",0,VLOOKUP($A1210,'Class-9'!$B$9:$EX$108,60,0))</f>
        <v>0</v>
      </c>
      <c r="M1228" s="496">
        <f t="shared" si="126"/>
        <v>0</v>
      </c>
      <c r="N1228" s="493">
        <f t="shared" si="127"/>
        <v>0</v>
      </c>
      <c r="O1228" s="495" t="str">
        <f>IF($J1213="TC",0,IF($J1213="Nso",0,VLOOKUP($A1210,'Class-9'!$B$9:$EX$108,66,0)))</f>
        <v/>
      </c>
    </row>
    <row r="1229" spans="1:15" ht="42.75" customHeight="1">
      <c r="A1229" s="1084"/>
      <c r="B1229" s="60" t="s">
        <v>79</v>
      </c>
      <c r="C1229" s="1143" t="str">
        <f>'Class-9'!$BP$3</f>
        <v>MATHEMATICS</v>
      </c>
      <c r="D1229" s="1144"/>
      <c r="E1229" s="493">
        <f>IF($J1213="TC",0,IF($J1213="Nso",0,VLOOKUP($A1210,'Class-9'!$B$9:$EX$108,67,0)))</f>
        <v>0</v>
      </c>
      <c r="F1229" s="493">
        <f>IF($J1213="TC",0,IF($J1213="Nso",0,VLOOKUP($A1210,'Class-9'!$B$9:$EX$108,68,0)))</f>
        <v>0</v>
      </c>
      <c r="G1229" s="496">
        <f t="shared" si="124"/>
        <v>0</v>
      </c>
      <c r="H1229" s="497">
        <f>IF($J1213="TC",0,IF($J1213="Nso",0,VLOOKUP($A1210,'Class-9'!$B$9:$EX$108,70,0)))</f>
        <v>0</v>
      </c>
      <c r="I1229" s="493">
        <f>IF($J1213="TC",0,IF($J1213="Nso",0,VLOOKUP($A1210,'Class-9'!$B$9:$EX$108,71,0)))</f>
        <v>0</v>
      </c>
      <c r="J1229" s="496">
        <f t="shared" si="125"/>
        <v>0</v>
      </c>
      <c r="K1229" s="493">
        <f>IF($J1213="TC",0,IF($J1213="Nso",0,VLOOKUP($A1210,'Class-9'!$B$9:$EX$108,73,0)))</f>
        <v>0</v>
      </c>
      <c r="L1229" s="493">
        <f>IF($J1213="Nso",0,VLOOKUP($A1210,'Class-9'!$B$9:$EX$108,74,0))</f>
        <v>0</v>
      </c>
      <c r="M1229" s="496">
        <f t="shared" si="126"/>
        <v>0</v>
      </c>
      <c r="N1229" s="493">
        <f t="shared" si="127"/>
        <v>0</v>
      </c>
      <c r="O1229" s="495" t="str">
        <f>IF($J1213="TC",0,IF($J1213="Nso",0,VLOOKUP($A1210,'Class-9'!$B$9:$EX$108,80,0)))</f>
        <v/>
      </c>
    </row>
    <row r="1230" spans="1:15" ht="42.75" customHeight="1" thickBot="1">
      <c r="A1230" s="1084"/>
      <c r="B1230" s="60" t="s">
        <v>79</v>
      </c>
      <c r="C1230" s="1117" t="str">
        <f>'Class-9'!$CD$3</f>
        <v>SOCIAL SCIENCE</v>
      </c>
      <c r="D1230" s="1118"/>
      <c r="E1230" s="493">
        <f>IF($J1213="TC",0,IF($J1213="Nso",0,VLOOKUP($A1210,'Class-9'!$B$9:$EX$108,81,0)))</f>
        <v>0</v>
      </c>
      <c r="F1230" s="493">
        <f>IF($J1213="TC",0,IF($J1213="Nso",0,VLOOKUP($A1210,'Class-9'!$B$9:$EX$108,82,0)))</f>
        <v>0</v>
      </c>
      <c r="G1230" s="498">
        <f t="shared" si="124"/>
        <v>0</v>
      </c>
      <c r="H1230" s="499">
        <f>IF($J1213="TC",0,IF($J1213="Nso",0,VLOOKUP($A1210,'Class-9'!$B$9:$EX$108,84,0)))</f>
        <v>0</v>
      </c>
      <c r="I1230" s="493">
        <f>IF($J1213="TC",0,IF($J1213="Nso",0,VLOOKUP($A1210,'Class-9'!$B$9:$EX$108,85,0)))</f>
        <v>0</v>
      </c>
      <c r="J1230" s="498">
        <f t="shared" si="125"/>
        <v>0</v>
      </c>
      <c r="K1230" s="493">
        <f>IF($J1213="TC",0,IF($J1213="Nso",0,VLOOKUP($A1210,'Class-9'!$B$9:$EX$108,87,0)))</f>
        <v>0</v>
      </c>
      <c r="L1230" s="493">
        <f>IF($J1213="Nso",0,VLOOKUP($A1210,'Class-9'!$B$9:$EX$108,88,0))</f>
        <v>0</v>
      </c>
      <c r="M1230" s="498">
        <f t="shared" si="126"/>
        <v>0</v>
      </c>
      <c r="N1230" s="493">
        <f t="shared" si="127"/>
        <v>0</v>
      </c>
      <c r="O1230" s="495" t="str">
        <f>IF($J1213="TC",0,IF($J1213="Nso",0,VLOOKUP($A1210,'Class-9'!$B$9:$EX$108,94,0)))</f>
        <v/>
      </c>
    </row>
    <row r="1231" spans="1:15" ht="36" customHeight="1">
      <c r="A1231" s="1084"/>
      <c r="B1231" s="60" t="s">
        <v>79</v>
      </c>
      <c r="C1231" s="1119" t="s">
        <v>92</v>
      </c>
      <c r="D1231" s="1120"/>
      <c r="E1231" s="1121"/>
      <c r="F1231" s="1125" t="s">
        <v>93</v>
      </c>
      <c r="G1231" s="1126"/>
      <c r="H1231" s="1127" t="s">
        <v>94</v>
      </c>
      <c r="I1231" s="1128"/>
      <c r="J1231" s="1129" t="s">
        <v>47</v>
      </c>
      <c r="K1231" s="1130"/>
      <c r="L1231" s="350" t="s">
        <v>114</v>
      </c>
      <c r="M1231" s="1131" t="s">
        <v>45</v>
      </c>
      <c r="N1231" s="1132"/>
      <c r="O1231" s="61" t="s">
        <v>49</v>
      </c>
    </row>
    <row r="1232" spans="1:15" ht="36" customHeight="1" thickBot="1">
      <c r="A1232" s="1084"/>
      <c r="B1232" s="60" t="s">
        <v>79</v>
      </c>
      <c r="C1232" s="1122"/>
      <c r="D1232" s="1123"/>
      <c r="E1232" s="1124"/>
      <c r="F1232" s="1133">
        <f>IF($J1213="TC",0,IF($J1213="Nso",0,VLOOKUP($A1210,'Class-9'!$B$9:$EX$108,146,0)))</f>
        <v>0</v>
      </c>
      <c r="G1232" s="1134"/>
      <c r="H1232" s="1133">
        <f>IF($J1213="TC",0,IF($J1213="Nso",0,VLOOKUP($A1210,'Class-9'!$B$9:$EX$108,147,0)))</f>
        <v>0</v>
      </c>
      <c r="I1232" s="1134"/>
      <c r="J1232" s="1135">
        <f>IF($J1213="TC",0,IF($J1213="Nso",0,VLOOKUP($A1210,'Class-9'!$B$9:$EX$108,148,0)))</f>
        <v>0</v>
      </c>
      <c r="K1232" s="1136"/>
      <c r="L1232" s="349" t="str">
        <f>IF($J1213="TC",0,IF($J1213="Nso",0,VLOOKUP($A1210,'Class-9'!$B$9:$EX$108,149,0)))</f>
        <v/>
      </c>
      <c r="M1232" s="1137" t="str">
        <f>IF($J1213="TC","TC",IF($J1213="Nso","NSO",VLOOKUP($A1210,'Class-9'!$B$9:$EX$108,150,0)))</f>
        <v/>
      </c>
      <c r="N1232" s="1138"/>
      <c r="O1232" s="123" t="str">
        <f>IF($J1213="Nso",0,VLOOKUP($A1210,'Class-9'!$B$9:$EX$108,152,0))</f>
        <v/>
      </c>
    </row>
    <row r="1233" spans="1:15" ht="36" customHeight="1">
      <c r="A1233" s="1084"/>
      <c r="B1233" s="60" t="s">
        <v>79</v>
      </c>
      <c r="C1233" s="1186" t="s">
        <v>65</v>
      </c>
      <c r="D1233" s="1187"/>
      <c r="E1233" s="1187"/>
      <c r="F1233" s="1187"/>
      <c r="G1233" s="1187"/>
      <c r="H1233" s="1188"/>
      <c r="I1233" s="1189" t="s">
        <v>66</v>
      </c>
      <c r="J1233" s="1190"/>
      <c r="K1233" s="1190"/>
      <c r="L1233" s="124">
        <f>VLOOKUP($A1210,'Class-9'!$B$9:$EX$108,143,0)</f>
        <v>0</v>
      </c>
      <c r="M1233" s="1191" t="s">
        <v>126</v>
      </c>
      <c r="N1233" s="1192"/>
      <c r="O1233" s="1193"/>
    </row>
    <row r="1234" spans="1:15" ht="36" customHeight="1" thickBot="1">
      <c r="A1234" s="1084"/>
      <c r="B1234" s="60" t="s">
        <v>79</v>
      </c>
      <c r="C1234" s="1194" t="s">
        <v>60</v>
      </c>
      <c r="D1234" s="1195"/>
      <c r="E1234" s="1195"/>
      <c r="F1234" s="1196" t="s">
        <v>197</v>
      </c>
      <c r="G1234" s="1196"/>
      <c r="H1234" s="351" t="s">
        <v>53</v>
      </c>
      <c r="I1234" s="1197" t="s">
        <v>67</v>
      </c>
      <c r="J1234" s="1198"/>
      <c r="K1234" s="1198"/>
      <c r="L1234" s="174">
        <f>VLOOKUP($A1210,'Class-9'!$B$9:$EX$108,144,0)</f>
        <v>0</v>
      </c>
      <c r="M1234" s="1199" t="str">
        <f>IF($J1213="TC",0,IF($J1213="Nso",0,VLOOKUP($A1210,'Class-9'!$B$9:$EX$108,145,0)))</f>
        <v/>
      </c>
      <c r="N1234" s="1200"/>
      <c r="O1234" s="1201"/>
    </row>
    <row r="1235" spans="1:15" ht="36" customHeight="1">
      <c r="A1235" s="1084"/>
      <c r="B1235" s="60" t="s">
        <v>79</v>
      </c>
      <c r="C1235" s="1194"/>
      <c r="D1235" s="1195"/>
      <c r="E1235" s="1195"/>
      <c r="F1235" s="1196"/>
      <c r="G1235" s="1196"/>
      <c r="H1235" s="490" t="s">
        <v>203</v>
      </c>
      <c r="I1235" s="1202" t="s">
        <v>68</v>
      </c>
      <c r="J1235" s="1203"/>
      <c r="K1235" s="1203"/>
      <c r="L1235" s="1204">
        <f>IF($J1213="TC","Transferred",IF($J1213="Nso","NameSeparated",VLOOKUP($A1210,'Class-9'!$B$9:$EX$108,153,0)))</f>
        <v>0</v>
      </c>
      <c r="M1235" s="1204"/>
      <c r="N1235" s="1204"/>
      <c r="O1235" s="1205"/>
    </row>
    <row r="1236" spans="1:15" s="489" customFormat="1" ht="28.5" customHeight="1">
      <c r="A1236" s="1084"/>
      <c r="B1236" s="488" t="s">
        <v>79</v>
      </c>
      <c r="C1236" s="1242" t="str">
        <f>'Class-9'!$CR$3</f>
        <v>Foundation Of Information Tech.</v>
      </c>
      <c r="D1236" s="1243"/>
      <c r="E1236" s="1244"/>
      <c r="F1236" s="1245" t="str">
        <f>IF($J1213="TC",0,IF($J1213="Nso",0,VLOOKUP($A1210,'Class-9'!$B$9:$GA$108,170,0)))</f>
        <v>0/200</v>
      </c>
      <c r="G1236" s="1245"/>
      <c r="H1236" s="491">
        <f>IF($J1213="TC",0,IF($J1213="Nso",0,VLOOKUP($A1210,'Class-9'!$B$9:$GA$108,106,0)))</f>
        <v>0</v>
      </c>
      <c r="I1236" s="1170" t="s">
        <v>81</v>
      </c>
      <c r="J1236" s="1171"/>
      <c r="K1236" s="1171"/>
      <c r="L1236" s="1172">
        <f>'Class-9'!$T$2</f>
        <v>44676</v>
      </c>
      <c r="M1236" s="1173"/>
      <c r="N1236" s="1173"/>
      <c r="O1236" s="1174"/>
    </row>
    <row r="1237" spans="1:15" s="489" customFormat="1" ht="28.5" customHeight="1">
      <c r="A1237" s="1084"/>
      <c r="B1237" s="488" t="s">
        <v>79</v>
      </c>
      <c r="C1237" s="1175" t="str">
        <f>'Class-9'!$DD$3</f>
        <v>Health &amp; Phy. Edu.</v>
      </c>
      <c r="D1237" s="1169"/>
      <c r="E1237" s="1169"/>
      <c r="F1237" s="1263" t="str">
        <f>IF($J1213="TC",0,IF($J1213="Nso",0,VLOOKUP($A1210,'Class-9'!$B$9:$GA$108,174,0)))</f>
        <v>0/200</v>
      </c>
      <c r="G1237" s="1264"/>
      <c r="H1237" s="491">
        <f>IF($J1213="TC",0,IF($J1213="Nso",0,VLOOKUP($A1210,'Class-9'!$B$9:$GA$108,118,0)))</f>
        <v>0</v>
      </c>
      <c r="I1237" s="1178"/>
      <c r="J1237" s="1179"/>
      <c r="K1237" s="1179"/>
      <c r="L1237" s="1179"/>
      <c r="M1237" s="1179"/>
      <c r="N1237" s="1179"/>
      <c r="O1237" s="1180"/>
    </row>
    <row r="1238" spans="1:15" s="489" customFormat="1" ht="28.5" customHeight="1">
      <c r="A1238" s="1084"/>
      <c r="B1238" s="488" t="s">
        <v>79</v>
      </c>
      <c r="C1238" s="1184" t="str">
        <f>'Class-9'!$DP$3</f>
        <v>S.U.P.W.</v>
      </c>
      <c r="D1238" s="1185"/>
      <c r="E1238" s="1185"/>
      <c r="F1238" s="1263" t="str">
        <f>IF($J1213="TC",0,IF($J1213="Nso",0,VLOOKUP($A1210,'Class-9'!$B$9:$GA$108,178,0)))</f>
        <v>0/100</v>
      </c>
      <c r="G1238" s="1264"/>
      <c r="H1238" s="491">
        <f>IF($J1213="TC",0,IF($J1213="Nso",0,VLOOKUP($A1210,'Class-9'!$B$9:$GA$108,124,0)))</f>
        <v>0</v>
      </c>
      <c r="I1238" s="1181"/>
      <c r="J1238" s="1182"/>
      <c r="K1238" s="1182"/>
      <c r="L1238" s="1182"/>
      <c r="M1238" s="1182"/>
      <c r="N1238" s="1182"/>
      <c r="O1238" s="1183"/>
    </row>
    <row r="1239" spans="1:15" s="489" customFormat="1" ht="28.5" customHeight="1">
      <c r="A1239" s="1084"/>
      <c r="B1239" s="488"/>
      <c r="C1239" s="1184" t="str">
        <f>'Class-9'!$DV$3</f>
        <v>ART EDUCATION</v>
      </c>
      <c r="D1239" s="1185"/>
      <c r="E1239" s="1185"/>
      <c r="F1239" s="1263" t="str">
        <f>IF($J1212="TC",0,IF($J1212="Nso",0,VLOOKUP($A1210,'Class-9'!$B$9:$GA$108,182,0)))</f>
        <v>0/100</v>
      </c>
      <c r="G1239" s="1264"/>
      <c r="H1239" s="491">
        <f>IF($J1212="TC",0,IF($J1212="Nso",0,VLOOKUP($A1210,'Class-9'!$B$9:$GA$108,130,0)))</f>
        <v>0</v>
      </c>
      <c r="I1239" s="1237" t="s">
        <v>95</v>
      </c>
      <c r="J1239" s="1221"/>
      <c r="K1239" s="1221"/>
      <c r="L1239" s="1221"/>
      <c r="M1239" s="1221"/>
      <c r="N1239" s="1221"/>
      <c r="O1239" s="1222"/>
    </row>
    <row r="1240" spans="1:15" s="489" customFormat="1" ht="28.5" customHeight="1" thickBot="1">
      <c r="A1240" s="1084"/>
      <c r="B1240" s="488" t="s">
        <v>79</v>
      </c>
      <c r="C1240" s="1238" t="str">
        <f>'Class-9'!$EB$3</f>
        <v>H &amp; C RAJ</v>
      </c>
      <c r="D1240" s="1239"/>
      <c r="E1240" s="1239"/>
      <c r="F1240" s="1251" t="str">
        <f>IF($J1213="TC",0,IF($J1213="Nso",0,VLOOKUP($A1210,'Class-9'!$B$9:$GZ$108,186,0)))</f>
        <v>0/200</v>
      </c>
      <c r="G1240" s="1252"/>
      <c r="H1240" s="492">
        <f>IF($J1213="TC",0,IF($J1213="Nso",0,VLOOKUP($A1210,'Class-9'!$B$9:$GAZ$108,142,0)))</f>
        <v>0</v>
      </c>
      <c r="I1240" s="1237" t="s">
        <v>74</v>
      </c>
      <c r="J1240" s="1221"/>
      <c r="K1240" s="1221"/>
      <c r="L1240" s="1221"/>
      <c r="M1240" s="1221"/>
      <c r="N1240" s="1221"/>
      <c r="O1240" s="1222"/>
    </row>
    <row r="1241" spans="1:15" ht="28.5" customHeight="1">
      <c r="A1241" s="1084"/>
      <c r="B1241" s="49" t="s">
        <v>79</v>
      </c>
      <c r="C1241" s="1209" t="s">
        <v>205</v>
      </c>
      <c r="D1241" s="1210"/>
      <c r="E1241" s="1211"/>
      <c r="F1241" s="1253" t="s">
        <v>206</v>
      </c>
      <c r="G1241" s="1254"/>
      <c r="H1241" s="500" t="s">
        <v>34</v>
      </c>
      <c r="I1241" s="1220" t="s">
        <v>75</v>
      </c>
      <c r="J1241" s="1221"/>
      <c r="K1241" s="1221"/>
      <c r="L1241" s="1221"/>
      <c r="M1241" s="1221"/>
      <c r="N1241" s="1221"/>
      <c r="O1241" s="1222"/>
    </row>
    <row r="1242" spans="1:15" ht="28.5" customHeight="1">
      <c r="A1242" s="1084"/>
      <c r="B1242" s="49" t="s">
        <v>79</v>
      </c>
      <c r="C1242" s="1212"/>
      <c r="D1242" s="1213"/>
      <c r="E1242" s="1214"/>
      <c r="F1242" s="1246" t="s">
        <v>207</v>
      </c>
      <c r="G1242" s="1247"/>
      <c r="H1242" s="501" t="s">
        <v>204</v>
      </c>
      <c r="I1242" s="1225" t="s">
        <v>76</v>
      </c>
      <c r="J1242" s="1226"/>
      <c r="K1242" s="1226"/>
      <c r="L1242" s="1226"/>
      <c r="M1242" s="1226"/>
      <c r="N1242" s="1226"/>
      <c r="O1242" s="1227"/>
    </row>
    <row r="1243" spans="1:15" ht="28.5" customHeight="1">
      <c r="A1243" s="1084"/>
      <c r="B1243" s="49" t="s">
        <v>79</v>
      </c>
      <c r="C1243" s="1212"/>
      <c r="D1243" s="1213"/>
      <c r="E1243" s="1214"/>
      <c r="F1243" s="1246" t="s">
        <v>211</v>
      </c>
      <c r="G1243" s="1247"/>
      <c r="H1243" s="501" t="s">
        <v>69</v>
      </c>
      <c r="I1243" s="1228"/>
      <c r="J1243" s="1229"/>
      <c r="K1243" s="1229"/>
      <c r="L1243" s="1229"/>
      <c r="M1243" s="1229"/>
      <c r="N1243" s="1229"/>
      <c r="O1243" s="1230"/>
    </row>
    <row r="1244" spans="1:15" ht="28.5" customHeight="1">
      <c r="A1244" s="1084"/>
      <c r="B1244" s="49" t="s">
        <v>79</v>
      </c>
      <c r="C1244" s="1212"/>
      <c r="D1244" s="1213"/>
      <c r="E1244" s="1214"/>
      <c r="F1244" s="1246" t="s">
        <v>212</v>
      </c>
      <c r="G1244" s="1247"/>
      <c r="H1244" s="501" t="s">
        <v>70</v>
      </c>
      <c r="I1244" s="1228"/>
      <c r="J1244" s="1229"/>
      <c r="K1244" s="1229"/>
      <c r="L1244" s="1229"/>
      <c r="M1244" s="1229"/>
      <c r="N1244" s="1229"/>
      <c r="O1244" s="1230"/>
    </row>
    <row r="1245" spans="1:15" ht="28.5" customHeight="1">
      <c r="A1245" s="1084"/>
      <c r="B1245" s="49" t="s">
        <v>79</v>
      </c>
      <c r="C1245" s="1212"/>
      <c r="D1245" s="1213"/>
      <c r="E1245" s="1214"/>
      <c r="F1245" s="1246" t="s">
        <v>125</v>
      </c>
      <c r="G1245" s="1247"/>
      <c r="H1245" s="501" t="s">
        <v>72</v>
      </c>
      <c r="I1245" s="1231" t="s">
        <v>96</v>
      </c>
      <c r="J1245" s="1232"/>
      <c r="K1245" s="1232"/>
      <c r="L1245" s="1232"/>
      <c r="M1245" s="1232"/>
      <c r="N1245" s="1232"/>
      <c r="O1245" s="1233"/>
    </row>
    <row r="1246" spans="1:15" ht="28.5" customHeight="1" thickBot="1">
      <c r="A1246" s="1084"/>
      <c r="B1246" s="62" t="s">
        <v>79</v>
      </c>
      <c r="C1246" s="1215"/>
      <c r="D1246" s="1216"/>
      <c r="E1246" s="1217"/>
      <c r="F1246" s="1248" t="s">
        <v>208</v>
      </c>
      <c r="G1246" s="1249"/>
      <c r="H1246" s="502" t="s">
        <v>71</v>
      </c>
      <c r="I1246" s="1234"/>
      <c r="J1246" s="1235"/>
      <c r="K1246" s="1235"/>
      <c r="L1246" s="1235"/>
      <c r="M1246" s="1235"/>
      <c r="N1246" s="1235"/>
      <c r="O1246" s="1236"/>
    </row>
    <row r="1247" spans="1:15" ht="117.75" customHeight="1" thickTop="1">
      <c r="A1247" s="1250"/>
      <c r="B1247" s="1250"/>
      <c r="C1247" s="1250"/>
      <c r="D1247" s="1250"/>
      <c r="E1247" s="1250"/>
      <c r="F1247" s="1250"/>
      <c r="G1247" s="1250"/>
      <c r="H1247" s="1250"/>
      <c r="I1247" s="1250"/>
      <c r="J1247" s="1250"/>
      <c r="K1247" s="1250"/>
      <c r="L1247" s="1250"/>
      <c r="M1247" s="1250"/>
      <c r="N1247" s="1250"/>
      <c r="O1247" s="1250"/>
    </row>
    <row r="1248" spans="1:15">
      <c r="B1248" s="505"/>
      <c r="C1248" s="506"/>
      <c r="D1248" s="506"/>
      <c r="E1248" s="506"/>
      <c r="F1248" s="506"/>
      <c r="G1248" s="506"/>
      <c r="H1248" s="506"/>
      <c r="I1248" s="506"/>
      <c r="J1248" s="506"/>
      <c r="K1248" s="506"/>
      <c r="L1248" s="506"/>
      <c r="M1248" s="506"/>
      <c r="N1248" s="506"/>
      <c r="O1248" s="506"/>
    </row>
    <row r="1249" spans="1:16" ht="24.75" customHeight="1" thickBot="1">
      <c r="A1249" s="504">
        <f>A1210+1</f>
        <v>33</v>
      </c>
      <c r="B1249" s="1083" t="s">
        <v>56</v>
      </c>
      <c r="C1249" s="1083"/>
      <c r="D1249" s="1083"/>
      <c r="E1249" s="1083"/>
      <c r="F1249" s="1083"/>
      <c r="G1249" s="1083"/>
      <c r="H1249" s="1083"/>
      <c r="I1249" s="1083"/>
      <c r="J1249" s="1083"/>
      <c r="K1249" s="1083"/>
      <c r="L1249" s="1083"/>
      <c r="M1249" s="1083"/>
      <c r="N1249" s="1083"/>
      <c r="O1249" s="1083"/>
    </row>
    <row r="1250" spans="1:16" ht="68.25" customHeight="1" thickTop="1">
      <c r="A1250" s="1084"/>
      <c r="B1250" s="1085"/>
      <c r="C1250" s="1086"/>
      <c r="D1250" s="1089" t="str">
        <f>Master!$E$8</f>
        <v>Govt. Sr. Secondary School Raimalwada</v>
      </c>
      <c r="E1250" s="1090"/>
      <c r="F1250" s="1090"/>
      <c r="G1250" s="1090"/>
      <c r="H1250" s="1090"/>
      <c r="I1250" s="1090"/>
      <c r="J1250" s="1090"/>
      <c r="K1250" s="1090"/>
      <c r="L1250" s="1090"/>
      <c r="M1250" s="1090"/>
      <c r="N1250" s="1090"/>
      <c r="O1250" s="1091"/>
    </row>
    <row r="1251" spans="1:16" ht="36" customHeight="1" thickBot="1">
      <c r="A1251" s="1084"/>
      <c r="B1251" s="1087"/>
      <c r="C1251" s="1088"/>
      <c r="D1251" s="1092" t="str">
        <f>Master!$E$11</f>
        <v>P.S.-Bapini (Jodhpur)</v>
      </c>
      <c r="E1251" s="1093"/>
      <c r="F1251" s="1093"/>
      <c r="G1251" s="1093"/>
      <c r="H1251" s="1093"/>
      <c r="I1251" s="1093"/>
      <c r="J1251" s="1093"/>
      <c r="K1251" s="1093"/>
      <c r="L1251" s="1093"/>
      <c r="M1251" s="1093"/>
      <c r="N1251" s="1093"/>
      <c r="O1251" s="1094"/>
    </row>
    <row r="1252" spans="1:16" ht="36" customHeight="1">
      <c r="A1252" s="1084"/>
      <c r="B1252" s="352"/>
      <c r="C1252" s="1095" t="s">
        <v>188</v>
      </c>
      <c r="D1252" s="1096"/>
      <c r="E1252" s="1096"/>
      <c r="F1252" s="1096"/>
      <c r="G1252" s="1097"/>
      <c r="H1252" s="1104" t="s">
        <v>161</v>
      </c>
      <c r="I1252" s="1104"/>
      <c r="J1252" s="1107">
        <f>VLOOKUP($A1249,'Class-9'!$B$9:$K$108,6)</f>
        <v>0</v>
      </c>
      <c r="K1252" s="1108"/>
      <c r="L1252" s="1113" t="s">
        <v>77</v>
      </c>
      <c r="M1252" s="1114"/>
      <c r="N1252" s="1115" t="str">
        <f>Master!$E$14</f>
        <v>08151106901</v>
      </c>
      <c r="O1252" s="1116"/>
    </row>
    <row r="1253" spans="1:16" ht="36" customHeight="1">
      <c r="A1253" s="1084"/>
      <c r="B1253" s="47"/>
      <c r="C1253" s="1098"/>
      <c r="D1253" s="1099"/>
      <c r="E1253" s="1099"/>
      <c r="F1253" s="1099"/>
      <c r="G1253" s="1100"/>
      <c r="H1253" s="1105"/>
      <c r="I1253" s="1105"/>
      <c r="J1253" s="1109"/>
      <c r="K1253" s="1110"/>
      <c r="L1253" s="1071" t="s">
        <v>73</v>
      </c>
      <c r="M1253" s="1072"/>
      <c r="N1253" s="1072"/>
      <c r="O1253" s="1073"/>
      <c r="P1253" s="165" t="s">
        <v>196</v>
      </c>
    </row>
    <row r="1254" spans="1:16" ht="36" customHeight="1" thickBot="1">
      <c r="A1254" s="1084"/>
      <c r="B1254" s="47"/>
      <c r="C1254" s="1101"/>
      <c r="D1254" s="1102"/>
      <c r="E1254" s="1102"/>
      <c r="F1254" s="1102"/>
      <c r="G1254" s="1103"/>
      <c r="H1254" s="1106"/>
      <c r="I1254" s="1106"/>
      <c r="J1254" s="1111"/>
      <c r="K1254" s="1112"/>
      <c r="L1254" s="1074" t="s">
        <v>57</v>
      </c>
      <c r="M1254" s="1075"/>
      <c r="N1254" s="1076" t="str">
        <f>Master!$E$6</f>
        <v>2021-22</v>
      </c>
      <c r="O1254" s="1077"/>
    </row>
    <row r="1255" spans="1:16" ht="42.75" customHeight="1">
      <c r="A1255" s="1084"/>
      <c r="B1255" s="49" t="s">
        <v>79</v>
      </c>
      <c r="C1255" s="1255" t="s">
        <v>22</v>
      </c>
      <c r="D1255" s="1256"/>
      <c r="E1255" s="1256"/>
      <c r="F1255" s="1257"/>
      <c r="G1255" s="485" t="s">
        <v>186</v>
      </c>
      <c r="H1255" s="1258">
        <f>VLOOKUP($A1249,'Class-9'!$B$9:$EX$108,4,0)</f>
        <v>0</v>
      </c>
      <c r="I1255" s="1258"/>
      <c r="J1255" s="1258"/>
      <c r="K1255" s="1258"/>
      <c r="L1255" s="1258"/>
      <c r="M1255" s="1258"/>
      <c r="N1255" s="1258"/>
      <c r="O1255" s="1259"/>
    </row>
    <row r="1256" spans="1:16" ht="42.75" customHeight="1">
      <c r="A1256" s="1084"/>
      <c r="B1256" s="49" t="s">
        <v>79</v>
      </c>
      <c r="C1256" s="1260" t="s">
        <v>24</v>
      </c>
      <c r="D1256" s="1261"/>
      <c r="E1256" s="1261"/>
      <c r="F1256" s="1262"/>
      <c r="G1256" s="486" t="s">
        <v>186</v>
      </c>
      <c r="H1256" s="1265">
        <f>VLOOKUP($A1249,'Class-9'!$B$9:$EX$108,7,0)</f>
        <v>0</v>
      </c>
      <c r="I1256" s="1265"/>
      <c r="J1256" s="1265"/>
      <c r="K1256" s="1265"/>
      <c r="L1256" s="1265"/>
      <c r="M1256" s="1265"/>
      <c r="N1256" s="1265"/>
      <c r="O1256" s="1266"/>
    </row>
    <row r="1257" spans="1:16" ht="42.75" customHeight="1">
      <c r="A1257" s="1084"/>
      <c r="B1257" s="49" t="s">
        <v>79</v>
      </c>
      <c r="C1257" s="1260" t="s">
        <v>25</v>
      </c>
      <c r="D1257" s="1261"/>
      <c r="E1257" s="1261"/>
      <c r="F1257" s="1262"/>
      <c r="G1257" s="486" t="s">
        <v>186</v>
      </c>
      <c r="H1257" s="1265">
        <f>VLOOKUP($A1249,'Class-9'!$B$9:$EX$108,8,0)</f>
        <v>0</v>
      </c>
      <c r="I1257" s="1265"/>
      <c r="J1257" s="1265"/>
      <c r="K1257" s="1265"/>
      <c r="L1257" s="1265"/>
      <c r="M1257" s="1265"/>
      <c r="N1257" s="1265"/>
      <c r="O1257" s="1266"/>
    </row>
    <row r="1258" spans="1:16" ht="42.75" customHeight="1">
      <c r="A1258" s="1084"/>
      <c r="B1258" s="49" t="s">
        <v>79</v>
      </c>
      <c r="C1258" s="1260" t="s">
        <v>58</v>
      </c>
      <c r="D1258" s="1261"/>
      <c r="E1258" s="1261"/>
      <c r="F1258" s="1262"/>
      <c r="G1258" s="486" t="s">
        <v>186</v>
      </c>
      <c r="H1258" s="1265">
        <f>VLOOKUP($A1249,'Class-9'!$B$9:$EX$108,9,0)</f>
        <v>0</v>
      </c>
      <c r="I1258" s="1265"/>
      <c r="J1258" s="1265"/>
      <c r="K1258" s="1265"/>
      <c r="L1258" s="1265"/>
      <c r="M1258" s="1265"/>
      <c r="N1258" s="1265"/>
      <c r="O1258" s="1266"/>
    </row>
    <row r="1259" spans="1:16" ht="42.75" customHeight="1">
      <c r="A1259" s="1084"/>
      <c r="B1259" s="49" t="s">
        <v>79</v>
      </c>
      <c r="C1259" s="1260" t="s">
        <v>59</v>
      </c>
      <c r="D1259" s="1261"/>
      <c r="E1259" s="1261"/>
      <c r="F1259" s="1262"/>
      <c r="G1259" s="486" t="s">
        <v>186</v>
      </c>
      <c r="H1259" s="1281" t="str">
        <f>CONCATENATE('Class-9'!$G$4,'Class-9'!$J$4)</f>
        <v>9(A)</v>
      </c>
      <c r="I1259" s="1265"/>
      <c r="J1259" s="1265"/>
      <c r="K1259" s="1265"/>
      <c r="L1259" s="1265"/>
      <c r="M1259" s="1265"/>
      <c r="N1259" s="1265"/>
      <c r="O1259" s="1266"/>
    </row>
    <row r="1260" spans="1:16" ht="42.75" customHeight="1" thickBot="1">
      <c r="A1260" s="1084"/>
      <c r="B1260" s="49" t="s">
        <v>79</v>
      </c>
      <c r="C1260" s="1282" t="s">
        <v>27</v>
      </c>
      <c r="D1260" s="1283"/>
      <c r="E1260" s="1283"/>
      <c r="F1260" s="1284"/>
      <c r="G1260" s="487" t="s">
        <v>186</v>
      </c>
      <c r="H1260" s="1285">
        <f>VLOOKUP($A1249,'Class-9'!$B$9:$EX$108,10,0)</f>
        <v>0</v>
      </c>
      <c r="I1260" s="1285"/>
      <c r="J1260" s="1285"/>
      <c r="K1260" s="1285"/>
      <c r="L1260" s="1285"/>
      <c r="M1260" s="1285"/>
      <c r="N1260" s="1285"/>
      <c r="O1260" s="1286"/>
    </row>
    <row r="1261" spans="1:16" ht="42.75" customHeight="1">
      <c r="A1261" s="1084"/>
      <c r="B1261" s="60" t="s">
        <v>79</v>
      </c>
      <c r="C1261" s="1287" t="s">
        <v>60</v>
      </c>
      <c r="D1261" s="1288"/>
      <c r="E1261" s="1267" t="s">
        <v>83</v>
      </c>
      <c r="F1261" s="1267" t="s">
        <v>84</v>
      </c>
      <c r="G1261" s="1274" t="s">
        <v>33</v>
      </c>
      <c r="H1261" s="1276" t="s">
        <v>61</v>
      </c>
      <c r="I1261" s="1276"/>
      <c r="J1261" s="1277"/>
      <c r="K1261" s="1278" t="s">
        <v>100</v>
      </c>
      <c r="L1261" s="1279"/>
      <c r="M1261" s="1280"/>
      <c r="N1261" s="1267" t="s">
        <v>91</v>
      </c>
      <c r="O1261" s="1269" t="s">
        <v>209</v>
      </c>
    </row>
    <row r="1262" spans="1:16" ht="42.75" customHeight="1">
      <c r="A1262" s="1084"/>
      <c r="B1262" s="60"/>
      <c r="C1262" s="1289"/>
      <c r="D1262" s="1290"/>
      <c r="E1262" s="1268"/>
      <c r="F1262" s="1268"/>
      <c r="G1262" s="1275"/>
      <c r="H1262" s="479" t="s">
        <v>32</v>
      </c>
      <c r="I1262" s="480" t="s">
        <v>199</v>
      </c>
      <c r="J1262" s="481" t="s">
        <v>33</v>
      </c>
      <c r="K1262" s="479" t="s">
        <v>32</v>
      </c>
      <c r="L1262" s="480" t="s">
        <v>199</v>
      </c>
      <c r="M1262" s="481" t="s">
        <v>33</v>
      </c>
      <c r="N1262" s="1268"/>
      <c r="O1262" s="1270"/>
    </row>
    <row r="1263" spans="1:16" ht="42.75" customHeight="1" thickBot="1">
      <c r="A1263" s="1084"/>
      <c r="B1263" s="60" t="s">
        <v>79</v>
      </c>
      <c r="C1263" s="1272" t="s">
        <v>62</v>
      </c>
      <c r="D1263" s="1273"/>
      <c r="E1263" s="346">
        <f>'Class-9'!$L$7</f>
        <v>20</v>
      </c>
      <c r="F1263" s="346">
        <f>'Class-9'!$M$7</f>
        <v>20</v>
      </c>
      <c r="G1263" s="348">
        <f>SUM(E1263:F1263)</f>
        <v>40</v>
      </c>
      <c r="H1263" s="346">
        <f>'Class-9'!$O$7</f>
        <v>48</v>
      </c>
      <c r="I1263" s="346">
        <f>'Class-9'!$P$7</f>
        <v>12</v>
      </c>
      <c r="J1263" s="348">
        <f>SUM(H1263:I1263)</f>
        <v>60</v>
      </c>
      <c r="K1263" s="346">
        <f>'Class-9'!$R$7</f>
        <v>80</v>
      </c>
      <c r="L1263" s="346">
        <f>'Class-9'!$S$7</f>
        <v>20</v>
      </c>
      <c r="M1263" s="348">
        <f>SUM(K1263:L1263)</f>
        <v>100</v>
      </c>
      <c r="N1263" s="191">
        <f>SUM(G1263,J1263,M1263)</f>
        <v>200</v>
      </c>
      <c r="O1263" s="1271"/>
    </row>
    <row r="1264" spans="1:16" ht="42.75" customHeight="1">
      <c r="A1264" s="1084"/>
      <c r="B1264" s="60" t="s">
        <v>79</v>
      </c>
      <c r="C1264" s="1141" t="str">
        <f>'Class-9'!$L$3</f>
        <v>HINDI</v>
      </c>
      <c r="D1264" s="1142"/>
      <c r="E1264" s="493">
        <f>IF($J1252="TC",0,IF($J1252="Nso",0,VLOOKUP($A1249,'Class-9'!$B$9:$EX$108,11,0)))</f>
        <v>0</v>
      </c>
      <c r="F1264" s="493">
        <f>IF($J1252="TC",0,IF($J1252="Nso",0,VLOOKUP($A1249,'Class-9'!$B$9:$EX$108,12,0)))</f>
        <v>0</v>
      </c>
      <c r="G1264" s="494">
        <f>E1264+F1264</f>
        <v>0</v>
      </c>
      <c r="H1264" s="493">
        <f>IF($J1252="TC",0,IF($J1252="Nso",0,VLOOKUP($A1249,'Class-9'!$B$9:$EX$108,14,0)))</f>
        <v>0</v>
      </c>
      <c r="I1264" s="493">
        <f>IF($J1252="TC",0,IF($J1252="Nso",0,VLOOKUP($A1249,'Class-9'!$B$9:$EX$108,15,0)))</f>
        <v>0</v>
      </c>
      <c r="J1264" s="494">
        <f>H1264+I1264</f>
        <v>0</v>
      </c>
      <c r="K1264" s="493">
        <f>IF($J1252="TC",0,IF($J1252="Nso",0,VLOOKUP($A1249,'Class-9'!$B$9:$EX$108,17,0)))</f>
        <v>0</v>
      </c>
      <c r="L1264" s="493">
        <f>IF($J1252="Nso",0,VLOOKUP($A1249,'Class-9'!$B$9:$EX$108,18,0))</f>
        <v>0</v>
      </c>
      <c r="M1264" s="494">
        <f>K1264+L1264</f>
        <v>0</v>
      </c>
      <c r="N1264" s="493">
        <f>G1264+J1264+M1264</f>
        <v>0</v>
      </c>
      <c r="O1264" s="495" t="str">
        <f>IF($J1252="TC",0,IF($J1252="Nso",0,VLOOKUP($A1249,'Class-9'!$B$9:$EX$108,24,0)))</f>
        <v/>
      </c>
    </row>
    <row r="1265" spans="1:15" ht="42.75" customHeight="1">
      <c r="A1265" s="1084"/>
      <c r="B1265" s="60" t="s">
        <v>79</v>
      </c>
      <c r="C1265" s="1143" t="str">
        <f>'Class-9'!$Z$3</f>
        <v>ENGLISH</v>
      </c>
      <c r="D1265" s="1144"/>
      <c r="E1265" s="493">
        <f>IF($J1252="TC",0,IF($J1252="Nso",0,VLOOKUP($A1249,'Class-9'!$B$9:$EX$108,25,0)))</f>
        <v>0</v>
      </c>
      <c r="F1265" s="493">
        <f>IF($J1252="TC",0,IF($J1252="Nso",0,VLOOKUP($A1249,'Class-9'!$B$9:$EX$108,26,0)))</f>
        <v>0</v>
      </c>
      <c r="G1265" s="496">
        <f t="shared" ref="G1265:G1269" si="128">E1265+F1265</f>
        <v>0</v>
      </c>
      <c r="H1265" s="497">
        <f>IF($J1252="TC",0,IF($J1252="Nso",0,VLOOKUP($A1249,'Class-9'!$B$9:$EX$108,28,0)))</f>
        <v>0</v>
      </c>
      <c r="I1265" s="493">
        <f>IF($J1252="TC",0,IF($J1252="Nso",0,VLOOKUP($A1249,'Class-9'!$B$9:$EX$108,29,0)))</f>
        <v>0</v>
      </c>
      <c r="J1265" s="496">
        <f t="shared" ref="J1265:J1269" si="129">H1265+I1265</f>
        <v>0</v>
      </c>
      <c r="K1265" s="493">
        <f>IF($J1252="TC",0,IF($J1252="Nso",0,VLOOKUP($A1249,'Class-9'!$B$9:$EX$108,31,0)))</f>
        <v>0</v>
      </c>
      <c r="L1265" s="493">
        <f>IF($J1252="Nso",0,VLOOKUP($A1249,'Class-9'!$B$9:$EX$108,32,0))</f>
        <v>0</v>
      </c>
      <c r="M1265" s="496">
        <f t="shared" ref="M1265:M1269" si="130">K1265+L1265</f>
        <v>0</v>
      </c>
      <c r="N1265" s="493">
        <f t="shared" ref="N1265:N1269" si="131">G1265+J1265+M1265</f>
        <v>0</v>
      </c>
      <c r="O1265" s="495" t="str">
        <f>IF($J1252="TC",0,IF($J1252="Nso",0,VLOOKUP($A1249,'Class-9'!$B$9:$EX$108,38,0)))</f>
        <v/>
      </c>
    </row>
    <row r="1266" spans="1:15" ht="42.75" customHeight="1">
      <c r="A1266" s="1084"/>
      <c r="B1266" s="60" t="s">
        <v>79</v>
      </c>
      <c r="C1266" s="1143" t="str">
        <f>'Class-9'!$AN$3</f>
        <v>SANSKRIT</v>
      </c>
      <c r="D1266" s="1144"/>
      <c r="E1266" s="493">
        <f>IF($J1252="TC",0,IF($J1252="Nso",0,VLOOKUP($A1249,'Class-9'!$B$9:$EX$108,39,0)))</f>
        <v>0</v>
      </c>
      <c r="F1266" s="493">
        <f>IF($J1252="TC",0,IF($J1252="TC",0,IF($J1252="Nso",0,VLOOKUP($A1249,'Class-9'!$B$9:$EX$108,40,0))))</f>
        <v>0</v>
      </c>
      <c r="G1266" s="496">
        <f t="shared" si="128"/>
        <v>0</v>
      </c>
      <c r="H1266" s="497">
        <f>IF($J1252="TC",0,IF($J1252="Nso",0,VLOOKUP($A1249,'Class-9'!$B$9:$EX$108,42,0)))</f>
        <v>0</v>
      </c>
      <c r="I1266" s="493">
        <f>IF($J1252="TC",0,IF($J1252="Nso",0,VLOOKUP($A1249,'Class-9'!$B$9:$EX$108,43,0)))</f>
        <v>0</v>
      </c>
      <c r="J1266" s="496">
        <f t="shared" si="129"/>
        <v>0</v>
      </c>
      <c r="K1266" s="493">
        <f>IF($J1252="TC",0,IF($J1252="Nso",0,VLOOKUP($A1249,'Class-9'!$B$9:$EX$108,45,0)))</f>
        <v>0</v>
      </c>
      <c r="L1266" s="493">
        <f>IF($J1252="Nso",0,VLOOKUP($A1249,'Class-9'!$B$9:$EX$108,46,0))</f>
        <v>0</v>
      </c>
      <c r="M1266" s="496">
        <f t="shared" si="130"/>
        <v>0</v>
      </c>
      <c r="N1266" s="493">
        <f t="shared" si="131"/>
        <v>0</v>
      </c>
      <c r="O1266" s="495" t="str">
        <f>IF($J1252="TC",0,IF($J1252="Nso",0,VLOOKUP($A1249,'Class-9'!$B$9:$EX$108,52,0)))</f>
        <v/>
      </c>
    </row>
    <row r="1267" spans="1:15" ht="42.75" customHeight="1">
      <c r="A1267" s="1084"/>
      <c r="B1267" s="60" t="s">
        <v>79</v>
      </c>
      <c r="C1267" s="1143" t="str">
        <f>'Class-9'!$BB$3</f>
        <v>SCIENCE</v>
      </c>
      <c r="D1267" s="1144"/>
      <c r="E1267" s="493">
        <f>IF($J1252="TC",0,IF($J1252="Nso",0,VLOOKUP($A1249,'Class-9'!$B$9:$EX$108,53,0)))</f>
        <v>0</v>
      </c>
      <c r="F1267" s="493">
        <f>IF($J1252="TC",0,IF($J1252="Nso",0,VLOOKUP($A1249,'Class-9'!$B$9:$EX$108,54,0)))</f>
        <v>0</v>
      </c>
      <c r="G1267" s="496">
        <f t="shared" si="128"/>
        <v>0</v>
      </c>
      <c r="H1267" s="497">
        <f>IF($J1252="TC",0,IF($J1252="Nso",0,VLOOKUP($A1249,'Class-9'!$B$9:$EX$108,56,0)))</f>
        <v>0</v>
      </c>
      <c r="I1267" s="493">
        <f>IF($J1252="TC",0,IF($J1252="Nso",0,VLOOKUP($A1249,'Class-9'!$B$9:$EX$108,57,0)))</f>
        <v>0</v>
      </c>
      <c r="J1267" s="496">
        <f t="shared" si="129"/>
        <v>0</v>
      </c>
      <c r="K1267" s="493">
        <f>IF($J1252="TC",0,IF($J1252="Nso",0,VLOOKUP($A1249,'Class-9'!$B$9:$EX$108,59,0)))</f>
        <v>0</v>
      </c>
      <c r="L1267" s="493">
        <f>IF($J1252="Nso",0,VLOOKUP($A1249,'Class-9'!$B$9:$EX$108,60,0))</f>
        <v>0</v>
      </c>
      <c r="M1267" s="496">
        <f t="shared" si="130"/>
        <v>0</v>
      </c>
      <c r="N1267" s="493">
        <f t="shared" si="131"/>
        <v>0</v>
      </c>
      <c r="O1267" s="495" t="str">
        <f>IF($J1252="TC",0,IF($J1252="Nso",0,VLOOKUP($A1249,'Class-9'!$B$9:$EX$108,66,0)))</f>
        <v/>
      </c>
    </row>
    <row r="1268" spans="1:15" ht="42.75" customHeight="1">
      <c r="A1268" s="1084"/>
      <c r="B1268" s="60" t="s">
        <v>79</v>
      </c>
      <c r="C1268" s="1143" t="str">
        <f>'Class-9'!$BP$3</f>
        <v>MATHEMATICS</v>
      </c>
      <c r="D1268" s="1144"/>
      <c r="E1268" s="493">
        <f>IF($J1252="TC",0,IF($J1252="Nso",0,VLOOKUP($A1249,'Class-9'!$B$9:$EX$108,67,0)))</f>
        <v>0</v>
      </c>
      <c r="F1268" s="493">
        <f>IF($J1252="TC",0,IF($J1252="Nso",0,VLOOKUP($A1249,'Class-9'!$B$9:$EX$108,68,0)))</f>
        <v>0</v>
      </c>
      <c r="G1268" s="496">
        <f t="shared" si="128"/>
        <v>0</v>
      </c>
      <c r="H1268" s="497">
        <f>IF($J1252="TC",0,IF($J1252="Nso",0,VLOOKUP($A1249,'Class-9'!$B$9:$EX$108,70,0)))</f>
        <v>0</v>
      </c>
      <c r="I1268" s="493">
        <f>IF($J1252="TC",0,IF($J1252="Nso",0,VLOOKUP($A1249,'Class-9'!$B$9:$EX$108,71,0)))</f>
        <v>0</v>
      </c>
      <c r="J1268" s="496">
        <f t="shared" si="129"/>
        <v>0</v>
      </c>
      <c r="K1268" s="493">
        <f>IF($J1252="TC",0,IF($J1252="Nso",0,VLOOKUP($A1249,'Class-9'!$B$9:$EX$108,73,0)))</f>
        <v>0</v>
      </c>
      <c r="L1268" s="493">
        <f>IF($J1252="Nso",0,VLOOKUP($A1249,'Class-9'!$B$9:$EX$108,74,0))</f>
        <v>0</v>
      </c>
      <c r="M1268" s="496">
        <f t="shared" si="130"/>
        <v>0</v>
      </c>
      <c r="N1268" s="493">
        <f t="shared" si="131"/>
        <v>0</v>
      </c>
      <c r="O1268" s="495" t="str">
        <f>IF($J1252="TC",0,IF($J1252="Nso",0,VLOOKUP($A1249,'Class-9'!$B$9:$EX$108,80,0)))</f>
        <v/>
      </c>
    </row>
    <row r="1269" spans="1:15" ht="42.75" customHeight="1" thickBot="1">
      <c r="A1269" s="1084"/>
      <c r="B1269" s="60" t="s">
        <v>79</v>
      </c>
      <c r="C1269" s="1117" t="str">
        <f>'Class-9'!$CD$3</f>
        <v>SOCIAL SCIENCE</v>
      </c>
      <c r="D1269" s="1118"/>
      <c r="E1269" s="493">
        <f>IF($J1252="TC",0,IF($J1252="Nso",0,VLOOKUP($A1249,'Class-9'!$B$9:$EX$108,81,0)))</f>
        <v>0</v>
      </c>
      <c r="F1269" s="493">
        <f>IF($J1252="TC",0,IF($J1252="Nso",0,VLOOKUP($A1249,'Class-9'!$B$9:$EX$108,82,0)))</f>
        <v>0</v>
      </c>
      <c r="G1269" s="498">
        <f t="shared" si="128"/>
        <v>0</v>
      </c>
      <c r="H1269" s="499">
        <f>IF($J1252="TC",0,IF($J1252="Nso",0,VLOOKUP($A1249,'Class-9'!$B$9:$EX$108,84,0)))</f>
        <v>0</v>
      </c>
      <c r="I1269" s="493">
        <f>IF($J1252="TC",0,IF($J1252="Nso",0,VLOOKUP($A1249,'Class-9'!$B$9:$EX$108,85,0)))</f>
        <v>0</v>
      </c>
      <c r="J1269" s="498">
        <f t="shared" si="129"/>
        <v>0</v>
      </c>
      <c r="K1269" s="493">
        <f>IF($J1252="TC",0,IF($J1252="Nso",0,VLOOKUP($A1249,'Class-9'!$B$9:$EX$108,87,0)))</f>
        <v>0</v>
      </c>
      <c r="L1269" s="493">
        <f>IF($J1252="Nso",0,VLOOKUP($A1249,'Class-9'!$B$9:$EX$108,88,0))</f>
        <v>0</v>
      </c>
      <c r="M1269" s="498">
        <f t="shared" si="130"/>
        <v>0</v>
      </c>
      <c r="N1269" s="493">
        <f t="shared" si="131"/>
        <v>0</v>
      </c>
      <c r="O1269" s="495" t="str">
        <f>IF($J1252="TC",0,IF($J1252="Nso",0,VLOOKUP($A1249,'Class-9'!$B$9:$EX$108,94,0)))</f>
        <v/>
      </c>
    </row>
    <row r="1270" spans="1:15" ht="36" customHeight="1">
      <c r="A1270" s="1084"/>
      <c r="B1270" s="60" t="s">
        <v>79</v>
      </c>
      <c r="C1270" s="1119" t="s">
        <v>92</v>
      </c>
      <c r="D1270" s="1120"/>
      <c r="E1270" s="1121"/>
      <c r="F1270" s="1125" t="s">
        <v>93</v>
      </c>
      <c r="G1270" s="1126"/>
      <c r="H1270" s="1127" t="s">
        <v>94</v>
      </c>
      <c r="I1270" s="1128"/>
      <c r="J1270" s="1129" t="s">
        <v>47</v>
      </c>
      <c r="K1270" s="1130"/>
      <c r="L1270" s="350" t="s">
        <v>114</v>
      </c>
      <c r="M1270" s="1131" t="s">
        <v>45</v>
      </c>
      <c r="N1270" s="1132"/>
      <c r="O1270" s="61" t="s">
        <v>49</v>
      </c>
    </row>
    <row r="1271" spans="1:15" ht="36" customHeight="1" thickBot="1">
      <c r="A1271" s="1084"/>
      <c r="B1271" s="60" t="s">
        <v>79</v>
      </c>
      <c r="C1271" s="1122"/>
      <c r="D1271" s="1123"/>
      <c r="E1271" s="1124"/>
      <c r="F1271" s="1133">
        <f>IF($J1252="TC",0,IF($J1252="Nso",0,VLOOKUP($A1249,'Class-9'!$B$9:$EX$108,146,0)))</f>
        <v>0</v>
      </c>
      <c r="G1271" s="1134"/>
      <c r="H1271" s="1133">
        <f>IF($J1252="TC",0,IF($J1252="Nso",0,VLOOKUP($A1249,'Class-9'!$B$9:$EX$108,147,0)))</f>
        <v>0</v>
      </c>
      <c r="I1271" s="1134"/>
      <c r="J1271" s="1135">
        <f>IF($J1252="TC",0,IF($J1252="Nso",0,VLOOKUP($A1249,'Class-9'!$B$9:$EX$108,148,0)))</f>
        <v>0</v>
      </c>
      <c r="K1271" s="1136"/>
      <c r="L1271" s="349" t="str">
        <f>IF($J1252="TC",0,IF($J1252="Nso",0,VLOOKUP($A1249,'Class-9'!$B$9:$EX$108,149,0)))</f>
        <v/>
      </c>
      <c r="M1271" s="1137" t="str">
        <f>IF($J1252="TC","TC",IF($J1252="Nso","NSO",VLOOKUP($A1249,'Class-9'!$B$9:$EX$108,150,0)))</f>
        <v/>
      </c>
      <c r="N1271" s="1138"/>
      <c r="O1271" s="123" t="str">
        <f>IF($J1252="Nso",0,VLOOKUP($A1249,'Class-9'!$B$9:$EX$108,152,0))</f>
        <v/>
      </c>
    </row>
    <row r="1272" spans="1:15" ht="36" customHeight="1">
      <c r="A1272" s="1084"/>
      <c r="B1272" s="60" t="s">
        <v>79</v>
      </c>
      <c r="C1272" s="1186" t="s">
        <v>65</v>
      </c>
      <c r="D1272" s="1187"/>
      <c r="E1272" s="1187"/>
      <c r="F1272" s="1187"/>
      <c r="G1272" s="1187"/>
      <c r="H1272" s="1188"/>
      <c r="I1272" s="1189" t="s">
        <v>66</v>
      </c>
      <c r="J1272" s="1190"/>
      <c r="K1272" s="1190"/>
      <c r="L1272" s="124">
        <f>VLOOKUP($A1249,'Class-9'!$B$9:$EX$108,143,0)</f>
        <v>0</v>
      </c>
      <c r="M1272" s="1191" t="s">
        <v>126</v>
      </c>
      <c r="N1272" s="1192"/>
      <c r="O1272" s="1193"/>
    </row>
    <row r="1273" spans="1:15" ht="36" customHeight="1" thickBot="1">
      <c r="A1273" s="1084"/>
      <c r="B1273" s="60" t="s">
        <v>79</v>
      </c>
      <c r="C1273" s="1194" t="s">
        <v>60</v>
      </c>
      <c r="D1273" s="1195"/>
      <c r="E1273" s="1195"/>
      <c r="F1273" s="1196" t="s">
        <v>197</v>
      </c>
      <c r="G1273" s="1196"/>
      <c r="H1273" s="351" t="s">
        <v>53</v>
      </c>
      <c r="I1273" s="1197" t="s">
        <v>67</v>
      </c>
      <c r="J1273" s="1198"/>
      <c r="K1273" s="1198"/>
      <c r="L1273" s="174">
        <f>VLOOKUP($A1249,'Class-9'!$B$9:$EX$108,144,0)</f>
        <v>0</v>
      </c>
      <c r="M1273" s="1199" t="str">
        <f>IF($J1252="TC",0,IF($J1252="Nso",0,VLOOKUP($A1249,'Class-9'!$B$9:$EX$108,145,0)))</f>
        <v/>
      </c>
      <c r="N1273" s="1200"/>
      <c r="O1273" s="1201"/>
    </row>
    <row r="1274" spans="1:15" ht="36" customHeight="1">
      <c r="A1274" s="1084"/>
      <c r="B1274" s="60" t="s">
        <v>79</v>
      </c>
      <c r="C1274" s="1194"/>
      <c r="D1274" s="1195"/>
      <c r="E1274" s="1195"/>
      <c r="F1274" s="1196"/>
      <c r="G1274" s="1196"/>
      <c r="H1274" s="490" t="s">
        <v>203</v>
      </c>
      <c r="I1274" s="1202" t="s">
        <v>68</v>
      </c>
      <c r="J1274" s="1203"/>
      <c r="K1274" s="1203"/>
      <c r="L1274" s="1204">
        <f>IF($J1252="TC","Transferred",IF($J1252="Nso","NameSeparated",VLOOKUP($A1249,'Class-9'!$B$9:$EX$108,153,0)))</f>
        <v>0</v>
      </c>
      <c r="M1274" s="1204"/>
      <c r="N1274" s="1204"/>
      <c r="O1274" s="1205"/>
    </row>
    <row r="1275" spans="1:15" s="489" customFormat="1" ht="28.5" customHeight="1">
      <c r="A1275" s="1084"/>
      <c r="B1275" s="488" t="s">
        <v>79</v>
      </c>
      <c r="C1275" s="1242" t="str">
        <f>'Class-9'!$CR$3</f>
        <v>Foundation Of Information Tech.</v>
      </c>
      <c r="D1275" s="1243"/>
      <c r="E1275" s="1244"/>
      <c r="F1275" s="1245" t="str">
        <f>IF($J1252="TC",0,IF($J1252="Nso",0,VLOOKUP($A1249,'Class-9'!$B$9:$GA$108,170,0)))</f>
        <v>0/200</v>
      </c>
      <c r="G1275" s="1245"/>
      <c r="H1275" s="491">
        <f>IF($J1252="TC",0,IF($J1252="Nso",0,VLOOKUP($A1249,'Class-9'!$B$9:$GA$108,106,0)))</f>
        <v>0</v>
      </c>
      <c r="I1275" s="1170" t="s">
        <v>81</v>
      </c>
      <c r="J1275" s="1171"/>
      <c r="K1275" s="1171"/>
      <c r="L1275" s="1172">
        <f>'Class-9'!$T$2</f>
        <v>44676</v>
      </c>
      <c r="M1275" s="1173"/>
      <c r="N1275" s="1173"/>
      <c r="O1275" s="1174"/>
    </row>
    <row r="1276" spans="1:15" s="489" customFormat="1" ht="28.5" customHeight="1">
      <c r="A1276" s="1084"/>
      <c r="B1276" s="488" t="s">
        <v>79</v>
      </c>
      <c r="C1276" s="1175" t="str">
        <f>'Class-9'!$DD$3</f>
        <v>Health &amp; Phy. Edu.</v>
      </c>
      <c r="D1276" s="1169"/>
      <c r="E1276" s="1169"/>
      <c r="F1276" s="1263" t="str">
        <f>IF($J1252="TC",0,IF($J1252="Nso",0,VLOOKUP($A1249,'Class-9'!$B$9:$GA$108,174,0)))</f>
        <v>0/200</v>
      </c>
      <c r="G1276" s="1264"/>
      <c r="H1276" s="491">
        <f>IF($J1252="TC",0,IF($J1252="Nso",0,VLOOKUP($A1249,'Class-9'!$B$9:$GA$108,118,0)))</f>
        <v>0</v>
      </c>
      <c r="I1276" s="1178"/>
      <c r="J1276" s="1179"/>
      <c r="K1276" s="1179"/>
      <c r="L1276" s="1179"/>
      <c r="M1276" s="1179"/>
      <c r="N1276" s="1179"/>
      <c r="O1276" s="1180"/>
    </row>
    <row r="1277" spans="1:15" s="489" customFormat="1" ht="28.5" customHeight="1">
      <c r="A1277" s="1084"/>
      <c r="B1277" s="488" t="s">
        <v>79</v>
      </c>
      <c r="C1277" s="1184" t="str">
        <f>'Class-9'!$DP$3</f>
        <v>S.U.P.W.</v>
      </c>
      <c r="D1277" s="1185"/>
      <c r="E1277" s="1185"/>
      <c r="F1277" s="1263" t="str">
        <f>IF($J1252="TC",0,IF($J1252="Nso",0,VLOOKUP($A1249,'Class-9'!$B$9:$GA$108,178,0)))</f>
        <v>0/100</v>
      </c>
      <c r="G1277" s="1264"/>
      <c r="H1277" s="491">
        <f>IF($J1252="TC",0,IF($J1252="Nso",0,VLOOKUP($A1249,'Class-9'!$B$9:$GA$108,124,0)))</f>
        <v>0</v>
      </c>
      <c r="I1277" s="1181"/>
      <c r="J1277" s="1182"/>
      <c r="K1277" s="1182"/>
      <c r="L1277" s="1182"/>
      <c r="M1277" s="1182"/>
      <c r="N1277" s="1182"/>
      <c r="O1277" s="1183"/>
    </row>
    <row r="1278" spans="1:15" s="489" customFormat="1" ht="28.5" customHeight="1">
      <c r="A1278" s="1084"/>
      <c r="B1278" s="488"/>
      <c r="C1278" s="1184" t="str">
        <f>'Class-9'!$DV$3</f>
        <v>ART EDUCATION</v>
      </c>
      <c r="D1278" s="1185"/>
      <c r="E1278" s="1185"/>
      <c r="F1278" s="1263" t="str">
        <f>IF($J1251="TC",0,IF($J1251="Nso",0,VLOOKUP($A1249,'Class-9'!$B$9:$GA$108,182,0)))</f>
        <v>0/100</v>
      </c>
      <c r="G1278" s="1264"/>
      <c r="H1278" s="491">
        <f>IF($J1251="TC",0,IF($J1251="Nso",0,VLOOKUP($A1249,'Class-9'!$B$9:$GA$108,130,0)))</f>
        <v>0</v>
      </c>
      <c r="I1278" s="1237" t="s">
        <v>95</v>
      </c>
      <c r="J1278" s="1221"/>
      <c r="K1278" s="1221"/>
      <c r="L1278" s="1221"/>
      <c r="M1278" s="1221"/>
      <c r="N1278" s="1221"/>
      <c r="O1278" s="1222"/>
    </row>
    <row r="1279" spans="1:15" s="489" customFormat="1" ht="28.5" customHeight="1" thickBot="1">
      <c r="A1279" s="1084"/>
      <c r="B1279" s="488" t="s">
        <v>79</v>
      </c>
      <c r="C1279" s="1238" t="str">
        <f>'Class-9'!$EB$3</f>
        <v>H &amp; C RAJ</v>
      </c>
      <c r="D1279" s="1239"/>
      <c r="E1279" s="1239"/>
      <c r="F1279" s="1251" t="str">
        <f>IF($J1252="TC",0,IF($J1252="Nso",0,VLOOKUP($A1249,'Class-9'!$B$9:$GZ$108,186,0)))</f>
        <v>0/200</v>
      </c>
      <c r="G1279" s="1252"/>
      <c r="H1279" s="492">
        <f>IF($J1252="TC",0,IF($J1252="Nso",0,VLOOKUP($A1249,'Class-9'!$B$9:$GAZ$108,142,0)))</f>
        <v>0</v>
      </c>
      <c r="I1279" s="1237" t="s">
        <v>74</v>
      </c>
      <c r="J1279" s="1221"/>
      <c r="K1279" s="1221"/>
      <c r="L1279" s="1221"/>
      <c r="M1279" s="1221"/>
      <c r="N1279" s="1221"/>
      <c r="O1279" s="1222"/>
    </row>
    <row r="1280" spans="1:15" ht="28.5" customHeight="1">
      <c r="A1280" s="1084"/>
      <c r="B1280" s="49" t="s">
        <v>79</v>
      </c>
      <c r="C1280" s="1209" t="s">
        <v>205</v>
      </c>
      <c r="D1280" s="1210"/>
      <c r="E1280" s="1211"/>
      <c r="F1280" s="1253" t="s">
        <v>206</v>
      </c>
      <c r="G1280" s="1254"/>
      <c r="H1280" s="500" t="s">
        <v>34</v>
      </c>
      <c r="I1280" s="1220" t="s">
        <v>75</v>
      </c>
      <c r="J1280" s="1221"/>
      <c r="K1280" s="1221"/>
      <c r="L1280" s="1221"/>
      <c r="M1280" s="1221"/>
      <c r="N1280" s="1221"/>
      <c r="O1280" s="1222"/>
    </row>
    <row r="1281" spans="1:16" ht="28.5" customHeight="1">
      <c r="A1281" s="1084"/>
      <c r="B1281" s="49" t="s">
        <v>79</v>
      </c>
      <c r="C1281" s="1212"/>
      <c r="D1281" s="1213"/>
      <c r="E1281" s="1214"/>
      <c r="F1281" s="1246" t="s">
        <v>207</v>
      </c>
      <c r="G1281" s="1247"/>
      <c r="H1281" s="501" t="s">
        <v>204</v>
      </c>
      <c r="I1281" s="1225" t="s">
        <v>76</v>
      </c>
      <c r="J1281" s="1226"/>
      <c r="K1281" s="1226"/>
      <c r="L1281" s="1226"/>
      <c r="M1281" s="1226"/>
      <c r="N1281" s="1226"/>
      <c r="O1281" s="1227"/>
    </row>
    <row r="1282" spans="1:16" ht="28.5" customHeight="1">
      <c r="A1282" s="1084"/>
      <c r="B1282" s="49" t="s">
        <v>79</v>
      </c>
      <c r="C1282" s="1212"/>
      <c r="D1282" s="1213"/>
      <c r="E1282" s="1214"/>
      <c r="F1282" s="1246" t="s">
        <v>211</v>
      </c>
      <c r="G1282" s="1247"/>
      <c r="H1282" s="501" t="s">
        <v>69</v>
      </c>
      <c r="I1282" s="1228"/>
      <c r="J1282" s="1229"/>
      <c r="K1282" s="1229"/>
      <c r="L1282" s="1229"/>
      <c r="M1282" s="1229"/>
      <c r="N1282" s="1229"/>
      <c r="O1282" s="1230"/>
    </row>
    <row r="1283" spans="1:16" ht="28.5" customHeight="1">
      <c r="A1283" s="1084"/>
      <c r="B1283" s="49" t="s">
        <v>79</v>
      </c>
      <c r="C1283" s="1212"/>
      <c r="D1283" s="1213"/>
      <c r="E1283" s="1214"/>
      <c r="F1283" s="1246" t="s">
        <v>212</v>
      </c>
      <c r="G1283" s="1247"/>
      <c r="H1283" s="501" t="s">
        <v>70</v>
      </c>
      <c r="I1283" s="1228"/>
      <c r="J1283" s="1229"/>
      <c r="K1283" s="1229"/>
      <c r="L1283" s="1229"/>
      <c r="M1283" s="1229"/>
      <c r="N1283" s="1229"/>
      <c r="O1283" s="1230"/>
    </row>
    <row r="1284" spans="1:16" ht="28.5" customHeight="1">
      <c r="A1284" s="1084"/>
      <c r="B1284" s="49" t="s">
        <v>79</v>
      </c>
      <c r="C1284" s="1212"/>
      <c r="D1284" s="1213"/>
      <c r="E1284" s="1214"/>
      <c r="F1284" s="1246" t="s">
        <v>125</v>
      </c>
      <c r="G1284" s="1247"/>
      <c r="H1284" s="501" t="s">
        <v>72</v>
      </c>
      <c r="I1284" s="1231" t="s">
        <v>96</v>
      </c>
      <c r="J1284" s="1232"/>
      <c r="K1284" s="1232"/>
      <c r="L1284" s="1232"/>
      <c r="M1284" s="1232"/>
      <c r="N1284" s="1232"/>
      <c r="O1284" s="1233"/>
    </row>
    <row r="1285" spans="1:16" ht="28.5" customHeight="1" thickBot="1">
      <c r="A1285" s="1084"/>
      <c r="B1285" s="62" t="s">
        <v>79</v>
      </c>
      <c r="C1285" s="1215"/>
      <c r="D1285" s="1216"/>
      <c r="E1285" s="1217"/>
      <c r="F1285" s="1248" t="s">
        <v>208</v>
      </c>
      <c r="G1285" s="1249"/>
      <c r="H1285" s="502" t="s">
        <v>71</v>
      </c>
      <c r="I1285" s="1234"/>
      <c r="J1285" s="1235"/>
      <c r="K1285" s="1235"/>
      <c r="L1285" s="1235"/>
      <c r="M1285" s="1235"/>
      <c r="N1285" s="1235"/>
      <c r="O1285" s="1236"/>
    </row>
    <row r="1286" spans="1:16" ht="117.75" customHeight="1" thickTop="1">
      <c r="A1286" s="1250"/>
      <c r="B1286" s="1250"/>
      <c r="C1286" s="1250"/>
      <c r="D1286" s="1250"/>
      <c r="E1286" s="1250"/>
      <c r="F1286" s="1250"/>
      <c r="G1286" s="1250"/>
      <c r="H1286" s="1250"/>
      <c r="I1286" s="1250"/>
      <c r="J1286" s="1250"/>
      <c r="K1286" s="1250"/>
      <c r="L1286" s="1250"/>
      <c r="M1286" s="1250"/>
      <c r="N1286" s="1250"/>
      <c r="O1286" s="1250"/>
    </row>
    <row r="1287" spans="1:16">
      <c r="B1287" s="505"/>
      <c r="C1287" s="506"/>
      <c r="D1287" s="506"/>
      <c r="E1287" s="506"/>
      <c r="F1287" s="506"/>
      <c r="G1287" s="506"/>
      <c r="H1287" s="506"/>
      <c r="I1287" s="506"/>
      <c r="J1287" s="506"/>
      <c r="K1287" s="506"/>
      <c r="L1287" s="506"/>
      <c r="M1287" s="506"/>
      <c r="N1287" s="506"/>
      <c r="O1287" s="506"/>
    </row>
    <row r="1288" spans="1:16" ht="24.75" customHeight="1" thickBot="1">
      <c r="A1288" s="504">
        <f>A1249+1</f>
        <v>34</v>
      </c>
      <c r="B1288" s="1083" t="s">
        <v>56</v>
      </c>
      <c r="C1288" s="1083"/>
      <c r="D1288" s="1083"/>
      <c r="E1288" s="1083"/>
      <c r="F1288" s="1083"/>
      <c r="G1288" s="1083"/>
      <c r="H1288" s="1083"/>
      <c r="I1288" s="1083"/>
      <c r="J1288" s="1083"/>
      <c r="K1288" s="1083"/>
      <c r="L1288" s="1083"/>
      <c r="M1288" s="1083"/>
      <c r="N1288" s="1083"/>
      <c r="O1288" s="1083"/>
    </row>
    <row r="1289" spans="1:16" ht="68.25" customHeight="1" thickTop="1">
      <c r="A1289" s="1084"/>
      <c r="B1289" s="1085"/>
      <c r="C1289" s="1086"/>
      <c r="D1289" s="1089" t="str">
        <f>Master!$E$8</f>
        <v>Govt. Sr. Secondary School Raimalwada</v>
      </c>
      <c r="E1289" s="1090"/>
      <c r="F1289" s="1090"/>
      <c r="G1289" s="1090"/>
      <c r="H1289" s="1090"/>
      <c r="I1289" s="1090"/>
      <c r="J1289" s="1090"/>
      <c r="K1289" s="1090"/>
      <c r="L1289" s="1090"/>
      <c r="M1289" s="1090"/>
      <c r="N1289" s="1090"/>
      <c r="O1289" s="1091"/>
    </row>
    <row r="1290" spans="1:16" ht="36" customHeight="1" thickBot="1">
      <c r="A1290" s="1084"/>
      <c r="B1290" s="1087"/>
      <c r="C1290" s="1088"/>
      <c r="D1290" s="1092" t="str">
        <f>Master!$E$11</f>
        <v>P.S.-Bapini (Jodhpur)</v>
      </c>
      <c r="E1290" s="1093"/>
      <c r="F1290" s="1093"/>
      <c r="G1290" s="1093"/>
      <c r="H1290" s="1093"/>
      <c r="I1290" s="1093"/>
      <c r="J1290" s="1093"/>
      <c r="K1290" s="1093"/>
      <c r="L1290" s="1093"/>
      <c r="M1290" s="1093"/>
      <c r="N1290" s="1093"/>
      <c r="O1290" s="1094"/>
    </row>
    <row r="1291" spans="1:16" ht="36" customHeight="1">
      <c r="A1291" s="1084"/>
      <c r="B1291" s="352"/>
      <c r="C1291" s="1095" t="s">
        <v>188</v>
      </c>
      <c r="D1291" s="1096"/>
      <c r="E1291" s="1096"/>
      <c r="F1291" s="1096"/>
      <c r="G1291" s="1097"/>
      <c r="H1291" s="1104" t="s">
        <v>161</v>
      </c>
      <c r="I1291" s="1104"/>
      <c r="J1291" s="1107">
        <f>VLOOKUP($A1288,'Class-9'!$B$9:$K$108,6)</f>
        <v>0</v>
      </c>
      <c r="K1291" s="1108"/>
      <c r="L1291" s="1113" t="s">
        <v>77</v>
      </c>
      <c r="M1291" s="1114"/>
      <c r="N1291" s="1115" t="str">
        <f>Master!$E$14</f>
        <v>08151106901</v>
      </c>
      <c r="O1291" s="1116"/>
    </row>
    <row r="1292" spans="1:16" ht="36" customHeight="1">
      <c r="A1292" s="1084"/>
      <c r="B1292" s="47"/>
      <c r="C1292" s="1098"/>
      <c r="D1292" s="1099"/>
      <c r="E1292" s="1099"/>
      <c r="F1292" s="1099"/>
      <c r="G1292" s="1100"/>
      <c r="H1292" s="1105"/>
      <c r="I1292" s="1105"/>
      <c r="J1292" s="1109"/>
      <c r="K1292" s="1110"/>
      <c r="L1292" s="1071" t="s">
        <v>73</v>
      </c>
      <c r="M1292" s="1072"/>
      <c r="N1292" s="1072"/>
      <c r="O1292" s="1073"/>
      <c r="P1292" s="165" t="s">
        <v>196</v>
      </c>
    </row>
    <row r="1293" spans="1:16" ht="36" customHeight="1" thickBot="1">
      <c r="A1293" s="1084"/>
      <c r="B1293" s="47"/>
      <c r="C1293" s="1101"/>
      <c r="D1293" s="1102"/>
      <c r="E1293" s="1102"/>
      <c r="F1293" s="1102"/>
      <c r="G1293" s="1103"/>
      <c r="H1293" s="1106"/>
      <c r="I1293" s="1106"/>
      <c r="J1293" s="1111"/>
      <c r="K1293" s="1112"/>
      <c r="L1293" s="1074" t="s">
        <v>57</v>
      </c>
      <c r="M1293" s="1075"/>
      <c r="N1293" s="1076" t="str">
        <f>Master!$E$6</f>
        <v>2021-22</v>
      </c>
      <c r="O1293" s="1077"/>
    </row>
    <row r="1294" spans="1:16" ht="42.75" customHeight="1">
      <c r="A1294" s="1084"/>
      <c r="B1294" s="49" t="s">
        <v>79</v>
      </c>
      <c r="C1294" s="1255" t="s">
        <v>22</v>
      </c>
      <c r="D1294" s="1256"/>
      <c r="E1294" s="1256"/>
      <c r="F1294" s="1257"/>
      <c r="G1294" s="485" t="s">
        <v>186</v>
      </c>
      <c r="H1294" s="1258">
        <f>VLOOKUP($A1288,'Class-9'!$B$9:$EX$108,4,0)</f>
        <v>0</v>
      </c>
      <c r="I1294" s="1258"/>
      <c r="J1294" s="1258"/>
      <c r="K1294" s="1258"/>
      <c r="L1294" s="1258"/>
      <c r="M1294" s="1258"/>
      <c r="N1294" s="1258"/>
      <c r="O1294" s="1259"/>
    </row>
    <row r="1295" spans="1:16" ht="42.75" customHeight="1">
      <c r="A1295" s="1084"/>
      <c r="B1295" s="49" t="s">
        <v>79</v>
      </c>
      <c r="C1295" s="1260" t="s">
        <v>24</v>
      </c>
      <c r="D1295" s="1261"/>
      <c r="E1295" s="1261"/>
      <c r="F1295" s="1262"/>
      <c r="G1295" s="486" t="s">
        <v>186</v>
      </c>
      <c r="H1295" s="1265">
        <f>VLOOKUP($A1288,'Class-9'!$B$9:$EX$108,7,0)</f>
        <v>0</v>
      </c>
      <c r="I1295" s="1265"/>
      <c r="J1295" s="1265"/>
      <c r="K1295" s="1265"/>
      <c r="L1295" s="1265"/>
      <c r="M1295" s="1265"/>
      <c r="N1295" s="1265"/>
      <c r="O1295" s="1266"/>
    </row>
    <row r="1296" spans="1:16" ht="42.75" customHeight="1">
      <c r="A1296" s="1084"/>
      <c r="B1296" s="49" t="s">
        <v>79</v>
      </c>
      <c r="C1296" s="1260" t="s">
        <v>25</v>
      </c>
      <c r="D1296" s="1261"/>
      <c r="E1296" s="1261"/>
      <c r="F1296" s="1262"/>
      <c r="G1296" s="486" t="s">
        <v>186</v>
      </c>
      <c r="H1296" s="1265">
        <f>VLOOKUP($A1288,'Class-9'!$B$9:$EX$108,8,0)</f>
        <v>0</v>
      </c>
      <c r="I1296" s="1265"/>
      <c r="J1296" s="1265"/>
      <c r="K1296" s="1265"/>
      <c r="L1296" s="1265"/>
      <c r="M1296" s="1265"/>
      <c r="N1296" s="1265"/>
      <c r="O1296" s="1266"/>
    </row>
    <row r="1297" spans="1:15" ht="42.75" customHeight="1">
      <c r="A1297" s="1084"/>
      <c r="B1297" s="49" t="s">
        <v>79</v>
      </c>
      <c r="C1297" s="1260" t="s">
        <v>58</v>
      </c>
      <c r="D1297" s="1261"/>
      <c r="E1297" s="1261"/>
      <c r="F1297" s="1262"/>
      <c r="G1297" s="486" t="s">
        <v>186</v>
      </c>
      <c r="H1297" s="1265">
        <f>VLOOKUP($A1288,'Class-9'!$B$9:$EX$108,9,0)</f>
        <v>0</v>
      </c>
      <c r="I1297" s="1265"/>
      <c r="J1297" s="1265"/>
      <c r="K1297" s="1265"/>
      <c r="L1297" s="1265"/>
      <c r="M1297" s="1265"/>
      <c r="N1297" s="1265"/>
      <c r="O1297" s="1266"/>
    </row>
    <row r="1298" spans="1:15" ht="42.75" customHeight="1">
      <c r="A1298" s="1084"/>
      <c r="B1298" s="49" t="s">
        <v>79</v>
      </c>
      <c r="C1298" s="1260" t="s">
        <v>59</v>
      </c>
      <c r="D1298" s="1261"/>
      <c r="E1298" s="1261"/>
      <c r="F1298" s="1262"/>
      <c r="G1298" s="486" t="s">
        <v>186</v>
      </c>
      <c r="H1298" s="1281" t="str">
        <f>CONCATENATE('Class-9'!$G$4,'Class-9'!$J$4)</f>
        <v>9(A)</v>
      </c>
      <c r="I1298" s="1265"/>
      <c r="J1298" s="1265"/>
      <c r="K1298" s="1265"/>
      <c r="L1298" s="1265"/>
      <c r="M1298" s="1265"/>
      <c r="N1298" s="1265"/>
      <c r="O1298" s="1266"/>
    </row>
    <row r="1299" spans="1:15" ht="42.75" customHeight="1" thickBot="1">
      <c r="A1299" s="1084"/>
      <c r="B1299" s="49" t="s">
        <v>79</v>
      </c>
      <c r="C1299" s="1282" t="s">
        <v>27</v>
      </c>
      <c r="D1299" s="1283"/>
      <c r="E1299" s="1283"/>
      <c r="F1299" s="1284"/>
      <c r="G1299" s="487" t="s">
        <v>186</v>
      </c>
      <c r="H1299" s="1285">
        <f>VLOOKUP($A1288,'Class-9'!$B$9:$EX$108,10,0)</f>
        <v>0</v>
      </c>
      <c r="I1299" s="1285"/>
      <c r="J1299" s="1285"/>
      <c r="K1299" s="1285"/>
      <c r="L1299" s="1285"/>
      <c r="M1299" s="1285"/>
      <c r="N1299" s="1285"/>
      <c r="O1299" s="1286"/>
    </row>
    <row r="1300" spans="1:15" ht="42.75" customHeight="1">
      <c r="A1300" s="1084"/>
      <c r="B1300" s="60" t="s">
        <v>79</v>
      </c>
      <c r="C1300" s="1287" t="s">
        <v>60</v>
      </c>
      <c r="D1300" s="1288"/>
      <c r="E1300" s="1267" t="s">
        <v>83</v>
      </c>
      <c r="F1300" s="1267" t="s">
        <v>84</v>
      </c>
      <c r="G1300" s="1274" t="s">
        <v>33</v>
      </c>
      <c r="H1300" s="1276" t="s">
        <v>61</v>
      </c>
      <c r="I1300" s="1276"/>
      <c r="J1300" s="1277"/>
      <c r="K1300" s="1278" t="s">
        <v>100</v>
      </c>
      <c r="L1300" s="1279"/>
      <c r="M1300" s="1280"/>
      <c r="N1300" s="1267" t="s">
        <v>91</v>
      </c>
      <c r="O1300" s="1269" t="s">
        <v>209</v>
      </c>
    </row>
    <row r="1301" spans="1:15" ht="42.75" customHeight="1">
      <c r="A1301" s="1084"/>
      <c r="B1301" s="60"/>
      <c r="C1301" s="1289"/>
      <c r="D1301" s="1290"/>
      <c r="E1301" s="1268"/>
      <c r="F1301" s="1268"/>
      <c r="G1301" s="1275"/>
      <c r="H1301" s="479" t="s">
        <v>32</v>
      </c>
      <c r="I1301" s="480" t="s">
        <v>199</v>
      </c>
      <c r="J1301" s="481" t="s">
        <v>33</v>
      </c>
      <c r="K1301" s="479" t="s">
        <v>32</v>
      </c>
      <c r="L1301" s="480" t="s">
        <v>199</v>
      </c>
      <c r="M1301" s="481" t="s">
        <v>33</v>
      </c>
      <c r="N1301" s="1268"/>
      <c r="O1301" s="1270"/>
    </row>
    <row r="1302" spans="1:15" ht="42.75" customHeight="1" thickBot="1">
      <c r="A1302" s="1084"/>
      <c r="B1302" s="60" t="s">
        <v>79</v>
      </c>
      <c r="C1302" s="1272" t="s">
        <v>62</v>
      </c>
      <c r="D1302" s="1273"/>
      <c r="E1302" s="346">
        <f>'Class-9'!$L$7</f>
        <v>20</v>
      </c>
      <c r="F1302" s="346">
        <f>'Class-9'!$M$7</f>
        <v>20</v>
      </c>
      <c r="G1302" s="348">
        <f>SUM(E1302:F1302)</f>
        <v>40</v>
      </c>
      <c r="H1302" s="346">
        <f>'Class-9'!$O$7</f>
        <v>48</v>
      </c>
      <c r="I1302" s="346">
        <f>'Class-9'!$P$7</f>
        <v>12</v>
      </c>
      <c r="J1302" s="348">
        <f>SUM(H1302:I1302)</f>
        <v>60</v>
      </c>
      <c r="K1302" s="346">
        <f>'Class-9'!$R$7</f>
        <v>80</v>
      </c>
      <c r="L1302" s="346">
        <f>'Class-9'!$S$7</f>
        <v>20</v>
      </c>
      <c r="M1302" s="348">
        <f>SUM(K1302:L1302)</f>
        <v>100</v>
      </c>
      <c r="N1302" s="191">
        <f>SUM(G1302,J1302,M1302)</f>
        <v>200</v>
      </c>
      <c r="O1302" s="1271"/>
    </row>
    <row r="1303" spans="1:15" ht="42.75" customHeight="1">
      <c r="A1303" s="1084"/>
      <c r="B1303" s="60" t="s">
        <v>79</v>
      </c>
      <c r="C1303" s="1141" t="str">
        <f>'Class-9'!$L$3</f>
        <v>HINDI</v>
      </c>
      <c r="D1303" s="1142"/>
      <c r="E1303" s="493">
        <f>IF($J1291="TC",0,IF($J1291="Nso",0,VLOOKUP($A1288,'Class-9'!$B$9:$EX$108,11,0)))</f>
        <v>0</v>
      </c>
      <c r="F1303" s="493">
        <f>IF($J1291="TC",0,IF($J1291="Nso",0,VLOOKUP($A1288,'Class-9'!$B$9:$EX$108,12,0)))</f>
        <v>0</v>
      </c>
      <c r="G1303" s="494">
        <f>E1303+F1303</f>
        <v>0</v>
      </c>
      <c r="H1303" s="493">
        <f>IF($J1291="TC",0,IF($J1291="Nso",0,VLOOKUP($A1288,'Class-9'!$B$9:$EX$108,14,0)))</f>
        <v>0</v>
      </c>
      <c r="I1303" s="493">
        <f>IF($J1291="TC",0,IF($J1291="Nso",0,VLOOKUP($A1288,'Class-9'!$B$9:$EX$108,15,0)))</f>
        <v>0</v>
      </c>
      <c r="J1303" s="494">
        <f>H1303+I1303</f>
        <v>0</v>
      </c>
      <c r="K1303" s="493">
        <f>IF($J1291="TC",0,IF($J1291="Nso",0,VLOOKUP($A1288,'Class-9'!$B$9:$EX$108,17,0)))</f>
        <v>0</v>
      </c>
      <c r="L1303" s="493">
        <f>IF($J1291="Nso",0,VLOOKUP($A1288,'Class-9'!$B$9:$EX$108,18,0))</f>
        <v>0</v>
      </c>
      <c r="M1303" s="494">
        <f>K1303+L1303</f>
        <v>0</v>
      </c>
      <c r="N1303" s="493">
        <f>G1303+J1303+M1303</f>
        <v>0</v>
      </c>
      <c r="O1303" s="495" t="str">
        <f>IF($J1291="TC",0,IF($J1291="Nso",0,VLOOKUP($A1288,'Class-9'!$B$9:$EX$108,24,0)))</f>
        <v/>
      </c>
    </row>
    <row r="1304" spans="1:15" ht="42.75" customHeight="1">
      <c r="A1304" s="1084"/>
      <c r="B1304" s="60" t="s">
        <v>79</v>
      </c>
      <c r="C1304" s="1143" t="str">
        <f>'Class-9'!$Z$3</f>
        <v>ENGLISH</v>
      </c>
      <c r="D1304" s="1144"/>
      <c r="E1304" s="493">
        <f>IF($J1291="TC",0,IF($J1291="Nso",0,VLOOKUP($A1288,'Class-9'!$B$9:$EX$108,25,0)))</f>
        <v>0</v>
      </c>
      <c r="F1304" s="493">
        <f>IF($J1291="TC",0,IF($J1291="Nso",0,VLOOKUP($A1288,'Class-9'!$B$9:$EX$108,26,0)))</f>
        <v>0</v>
      </c>
      <c r="G1304" s="496">
        <f t="shared" ref="G1304:G1308" si="132">E1304+F1304</f>
        <v>0</v>
      </c>
      <c r="H1304" s="497">
        <f>IF($J1291="TC",0,IF($J1291="Nso",0,VLOOKUP($A1288,'Class-9'!$B$9:$EX$108,28,0)))</f>
        <v>0</v>
      </c>
      <c r="I1304" s="493">
        <f>IF($J1291="TC",0,IF($J1291="Nso",0,VLOOKUP($A1288,'Class-9'!$B$9:$EX$108,29,0)))</f>
        <v>0</v>
      </c>
      <c r="J1304" s="496">
        <f t="shared" ref="J1304:J1308" si="133">H1304+I1304</f>
        <v>0</v>
      </c>
      <c r="K1304" s="493">
        <f>IF($J1291="TC",0,IF($J1291="Nso",0,VLOOKUP($A1288,'Class-9'!$B$9:$EX$108,31,0)))</f>
        <v>0</v>
      </c>
      <c r="L1304" s="493">
        <f>IF($J1291="Nso",0,VLOOKUP($A1288,'Class-9'!$B$9:$EX$108,32,0))</f>
        <v>0</v>
      </c>
      <c r="M1304" s="496">
        <f t="shared" ref="M1304:M1308" si="134">K1304+L1304</f>
        <v>0</v>
      </c>
      <c r="N1304" s="493">
        <f t="shared" ref="N1304:N1308" si="135">G1304+J1304+M1304</f>
        <v>0</v>
      </c>
      <c r="O1304" s="495" t="str">
        <f>IF($J1291="TC",0,IF($J1291="Nso",0,VLOOKUP($A1288,'Class-9'!$B$9:$EX$108,38,0)))</f>
        <v/>
      </c>
    </row>
    <row r="1305" spans="1:15" ht="42.75" customHeight="1">
      <c r="A1305" s="1084"/>
      <c r="B1305" s="60" t="s">
        <v>79</v>
      </c>
      <c r="C1305" s="1143" t="str">
        <f>'Class-9'!$AN$3</f>
        <v>SANSKRIT</v>
      </c>
      <c r="D1305" s="1144"/>
      <c r="E1305" s="493">
        <f>IF($J1291="TC",0,IF($J1291="Nso",0,VLOOKUP($A1288,'Class-9'!$B$9:$EX$108,39,0)))</f>
        <v>0</v>
      </c>
      <c r="F1305" s="493">
        <f>IF($J1291="TC",0,IF($J1291="TC",0,IF($J1291="Nso",0,VLOOKUP($A1288,'Class-9'!$B$9:$EX$108,40,0))))</f>
        <v>0</v>
      </c>
      <c r="G1305" s="496">
        <f t="shared" si="132"/>
        <v>0</v>
      </c>
      <c r="H1305" s="497">
        <f>IF($J1291="TC",0,IF($J1291="Nso",0,VLOOKUP($A1288,'Class-9'!$B$9:$EX$108,42,0)))</f>
        <v>0</v>
      </c>
      <c r="I1305" s="493">
        <f>IF($J1291="TC",0,IF($J1291="Nso",0,VLOOKUP($A1288,'Class-9'!$B$9:$EX$108,43,0)))</f>
        <v>0</v>
      </c>
      <c r="J1305" s="496">
        <f t="shared" si="133"/>
        <v>0</v>
      </c>
      <c r="K1305" s="493">
        <f>IF($J1291="TC",0,IF($J1291="Nso",0,VLOOKUP($A1288,'Class-9'!$B$9:$EX$108,45,0)))</f>
        <v>0</v>
      </c>
      <c r="L1305" s="493">
        <f>IF($J1291="Nso",0,VLOOKUP($A1288,'Class-9'!$B$9:$EX$108,46,0))</f>
        <v>0</v>
      </c>
      <c r="M1305" s="496">
        <f t="shared" si="134"/>
        <v>0</v>
      </c>
      <c r="N1305" s="493">
        <f t="shared" si="135"/>
        <v>0</v>
      </c>
      <c r="O1305" s="495" t="str">
        <f>IF($J1291="TC",0,IF($J1291="Nso",0,VLOOKUP($A1288,'Class-9'!$B$9:$EX$108,52,0)))</f>
        <v/>
      </c>
    </row>
    <row r="1306" spans="1:15" ht="42.75" customHeight="1">
      <c r="A1306" s="1084"/>
      <c r="B1306" s="60" t="s">
        <v>79</v>
      </c>
      <c r="C1306" s="1143" t="str">
        <f>'Class-9'!$BB$3</f>
        <v>SCIENCE</v>
      </c>
      <c r="D1306" s="1144"/>
      <c r="E1306" s="493">
        <f>IF($J1291="TC",0,IF($J1291="Nso",0,VLOOKUP($A1288,'Class-9'!$B$9:$EX$108,53,0)))</f>
        <v>0</v>
      </c>
      <c r="F1306" s="493">
        <f>IF($J1291="TC",0,IF($J1291="Nso",0,VLOOKUP($A1288,'Class-9'!$B$9:$EX$108,54,0)))</f>
        <v>0</v>
      </c>
      <c r="G1306" s="496">
        <f t="shared" si="132"/>
        <v>0</v>
      </c>
      <c r="H1306" s="497">
        <f>IF($J1291="TC",0,IF($J1291="Nso",0,VLOOKUP($A1288,'Class-9'!$B$9:$EX$108,56,0)))</f>
        <v>0</v>
      </c>
      <c r="I1306" s="493">
        <f>IF($J1291="TC",0,IF($J1291="Nso",0,VLOOKUP($A1288,'Class-9'!$B$9:$EX$108,57,0)))</f>
        <v>0</v>
      </c>
      <c r="J1306" s="496">
        <f t="shared" si="133"/>
        <v>0</v>
      </c>
      <c r="K1306" s="493">
        <f>IF($J1291="TC",0,IF($J1291="Nso",0,VLOOKUP($A1288,'Class-9'!$B$9:$EX$108,59,0)))</f>
        <v>0</v>
      </c>
      <c r="L1306" s="493">
        <f>IF($J1291="Nso",0,VLOOKUP($A1288,'Class-9'!$B$9:$EX$108,60,0))</f>
        <v>0</v>
      </c>
      <c r="M1306" s="496">
        <f t="shared" si="134"/>
        <v>0</v>
      </c>
      <c r="N1306" s="493">
        <f t="shared" si="135"/>
        <v>0</v>
      </c>
      <c r="O1306" s="495" t="str">
        <f>IF($J1291="TC",0,IF($J1291="Nso",0,VLOOKUP($A1288,'Class-9'!$B$9:$EX$108,66,0)))</f>
        <v/>
      </c>
    </row>
    <row r="1307" spans="1:15" ht="42.75" customHeight="1">
      <c r="A1307" s="1084"/>
      <c r="B1307" s="60" t="s">
        <v>79</v>
      </c>
      <c r="C1307" s="1143" t="str">
        <f>'Class-9'!$BP$3</f>
        <v>MATHEMATICS</v>
      </c>
      <c r="D1307" s="1144"/>
      <c r="E1307" s="493">
        <f>IF($J1291="TC",0,IF($J1291="Nso",0,VLOOKUP($A1288,'Class-9'!$B$9:$EX$108,67,0)))</f>
        <v>0</v>
      </c>
      <c r="F1307" s="493">
        <f>IF($J1291="TC",0,IF($J1291="Nso",0,VLOOKUP($A1288,'Class-9'!$B$9:$EX$108,68,0)))</f>
        <v>0</v>
      </c>
      <c r="G1307" s="496">
        <f t="shared" si="132"/>
        <v>0</v>
      </c>
      <c r="H1307" s="497">
        <f>IF($J1291="TC",0,IF($J1291="Nso",0,VLOOKUP($A1288,'Class-9'!$B$9:$EX$108,70,0)))</f>
        <v>0</v>
      </c>
      <c r="I1307" s="493">
        <f>IF($J1291="TC",0,IF($J1291="Nso",0,VLOOKUP($A1288,'Class-9'!$B$9:$EX$108,71,0)))</f>
        <v>0</v>
      </c>
      <c r="J1307" s="496">
        <f t="shared" si="133"/>
        <v>0</v>
      </c>
      <c r="K1307" s="493">
        <f>IF($J1291="TC",0,IF($J1291="Nso",0,VLOOKUP($A1288,'Class-9'!$B$9:$EX$108,73,0)))</f>
        <v>0</v>
      </c>
      <c r="L1307" s="493">
        <f>IF($J1291="Nso",0,VLOOKUP($A1288,'Class-9'!$B$9:$EX$108,74,0))</f>
        <v>0</v>
      </c>
      <c r="M1307" s="496">
        <f t="shared" si="134"/>
        <v>0</v>
      </c>
      <c r="N1307" s="493">
        <f t="shared" si="135"/>
        <v>0</v>
      </c>
      <c r="O1307" s="495" t="str">
        <f>IF($J1291="TC",0,IF($J1291="Nso",0,VLOOKUP($A1288,'Class-9'!$B$9:$EX$108,80,0)))</f>
        <v/>
      </c>
    </row>
    <row r="1308" spans="1:15" ht="42.75" customHeight="1" thickBot="1">
      <c r="A1308" s="1084"/>
      <c r="B1308" s="60" t="s">
        <v>79</v>
      </c>
      <c r="C1308" s="1117" t="str">
        <f>'Class-9'!$CD$3</f>
        <v>SOCIAL SCIENCE</v>
      </c>
      <c r="D1308" s="1118"/>
      <c r="E1308" s="493">
        <f>IF($J1291="TC",0,IF($J1291="Nso",0,VLOOKUP($A1288,'Class-9'!$B$9:$EX$108,81,0)))</f>
        <v>0</v>
      </c>
      <c r="F1308" s="493">
        <f>IF($J1291="TC",0,IF($J1291="Nso",0,VLOOKUP($A1288,'Class-9'!$B$9:$EX$108,82,0)))</f>
        <v>0</v>
      </c>
      <c r="G1308" s="498">
        <f t="shared" si="132"/>
        <v>0</v>
      </c>
      <c r="H1308" s="499">
        <f>IF($J1291="TC",0,IF($J1291="Nso",0,VLOOKUP($A1288,'Class-9'!$B$9:$EX$108,84,0)))</f>
        <v>0</v>
      </c>
      <c r="I1308" s="493">
        <f>IF($J1291="TC",0,IF($J1291="Nso",0,VLOOKUP($A1288,'Class-9'!$B$9:$EX$108,85,0)))</f>
        <v>0</v>
      </c>
      <c r="J1308" s="498">
        <f t="shared" si="133"/>
        <v>0</v>
      </c>
      <c r="K1308" s="493">
        <f>IF($J1291="TC",0,IF($J1291="Nso",0,VLOOKUP($A1288,'Class-9'!$B$9:$EX$108,87,0)))</f>
        <v>0</v>
      </c>
      <c r="L1308" s="493">
        <f>IF($J1291="Nso",0,VLOOKUP($A1288,'Class-9'!$B$9:$EX$108,88,0))</f>
        <v>0</v>
      </c>
      <c r="M1308" s="498">
        <f t="shared" si="134"/>
        <v>0</v>
      </c>
      <c r="N1308" s="493">
        <f t="shared" si="135"/>
        <v>0</v>
      </c>
      <c r="O1308" s="495" t="str">
        <f>IF($J1291="TC",0,IF($J1291="Nso",0,VLOOKUP($A1288,'Class-9'!$B$9:$EX$108,94,0)))</f>
        <v/>
      </c>
    </row>
    <row r="1309" spans="1:15" ht="36" customHeight="1">
      <c r="A1309" s="1084"/>
      <c r="B1309" s="60" t="s">
        <v>79</v>
      </c>
      <c r="C1309" s="1119" t="s">
        <v>92</v>
      </c>
      <c r="D1309" s="1120"/>
      <c r="E1309" s="1121"/>
      <c r="F1309" s="1125" t="s">
        <v>93</v>
      </c>
      <c r="G1309" s="1126"/>
      <c r="H1309" s="1127" t="s">
        <v>94</v>
      </c>
      <c r="I1309" s="1128"/>
      <c r="J1309" s="1129" t="s">
        <v>47</v>
      </c>
      <c r="K1309" s="1130"/>
      <c r="L1309" s="350" t="s">
        <v>114</v>
      </c>
      <c r="M1309" s="1131" t="s">
        <v>45</v>
      </c>
      <c r="N1309" s="1132"/>
      <c r="O1309" s="61" t="s">
        <v>49</v>
      </c>
    </row>
    <row r="1310" spans="1:15" ht="36" customHeight="1" thickBot="1">
      <c r="A1310" s="1084"/>
      <c r="B1310" s="60" t="s">
        <v>79</v>
      </c>
      <c r="C1310" s="1122"/>
      <c r="D1310" s="1123"/>
      <c r="E1310" s="1124"/>
      <c r="F1310" s="1133">
        <f>IF($J1291="TC",0,IF($J1291="Nso",0,VLOOKUP($A1288,'Class-9'!$B$9:$EX$108,146,0)))</f>
        <v>0</v>
      </c>
      <c r="G1310" s="1134"/>
      <c r="H1310" s="1133">
        <f>IF($J1291="TC",0,IF($J1291="Nso",0,VLOOKUP($A1288,'Class-9'!$B$9:$EX$108,147,0)))</f>
        <v>0</v>
      </c>
      <c r="I1310" s="1134"/>
      <c r="J1310" s="1135">
        <f>IF($J1291="TC",0,IF($J1291="Nso",0,VLOOKUP($A1288,'Class-9'!$B$9:$EX$108,148,0)))</f>
        <v>0</v>
      </c>
      <c r="K1310" s="1136"/>
      <c r="L1310" s="349" t="str">
        <f>IF($J1291="TC",0,IF($J1291="Nso",0,VLOOKUP($A1288,'Class-9'!$B$9:$EX$108,149,0)))</f>
        <v/>
      </c>
      <c r="M1310" s="1137" t="str">
        <f>IF($J1291="TC","TC",IF($J1291="Nso","NSO",VLOOKUP($A1288,'Class-9'!$B$9:$EX$108,150,0)))</f>
        <v/>
      </c>
      <c r="N1310" s="1138"/>
      <c r="O1310" s="123" t="str">
        <f>IF($J1291="Nso",0,VLOOKUP($A1288,'Class-9'!$B$9:$EX$108,152,0))</f>
        <v/>
      </c>
    </row>
    <row r="1311" spans="1:15" ht="36" customHeight="1">
      <c r="A1311" s="1084"/>
      <c r="B1311" s="60" t="s">
        <v>79</v>
      </c>
      <c r="C1311" s="1186" t="s">
        <v>65</v>
      </c>
      <c r="D1311" s="1187"/>
      <c r="E1311" s="1187"/>
      <c r="F1311" s="1187"/>
      <c r="G1311" s="1187"/>
      <c r="H1311" s="1188"/>
      <c r="I1311" s="1189" t="s">
        <v>66</v>
      </c>
      <c r="J1311" s="1190"/>
      <c r="K1311" s="1190"/>
      <c r="L1311" s="124">
        <f>VLOOKUP($A1288,'Class-9'!$B$9:$EX$108,143,0)</f>
        <v>0</v>
      </c>
      <c r="M1311" s="1191" t="s">
        <v>126</v>
      </c>
      <c r="N1311" s="1192"/>
      <c r="O1311" s="1193"/>
    </row>
    <row r="1312" spans="1:15" ht="36" customHeight="1" thickBot="1">
      <c r="A1312" s="1084"/>
      <c r="B1312" s="60" t="s">
        <v>79</v>
      </c>
      <c r="C1312" s="1194" t="s">
        <v>60</v>
      </c>
      <c r="D1312" s="1195"/>
      <c r="E1312" s="1195"/>
      <c r="F1312" s="1196" t="s">
        <v>197</v>
      </c>
      <c r="G1312" s="1196"/>
      <c r="H1312" s="351" t="s">
        <v>53</v>
      </c>
      <c r="I1312" s="1197" t="s">
        <v>67</v>
      </c>
      <c r="J1312" s="1198"/>
      <c r="K1312" s="1198"/>
      <c r="L1312" s="174">
        <f>VLOOKUP($A1288,'Class-9'!$B$9:$EX$108,144,0)</f>
        <v>0</v>
      </c>
      <c r="M1312" s="1199" t="str">
        <f>IF($J1291="TC",0,IF($J1291="Nso",0,VLOOKUP($A1288,'Class-9'!$B$9:$EX$108,145,0)))</f>
        <v/>
      </c>
      <c r="N1312" s="1200"/>
      <c r="O1312" s="1201"/>
    </row>
    <row r="1313" spans="1:15" ht="36" customHeight="1">
      <c r="A1313" s="1084"/>
      <c r="B1313" s="60" t="s">
        <v>79</v>
      </c>
      <c r="C1313" s="1194"/>
      <c r="D1313" s="1195"/>
      <c r="E1313" s="1195"/>
      <c r="F1313" s="1196"/>
      <c r="G1313" s="1196"/>
      <c r="H1313" s="490" t="s">
        <v>203</v>
      </c>
      <c r="I1313" s="1202" t="s">
        <v>68</v>
      </c>
      <c r="J1313" s="1203"/>
      <c r="K1313" s="1203"/>
      <c r="L1313" s="1204">
        <f>IF($J1291="TC","Transferred",IF($J1291="Nso","NameSeparated",VLOOKUP($A1288,'Class-9'!$B$9:$EX$108,153,0)))</f>
        <v>0</v>
      </c>
      <c r="M1313" s="1204"/>
      <c r="N1313" s="1204"/>
      <c r="O1313" s="1205"/>
    </row>
    <row r="1314" spans="1:15" s="489" customFormat="1" ht="28.5" customHeight="1">
      <c r="A1314" s="1084"/>
      <c r="B1314" s="488" t="s">
        <v>79</v>
      </c>
      <c r="C1314" s="1242" t="str">
        <f>'Class-9'!$CR$3</f>
        <v>Foundation Of Information Tech.</v>
      </c>
      <c r="D1314" s="1243"/>
      <c r="E1314" s="1244"/>
      <c r="F1314" s="1245" t="str">
        <f>IF($J1291="TC",0,IF($J1291="Nso",0,VLOOKUP($A1288,'Class-9'!$B$9:$GA$108,170,0)))</f>
        <v>0/200</v>
      </c>
      <c r="G1314" s="1245"/>
      <c r="H1314" s="491">
        <f>IF($J1291="TC",0,IF($J1291="Nso",0,VLOOKUP($A1288,'Class-9'!$B$9:$GA$108,106,0)))</f>
        <v>0</v>
      </c>
      <c r="I1314" s="1170" t="s">
        <v>81</v>
      </c>
      <c r="J1314" s="1171"/>
      <c r="K1314" s="1171"/>
      <c r="L1314" s="1172">
        <f>'Class-9'!$T$2</f>
        <v>44676</v>
      </c>
      <c r="M1314" s="1173"/>
      <c r="N1314" s="1173"/>
      <c r="O1314" s="1174"/>
    </row>
    <row r="1315" spans="1:15" s="489" customFormat="1" ht="28.5" customHeight="1">
      <c r="A1315" s="1084"/>
      <c r="B1315" s="488" t="s">
        <v>79</v>
      </c>
      <c r="C1315" s="1175" t="str">
        <f>'Class-9'!$DD$3</f>
        <v>Health &amp; Phy. Edu.</v>
      </c>
      <c r="D1315" s="1169"/>
      <c r="E1315" s="1169"/>
      <c r="F1315" s="1263" t="str">
        <f>IF($J1291="TC",0,IF($J1291="Nso",0,VLOOKUP($A1288,'Class-9'!$B$9:$GA$108,174,0)))</f>
        <v>0/200</v>
      </c>
      <c r="G1315" s="1264"/>
      <c r="H1315" s="491">
        <f>IF($J1291="TC",0,IF($J1291="Nso",0,VLOOKUP($A1288,'Class-9'!$B$9:$GA$108,118,0)))</f>
        <v>0</v>
      </c>
      <c r="I1315" s="1178"/>
      <c r="J1315" s="1179"/>
      <c r="K1315" s="1179"/>
      <c r="L1315" s="1179"/>
      <c r="M1315" s="1179"/>
      <c r="N1315" s="1179"/>
      <c r="O1315" s="1180"/>
    </row>
    <row r="1316" spans="1:15" s="489" customFormat="1" ht="28.5" customHeight="1">
      <c r="A1316" s="1084"/>
      <c r="B1316" s="488" t="s">
        <v>79</v>
      </c>
      <c r="C1316" s="1184" t="str">
        <f>'Class-9'!$DP$3</f>
        <v>S.U.P.W.</v>
      </c>
      <c r="D1316" s="1185"/>
      <c r="E1316" s="1185"/>
      <c r="F1316" s="1263" t="str">
        <f>IF($J1291="TC",0,IF($J1291="Nso",0,VLOOKUP($A1288,'Class-9'!$B$9:$GA$108,178,0)))</f>
        <v>0/100</v>
      </c>
      <c r="G1316" s="1264"/>
      <c r="H1316" s="491">
        <f>IF($J1291="TC",0,IF($J1291="Nso",0,VLOOKUP($A1288,'Class-9'!$B$9:$GA$108,124,0)))</f>
        <v>0</v>
      </c>
      <c r="I1316" s="1181"/>
      <c r="J1316" s="1182"/>
      <c r="K1316" s="1182"/>
      <c r="L1316" s="1182"/>
      <c r="M1316" s="1182"/>
      <c r="N1316" s="1182"/>
      <c r="O1316" s="1183"/>
    </row>
    <row r="1317" spans="1:15" s="489" customFormat="1" ht="28.5" customHeight="1">
      <c r="A1317" s="1084"/>
      <c r="B1317" s="488"/>
      <c r="C1317" s="1184" t="str">
        <f>'Class-9'!$DV$3</f>
        <v>ART EDUCATION</v>
      </c>
      <c r="D1317" s="1185"/>
      <c r="E1317" s="1185"/>
      <c r="F1317" s="1263" t="str">
        <f>IF($J1290="TC",0,IF($J1290="Nso",0,VLOOKUP($A1288,'Class-9'!$B$9:$GA$108,182,0)))</f>
        <v>0/100</v>
      </c>
      <c r="G1317" s="1264"/>
      <c r="H1317" s="491">
        <f>IF($J1290="TC",0,IF($J1290="Nso",0,VLOOKUP($A1288,'Class-9'!$B$9:$GA$108,130,0)))</f>
        <v>0</v>
      </c>
      <c r="I1317" s="1237" t="s">
        <v>95</v>
      </c>
      <c r="J1317" s="1221"/>
      <c r="K1317" s="1221"/>
      <c r="L1317" s="1221"/>
      <c r="M1317" s="1221"/>
      <c r="N1317" s="1221"/>
      <c r="O1317" s="1222"/>
    </row>
    <row r="1318" spans="1:15" s="489" customFormat="1" ht="28.5" customHeight="1" thickBot="1">
      <c r="A1318" s="1084"/>
      <c r="B1318" s="488" t="s">
        <v>79</v>
      </c>
      <c r="C1318" s="1238" t="str">
        <f>'Class-9'!$EB$3</f>
        <v>H &amp; C RAJ</v>
      </c>
      <c r="D1318" s="1239"/>
      <c r="E1318" s="1239"/>
      <c r="F1318" s="1251" t="str">
        <f>IF($J1291="TC",0,IF($J1291="Nso",0,VLOOKUP($A1288,'Class-9'!$B$9:$GZ$108,186,0)))</f>
        <v>0/200</v>
      </c>
      <c r="G1318" s="1252"/>
      <c r="H1318" s="492">
        <f>IF($J1291="TC",0,IF($J1291="Nso",0,VLOOKUP($A1288,'Class-9'!$B$9:$GAZ$108,142,0)))</f>
        <v>0</v>
      </c>
      <c r="I1318" s="1237" t="s">
        <v>74</v>
      </c>
      <c r="J1318" s="1221"/>
      <c r="K1318" s="1221"/>
      <c r="L1318" s="1221"/>
      <c r="M1318" s="1221"/>
      <c r="N1318" s="1221"/>
      <c r="O1318" s="1222"/>
    </row>
    <row r="1319" spans="1:15" ht="28.5" customHeight="1">
      <c r="A1319" s="1084"/>
      <c r="B1319" s="49" t="s">
        <v>79</v>
      </c>
      <c r="C1319" s="1209" t="s">
        <v>205</v>
      </c>
      <c r="D1319" s="1210"/>
      <c r="E1319" s="1211"/>
      <c r="F1319" s="1253" t="s">
        <v>206</v>
      </c>
      <c r="G1319" s="1254"/>
      <c r="H1319" s="500" t="s">
        <v>34</v>
      </c>
      <c r="I1319" s="1220" t="s">
        <v>75</v>
      </c>
      <c r="J1319" s="1221"/>
      <c r="K1319" s="1221"/>
      <c r="L1319" s="1221"/>
      <c r="M1319" s="1221"/>
      <c r="N1319" s="1221"/>
      <c r="O1319" s="1222"/>
    </row>
    <row r="1320" spans="1:15" ht="28.5" customHeight="1">
      <c r="A1320" s="1084"/>
      <c r="B1320" s="49" t="s">
        <v>79</v>
      </c>
      <c r="C1320" s="1212"/>
      <c r="D1320" s="1213"/>
      <c r="E1320" s="1214"/>
      <c r="F1320" s="1246" t="s">
        <v>207</v>
      </c>
      <c r="G1320" s="1247"/>
      <c r="H1320" s="501" t="s">
        <v>204</v>
      </c>
      <c r="I1320" s="1225" t="s">
        <v>76</v>
      </c>
      <c r="J1320" s="1226"/>
      <c r="K1320" s="1226"/>
      <c r="L1320" s="1226"/>
      <c r="M1320" s="1226"/>
      <c r="N1320" s="1226"/>
      <c r="O1320" s="1227"/>
    </row>
    <row r="1321" spans="1:15" ht="28.5" customHeight="1">
      <c r="A1321" s="1084"/>
      <c r="B1321" s="49" t="s">
        <v>79</v>
      </c>
      <c r="C1321" s="1212"/>
      <c r="D1321" s="1213"/>
      <c r="E1321" s="1214"/>
      <c r="F1321" s="1246" t="s">
        <v>211</v>
      </c>
      <c r="G1321" s="1247"/>
      <c r="H1321" s="501" t="s">
        <v>69</v>
      </c>
      <c r="I1321" s="1228"/>
      <c r="J1321" s="1229"/>
      <c r="K1321" s="1229"/>
      <c r="L1321" s="1229"/>
      <c r="M1321" s="1229"/>
      <c r="N1321" s="1229"/>
      <c r="O1321" s="1230"/>
    </row>
    <row r="1322" spans="1:15" ht="28.5" customHeight="1">
      <c r="A1322" s="1084"/>
      <c r="B1322" s="49" t="s">
        <v>79</v>
      </c>
      <c r="C1322" s="1212"/>
      <c r="D1322" s="1213"/>
      <c r="E1322" s="1214"/>
      <c r="F1322" s="1246" t="s">
        <v>212</v>
      </c>
      <c r="G1322" s="1247"/>
      <c r="H1322" s="501" t="s">
        <v>70</v>
      </c>
      <c r="I1322" s="1228"/>
      <c r="J1322" s="1229"/>
      <c r="K1322" s="1229"/>
      <c r="L1322" s="1229"/>
      <c r="M1322" s="1229"/>
      <c r="N1322" s="1229"/>
      <c r="O1322" s="1230"/>
    </row>
    <row r="1323" spans="1:15" ht="28.5" customHeight="1">
      <c r="A1323" s="1084"/>
      <c r="B1323" s="49" t="s">
        <v>79</v>
      </c>
      <c r="C1323" s="1212"/>
      <c r="D1323" s="1213"/>
      <c r="E1323" s="1214"/>
      <c r="F1323" s="1246" t="s">
        <v>125</v>
      </c>
      <c r="G1323" s="1247"/>
      <c r="H1323" s="501" t="s">
        <v>72</v>
      </c>
      <c r="I1323" s="1231" t="s">
        <v>96</v>
      </c>
      <c r="J1323" s="1232"/>
      <c r="K1323" s="1232"/>
      <c r="L1323" s="1232"/>
      <c r="M1323" s="1232"/>
      <c r="N1323" s="1232"/>
      <c r="O1323" s="1233"/>
    </row>
    <row r="1324" spans="1:15" ht="28.5" customHeight="1" thickBot="1">
      <c r="A1324" s="1084"/>
      <c r="B1324" s="62" t="s">
        <v>79</v>
      </c>
      <c r="C1324" s="1215"/>
      <c r="D1324" s="1216"/>
      <c r="E1324" s="1217"/>
      <c r="F1324" s="1248" t="s">
        <v>208</v>
      </c>
      <c r="G1324" s="1249"/>
      <c r="H1324" s="502" t="s">
        <v>71</v>
      </c>
      <c r="I1324" s="1234"/>
      <c r="J1324" s="1235"/>
      <c r="K1324" s="1235"/>
      <c r="L1324" s="1235"/>
      <c r="M1324" s="1235"/>
      <c r="N1324" s="1235"/>
      <c r="O1324" s="1236"/>
    </row>
    <row r="1325" spans="1:15" ht="117.75" customHeight="1" thickTop="1">
      <c r="A1325" s="1250"/>
      <c r="B1325" s="1250"/>
      <c r="C1325" s="1250"/>
      <c r="D1325" s="1250"/>
      <c r="E1325" s="1250"/>
      <c r="F1325" s="1250"/>
      <c r="G1325" s="1250"/>
      <c r="H1325" s="1250"/>
      <c r="I1325" s="1250"/>
      <c r="J1325" s="1250"/>
      <c r="K1325" s="1250"/>
      <c r="L1325" s="1250"/>
      <c r="M1325" s="1250"/>
      <c r="N1325" s="1250"/>
      <c r="O1325" s="1250"/>
    </row>
    <row r="1326" spans="1:15">
      <c r="B1326" s="505"/>
      <c r="C1326" s="506"/>
      <c r="D1326" s="506"/>
      <c r="E1326" s="506"/>
      <c r="F1326" s="506"/>
      <c r="G1326" s="506"/>
      <c r="H1326" s="506"/>
      <c r="I1326" s="506"/>
      <c r="J1326" s="506"/>
      <c r="K1326" s="506"/>
      <c r="L1326" s="506"/>
      <c r="M1326" s="506"/>
      <c r="N1326" s="506"/>
      <c r="O1326" s="506"/>
    </row>
    <row r="1327" spans="1:15" ht="24.75" customHeight="1" thickBot="1">
      <c r="A1327" s="504">
        <f>A1288+1</f>
        <v>35</v>
      </c>
      <c r="B1327" s="1083" t="s">
        <v>56</v>
      </c>
      <c r="C1327" s="1083"/>
      <c r="D1327" s="1083"/>
      <c r="E1327" s="1083"/>
      <c r="F1327" s="1083"/>
      <c r="G1327" s="1083"/>
      <c r="H1327" s="1083"/>
      <c r="I1327" s="1083"/>
      <c r="J1327" s="1083"/>
      <c r="K1327" s="1083"/>
      <c r="L1327" s="1083"/>
      <c r="M1327" s="1083"/>
      <c r="N1327" s="1083"/>
      <c r="O1327" s="1083"/>
    </row>
    <row r="1328" spans="1:15" ht="68.25" customHeight="1" thickTop="1">
      <c r="A1328" s="1084"/>
      <c r="B1328" s="1085"/>
      <c r="C1328" s="1086"/>
      <c r="D1328" s="1089" t="str">
        <f>Master!$E$8</f>
        <v>Govt. Sr. Secondary School Raimalwada</v>
      </c>
      <c r="E1328" s="1090"/>
      <c r="F1328" s="1090"/>
      <c r="G1328" s="1090"/>
      <c r="H1328" s="1090"/>
      <c r="I1328" s="1090"/>
      <c r="J1328" s="1090"/>
      <c r="K1328" s="1090"/>
      <c r="L1328" s="1090"/>
      <c r="M1328" s="1090"/>
      <c r="N1328" s="1090"/>
      <c r="O1328" s="1091"/>
    </row>
    <row r="1329" spans="1:16" ht="36" customHeight="1" thickBot="1">
      <c r="A1329" s="1084"/>
      <c r="B1329" s="1087"/>
      <c r="C1329" s="1088"/>
      <c r="D1329" s="1092" t="str">
        <f>Master!$E$11</f>
        <v>P.S.-Bapini (Jodhpur)</v>
      </c>
      <c r="E1329" s="1093"/>
      <c r="F1329" s="1093"/>
      <c r="G1329" s="1093"/>
      <c r="H1329" s="1093"/>
      <c r="I1329" s="1093"/>
      <c r="J1329" s="1093"/>
      <c r="K1329" s="1093"/>
      <c r="L1329" s="1093"/>
      <c r="M1329" s="1093"/>
      <c r="N1329" s="1093"/>
      <c r="O1329" s="1094"/>
    </row>
    <row r="1330" spans="1:16" ht="36" customHeight="1">
      <c r="A1330" s="1084"/>
      <c r="B1330" s="352"/>
      <c r="C1330" s="1095" t="s">
        <v>188</v>
      </c>
      <c r="D1330" s="1096"/>
      <c r="E1330" s="1096"/>
      <c r="F1330" s="1096"/>
      <c r="G1330" s="1097"/>
      <c r="H1330" s="1104" t="s">
        <v>161</v>
      </c>
      <c r="I1330" s="1104"/>
      <c r="J1330" s="1107">
        <f>VLOOKUP($A1327,'Class-9'!$B$9:$K$108,6)</f>
        <v>0</v>
      </c>
      <c r="K1330" s="1108"/>
      <c r="L1330" s="1113" t="s">
        <v>77</v>
      </c>
      <c r="M1330" s="1114"/>
      <c r="N1330" s="1115" t="str">
        <f>Master!$E$14</f>
        <v>08151106901</v>
      </c>
      <c r="O1330" s="1116"/>
    </row>
    <row r="1331" spans="1:16" ht="36" customHeight="1">
      <c r="A1331" s="1084"/>
      <c r="B1331" s="47"/>
      <c r="C1331" s="1098"/>
      <c r="D1331" s="1099"/>
      <c r="E1331" s="1099"/>
      <c r="F1331" s="1099"/>
      <c r="G1331" s="1100"/>
      <c r="H1331" s="1105"/>
      <c r="I1331" s="1105"/>
      <c r="J1331" s="1109"/>
      <c r="K1331" s="1110"/>
      <c r="L1331" s="1071" t="s">
        <v>73</v>
      </c>
      <c r="M1331" s="1072"/>
      <c r="N1331" s="1072"/>
      <c r="O1331" s="1073"/>
      <c r="P1331" s="165" t="s">
        <v>196</v>
      </c>
    </row>
    <row r="1332" spans="1:16" ht="36" customHeight="1" thickBot="1">
      <c r="A1332" s="1084"/>
      <c r="B1332" s="47"/>
      <c r="C1332" s="1101"/>
      <c r="D1332" s="1102"/>
      <c r="E1332" s="1102"/>
      <c r="F1332" s="1102"/>
      <c r="G1332" s="1103"/>
      <c r="H1332" s="1106"/>
      <c r="I1332" s="1106"/>
      <c r="J1332" s="1111"/>
      <c r="K1332" s="1112"/>
      <c r="L1332" s="1074" t="s">
        <v>57</v>
      </c>
      <c r="M1332" s="1075"/>
      <c r="N1332" s="1076" t="str">
        <f>Master!$E$6</f>
        <v>2021-22</v>
      </c>
      <c r="O1332" s="1077"/>
    </row>
    <row r="1333" spans="1:16" ht="42.75" customHeight="1">
      <c r="A1333" s="1084"/>
      <c r="B1333" s="49" t="s">
        <v>79</v>
      </c>
      <c r="C1333" s="1255" t="s">
        <v>22</v>
      </c>
      <c r="D1333" s="1256"/>
      <c r="E1333" s="1256"/>
      <c r="F1333" s="1257"/>
      <c r="G1333" s="485" t="s">
        <v>186</v>
      </c>
      <c r="H1333" s="1258">
        <f>VLOOKUP($A1327,'Class-9'!$B$9:$EX$108,4,0)</f>
        <v>0</v>
      </c>
      <c r="I1333" s="1258"/>
      <c r="J1333" s="1258"/>
      <c r="K1333" s="1258"/>
      <c r="L1333" s="1258"/>
      <c r="M1333" s="1258"/>
      <c r="N1333" s="1258"/>
      <c r="O1333" s="1259"/>
    </row>
    <row r="1334" spans="1:16" ht="42.75" customHeight="1">
      <c r="A1334" s="1084"/>
      <c r="B1334" s="49" t="s">
        <v>79</v>
      </c>
      <c r="C1334" s="1260" t="s">
        <v>24</v>
      </c>
      <c r="D1334" s="1261"/>
      <c r="E1334" s="1261"/>
      <c r="F1334" s="1262"/>
      <c r="G1334" s="486" t="s">
        <v>186</v>
      </c>
      <c r="H1334" s="1265">
        <f>VLOOKUP($A1327,'Class-9'!$B$9:$EX$108,7,0)</f>
        <v>0</v>
      </c>
      <c r="I1334" s="1265"/>
      <c r="J1334" s="1265"/>
      <c r="K1334" s="1265"/>
      <c r="L1334" s="1265"/>
      <c r="M1334" s="1265"/>
      <c r="N1334" s="1265"/>
      <c r="O1334" s="1266"/>
    </row>
    <row r="1335" spans="1:16" ht="42.75" customHeight="1">
      <c r="A1335" s="1084"/>
      <c r="B1335" s="49" t="s">
        <v>79</v>
      </c>
      <c r="C1335" s="1260" t="s">
        <v>25</v>
      </c>
      <c r="D1335" s="1261"/>
      <c r="E1335" s="1261"/>
      <c r="F1335" s="1262"/>
      <c r="G1335" s="486" t="s">
        <v>186</v>
      </c>
      <c r="H1335" s="1265">
        <f>VLOOKUP($A1327,'Class-9'!$B$9:$EX$108,8,0)</f>
        <v>0</v>
      </c>
      <c r="I1335" s="1265"/>
      <c r="J1335" s="1265"/>
      <c r="K1335" s="1265"/>
      <c r="L1335" s="1265"/>
      <c r="M1335" s="1265"/>
      <c r="N1335" s="1265"/>
      <c r="O1335" s="1266"/>
    </row>
    <row r="1336" spans="1:16" ht="42.75" customHeight="1">
      <c r="A1336" s="1084"/>
      <c r="B1336" s="49" t="s">
        <v>79</v>
      </c>
      <c r="C1336" s="1260" t="s">
        <v>58</v>
      </c>
      <c r="D1336" s="1261"/>
      <c r="E1336" s="1261"/>
      <c r="F1336" s="1262"/>
      <c r="G1336" s="486" t="s">
        <v>186</v>
      </c>
      <c r="H1336" s="1265">
        <f>VLOOKUP($A1327,'Class-9'!$B$9:$EX$108,9,0)</f>
        <v>0</v>
      </c>
      <c r="I1336" s="1265"/>
      <c r="J1336" s="1265"/>
      <c r="K1336" s="1265"/>
      <c r="L1336" s="1265"/>
      <c r="M1336" s="1265"/>
      <c r="N1336" s="1265"/>
      <c r="O1336" s="1266"/>
    </row>
    <row r="1337" spans="1:16" ht="42.75" customHeight="1">
      <c r="A1337" s="1084"/>
      <c r="B1337" s="49" t="s">
        <v>79</v>
      </c>
      <c r="C1337" s="1260" t="s">
        <v>59</v>
      </c>
      <c r="D1337" s="1261"/>
      <c r="E1337" s="1261"/>
      <c r="F1337" s="1262"/>
      <c r="G1337" s="486" t="s">
        <v>186</v>
      </c>
      <c r="H1337" s="1281" t="str">
        <f>CONCATENATE('Class-9'!$G$4,'Class-9'!$J$4)</f>
        <v>9(A)</v>
      </c>
      <c r="I1337" s="1265"/>
      <c r="J1337" s="1265"/>
      <c r="K1337" s="1265"/>
      <c r="L1337" s="1265"/>
      <c r="M1337" s="1265"/>
      <c r="N1337" s="1265"/>
      <c r="O1337" s="1266"/>
    </row>
    <row r="1338" spans="1:16" ht="42.75" customHeight="1" thickBot="1">
      <c r="A1338" s="1084"/>
      <c r="B1338" s="49" t="s">
        <v>79</v>
      </c>
      <c r="C1338" s="1282" t="s">
        <v>27</v>
      </c>
      <c r="D1338" s="1283"/>
      <c r="E1338" s="1283"/>
      <c r="F1338" s="1284"/>
      <c r="G1338" s="487" t="s">
        <v>186</v>
      </c>
      <c r="H1338" s="1285">
        <f>VLOOKUP($A1327,'Class-9'!$B$9:$EX$108,10,0)</f>
        <v>0</v>
      </c>
      <c r="I1338" s="1285"/>
      <c r="J1338" s="1285"/>
      <c r="K1338" s="1285"/>
      <c r="L1338" s="1285"/>
      <c r="M1338" s="1285"/>
      <c r="N1338" s="1285"/>
      <c r="O1338" s="1286"/>
    </row>
    <row r="1339" spans="1:16" ht="42.75" customHeight="1">
      <c r="A1339" s="1084"/>
      <c r="B1339" s="60" t="s">
        <v>79</v>
      </c>
      <c r="C1339" s="1287" t="s">
        <v>60</v>
      </c>
      <c r="D1339" s="1288"/>
      <c r="E1339" s="1267" t="s">
        <v>83</v>
      </c>
      <c r="F1339" s="1267" t="s">
        <v>84</v>
      </c>
      <c r="G1339" s="1274" t="s">
        <v>33</v>
      </c>
      <c r="H1339" s="1276" t="s">
        <v>61</v>
      </c>
      <c r="I1339" s="1276"/>
      <c r="J1339" s="1277"/>
      <c r="K1339" s="1278" t="s">
        <v>100</v>
      </c>
      <c r="L1339" s="1279"/>
      <c r="M1339" s="1280"/>
      <c r="N1339" s="1267" t="s">
        <v>91</v>
      </c>
      <c r="O1339" s="1269" t="s">
        <v>209</v>
      </c>
    </row>
    <row r="1340" spans="1:16" ht="42.75" customHeight="1">
      <c r="A1340" s="1084"/>
      <c r="B1340" s="60"/>
      <c r="C1340" s="1289"/>
      <c r="D1340" s="1290"/>
      <c r="E1340" s="1268"/>
      <c r="F1340" s="1268"/>
      <c r="G1340" s="1275"/>
      <c r="H1340" s="479" t="s">
        <v>32</v>
      </c>
      <c r="I1340" s="480" t="s">
        <v>199</v>
      </c>
      <c r="J1340" s="481" t="s">
        <v>33</v>
      </c>
      <c r="K1340" s="479" t="s">
        <v>32</v>
      </c>
      <c r="L1340" s="480" t="s">
        <v>199</v>
      </c>
      <c r="M1340" s="481" t="s">
        <v>33</v>
      </c>
      <c r="N1340" s="1268"/>
      <c r="O1340" s="1270"/>
    </row>
    <row r="1341" spans="1:16" ht="42.75" customHeight="1" thickBot="1">
      <c r="A1341" s="1084"/>
      <c r="B1341" s="60" t="s">
        <v>79</v>
      </c>
      <c r="C1341" s="1272" t="s">
        <v>62</v>
      </c>
      <c r="D1341" s="1273"/>
      <c r="E1341" s="346">
        <f>'Class-9'!$L$7</f>
        <v>20</v>
      </c>
      <c r="F1341" s="346">
        <f>'Class-9'!$M$7</f>
        <v>20</v>
      </c>
      <c r="G1341" s="348">
        <f>SUM(E1341:F1341)</f>
        <v>40</v>
      </c>
      <c r="H1341" s="346">
        <f>'Class-9'!$O$7</f>
        <v>48</v>
      </c>
      <c r="I1341" s="346">
        <f>'Class-9'!$P$7</f>
        <v>12</v>
      </c>
      <c r="J1341" s="348">
        <f>SUM(H1341:I1341)</f>
        <v>60</v>
      </c>
      <c r="K1341" s="346">
        <f>'Class-9'!$R$7</f>
        <v>80</v>
      </c>
      <c r="L1341" s="346">
        <f>'Class-9'!$S$7</f>
        <v>20</v>
      </c>
      <c r="M1341" s="348">
        <f>SUM(K1341:L1341)</f>
        <v>100</v>
      </c>
      <c r="N1341" s="191">
        <f>SUM(G1341,J1341,M1341)</f>
        <v>200</v>
      </c>
      <c r="O1341" s="1271"/>
    </row>
    <row r="1342" spans="1:16" ht="42.75" customHeight="1">
      <c r="A1342" s="1084"/>
      <c r="B1342" s="60" t="s">
        <v>79</v>
      </c>
      <c r="C1342" s="1141" t="str">
        <f>'Class-9'!$L$3</f>
        <v>HINDI</v>
      </c>
      <c r="D1342" s="1142"/>
      <c r="E1342" s="493">
        <f>IF($J1330="TC",0,IF($J1330="Nso",0,VLOOKUP($A1327,'Class-9'!$B$9:$EX$108,11,0)))</f>
        <v>0</v>
      </c>
      <c r="F1342" s="493">
        <f>IF($J1330="TC",0,IF($J1330="Nso",0,VLOOKUP($A1327,'Class-9'!$B$9:$EX$108,12,0)))</f>
        <v>0</v>
      </c>
      <c r="G1342" s="494">
        <f>E1342+F1342</f>
        <v>0</v>
      </c>
      <c r="H1342" s="493">
        <f>IF($J1330="TC",0,IF($J1330="Nso",0,VLOOKUP($A1327,'Class-9'!$B$9:$EX$108,14,0)))</f>
        <v>0</v>
      </c>
      <c r="I1342" s="493">
        <f>IF($J1330="TC",0,IF($J1330="Nso",0,VLOOKUP($A1327,'Class-9'!$B$9:$EX$108,15,0)))</f>
        <v>0</v>
      </c>
      <c r="J1342" s="494">
        <f>H1342+I1342</f>
        <v>0</v>
      </c>
      <c r="K1342" s="493">
        <f>IF($J1330="TC",0,IF($J1330="Nso",0,VLOOKUP($A1327,'Class-9'!$B$9:$EX$108,17,0)))</f>
        <v>0</v>
      </c>
      <c r="L1342" s="493">
        <f>IF($J1330="Nso",0,VLOOKUP($A1327,'Class-9'!$B$9:$EX$108,18,0))</f>
        <v>0</v>
      </c>
      <c r="M1342" s="494">
        <f>K1342+L1342</f>
        <v>0</v>
      </c>
      <c r="N1342" s="493">
        <f>G1342+J1342+M1342</f>
        <v>0</v>
      </c>
      <c r="O1342" s="495" t="str">
        <f>IF($J1330="TC",0,IF($J1330="Nso",0,VLOOKUP($A1327,'Class-9'!$B$9:$EX$108,24,0)))</f>
        <v/>
      </c>
    </row>
    <row r="1343" spans="1:16" ht="42.75" customHeight="1">
      <c r="A1343" s="1084"/>
      <c r="B1343" s="60" t="s">
        <v>79</v>
      </c>
      <c r="C1343" s="1143" t="str">
        <f>'Class-9'!$Z$3</f>
        <v>ENGLISH</v>
      </c>
      <c r="D1343" s="1144"/>
      <c r="E1343" s="493">
        <f>IF($J1330="TC",0,IF($J1330="Nso",0,VLOOKUP($A1327,'Class-9'!$B$9:$EX$108,25,0)))</f>
        <v>0</v>
      </c>
      <c r="F1343" s="493">
        <f>IF($J1330="TC",0,IF($J1330="Nso",0,VLOOKUP($A1327,'Class-9'!$B$9:$EX$108,26,0)))</f>
        <v>0</v>
      </c>
      <c r="G1343" s="496">
        <f t="shared" ref="G1343:G1347" si="136">E1343+F1343</f>
        <v>0</v>
      </c>
      <c r="H1343" s="497">
        <f>IF($J1330="TC",0,IF($J1330="Nso",0,VLOOKUP($A1327,'Class-9'!$B$9:$EX$108,28,0)))</f>
        <v>0</v>
      </c>
      <c r="I1343" s="493">
        <f>IF($J1330="TC",0,IF($J1330="Nso",0,VLOOKUP($A1327,'Class-9'!$B$9:$EX$108,29,0)))</f>
        <v>0</v>
      </c>
      <c r="J1343" s="496">
        <f t="shared" ref="J1343:J1347" si="137">H1343+I1343</f>
        <v>0</v>
      </c>
      <c r="K1343" s="493">
        <f>IF($J1330="TC",0,IF($J1330="Nso",0,VLOOKUP($A1327,'Class-9'!$B$9:$EX$108,31,0)))</f>
        <v>0</v>
      </c>
      <c r="L1343" s="493">
        <f>IF($J1330="Nso",0,VLOOKUP($A1327,'Class-9'!$B$9:$EX$108,32,0))</f>
        <v>0</v>
      </c>
      <c r="M1343" s="496">
        <f t="shared" ref="M1343:M1347" si="138">K1343+L1343</f>
        <v>0</v>
      </c>
      <c r="N1343" s="493">
        <f t="shared" ref="N1343:N1347" si="139">G1343+J1343+M1343</f>
        <v>0</v>
      </c>
      <c r="O1343" s="495" t="str">
        <f>IF($J1330="TC",0,IF($J1330="Nso",0,VLOOKUP($A1327,'Class-9'!$B$9:$EX$108,38,0)))</f>
        <v/>
      </c>
    </row>
    <row r="1344" spans="1:16" ht="42.75" customHeight="1">
      <c r="A1344" s="1084"/>
      <c r="B1344" s="60" t="s">
        <v>79</v>
      </c>
      <c r="C1344" s="1143" t="str">
        <f>'Class-9'!$AN$3</f>
        <v>SANSKRIT</v>
      </c>
      <c r="D1344" s="1144"/>
      <c r="E1344" s="493">
        <f>IF($J1330="TC",0,IF($J1330="Nso",0,VLOOKUP($A1327,'Class-9'!$B$9:$EX$108,39,0)))</f>
        <v>0</v>
      </c>
      <c r="F1344" s="493">
        <f>IF($J1330="TC",0,IF($J1330="TC",0,IF($J1330="Nso",0,VLOOKUP($A1327,'Class-9'!$B$9:$EX$108,40,0))))</f>
        <v>0</v>
      </c>
      <c r="G1344" s="496">
        <f t="shared" si="136"/>
        <v>0</v>
      </c>
      <c r="H1344" s="497">
        <f>IF($J1330="TC",0,IF($J1330="Nso",0,VLOOKUP($A1327,'Class-9'!$B$9:$EX$108,42,0)))</f>
        <v>0</v>
      </c>
      <c r="I1344" s="493">
        <f>IF($J1330="TC",0,IF($J1330="Nso",0,VLOOKUP($A1327,'Class-9'!$B$9:$EX$108,43,0)))</f>
        <v>0</v>
      </c>
      <c r="J1344" s="496">
        <f t="shared" si="137"/>
        <v>0</v>
      </c>
      <c r="K1344" s="493">
        <f>IF($J1330="TC",0,IF($J1330="Nso",0,VLOOKUP($A1327,'Class-9'!$B$9:$EX$108,45,0)))</f>
        <v>0</v>
      </c>
      <c r="L1344" s="493">
        <f>IF($J1330="Nso",0,VLOOKUP($A1327,'Class-9'!$B$9:$EX$108,46,0))</f>
        <v>0</v>
      </c>
      <c r="M1344" s="496">
        <f t="shared" si="138"/>
        <v>0</v>
      </c>
      <c r="N1344" s="493">
        <f t="shared" si="139"/>
        <v>0</v>
      </c>
      <c r="O1344" s="495" t="str">
        <f>IF($J1330="TC",0,IF($J1330="Nso",0,VLOOKUP($A1327,'Class-9'!$B$9:$EX$108,52,0)))</f>
        <v/>
      </c>
    </row>
    <row r="1345" spans="1:15" ht="42.75" customHeight="1">
      <c r="A1345" s="1084"/>
      <c r="B1345" s="60" t="s">
        <v>79</v>
      </c>
      <c r="C1345" s="1143" t="str">
        <f>'Class-9'!$BB$3</f>
        <v>SCIENCE</v>
      </c>
      <c r="D1345" s="1144"/>
      <c r="E1345" s="493">
        <f>IF($J1330="TC",0,IF($J1330="Nso",0,VLOOKUP($A1327,'Class-9'!$B$9:$EX$108,53,0)))</f>
        <v>0</v>
      </c>
      <c r="F1345" s="493">
        <f>IF($J1330="TC",0,IF($J1330="Nso",0,VLOOKUP($A1327,'Class-9'!$B$9:$EX$108,54,0)))</f>
        <v>0</v>
      </c>
      <c r="G1345" s="496">
        <f t="shared" si="136"/>
        <v>0</v>
      </c>
      <c r="H1345" s="497">
        <f>IF($J1330="TC",0,IF($J1330="Nso",0,VLOOKUP($A1327,'Class-9'!$B$9:$EX$108,56,0)))</f>
        <v>0</v>
      </c>
      <c r="I1345" s="493">
        <f>IF($J1330="TC",0,IF($J1330="Nso",0,VLOOKUP($A1327,'Class-9'!$B$9:$EX$108,57,0)))</f>
        <v>0</v>
      </c>
      <c r="J1345" s="496">
        <f t="shared" si="137"/>
        <v>0</v>
      </c>
      <c r="K1345" s="493">
        <f>IF($J1330="TC",0,IF($J1330="Nso",0,VLOOKUP($A1327,'Class-9'!$B$9:$EX$108,59,0)))</f>
        <v>0</v>
      </c>
      <c r="L1345" s="493">
        <f>IF($J1330="Nso",0,VLOOKUP($A1327,'Class-9'!$B$9:$EX$108,60,0))</f>
        <v>0</v>
      </c>
      <c r="M1345" s="496">
        <f t="shared" si="138"/>
        <v>0</v>
      </c>
      <c r="N1345" s="493">
        <f t="shared" si="139"/>
        <v>0</v>
      </c>
      <c r="O1345" s="495" t="str">
        <f>IF($J1330="TC",0,IF($J1330="Nso",0,VLOOKUP($A1327,'Class-9'!$B$9:$EX$108,66,0)))</f>
        <v/>
      </c>
    </row>
    <row r="1346" spans="1:15" ht="42.75" customHeight="1">
      <c r="A1346" s="1084"/>
      <c r="B1346" s="60" t="s">
        <v>79</v>
      </c>
      <c r="C1346" s="1143" t="str">
        <f>'Class-9'!$BP$3</f>
        <v>MATHEMATICS</v>
      </c>
      <c r="D1346" s="1144"/>
      <c r="E1346" s="493">
        <f>IF($J1330="TC",0,IF($J1330="Nso",0,VLOOKUP($A1327,'Class-9'!$B$9:$EX$108,67,0)))</f>
        <v>0</v>
      </c>
      <c r="F1346" s="493">
        <f>IF($J1330="TC",0,IF($J1330="Nso",0,VLOOKUP($A1327,'Class-9'!$B$9:$EX$108,68,0)))</f>
        <v>0</v>
      </c>
      <c r="G1346" s="496">
        <f t="shared" si="136"/>
        <v>0</v>
      </c>
      <c r="H1346" s="497">
        <f>IF($J1330="TC",0,IF($J1330="Nso",0,VLOOKUP($A1327,'Class-9'!$B$9:$EX$108,70,0)))</f>
        <v>0</v>
      </c>
      <c r="I1346" s="493">
        <f>IF($J1330="TC",0,IF($J1330="Nso",0,VLOOKUP($A1327,'Class-9'!$B$9:$EX$108,71,0)))</f>
        <v>0</v>
      </c>
      <c r="J1346" s="496">
        <f t="shared" si="137"/>
        <v>0</v>
      </c>
      <c r="K1346" s="493">
        <f>IF($J1330="TC",0,IF($J1330="Nso",0,VLOOKUP($A1327,'Class-9'!$B$9:$EX$108,73,0)))</f>
        <v>0</v>
      </c>
      <c r="L1346" s="493">
        <f>IF($J1330="Nso",0,VLOOKUP($A1327,'Class-9'!$B$9:$EX$108,74,0))</f>
        <v>0</v>
      </c>
      <c r="M1346" s="496">
        <f t="shared" si="138"/>
        <v>0</v>
      </c>
      <c r="N1346" s="493">
        <f t="shared" si="139"/>
        <v>0</v>
      </c>
      <c r="O1346" s="495" t="str">
        <f>IF($J1330="TC",0,IF($J1330="Nso",0,VLOOKUP($A1327,'Class-9'!$B$9:$EX$108,80,0)))</f>
        <v/>
      </c>
    </row>
    <row r="1347" spans="1:15" ht="42.75" customHeight="1" thickBot="1">
      <c r="A1347" s="1084"/>
      <c r="B1347" s="60" t="s">
        <v>79</v>
      </c>
      <c r="C1347" s="1117" t="str">
        <f>'Class-9'!$CD$3</f>
        <v>SOCIAL SCIENCE</v>
      </c>
      <c r="D1347" s="1118"/>
      <c r="E1347" s="493">
        <f>IF($J1330="TC",0,IF($J1330="Nso",0,VLOOKUP($A1327,'Class-9'!$B$9:$EX$108,81,0)))</f>
        <v>0</v>
      </c>
      <c r="F1347" s="493">
        <f>IF($J1330="TC",0,IF($J1330="Nso",0,VLOOKUP($A1327,'Class-9'!$B$9:$EX$108,82,0)))</f>
        <v>0</v>
      </c>
      <c r="G1347" s="498">
        <f t="shared" si="136"/>
        <v>0</v>
      </c>
      <c r="H1347" s="499">
        <f>IF($J1330="TC",0,IF($J1330="Nso",0,VLOOKUP($A1327,'Class-9'!$B$9:$EX$108,84,0)))</f>
        <v>0</v>
      </c>
      <c r="I1347" s="493">
        <f>IF($J1330="TC",0,IF($J1330="Nso",0,VLOOKUP($A1327,'Class-9'!$B$9:$EX$108,85,0)))</f>
        <v>0</v>
      </c>
      <c r="J1347" s="498">
        <f t="shared" si="137"/>
        <v>0</v>
      </c>
      <c r="K1347" s="493">
        <f>IF($J1330="TC",0,IF($J1330="Nso",0,VLOOKUP($A1327,'Class-9'!$B$9:$EX$108,87,0)))</f>
        <v>0</v>
      </c>
      <c r="L1347" s="493">
        <f>IF($J1330="Nso",0,VLOOKUP($A1327,'Class-9'!$B$9:$EX$108,88,0))</f>
        <v>0</v>
      </c>
      <c r="M1347" s="498">
        <f t="shared" si="138"/>
        <v>0</v>
      </c>
      <c r="N1347" s="493">
        <f t="shared" si="139"/>
        <v>0</v>
      </c>
      <c r="O1347" s="495" t="str">
        <f>IF($J1330="TC",0,IF($J1330="Nso",0,VLOOKUP($A1327,'Class-9'!$B$9:$EX$108,94,0)))</f>
        <v/>
      </c>
    </row>
    <row r="1348" spans="1:15" ht="36" customHeight="1">
      <c r="A1348" s="1084"/>
      <c r="B1348" s="60" t="s">
        <v>79</v>
      </c>
      <c r="C1348" s="1119" t="s">
        <v>92</v>
      </c>
      <c r="D1348" s="1120"/>
      <c r="E1348" s="1121"/>
      <c r="F1348" s="1125" t="s">
        <v>93</v>
      </c>
      <c r="G1348" s="1126"/>
      <c r="H1348" s="1127" t="s">
        <v>94</v>
      </c>
      <c r="I1348" s="1128"/>
      <c r="J1348" s="1129" t="s">
        <v>47</v>
      </c>
      <c r="K1348" s="1130"/>
      <c r="L1348" s="350" t="s">
        <v>114</v>
      </c>
      <c r="M1348" s="1131" t="s">
        <v>45</v>
      </c>
      <c r="N1348" s="1132"/>
      <c r="O1348" s="61" t="s">
        <v>49</v>
      </c>
    </row>
    <row r="1349" spans="1:15" ht="36" customHeight="1" thickBot="1">
      <c r="A1349" s="1084"/>
      <c r="B1349" s="60" t="s">
        <v>79</v>
      </c>
      <c r="C1349" s="1122"/>
      <c r="D1349" s="1123"/>
      <c r="E1349" s="1124"/>
      <c r="F1349" s="1133">
        <f>IF($J1330="TC",0,IF($J1330="Nso",0,VLOOKUP($A1327,'Class-9'!$B$9:$EX$108,146,0)))</f>
        <v>0</v>
      </c>
      <c r="G1349" s="1134"/>
      <c r="H1349" s="1133">
        <f>IF($J1330="TC",0,IF($J1330="Nso",0,VLOOKUP($A1327,'Class-9'!$B$9:$EX$108,147,0)))</f>
        <v>0</v>
      </c>
      <c r="I1349" s="1134"/>
      <c r="J1349" s="1135">
        <f>IF($J1330="TC",0,IF($J1330="Nso",0,VLOOKUP($A1327,'Class-9'!$B$9:$EX$108,148,0)))</f>
        <v>0</v>
      </c>
      <c r="K1349" s="1136"/>
      <c r="L1349" s="349" t="str">
        <f>IF($J1330="TC",0,IF($J1330="Nso",0,VLOOKUP($A1327,'Class-9'!$B$9:$EX$108,149,0)))</f>
        <v/>
      </c>
      <c r="M1349" s="1137" t="str">
        <f>IF($J1330="TC","TC",IF($J1330="Nso","NSO",VLOOKUP($A1327,'Class-9'!$B$9:$EX$108,150,0)))</f>
        <v/>
      </c>
      <c r="N1349" s="1138"/>
      <c r="O1349" s="123" t="str">
        <f>IF($J1330="Nso",0,VLOOKUP($A1327,'Class-9'!$B$9:$EX$108,152,0))</f>
        <v/>
      </c>
    </row>
    <row r="1350" spans="1:15" ht="36" customHeight="1">
      <c r="A1350" s="1084"/>
      <c r="B1350" s="60" t="s">
        <v>79</v>
      </c>
      <c r="C1350" s="1186" t="s">
        <v>65</v>
      </c>
      <c r="D1350" s="1187"/>
      <c r="E1350" s="1187"/>
      <c r="F1350" s="1187"/>
      <c r="G1350" s="1187"/>
      <c r="H1350" s="1188"/>
      <c r="I1350" s="1189" t="s">
        <v>66</v>
      </c>
      <c r="J1350" s="1190"/>
      <c r="K1350" s="1190"/>
      <c r="L1350" s="124">
        <f>VLOOKUP($A1327,'Class-9'!$B$9:$EX$108,143,0)</f>
        <v>0</v>
      </c>
      <c r="M1350" s="1191" t="s">
        <v>126</v>
      </c>
      <c r="N1350" s="1192"/>
      <c r="O1350" s="1193"/>
    </row>
    <row r="1351" spans="1:15" ht="36" customHeight="1" thickBot="1">
      <c r="A1351" s="1084"/>
      <c r="B1351" s="60" t="s">
        <v>79</v>
      </c>
      <c r="C1351" s="1194" t="s">
        <v>60</v>
      </c>
      <c r="D1351" s="1195"/>
      <c r="E1351" s="1195"/>
      <c r="F1351" s="1196" t="s">
        <v>197</v>
      </c>
      <c r="G1351" s="1196"/>
      <c r="H1351" s="351" t="s">
        <v>53</v>
      </c>
      <c r="I1351" s="1197" t="s">
        <v>67</v>
      </c>
      <c r="J1351" s="1198"/>
      <c r="K1351" s="1198"/>
      <c r="L1351" s="174">
        <f>VLOOKUP($A1327,'Class-9'!$B$9:$EX$108,144,0)</f>
        <v>0</v>
      </c>
      <c r="M1351" s="1199" t="str">
        <f>IF($J1330="TC",0,IF($J1330="Nso",0,VLOOKUP($A1327,'Class-9'!$B$9:$EX$108,145,0)))</f>
        <v/>
      </c>
      <c r="N1351" s="1200"/>
      <c r="O1351" s="1201"/>
    </row>
    <row r="1352" spans="1:15" ht="36" customHeight="1">
      <c r="A1352" s="1084"/>
      <c r="B1352" s="60" t="s">
        <v>79</v>
      </c>
      <c r="C1352" s="1194"/>
      <c r="D1352" s="1195"/>
      <c r="E1352" s="1195"/>
      <c r="F1352" s="1196"/>
      <c r="G1352" s="1196"/>
      <c r="H1352" s="490" t="s">
        <v>203</v>
      </c>
      <c r="I1352" s="1202" t="s">
        <v>68</v>
      </c>
      <c r="J1352" s="1203"/>
      <c r="K1352" s="1203"/>
      <c r="L1352" s="1204">
        <f>IF($J1330="TC","Transferred",IF($J1330="Nso","NameSeparated",VLOOKUP($A1327,'Class-9'!$B$9:$EX$108,153,0)))</f>
        <v>0</v>
      </c>
      <c r="M1352" s="1204"/>
      <c r="N1352" s="1204"/>
      <c r="O1352" s="1205"/>
    </row>
    <row r="1353" spans="1:15" s="489" customFormat="1" ht="28.5" customHeight="1">
      <c r="A1353" s="1084"/>
      <c r="B1353" s="488" t="s">
        <v>79</v>
      </c>
      <c r="C1353" s="1242" t="str">
        <f>'Class-9'!$CR$3</f>
        <v>Foundation Of Information Tech.</v>
      </c>
      <c r="D1353" s="1243"/>
      <c r="E1353" s="1244"/>
      <c r="F1353" s="1245" t="str">
        <f>IF($J1330="TC",0,IF($J1330="Nso",0,VLOOKUP($A1327,'Class-9'!$B$9:$GA$108,170,0)))</f>
        <v>0/200</v>
      </c>
      <c r="G1353" s="1245"/>
      <c r="H1353" s="491">
        <f>IF($J1330="TC",0,IF($J1330="Nso",0,VLOOKUP($A1327,'Class-9'!$B$9:$GA$108,106,0)))</f>
        <v>0</v>
      </c>
      <c r="I1353" s="1170" t="s">
        <v>81</v>
      </c>
      <c r="J1353" s="1171"/>
      <c r="K1353" s="1171"/>
      <c r="L1353" s="1172">
        <f>'Class-9'!$T$2</f>
        <v>44676</v>
      </c>
      <c r="M1353" s="1173"/>
      <c r="N1353" s="1173"/>
      <c r="O1353" s="1174"/>
    </row>
    <row r="1354" spans="1:15" s="489" customFormat="1" ht="28.5" customHeight="1">
      <c r="A1354" s="1084"/>
      <c r="B1354" s="488" t="s">
        <v>79</v>
      </c>
      <c r="C1354" s="1175" t="str">
        <f>'Class-9'!$DD$3</f>
        <v>Health &amp; Phy. Edu.</v>
      </c>
      <c r="D1354" s="1169"/>
      <c r="E1354" s="1169"/>
      <c r="F1354" s="1263" t="str">
        <f>IF($J1330="TC",0,IF($J1330="Nso",0,VLOOKUP($A1327,'Class-9'!$B$9:$GA$108,174,0)))</f>
        <v>0/200</v>
      </c>
      <c r="G1354" s="1264"/>
      <c r="H1354" s="491">
        <f>IF($J1330="TC",0,IF($J1330="Nso",0,VLOOKUP($A1327,'Class-9'!$B$9:$GA$108,118,0)))</f>
        <v>0</v>
      </c>
      <c r="I1354" s="1178"/>
      <c r="J1354" s="1179"/>
      <c r="K1354" s="1179"/>
      <c r="L1354" s="1179"/>
      <c r="M1354" s="1179"/>
      <c r="N1354" s="1179"/>
      <c r="O1354" s="1180"/>
    </row>
    <row r="1355" spans="1:15" s="489" customFormat="1" ht="28.5" customHeight="1">
      <c r="A1355" s="1084"/>
      <c r="B1355" s="488" t="s">
        <v>79</v>
      </c>
      <c r="C1355" s="1184" t="str">
        <f>'Class-9'!$DP$3</f>
        <v>S.U.P.W.</v>
      </c>
      <c r="D1355" s="1185"/>
      <c r="E1355" s="1185"/>
      <c r="F1355" s="1263" t="str">
        <f>IF($J1330="TC",0,IF($J1330="Nso",0,VLOOKUP($A1327,'Class-9'!$B$9:$GA$108,178,0)))</f>
        <v>0/100</v>
      </c>
      <c r="G1355" s="1264"/>
      <c r="H1355" s="491">
        <f>IF($J1330="TC",0,IF($J1330="Nso",0,VLOOKUP($A1327,'Class-9'!$B$9:$GA$108,124,0)))</f>
        <v>0</v>
      </c>
      <c r="I1355" s="1181"/>
      <c r="J1355" s="1182"/>
      <c r="K1355" s="1182"/>
      <c r="L1355" s="1182"/>
      <c r="M1355" s="1182"/>
      <c r="N1355" s="1182"/>
      <c r="O1355" s="1183"/>
    </row>
    <row r="1356" spans="1:15" s="489" customFormat="1" ht="28.5" customHeight="1">
      <c r="A1356" s="1084"/>
      <c r="B1356" s="488"/>
      <c r="C1356" s="1184" t="str">
        <f>'Class-9'!$DV$3</f>
        <v>ART EDUCATION</v>
      </c>
      <c r="D1356" s="1185"/>
      <c r="E1356" s="1185"/>
      <c r="F1356" s="1263" t="str">
        <f>IF($J1329="TC",0,IF($J1329="Nso",0,VLOOKUP($A1327,'Class-9'!$B$9:$GA$108,182,0)))</f>
        <v>0/100</v>
      </c>
      <c r="G1356" s="1264"/>
      <c r="H1356" s="491">
        <f>IF($J1329="TC",0,IF($J1329="Nso",0,VLOOKUP($A1327,'Class-9'!$B$9:$GA$108,130,0)))</f>
        <v>0</v>
      </c>
      <c r="I1356" s="1237" t="s">
        <v>95</v>
      </c>
      <c r="J1356" s="1221"/>
      <c r="K1356" s="1221"/>
      <c r="L1356" s="1221"/>
      <c r="M1356" s="1221"/>
      <c r="N1356" s="1221"/>
      <c r="O1356" s="1222"/>
    </row>
    <row r="1357" spans="1:15" s="489" customFormat="1" ht="28.5" customHeight="1" thickBot="1">
      <c r="A1357" s="1084"/>
      <c r="B1357" s="488" t="s">
        <v>79</v>
      </c>
      <c r="C1357" s="1238" t="str">
        <f>'Class-9'!$EB$3</f>
        <v>H &amp; C RAJ</v>
      </c>
      <c r="D1357" s="1239"/>
      <c r="E1357" s="1239"/>
      <c r="F1357" s="1251" t="str">
        <f>IF($J1330="TC",0,IF($J1330="Nso",0,VLOOKUP($A1327,'Class-9'!$B$9:$GZ$108,186,0)))</f>
        <v>0/200</v>
      </c>
      <c r="G1357" s="1252"/>
      <c r="H1357" s="492">
        <f>IF($J1330="TC",0,IF($J1330="Nso",0,VLOOKUP($A1327,'Class-9'!$B$9:$GAZ$108,142,0)))</f>
        <v>0</v>
      </c>
      <c r="I1357" s="1237" t="s">
        <v>74</v>
      </c>
      <c r="J1357" s="1221"/>
      <c r="K1357" s="1221"/>
      <c r="L1357" s="1221"/>
      <c r="M1357" s="1221"/>
      <c r="N1357" s="1221"/>
      <c r="O1357" s="1222"/>
    </row>
    <row r="1358" spans="1:15" ht="28.5" customHeight="1">
      <c r="A1358" s="1084"/>
      <c r="B1358" s="49" t="s">
        <v>79</v>
      </c>
      <c r="C1358" s="1209" t="s">
        <v>205</v>
      </c>
      <c r="D1358" s="1210"/>
      <c r="E1358" s="1211"/>
      <c r="F1358" s="1253" t="s">
        <v>206</v>
      </c>
      <c r="G1358" s="1254"/>
      <c r="H1358" s="500" t="s">
        <v>34</v>
      </c>
      <c r="I1358" s="1220" t="s">
        <v>75</v>
      </c>
      <c r="J1358" s="1221"/>
      <c r="K1358" s="1221"/>
      <c r="L1358" s="1221"/>
      <c r="M1358" s="1221"/>
      <c r="N1358" s="1221"/>
      <c r="O1358" s="1222"/>
    </row>
    <row r="1359" spans="1:15" ht="28.5" customHeight="1">
      <c r="A1359" s="1084"/>
      <c r="B1359" s="49" t="s">
        <v>79</v>
      </c>
      <c r="C1359" s="1212"/>
      <c r="D1359" s="1213"/>
      <c r="E1359" s="1214"/>
      <c r="F1359" s="1246" t="s">
        <v>207</v>
      </c>
      <c r="G1359" s="1247"/>
      <c r="H1359" s="501" t="s">
        <v>204</v>
      </c>
      <c r="I1359" s="1225" t="s">
        <v>76</v>
      </c>
      <c r="J1359" s="1226"/>
      <c r="K1359" s="1226"/>
      <c r="L1359" s="1226"/>
      <c r="M1359" s="1226"/>
      <c r="N1359" s="1226"/>
      <c r="O1359" s="1227"/>
    </row>
    <row r="1360" spans="1:15" ht="28.5" customHeight="1">
      <c r="A1360" s="1084"/>
      <c r="B1360" s="49" t="s">
        <v>79</v>
      </c>
      <c r="C1360" s="1212"/>
      <c r="D1360" s="1213"/>
      <c r="E1360" s="1214"/>
      <c r="F1360" s="1246" t="s">
        <v>211</v>
      </c>
      <c r="G1360" s="1247"/>
      <c r="H1360" s="501" t="s">
        <v>69</v>
      </c>
      <c r="I1360" s="1228"/>
      <c r="J1360" s="1229"/>
      <c r="K1360" s="1229"/>
      <c r="L1360" s="1229"/>
      <c r="M1360" s="1229"/>
      <c r="N1360" s="1229"/>
      <c r="O1360" s="1230"/>
    </row>
    <row r="1361" spans="1:16" ht="28.5" customHeight="1">
      <c r="A1361" s="1084"/>
      <c r="B1361" s="49" t="s">
        <v>79</v>
      </c>
      <c r="C1361" s="1212"/>
      <c r="D1361" s="1213"/>
      <c r="E1361" s="1214"/>
      <c r="F1361" s="1246" t="s">
        <v>212</v>
      </c>
      <c r="G1361" s="1247"/>
      <c r="H1361" s="501" t="s">
        <v>70</v>
      </c>
      <c r="I1361" s="1228"/>
      <c r="J1361" s="1229"/>
      <c r="K1361" s="1229"/>
      <c r="L1361" s="1229"/>
      <c r="M1361" s="1229"/>
      <c r="N1361" s="1229"/>
      <c r="O1361" s="1230"/>
    </row>
    <row r="1362" spans="1:16" ht="28.5" customHeight="1">
      <c r="A1362" s="1084"/>
      <c r="B1362" s="49" t="s">
        <v>79</v>
      </c>
      <c r="C1362" s="1212"/>
      <c r="D1362" s="1213"/>
      <c r="E1362" s="1214"/>
      <c r="F1362" s="1246" t="s">
        <v>125</v>
      </c>
      <c r="G1362" s="1247"/>
      <c r="H1362" s="501" t="s">
        <v>72</v>
      </c>
      <c r="I1362" s="1231" t="s">
        <v>96</v>
      </c>
      <c r="J1362" s="1232"/>
      <c r="K1362" s="1232"/>
      <c r="L1362" s="1232"/>
      <c r="M1362" s="1232"/>
      <c r="N1362" s="1232"/>
      <c r="O1362" s="1233"/>
    </row>
    <row r="1363" spans="1:16" ht="28.5" customHeight="1" thickBot="1">
      <c r="A1363" s="1084"/>
      <c r="B1363" s="62" t="s">
        <v>79</v>
      </c>
      <c r="C1363" s="1215"/>
      <c r="D1363" s="1216"/>
      <c r="E1363" s="1217"/>
      <c r="F1363" s="1248" t="s">
        <v>208</v>
      </c>
      <c r="G1363" s="1249"/>
      <c r="H1363" s="502" t="s">
        <v>71</v>
      </c>
      <c r="I1363" s="1234"/>
      <c r="J1363" s="1235"/>
      <c r="K1363" s="1235"/>
      <c r="L1363" s="1235"/>
      <c r="M1363" s="1235"/>
      <c r="N1363" s="1235"/>
      <c r="O1363" s="1236"/>
    </row>
    <row r="1364" spans="1:16" ht="117.75" customHeight="1" thickTop="1">
      <c r="A1364" s="1250"/>
      <c r="B1364" s="1250"/>
      <c r="C1364" s="1250"/>
      <c r="D1364" s="1250"/>
      <c r="E1364" s="1250"/>
      <c r="F1364" s="1250"/>
      <c r="G1364" s="1250"/>
      <c r="H1364" s="1250"/>
      <c r="I1364" s="1250"/>
      <c r="J1364" s="1250"/>
      <c r="K1364" s="1250"/>
      <c r="L1364" s="1250"/>
      <c r="M1364" s="1250"/>
      <c r="N1364" s="1250"/>
      <c r="O1364" s="1250"/>
    </row>
    <row r="1365" spans="1:16">
      <c r="B1365" s="505"/>
      <c r="C1365" s="506"/>
      <c r="D1365" s="506"/>
      <c r="E1365" s="506"/>
      <c r="F1365" s="506"/>
      <c r="G1365" s="506"/>
      <c r="H1365" s="506"/>
      <c r="I1365" s="506"/>
      <c r="J1365" s="506"/>
      <c r="K1365" s="506"/>
      <c r="L1365" s="506"/>
      <c r="M1365" s="506"/>
      <c r="N1365" s="506"/>
      <c r="O1365" s="506"/>
    </row>
    <row r="1366" spans="1:16" ht="24.75" customHeight="1" thickBot="1">
      <c r="A1366" s="504">
        <f>A1327+1</f>
        <v>36</v>
      </c>
      <c r="B1366" s="1083" t="s">
        <v>56</v>
      </c>
      <c r="C1366" s="1083"/>
      <c r="D1366" s="1083"/>
      <c r="E1366" s="1083"/>
      <c r="F1366" s="1083"/>
      <c r="G1366" s="1083"/>
      <c r="H1366" s="1083"/>
      <c r="I1366" s="1083"/>
      <c r="J1366" s="1083"/>
      <c r="K1366" s="1083"/>
      <c r="L1366" s="1083"/>
      <c r="M1366" s="1083"/>
      <c r="N1366" s="1083"/>
      <c r="O1366" s="1083"/>
    </row>
    <row r="1367" spans="1:16" ht="68.25" customHeight="1" thickTop="1">
      <c r="A1367" s="1084"/>
      <c r="B1367" s="1085"/>
      <c r="C1367" s="1086"/>
      <c r="D1367" s="1089" t="str">
        <f>Master!$E$8</f>
        <v>Govt. Sr. Secondary School Raimalwada</v>
      </c>
      <c r="E1367" s="1090"/>
      <c r="F1367" s="1090"/>
      <c r="G1367" s="1090"/>
      <c r="H1367" s="1090"/>
      <c r="I1367" s="1090"/>
      <c r="J1367" s="1090"/>
      <c r="K1367" s="1090"/>
      <c r="L1367" s="1090"/>
      <c r="M1367" s="1090"/>
      <c r="N1367" s="1090"/>
      <c r="O1367" s="1091"/>
    </row>
    <row r="1368" spans="1:16" ht="36" customHeight="1" thickBot="1">
      <c r="A1368" s="1084"/>
      <c r="B1368" s="1087"/>
      <c r="C1368" s="1088"/>
      <c r="D1368" s="1092" t="str">
        <f>Master!$E$11</f>
        <v>P.S.-Bapini (Jodhpur)</v>
      </c>
      <c r="E1368" s="1093"/>
      <c r="F1368" s="1093"/>
      <c r="G1368" s="1093"/>
      <c r="H1368" s="1093"/>
      <c r="I1368" s="1093"/>
      <c r="J1368" s="1093"/>
      <c r="K1368" s="1093"/>
      <c r="L1368" s="1093"/>
      <c r="M1368" s="1093"/>
      <c r="N1368" s="1093"/>
      <c r="O1368" s="1094"/>
    </row>
    <row r="1369" spans="1:16" ht="36" customHeight="1">
      <c r="A1369" s="1084"/>
      <c r="B1369" s="352"/>
      <c r="C1369" s="1095" t="s">
        <v>188</v>
      </c>
      <c r="D1369" s="1096"/>
      <c r="E1369" s="1096"/>
      <c r="F1369" s="1096"/>
      <c r="G1369" s="1097"/>
      <c r="H1369" s="1104" t="s">
        <v>161</v>
      </c>
      <c r="I1369" s="1104"/>
      <c r="J1369" s="1107">
        <f>VLOOKUP($A1366,'Class-9'!$B$9:$K$108,6)</f>
        <v>0</v>
      </c>
      <c r="K1369" s="1108"/>
      <c r="L1369" s="1113" t="s">
        <v>77</v>
      </c>
      <c r="M1369" s="1114"/>
      <c r="N1369" s="1115" t="str">
        <f>Master!$E$14</f>
        <v>08151106901</v>
      </c>
      <c r="O1369" s="1116"/>
    </row>
    <row r="1370" spans="1:16" ht="36" customHeight="1">
      <c r="A1370" s="1084"/>
      <c r="B1370" s="47"/>
      <c r="C1370" s="1098"/>
      <c r="D1370" s="1099"/>
      <c r="E1370" s="1099"/>
      <c r="F1370" s="1099"/>
      <c r="G1370" s="1100"/>
      <c r="H1370" s="1105"/>
      <c r="I1370" s="1105"/>
      <c r="J1370" s="1109"/>
      <c r="K1370" s="1110"/>
      <c r="L1370" s="1071" t="s">
        <v>73</v>
      </c>
      <c r="M1370" s="1072"/>
      <c r="N1370" s="1072"/>
      <c r="O1370" s="1073"/>
      <c r="P1370" s="165" t="s">
        <v>196</v>
      </c>
    </row>
    <row r="1371" spans="1:16" ht="36" customHeight="1" thickBot="1">
      <c r="A1371" s="1084"/>
      <c r="B1371" s="47"/>
      <c r="C1371" s="1101"/>
      <c r="D1371" s="1102"/>
      <c r="E1371" s="1102"/>
      <c r="F1371" s="1102"/>
      <c r="G1371" s="1103"/>
      <c r="H1371" s="1106"/>
      <c r="I1371" s="1106"/>
      <c r="J1371" s="1111"/>
      <c r="K1371" s="1112"/>
      <c r="L1371" s="1074" t="s">
        <v>57</v>
      </c>
      <c r="M1371" s="1075"/>
      <c r="N1371" s="1076" t="str">
        <f>Master!$E$6</f>
        <v>2021-22</v>
      </c>
      <c r="O1371" s="1077"/>
    </row>
    <row r="1372" spans="1:16" ht="42.75" customHeight="1">
      <c r="A1372" s="1084"/>
      <c r="B1372" s="49" t="s">
        <v>79</v>
      </c>
      <c r="C1372" s="1255" t="s">
        <v>22</v>
      </c>
      <c r="D1372" s="1256"/>
      <c r="E1372" s="1256"/>
      <c r="F1372" s="1257"/>
      <c r="G1372" s="485" t="s">
        <v>186</v>
      </c>
      <c r="H1372" s="1258">
        <f>VLOOKUP($A1366,'Class-9'!$B$9:$EX$108,4,0)</f>
        <v>0</v>
      </c>
      <c r="I1372" s="1258"/>
      <c r="J1372" s="1258"/>
      <c r="K1372" s="1258"/>
      <c r="L1372" s="1258"/>
      <c r="M1372" s="1258"/>
      <c r="N1372" s="1258"/>
      <c r="O1372" s="1259"/>
    </row>
    <row r="1373" spans="1:16" ht="42.75" customHeight="1">
      <c r="A1373" s="1084"/>
      <c r="B1373" s="49" t="s">
        <v>79</v>
      </c>
      <c r="C1373" s="1260" t="s">
        <v>24</v>
      </c>
      <c r="D1373" s="1261"/>
      <c r="E1373" s="1261"/>
      <c r="F1373" s="1262"/>
      <c r="G1373" s="486" t="s">
        <v>186</v>
      </c>
      <c r="H1373" s="1265">
        <f>VLOOKUP($A1366,'Class-9'!$B$9:$EX$108,7,0)</f>
        <v>0</v>
      </c>
      <c r="I1373" s="1265"/>
      <c r="J1373" s="1265"/>
      <c r="K1373" s="1265"/>
      <c r="L1373" s="1265"/>
      <c r="M1373" s="1265"/>
      <c r="N1373" s="1265"/>
      <c r="O1373" s="1266"/>
    </row>
    <row r="1374" spans="1:16" ht="42.75" customHeight="1">
      <c r="A1374" s="1084"/>
      <c r="B1374" s="49" t="s">
        <v>79</v>
      </c>
      <c r="C1374" s="1260" t="s">
        <v>25</v>
      </c>
      <c r="D1374" s="1261"/>
      <c r="E1374" s="1261"/>
      <c r="F1374" s="1262"/>
      <c r="G1374" s="486" t="s">
        <v>186</v>
      </c>
      <c r="H1374" s="1265">
        <f>VLOOKUP($A1366,'Class-9'!$B$9:$EX$108,8,0)</f>
        <v>0</v>
      </c>
      <c r="I1374" s="1265"/>
      <c r="J1374" s="1265"/>
      <c r="K1374" s="1265"/>
      <c r="L1374" s="1265"/>
      <c r="M1374" s="1265"/>
      <c r="N1374" s="1265"/>
      <c r="O1374" s="1266"/>
    </row>
    <row r="1375" spans="1:16" ht="42.75" customHeight="1">
      <c r="A1375" s="1084"/>
      <c r="B1375" s="49" t="s">
        <v>79</v>
      </c>
      <c r="C1375" s="1260" t="s">
        <v>58</v>
      </c>
      <c r="D1375" s="1261"/>
      <c r="E1375" s="1261"/>
      <c r="F1375" s="1262"/>
      <c r="G1375" s="486" t="s">
        <v>186</v>
      </c>
      <c r="H1375" s="1265">
        <f>VLOOKUP($A1366,'Class-9'!$B$9:$EX$108,9,0)</f>
        <v>0</v>
      </c>
      <c r="I1375" s="1265"/>
      <c r="J1375" s="1265"/>
      <c r="K1375" s="1265"/>
      <c r="L1375" s="1265"/>
      <c r="M1375" s="1265"/>
      <c r="N1375" s="1265"/>
      <c r="O1375" s="1266"/>
    </row>
    <row r="1376" spans="1:16" ht="42.75" customHeight="1">
      <c r="A1376" s="1084"/>
      <c r="B1376" s="49" t="s">
        <v>79</v>
      </c>
      <c r="C1376" s="1260" t="s">
        <v>59</v>
      </c>
      <c r="D1376" s="1261"/>
      <c r="E1376" s="1261"/>
      <c r="F1376" s="1262"/>
      <c r="G1376" s="486" t="s">
        <v>186</v>
      </c>
      <c r="H1376" s="1281" t="str">
        <f>CONCATENATE('Class-9'!$G$4,'Class-9'!$J$4)</f>
        <v>9(A)</v>
      </c>
      <c r="I1376" s="1265"/>
      <c r="J1376" s="1265"/>
      <c r="K1376" s="1265"/>
      <c r="L1376" s="1265"/>
      <c r="M1376" s="1265"/>
      <c r="N1376" s="1265"/>
      <c r="O1376" s="1266"/>
    </row>
    <row r="1377" spans="1:15" ht="42.75" customHeight="1" thickBot="1">
      <c r="A1377" s="1084"/>
      <c r="B1377" s="49" t="s">
        <v>79</v>
      </c>
      <c r="C1377" s="1282" t="s">
        <v>27</v>
      </c>
      <c r="D1377" s="1283"/>
      <c r="E1377" s="1283"/>
      <c r="F1377" s="1284"/>
      <c r="G1377" s="487" t="s">
        <v>186</v>
      </c>
      <c r="H1377" s="1285">
        <f>VLOOKUP($A1366,'Class-9'!$B$9:$EX$108,10,0)</f>
        <v>0</v>
      </c>
      <c r="I1377" s="1285"/>
      <c r="J1377" s="1285"/>
      <c r="K1377" s="1285"/>
      <c r="L1377" s="1285"/>
      <c r="M1377" s="1285"/>
      <c r="N1377" s="1285"/>
      <c r="O1377" s="1286"/>
    </row>
    <row r="1378" spans="1:15" ht="42.75" customHeight="1">
      <c r="A1378" s="1084"/>
      <c r="B1378" s="60" t="s">
        <v>79</v>
      </c>
      <c r="C1378" s="1287" t="s">
        <v>60</v>
      </c>
      <c r="D1378" s="1288"/>
      <c r="E1378" s="1267" t="s">
        <v>83</v>
      </c>
      <c r="F1378" s="1267" t="s">
        <v>84</v>
      </c>
      <c r="G1378" s="1274" t="s">
        <v>33</v>
      </c>
      <c r="H1378" s="1276" t="s">
        <v>61</v>
      </c>
      <c r="I1378" s="1276"/>
      <c r="J1378" s="1277"/>
      <c r="K1378" s="1278" t="s">
        <v>100</v>
      </c>
      <c r="L1378" s="1279"/>
      <c r="M1378" s="1280"/>
      <c r="N1378" s="1267" t="s">
        <v>91</v>
      </c>
      <c r="O1378" s="1269" t="s">
        <v>209</v>
      </c>
    </row>
    <row r="1379" spans="1:15" ht="42.75" customHeight="1">
      <c r="A1379" s="1084"/>
      <c r="B1379" s="60"/>
      <c r="C1379" s="1289"/>
      <c r="D1379" s="1290"/>
      <c r="E1379" s="1268"/>
      <c r="F1379" s="1268"/>
      <c r="G1379" s="1275"/>
      <c r="H1379" s="479" t="s">
        <v>32</v>
      </c>
      <c r="I1379" s="480" t="s">
        <v>199</v>
      </c>
      <c r="J1379" s="481" t="s">
        <v>33</v>
      </c>
      <c r="K1379" s="479" t="s">
        <v>32</v>
      </c>
      <c r="L1379" s="480" t="s">
        <v>199</v>
      </c>
      <c r="M1379" s="481" t="s">
        <v>33</v>
      </c>
      <c r="N1379" s="1268"/>
      <c r="O1379" s="1270"/>
    </row>
    <row r="1380" spans="1:15" ht="42.75" customHeight="1" thickBot="1">
      <c r="A1380" s="1084"/>
      <c r="B1380" s="60" t="s">
        <v>79</v>
      </c>
      <c r="C1380" s="1272" t="s">
        <v>62</v>
      </c>
      <c r="D1380" s="1273"/>
      <c r="E1380" s="346">
        <f>'Class-9'!$L$7</f>
        <v>20</v>
      </c>
      <c r="F1380" s="346">
        <f>'Class-9'!$M$7</f>
        <v>20</v>
      </c>
      <c r="G1380" s="348">
        <f>SUM(E1380:F1380)</f>
        <v>40</v>
      </c>
      <c r="H1380" s="346">
        <f>'Class-9'!$O$7</f>
        <v>48</v>
      </c>
      <c r="I1380" s="346">
        <f>'Class-9'!$P$7</f>
        <v>12</v>
      </c>
      <c r="J1380" s="348">
        <f>SUM(H1380:I1380)</f>
        <v>60</v>
      </c>
      <c r="K1380" s="346">
        <f>'Class-9'!$R$7</f>
        <v>80</v>
      </c>
      <c r="L1380" s="346">
        <f>'Class-9'!$S$7</f>
        <v>20</v>
      </c>
      <c r="M1380" s="348">
        <f>SUM(K1380:L1380)</f>
        <v>100</v>
      </c>
      <c r="N1380" s="191">
        <f>SUM(G1380,J1380,M1380)</f>
        <v>200</v>
      </c>
      <c r="O1380" s="1271"/>
    </row>
    <row r="1381" spans="1:15" ht="42.75" customHeight="1">
      <c r="A1381" s="1084"/>
      <c r="B1381" s="60" t="s">
        <v>79</v>
      </c>
      <c r="C1381" s="1141" t="str">
        <f>'Class-9'!$L$3</f>
        <v>HINDI</v>
      </c>
      <c r="D1381" s="1142"/>
      <c r="E1381" s="493">
        <f>IF($J1369="TC",0,IF($J1369="Nso",0,VLOOKUP($A1366,'Class-9'!$B$9:$EX$108,11,0)))</f>
        <v>0</v>
      </c>
      <c r="F1381" s="493">
        <f>IF($J1369="TC",0,IF($J1369="Nso",0,VLOOKUP($A1366,'Class-9'!$B$9:$EX$108,12,0)))</f>
        <v>0</v>
      </c>
      <c r="G1381" s="494">
        <f>E1381+F1381</f>
        <v>0</v>
      </c>
      <c r="H1381" s="493">
        <f>IF($J1369="TC",0,IF($J1369="Nso",0,VLOOKUP($A1366,'Class-9'!$B$9:$EX$108,14,0)))</f>
        <v>0</v>
      </c>
      <c r="I1381" s="493">
        <f>IF($J1369="TC",0,IF($J1369="Nso",0,VLOOKUP($A1366,'Class-9'!$B$9:$EX$108,15,0)))</f>
        <v>0</v>
      </c>
      <c r="J1381" s="494">
        <f>H1381+I1381</f>
        <v>0</v>
      </c>
      <c r="K1381" s="493">
        <f>IF($J1369="TC",0,IF($J1369="Nso",0,VLOOKUP($A1366,'Class-9'!$B$9:$EX$108,17,0)))</f>
        <v>0</v>
      </c>
      <c r="L1381" s="493">
        <f>IF($J1369="Nso",0,VLOOKUP($A1366,'Class-9'!$B$9:$EX$108,18,0))</f>
        <v>0</v>
      </c>
      <c r="M1381" s="494">
        <f>K1381+L1381</f>
        <v>0</v>
      </c>
      <c r="N1381" s="493">
        <f>G1381+J1381+M1381</f>
        <v>0</v>
      </c>
      <c r="O1381" s="495" t="str">
        <f>IF($J1369="TC",0,IF($J1369="Nso",0,VLOOKUP($A1366,'Class-9'!$B$9:$EX$108,24,0)))</f>
        <v/>
      </c>
    </row>
    <row r="1382" spans="1:15" ht="42.75" customHeight="1">
      <c r="A1382" s="1084"/>
      <c r="B1382" s="60" t="s">
        <v>79</v>
      </c>
      <c r="C1382" s="1143" t="str">
        <f>'Class-9'!$Z$3</f>
        <v>ENGLISH</v>
      </c>
      <c r="D1382" s="1144"/>
      <c r="E1382" s="493">
        <f>IF($J1369="TC",0,IF($J1369="Nso",0,VLOOKUP($A1366,'Class-9'!$B$9:$EX$108,25,0)))</f>
        <v>0</v>
      </c>
      <c r="F1382" s="493">
        <f>IF($J1369="TC",0,IF($J1369="Nso",0,VLOOKUP($A1366,'Class-9'!$B$9:$EX$108,26,0)))</f>
        <v>0</v>
      </c>
      <c r="G1382" s="496">
        <f t="shared" ref="G1382:G1386" si="140">E1382+F1382</f>
        <v>0</v>
      </c>
      <c r="H1382" s="497">
        <f>IF($J1369="TC",0,IF($J1369="Nso",0,VLOOKUP($A1366,'Class-9'!$B$9:$EX$108,28,0)))</f>
        <v>0</v>
      </c>
      <c r="I1382" s="493">
        <f>IF($J1369="TC",0,IF($J1369="Nso",0,VLOOKUP($A1366,'Class-9'!$B$9:$EX$108,29,0)))</f>
        <v>0</v>
      </c>
      <c r="J1382" s="496">
        <f t="shared" ref="J1382:J1386" si="141">H1382+I1382</f>
        <v>0</v>
      </c>
      <c r="K1382" s="493">
        <f>IF($J1369="TC",0,IF($J1369="Nso",0,VLOOKUP($A1366,'Class-9'!$B$9:$EX$108,31,0)))</f>
        <v>0</v>
      </c>
      <c r="L1382" s="493">
        <f>IF($J1369="Nso",0,VLOOKUP($A1366,'Class-9'!$B$9:$EX$108,32,0))</f>
        <v>0</v>
      </c>
      <c r="M1382" s="496">
        <f t="shared" ref="M1382:M1386" si="142">K1382+L1382</f>
        <v>0</v>
      </c>
      <c r="N1382" s="493">
        <f t="shared" ref="N1382:N1386" si="143">G1382+J1382+M1382</f>
        <v>0</v>
      </c>
      <c r="O1382" s="495" t="str">
        <f>IF($J1369="TC",0,IF($J1369="Nso",0,VLOOKUP($A1366,'Class-9'!$B$9:$EX$108,38,0)))</f>
        <v/>
      </c>
    </row>
    <row r="1383" spans="1:15" ht="42.75" customHeight="1">
      <c r="A1383" s="1084"/>
      <c r="B1383" s="60" t="s">
        <v>79</v>
      </c>
      <c r="C1383" s="1143" t="str">
        <f>'Class-9'!$AN$3</f>
        <v>SANSKRIT</v>
      </c>
      <c r="D1383" s="1144"/>
      <c r="E1383" s="493">
        <f>IF($J1369="TC",0,IF($J1369="Nso",0,VLOOKUP($A1366,'Class-9'!$B$9:$EX$108,39,0)))</f>
        <v>0</v>
      </c>
      <c r="F1383" s="493">
        <f>IF($J1369="TC",0,IF($J1369="TC",0,IF($J1369="Nso",0,VLOOKUP($A1366,'Class-9'!$B$9:$EX$108,40,0))))</f>
        <v>0</v>
      </c>
      <c r="G1383" s="496">
        <f t="shared" si="140"/>
        <v>0</v>
      </c>
      <c r="H1383" s="497">
        <f>IF($J1369="TC",0,IF($J1369="Nso",0,VLOOKUP($A1366,'Class-9'!$B$9:$EX$108,42,0)))</f>
        <v>0</v>
      </c>
      <c r="I1383" s="493">
        <f>IF($J1369="TC",0,IF($J1369="Nso",0,VLOOKUP($A1366,'Class-9'!$B$9:$EX$108,43,0)))</f>
        <v>0</v>
      </c>
      <c r="J1383" s="496">
        <f t="shared" si="141"/>
        <v>0</v>
      </c>
      <c r="K1383" s="493">
        <f>IF($J1369="TC",0,IF($J1369="Nso",0,VLOOKUP($A1366,'Class-9'!$B$9:$EX$108,45,0)))</f>
        <v>0</v>
      </c>
      <c r="L1383" s="493">
        <f>IF($J1369="Nso",0,VLOOKUP($A1366,'Class-9'!$B$9:$EX$108,46,0))</f>
        <v>0</v>
      </c>
      <c r="M1383" s="496">
        <f t="shared" si="142"/>
        <v>0</v>
      </c>
      <c r="N1383" s="493">
        <f t="shared" si="143"/>
        <v>0</v>
      </c>
      <c r="O1383" s="495" t="str">
        <f>IF($J1369="TC",0,IF($J1369="Nso",0,VLOOKUP($A1366,'Class-9'!$B$9:$EX$108,52,0)))</f>
        <v/>
      </c>
    </row>
    <row r="1384" spans="1:15" ht="42.75" customHeight="1">
      <c r="A1384" s="1084"/>
      <c r="B1384" s="60" t="s">
        <v>79</v>
      </c>
      <c r="C1384" s="1143" t="str">
        <f>'Class-9'!$BB$3</f>
        <v>SCIENCE</v>
      </c>
      <c r="D1384" s="1144"/>
      <c r="E1384" s="493">
        <f>IF($J1369="TC",0,IF($J1369="Nso",0,VLOOKUP($A1366,'Class-9'!$B$9:$EX$108,53,0)))</f>
        <v>0</v>
      </c>
      <c r="F1384" s="493">
        <f>IF($J1369="TC",0,IF($J1369="Nso",0,VLOOKUP($A1366,'Class-9'!$B$9:$EX$108,54,0)))</f>
        <v>0</v>
      </c>
      <c r="G1384" s="496">
        <f t="shared" si="140"/>
        <v>0</v>
      </c>
      <c r="H1384" s="497">
        <f>IF($J1369="TC",0,IF($J1369="Nso",0,VLOOKUP($A1366,'Class-9'!$B$9:$EX$108,56,0)))</f>
        <v>0</v>
      </c>
      <c r="I1384" s="493">
        <f>IF($J1369="TC",0,IF($J1369="Nso",0,VLOOKUP($A1366,'Class-9'!$B$9:$EX$108,57,0)))</f>
        <v>0</v>
      </c>
      <c r="J1384" s="496">
        <f t="shared" si="141"/>
        <v>0</v>
      </c>
      <c r="K1384" s="493">
        <f>IF($J1369="TC",0,IF($J1369="Nso",0,VLOOKUP($A1366,'Class-9'!$B$9:$EX$108,59,0)))</f>
        <v>0</v>
      </c>
      <c r="L1384" s="493">
        <f>IF($J1369="Nso",0,VLOOKUP($A1366,'Class-9'!$B$9:$EX$108,60,0))</f>
        <v>0</v>
      </c>
      <c r="M1384" s="496">
        <f t="shared" si="142"/>
        <v>0</v>
      </c>
      <c r="N1384" s="493">
        <f t="shared" si="143"/>
        <v>0</v>
      </c>
      <c r="O1384" s="495" t="str">
        <f>IF($J1369="TC",0,IF($J1369="Nso",0,VLOOKUP($A1366,'Class-9'!$B$9:$EX$108,66,0)))</f>
        <v/>
      </c>
    </row>
    <row r="1385" spans="1:15" ht="42.75" customHeight="1">
      <c r="A1385" s="1084"/>
      <c r="B1385" s="60" t="s">
        <v>79</v>
      </c>
      <c r="C1385" s="1143" t="str">
        <f>'Class-9'!$BP$3</f>
        <v>MATHEMATICS</v>
      </c>
      <c r="D1385" s="1144"/>
      <c r="E1385" s="493">
        <f>IF($J1369="TC",0,IF($J1369="Nso",0,VLOOKUP($A1366,'Class-9'!$B$9:$EX$108,67,0)))</f>
        <v>0</v>
      </c>
      <c r="F1385" s="493">
        <f>IF($J1369="TC",0,IF($J1369="Nso",0,VLOOKUP($A1366,'Class-9'!$B$9:$EX$108,68,0)))</f>
        <v>0</v>
      </c>
      <c r="G1385" s="496">
        <f t="shared" si="140"/>
        <v>0</v>
      </c>
      <c r="H1385" s="497">
        <f>IF($J1369="TC",0,IF($J1369="Nso",0,VLOOKUP($A1366,'Class-9'!$B$9:$EX$108,70,0)))</f>
        <v>0</v>
      </c>
      <c r="I1385" s="493">
        <f>IF($J1369="TC",0,IF($J1369="Nso",0,VLOOKUP($A1366,'Class-9'!$B$9:$EX$108,71,0)))</f>
        <v>0</v>
      </c>
      <c r="J1385" s="496">
        <f t="shared" si="141"/>
        <v>0</v>
      </c>
      <c r="K1385" s="493">
        <f>IF($J1369="TC",0,IF($J1369="Nso",0,VLOOKUP($A1366,'Class-9'!$B$9:$EX$108,73,0)))</f>
        <v>0</v>
      </c>
      <c r="L1385" s="493">
        <f>IF($J1369="Nso",0,VLOOKUP($A1366,'Class-9'!$B$9:$EX$108,74,0))</f>
        <v>0</v>
      </c>
      <c r="M1385" s="496">
        <f t="shared" si="142"/>
        <v>0</v>
      </c>
      <c r="N1385" s="493">
        <f t="shared" si="143"/>
        <v>0</v>
      </c>
      <c r="O1385" s="495" t="str">
        <f>IF($J1369="TC",0,IF($J1369="Nso",0,VLOOKUP($A1366,'Class-9'!$B$9:$EX$108,80,0)))</f>
        <v/>
      </c>
    </row>
    <row r="1386" spans="1:15" ht="42.75" customHeight="1" thickBot="1">
      <c r="A1386" s="1084"/>
      <c r="B1386" s="60" t="s">
        <v>79</v>
      </c>
      <c r="C1386" s="1117" t="str">
        <f>'Class-9'!$CD$3</f>
        <v>SOCIAL SCIENCE</v>
      </c>
      <c r="D1386" s="1118"/>
      <c r="E1386" s="493">
        <f>IF($J1369="TC",0,IF($J1369="Nso",0,VLOOKUP($A1366,'Class-9'!$B$9:$EX$108,81,0)))</f>
        <v>0</v>
      </c>
      <c r="F1386" s="493">
        <f>IF($J1369="TC",0,IF($J1369="Nso",0,VLOOKUP($A1366,'Class-9'!$B$9:$EX$108,82,0)))</f>
        <v>0</v>
      </c>
      <c r="G1386" s="498">
        <f t="shared" si="140"/>
        <v>0</v>
      </c>
      <c r="H1386" s="499">
        <f>IF($J1369="TC",0,IF($J1369="Nso",0,VLOOKUP($A1366,'Class-9'!$B$9:$EX$108,84,0)))</f>
        <v>0</v>
      </c>
      <c r="I1386" s="493">
        <f>IF($J1369="TC",0,IF($J1369="Nso",0,VLOOKUP($A1366,'Class-9'!$B$9:$EX$108,85,0)))</f>
        <v>0</v>
      </c>
      <c r="J1386" s="498">
        <f t="shared" si="141"/>
        <v>0</v>
      </c>
      <c r="K1386" s="493">
        <f>IF($J1369="TC",0,IF($J1369="Nso",0,VLOOKUP($A1366,'Class-9'!$B$9:$EX$108,87,0)))</f>
        <v>0</v>
      </c>
      <c r="L1386" s="493">
        <f>IF($J1369="Nso",0,VLOOKUP($A1366,'Class-9'!$B$9:$EX$108,88,0))</f>
        <v>0</v>
      </c>
      <c r="M1386" s="498">
        <f t="shared" si="142"/>
        <v>0</v>
      </c>
      <c r="N1386" s="493">
        <f t="shared" si="143"/>
        <v>0</v>
      </c>
      <c r="O1386" s="495" t="str">
        <f>IF($J1369="TC",0,IF($J1369="Nso",0,VLOOKUP($A1366,'Class-9'!$B$9:$EX$108,94,0)))</f>
        <v/>
      </c>
    </row>
    <row r="1387" spans="1:15" ht="36" customHeight="1">
      <c r="A1387" s="1084"/>
      <c r="B1387" s="60" t="s">
        <v>79</v>
      </c>
      <c r="C1387" s="1119" t="s">
        <v>92</v>
      </c>
      <c r="D1387" s="1120"/>
      <c r="E1387" s="1121"/>
      <c r="F1387" s="1125" t="s">
        <v>93</v>
      </c>
      <c r="G1387" s="1126"/>
      <c r="H1387" s="1127" t="s">
        <v>94</v>
      </c>
      <c r="I1387" s="1128"/>
      <c r="J1387" s="1129" t="s">
        <v>47</v>
      </c>
      <c r="K1387" s="1130"/>
      <c r="L1387" s="350" t="s">
        <v>114</v>
      </c>
      <c r="M1387" s="1131" t="s">
        <v>45</v>
      </c>
      <c r="N1387" s="1132"/>
      <c r="O1387" s="61" t="s">
        <v>49</v>
      </c>
    </row>
    <row r="1388" spans="1:15" ht="36" customHeight="1" thickBot="1">
      <c r="A1388" s="1084"/>
      <c r="B1388" s="60" t="s">
        <v>79</v>
      </c>
      <c r="C1388" s="1122"/>
      <c r="D1388" s="1123"/>
      <c r="E1388" s="1124"/>
      <c r="F1388" s="1133">
        <f>IF($J1369="TC",0,IF($J1369="Nso",0,VLOOKUP($A1366,'Class-9'!$B$9:$EX$108,146,0)))</f>
        <v>0</v>
      </c>
      <c r="G1388" s="1134"/>
      <c r="H1388" s="1133">
        <f>IF($J1369="TC",0,IF($J1369="Nso",0,VLOOKUP($A1366,'Class-9'!$B$9:$EX$108,147,0)))</f>
        <v>0</v>
      </c>
      <c r="I1388" s="1134"/>
      <c r="J1388" s="1135">
        <f>IF($J1369="TC",0,IF($J1369="Nso",0,VLOOKUP($A1366,'Class-9'!$B$9:$EX$108,148,0)))</f>
        <v>0</v>
      </c>
      <c r="K1388" s="1136"/>
      <c r="L1388" s="349" t="str">
        <f>IF($J1369="TC",0,IF($J1369="Nso",0,VLOOKUP($A1366,'Class-9'!$B$9:$EX$108,149,0)))</f>
        <v/>
      </c>
      <c r="M1388" s="1137" t="str">
        <f>IF($J1369="TC","TC",IF($J1369="Nso","NSO",VLOOKUP($A1366,'Class-9'!$B$9:$EX$108,150,0)))</f>
        <v/>
      </c>
      <c r="N1388" s="1138"/>
      <c r="O1388" s="123" t="str">
        <f>IF($J1369="Nso",0,VLOOKUP($A1366,'Class-9'!$B$9:$EX$108,152,0))</f>
        <v/>
      </c>
    </row>
    <row r="1389" spans="1:15" ht="36" customHeight="1">
      <c r="A1389" s="1084"/>
      <c r="B1389" s="60" t="s">
        <v>79</v>
      </c>
      <c r="C1389" s="1186" t="s">
        <v>65</v>
      </c>
      <c r="D1389" s="1187"/>
      <c r="E1389" s="1187"/>
      <c r="F1389" s="1187"/>
      <c r="G1389" s="1187"/>
      <c r="H1389" s="1188"/>
      <c r="I1389" s="1189" t="s">
        <v>66</v>
      </c>
      <c r="J1389" s="1190"/>
      <c r="K1389" s="1190"/>
      <c r="L1389" s="124">
        <f>VLOOKUP($A1366,'Class-9'!$B$9:$EX$108,143,0)</f>
        <v>0</v>
      </c>
      <c r="M1389" s="1191" t="s">
        <v>126</v>
      </c>
      <c r="N1389" s="1192"/>
      <c r="O1389" s="1193"/>
    </row>
    <row r="1390" spans="1:15" ht="36" customHeight="1" thickBot="1">
      <c r="A1390" s="1084"/>
      <c r="B1390" s="60" t="s">
        <v>79</v>
      </c>
      <c r="C1390" s="1194" t="s">
        <v>60</v>
      </c>
      <c r="D1390" s="1195"/>
      <c r="E1390" s="1195"/>
      <c r="F1390" s="1196" t="s">
        <v>197</v>
      </c>
      <c r="G1390" s="1196"/>
      <c r="H1390" s="351" t="s">
        <v>53</v>
      </c>
      <c r="I1390" s="1197" t="s">
        <v>67</v>
      </c>
      <c r="J1390" s="1198"/>
      <c r="K1390" s="1198"/>
      <c r="L1390" s="174">
        <f>VLOOKUP($A1366,'Class-9'!$B$9:$EX$108,144,0)</f>
        <v>0</v>
      </c>
      <c r="M1390" s="1199" t="str">
        <f>IF($J1369="TC",0,IF($J1369="Nso",0,VLOOKUP($A1366,'Class-9'!$B$9:$EX$108,145,0)))</f>
        <v/>
      </c>
      <c r="N1390" s="1200"/>
      <c r="O1390" s="1201"/>
    </row>
    <row r="1391" spans="1:15" ht="36" customHeight="1">
      <c r="A1391" s="1084"/>
      <c r="B1391" s="60" t="s">
        <v>79</v>
      </c>
      <c r="C1391" s="1194"/>
      <c r="D1391" s="1195"/>
      <c r="E1391" s="1195"/>
      <c r="F1391" s="1196"/>
      <c r="G1391" s="1196"/>
      <c r="H1391" s="490" t="s">
        <v>203</v>
      </c>
      <c r="I1391" s="1202" t="s">
        <v>68</v>
      </c>
      <c r="J1391" s="1203"/>
      <c r="K1391" s="1203"/>
      <c r="L1391" s="1204">
        <f>IF($J1369="TC","Transferred",IF($J1369="Nso","NameSeparated",VLOOKUP($A1366,'Class-9'!$B$9:$EX$108,153,0)))</f>
        <v>0</v>
      </c>
      <c r="M1391" s="1204"/>
      <c r="N1391" s="1204"/>
      <c r="O1391" s="1205"/>
    </row>
    <row r="1392" spans="1:15" s="489" customFormat="1" ht="28.5" customHeight="1">
      <c r="A1392" s="1084"/>
      <c r="B1392" s="488" t="s">
        <v>79</v>
      </c>
      <c r="C1392" s="1242" t="str">
        <f>'Class-9'!$CR$3</f>
        <v>Foundation Of Information Tech.</v>
      </c>
      <c r="D1392" s="1243"/>
      <c r="E1392" s="1244"/>
      <c r="F1392" s="1245" t="str">
        <f>IF($J1369="TC",0,IF($J1369="Nso",0,VLOOKUP($A1366,'Class-9'!$B$9:$GA$108,170,0)))</f>
        <v>0/200</v>
      </c>
      <c r="G1392" s="1245"/>
      <c r="H1392" s="491">
        <f>IF($J1369="TC",0,IF($J1369="Nso",0,VLOOKUP($A1366,'Class-9'!$B$9:$GA$108,106,0)))</f>
        <v>0</v>
      </c>
      <c r="I1392" s="1170" t="s">
        <v>81</v>
      </c>
      <c r="J1392" s="1171"/>
      <c r="K1392" s="1171"/>
      <c r="L1392" s="1172">
        <f>'Class-9'!$T$2</f>
        <v>44676</v>
      </c>
      <c r="M1392" s="1173"/>
      <c r="N1392" s="1173"/>
      <c r="O1392" s="1174"/>
    </row>
    <row r="1393" spans="1:15" s="489" customFormat="1" ht="28.5" customHeight="1">
      <c r="A1393" s="1084"/>
      <c r="B1393" s="488" t="s">
        <v>79</v>
      </c>
      <c r="C1393" s="1175" t="str">
        <f>'Class-9'!$DD$3</f>
        <v>Health &amp; Phy. Edu.</v>
      </c>
      <c r="D1393" s="1169"/>
      <c r="E1393" s="1169"/>
      <c r="F1393" s="1263" t="str">
        <f>IF($J1369="TC",0,IF($J1369="Nso",0,VLOOKUP($A1366,'Class-9'!$B$9:$GA$108,174,0)))</f>
        <v>0/200</v>
      </c>
      <c r="G1393" s="1264"/>
      <c r="H1393" s="491">
        <f>IF($J1369="TC",0,IF($J1369="Nso",0,VLOOKUP($A1366,'Class-9'!$B$9:$GA$108,118,0)))</f>
        <v>0</v>
      </c>
      <c r="I1393" s="1178"/>
      <c r="J1393" s="1179"/>
      <c r="K1393" s="1179"/>
      <c r="L1393" s="1179"/>
      <c r="M1393" s="1179"/>
      <c r="N1393" s="1179"/>
      <c r="O1393" s="1180"/>
    </row>
    <row r="1394" spans="1:15" s="489" customFormat="1" ht="28.5" customHeight="1">
      <c r="A1394" s="1084"/>
      <c r="B1394" s="488" t="s">
        <v>79</v>
      </c>
      <c r="C1394" s="1184" t="str">
        <f>'Class-9'!$DP$3</f>
        <v>S.U.P.W.</v>
      </c>
      <c r="D1394" s="1185"/>
      <c r="E1394" s="1185"/>
      <c r="F1394" s="1263" t="str">
        <f>IF($J1369="TC",0,IF($J1369="Nso",0,VLOOKUP($A1366,'Class-9'!$B$9:$GA$108,178,0)))</f>
        <v>0/100</v>
      </c>
      <c r="G1394" s="1264"/>
      <c r="H1394" s="491">
        <f>IF($J1369="TC",0,IF($J1369="Nso",0,VLOOKUP($A1366,'Class-9'!$B$9:$GA$108,124,0)))</f>
        <v>0</v>
      </c>
      <c r="I1394" s="1181"/>
      <c r="J1394" s="1182"/>
      <c r="K1394" s="1182"/>
      <c r="L1394" s="1182"/>
      <c r="M1394" s="1182"/>
      <c r="N1394" s="1182"/>
      <c r="O1394" s="1183"/>
    </row>
    <row r="1395" spans="1:15" s="489" customFormat="1" ht="28.5" customHeight="1">
      <c r="A1395" s="1084"/>
      <c r="B1395" s="488"/>
      <c r="C1395" s="1184" t="str">
        <f>'Class-9'!$DV$3</f>
        <v>ART EDUCATION</v>
      </c>
      <c r="D1395" s="1185"/>
      <c r="E1395" s="1185"/>
      <c r="F1395" s="1263" t="str">
        <f>IF($J1368="TC",0,IF($J1368="Nso",0,VLOOKUP($A1366,'Class-9'!$B$9:$GA$108,182,0)))</f>
        <v>0/100</v>
      </c>
      <c r="G1395" s="1264"/>
      <c r="H1395" s="491">
        <f>IF($J1368="TC",0,IF($J1368="Nso",0,VLOOKUP($A1366,'Class-9'!$B$9:$GA$108,130,0)))</f>
        <v>0</v>
      </c>
      <c r="I1395" s="1237" t="s">
        <v>95</v>
      </c>
      <c r="J1395" s="1221"/>
      <c r="K1395" s="1221"/>
      <c r="L1395" s="1221"/>
      <c r="M1395" s="1221"/>
      <c r="N1395" s="1221"/>
      <c r="O1395" s="1222"/>
    </row>
    <row r="1396" spans="1:15" s="489" customFormat="1" ht="28.5" customHeight="1" thickBot="1">
      <c r="A1396" s="1084"/>
      <c r="B1396" s="488" t="s">
        <v>79</v>
      </c>
      <c r="C1396" s="1238" t="str">
        <f>'Class-9'!$EB$3</f>
        <v>H &amp; C RAJ</v>
      </c>
      <c r="D1396" s="1239"/>
      <c r="E1396" s="1239"/>
      <c r="F1396" s="1251" t="str">
        <f>IF($J1369="TC",0,IF($J1369="Nso",0,VLOOKUP($A1366,'Class-9'!$B$9:$GZ$108,186,0)))</f>
        <v>0/200</v>
      </c>
      <c r="G1396" s="1252"/>
      <c r="H1396" s="492">
        <f>IF($J1369="TC",0,IF($J1369="Nso",0,VLOOKUP($A1366,'Class-9'!$B$9:$GAZ$108,142,0)))</f>
        <v>0</v>
      </c>
      <c r="I1396" s="1237" t="s">
        <v>74</v>
      </c>
      <c r="J1396" s="1221"/>
      <c r="K1396" s="1221"/>
      <c r="L1396" s="1221"/>
      <c r="M1396" s="1221"/>
      <c r="N1396" s="1221"/>
      <c r="O1396" s="1222"/>
    </row>
    <row r="1397" spans="1:15" ht="28.5" customHeight="1">
      <c r="A1397" s="1084"/>
      <c r="B1397" s="49" t="s">
        <v>79</v>
      </c>
      <c r="C1397" s="1209" t="s">
        <v>205</v>
      </c>
      <c r="D1397" s="1210"/>
      <c r="E1397" s="1211"/>
      <c r="F1397" s="1253" t="s">
        <v>206</v>
      </c>
      <c r="G1397" s="1254"/>
      <c r="H1397" s="500" t="s">
        <v>34</v>
      </c>
      <c r="I1397" s="1220" t="s">
        <v>75</v>
      </c>
      <c r="J1397" s="1221"/>
      <c r="K1397" s="1221"/>
      <c r="L1397" s="1221"/>
      <c r="M1397" s="1221"/>
      <c r="N1397" s="1221"/>
      <c r="O1397" s="1222"/>
    </row>
    <row r="1398" spans="1:15" ht="28.5" customHeight="1">
      <c r="A1398" s="1084"/>
      <c r="B1398" s="49" t="s">
        <v>79</v>
      </c>
      <c r="C1398" s="1212"/>
      <c r="D1398" s="1213"/>
      <c r="E1398" s="1214"/>
      <c r="F1398" s="1246" t="s">
        <v>207</v>
      </c>
      <c r="G1398" s="1247"/>
      <c r="H1398" s="501" t="s">
        <v>204</v>
      </c>
      <c r="I1398" s="1225" t="s">
        <v>76</v>
      </c>
      <c r="J1398" s="1226"/>
      <c r="K1398" s="1226"/>
      <c r="L1398" s="1226"/>
      <c r="M1398" s="1226"/>
      <c r="N1398" s="1226"/>
      <c r="O1398" s="1227"/>
    </row>
    <row r="1399" spans="1:15" ht="28.5" customHeight="1">
      <c r="A1399" s="1084"/>
      <c r="B1399" s="49" t="s">
        <v>79</v>
      </c>
      <c r="C1399" s="1212"/>
      <c r="D1399" s="1213"/>
      <c r="E1399" s="1214"/>
      <c r="F1399" s="1246" t="s">
        <v>211</v>
      </c>
      <c r="G1399" s="1247"/>
      <c r="H1399" s="501" t="s">
        <v>69</v>
      </c>
      <c r="I1399" s="1228"/>
      <c r="J1399" s="1229"/>
      <c r="K1399" s="1229"/>
      <c r="L1399" s="1229"/>
      <c r="M1399" s="1229"/>
      <c r="N1399" s="1229"/>
      <c r="O1399" s="1230"/>
    </row>
    <row r="1400" spans="1:15" ht="28.5" customHeight="1">
      <c r="A1400" s="1084"/>
      <c r="B1400" s="49" t="s">
        <v>79</v>
      </c>
      <c r="C1400" s="1212"/>
      <c r="D1400" s="1213"/>
      <c r="E1400" s="1214"/>
      <c r="F1400" s="1246" t="s">
        <v>212</v>
      </c>
      <c r="G1400" s="1247"/>
      <c r="H1400" s="501" t="s">
        <v>70</v>
      </c>
      <c r="I1400" s="1228"/>
      <c r="J1400" s="1229"/>
      <c r="K1400" s="1229"/>
      <c r="L1400" s="1229"/>
      <c r="M1400" s="1229"/>
      <c r="N1400" s="1229"/>
      <c r="O1400" s="1230"/>
    </row>
    <row r="1401" spans="1:15" ht="28.5" customHeight="1">
      <c r="A1401" s="1084"/>
      <c r="B1401" s="49" t="s">
        <v>79</v>
      </c>
      <c r="C1401" s="1212"/>
      <c r="D1401" s="1213"/>
      <c r="E1401" s="1214"/>
      <c r="F1401" s="1246" t="s">
        <v>125</v>
      </c>
      <c r="G1401" s="1247"/>
      <c r="H1401" s="501" t="s">
        <v>72</v>
      </c>
      <c r="I1401" s="1231" t="s">
        <v>96</v>
      </c>
      <c r="J1401" s="1232"/>
      <c r="K1401" s="1232"/>
      <c r="L1401" s="1232"/>
      <c r="M1401" s="1232"/>
      <c r="N1401" s="1232"/>
      <c r="O1401" s="1233"/>
    </row>
    <row r="1402" spans="1:15" ht="28.5" customHeight="1" thickBot="1">
      <c r="A1402" s="1084"/>
      <c r="B1402" s="62" t="s">
        <v>79</v>
      </c>
      <c r="C1402" s="1215"/>
      <c r="D1402" s="1216"/>
      <c r="E1402" s="1217"/>
      <c r="F1402" s="1248" t="s">
        <v>208</v>
      </c>
      <c r="G1402" s="1249"/>
      <c r="H1402" s="502" t="s">
        <v>71</v>
      </c>
      <c r="I1402" s="1234"/>
      <c r="J1402" s="1235"/>
      <c r="K1402" s="1235"/>
      <c r="L1402" s="1235"/>
      <c r="M1402" s="1235"/>
      <c r="N1402" s="1235"/>
      <c r="O1402" s="1236"/>
    </row>
    <row r="1403" spans="1:15" ht="117.75" customHeight="1" thickTop="1">
      <c r="A1403" s="1250"/>
      <c r="B1403" s="1250"/>
      <c r="C1403" s="1250"/>
      <c r="D1403" s="1250"/>
      <c r="E1403" s="1250"/>
      <c r="F1403" s="1250"/>
      <c r="G1403" s="1250"/>
      <c r="H1403" s="1250"/>
      <c r="I1403" s="1250"/>
      <c r="J1403" s="1250"/>
      <c r="K1403" s="1250"/>
      <c r="L1403" s="1250"/>
      <c r="M1403" s="1250"/>
      <c r="N1403" s="1250"/>
      <c r="O1403" s="1250"/>
    </row>
    <row r="1404" spans="1:15">
      <c r="B1404" s="505"/>
      <c r="C1404" s="506"/>
      <c r="D1404" s="506"/>
      <c r="E1404" s="506"/>
      <c r="F1404" s="506"/>
      <c r="G1404" s="506"/>
      <c r="H1404" s="506"/>
      <c r="I1404" s="506"/>
      <c r="J1404" s="506"/>
      <c r="K1404" s="506"/>
      <c r="L1404" s="506"/>
      <c r="M1404" s="506"/>
      <c r="N1404" s="506"/>
      <c r="O1404" s="506"/>
    </row>
    <row r="1405" spans="1:15" ht="24.75" customHeight="1" thickBot="1">
      <c r="A1405" s="504">
        <f>A1366+1</f>
        <v>37</v>
      </c>
      <c r="B1405" s="1083" t="s">
        <v>56</v>
      </c>
      <c r="C1405" s="1083"/>
      <c r="D1405" s="1083"/>
      <c r="E1405" s="1083"/>
      <c r="F1405" s="1083"/>
      <c r="G1405" s="1083"/>
      <c r="H1405" s="1083"/>
      <c r="I1405" s="1083"/>
      <c r="J1405" s="1083"/>
      <c r="K1405" s="1083"/>
      <c r="L1405" s="1083"/>
      <c r="M1405" s="1083"/>
      <c r="N1405" s="1083"/>
      <c r="O1405" s="1083"/>
    </row>
    <row r="1406" spans="1:15" ht="68.25" customHeight="1" thickTop="1">
      <c r="A1406" s="1084"/>
      <c r="B1406" s="1085"/>
      <c r="C1406" s="1086"/>
      <c r="D1406" s="1089" t="str">
        <f>Master!$E$8</f>
        <v>Govt. Sr. Secondary School Raimalwada</v>
      </c>
      <c r="E1406" s="1090"/>
      <c r="F1406" s="1090"/>
      <c r="G1406" s="1090"/>
      <c r="H1406" s="1090"/>
      <c r="I1406" s="1090"/>
      <c r="J1406" s="1090"/>
      <c r="K1406" s="1090"/>
      <c r="L1406" s="1090"/>
      <c r="M1406" s="1090"/>
      <c r="N1406" s="1090"/>
      <c r="O1406" s="1091"/>
    </row>
    <row r="1407" spans="1:15" ht="36" customHeight="1" thickBot="1">
      <c r="A1407" s="1084"/>
      <c r="B1407" s="1087"/>
      <c r="C1407" s="1088"/>
      <c r="D1407" s="1092" t="str">
        <f>Master!$E$11</f>
        <v>P.S.-Bapini (Jodhpur)</v>
      </c>
      <c r="E1407" s="1093"/>
      <c r="F1407" s="1093"/>
      <c r="G1407" s="1093"/>
      <c r="H1407" s="1093"/>
      <c r="I1407" s="1093"/>
      <c r="J1407" s="1093"/>
      <c r="K1407" s="1093"/>
      <c r="L1407" s="1093"/>
      <c r="M1407" s="1093"/>
      <c r="N1407" s="1093"/>
      <c r="O1407" s="1094"/>
    </row>
    <row r="1408" spans="1:15" ht="36" customHeight="1">
      <c r="A1408" s="1084"/>
      <c r="B1408" s="352"/>
      <c r="C1408" s="1095" t="s">
        <v>188</v>
      </c>
      <c r="D1408" s="1096"/>
      <c r="E1408" s="1096"/>
      <c r="F1408" s="1096"/>
      <c r="G1408" s="1097"/>
      <c r="H1408" s="1104" t="s">
        <v>161</v>
      </c>
      <c r="I1408" s="1104"/>
      <c r="J1408" s="1107">
        <f>VLOOKUP($A1405,'Class-9'!$B$9:$K$108,6)</f>
        <v>0</v>
      </c>
      <c r="K1408" s="1108"/>
      <c r="L1408" s="1113" t="s">
        <v>77</v>
      </c>
      <c r="M1408" s="1114"/>
      <c r="N1408" s="1115" t="str">
        <f>Master!$E$14</f>
        <v>08151106901</v>
      </c>
      <c r="O1408" s="1116"/>
    </row>
    <row r="1409" spans="1:16" ht="36" customHeight="1">
      <c r="A1409" s="1084"/>
      <c r="B1409" s="47"/>
      <c r="C1409" s="1098"/>
      <c r="D1409" s="1099"/>
      <c r="E1409" s="1099"/>
      <c r="F1409" s="1099"/>
      <c r="G1409" s="1100"/>
      <c r="H1409" s="1105"/>
      <c r="I1409" s="1105"/>
      <c r="J1409" s="1109"/>
      <c r="K1409" s="1110"/>
      <c r="L1409" s="1071" t="s">
        <v>73</v>
      </c>
      <c r="M1409" s="1072"/>
      <c r="N1409" s="1072"/>
      <c r="O1409" s="1073"/>
      <c r="P1409" s="165" t="s">
        <v>196</v>
      </c>
    </row>
    <row r="1410" spans="1:16" ht="36" customHeight="1" thickBot="1">
      <c r="A1410" s="1084"/>
      <c r="B1410" s="47"/>
      <c r="C1410" s="1101"/>
      <c r="D1410" s="1102"/>
      <c r="E1410" s="1102"/>
      <c r="F1410" s="1102"/>
      <c r="G1410" s="1103"/>
      <c r="H1410" s="1106"/>
      <c r="I1410" s="1106"/>
      <c r="J1410" s="1111"/>
      <c r="K1410" s="1112"/>
      <c r="L1410" s="1074" t="s">
        <v>57</v>
      </c>
      <c r="M1410" s="1075"/>
      <c r="N1410" s="1076" t="str">
        <f>Master!$E$6</f>
        <v>2021-22</v>
      </c>
      <c r="O1410" s="1077"/>
    </row>
    <row r="1411" spans="1:16" ht="42.75" customHeight="1">
      <c r="A1411" s="1084"/>
      <c r="B1411" s="49" t="s">
        <v>79</v>
      </c>
      <c r="C1411" s="1255" t="s">
        <v>22</v>
      </c>
      <c r="D1411" s="1256"/>
      <c r="E1411" s="1256"/>
      <c r="F1411" s="1257"/>
      <c r="G1411" s="485" t="s">
        <v>186</v>
      </c>
      <c r="H1411" s="1258">
        <f>VLOOKUP($A1405,'Class-9'!$B$9:$EX$108,4,0)</f>
        <v>0</v>
      </c>
      <c r="I1411" s="1258"/>
      <c r="J1411" s="1258"/>
      <c r="K1411" s="1258"/>
      <c r="L1411" s="1258"/>
      <c r="M1411" s="1258"/>
      <c r="N1411" s="1258"/>
      <c r="O1411" s="1259"/>
    </row>
    <row r="1412" spans="1:16" ht="42.75" customHeight="1">
      <c r="A1412" s="1084"/>
      <c r="B1412" s="49" t="s">
        <v>79</v>
      </c>
      <c r="C1412" s="1260" t="s">
        <v>24</v>
      </c>
      <c r="D1412" s="1261"/>
      <c r="E1412" s="1261"/>
      <c r="F1412" s="1262"/>
      <c r="G1412" s="486" t="s">
        <v>186</v>
      </c>
      <c r="H1412" s="1265">
        <f>VLOOKUP($A1405,'Class-9'!$B$9:$EX$108,7,0)</f>
        <v>0</v>
      </c>
      <c r="I1412" s="1265"/>
      <c r="J1412" s="1265"/>
      <c r="K1412" s="1265"/>
      <c r="L1412" s="1265"/>
      <c r="M1412" s="1265"/>
      <c r="N1412" s="1265"/>
      <c r="O1412" s="1266"/>
    </row>
    <row r="1413" spans="1:16" ht="42.75" customHeight="1">
      <c r="A1413" s="1084"/>
      <c r="B1413" s="49" t="s">
        <v>79</v>
      </c>
      <c r="C1413" s="1260" t="s">
        <v>25</v>
      </c>
      <c r="D1413" s="1261"/>
      <c r="E1413" s="1261"/>
      <c r="F1413" s="1262"/>
      <c r="G1413" s="486" t="s">
        <v>186</v>
      </c>
      <c r="H1413" s="1265">
        <f>VLOOKUP($A1405,'Class-9'!$B$9:$EX$108,8,0)</f>
        <v>0</v>
      </c>
      <c r="I1413" s="1265"/>
      <c r="J1413" s="1265"/>
      <c r="K1413" s="1265"/>
      <c r="L1413" s="1265"/>
      <c r="M1413" s="1265"/>
      <c r="N1413" s="1265"/>
      <c r="O1413" s="1266"/>
    </row>
    <row r="1414" spans="1:16" ht="42.75" customHeight="1">
      <c r="A1414" s="1084"/>
      <c r="B1414" s="49" t="s">
        <v>79</v>
      </c>
      <c r="C1414" s="1260" t="s">
        <v>58</v>
      </c>
      <c r="D1414" s="1261"/>
      <c r="E1414" s="1261"/>
      <c r="F1414" s="1262"/>
      <c r="G1414" s="486" t="s">
        <v>186</v>
      </c>
      <c r="H1414" s="1265">
        <f>VLOOKUP($A1405,'Class-9'!$B$9:$EX$108,9,0)</f>
        <v>0</v>
      </c>
      <c r="I1414" s="1265"/>
      <c r="J1414" s="1265"/>
      <c r="K1414" s="1265"/>
      <c r="L1414" s="1265"/>
      <c r="M1414" s="1265"/>
      <c r="N1414" s="1265"/>
      <c r="O1414" s="1266"/>
    </row>
    <row r="1415" spans="1:16" ht="42.75" customHeight="1">
      <c r="A1415" s="1084"/>
      <c r="B1415" s="49" t="s">
        <v>79</v>
      </c>
      <c r="C1415" s="1260" t="s">
        <v>59</v>
      </c>
      <c r="D1415" s="1261"/>
      <c r="E1415" s="1261"/>
      <c r="F1415" s="1262"/>
      <c r="G1415" s="486" t="s">
        <v>186</v>
      </c>
      <c r="H1415" s="1281" t="str">
        <f>CONCATENATE('Class-9'!$G$4,'Class-9'!$J$4)</f>
        <v>9(A)</v>
      </c>
      <c r="I1415" s="1265"/>
      <c r="J1415" s="1265"/>
      <c r="K1415" s="1265"/>
      <c r="L1415" s="1265"/>
      <c r="M1415" s="1265"/>
      <c r="N1415" s="1265"/>
      <c r="O1415" s="1266"/>
    </row>
    <row r="1416" spans="1:16" ht="42.75" customHeight="1" thickBot="1">
      <c r="A1416" s="1084"/>
      <c r="B1416" s="49" t="s">
        <v>79</v>
      </c>
      <c r="C1416" s="1282" t="s">
        <v>27</v>
      </c>
      <c r="D1416" s="1283"/>
      <c r="E1416" s="1283"/>
      <c r="F1416" s="1284"/>
      <c r="G1416" s="487" t="s">
        <v>186</v>
      </c>
      <c r="H1416" s="1285">
        <f>VLOOKUP($A1405,'Class-9'!$B$9:$EX$108,10,0)</f>
        <v>0</v>
      </c>
      <c r="I1416" s="1285"/>
      <c r="J1416" s="1285"/>
      <c r="K1416" s="1285"/>
      <c r="L1416" s="1285"/>
      <c r="M1416" s="1285"/>
      <c r="N1416" s="1285"/>
      <c r="O1416" s="1286"/>
    </row>
    <row r="1417" spans="1:16" ht="42.75" customHeight="1">
      <c r="A1417" s="1084"/>
      <c r="B1417" s="60" t="s">
        <v>79</v>
      </c>
      <c r="C1417" s="1287" t="s">
        <v>60</v>
      </c>
      <c r="D1417" s="1288"/>
      <c r="E1417" s="1267" t="s">
        <v>83</v>
      </c>
      <c r="F1417" s="1267" t="s">
        <v>84</v>
      </c>
      <c r="G1417" s="1274" t="s">
        <v>33</v>
      </c>
      <c r="H1417" s="1276" t="s">
        <v>61</v>
      </c>
      <c r="I1417" s="1276"/>
      <c r="J1417" s="1277"/>
      <c r="K1417" s="1278" t="s">
        <v>100</v>
      </c>
      <c r="L1417" s="1279"/>
      <c r="M1417" s="1280"/>
      <c r="N1417" s="1267" t="s">
        <v>91</v>
      </c>
      <c r="O1417" s="1269" t="s">
        <v>209</v>
      </c>
    </row>
    <row r="1418" spans="1:16" ht="42.75" customHeight="1">
      <c r="A1418" s="1084"/>
      <c r="B1418" s="60"/>
      <c r="C1418" s="1289"/>
      <c r="D1418" s="1290"/>
      <c r="E1418" s="1268"/>
      <c r="F1418" s="1268"/>
      <c r="G1418" s="1275"/>
      <c r="H1418" s="479" t="s">
        <v>32</v>
      </c>
      <c r="I1418" s="480" t="s">
        <v>199</v>
      </c>
      <c r="J1418" s="481" t="s">
        <v>33</v>
      </c>
      <c r="K1418" s="479" t="s">
        <v>32</v>
      </c>
      <c r="L1418" s="480" t="s">
        <v>199</v>
      </c>
      <c r="M1418" s="481" t="s">
        <v>33</v>
      </c>
      <c r="N1418" s="1268"/>
      <c r="O1418" s="1270"/>
    </row>
    <row r="1419" spans="1:16" ht="42.75" customHeight="1" thickBot="1">
      <c r="A1419" s="1084"/>
      <c r="B1419" s="60" t="s">
        <v>79</v>
      </c>
      <c r="C1419" s="1272" t="s">
        <v>62</v>
      </c>
      <c r="D1419" s="1273"/>
      <c r="E1419" s="346">
        <f>'Class-9'!$L$7</f>
        <v>20</v>
      </c>
      <c r="F1419" s="346">
        <f>'Class-9'!$M$7</f>
        <v>20</v>
      </c>
      <c r="G1419" s="348">
        <f>SUM(E1419:F1419)</f>
        <v>40</v>
      </c>
      <c r="H1419" s="346">
        <f>'Class-9'!$O$7</f>
        <v>48</v>
      </c>
      <c r="I1419" s="346">
        <f>'Class-9'!$P$7</f>
        <v>12</v>
      </c>
      <c r="J1419" s="348">
        <f>SUM(H1419:I1419)</f>
        <v>60</v>
      </c>
      <c r="K1419" s="346">
        <f>'Class-9'!$R$7</f>
        <v>80</v>
      </c>
      <c r="L1419" s="346">
        <f>'Class-9'!$S$7</f>
        <v>20</v>
      </c>
      <c r="M1419" s="348">
        <f>SUM(K1419:L1419)</f>
        <v>100</v>
      </c>
      <c r="N1419" s="191">
        <f>SUM(G1419,J1419,M1419)</f>
        <v>200</v>
      </c>
      <c r="O1419" s="1271"/>
    </row>
    <row r="1420" spans="1:16" ht="42.75" customHeight="1">
      <c r="A1420" s="1084"/>
      <c r="B1420" s="60" t="s">
        <v>79</v>
      </c>
      <c r="C1420" s="1141" t="str">
        <f>'Class-9'!$L$3</f>
        <v>HINDI</v>
      </c>
      <c r="D1420" s="1142"/>
      <c r="E1420" s="493">
        <f>IF($J1408="TC",0,IF($J1408="Nso",0,VLOOKUP($A1405,'Class-9'!$B$9:$EX$108,11,0)))</f>
        <v>0</v>
      </c>
      <c r="F1420" s="493">
        <f>IF($J1408="TC",0,IF($J1408="Nso",0,VLOOKUP($A1405,'Class-9'!$B$9:$EX$108,12,0)))</f>
        <v>0</v>
      </c>
      <c r="G1420" s="494">
        <f>E1420+F1420</f>
        <v>0</v>
      </c>
      <c r="H1420" s="493">
        <f>IF($J1408="TC",0,IF($J1408="Nso",0,VLOOKUP($A1405,'Class-9'!$B$9:$EX$108,14,0)))</f>
        <v>0</v>
      </c>
      <c r="I1420" s="493">
        <f>IF($J1408="TC",0,IF($J1408="Nso",0,VLOOKUP($A1405,'Class-9'!$B$9:$EX$108,15,0)))</f>
        <v>0</v>
      </c>
      <c r="J1420" s="494">
        <f>H1420+I1420</f>
        <v>0</v>
      </c>
      <c r="K1420" s="493">
        <f>IF($J1408="TC",0,IF($J1408="Nso",0,VLOOKUP($A1405,'Class-9'!$B$9:$EX$108,17,0)))</f>
        <v>0</v>
      </c>
      <c r="L1420" s="493">
        <f>IF($J1408="Nso",0,VLOOKUP($A1405,'Class-9'!$B$9:$EX$108,18,0))</f>
        <v>0</v>
      </c>
      <c r="M1420" s="494">
        <f>K1420+L1420</f>
        <v>0</v>
      </c>
      <c r="N1420" s="493">
        <f>G1420+J1420+M1420</f>
        <v>0</v>
      </c>
      <c r="O1420" s="495" t="str">
        <f>IF($J1408="TC",0,IF($J1408="Nso",0,VLOOKUP($A1405,'Class-9'!$B$9:$EX$108,24,0)))</f>
        <v/>
      </c>
    </row>
    <row r="1421" spans="1:16" ht="42.75" customHeight="1">
      <c r="A1421" s="1084"/>
      <c r="B1421" s="60" t="s">
        <v>79</v>
      </c>
      <c r="C1421" s="1143" t="str">
        <f>'Class-9'!$Z$3</f>
        <v>ENGLISH</v>
      </c>
      <c r="D1421" s="1144"/>
      <c r="E1421" s="493">
        <f>IF($J1408="TC",0,IF($J1408="Nso",0,VLOOKUP($A1405,'Class-9'!$B$9:$EX$108,25,0)))</f>
        <v>0</v>
      </c>
      <c r="F1421" s="493">
        <f>IF($J1408="TC",0,IF($J1408="Nso",0,VLOOKUP($A1405,'Class-9'!$B$9:$EX$108,26,0)))</f>
        <v>0</v>
      </c>
      <c r="G1421" s="496">
        <f t="shared" ref="G1421:G1425" si="144">E1421+F1421</f>
        <v>0</v>
      </c>
      <c r="H1421" s="497">
        <f>IF($J1408="TC",0,IF($J1408="Nso",0,VLOOKUP($A1405,'Class-9'!$B$9:$EX$108,28,0)))</f>
        <v>0</v>
      </c>
      <c r="I1421" s="493">
        <f>IF($J1408="TC",0,IF($J1408="Nso",0,VLOOKUP($A1405,'Class-9'!$B$9:$EX$108,29,0)))</f>
        <v>0</v>
      </c>
      <c r="J1421" s="496">
        <f t="shared" ref="J1421:J1425" si="145">H1421+I1421</f>
        <v>0</v>
      </c>
      <c r="K1421" s="493">
        <f>IF($J1408="TC",0,IF($J1408="Nso",0,VLOOKUP($A1405,'Class-9'!$B$9:$EX$108,31,0)))</f>
        <v>0</v>
      </c>
      <c r="L1421" s="493">
        <f>IF($J1408="Nso",0,VLOOKUP($A1405,'Class-9'!$B$9:$EX$108,32,0))</f>
        <v>0</v>
      </c>
      <c r="M1421" s="496">
        <f t="shared" ref="M1421:M1425" si="146">K1421+L1421</f>
        <v>0</v>
      </c>
      <c r="N1421" s="493">
        <f t="shared" ref="N1421:N1425" si="147">G1421+J1421+M1421</f>
        <v>0</v>
      </c>
      <c r="O1421" s="495" t="str">
        <f>IF($J1408="TC",0,IF($J1408="Nso",0,VLOOKUP($A1405,'Class-9'!$B$9:$EX$108,38,0)))</f>
        <v/>
      </c>
    </row>
    <row r="1422" spans="1:16" ht="42.75" customHeight="1">
      <c r="A1422" s="1084"/>
      <c r="B1422" s="60" t="s">
        <v>79</v>
      </c>
      <c r="C1422" s="1143" t="str">
        <f>'Class-9'!$AN$3</f>
        <v>SANSKRIT</v>
      </c>
      <c r="D1422" s="1144"/>
      <c r="E1422" s="493">
        <f>IF($J1408="TC",0,IF($J1408="Nso",0,VLOOKUP($A1405,'Class-9'!$B$9:$EX$108,39,0)))</f>
        <v>0</v>
      </c>
      <c r="F1422" s="493">
        <f>IF($J1408="TC",0,IF($J1408="TC",0,IF($J1408="Nso",0,VLOOKUP($A1405,'Class-9'!$B$9:$EX$108,40,0))))</f>
        <v>0</v>
      </c>
      <c r="G1422" s="496">
        <f t="shared" si="144"/>
        <v>0</v>
      </c>
      <c r="H1422" s="497">
        <f>IF($J1408="TC",0,IF($J1408="Nso",0,VLOOKUP($A1405,'Class-9'!$B$9:$EX$108,42,0)))</f>
        <v>0</v>
      </c>
      <c r="I1422" s="493">
        <f>IF($J1408="TC",0,IF($J1408="Nso",0,VLOOKUP($A1405,'Class-9'!$B$9:$EX$108,43,0)))</f>
        <v>0</v>
      </c>
      <c r="J1422" s="496">
        <f t="shared" si="145"/>
        <v>0</v>
      </c>
      <c r="K1422" s="493">
        <f>IF($J1408="TC",0,IF($J1408="Nso",0,VLOOKUP($A1405,'Class-9'!$B$9:$EX$108,45,0)))</f>
        <v>0</v>
      </c>
      <c r="L1422" s="493">
        <f>IF($J1408="Nso",0,VLOOKUP($A1405,'Class-9'!$B$9:$EX$108,46,0))</f>
        <v>0</v>
      </c>
      <c r="M1422" s="496">
        <f t="shared" si="146"/>
        <v>0</v>
      </c>
      <c r="N1422" s="493">
        <f t="shared" si="147"/>
        <v>0</v>
      </c>
      <c r="O1422" s="495" t="str">
        <f>IF($J1408="TC",0,IF($J1408="Nso",0,VLOOKUP($A1405,'Class-9'!$B$9:$EX$108,52,0)))</f>
        <v/>
      </c>
    </row>
    <row r="1423" spans="1:16" ht="42.75" customHeight="1">
      <c r="A1423" s="1084"/>
      <c r="B1423" s="60" t="s">
        <v>79</v>
      </c>
      <c r="C1423" s="1143" t="str">
        <f>'Class-9'!$BB$3</f>
        <v>SCIENCE</v>
      </c>
      <c r="D1423" s="1144"/>
      <c r="E1423" s="493">
        <f>IF($J1408="TC",0,IF($J1408="Nso",0,VLOOKUP($A1405,'Class-9'!$B$9:$EX$108,53,0)))</f>
        <v>0</v>
      </c>
      <c r="F1423" s="493">
        <f>IF($J1408="TC",0,IF($J1408="Nso",0,VLOOKUP($A1405,'Class-9'!$B$9:$EX$108,54,0)))</f>
        <v>0</v>
      </c>
      <c r="G1423" s="496">
        <f t="shared" si="144"/>
        <v>0</v>
      </c>
      <c r="H1423" s="497">
        <f>IF($J1408="TC",0,IF($J1408="Nso",0,VLOOKUP($A1405,'Class-9'!$B$9:$EX$108,56,0)))</f>
        <v>0</v>
      </c>
      <c r="I1423" s="493">
        <f>IF($J1408="TC",0,IF($J1408="Nso",0,VLOOKUP($A1405,'Class-9'!$B$9:$EX$108,57,0)))</f>
        <v>0</v>
      </c>
      <c r="J1423" s="496">
        <f t="shared" si="145"/>
        <v>0</v>
      </c>
      <c r="K1423" s="493">
        <f>IF($J1408="TC",0,IF($J1408="Nso",0,VLOOKUP($A1405,'Class-9'!$B$9:$EX$108,59,0)))</f>
        <v>0</v>
      </c>
      <c r="L1423" s="493">
        <f>IF($J1408="Nso",0,VLOOKUP($A1405,'Class-9'!$B$9:$EX$108,60,0))</f>
        <v>0</v>
      </c>
      <c r="M1423" s="496">
        <f t="shared" si="146"/>
        <v>0</v>
      </c>
      <c r="N1423" s="493">
        <f t="shared" si="147"/>
        <v>0</v>
      </c>
      <c r="O1423" s="495" t="str">
        <f>IF($J1408="TC",0,IF($J1408="Nso",0,VLOOKUP($A1405,'Class-9'!$B$9:$EX$108,66,0)))</f>
        <v/>
      </c>
    </row>
    <row r="1424" spans="1:16" ht="42.75" customHeight="1">
      <c r="A1424" s="1084"/>
      <c r="B1424" s="60" t="s">
        <v>79</v>
      </c>
      <c r="C1424" s="1143" t="str">
        <f>'Class-9'!$BP$3</f>
        <v>MATHEMATICS</v>
      </c>
      <c r="D1424" s="1144"/>
      <c r="E1424" s="493">
        <f>IF($J1408="TC",0,IF($J1408="Nso",0,VLOOKUP($A1405,'Class-9'!$B$9:$EX$108,67,0)))</f>
        <v>0</v>
      </c>
      <c r="F1424" s="493">
        <f>IF($J1408="TC",0,IF($J1408="Nso",0,VLOOKUP($A1405,'Class-9'!$B$9:$EX$108,68,0)))</f>
        <v>0</v>
      </c>
      <c r="G1424" s="496">
        <f t="shared" si="144"/>
        <v>0</v>
      </c>
      <c r="H1424" s="497">
        <f>IF($J1408="TC",0,IF($J1408="Nso",0,VLOOKUP($A1405,'Class-9'!$B$9:$EX$108,70,0)))</f>
        <v>0</v>
      </c>
      <c r="I1424" s="493">
        <f>IF($J1408="TC",0,IF($J1408="Nso",0,VLOOKUP($A1405,'Class-9'!$B$9:$EX$108,71,0)))</f>
        <v>0</v>
      </c>
      <c r="J1424" s="496">
        <f t="shared" si="145"/>
        <v>0</v>
      </c>
      <c r="K1424" s="493">
        <f>IF($J1408="TC",0,IF($J1408="Nso",0,VLOOKUP($A1405,'Class-9'!$B$9:$EX$108,73,0)))</f>
        <v>0</v>
      </c>
      <c r="L1424" s="493">
        <f>IF($J1408="Nso",0,VLOOKUP($A1405,'Class-9'!$B$9:$EX$108,74,0))</f>
        <v>0</v>
      </c>
      <c r="M1424" s="496">
        <f t="shared" si="146"/>
        <v>0</v>
      </c>
      <c r="N1424" s="493">
        <f t="shared" si="147"/>
        <v>0</v>
      </c>
      <c r="O1424" s="495" t="str">
        <f>IF($J1408="TC",0,IF($J1408="Nso",0,VLOOKUP($A1405,'Class-9'!$B$9:$EX$108,80,0)))</f>
        <v/>
      </c>
    </row>
    <row r="1425" spans="1:15" ht="42.75" customHeight="1" thickBot="1">
      <c r="A1425" s="1084"/>
      <c r="B1425" s="60" t="s">
        <v>79</v>
      </c>
      <c r="C1425" s="1117" t="str">
        <f>'Class-9'!$CD$3</f>
        <v>SOCIAL SCIENCE</v>
      </c>
      <c r="D1425" s="1118"/>
      <c r="E1425" s="493">
        <f>IF($J1408="TC",0,IF($J1408="Nso",0,VLOOKUP($A1405,'Class-9'!$B$9:$EX$108,81,0)))</f>
        <v>0</v>
      </c>
      <c r="F1425" s="493">
        <f>IF($J1408="TC",0,IF($J1408="Nso",0,VLOOKUP($A1405,'Class-9'!$B$9:$EX$108,82,0)))</f>
        <v>0</v>
      </c>
      <c r="G1425" s="498">
        <f t="shared" si="144"/>
        <v>0</v>
      </c>
      <c r="H1425" s="499">
        <f>IF($J1408="TC",0,IF($J1408="Nso",0,VLOOKUP($A1405,'Class-9'!$B$9:$EX$108,84,0)))</f>
        <v>0</v>
      </c>
      <c r="I1425" s="493">
        <f>IF($J1408="TC",0,IF($J1408="Nso",0,VLOOKUP($A1405,'Class-9'!$B$9:$EX$108,85,0)))</f>
        <v>0</v>
      </c>
      <c r="J1425" s="498">
        <f t="shared" si="145"/>
        <v>0</v>
      </c>
      <c r="K1425" s="493">
        <f>IF($J1408="TC",0,IF($J1408="Nso",0,VLOOKUP($A1405,'Class-9'!$B$9:$EX$108,87,0)))</f>
        <v>0</v>
      </c>
      <c r="L1425" s="493">
        <f>IF($J1408="Nso",0,VLOOKUP($A1405,'Class-9'!$B$9:$EX$108,88,0))</f>
        <v>0</v>
      </c>
      <c r="M1425" s="498">
        <f t="shared" si="146"/>
        <v>0</v>
      </c>
      <c r="N1425" s="493">
        <f t="shared" si="147"/>
        <v>0</v>
      </c>
      <c r="O1425" s="495" t="str">
        <f>IF($J1408="TC",0,IF($J1408="Nso",0,VLOOKUP($A1405,'Class-9'!$B$9:$EX$108,94,0)))</f>
        <v/>
      </c>
    </row>
    <row r="1426" spans="1:15" ht="36" customHeight="1">
      <c r="A1426" s="1084"/>
      <c r="B1426" s="60" t="s">
        <v>79</v>
      </c>
      <c r="C1426" s="1119" t="s">
        <v>92</v>
      </c>
      <c r="D1426" s="1120"/>
      <c r="E1426" s="1121"/>
      <c r="F1426" s="1125" t="s">
        <v>93</v>
      </c>
      <c r="G1426" s="1126"/>
      <c r="H1426" s="1127" t="s">
        <v>94</v>
      </c>
      <c r="I1426" s="1128"/>
      <c r="J1426" s="1129" t="s">
        <v>47</v>
      </c>
      <c r="K1426" s="1130"/>
      <c r="L1426" s="350" t="s">
        <v>114</v>
      </c>
      <c r="M1426" s="1131" t="s">
        <v>45</v>
      </c>
      <c r="N1426" s="1132"/>
      <c r="O1426" s="61" t="s">
        <v>49</v>
      </c>
    </row>
    <row r="1427" spans="1:15" ht="36" customHeight="1" thickBot="1">
      <c r="A1427" s="1084"/>
      <c r="B1427" s="60" t="s">
        <v>79</v>
      </c>
      <c r="C1427" s="1122"/>
      <c r="D1427" s="1123"/>
      <c r="E1427" s="1124"/>
      <c r="F1427" s="1133">
        <f>IF($J1408="TC",0,IF($J1408="Nso",0,VLOOKUP($A1405,'Class-9'!$B$9:$EX$108,146,0)))</f>
        <v>0</v>
      </c>
      <c r="G1427" s="1134"/>
      <c r="H1427" s="1133">
        <f>IF($J1408="TC",0,IF($J1408="Nso",0,VLOOKUP($A1405,'Class-9'!$B$9:$EX$108,147,0)))</f>
        <v>0</v>
      </c>
      <c r="I1427" s="1134"/>
      <c r="J1427" s="1135">
        <f>IF($J1408="TC",0,IF($J1408="Nso",0,VLOOKUP($A1405,'Class-9'!$B$9:$EX$108,148,0)))</f>
        <v>0</v>
      </c>
      <c r="K1427" s="1136"/>
      <c r="L1427" s="349" t="str">
        <f>IF($J1408="TC",0,IF($J1408="Nso",0,VLOOKUP($A1405,'Class-9'!$B$9:$EX$108,149,0)))</f>
        <v/>
      </c>
      <c r="M1427" s="1137" t="str">
        <f>IF($J1408="TC","TC",IF($J1408="Nso","NSO",VLOOKUP($A1405,'Class-9'!$B$9:$EX$108,150,0)))</f>
        <v/>
      </c>
      <c r="N1427" s="1138"/>
      <c r="O1427" s="123" t="str">
        <f>IF($J1408="Nso",0,VLOOKUP($A1405,'Class-9'!$B$9:$EX$108,152,0))</f>
        <v/>
      </c>
    </row>
    <row r="1428" spans="1:15" ht="36" customHeight="1">
      <c r="A1428" s="1084"/>
      <c r="B1428" s="60" t="s">
        <v>79</v>
      </c>
      <c r="C1428" s="1186" t="s">
        <v>65</v>
      </c>
      <c r="D1428" s="1187"/>
      <c r="E1428" s="1187"/>
      <c r="F1428" s="1187"/>
      <c r="G1428" s="1187"/>
      <c r="H1428" s="1188"/>
      <c r="I1428" s="1189" t="s">
        <v>66</v>
      </c>
      <c r="J1428" s="1190"/>
      <c r="K1428" s="1190"/>
      <c r="L1428" s="124">
        <f>VLOOKUP($A1405,'Class-9'!$B$9:$EX$108,143,0)</f>
        <v>0</v>
      </c>
      <c r="M1428" s="1191" t="s">
        <v>126</v>
      </c>
      <c r="N1428" s="1192"/>
      <c r="O1428" s="1193"/>
    </row>
    <row r="1429" spans="1:15" ht="36" customHeight="1" thickBot="1">
      <c r="A1429" s="1084"/>
      <c r="B1429" s="60" t="s">
        <v>79</v>
      </c>
      <c r="C1429" s="1194" t="s">
        <v>60</v>
      </c>
      <c r="D1429" s="1195"/>
      <c r="E1429" s="1195"/>
      <c r="F1429" s="1196" t="s">
        <v>197</v>
      </c>
      <c r="G1429" s="1196"/>
      <c r="H1429" s="351" t="s">
        <v>53</v>
      </c>
      <c r="I1429" s="1197" t="s">
        <v>67</v>
      </c>
      <c r="J1429" s="1198"/>
      <c r="K1429" s="1198"/>
      <c r="L1429" s="174">
        <f>VLOOKUP($A1405,'Class-9'!$B$9:$EX$108,144,0)</f>
        <v>0</v>
      </c>
      <c r="M1429" s="1199" t="str">
        <f>IF($J1408="TC",0,IF($J1408="Nso",0,VLOOKUP($A1405,'Class-9'!$B$9:$EX$108,145,0)))</f>
        <v/>
      </c>
      <c r="N1429" s="1200"/>
      <c r="O1429" s="1201"/>
    </row>
    <row r="1430" spans="1:15" ht="36" customHeight="1">
      <c r="A1430" s="1084"/>
      <c r="B1430" s="60" t="s">
        <v>79</v>
      </c>
      <c r="C1430" s="1194"/>
      <c r="D1430" s="1195"/>
      <c r="E1430" s="1195"/>
      <c r="F1430" s="1196"/>
      <c r="G1430" s="1196"/>
      <c r="H1430" s="490" t="s">
        <v>203</v>
      </c>
      <c r="I1430" s="1202" t="s">
        <v>68</v>
      </c>
      <c r="J1430" s="1203"/>
      <c r="K1430" s="1203"/>
      <c r="L1430" s="1204">
        <f>IF($J1408="TC","Transferred",IF($J1408="Nso","NameSeparated",VLOOKUP($A1405,'Class-9'!$B$9:$EX$108,153,0)))</f>
        <v>0</v>
      </c>
      <c r="M1430" s="1204"/>
      <c r="N1430" s="1204"/>
      <c r="O1430" s="1205"/>
    </row>
    <row r="1431" spans="1:15" s="489" customFormat="1" ht="28.5" customHeight="1">
      <c r="A1431" s="1084"/>
      <c r="B1431" s="488" t="s">
        <v>79</v>
      </c>
      <c r="C1431" s="1242" t="str">
        <f>'Class-9'!$CR$3</f>
        <v>Foundation Of Information Tech.</v>
      </c>
      <c r="D1431" s="1243"/>
      <c r="E1431" s="1244"/>
      <c r="F1431" s="1245" t="str">
        <f>IF($J1408="TC",0,IF($J1408="Nso",0,VLOOKUP($A1405,'Class-9'!$B$9:$GA$108,170,0)))</f>
        <v>0/200</v>
      </c>
      <c r="G1431" s="1245"/>
      <c r="H1431" s="491">
        <f>IF($J1408="TC",0,IF($J1408="Nso",0,VLOOKUP($A1405,'Class-9'!$B$9:$GA$108,106,0)))</f>
        <v>0</v>
      </c>
      <c r="I1431" s="1170" t="s">
        <v>81</v>
      </c>
      <c r="J1431" s="1171"/>
      <c r="K1431" s="1171"/>
      <c r="L1431" s="1172">
        <f>'Class-9'!$T$2</f>
        <v>44676</v>
      </c>
      <c r="M1431" s="1173"/>
      <c r="N1431" s="1173"/>
      <c r="O1431" s="1174"/>
    </row>
    <row r="1432" spans="1:15" s="489" customFormat="1" ht="28.5" customHeight="1">
      <c r="A1432" s="1084"/>
      <c r="B1432" s="488" t="s">
        <v>79</v>
      </c>
      <c r="C1432" s="1175" t="str">
        <f>'Class-9'!$DD$3</f>
        <v>Health &amp; Phy. Edu.</v>
      </c>
      <c r="D1432" s="1169"/>
      <c r="E1432" s="1169"/>
      <c r="F1432" s="1263" t="str">
        <f>IF($J1408="TC",0,IF($J1408="Nso",0,VLOOKUP($A1405,'Class-9'!$B$9:$GA$108,174,0)))</f>
        <v>0/200</v>
      </c>
      <c r="G1432" s="1264"/>
      <c r="H1432" s="491">
        <f>IF($J1408="TC",0,IF($J1408="Nso",0,VLOOKUP($A1405,'Class-9'!$B$9:$GA$108,118,0)))</f>
        <v>0</v>
      </c>
      <c r="I1432" s="1178"/>
      <c r="J1432" s="1179"/>
      <c r="K1432" s="1179"/>
      <c r="L1432" s="1179"/>
      <c r="M1432" s="1179"/>
      <c r="N1432" s="1179"/>
      <c r="O1432" s="1180"/>
    </row>
    <row r="1433" spans="1:15" s="489" customFormat="1" ht="28.5" customHeight="1">
      <c r="A1433" s="1084"/>
      <c r="B1433" s="488" t="s">
        <v>79</v>
      </c>
      <c r="C1433" s="1184" t="str">
        <f>'Class-9'!$DP$3</f>
        <v>S.U.P.W.</v>
      </c>
      <c r="D1433" s="1185"/>
      <c r="E1433" s="1185"/>
      <c r="F1433" s="1263" t="str">
        <f>IF($J1408="TC",0,IF($J1408="Nso",0,VLOOKUP($A1405,'Class-9'!$B$9:$GA$108,178,0)))</f>
        <v>0/100</v>
      </c>
      <c r="G1433" s="1264"/>
      <c r="H1433" s="491">
        <f>IF($J1408="TC",0,IF($J1408="Nso",0,VLOOKUP($A1405,'Class-9'!$B$9:$GA$108,124,0)))</f>
        <v>0</v>
      </c>
      <c r="I1433" s="1181"/>
      <c r="J1433" s="1182"/>
      <c r="K1433" s="1182"/>
      <c r="L1433" s="1182"/>
      <c r="M1433" s="1182"/>
      <c r="N1433" s="1182"/>
      <c r="O1433" s="1183"/>
    </row>
    <row r="1434" spans="1:15" s="489" customFormat="1" ht="28.5" customHeight="1">
      <c r="A1434" s="1084"/>
      <c r="B1434" s="488"/>
      <c r="C1434" s="1184" t="str">
        <f>'Class-9'!$DV$3</f>
        <v>ART EDUCATION</v>
      </c>
      <c r="D1434" s="1185"/>
      <c r="E1434" s="1185"/>
      <c r="F1434" s="1263" t="str">
        <f>IF($J1407="TC",0,IF($J1407="Nso",0,VLOOKUP($A1405,'Class-9'!$B$9:$GA$108,182,0)))</f>
        <v>0/100</v>
      </c>
      <c r="G1434" s="1264"/>
      <c r="H1434" s="491">
        <f>IF($J1407="TC",0,IF($J1407="Nso",0,VLOOKUP($A1405,'Class-9'!$B$9:$GA$108,130,0)))</f>
        <v>0</v>
      </c>
      <c r="I1434" s="1237" t="s">
        <v>95</v>
      </c>
      <c r="J1434" s="1221"/>
      <c r="K1434" s="1221"/>
      <c r="L1434" s="1221"/>
      <c r="M1434" s="1221"/>
      <c r="N1434" s="1221"/>
      <c r="O1434" s="1222"/>
    </row>
    <row r="1435" spans="1:15" s="489" customFormat="1" ht="28.5" customHeight="1" thickBot="1">
      <c r="A1435" s="1084"/>
      <c r="B1435" s="488" t="s">
        <v>79</v>
      </c>
      <c r="C1435" s="1238" t="str">
        <f>'Class-9'!$EB$3</f>
        <v>H &amp; C RAJ</v>
      </c>
      <c r="D1435" s="1239"/>
      <c r="E1435" s="1239"/>
      <c r="F1435" s="1251" t="str">
        <f>IF($J1408="TC",0,IF($J1408="Nso",0,VLOOKUP($A1405,'Class-9'!$B$9:$GZ$108,186,0)))</f>
        <v>0/200</v>
      </c>
      <c r="G1435" s="1252"/>
      <c r="H1435" s="492">
        <f>IF($J1408="TC",0,IF($J1408="Nso",0,VLOOKUP($A1405,'Class-9'!$B$9:$GAZ$108,142,0)))</f>
        <v>0</v>
      </c>
      <c r="I1435" s="1237" t="s">
        <v>74</v>
      </c>
      <c r="J1435" s="1221"/>
      <c r="K1435" s="1221"/>
      <c r="L1435" s="1221"/>
      <c r="M1435" s="1221"/>
      <c r="N1435" s="1221"/>
      <c r="O1435" s="1222"/>
    </row>
    <row r="1436" spans="1:15" ht="28.5" customHeight="1">
      <c r="A1436" s="1084"/>
      <c r="B1436" s="49" t="s">
        <v>79</v>
      </c>
      <c r="C1436" s="1209" t="s">
        <v>205</v>
      </c>
      <c r="D1436" s="1210"/>
      <c r="E1436" s="1211"/>
      <c r="F1436" s="1253" t="s">
        <v>206</v>
      </c>
      <c r="G1436" s="1254"/>
      <c r="H1436" s="500" t="s">
        <v>34</v>
      </c>
      <c r="I1436" s="1220" t="s">
        <v>75</v>
      </c>
      <c r="J1436" s="1221"/>
      <c r="K1436" s="1221"/>
      <c r="L1436" s="1221"/>
      <c r="M1436" s="1221"/>
      <c r="N1436" s="1221"/>
      <c r="O1436" s="1222"/>
    </row>
    <row r="1437" spans="1:15" ht="28.5" customHeight="1">
      <c r="A1437" s="1084"/>
      <c r="B1437" s="49" t="s">
        <v>79</v>
      </c>
      <c r="C1437" s="1212"/>
      <c r="D1437" s="1213"/>
      <c r="E1437" s="1214"/>
      <c r="F1437" s="1246" t="s">
        <v>207</v>
      </c>
      <c r="G1437" s="1247"/>
      <c r="H1437" s="501" t="s">
        <v>204</v>
      </c>
      <c r="I1437" s="1225" t="s">
        <v>76</v>
      </c>
      <c r="J1437" s="1226"/>
      <c r="K1437" s="1226"/>
      <c r="L1437" s="1226"/>
      <c r="M1437" s="1226"/>
      <c r="N1437" s="1226"/>
      <c r="O1437" s="1227"/>
    </row>
    <row r="1438" spans="1:15" ht="28.5" customHeight="1">
      <c r="A1438" s="1084"/>
      <c r="B1438" s="49" t="s">
        <v>79</v>
      </c>
      <c r="C1438" s="1212"/>
      <c r="D1438" s="1213"/>
      <c r="E1438" s="1214"/>
      <c r="F1438" s="1246" t="s">
        <v>211</v>
      </c>
      <c r="G1438" s="1247"/>
      <c r="H1438" s="501" t="s">
        <v>69</v>
      </c>
      <c r="I1438" s="1228"/>
      <c r="J1438" s="1229"/>
      <c r="K1438" s="1229"/>
      <c r="L1438" s="1229"/>
      <c r="M1438" s="1229"/>
      <c r="N1438" s="1229"/>
      <c r="O1438" s="1230"/>
    </row>
    <row r="1439" spans="1:15" ht="28.5" customHeight="1">
      <c r="A1439" s="1084"/>
      <c r="B1439" s="49" t="s">
        <v>79</v>
      </c>
      <c r="C1439" s="1212"/>
      <c r="D1439" s="1213"/>
      <c r="E1439" s="1214"/>
      <c r="F1439" s="1246" t="s">
        <v>212</v>
      </c>
      <c r="G1439" s="1247"/>
      <c r="H1439" s="501" t="s">
        <v>70</v>
      </c>
      <c r="I1439" s="1228"/>
      <c r="J1439" s="1229"/>
      <c r="K1439" s="1229"/>
      <c r="L1439" s="1229"/>
      <c r="M1439" s="1229"/>
      <c r="N1439" s="1229"/>
      <c r="O1439" s="1230"/>
    </row>
    <row r="1440" spans="1:15" ht="28.5" customHeight="1">
      <c r="A1440" s="1084"/>
      <c r="B1440" s="49" t="s">
        <v>79</v>
      </c>
      <c r="C1440" s="1212"/>
      <c r="D1440" s="1213"/>
      <c r="E1440" s="1214"/>
      <c r="F1440" s="1246" t="s">
        <v>125</v>
      </c>
      <c r="G1440" s="1247"/>
      <c r="H1440" s="501" t="s">
        <v>72</v>
      </c>
      <c r="I1440" s="1231" t="s">
        <v>96</v>
      </c>
      <c r="J1440" s="1232"/>
      <c r="K1440" s="1232"/>
      <c r="L1440" s="1232"/>
      <c r="M1440" s="1232"/>
      <c r="N1440" s="1232"/>
      <c r="O1440" s="1233"/>
    </row>
    <row r="1441" spans="1:16" ht="28.5" customHeight="1" thickBot="1">
      <c r="A1441" s="1084"/>
      <c r="B1441" s="62" t="s">
        <v>79</v>
      </c>
      <c r="C1441" s="1215"/>
      <c r="D1441" s="1216"/>
      <c r="E1441" s="1217"/>
      <c r="F1441" s="1248" t="s">
        <v>208</v>
      </c>
      <c r="G1441" s="1249"/>
      <c r="H1441" s="502" t="s">
        <v>71</v>
      </c>
      <c r="I1441" s="1234"/>
      <c r="J1441" s="1235"/>
      <c r="K1441" s="1235"/>
      <c r="L1441" s="1235"/>
      <c r="M1441" s="1235"/>
      <c r="N1441" s="1235"/>
      <c r="O1441" s="1236"/>
    </row>
    <row r="1442" spans="1:16" ht="117.75" customHeight="1" thickTop="1">
      <c r="A1442" s="1250"/>
      <c r="B1442" s="1250"/>
      <c r="C1442" s="1250"/>
      <c r="D1442" s="1250"/>
      <c r="E1442" s="1250"/>
      <c r="F1442" s="1250"/>
      <c r="G1442" s="1250"/>
      <c r="H1442" s="1250"/>
      <c r="I1442" s="1250"/>
      <c r="J1442" s="1250"/>
      <c r="K1442" s="1250"/>
      <c r="L1442" s="1250"/>
      <c r="M1442" s="1250"/>
      <c r="N1442" s="1250"/>
      <c r="O1442" s="1250"/>
    </row>
    <row r="1443" spans="1:16">
      <c r="B1443" s="505"/>
      <c r="C1443" s="506"/>
      <c r="D1443" s="506"/>
      <c r="E1443" s="506"/>
      <c r="F1443" s="506"/>
      <c r="G1443" s="506"/>
      <c r="H1443" s="506"/>
      <c r="I1443" s="506"/>
      <c r="J1443" s="506"/>
      <c r="K1443" s="506"/>
      <c r="L1443" s="506"/>
      <c r="M1443" s="506"/>
      <c r="N1443" s="506"/>
      <c r="O1443" s="506"/>
    </row>
    <row r="1444" spans="1:16" ht="24.75" customHeight="1" thickBot="1">
      <c r="A1444" s="504">
        <f>A1405+1</f>
        <v>38</v>
      </c>
      <c r="B1444" s="1083" t="s">
        <v>56</v>
      </c>
      <c r="C1444" s="1083"/>
      <c r="D1444" s="1083"/>
      <c r="E1444" s="1083"/>
      <c r="F1444" s="1083"/>
      <c r="G1444" s="1083"/>
      <c r="H1444" s="1083"/>
      <c r="I1444" s="1083"/>
      <c r="J1444" s="1083"/>
      <c r="K1444" s="1083"/>
      <c r="L1444" s="1083"/>
      <c r="M1444" s="1083"/>
      <c r="N1444" s="1083"/>
      <c r="O1444" s="1083"/>
    </row>
    <row r="1445" spans="1:16" ht="68.25" customHeight="1" thickTop="1">
      <c r="A1445" s="1084"/>
      <c r="B1445" s="1085"/>
      <c r="C1445" s="1086"/>
      <c r="D1445" s="1089" t="str">
        <f>Master!$E$8</f>
        <v>Govt. Sr. Secondary School Raimalwada</v>
      </c>
      <c r="E1445" s="1090"/>
      <c r="F1445" s="1090"/>
      <c r="G1445" s="1090"/>
      <c r="H1445" s="1090"/>
      <c r="I1445" s="1090"/>
      <c r="J1445" s="1090"/>
      <c r="K1445" s="1090"/>
      <c r="L1445" s="1090"/>
      <c r="M1445" s="1090"/>
      <c r="N1445" s="1090"/>
      <c r="O1445" s="1091"/>
    </row>
    <row r="1446" spans="1:16" ht="36" customHeight="1" thickBot="1">
      <c r="A1446" s="1084"/>
      <c r="B1446" s="1087"/>
      <c r="C1446" s="1088"/>
      <c r="D1446" s="1092" t="str">
        <f>Master!$E$11</f>
        <v>P.S.-Bapini (Jodhpur)</v>
      </c>
      <c r="E1446" s="1093"/>
      <c r="F1446" s="1093"/>
      <c r="G1446" s="1093"/>
      <c r="H1446" s="1093"/>
      <c r="I1446" s="1093"/>
      <c r="J1446" s="1093"/>
      <c r="K1446" s="1093"/>
      <c r="L1446" s="1093"/>
      <c r="M1446" s="1093"/>
      <c r="N1446" s="1093"/>
      <c r="O1446" s="1094"/>
    </row>
    <row r="1447" spans="1:16" ht="36" customHeight="1">
      <c r="A1447" s="1084"/>
      <c r="B1447" s="352"/>
      <c r="C1447" s="1095" t="s">
        <v>188</v>
      </c>
      <c r="D1447" s="1096"/>
      <c r="E1447" s="1096"/>
      <c r="F1447" s="1096"/>
      <c r="G1447" s="1097"/>
      <c r="H1447" s="1104" t="s">
        <v>161</v>
      </c>
      <c r="I1447" s="1104"/>
      <c r="J1447" s="1107">
        <f>VLOOKUP($A1444,'Class-9'!$B$9:$K$108,6)</f>
        <v>0</v>
      </c>
      <c r="K1447" s="1108"/>
      <c r="L1447" s="1113" t="s">
        <v>77</v>
      </c>
      <c r="M1447" s="1114"/>
      <c r="N1447" s="1115" t="str">
        <f>Master!$E$14</f>
        <v>08151106901</v>
      </c>
      <c r="O1447" s="1116"/>
    </row>
    <row r="1448" spans="1:16" ht="36" customHeight="1">
      <c r="A1448" s="1084"/>
      <c r="B1448" s="47"/>
      <c r="C1448" s="1098"/>
      <c r="D1448" s="1099"/>
      <c r="E1448" s="1099"/>
      <c r="F1448" s="1099"/>
      <c r="G1448" s="1100"/>
      <c r="H1448" s="1105"/>
      <c r="I1448" s="1105"/>
      <c r="J1448" s="1109"/>
      <c r="K1448" s="1110"/>
      <c r="L1448" s="1071" t="s">
        <v>73</v>
      </c>
      <c r="M1448" s="1072"/>
      <c r="N1448" s="1072"/>
      <c r="O1448" s="1073"/>
      <c r="P1448" s="165" t="s">
        <v>196</v>
      </c>
    </row>
    <row r="1449" spans="1:16" ht="36" customHeight="1" thickBot="1">
      <c r="A1449" s="1084"/>
      <c r="B1449" s="47"/>
      <c r="C1449" s="1101"/>
      <c r="D1449" s="1102"/>
      <c r="E1449" s="1102"/>
      <c r="F1449" s="1102"/>
      <c r="G1449" s="1103"/>
      <c r="H1449" s="1106"/>
      <c r="I1449" s="1106"/>
      <c r="J1449" s="1111"/>
      <c r="K1449" s="1112"/>
      <c r="L1449" s="1074" t="s">
        <v>57</v>
      </c>
      <c r="M1449" s="1075"/>
      <c r="N1449" s="1076" t="str">
        <f>Master!$E$6</f>
        <v>2021-22</v>
      </c>
      <c r="O1449" s="1077"/>
    </row>
    <row r="1450" spans="1:16" ht="42.75" customHeight="1">
      <c r="A1450" s="1084"/>
      <c r="B1450" s="49" t="s">
        <v>79</v>
      </c>
      <c r="C1450" s="1255" t="s">
        <v>22</v>
      </c>
      <c r="D1450" s="1256"/>
      <c r="E1450" s="1256"/>
      <c r="F1450" s="1257"/>
      <c r="G1450" s="485" t="s">
        <v>186</v>
      </c>
      <c r="H1450" s="1258">
        <f>VLOOKUP($A1444,'Class-9'!$B$9:$EX$108,4,0)</f>
        <v>0</v>
      </c>
      <c r="I1450" s="1258"/>
      <c r="J1450" s="1258"/>
      <c r="K1450" s="1258"/>
      <c r="L1450" s="1258"/>
      <c r="M1450" s="1258"/>
      <c r="N1450" s="1258"/>
      <c r="O1450" s="1259"/>
    </row>
    <row r="1451" spans="1:16" ht="42.75" customHeight="1">
      <c r="A1451" s="1084"/>
      <c r="B1451" s="49" t="s">
        <v>79</v>
      </c>
      <c r="C1451" s="1260" t="s">
        <v>24</v>
      </c>
      <c r="D1451" s="1261"/>
      <c r="E1451" s="1261"/>
      <c r="F1451" s="1262"/>
      <c r="G1451" s="486" t="s">
        <v>186</v>
      </c>
      <c r="H1451" s="1265">
        <f>VLOOKUP($A1444,'Class-9'!$B$9:$EX$108,7,0)</f>
        <v>0</v>
      </c>
      <c r="I1451" s="1265"/>
      <c r="J1451" s="1265"/>
      <c r="K1451" s="1265"/>
      <c r="L1451" s="1265"/>
      <c r="M1451" s="1265"/>
      <c r="N1451" s="1265"/>
      <c r="O1451" s="1266"/>
    </row>
    <row r="1452" spans="1:16" ht="42.75" customHeight="1">
      <c r="A1452" s="1084"/>
      <c r="B1452" s="49" t="s">
        <v>79</v>
      </c>
      <c r="C1452" s="1260" t="s">
        <v>25</v>
      </c>
      <c r="D1452" s="1261"/>
      <c r="E1452" s="1261"/>
      <c r="F1452" s="1262"/>
      <c r="G1452" s="486" t="s">
        <v>186</v>
      </c>
      <c r="H1452" s="1265">
        <f>VLOOKUP($A1444,'Class-9'!$B$9:$EX$108,8,0)</f>
        <v>0</v>
      </c>
      <c r="I1452" s="1265"/>
      <c r="J1452" s="1265"/>
      <c r="K1452" s="1265"/>
      <c r="L1452" s="1265"/>
      <c r="M1452" s="1265"/>
      <c r="N1452" s="1265"/>
      <c r="O1452" s="1266"/>
    </row>
    <row r="1453" spans="1:16" ht="42.75" customHeight="1">
      <c r="A1453" s="1084"/>
      <c r="B1453" s="49" t="s">
        <v>79</v>
      </c>
      <c r="C1453" s="1260" t="s">
        <v>58</v>
      </c>
      <c r="D1453" s="1261"/>
      <c r="E1453" s="1261"/>
      <c r="F1453" s="1262"/>
      <c r="G1453" s="486" t="s">
        <v>186</v>
      </c>
      <c r="H1453" s="1265">
        <f>VLOOKUP($A1444,'Class-9'!$B$9:$EX$108,9,0)</f>
        <v>0</v>
      </c>
      <c r="I1453" s="1265"/>
      <c r="J1453" s="1265"/>
      <c r="K1453" s="1265"/>
      <c r="L1453" s="1265"/>
      <c r="M1453" s="1265"/>
      <c r="N1453" s="1265"/>
      <c r="O1453" s="1266"/>
    </row>
    <row r="1454" spans="1:16" ht="42.75" customHeight="1">
      <c r="A1454" s="1084"/>
      <c r="B1454" s="49" t="s">
        <v>79</v>
      </c>
      <c r="C1454" s="1260" t="s">
        <v>59</v>
      </c>
      <c r="D1454" s="1261"/>
      <c r="E1454" s="1261"/>
      <c r="F1454" s="1262"/>
      <c r="G1454" s="486" t="s">
        <v>186</v>
      </c>
      <c r="H1454" s="1281" t="str">
        <f>CONCATENATE('Class-9'!$G$4,'Class-9'!$J$4)</f>
        <v>9(A)</v>
      </c>
      <c r="I1454" s="1265"/>
      <c r="J1454" s="1265"/>
      <c r="K1454" s="1265"/>
      <c r="L1454" s="1265"/>
      <c r="M1454" s="1265"/>
      <c r="N1454" s="1265"/>
      <c r="O1454" s="1266"/>
    </row>
    <row r="1455" spans="1:16" ht="42.75" customHeight="1" thickBot="1">
      <c r="A1455" s="1084"/>
      <c r="B1455" s="49" t="s">
        <v>79</v>
      </c>
      <c r="C1455" s="1282" t="s">
        <v>27</v>
      </c>
      <c r="D1455" s="1283"/>
      <c r="E1455" s="1283"/>
      <c r="F1455" s="1284"/>
      <c r="G1455" s="487" t="s">
        <v>186</v>
      </c>
      <c r="H1455" s="1285">
        <f>VLOOKUP($A1444,'Class-9'!$B$9:$EX$108,10,0)</f>
        <v>0</v>
      </c>
      <c r="I1455" s="1285"/>
      <c r="J1455" s="1285"/>
      <c r="K1455" s="1285"/>
      <c r="L1455" s="1285"/>
      <c r="M1455" s="1285"/>
      <c r="N1455" s="1285"/>
      <c r="O1455" s="1286"/>
    </row>
    <row r="1456" spans="1:16" ht="42.75" customHeight="1">
      <c r="A1456" s="1084"/>
      <c r="B1456" s="60" t="s">
        <v>79</v>
      </c>
      <c r="C1456" s="1287" t="s">
        <v>60</v>
      </c>
      <c r="D1456" s="1288"/>
      <c r="E1456" s="1267" t="s">
        <v>83</v>
      </c>
      <c r="F1456" s="1267" t="s">
        <v>84</v>
      </c>
      <c r="G1456" s="1274" t="s">
        <v>33</v>
      </c>
      <c r="H1456" s="1276" t="s">
        <v>61</v>
      </c>
      <c r="I1456" s="1276"/>
      <c r="J1456" s="1277"/>
      <c r="K1456" s="1278" t="s">
        <v>100</v>
      </c>
      <c r="L1456" s="1279"/>
      <c r="M1456" s="1280"/>
      <c r="N1456" s="1267" t="s">
        <v>91</v>
      </c>
      <c r="O1456" s="1269" t="s">
        <v>209</v>
      </c>
    </row>
    <row r="1457" spans="1:15" ht="42.75" customHeight="1">
      <c r="A1457" s="1084"/>
      <c r="B1457" s="60"/>
      <c r="C1457" s="1289"/>
      <c r="D1457" s="1290"/>
      <c r="E1457" s="1268"/>
      <c r="F1457" s="1268"/>
      <c r="G1457" s="1275"/>
      <c r="H1457" s="479" t="s">
        <v>32</v>
      </c>
      <c r="I1457" s="480" t="s">
        <v>199</v>
      </c>
      <c r="J1457" s="481" t="s">
        <v>33</v>
      </c>
      <c r="K1457" s="479" t="s">
        <v>32</v>
      </c>
      <c r="L1457" s="480" t="s">
        <v>199</v>
      </c>
      <c r="M1457" s="481" t="s">
        <v>33</v>
      </c>
      <c r="N1457" s="1268"/>
      <c r="O1457" s="1270"/>
    </row>
    <row r="1458" spans="1:15" ht="42.75" customHeight="1" thickBot="1">
      <c r="A1458" s="1084"/>
      <c r="B1458" s="60" t="s">
        <v>79</v>
      </c>
      <c r="C1458" s="1272" t="s">
        <v>62</v>
      </c>
      <c r="D1458" s="1273"/>
      <c r="E1458" s="346">
        <f>'Class-9'!$L$7</f>
        <v>20</v>
      </c>
      <c r="F1458" s="346">
        <f>'Class-9'!$M$7</f>
        <v>20</v>
      </c>
      <c r="G1458" s="348">
        <f>SUM(E1458:F1458)</f>
        <v>40</v>
      </c>
      <c r="H1458" s="346">
        <f>'Class-9'!$O$7</f>
        <v>48</v>
      </c>
      <c r="I1458" s="346">
        <f>'Class-9'!$P$7</f>
        <v>12</v>
      </c>
      <c r="J1458" s="348">
        <f>SUM(H1458:I1458)</f>
        <v>60</v>
      </c>
      <c r="K1458" s="346">
        <f>'Class-9'!$R$7</f>
        <v>80</v>
      </c>
      <c r="L1458" s="346">
        <f>'Class-9'!$S$7</f>
        <v>20</v>
      </c>
      <c r="M1458" s="348">
        <f>SUM(K1458:L1458)</f>
        <v>100</v>
      </c>
      <c r="N1458" s="191">
        <f>SUM(G1458,J1458,M1458)</f>
        <v>200</v>
      </c>
      <c r="O1458" s="1271"/>
    </row>
    <row r="1459" spans="1:15" ht="42.75" customHeight="1">
      <c r="A1459" s="1084"/>
      <c r="B1459" s="60" t="s">
        <v>79</v>
      </c>
      <c r="C1459" s="1141" t="str">
        <f>'Class-9'!$L$3</f>
        <v>HINDI</v>
      </c>
      <c r="D1459" s="1142"/>
      <c r="E1459" s="493">
        <f>IF($J1447="TC",0,IF($J1447="Nso",0,VLOOKUP($A1444,'Class-9'!$B$9:$EX$108,11,0)))</f>
        <v>0</v>
      </c>
      <c r="F1459" s="493">
        <f>IF($J1447="TC",0,IF($J1447="Nso",0,VLOOKUP($A1444,'Class-9'!$B$9:$EX$108,12,0)))</f>
        <v>0</v>
      </c>
      <c r="G1459" s="494">
        <f>E1459+F1459</f>
        <v>0</v>
      </c>
      <c r="H1459" s="493">
        <f>IF($J1447="TC",0,IF($J1447="Nso",0,VLOOKUP($A1444,'Class-9'!$B$9:$EX$108,14,0)))</f>
        <v>0</v>
      </c>
      <c r="I1459" s="493">
        <f>IF($J1447="TC",0,IF($J1447="Nso",0,VLOOKUP($A1444,'Class-9'!$B$9:$EX$108,15,0)))</f>
        <v>0</v>
      </c>
      <c r="J1459" s="494">
        <f>H1459+I1459</f>
        <v>0</v>
      </c>
      <c r="K1459" s="493">
        <f>IF($J1447="TC",0,IF($J1447="Nso",0,VLOOKUP($A1444,'Class-9'!$B$9:$EX$108,17,0)))</f>
        <v>0</v>
      </c>
      <c r="L1459" s="493">
        <f>IF($J1447="Nso",0,VLOOKUP($A1444,'Class-9'!$B$9:$EX$108,18,0))</f>
        <v>0</v>
      </c>
      <c r="M1459" s="494">
        <f>K1459+L1459</f>
        <v>0</v>
      </c>
      <c r="N1459" s="493">
        <f>G1459+J1459+M1459</f>
        <v>0</v>
      </c>
      <c r="O1459" s="495" t="str">
        <f>IF($J1447="TC",0,IF($J1447="Nso",0,VLOOKUP($A1444,'Class-9'!$B$9:$EX$108,24,0)))</f>
        <v/>
      </c>
    </row>
    <row r="1460" spans="1:15" ht="42.75" customHeight="1">
      <c r="A1460" s="1084"/>
      <c r="B1460" s="60" t="s">
        <v>79</v>
      </c>
      <c r="C1460" s="1143" t="str">
        <f>'Class-9'!$Z$3</f>
        <v>ENGLISH</v>
      </c>
      <c r="D1460" s="1144"/>
      <c r="E1460" s="493">
        <f>IF($J1447="TC",0,IF($J1447="Nso",0,VLOOKUP($A1444,'Class-9'!$B$9:$EX$108,25,0)))</f>
        <v>0</v>
      </c>
      <c r="F1460" s="493">
        <f>IF($J1447="TC",0,IF($J1447="Nso",0,VLOOKUP($A1444,'Class-9'!$B$9:$EX$108,26,0)))</f>
        <v>0</v>
      </c>
      <c r="G1460" s="496">
        <f t="shared" ref="G1460:G1464" si="148">E1460+F1460</f>
        <v>0</v>
      </c>
      <c r="H1460" s="497">
        <f>IF($J1447="TC",0,IF($J1447="Nso",0,VLOOKUP($A1444,'Class-9'!$B$9:$EX$108,28,0)))</f>
        <v>0</v>
      </c>
      <c r="I1460" s="493">
        <f>IF($J1447="TC",0,IF($J1447="Nso",0,VLOOKUP($A1444,'Class-9'!$B$9:$EX$108,29,0)))</f>
        <v>0</v>
      </c>
      <c r="J1460" s="496">
        <f t="shared" ref="J1460:J1464" si="149">H1460+I1460</f>
        <v>0</v>
      </c>
      <c r="K1460" s="493">
        <f>IF($J1447="TC",0,IF($J1447="Nso",0,VLOOKUP($A1444,'Class-9'!$B$9:$EX$108,31,0)))</f>
        <v>0</v>
      </c>
      <c r="L1460" s="493">
        <f>IF($J1447="Nso",0,VLOOKUP($A1444,'Class-9'!$B$9:$EX$108,32,0))</f>
        <v>0</v>
      </c>
      <c r="M1460" s="496">
        <f t="shared" ref="M1460:M1464" si="150">K1460+L1460</f>
        <v>0</v>
      </c>
      <c r="N1460" s="493">
        <f t="shared" ref="N1460:N1464" si="151">G1460+J1460+M1460</f>
        <v>0</v>
      </c>
      <c r="O1460" s="495" t="str">
        <f>IF($J1447="TC",0,IF($J1447="Nso",0,VLOOKUP($A1444,'Class-9'!$B$9:$EX$108,38,0)))</f>
        <v/>
      </c>
    </row>
    <row r="1461" spans="1:15" ht="42.75" customHeight="1">
      <c r="A1461" s="1084"/>
      <c r="B1461" s="60" t="s">
        <v>79</v>
      </c>
      <c r="C1461" s="1143" t="str">
        <f>'Class-9'!$AN$3</f>
        <v>SANSKRIT</v>
      </c>
      <c r="D1461" s="1144"/>
      <c r="E1461" s="493">
        <f>IF($J1447="TC",0,IF($J1447="Nso",0,VLOOKUP($A1444,'Class-9'!$B$9:$EX$108,39,0)))</f>
        <v>0</v>
      </c>
      <c r="F1461" s="493">
        <f>IF($J1447="TC",0,IF($J1447="TC",0,IF($J1447="Nso",0,VLOOKUP($A1444,'Class-9'!$B$9:$EX$108,40,0))))</f>
        <v>0</v>
      </c>
      <c r="G1461" s="496">
        <f t="shared" si="148"/>
        <v>0</v>
      </c>
      <c r="H1461" s="497">
        <f>IF($J1447="TC",0,IF($J1447="Nso",0,VLOOKUP($A1444,'Class-9'!$B$9:$EX$108,42,0)))</f>
        <v>0</v>
      </c>
      <c r="I1461" s="493">
        <f>IF($J1447="TC",0,IF($J1447="Nso",0,VLOOKUP($A1444,'Class-9'!$B$9:$EX$108,43,0)))</f>
        <v>0</v>
      </c>
      <c r="J1461" s="496">
        <f t="shared" si="149"/>
        <v>0</v>
      </c>
      <c r="K1461" s="493">
        <f>IF($J1447="TC",0,IF($J1447="Nso",0,VLOOKUP($A1444,'Class-9'!$B$9:$EX$108,45,0)))</f>
        <v>0</v>
      </c>
      <c r="L1461" s="493">
        <f>IF($J1447="Nso",0,VLOOKUP($A1444,'Class-9'!$B$9:$EX$108,46,0))</f>
        <v>0</v>
      </c>
      <c r="M1461" s="496">
        <f t="shared" si="150"/>
        <v>0</v>
      </c>
      <c r="N1461" s="493">
        <f t="shared" si="151"/>
        <v>0</v>
      </c>
      <c r="O1461" s="495" t="str">
        <f>IF($J1447="TC",0,IF($J1447="Nso",0,VLOOKUP($A1444,'Class-9'!$B$9:$EX$108,52,0)))</f>
        <v/>
      </c>
    </row>
    <row r="1462" spans="1:15" ht="42.75" customHeight="1">
      <c r="A1462" s="1084"/>
      <c r="B1462" s="60" t="s">
        <v>79</v>
      </c>
      <c r="C1462" s="1143" t="str">
        <f>'Class-9'!$BB$3</f>
        <v>SCIENCE</v>
      </c>
      <c r="D1462" s="1144"/>
      <c r="E1462" s="493">
        <f>IF($J1447="TC",0,IF($J1447="Nso",0,VLOOKUP($A1444,'Class-9'!$B$9:$EX$108,53,0)))</f>
        <v>0</v>
      </c>
      <c r="F1462" s="493">
        <f>IF($J1447="TC",0,IF($J1447="Nso",0,VLOOKUP($A1444,'Class-9'!$B$9:$EX$108,54,0)))</f>
        <v>0</v>
      </c>
      <c r="G1462" s="496">
        <f t="shared" si="148"/>
        <v>0</v>
      </c>
      <c r="H1462" s="497">
        <f>IF($J1447="TC",0,IF($J1447="Nso",0,VLOOKUP($A1444,'Class-9'!$B$9:$EX$108,56,0)))</f>
        <v>0</v>
      </c>
      <c r="I1462" s="493">
        <f>IF($J1447="TC",0,IF($J1447="Nso",0,VLOOKUP($A1444,'Class-9'!$B$9:$EX$108,57,0)))</f>
        <v>0</v>
      </c>
      <c r="J1462" s="496">
        <f t="shared" si="149"/>
        <v>0</v>
      </c>
      <c r="K1462" s="493">
        <f>IF($J1447="TC",0,IF($J1447="Nso",0,VLOOKUP($A1444,'Class-9'!$B$9:$EX$108,59,0)))</f>
        <v>0</v>
      </c>
      <c r="L1462" s="493">
        <f>IF($J1447="Nso",0,VLOOKUP($A1444,'Class-9'!$B$9:$EX$108,60,0))</f>
        <v>0</v>
      </c>
      <c r="M1462" s="496">
        <f t="shared" si="150"/>
        <v>0</v>
      </c>
      <c r="N1462" s="493">
        <f t="shared" si="151"/>
        <v>0</v>
      </c>
      <c r="O1462" s="495" t="str">
        <f>IF($J1447="TC",0,IF($J1447="Nso",0,VLOOKUP($A1444,'Class-9'!$B$9:$EX$108,66,0)))</f>
        <v/>
      </c>
    </row>
    <row r="1463" spans="1:15" ht="42.75" customHeight="1">
      <c r="A1463" s="1084"/>
      <c r="B1463" s="60" t="s">
        <v>79</v>
      </c>
      <c r="C1463" s="1143" t="str">
        <f>'Class-9'!$BP$3</f>
        <v>MATHEMATICS</v>
      </c>
      <c r="D1463" s="1144"/>
      <c r="E1463" s="493">
        <f>IF($J1447="TC",0,IF($J1447="Nso",0,VLOOKUP($A1444,'Class-9'!$B$9:$EX$108,67,0)))</f>
        <v>0</v>
      </c>
      <c r="F1463" s="493">
        <f>IF($J1447="TC",0,IF($J1447="Nso",0,VLOOKUP($A1444,'Class-9'!$B$9:$EX$108,68,0)))</f>
        <v>0</v>
      </c>
      <c r="G1463" s="496">
        <f t="shared" si="148"/>
        <v>0</v>
      </c>
      <c r="H1463" s="497">
        <f>IF($J1447="TC",0,IF($J1447="Nso",0,VLOOKUP($A1444,'Class-9'!$B$9:$EX$108,70,0)))</f>
        <v>0</v>
      </c>
      <c r="I1463" s="493">
        <f>IF($J1447="TC",0,IF($J1447="Nso",0,VLOOKUP($A1444,'Class-9'!$B$9:$EX$108,71,0)))</f>
        <v>0</v>
      </c>
      <c r="J1463" s="496">
        <f t="shared" si="149"/>
        <v>0</v>
      </c>
      <c r="K1463" s="493">
        <f>IF($J1447="TC",0,IF($J1447="Nso",0,VLOOKUP($A1444,'Class-9'!$B$9:$EX$108,73,0)))</f>
        <v>0</v>
      </c>
      <c r="L1463" s="493">
        <f>IF($J1447="Nso",0,VLOOKUP($A1444,'Class-9'!$B$9:$EX$108,74,0))</f>
        <v>0</v>
      </c>
      <c r="M1463" s="496">
        <f t="shared" si="150"/>
        <v>0</v>
      </c>
      <c r="N1463" s="493">
        <f t="shared" si="151"/>
        <v>0</v>
      </c>
      <c r="O1463" s="495" t="str">
        <f>IF($J1447="TC",0,IF($J1447="Nso",0,VLOOKUP($A1444,'Class-9'!$B$9:$EX$108,80,0)))</f>
        <v/>
      </c>
    </row>
    <row r="1464" spans="1:15" ht="42.75" customHeight="1" thickBot="1">
      <c r="A1464" s="1084"/>
      <c r="B1464" s="60" t="s">
        <v>79</v>
      </c>
      <c r="C1464" s="1117" t="str">
        <f>'Class-9'!$CD$3</f>
        <v>SOCIAL SCIENCE</v>
      </c>
      <c r="D1464" s="1118"/>
      <c r="E1464" s="493">
        <f>IF($J1447="TC",0,IF($J1447="Nso",0,VLOOKUP($A1444,'Class-9'!$B$9:$EX$108,81,0)))</f>
        <v>0</v>
      </c>
      <c r="F1464" s="493">
        <f>IF($J1447="TC",0,IF($J1447="Nso",0,VLOOKUP($A1444,'Class-9'!$B$9:$EX$108,82,0)))</f>
        <v>0</v>
      </c>
      <c r="G1464" s="498">
        <f t="shared" si="148"/>
        <v>0</v>
      </c>
      <c r="H1464" s="499">
        <f>IF($J1447="TC",0,IF($J1447="Nso",0,VLOOKUP($A1444,'Class-9'!$B$9:$EX$108,84,0)))</f>
        <v>0</v>
      </c>
      <c r="I1464" s="493">
        <f>IF($J1447="TC",0,IF($J1447="Nso",0,VLOOKUP($A1444,'Class-9'!$B$9:$EX$108,85,0)))</f>
        <v>0</v>
      </c>
      <c r="J1464" s="498">
        <f t="shared" si="149"/>
        <v>0</v>
      </c>
      <c r="K1464" s="493">
        <f>IF($J1447="TC",0,IF($J1447="Nso",0,VLOOKUP($A1444,'Class-9'!$B$9:$EX$108,87,0)))</f>
        <v>0</v>
      </c>
      <c r="L1464" s="493">
        <f>IF($J1447="Nso",0,VLOOKUP($A1444,'Class-9'!$B$9:$EX$108,88,0))</f>
        <v>0</v>
      </c>
      <c r="M1464" s="498">
        <f t="shared" si="150"/>
        <v>0</v>
      </c>
      <c r="N1464" s="493">
        <f t="shared" si="151"/>
        <v>0</v>
      </c>
      <c r="O1464" s="495" t="str">
        <f>IF($J1447="TC",0,IF($J1447="Nso",0,VLOOKUP($A1444,'Class-9'!$B$9:$EX$108,94,0)))</f>
        <v/>
      </c>
    </row>
    <row r="1465" spans="1:15" ht="36" customHeight="1">
      <c r="A1465" s="1084"/>
      <c r="B1465" s="60" t="s">
        <v>79</v>
      </c>
      <c r="C1465" s="1119" t="s">
        <v>92</v>
      </c>
      <c r="D1465" s="1120"/>
      <c r="E1465" s="1121"/>
      <c r="F1465" s="1125" t="s">
        <v>93</v>
      </c>
      <c r="G1465" s="1126"/>
      <c r="H1465" s="1127" t="s">
        <v>94</v>
      </c>
      <c r="I1465" s="1128"/>
      <c r="J1465" s="1129" t="s">
        <v>47</v>
      </c>
      <c r="K1465" s="1130"/>
      <c r="L1465" s="350" t="s">
        <v>114</v>
      </c>
      <c r="M1465" s="1131" t="s">
        <v>45</v>
      </c>
      <c r="N1465" s="1132"/>
      <c r="O1465" s="61" t="s">
        <v>49</v>
      </c>
    </row>
    <row r="1466" spans="1:15" ht="36" customHeight="1" thickBot="1">
      <c r="A1466" s="1084"/>
      <c r="B1466" s="60" t="s">
        <v>79</v>
      </c>
      <c r="C1466" s="1122"/>
      <c r="D1466" s="1123"/>
      <c r="E1466" s="1124"/>
      <c r="F1466" s="1133">
        <f>IF($J1447="TC",0,IF($J1447="Nso",0,VLOOKUP($A1444,'Class-9'!$B$9:$EX$108,146,0)))</f>
        <v>0</v>
      </c>
      <c r="G1466" s="1134"/>
      <c r="H1466" s="1133">
        <f>IF($J1447="TC",0,IF($J1447="Nso",0,VLOOKUP($A1444,'Class-9'!$B$9:$EX$108,147,0)))</f>
        <v>0</v>
      </c>
      <c r="I1466" s="1134"/>
      <c r="J1466" s="1135">
        <f>IF($J1447="TC",0,IF($J1447="Nso",0,VLOOKUP($A1444,'Class-9'!$B$9:$EX$108,148,0)))</f>
        <v>0</v>
      </c>
      <c r="K1466" s="1136"/>
      <c r="L1466" s="349" t="str">
        <f>IF($J1447="TC",0,IF($J1447="Nso",0,VLOOKUP($A1444,'Class-9'!$B$9:$EX$108,149,0)))</f>
        <v/>
      </c>
      <c r="M1466" s="1137" t="str">
        <f>IF($J1447="TC","TC",IF($J1447="Nso","NSO",VLOOKUP($A1444,'Class-9'!$B$9:$EX$108,150,0)))</f>
        <v/>
      </c>
      <c r="N1466" s="1138"/>
      <c r="O1466" s="123" t="str">
        <f>IF($J1447="Nso",0,VLOOKUP($A1444,'Class-9'!$B$9:$EX$108,152,0))</f>
        <v/>
      </c>
    </row>
    <row r="1467" spans="1:15" ht="36" customHeight="1">
      <c r="A1467" s="1084"/>
      <c r="B1467" s="60" t="s">
        <v>79</v>
      </c>
      <c r="C1467" s="1186" t="s">
        <v>65</v>
      </c>
      <c r="D1467" s="1187"/>
      <c r="E1467" s="1187"/>
      <c r="F1467" s="1187"/>
      <c r="G1467" s="1187"/>
      <c r="H1467" s="1188"/>
      <c r="I1467" s="1189" t="s">
        <v>66</v>
      </c>
      <c r="J1467" s="1190"/>
      <c r="K1467" s="1190"/>
      <c r="L1467" s="124">
        <f>VLOOKUP($A1444,'Class-9'!$B$9:$EX$108,143,0)</f>
        <v>0</v>
      </c>
      <c r="M1467" s="1191" t="s">
        <v>126</v>
      </c>
      <c r="N1467" s="1192"/>
      <c r="O1467" s="1193"/>
    </row>
    <row r="1468" spans="1:15" ht="36" customHeight="1" thickBot="1">
      <c r="A1468" s="1084"/>
      <c r="B1468" s="60" t="s">
        <v>79</v>
      </c>
      <c r="C1468" s="1194" t="s">
        <v>60</v>
      </c>
      <c r="D1468" s="1195"/>
      <c r="E1468" s="1195"/>
      <c r="F1468" s="1196" t="s">
        <v>197</v>
      </c>
      <c r="G1468" s="1196"/>
      <c r="H1468" s="351" t="s">
        <v>53</v>
      </c>
      <c r="I1468" s="1197" t="s">
        <v>67</v>
      </c>
      <c r="J1468" s="1198"/>
      <c r="K1468" s="1198"/>
      <c r="L1468" s="174">
        <f>VLOOKUP($A1444,'Class-9'!$B$9:$EX$108,144,0)</f>
        <v>0</v>
      </c>
      <c r="M1468" s="1199" t="str">
        <f>IF($J1447="TC",0,IF($J1447="Nso",0,VLOOKUP($A1444,'Class-9'!$B$9:$EX$108,145,0)))</f>
        <v/>
      </c>
      <c r="N1468" s="1200"/>
      <c r="O1468" s="1201"/>
    </row>
    <row r="1469" spans="1:15" ht="36" customHeight="1">
      <c r="A1469" s="1084"/>
      <c r="B1469" s="60" t="s">
        <v>79</v>
      </c>
      <c r="C1469" s="1194"/>
      <c r="D1469" s="1195"/>
      <c r="E1469" s="1195"/>
      <c r="F1469" s="1196"/>
      <c r="G1469" s="1196"/>
      <c r="H1469" s="490" t="s">
        <v>203</v>
      </c>
      <c r="I1469" s="1202" t="s">
        <v>68</v>
      </c>
      <c r="J1469" s="1203"/>
      <c r="K1469" s="1203"/>
      <c r="L1469" s="1204">
        <f>IF($J1447="TC","Transferred",IF($J1447="Nso","NameSeparated",VLOOKUP($A1444,'Class-9'!$B$9:$EX$108,153,0)))</f>
        <v>0</v>
      </c>
      <c r="M1469" s="1204"/>
      <c r="N1469" s="1204"/>
      <c r="O1469" s="1205"/>
    </row>
    <row r="1470" spans="1:15" s="489" customFormat="1" ht="28.5" customHeight="1">
      <c r="A1470" s="1084"/>
      <c r="B1470" s="488" t="s">
        <v>79</v>
      </c>
      <c r="C1470" s="1242" t="str">
        <f>'Class-9'!$CR$3</f>
        <v>Foundation Of Information Tech.</v>
      </c>
      <c r="D1470" s="1243"/>
      <c r="E1470" s="1244"/>
      <c r="F1470" s="1245" t="str">
        <f>IF($J1447="TC",0,IF($J1447="Nso",0,VLOOKUP($A1444,'Class-9'!$B$9:$GA$108,170,0)))</f>
        <v>0/200</v>
      </c>
      <c r="G1470" s="1245"/>
      <c r="H1470" s="491">
        <f>IF($J1447="TC",0,IF($J1447="Nso",0,VLOOKUP($A1444,'Class-9'!$B$9:$GA$108,106,0)))</f>
        <v>0</v>
      </c>
      <c r="I1470" s="1170" t="s">
        <v>81</v>
      </c>
      <c r="J1470" s="1171"/>
      <c r="K1470" s="1171"/>
      <c r="L1470" s="1172">
        <f>'Class-9'!$T$2</f>
        <v>44676</v>
      </c>
      <c r="M1470" s="1173"/>
      <c r="N1470" s="1173"/>
      <c r="O1470" s="1174"/>
    </row>
    <row r="1471" spans="1:15" s="489" customFormat="1" ht="28.5" customHeight="1">
      <c r="A1471" s="1084"/>
      <c r="B1471" s="488" t="s">
        <v>79</v>
      </c>
      <c r="C1471" s="1175" t="str">
        <f>'Class-9'!$DD$3</f>
        <v>Health &amp; Phy. Edu.</v>
      </c>
      <c r="D1471" s="1169"/>
      <c r="E1471" s="1169"/>
      <c r="F1471" s="1263" t="str">
        <f>IF($J1447="TC",0,IF($J1447="Nso",0,VLOOKUP($A1444,'Class-9'!$B$9:$GA$108,174,0)))</f>
        <v>0/200</v>
      </c>
      <c r="G1471" s="1264"/>
      <c r="H1471" s="491">
        <f>IF($J1447="TC",0,IF($J1447="Nso",0,VLOOKUP($A1444,'Class-9'!$B$9:$GA$108,118,0)))</f>
        <v>0</v>
      </c>
      <c r="I1471" s="1178"/>
      <c r="J1471" s="1179"/>
      <c r="K1471" s="1179"/>
      <c r="L1471" s="1179"/>
      <c r="M1471" s="1179"/>
      <c r="N1471" s="1179"/>
      <c r="O1471" s="1180"/>
    </row>
    <row r="1472" spans="1:15" s="489" customFormat="1" ht="28.5" customHeight="1">
      <c r="A1472" s="1084"/>
      <c r="B1472" s="488" t="s">
        <v>79</v>
      </c>
      <c r="C1472" s="1184" t="str">
        <f>'Class-9'!$DP$3</f>
        <v>S.U.P.W.</v>
      </c>
      <c r="D1472" s="1185"/>
      <c r="E1472" s="1185"/>
      <c r="F1472" s="1263" t="str">
        <f>IF($J1447="TC",0,IF($J1447="Nso",0,VLOOKUP($A1444,'Class-9'!$B$9:$GA$108,178,0)))</f>
        <v>0/100</v>
      </c>
      <c r="G1472" s="1264"/>
      <c r="H1472" s="491">
        <f>IF($J1447="TC",0,IF($J1447="Nso",0,VLOOKUP($A1444,'Class-9'!$B$9:$GA$108,124,0)))</f>
        <v>0</v>
      </c>
      <c r="I1472" s="1181"/>
      <c r="J1472" s="1182"/>
      <c r="K1472" s="1182"/>
      <c r="L1472" s="1182"/>
      <c r="M1472" s="1182"/>
      <c r="N1472" s="1182"/>
      <c r="O1472" s="1183"/>
    </row>
    <row r="1473" spans="1:16" s="489" customFormat="1" ht="28.5" customHeight="1">
      <c r="A1473" s="1084"/>
      <c r="B1473" s="488"/>
      <c r="C1473" s="1184" t="str">
        <f>'Class-9'!$DV$3</f>
        <v>ART EDUCATION</v>
      </c>
      <c r="D1473" s="1185"/>
      <c r="E1473" s="1185"/>
      <c r="F1473" s="1263" t="str">
        <f>IF($J1446="TC",0,IF($J1446="Nso",0,VLOOKUP($A1444,'Class-9'!$B$9:$GA$108,182,0)))</f>
        <v>0/100</v>
      </c>
      <c r="G1473" s="1264"/>
      <c r="H1473" s="491">
        <f>IF($J1446="TC",0,IF($J1446="Nso",0,VLOOKUP($A1444,'Class-9'!$B$9:$GA$108,130,0)))</f>
        <v>0</v>
      </c>
      <c r="I1473" s="1237" t="s">
        <v>95</v>
      </c>
      <c r="J1473" s="1221"/>
      <c r="K1473" s="1221"/>
      <c r="L1473" s="1221"/>
      <c r="M1473" s="1221"/>
      <c r="N1473" s="1221"/>
      <c r="O1473" s="1222"/>
    </row>
    <row r="1474" spans="1:16" s="489" customFormat="1" ht="28.5" customHeight="1" thickBot="1">
      <c r="A1474" s="1084"/>
      <c r="B1474" s="488" t="s">
        <v>79</v>
      </c>
      <c r="C1474" s="1238" t="str">
        <f>'Class-9'!$EB$3</f>
        <v>H &amp; C RAJ</v>
      </c>
      <c r="D1474" s="1239"/>
      <c r="E1474" s="1239"/>
      <c r="F1474" s="1251" t="str">
        <f>IF($J1447="TC",0,IF($J1447="Nso",0,VLOOKUP($A1444,'Class-9'!$B$9:$GZ$108,186,0)))</f>
        <v>0/200</v>
      </c>
      <c r="G1474" s="1252"/>
      <c r="H1474" s="492">
        <f>IF($J1447="TC",0,IF($J1447="Nso",0,VLOOKUP($A1444,'Class-9'!$B$9:$GAZ$108,142,0)))</f>
        <v>0</v>
      </c>
      <c r="I1474" s="1237" t="s">
        <v>74</v>
      </c>
      <c r="J1474" s="1221"/>
      <c r="K1474" s="1221"/>
      <c r="L1474" s="1221"/>
      <c r="M1474" s="1221"/>
      <c r="N1474" s="1221"/>
      <c r="O1474" s="1222"/>
    </row>
    <row r="1475" spans="1:16" ht="28.5" customHeight="1">
      <c r="A1475" s="1084"/>
      <c r="B1475" s="49" t="s">
        <v>79</v>
      </c>
      <c r="C1475" s="1209" t="s">
        <v>205</v>
      </c>
      <c r="D1475" s="1210"/>
      <c r="E1475" s="1211"/>
      <c r="F1475" s="1253" t="s">
        <v>206</v>
      </c>
      <c r="G1475" s="1254"/>
      <c r="H1475" s="500" t="s">
        <v>34</v>
      </c>
      <c r="I1475" s="1220" t="s">
        <v>75</v>
      </c>
      <c r="J1475" s="1221"/>
      <c r="K1475" s="1221"/>
      <c r="L1475" s="1221"/>
      <c r="M1475" s="1221"/>
      <c r="N1475" s="1221"/>
      <c r="O1475" s="1222"/>
    </row>
    <row r="1476" spans="1:16" ht="28.5" customHeight="1">
      <c r="A1476" s="1084"/>
      <c r="B1476" s="49" t="s">
        <v>79</v>
      </c>
      <c r="C1476" s="1212"/>
      <c r="D1476" s="1213"/>
      <c r="E1476" s="1214"/>
      <c r="F1476" s="1246" t="s">
        <v>207</v>
      </c>
      <c r="G1476" s="1247"/>
      <c r="H1476" s="501" t="s">
        <v>204</v>
      </c>
      <c r="I1476" s="1225" t="s">
        <v>76</v>
      </c>
      <c r="J1476" s="1226"/>
      <c r="K1476" s="1226"/>
      <c r="L1476" s="1226"/>
      <c r="M1476" s="1226"/>
      <c r="N1476" s="1226"/>
      <c r="O1476" s="1227"/>
    </row>
    <row r="1477" spans="1:16" ht="28.5" customHeight="1">
      <c r="A1477" s="1084"/>
      <c r="B1477" s="49" t="s">
        <v>79</v>
      </c>
      <c r="C1477" s="1212"/>
      <c r="D1477" s="1213"/>
      <c r="E1477" s="1214"/>
      <c r="F1477" s="1246" t="s">
        <v>211</v>
      </c>
      <c r="G1477" s="1247"/>
      <c r="H1477" s="501" t="s">
        <v>69</v>
      </c>
      <c r="I1477" s="1228"/>
      <c r="J1477" s="1229"/>
      <c r="K1477" s="1229"/>
      <c r="L1477" s="1229"/>
      <c r="M1477" s="1229"/>
      <c r="N1477" s="1229"/>
      <c r="O1477" s="1230"/>
    </row>
    <row r="1478" spans="1:16" ht="28.5" customHeight="1">
      <c r="A1478" s="1084"/>
      <c r="B1478" s="49" t="s">
        <v>79</v>
      </c>
      <c r="C1478" s="1212"/>
      <c r="D1478" s="1213"/>
      <c r="E1478" s="1214"/>
      <c r="F1478" s="1246" t="s">
        <v>212</v>
      </c>
      <c r="G1478" s="1247"/>
      <c r="H1478" s="501" t="s">
        <v>70</v>
      </c>
      <c r="I1478" s="1228"/>
      <c r="J1478" s="1229"/>
      <c r="K1478" s="1229"/>
      <c r="L1478" s="1229"/>
      <c r="M1478" s="1229"/>
      <c r="N1478" s="1229"/>
      <c r="O1478" s="1230"/>
    </row>
    <row r="1479" spans="1:16" ht="28.5" customHeight="1">
      <c r="A1479" s="1084"/>
      <c r="B1479" s="49" t="s">
        <v>79</v>
      </c>
      <c r="C1479" s="1212"/>
      <c r="D1479" s="1213"/>
      <c r="E1479" s="1214"/>
      <c r="F1479" s="1246" t="s">
        <v>125</v>
      </c>
      <c r="G1479" s="1247"/>
      <c r="H1479" s="501" t="s">
        <v>72</v>
      </c>
      <c r="I1479" s="1231" t="s">
        <v>96</v>
      </c>
      <c r="J1479" s="1232"/>
      <c r="K1479" s="1232"/>
      <c r="L1479" s="1232"/>
      <c r="M1479" s="1232"/>
      <c r="N1479" s="1232"/>
      <c r="O1479" s="1233"/>
    </row>
    <row r="1480" spans="1:16" ht="28.5" customHeight="1" thickBot="1">
      <c r="A1480" s="1084"/>
      <c r="B1480" s="62" t="s">
        <v>79</v>
      </c>
      <c r="C1480" s="1215"/>
      <c r="D1480" s="1216"/>
      <c r="E1480" s="1217"/>
      <c r="F1480" s="1248" t="s">
        <v>208</v>
      </c>
      <c r="G1480" s="1249"/>
      <c r="H1480" s="502" t="s">
        <v>71</v>
      </c>
      <c r="I1480" s="1234"/>
      <c r="J1480" s="1235"/>
      <c r="K1480" s="1235"/>
      <c r="L1480" s="1235"/>
      <c r="M1480" s="1235"/>
      <c r="N1480" s="1235"/>
      <c r="O1480" s="1236"/>
    </row>
    <row r="1481" spans="1:16" ht="117.75" customHeight="1" thickTop="1">
      <c r="A1481" s="1250"/>
      <c r="B1481" s="1250"/>
      <c r="C1481" s="1250"/>
      <c r="D1481" s="1250"/>
      <c r="E1481" s="1250"/>
      <c r="F1481" s="1250"/>
      <c r="G1481" s="1250"/>
      <c r="H1481" s="1250"/>
      <c r="I1481" s="1250"/>
      <c r="J1481" s="1250"/>
      <c r="K1481" s="1250"/>
      <c r="L1481" s="1250"/>
      <c r="M1481" s="1250"/>
      <c r="N1481" s="1250"/>
      <c r="O1481" s="1250"/>
    </row>
    <row r="1482" spans="1:16">
      <c r="B1482" s="505"/>
      <c r="C1482" s="506"/>
      <c r="D1482" s="506"/>
      <c r="E1482" s="506"/>
      <c r="F1482" s="506"/>
      <c r="G1482" s="506"/>
      <c r="H1482" s="506"/>
      <c r="I1482" s="506"/>
      <c r="J1482" s="506"/>
      <c r="K1482" s="506"/>
      <c r="L1482" s="506"/>
      <c r="M1482" s="506"/>
      <c r="N1482" s="506"/>
      <c r="O1482" s="506"/>
    </row>
    <row r="1483" spans="1:16" ht="24.75" customHeight="1" thickBot="1">
      <c r="A1483" s="504">
        <f>A1444+1</f>
        <v>39</v>
      </c>
      <c r="B1483" s="1083" t="s">
        <v>56</v>
      </c>
      <c r="C1483" s="1083"/>
      <c r="D1483" s="1083"/>
      <c r="E1483" s="1083"/>
      <c r="F1483" s="1083"/>
      <c r="G1483" s="1083"/>
      <c r="H1483" s="1083"/>
      <c r="I1483" s="1083"/>
      <c r="J1483" s="1083"/>
      <c r="K1483" s="1083"/>
      <c r="L1483" s="1083"/>
      <c r="M1483" s="1083"/>
      <c r="N1483" s="1083"/>
      <c r="O1483" s="1083"/>
    </row>
    <row r="1484" spans="1:16" ht="68.25" customHeight="1" thickTop="1">
      <c r="A1484" s="1084"/>
      <c r="B1484" s="1085"/>
      <c r="C1484" s="1086"/>
      <c r="D1484" s="1089" t="str">
        <f>Master!$E$8</f>
        <v>Govt. Sr. Secondary School Raimalwada</v>
      </c>
      <c r="E1484" s="1090"/>
      <c r="F1484" s="1090"/>
      <c r="G1484" s="1090"/>
      <c r="H1484" s="1090"/>
      <c r="I1484" s="1090"/>
      <c r="J1484" s="1090"/>
      <c r="K1484" s="1090"/>
      <c r="L1484" s="1090"/>
      <c r="M1484" s="1090"/>
      <c r="N1484" s="1090"/>
      <c r="O1484" s="1091"/>
    </row>
    <row r="1485" spans="1:16" ht="36" customHeight="1" thickBot="1">
      <c r="A1485" s="1084"/>
      <c r="B1485" s="1087"/>
      <c r="C1485" s="1088"/>
      <c r="D1485" s="1092" t="str">
        <f>Master!$E$11</f>
        <v>P.S.-Bapini (Jodhpur)</v>
      </c>
      <c r="E1485" s="1093"/>
      <c r="F1485" s="1093"/>
      <c r="G1485" s="1093"/>
      <c r="H1485" s="1093"/>
      <c r="I1485" s="1093"/>
      <c r="J1485" s="1093"/>
      <c r="K1485" s="1093"/>
      <c r="L1485" s="1093"/>
      <c r="M1485" s="1093"/>
      <c r="N1485" s="1093"/>
      <c r="O1485" s="1094"/>
    </row>
    <row r="1486" spans="1:16" ht="36" customHeight="1">
      <c r="A1486" s="1084"/>
      <c r="B1486" s="352"/>
      <c r="C1486" s="1095" t="s">
        <v>188</v>
      </c>
      <c r="D1486" s="1096"/>
      <c r="E1486" s="1096"/>
      <c r="F1486" s="1096"/>
      <c r="G1486" s="1097"/>
      <c r="H1486" s="1104" t="s">
        <v>161</v>
      </c>
      <c r="I1486" s="1104"/>
      <c r="J1486" s="1107">
        <f>VLOOKUP($A1483,'Class-9'!$B$9:$K$108,6)</f>
        <v>0</v>
      </c>
      <c r="K1486" s="1108"/>
      <c r="L1486" s="1113" t="s">
        <v>77</v>
      </c>
      <c r="M1486" s="1114"/>
      <c r="N1486" s="1115" t="str">
        <f>Master!$E$14</f>
        <v>08151106901</v>
      </c>
      <c r="O1486" s="1116"/>
    </row>
    <row r="1487" spans="1:16" ht="36" customHeight="1">
      <c r="A1487" s="1084"/>
      <c r="B1487" s="47"/>
      <c r="C1487" s="1098"/>
      <c r="D1487" s="1099"/>
      <c r="E1487" s="1099"/>
      <c r="F1487" s="1099"/>
      <c r="G1487" s="1100"/>
      <c r="H1487" s="1105"/>
      <c r="I1487" s="1105"/>
      <c r="J1487" s="1109"/>
      <c r="K1487" s="1110"/>
      <c r="L1487" s="1071" t="s">
        <v>73</v>
      </c>
      <c r="M1487" s="1072"/>
      <c r="N1487" s="1072"/>
      <c r="O1487" s="1073"/>
      <c r="P1487" s="165" t="s">
        <v>196</v>
      </c>
    </row>
    <row r="1488" spans="1:16" ht="36" customHeight="1" thickBot="1">
      <c r="A1488" s="1084"/>
      <c r="B1488" s="47"/>
      <c r="C1488" s="1101"/>
      <c r="D1488" s="1102"/>
      <c r="E1488" s="1102"/>
      <c r="F1488" s="1102"/>
      <c r="G1488" s="1103"/>
      <c r="H1488" s="1106"/>
      <c r="I1488" s="1106"/>
      <c r="J1488" s="1111"/>
      <c r="K1488" s="1112"/>
      <c r="L1488" s="1074" t="s">
        <v>57</v>
      </c>
      <c r="M1488" s="1075"/>
      <c r="N1488" s="1076" t="str">
        <f>Master!$E$6</f>
        <v>2021-22</v>
      </c>
      <c r="O1488" s="1077"/>
    </row>
    <row r="1489" spans="1:15" ht="42.75" customHeight="1">
      <c r="A1489" s="1084"/>
      <c r="B1489" s="49" t="s">
        <v>79</v>
      </c>
      <c r="C1489" s="1255" t="s">
        <v>22</v>
      </c>
      <c r="D1489" s="1256"/>
      <c r="E1489" s="1256"/>
      <c r="F1489" s="1257"/>
      <c r="G1489" s="485" t="s">
        <v>186</v>
      </c>
      <c r="H1489" s="1258">
        <f>VLOOKUP($A1483,'Class-9'!$B$9:$EX$108,4,0)</f>
        <v>0</v>
      </c>
      <c r="I1489" s="1258"/>
      <c r="J1489" s="1258"/>
      <c r="K1489" s="1258"/>
      <c r="L1489" s="1258"/>
      <c r="M1489" s="1258"/>
      <c r="N1489" s="1258"/>
      <c r="O1489" s="1259"/>
    </row>
    <row r="1490" spans="1:15" ht="42.75" customHeight="1">
      <c r="A1490" s="1084"/>
      <c r="B1490" s="49" t="s">
        <v>79</v>
      </c>
      <c r="C1490" s="1260" t="s">
        <v>24</v>
      </c>
      <c r="D1490" s="1261"/>
      <c r="E1490" s="1261"/>
      <c r="F1490" s="1262"/>
      <c r="G1490" s="486" t="s">
        <v>186</v>
      </c>
      <c r="H1490" s="1265">
        <f>VLOOKUP($A1483,'Class-9'!$B$9:$EX$108,7,0)</f>
        <v>0</v>
      </c>
      <c r="I1490" s="1265"/>
      <c r="J1490" s="1265"/>
      <c r="K1490" s="1265"/>
      <c r="L1490" s="1265"/>
      <c r="M1490" s="1265"/>
      <c r="N1490" s="1265"/>
      <c r="O1490" s="1266"/>
    </row>
    <row r="1491" spans="1:15" ht="42.75" customHeight="1">
      <c r="A1491" s="1084"/>
      <c r="B1491" s="49" t="s">
        <v>79</v>
      </c>
      <c r="C1491" s="1260" t="s">
        <v>25</v>
      </c>
      <c r="D1491" s="1261"/>
      <c r="E1491" s="1261"/>
      <c r="F1491" s="1262"/>
      <c r="G1491" s="486" t="s">
        <v>186</v>
      </c>
      <c r="H1491" s="1265">
        <f>VLOOKUP($A1483,'Class-9'!$B$9:$EX$108,8,0)</f>
        <v>0</v>
      </c>
      <c r="I1491" s="1265"/>
      <c r="J1491" s="1265"/>
      <c r="K1491" s="1265"/>
      <c r="L1491" s="1265"/>
      <c r="M1491" s="1265"/>
      <c r="N1491" s="1265"/>
      <c r="O1491" s="1266"/>
    </row>
    <row r="1492" spans="1:15" ht="42.75" customHeight="1">
      <c r="A1492" s="1084"/>
      <c r="B1492" s="49" t="s">
        <v>79</v>
      </c>
      <c r="C1492" s="1260" t="s">
        <v>58</v>
      </c>
      <c r="D1492" s="1261"/>
      <c r="E1492" s="1261"/>
      <c r="F1492" s="1262"/>
      <c r="G1492" s="486" t="s">
        <v>186</v>
      </c>
      <c r="H1492" s="1265">
        <f>VLOOKUP($A1483,'Class-9'!$B$9:$EX$108,9,0)</f>
        <v>0</v>
      </c>
      <c r="I1492" s="1265"/>
      <c r="J1492" s="1265"/>
      <c r="K1492" s="1265"/>
      <c r="L1492" s="1265"/>
      <c r="M1492" s="1265"/>
      <c r="N1492" s="1265"/>
      <c r="O1492" s="1266"/>
    </row>
    <row r="1493" spans="1:15" ht="42.75" customHeight="1">
      <c r="A1493" s="1084"/>
      <c r="B1493" s="49" t="s">
        <v>79</v>
      </c>
      <c r="C1493" s="1260" t="s">
        <v>59</v>
      </c>
      <c r="D1493" s="1261"/>
      <c r="E1493" s="1261"/>
      <c r="F1493" s="1262"/>
      <c r="G1493" s="486" t="s">
        <v>186</v>
      </c>
      <c r="H1493" s="1281" t="str">
        <f>CONCATENATE('Class-9'!$G$4,'Class-9'!$J$4)</f>
        <v>9(A)</v>
      </c>
      <c r="I1493" s="1265"/>
      <c r="J1493" s="1265"/>
      <c r="K1493" s="1265"/>
      <c r="L1493" s="1265"/>
      <c r="M1493" s="1265"/>
      <c r="N1493" s="1265"/>
      <c r="O1493" s="1266"/>
    </row>
    <row r="1494" spans="1:15" ht="42.75" customHeight="1" thickBot="1">
      <c r="A1494" s="1084"/>
      <c r="B1494" s="49" t="s">
        <v>79</v>
      </c>
      <c r="C1494" s="1282" t="s">
        <v>27</v>
      </c>
      <c r="D1494" s="1283"/>
      <c r="E1494" s="1283"/>
      <c r="F1494" s="1284"/>
      <c r="G1494" s="487" t="s">
        <v>186</v>
      </c>
      <c r="H1494" s="1285">
        <f>VLOOKUP($A1483,'Class-9'!$B$9:$EX$108,10,0)</f>
        <v>0</v>
      </c>
      <c r="I1494" s="1285"/>
      <c r="J1494" s="1285"/>
      <c r="K1494" s="1285"/>
      <c r="L1494" s="1285"/>
      <c r="M1494" s="1285"/>
      <c r="N1494" s="1285"/>
      <c r="O1494" s="1286"/>
    </row>
    <row r="1495" spans="1:15" ht="42.75" customHeight="1">
      <c r="A1495" s="1084"/>
      <c r="B1495" s="60" t="s">
        <v>79</v>
      </c>
      <c r="C1495" s="1287" t="s">
        <v>60</v>
      </c>
      <c r="D1495" s="1288"/>
      <c r="E1495" s="1267" t="s">
        <v>83</v>
      </c>
      <c r="F1495" s="1267" t="s">
        <v>84</v>
      </c>
      <c r="G1495" s="1274" t="s">
        <v>33</v>
      </c>
      <c r="H1495" s="1276" t="s">
        <v>61</v>
      </c>
      <c r="I1495" s="1276"/>
      <c r="J1495" s="1277"/>
      <c r="K1495" s="1278" t="s">
        <v>100</v>
      </c>
      <c r="L1495" s="1279"/>
      <c r="M1495" s="1280"/>
      <c r="N1495" s="1267" t="s">
        <v>91</v>
      </c>
      <c r="O1495" s="1269" t="s">
        <v>209</v>
      </c>
    </row>
    <row r="1496" spans="1:15" ht="42.75" customHeight="1">
      <c r="A1496" s="1084"/>
      <c r="B1496" s="60"/>
      <c r="C1496" s="1289"/>
      <c r="D1496" s="1290"/>
      <c r="E1496" s="1268"/>
      <c r="F1496" s="1268"/>
      <c r="G1496" s="1275"/>
      <c r="H1496" s="479" t="s">
        <v>32</v>
      </c>
      <c r="I1496" s="480" t="s">
        <v>199</v>
      </c>
      <c r="J1496" s="481" t="s">
        <v>33</v>
      </c>
      <c r="K1496" s="479" t="s">
        <v>32</v>
      </c>
      <c r="L1496" s="480" t="s">
        <v>199</v>
      </c>
      <c r="M1496" s="481" t="s">
        <v>33</v>
      </c>
      <c r="N1496" s="1268"/>
      <c r="O1496" s="1270"/>
    </row>
    <row r="1497" spans="1:15" ht="42.75" customHeight="1" thickBot="1">
      <c r="A1497" s="1084"/>
      <c r="B1497" s="60" t="s">
        <v>79</v>
      </c>
      <c r="C1497" s="1272" t="s">
        <v>62</v>
      </c>
      <c r="D1497" s="1273"/>
      <c r="E1497" s="346">
        <f>'Class-9'!$L$7</f>
        <v>20</v>
      </c>
      <c r="F1497" s="346">
        <f>'Class-9'!$M$7</f>
        <v>20</v>
      </c>
      <c r="G1497" s="348">
        <f>SUM(E1497:F1497)</f>
        <v>40</v>
      </c>
      <c r="H1497" s="346">
        <f>'Class-9'!$O$7</f>
        <v>48</v>
      </c>
      <c r="I1497" s="346">
        <f>'Class-9'!$P$7</f>
        <v>12</v>
      </c>
      <c r="J1497" s="348">
        <f>SUM(H1497:I1497)</f>
        <v>60</v>
      </c>
      <c r="K1497" s="346">
        <f>'Class-9'!$R$7</f>
        <v>80</v>
      </c>
      <c r="L1497" s="346">
        <f>'Class-9'!$S$7</f>
        <v>20</v>
      </c>
      <c r="M1497" s="348">
        <f>SUM(K1497:L1497)</f>
        <v>100</v>
      </c>
      <c r="N1497" s="191">
        <f>SUM(G1497,J1497,M1497)</f>
        <v>200</v>
      </c>
      <c r="O1497" s="1271"/>
    </row>
    <row r="1498" spans="1:15" ht="42.75" customHeight="1">
      <c r="A1498" s="1084"/>
      <c r="B1498" s="60" t="s">
        <v>79</v>
      </c>
      <c r="C1498" s="1141" t="str">
        <f>'Class-9'!$L$3</f>
        <v>HINDI</v>
      </c>
      <c r="D1498" s="1142"/>
      <c r="E1498" s="493">
        <f>IF($J1486="TC",0,IF($J1486="Nso",0,VLOOKUP($A1483,'Class-9'!$B$9:$EX$108,11,0)))</f>
        <v>0</v>
      </c>
      <c r="F1498" s="493">
        <f>IF($J1486="TC",0,IF($J1486="Nso",0,VLOOKUP($A1483,'Class-9'!$B$9:$EX$108,12,0)))</f>
        <v>0</v>
      </c>
      <c r="G1498" s="494">
        <f>E1498+F1498</f>
        <v>0</v>
      </c>
      <c r="H1498" s="493">
        <f>IF($J1486="TC",0,IF($J1486="Nso",0,VLOOKUP($A1483,'Class-9'!$B$9:$EX$108,14,0)))</f>
        <v>0</v>
      </c>
      <c r="I1498" s="493">
        <f>IF($J1486="TC",0,IF($J1486="Nso",0,VLOOKUP($A1483,'Class-9'!$B$9:$EX$108,15,0)))</f>
        <v>0</v>
      </c>
      <c r="J1498" s="494">
        <f>H1498+I1498</f>
        <v>0</v>
      </c>
      <c r="K1498" s="493">
        <f>IF($J1486="TC",0,IF($J1486="Nso",0,VLOOKUP($A1483,'Class-9'!$B$9:$EX$108,17,0)))</f>
        <v>0</v>
      </c>
      <c r="L1498" s="493">
        <f>IF($J1486="Nso",0,VLOOKUP($A1483,'Class-9'!$B$9:$EX$108,18,0))</f>
        <v>0</v>
      </c>
      <c r="M1498" s="494">
        <f>K1498+L1498</f>
        <v>0</v>
      </c>
      <c r="N1498" s="493">
        <f>G1498+J1498+M1498</f>
        <v>0</v>
      </c>
      <c r="O1498" s="495" t="str">
        <f>IF($J1486="TC",0,IF($J1486="Nso",0,VLOOKUP($A1483,'Class-9'!$B$9:$EX$108,24,0)))</f>
        <v/>
      </c>
    </row>
    <row r="1499" spans="1:15" ht="42.75" customHeight="1">
      <c r="A1499" s="1084"/>
      <c r="B1499" s="60" t="s">
        <v>79</v>
      </c>
      <c r="C1499" s="1143" t="str">
        <f>'Class-9'!$Z$3</f>
        <v>ENGLISH</v>
      </c>
      <c r="D1499" s="1144"/>
      <c r="E1499" s="493">
        <f>IF($J1486="TC",0,IF($J1486="Nso",0,VLOOKUP($A1483,'Class-9'!$B$9:$EX$108,25,0)))</f>
        <v>0</v>
      </c>
      <c r="F1499" s="493">
        <f>IF($J1486="TC",0,IF($J1486="Nso",0,VLOOKUP($A1483,'Class-9'!$B$9:$EX$108,26,0)))</f>
        <v>0</v>
      </c>
      <c r="G1499" s="496">
        <f t="shared" ref="G1499:G1503" si="152">E1499+F1499</f>
        <v>0</v>
      </c>
      <c r="H1499" s="497">
        <f>IF($J1486="TC",0,IF($J1486="Nso",0,VLOOKUP($A1483,'Class-9'!$B$9:$EX$108,28,0)))</f>
        <v>0</v>
      </c>
      <c r="I1499" s="493">
        <f>IF($J1486="TC",0,IF($J1486="Nso",0,VLOOKUP($A1483,'Class-9'!$B$9:$EX$108,29,0)))</f>
        <v>0</v>
      </c>
      <c r="J1499" s="496">
        <f t="shared" ref="J1499:J1503" si="153">H1499+I1499</f>
        <v>0</v>
      </c>
      <c r="K1499" s="493">
        <f>IF($J1486="TC",0,IF($J1486="Nso",0,VLOOKUP($A1483,'Class-9'!$B$9:$EX$108,31,0)))</f>
        <v>0</v>
      </c>
      <c r="L1499" s="493">
        <f>IF($J1486="Nso",0,VLOOKUP($A1483,'Class-9'!$B$9:$EX$108,32,0))</f>
        <v>0</v>
      </c>
      <c r="M1499" s="496">
        <f t="shared" ref="M1499:M1503" si="154">K1499+L1499</f>
        <v>0</v>
      </c>
      <c r="N1499" s="493">
        <f t="shared" ref="N1499:N1503" si="155">G1499+J1499+M1499</f>
        <v>0</v>
      </c>
      <c r="O1499" s="495" t="str">
        <f>IF($J1486="TC",0,IF($J1486="Nso",0,VLOOKUP($A1483,'Class-9'!$B$9:$EX$108,38,0)))</f>
        <v/>
      </c>
    </row>
    <row r="1500" spans="1:15" ht="42.75" customHeight="1">
      <c r="A1500" s="1084"/>
      <c r="B1500" s="60" t="s">
        <v>79</v>
      </c>
      <c r="C1500" s="1143" t="str">
        <f>'Class-9'!$AN$3</f>
        <v>SANSKRIT</v>
      </c>
      <c r="D1500" s="1144"/>
      <c r="E1500" s="493">
        <f>IF($J1486="TC",0,IF($J1486="Nso",0,VLOOKUP($A1483,'Class-9'!$B$9:$EX$108,39,0)))</f>
        <v>0</v>
      </c>
      <c r="F1500" s="493">
        <f>IF($J1486="TC",0,IF($J1486="TC",0,IF($J1486="Nso",0,VLOOKUP($A1483,'Class-9'!$B$9:$EX$108,40,0))))</f>
        <v>0</v>
      </c>
      <c r="G1500" s="496">
        <f t="shared" si="152"/>
        <v>0</v>
      </c>
      <c r="H1500" s="497">
        <f>IF($J1486="TC",0,IF($J1486="Nso",0,VLOOKUP($A1483,'Class-9'!$B$9:$EX$108,42,0)))</f>
        <v>0</v>
      </c>
      <c r="I1500" s="493">
        <f>IF($J1486="TC",0,IF($J1486="Nso",0,VLOOKUP($A1483,'Class-9'!$B$9:$EX$108,43,0)))</f>
        <v>0</v>
      </c>
      <c r="J1500" s="496">
        <f t="shared" si="153"/>
        <v>0</v>
      </c>
      <c r="K1500" s="493">
        <f>IF($J1486="TC",0,IF($J1486="Nso",0,VLOOKUP($A1483,'Class-9'!$B$9:$EX$108,45,0)))</f>
        <v>0</v>
      </c>
      <c r="L1500" s="493">
        <f>IF($J1486="Nso",0,VLOOKUP($A1483,'Class-9'!$B$9:$EX$108,46,0))</f>
        <v>0</v>
      </c>
      <c r="M1500" s="496">
        <f t="shared" si="154"/>
        <v>0</v>
      </c>
      <c r="N1500" s="493">
        <f t="shared" si="155"/>
        <v>0</v>
      </c>
      <c r="O1500" s="495" t="str">
        <f>IF($J1486="TC",0,IF($J1486="Nso",0,VLOOKUP($A1483,'Class-9'!$B$9:$EX$108,52,0)))</f>
        <v/>
      </c>
    </row>
    <row r="1501" spans="1:15" ht="42.75" customHeight="1">
      <c r="A1501" s="1084"/>
      <c r="B1501" s="60" t="s">
        <v>79</v>
      </c>
      <c r="C1501" s="1143" t="str">
        <f>'Class-9'!$BB$3</f>
        <v>SCIENCE</v>
      </c>
      <c r="D1501" s="1144"/>
      <c r="E1501" s="493">
        <f>IF($J1486="TC",0,IF($J1486="Nso",0,VLOOKUP($A1483,'Class-9'!$B$9:$EX$108,53,0)))</f>
        <v>0</v>
      </c>
      <c r="F1501" s="493">
        <f>IF($J1486="TC",0,IF($J1486="Nso",0,VLOOKUP($A1483,'Class-9'!$B$9:$EX$108,54,0)))</f>
        <v>0</v>
      </c>
      <c r="G1501" s="496">
        <f t="shared" si="152"/>
        <v>0</v>
      </c>
      <c r="H1501" s="497">
        <f>IF($J1486="TC",0,IF($J1486="Nso",0,VLOOKUP($A1483,'Class-9'!$B$9:$EX$108,56,0)))</f>
        <v>0</v>
      </c>
      <c r="I1501" s="493">
        <f>IF($J1486="TC",0,IF($J1486="Nso",0,VLOOKUP($A1483,'Class-9'!$B$9:$EX$108,57,0)))</f>
        <v>0</v>
      </c>
      <c r="J1501" s="496">
        <f t="shared" si="153"/>
        <v>0</v>
      </c>
      <c r="K1501" s="493">
        <f>IF($J1486="TC",0,IF($J1486="Nso",0,VLOOKUP($A1483,'Class-9'!$B$9:$EX$108,59,0)))</f>
        <v>0</v>
      </c>
      <c r="L1501" s="493">
        <f>IF($J1486="Nso",0,VLOOKUP($A1483,'Class-9'!$B$9:$EX$108,60,0))</f>
        <v>0</v>
      </c>
      <c r="M1501" s="496">
        <f t="shared" si="154"/>
        <v>0</v>
      </c>
      <c r="N1501" s="493">
        <f t="shared" si="155"/>
        <v>0</v>
      </c>
      <c r="O1501" s="495" t="str">
        <f>IF($J1486="TC",0,IF($J1486="Nso",0,VLOOKUP($A1483,'Class-9'!$B$9:$EX$108,66,0)))</f>
        <v/>
      </c>
    </row>
    <row r="1502" spans="1:15" ht="42.75" customHeight="1">
      <c r="A1502" s="1084"/>
      <c r="B1502" s="60" t="s">
        <v>79</v>
      </c>
      <c r="C1502" s="1143" t="str">
        <f>'Class-9'!$BP$3</f>
        <v>MATHEMATICS</v>
      </c>
      <c r="D1502" s="1144"/>
      <c r="E1502" s="493">
        <f>IF($J1486="TC",0,IF($J1486="Nso",0,VLOOKUP($A1483,'Class-9'!$B$9:$EX$108,67,0)))</f>
        <v>0</v>
      </c>
      <c r="F1502" s="493">
        <f>IF($J1486="TC",0,IF($J1486="Nso",0,VLOOKUP($A1483,'Class-9'!$B$9:$EX$108,68,0)))</f>
        <v>0</v>
      </c>
      <c r="G1502" s="496">
        <f t="shared" si="152"/>
        <v>0</v>
      </c>
      <c r="H1502" s="497">
        <f>IF($J1486="TC",0,IF($J1486="Nso",0,VLOOKUP($A1483,'Class-9'!$B$9:$EX$108,70,0)))</f>
        <v>0</v>
      </c>
      <c r="I1502" s="493">
        <f>IF($J1486="TC",0,IF($J1486="Nso",0,VLOOKUP($A1483,'Class-9'!$B$9:$EX$108,71,0)))</f>
        <v>0</v>
      </c>
      <c r="J1502" s="496">
        <f t="shared" si="153"/>
        <v>0</v>
      </c>
      <c r="K1502" s="493">
        <f>IF($J1486="TC",0,IF($J1486="Nso",0,VLOOKUP($A1483,'Class-9'!$B$9:$EX$108,73,0)))</f>
        <v>0</v>
      </c>
      <c r="L1502" s="493">
        <f>IF($J1486="Nso",0,VLOOKUP($A1483,'Class-9'!$B$9:$EX$108,74,0))</f>
        <v>0</v>
      </c>
      <c r="M1502" s="496">
        <f t="shared" si="154"/>
        <v>0</v>
      </c>
      <c r="N1502" s="493">
        <f t="shared" si="155"/>
        <v>0</v>
      </c>
      <c r="O1502" s="495" t="str">
        <f>IF($J1486="TC",0,IF($J1486="Nso",0,VLOOKUP($A1483,'Class-9'!$B$9:$EX$108,80,0)))</f>
        <v/>
      </c>
    </row>
    <row r="1503" spans="1:15" ht="42.75" customHeight="1" thickBot="1">
      <c r="A1503" s="1084"/>
      <c r="B1503" s="60" t="s">
        <v>79</v>
      </c>
      <c r="C1503" s="1117" t="str">
        <f>'Class-9'!$CD$3</f>
        <v>SOCIAL SCIENCE</v>
      </c>
      <c r="D1503" s="1118"/>
      <c r="E1503" s="493">
        <f>IF($J1486="TC",0,IF($J1486="Nso",0,VLOOKUP($A1483,'Class-9'!$B$9:$EX$108,81,0)))</f>
        <v>0</v>
      </c>
      <c r="F1503" s="493">
        <f>IF($J1486="TC",0,IF($J1486="Nso",0,VLOOKUP($A1483,'Class-9'!$B$9:$EX$108,82,0)))</f>
        <v>0</v>
      </c>
      <c r="G1503" s="498">
        <f t="shared" si="152"/>
        <v>0</v>
      </c>
      <c r="H1503" s="499">
        <f>IF($J1486="TC",0,IF($J1486="Nso",0,VLOOKUP($A1483,'Class-9'!$B$9:$EX$108,84,0)))</f>
        <v>0</v>
      </c>
      <c r="I1503" s="493">
        <f>IF($J1486="TC",0,IF($J1486="Nso",0,VLOOKUP($A1483,'Class-9'!$B$9:$EX$108,85,0)))</f>
        <v>0</v>
      </c>
      <c r="J1503" s="498">
        <f t="shared" si="153"/>
        <v>0</v>
      </c>
      <c r="K1503" s="493">
        <f>IF($J1486="TC",0,IF($J1486="Nso",0,VLOOKUP($A1483,'Class-9'!$B$9:$EX$108,87,0)))</f>
        <v>0</v>
      </c>
      <c r="L1503" s="493">
        <f>IF($J1486="Nso",0,VLOOKUP($A1483,'Class-9'!$B$9:$EX$108,88,0))</f>
        <v>0</v>
      </c>
      <c r="M1503" s="498">
        <f t="shared" si="154"/>
        <v>0</v>
      </c>
      <c r="N1503" s="493">
        <f t="shared" si="155"/>
        <v>0</v>
      </c>
      <c r="O1503" s="495" t="str">
        <f>IF($J1486="TC",0,IF($J1486="Nso",0,VLOOKUP($A1483,'Class-9'!$B$9:$EX$108,94,0)))</f>
        <v/>
      </c>
    </row>
    <row r="1504" spans="1:15" ht="36" customHeight="1">
      <c r="A1504" s="1084"/>
      <c r="B1504" s="60" t="s">
        <v>79</v>
      </c>
      <c r="C1504" s="1119" t="s">
        <v>92</v>
      </c>
      <c r="D1504" s="1120"/>
      <c r="E1504" s="1121"/>
      <c r="F1504" s="1125" t="s">
        <v>93</v>
      </c>
      <c r="G1504" s="1126"/>
      <c r="H1504" s="1127" t="s">
        <v>94</v>
      </c>
      <c r="I1504" s="1128"/>
      <c r="J1504" s="1129" t="s">
        <v>47</v>
      </c>
      <c r="K1504" s="1130"/>
      <c r="L1504" s="350" t="s">
        <v>114</v>
      </c>
      <c r="M1504" s="1131" t="s">
        <v>45</v>
      </c>
      <c r="N1504" s="1132"/>
      <c r="O1504" s="61" t="s">
        <v>49</v>
      </c>
    </row>
    <row r="1505" spans="1:15" ht="36" customHeight="1" thickBot="1">
      <c r="A1505" s="1084"/>
      <c r="B1505" s="60" t="s">
        <v>79</v>
      </c>
      <c r="C1505" s="1122"/>
      <c r="D1505" s="1123"/>
      <c r="E1505" s="1124"/>
      <c r="F1505" s="1133">
        <f>IF($J1486="TC",0,IF($J1486="Nso",0,VLOOKUP($A1483,'Class-9'!$B$9:$EX$108,146,0)))</f>
        <v>0</v>
      </c>
      <c r="G1505" s="1134"/>
      <c r="H1505" s="1133">
        <f>IF($J1486="TC",0,IF($J1486="Nso",0,VLOOKUP($A1483,'Class-9'!$B$9:$EX$108,147,0)))</f>
        <v>0</v>
      </c>
      <c r="I1505" s="1134"/>
      <c r="J1505" s="1135">
        <f>IF($J1486="TC",0,IF($J1486="Nso",0,VLOOKUP($A1483,'Class-9'!$B$9:$EX$108,148,0)))</f>
        <v>0</v>
      </c>
      <c r="K1505" s="1136"/>
      <c r="L1505" s="349" t="str">
        <f>IF($J1486="TC",0,IF($J1486="Nso",0,VLOOKUP($A1483,'Class-9'!$B$9:$EX$108,149,0)))</f>
        <v/>
      </c>
      <c r="M1505" s="1137" t="str">
        <f>IF($J1486="TC","TC",IF($J1486="Nso","NSO",VLOOKUP($A1483,'Class-9'!$B$9:$EX$108,150,0)))</f>
        <v/>
      </c>
      <c r="N1505" s="1138"/>
      <c r="O1505" s="123" t="str">
        <f>IF($J1486="Nso",0,VLOOKUP($A1483,'Class-9'!$B$9:$EX$108,152,0))</f>
        <v/>
      </c>
    </row>
    <row r="1506" spans="1:15" ht="36" customHeight="1">
      <c r="A1506" s="1084"/>
      <c r="B1506" s="60" t="s">
        <v>79</v>
      </c>
      <c r="C1506" s="1186" t="s">
        <v>65</v>
      </c>
      <c r="D1506" s="1187"/>
      <c r="E1506" s="1187"/>
      <c r="F1506" s="1187"/>
      <c r="G1506" s="1187"/>
      <c r="H1506" s="1188"/>
      <c r="I1506" s="1189" t="s">
        <v>66</v>
      </c>
      <c r="J1506" s="1190"/>
      <c r="K1506" s="1190"/>
      <c r="L1506" s="124">
        <f>VLOOKUP($A1483,'Class-9'!$B$9:$EX$108,143,0)</f>
        <v>0</v>
      </c>
      <c r="M1506" s="1191" t="s">
        <v>126</v>
      </c>
      <c r="N1506" s="1192"/>
      <c r="O1506" s="1193"/>
    </row>
    <row r="1507" spans="1:15" ht="36" customHeight="1" thickBot="1">
      <c r="A1507" s="1084"/>
      <c r="B1507" s="60" t="s">
        <v>79</v>
      </c>
      <c r="C1507" s="1194" t="s">
        <v>60</v>
      </c>
      <c r="D1507" s="1195"/>
      <c r="E1507" s="1195"/>
      <c r="F1507" s="1196" t="s">
        <v>197</v>
      </c>
      <c r="G1507" s="1196"/>
      <c r="H1507" s="351" t="s">
        <v>53</v>
      </c>
      <c r="I1507" s="1197" t="s">
        <v>67</v>
      </c>
      <c r="J1507" s="1198"/>
      <c r="K1507" s="1198"/>
      <c r="L1507" s="174">
        <f>VLOOKUP($A1483,'Class-9'!$B$9:$EX$108,144,0)</f>
        <v>0</v>
      </c>
      <c r="M1507" s="1199" t="str">
        <f>IF($J1486="TC",0,IF($J1486="Nso",0,VLOOKUP($A1483,'Class-9'!$B$9:$EX$108,145,0)))</f>
        <v/>
      </c>
      <c r="N1507" s="1200"/>
      <c r="O1507" s="1201"/>
    </row>
    <row r="1508" spans="1:15" ht="36" customHeight="1">
      <c r="A1508" s="1084"/>
      <c r="B1508" s="60" t="s">
        <v>79</v>
      </c>
      <c r="C1508" s="1194"/>
      <c r="D1508" s="1195"/>
      <c r="E1508" s="1195"/>
      <c r="F1508" s="1196"/>
      <c r="G1508" s="1196"/>
      <c r="H1508" s="490" t="s">
        <v>203</v>
      </c>
      <c r="I1508" s="1202" t="s">
        <v>68</v>
      </c>
      <c r="J1508" s="1203"/>
      <c r="K1508" s="1203"/>
      <c r="L1508" s="1204">
        <f>IF($J1486="TC","Transferred",IF($J1486="Nso","NameSeparated",VLOOKUP($A1483,'Class-9'!$B$9:$EX$108,153,0)))</f>
        <v>0</v>
      </c>
      <c r="M1508" s="1204"/>
      <c r="N1508" s="1204"/>
      <c r="O1508" s="1205"/>
    </row>
    <row r="1509" spans="1:15" s="489" customFormat="1" ht="28.5" customHeight="1">
      <c r="A1509" s="1084"/>
      <c r="B1509" s="488" t="s">
        <v>79</v>
      </c>
      <c r="C1509" s="1242" t="str">
        <f>'Class-9'!$CR$3</f>
        <v>Foundation Of Information Tech.</v>
      </c>
      <c r="D1509" s="1243"/>
      <c r="E1509" s="1244"/>
      <c r="F1509" s="1245" t="str">
        <f>IF($J1486="TC",0,IF($J1486="Nso",0,VLOOKUP($A1483,'Class-9'!$B$9:$GA$108,170,0)))</f>
        <v>0/200</v>
      </c>
      <c r="G1509" s="1245"/>
      <c r="H1509" s="491">
        <f>IF($J1486="TC",0,IF($J1486="Nso",0,VLOOKUP($A1483,'Class-9'!$B$9:$GA$108,106,0)))</f>
        <v>0</v>
      </c>
      <c r="I1509" s="1170" t="s">
        <v>81</v>
      </c>
      <c r="J1509" s="1171"/>
      <c r="K1509" s="1171"/>
      <c r="L1509" s="1172">
        <f>'Class-9'!$T$2</f>
        <v>44676</v>
      </c>
      <c r="M1509" s="1173"/>
      <c r="N1509" s="1173"/>
      <c r="O1509" s="1174"/>
    </row>
    <row r="1510" spans="1:15" s="489" customFormat="1" ht="28.5" customHeight="1">
      <c r="A1510" s="1084"/>
      <c r="B1510" s="488" t="s">
        <v>79</v>
      </c>
      <c r="C1510" s="1175" t="str">
        <f>'Class-9'!$DD$3</f>
        <v>Health &amp; Phy. Edu.</v>
      </c>
      <c r="D1510" s="1169"/>
      <c r="E1510" s="1169"/>
      <c r="F1510" s="1263" t="str">
        <f>IF($J1486="TC",0,IF($J1486="Nso",0,VLOOKUP($A1483,'Class-9'!$B$9:$GA$108,174,0)))</f>
        <v>0/200</v>
      </c>
      <c r="G1510" s="1264"/>
      <c r="H1510" s="491">
        <f>IF($J1486="TC",0,IF($J1486="Nso",0,VLOOKUP($A1483,'Class-9'!$B$9:$GA$108,118,0)))</f>
        <v>0</v>
      </c>
      <c r="I1510" s="1178"/>
      <c r="J1510" s="1179"/>
      <c r="K1510" s="1179"/>
      <c r="L1510" s="1179"/>
      <c r="M1510" s="1179"/>
      <c r="N1510" s="1179"/>
      <c r="O1510" s="1180"/>
    </row>
    <row r="1511" spans="1:15" s="489" customFormat="1" ht="28.5" customHeight="1">
      <c r="A1511" s="1084"/>
      <c r="B1511" s="488" t="s">
        <v>79</v>
      </c>
      <c r="C1511" s="1184" t="str">
        <f>'Class-9'!$DP$3</f>
        <v>S.U.P.W.</v>
      </c>
      <c r="D1511" s="1185"/>
      <c r="E1511" s="1185"/>
      <c r="F1511" s="1263" t="str">
        <f>IF($J1486="TC",0,IF($J1486="Nso",0,VLOOKUP($A1483,'Class-9'!$B$9:$GA$108,178,0)))</f>
        <v>0/100</v>
      </c>
      <c r="G1511" s="1264"/>
      <c r="H1511" s="491">
        <f>IF($J1486="TC",0,IF($J1486="Nso",0,VLOOKUP($A1483,'Class-9'!$B$9:$GA$108,124,0)))</f>
        <v>0</v>
      </c>
      <c r="I1511" s="1181"/>
      <c r="J1511" s="1182"/>
      <c r="K1511" s="1182"/>
      <c r="L1511" s="1182"/>
      <c r="M1511" s="1182"/>
      <c r="N1511" s="1182"/>
      <c r="O1511" s="1183"/>
    </row>
    <row r="1512" spans="1:15" s="489" customFormat="1" ht="28.5" customHeight="1">
      <c r="A1512" s="1084"/>
      <c r="B1512" s="488"/>
      <c r="C1512" s="1184" t="str">
        <f>'Class-9'!$DV$3</f>
        <v>ART EDUCATION</v>
      </c>
      <c r="D1512" s="1185"/>
      <c r="E1512" s="1185"/>
      <c r="F1512" s="1263" t="str">
        <f>IF($J1485="TC",0,IF($J1485="Nso",0,VLOOKUP($A1483,'Class-9'!$B$9:$GA$108,182,0)))</f>
        <v>0/100</v>
      </c>
      <c r="G1512" s="1264"/>
      <c r="H1512" s="491">
        <f>IF($J1485="TC",0,IF($J1485="Nso",0,VLOOKUP($A1483,'Class-9'!$B$9:$GA$108,130,0)))</f>
        <v>0</v>
      </c>
      <c r="I1512" s="1237" t="s">
        <v>95</v>
      </c>
      <c r="J1512" s="1221"/>
      <c r="K1512" s="1221"/>
      <c r="L1512" s="1221"/>
      <c r="M1512" s="1221"/>
      <c r="N1512" s="1221"/>
      <c r="O1512" s="1222"/>
    </row>
    <row r="1513" spans="1:15" s="489" customFormat="1" ht="28.5" customHeight="1" thickBot="1">
      <c r="A1513" s="1084"/>
      <c r="B1513" s="488" t="s">
        <v>79</v>
      </c>
      <c r="C1513" s="1238" t="str">
        <f>'Class-9'!$EB$3</f>
        <v>H &amp; C RAJ</v>
      </c>
      <c r="D1513" s="1239"/>
      <c r="E1513" s="1239"/>
      <c r="F1513" s="1251" t="str">
        <f>IF($J1486="TC",0,IF($J1486="Nso",0,VLOOKUP($A1483,'Class-9'!$B$9:$GZ$108,186,0)))</f>
        <v>0/200</v>
      </c>
      <c r="G1513" s="1252"/>
      <c r="H1513" s="492">
        <f>IF($J1486="TC",0,IF($J1486="Nso",0,VLOOKUP($A1483,'Class-9'!$B$9:$GAZ$108,142,0)))</f>
        <v>0</v>
      </c>
      <c r="I1513" s="1237" t="s">
        <v>74</v>
      </c>
      <c r="J1513" s="1221"/>
      <c r="K1513" s="1221"/>
      <c r="L1513" s="1221"/>
      <c r="M1513" s="1221"/>
      <c r="N1513" s="1221"/>
      <c r="O1513" s="1222"/>
    </row>
    <row r="1514" spans="1:15" ht="28.5" customHeight="1">
      <c r="A1514" s="1084"/>
      <c r="B1514" s="49" t="s">
        <v>79</v>
      </c>
      <c r="C1514" s="1209" t="s">
        <v>205</v>
      </c>
      <c r="D1514" s="1210"/>
      <c r="E1514" s="1211"/>
      <c r="F1514" s="1253" t="s">
        <v>206</v>
      </c>
      <c r="G1514" s="1254"/>
      <c r="H1514" s="500" t="s">
        <v>34</v>
      </c>
      <c r="I1514" s="1220" t="s">
        <v>75</v>
      </c>
      <c r="J1514" s="1221"/>
      <c r="K1514" s="1221"/>
      <c r="L1514" s="1221"/>
      <c r="M1514" s="1221"/>
      <c r="N1514" s="1221"/>
      <c r="O1514" s="1222"/>
    </row>
    <row r="1515" spans="1:15" ht="28.5" customHeight="1">
      <c r="A1515" s="1084"/>
      <c r="B1515" s="49" t="s">
        <v>79</v>
      </c>
      <c r="C1515" s="1212"/>
      <c r="D1515" s="1213"/>
      <c r="E1515" s="1214"/>
      <c r="F1515" s="1246" t="s">
        <v>207</v>
      </c>
      <c r="G1515" s="1247"/>
      <c r="H1515" s="501" t="s">
        <v>204</v>
      </c>
      <c r="I1515" s="1225" t="s">
        <v>76</v>
      </c>
      <c r="J1515" s="1226"/>
      <c r="K1515" s="1226"/>
      <c r="L1515" s="1226"/>
      <c r="M1515" s="1226"/>
      <c r="N1515" s="1226"/>
      <c r="O1515" s="1227"/>
    </row>
    <row r="1516" spans="1:15" ht="28.5" customHeight="1">
      <c r="A1516" s="1084"/>
      <c r="B1516" s="49" t="s">
        <v>79</v>
      </c>
      <c r="C1516" s="1212"/>
      <c r="D1516" s="1213"/>
      <c r="E1516" s="1214"/>
      <c r="F1516" s="1246" t="s">
        <v>211</v>
      </c>
      <c r="G1516" s="1247"/>
      <c r="H1516" s="501" t="s">
        <v>69</v>
      </c>
      <c r="I1516" s="1228"/>
      <c r="J1516" s="1229"/>
      <c r="K1516" s="1229"/>
      <c r="L1516" s="1229"/>
      <c r="M1516" s="1229"/>
      <c r="N1516" s="1229"/>
      <c r="O1516" s="1230"/>
    </row>
    <row r="1517" spans="1:15" ht="28.5" customHeight="1">
      <c r="A1517" s="1084"/>
      <c r="B1517" s="49" t="s">
        <v>79</v>
      </c>
      <c r="C1517" s="1212"/>
      <c r="D1517" s="1213"/>
      <c r="E1517" s="1214"/>
      <c r="F1517" s="1246" t="s">
        <v>212</v>
      </c>
      <c r="G1517" s="1247"/>
      <c r="H1517" s="501" t="s">
        <v>70</v>
      </c>
      <c r="I1517" s="1228"/>
      <c r="J1517" s="1229"/>
      <c r="K1517" s="1229"/>
      <c r="L1517" s="1229"/>
      <c r="M1517" s="1229"/>
      <c r="N1517" s="1229"/>
      <c r="O1517" s="1230"/>
    </row>
    <row r="1518" spans="1:15" ht="28.5" customHeight="1">
      <c r="A1518" s="1084"/>
      <c r="B1518" s="49" t="s">
        <v>79</v>
      </c>
      <c r="C1518" s="1212"/>
      <c r="D1518" s="1213"/>
      <c r="E1518" s="1214"/>
      <c r="F1518" s="1246" t="s">
        <v>125</v>
      </c>
      <c r="G1518" s="1247"/>
      <c r="H1518" s="501" t="s">
        <v>72</v>
      </c>
      <c r="I1518" s="1231" t="s">
        <v>96</v>
      </c>
      <c r="J1518" s="1232"/>
      <c r="K1518" s="1232"/>
      <c r="L1518" s="1232"/>
      <c r="M1518" s="1232"/>
      <c r="N1518" s="1232"/>
      <c r="O1518" s="1233"/>
    </row>
    <row r="1519" spans="1:15" ht="28.5" customHeight="1" thickBot="1">
      <c r="A1519" s="1084"/>
      <c r="B1519" s="62" t="s">
        <v>79</v>
      </c>
      <c r="C1519" s="1215"/>
      <c r="D1519" s="1216"/>
      <c r="E1519" s="1217"/>
      <c r="F1519" s="1248" t="s">
        <v>208</v>
      </c>
      <c r="G1519" s="1249"/>
      <c r="H1519" s="502" t="s">
        <v>71</v>
      </c>
      <c r="I1519" s="1234"/>
      <c r="J1519" s="1235"/>
      <c r="K1519" s="1235"/>
      <c r="L1519" s="1235"/>
      <c r="M1519" s="1235"/>
      <c r="N1519" s="1235"/>
      <c r="O1519" s="1236"/>
    </row>
    <row r="1520" spans="1:15" ht="117.75" customHeight="1" thickTop="1">
      <c r="A1520" s="1250"/>
      <c r="B1520" s="1250"/>
      <c r="C1520" s="1250"/>
      <c r="D1520" s="1250"/>
      <c r="E1520" s="1250"/>
      <c r="F1520" s="1250"/>
      <c r="G1520" s="1250"/>
      <c r="H1520" s="1250"/>
      <c r="I1520" s="1250"/>
      <c r="J1520" s="1250"/>
      <c r="K1520" s="1250"/>
      <c r="L1520" s="1250"/>
      <c r="M1520" s="1250"/>
      <c r="N1520" s="1250"/>
      <c r="O1520" s="1250"/>
    </row>
    <row r="1521" spans="1:16">
      <c r="B1521" s="505"/>
      <c r="C1521" s="506"/>
      <c r="D1521" s="506"/>
      <c r="E1521" s="506"/>
      <c r="F1521" s="506"/>
      <c r="G1521" s="506"/>
      <c r="H1521" s="506"/>
      <c r="I1521" s="506"/>
      <c r="J1521" s="506"/>
      <c r="K1521" s="506"/>
      <c r="L1521" s="506"/>
      <c r="M1521" s="506"/>
      <c r="N1521" s="506"/>
      <c r="O1521" s="506"/>
    </row>
    <row r="1522" spans="1:16" ht="24.75" customHeight="1" thickBot="1">
      <c r="A1522" s="504">
        <f>A1483+1</f>
        <v>40</v>
      </c>
      <c r="B1522" s="1083" t="s">
        <v>56</v>
      </c>
      <c r="C1522" s="1083"/>
      <c r="D1522" s="1083"/>
      <c r="E1522" s="1083"/>
      <c r="F1522" s="1083"/>
      <c r="G1522" s="1083"/>
      <c r="H1522" s="1083"/>
      <c r="I1522" s="1083"/>
      <c r="J1522" s="1083"/>
      <c r="K1522" s="1083"/>
      <c r="L1522" s="1083"/>
      <c r="M1522" s="1083"/>
      <c r="N1522" s="1083"/>
      <c r="O1522" s="1083"/>
    </row>
    <row r="1523" spans="1:16" ht="68.25" customHeight="1" thickTop="1">
      <c r="A1523" s="1084"/>
      <c r="B1523" s="1085"/>
      <c r="C1523" s="1086"/>
      <c r="D1523" s="1089" t="str">
        <f>Master!$E$8</f>
        <v>Govt. Sr. Secondary School Raimalwada</v>
      </c>
      <c r="E1523" s="1090"/>
      <c r="F1523" s="1090"/>
      <c r="G1523" s="1090"/>
      <c r="H1523" s="1090"/>
      <c r="I1523" s="1090"/>
      <c r="J1523" s="1090"/>
      <c r="K1523" s="1090"/>
      <c r="L1523" s="1090"/>
      <c r="M1523" s="1090"/>
      <c r="N1523" s="1090"/>
      <c r="O1523" s="1091"/>
    </row>
    <row r="1524" spans="1:16" ht="36" customHeight="1" thickBot="1">
      <c r="A1524" s="1084"/>
      <c r="B1524" s="1087"/>
      <c r="C1524" s="1088"/>
      <c r="D1524" s="1092" t="str">
        <f>Master!$E$11</f>
        <v>P.S.-Bapini (Jodhpur)</v>
      </c>
      <c r="E1524" s="1093"/>
      <c r="F1524" s="1093"/>
      <c r="G1524" s="1093"/>
      <c r="H1524" s="1093"/>
      <c r="I1524" s="1093"/>
      <c r="J1524" s="1093"/>
      <c r="K1524" s="1093"/>
      <c r="L1524" s="1093"/>
      <c r="M1524" s="1093"/>
      <c r="N1524" s="1093"/>
      <c r="O1524" s="1094"/>
    </row>
    <row r="1525" spans="1:16" ht="36" customHeight="1">
      <c r="A1525" s="1084"/>
      <c r="B1525" s="352"/>
      <c r="C1525" s="1095" t="s">
        <v>188</v>
      </c>
      <c r="D1525" s="1096"/>
      <c r="E1525" s="1096"/>
      <c r="F1525" s="1096"/>
      <c r="G1525" s="1097"/>
      <c r="H1525" s="1104" t="s">
        <v>161</v>
      </c>
      <c r="I1525" s="1104"/>
      <c r="J1525" s="1107">
        <f>VLOOKUP($A1522,'Class-9'!$B$9:$K$108,6)</f>
        <v>0</v>
      </c>
      <c r="K1525" s="1108"/>
      <c r="L1525" s="1113" t="s">
        <v>77</v>
      </c>
      <c r="M1525" s="1114"/>
      <c r="N1525" s="1115" t="str">
        <f>Master!$E$14</f>
        <v>08151106901</v>
      </c>
      <c r="O1525" s="1116"/>
    </row>
    <row r="1526" spans="1:16" ht="36" customHeight="1">
      <c r="A1526" s="1084"/>
      <c r="B1526" s="47"/>
      <c r="C1526" s="1098"/>
      <c r="D1526" s="1099"/>
      <c r="E1526" s="1099"/>
      <c r="F1526" s="1099"/>
      <c r="G1526" s="1100"/>
      <c r="H1526" s="1105"/>
      <c r="I1526" s="1105"/>
      <c r="J1526" s="1109"/>
      <c r="K1526" s="1110"/>
      <c r="L1526" s="1071" t="s">
        <v>73</v>
      </c>
      <c r="M1526" s="1072"/>
      <c r="N1526" s="1072"/>
      <c r="O1526" s="1073"/>
      <c r="P1526" s="165" t="s">
        <v>196</v>
      </c>
    </row>
    <row r="1527" spans="1:16" ht="36" customHeight="1" thickBot="1">
      <c r="A1527" s="1084"/>
      <c r="B1527" s="47"/>
      <c r="C1527" s="1101"/>
      <c r="D1527" s="1102"/>
      <c r="E1527" s="1102"/>
      <c r="F1527" s="1102"/>
      <c r="G1527" s="1103"/>
      <c r="H1527" s="1106"/>
      <c r="I1527" s="1106"/>
      <c r="J1527" s="1111"/>
      <c r="K1527" s="1112"/>
      <c r="L1527" s="1074" t="s">
        <v>57</v>
      </c>
      <c r="M1527" s="1075"/>
      <c r="N1527" s="1076" t="str">
        <f>Master!$E$6</f>
        <v>2021-22</v>
      </c>
      <c r="O1527" s="1077"/>
    </row>
    <row r="1528" spans="1:16" ht="42.75" customHeight="1">
      <c r="A1528" s="1084"/>
      <c r="B1528" s="49" t="s">
        <v>79</v>
      </c>
      <c r="C1528" s="1255" t="s">
        <v>22</v>
      </c>
      <c r="D1528" s="1256"/>
      <c r="E1528" s="1256"/>
      <c r="F1528" s="1257"/>
      <c r="G1528" s="485" t="s">
        <v>186</v>
      </c>
      <c r="H1528" s="1258">
        <f>VLOOKUP($A1522,'Class-9'!$B$9:$EX$108,4,0)</f>
        <v>0</v>
      </c>
      <c r="I1528" s="1258"/>
      <c r="J1528" s="1258"/>
      <c r="K1528" s="1258"/>
      <c r="L1528" s="1258"/>
      <c r="M1528" s="1258"/>
      <c r="N1528" s="1258"/>
      <c r="O1528" s="1259"/>
    </row>
    <row r="1529" spans="1:16" ht="42.75" customHeight="1">
      <c r="A1529" s="1084"/>
      <c r="B1529" s="49" t="s">
        <v>79</v>
      </c>
      <c r="C1529" s="1260" t="s">
        <v>24</v>
      </c>
      <c r="D1529" s="1261"/>
      <c r="E1529" s="1261"/>
      <c r="F1529" s="1262"/>
      <c r="G1529" s="486" t="s">
        <v>186</v>
      </c>
      <c r="H1529" s="1265">
        <f>VLOOKUP($A1522,'Class-9'!$B$9:$EX$108,7,0)</f>
        <v>0</v>
      </c>
      <c r="I1529" s="1265"/>
      <c r="J1529" s="1265"/>
      <c r="K1529" s="1265"/>
      <c r="L1529" s="1265"/>
      <c r="M1529" s="1265"/>
      <c r="N1529" s="1265"/>
      <c r="O1529" s="1266"/>
    </row>
    <row r="1530" spans="1:16" ht="42.75" customHeight="1">
      <c r="A1530" s="1084"/>
      <c r="B1530" s="49" t="s">
        <v>79</v>
      </c>
      <c r="C1530" s="1260" t="s">
        <v>25</v>
      </c>
      <c r="D1530" s="1261"/>
      <c r="E1530" s="1261"/>
      <c r="F1530" s="1262"/>
      <c r="G1530" s="486" t="s">
        <v>186</v>
      </c>
      <c r="H1530" s="1265">
        <f>VLOOKUP($A1522,'Class-9'!$B$9:$EX$108,8,0)</f>
        <v>0</v>
      </c>
      <c r="I1530" s="1265"/>
      <c r="J1530" s="1265"/>
      <c r="K1530" s="1265"/>
      <c r="L1530" s="1265"/>
      <c r="M1530" s="1265"/>
      <c r="N1530" s="1265"/>
      <c r="O1530" s="1266"/>
    </row>
    <row r="1531" spans="1:16" ht="42.75" customHeight="1">
      <c r="A1531" s="1084"/>
      <c r="B1531" s="49" t="s">
        <v>79</v>
      </c>
      <c r="C1531" s="1260" t="s">
        <v>58</v>
      </c>
      <c r="D1531" s="1261"/>
      <c r="E1531" s="1261"/>
      <c r="F1531" s="1262"/>
      <c r="G1531" s="486" t="s">
        <v>186</v>
      </c>
      <c r="H1531" s="1265">
        <f>VLOOKUP($A1522,'Class-9'!$B$9:$EX$108,9,0)</f>
        <v>0</v>
      </c>
      <c r="I1531" s="1265"/>
      <c r="J1531" s="1265"/>
      <c r="K1531" s="1265"/>
      <c r="L1531" s="1265"/>
      <c r="M1531" s="1265"/>
      <c r="N1531" s="1265"/>
      <c r="O1531" s="1266"/>
    </row>
    <row r="1532" spans="1:16" ht="42.75" customHeight="1">
      <c r="A1532" s="1084"/>
      <c r="B1532" s="49" t="s">
        <v>79</v>
      </c>
      <c r="C1532" s="1260" t="s">
        <v>59</v>
      </c>
      <c r="D1532" s="1261"/>
      <c r="E1532" s="1261"/>
      <c r="F1532" s="1262"/>
      <c r="G1532" s="486" t="s">
        <v>186</v>
      </c>
      <c r="H1532" s="1281" t="str">
        <f>CONCATENATE('Class-9'!$G$4,'Class-9'!$J$4)</f>
        <v>9(A)</v>
      </c>
      <c r="I1532" s="1265"/>
      <c r="J1532" s="1265"/>
      <c r="K1532" s="1265"/>
      <c r="L1532" s="1265"/>
      <c r="M1532" s="1265"/>
      <c r="N1532" s="1265"/>
      <c r="O1532" s="1266"/>
    </row>
    <row r="1533" spans="1:16" ht="42.75" customHeight="1" thickBot="1">
      <c r="A1533" s="1084"/>
      <c r="B1533" s="49" t="s">
        <v>79</v>
      </c>
      <c r="C1533" s="1282" t="s">
        <v>27</v>
      </c>
      <c r="D1533" s="1283"/>
      <c r="E1533" s="1283"/>
      <c r="F1533" s="1284"/>
      <c r="G1533" s="487" t="s">
        <v>186</v>
      </c>
      <c r="H1533" s="1285">
        <f>VLOOKUP($A1522,'Class-9'!$B$9:$EX$108,10,0)</f>
        <v>0</v>
      </c>
      <c r="I1533" s="1285"/>
      <c r="J1533" s="1285"/>
      <c r="K1533" s="1285"/>
      <c r="L1533" s="1285"/>
      <c r="M1533" s="1285"/>
      <c r="N1533" s="1285"/>
      <c r="O1533" s="1286"/>
    </row>
    <row r="1534" spans="1:16" ht="42.75" customHeight="1">
      <c r="A1534" s="1084"/>
      <c r="B1534" s="60" t="s">
        <v>79</v>
      </c>
      <c r="C1534" s="1287" t="s">
        <v>60</v>
      </c>
      <c r="D1534" s="1288"/>
      <c r="E1534" s="1267" t="s">
        <v>83</v>
      </c>
      <c r="F1534" s="1267" t="s">
        <v>84</v>
      </c>
      <c r="G1534" s="1274" t="s">
        <v>33</v>
      </c>
      <c r="H1534" s="1276" t="s">
        <v>61</v>
      </c>
      <c r="I1534" s="1276"/>
      <c r="J1534" s="1277"/>
      <c r="K1534" s="1278" t="s">
        <v>100</v>
      </c>
      <c r="L1534" s="1279"/>
      <c r="M1534" s="1280"/>
      <c r="N1534" s="1267" t="s">
        <v>91</v>
      </c>
      <c r="O1534" s="1269" t="s">
        <v>209</v>
      </c>
    </row>
    <row r="1535" spans="1:16" ht="42.75" customHeight="1">
      <c r="A1535" s="1084"/>
      <c r="B1535" s="60"/>
      <c r="C1535" s="1289"/>
      <c r="D1535" s="1290"/>
      <c r="E1535" s="1268"/>
      <c r="F1535" s="1268"/>
      <c r="G1535" s="1275"/>
      <c r="H1535" s="479" t="s">
        <v>32</v>
      </c>
      <c r="I1535" s="480" t="s">
        <v>199</v>
      </c>
      <c r="J1535" s="481" t="s">
        <v>33</v>
      </c>
      <c r="K1535" s="479" t="s">
        <v>32</v>
      </c>
      <c r="L1535" s="480" t="s">
        <v>199</v>
      </c>
      <c r="M1535" s="481" t="s">
        <v>33</v>
      </c>
      <c r="N1535" s="1268"/>
      <c r="O1535" s="1270"/>
    </row>
    <row r="1536" spans="1:16" ht="42.75" customHeight="1" thickBot="1">
      <c r="A1536" s="1084"/>
      <c r="B1536" s="60" t="s">
        <v>79</v>
      </c>
      <c r="C1536" s="1272" t="s">
        <v>62</v>
      </c>
      <c r="D1536" s="1273"/>
      <c r="E1536" s="346">
        <f>'Class-9'!$L$7</f>
        <v>20</v>
      </c>
      <c r="F1536" s="346">
        <f>'Class-9'!$M$7</f>
        <v>20</v>
      </c>
      <c r="G1536" s="348">
        <f>SUM(E1536:F1536)</f>
        <v>40</v>
      </c>
      <c r="H1536" s="346">
        <f>'Class-9'!$O$7</f>
        <v>48</v>
      </c>
      <c r="I1536" s="346">
        <f>'Class-9'!$P$7</f>
        <v>12</v>
      </c>
      <c r="J1536" s="348">
        <f>SUM(H1536:I1536)</f>
        <v>60</v>
      </c>
      <c r="K1536" s="346">
        <f>'Class-9'!$R$7</f>
        <v>80</v>
      </c>
      <c r="L1536" s="346">
        <f>'Class-9'!$S$7</f>
        <v>20</v>
      </c>
      <c r="M1536" s="348">
        <f>SUM(K1536:L1536)</f>
        <v>100</v>
      </c>
      <c r="N1536" s="191">
        <f>SUM(G1536,J1536,M1536)</f>
        <v>200</v>
      </c>
      <c r="O1536" s="1271"/>
    </row>
    <row r="1537" spans="1:15" ht="42.75" customHeight="1">
      <c r="A1537" s="1084"/>
      <c r="B1537" s="60" t="s">
        <v>79</v>
      </c>
      <c r="C1537" s="1141" t="str">
        <f>'Class-9'!$L$3</f>
        <v>HINDI</v>
      </c>
      <c r="D1537" s="1142"/>
      <c r="E1537" s="493">
        <f>IF($J1525="TC",0,IF($J1525="Nso",0,VLOOKUP($A1522,'Class-9'!$B$9:$EX$108,11,0)))</f>
        <v>0</v>
      </c>
      <c r="F1537" s="493">
        <f>IF($J1525="TC",0,IF($J1525="Nso",0,VLOOKUP($A1522,'Class-9'!$B$9:$EX$108,12,0)))</f>
        <v>0</v>
      </c>
      <c r="G1537" s="494">
        <f>E1537+F1537</f>
        <v>0</v>
      </c>
      <c r="H1537" s="493">
        <f>IF($J1525="TC",0,IF($J1525="Nso",0,VLOOKUP($A1522,'Class-9'!$B$9:$EX$108,14,0)))</f>
        <v>0</v>
      </c>
      <c r="I1537" s="493">
        <f>IF($J1525="TC",0,IF($J1525="Nso",0,VLOOKUP($A1522,'Class-9'!$B$9:$EX$108,15,0)))</f>
        <v>0</v>
      </c>
      <c r="J1537" s="494">
        <f>H1537+I1537</f>
        <v>0</v>
      </c>
      <c r="K1537" s="493">
        <f>IF($J1525="TC",0,IF($J1525="Nso",0,VLOOKUP($A1522,'Class-9'!$B$9:$EX$108,17,0)))</f>
        <v>0</v>
      </c>
      <c r="L1537" s="493">
        <f>IF($J1525="Nso",0,VLOOKUP($A1522,'Class-9'!$B$9:$EX$108,18,0))</f>
        <v>0</v>
      </c>
      <c r="M1537" s="494">
        <f>K1537+L1537</f>
        <v>0</v>
      </c>
      <c r="N1537" s="493">
        <f>G1537+J1537+M1537</f>
        <v>0</v>
      </c>
      <c r="O1537" s="495" t="str">
        <f>IF($J1525="TC",0,IF($J1525="Nso",0,VLOOKUP($A1522,'Class-9'!$B$9:$EX$108,24,0)))</f>
        <v/>
      </c>
    </row>
    <row r="1538" spans="1:15" ht="42.75" customHeight="1">
      <c r="A1538" s="1084"/>
      <c r="B1538" s="60" t="s">
        <v>79</v>
      </c>
      <c r="C1538" s="1143" t="str">
        <f>'Class-9'!$Z$3</f>
        <v>ENGLISH</v>
      </c>
      <c r="D1538" s="1144"/>
      <c r="E1538" s="493">
        <f>IF($J1525="TC",0,IF($J1525="Nso",0,VLOOKUP($A1522,'Class-9'!$B$9:$EX$108,25,0)))</f>
        <v>0</v>
      </c>
      <c r="F1538" s="493">
        <f>IF($J1525="TC",0,IF($J1525="Nso",0,VLOOKUP($A1522,'Class-9'!$B$9:$EX$108,26,0)))</f>
        <v>0</v>
      </c>
      <c r="G1538" s="496">
        <f t="shared" ref="G1538:G1542" si="156">E1538+F1538</f>
        <v>0</v>
      </c>
      <c r="H1538" s="497">
        <f>IF($J1525="TC",0,IF($J1525="Nso",0,VLOOKUP($A1522,'Class-9'!$B$9:$EX$108,28,0)))</f>
        <v>0</v>
      </c>
      <c r="I1538" s="493">
        <f>IF($J1525="TC",0,IF($J1525="Nso",0,VLOOKUP($A1522,'Class-9'!$B$9:$EX$108,29,0)))</f>
        <v>0</v>
      </c>
      <c r="J1538" s="496">
        <f t="shared" ref="J1538:J1542" si="157">H1538+I1538</f>
        <v>0</v>
      </c>
      <c r="K1538" s="493">
        <f>IF($J1525="TC",0,IF($J1525="Nso",0,VLOOKUP($A1522,'Class-9'!$B$9:$EX$108,31,0)))</f>
        <v>0</v>
      </c>
      <c r="L1538" s="493">
        <f>IF($J1525="Nso",0,VLOOKUP($A1522,'Class-9'!$B$9:$EX$108,32,0))</f>
        <v>0</v>
      </c>
      <c r="M1538" s="496">
        <f t="shared" ref="M1538:M1542" si="158">K1538+L1538</f>
        <v>0</v>
      </c>
      <c r="N1538" s="493">
        <f t="shared" ref="N1538:N1542" si="159">G1538+J1538+M1538</f>
        <v>0</v>
      </c>
      <c r="O1538" s="495" t="str">
        <f>IF($J1525="TC",0,IF($J1525="Nso",0,VLOOKUP($A1522,'Class-9'!$B$9:$EX$108,38,0)))</f>
        <v/>
      </c>
    </row>
    <row r="1539" spans="1:15" ht="42.75" customHeight="1">
      <c r="A1539" s="1084"/>
      <c r="B1539" s="60" t="s">
        <v>79</v>
      </c>
      <c r="C1539" s="1143" t="str">
        <f>'Class-9'!$AN$3</f>
        <v>SANSKRIT</v>
      </c>
      <c r="D1539" s="1144"/>
      <c r="E1539" s="493">
        <f>IF($J1525="TC",0,IF($J1525="Nso",0,VLOOKUP($A1522,'Class-9'!$B$9:$EX$108,39,0)))</f>
        <v>0</v>
      </c>
      <c r="F1539" s="493">
        <f>IF($J1525="TC",0,IF($J1525="TC",0,IF($J1525="Nso",0,VLOOKUP($A1522,'Class-9'!$B$9:$EX$108,40,0))))</f>
        <v>0</v>
      </c>
      <c r="G1539" s="496">
        <f t="shared" si="156"/>
        <v>0</v>
      </c>
      <c r="H1539" s="497">
        <f>IF($J1525="TC",0,IF($J1525="Nso",0,VLOOKUP($A1522,'Class-9'!$B$9:$EX$108,42,0)))</f>
        <v>0</v>
      </c>
      <c r="I1539" s="493">
        <f>IF($J1525="TC",0,IF($J1525="Nso",0,VLOOKUP($A1522,'Class-9'!$B$9:$EX$108,43,0)))</f>
        <v>0</v>
      </c>
      <c r="J1539" s="496">
        <f t="shared" si="157"/>
        <v>0</v>
      </c>
      <c r="K1539" s="493">
        <f>IF($J1525="TC",0,IF($J1525="Nso",0,VLOOKUP($A1522,'Class-9'!$B$9:$EX$108,45,0)))</f>
        <v>0</v>
      </c>
      <c r="L1539" s="493">
        <f>IF($J1525="Nso",0,VLOOKUP($A1522,'Class-9'!$B$9:$EX$108,46,0))</f>
        <v>0</v>
      </c>
      <c r="M1539" s="496">
        <f t="shared" si="158"/>
        <v>0</v>
      </c>
      <c r="N1539" s="493">
        <f t="shared" si="159"/>
        <v>0</v>
      </c>
      <c r="O1539" s="495" t="str">
        <f>IF($J1525="TC",0,IF($J1525="Nso",0,VLOOKUP($A1522,'Class-9'!$B$9:$EX$108,52,0)))</f>
        <v/>
      </c>
    </row>
    <row r="1540" spans="1:15" ht="42.75" customHeight="1">
      <c r="A1540" s="1084"/>
      <c r="B1540" s="60" t="s">
        <v>79</v>
      </c>
      <c r="C1540" s="1143" t="str">
        <f>'Class-9'!$BB$3</f>
        <v>SCIENCE</v>
      </c>
      <c r="D1540" s="1144"/>
      <c r="E1540" s="493">
        <f>IF($J1525="TC",0,IF($J1525="Nso",0,VLOOKUP($A1522,'Class-9'!$B$9:$EX$108,53,0)))</f>
        <v>0</v>
      </c>
      <c r="F1540" s="493">
        <f>IF($J1525="TC",0,IF($J1525="Nso",0,VLOOKUP($A1522,'Class-9'!$B$9:$EX$108,54,0)))</f>
        <v>0</v>
      </c>
      <c r="G1540" s="496">
        <f t="shared" si="156"/>
        <v>0</v>
      </c>
      <c r="H1540" s="497">
        <f>IF($J1525="TC",0,IF($J1525="Nso",0,VLOOKUP($A1522,'Class-9'!$B$9:$EX$108,56,0)))</f>
        <v>0</v>
      </c>
      <c r="I1540" s="493">
        <f>IF($J1525="TC",0,IF($J1525="Nso",0,VLOOKUP($A1522,'Class-9'!$B$9:$EX$108,57,0)))</f>
        <v>0</v>
      </c>
      <c r="J1540" s="496">
        <f t="shared" si="157"/>
        <v>0</v>
      </c>
      <c r="K1540" s="493">
        <f>IF($J1525="TC",0,IF($J1525="Nso",0,VLOOKUP($A1522,'Class-9'!$B$9:$EX$108,59,0)))</f>
        <v>0</v>
      </c>
      <c r="L1540" s="493">
        <f>IF($J1525="Nso",0,VLOOKUP($A1522,'Class-9'!$B$9:$EX$108,60,0))</f>
        <v>0</v>
      </c>
      <c r="M1540" s="496">
        <f t="shared" si="158"/>
        <v>0</v>
      </c>
      <c r="N1540" s="493">
        <f t="shared" si="159"/>
        <v>0</v>
      </c>
      <c r="O1540" s="495" t="str">
        <f>IF($J1525="TC",0,IF($J1525="Nso",0,VLOOKUP($A1522,'Class-9'!$B$9:$EX$108,66,0)))</f>
        <v/>
      </c>
    </row>
    <row r="1541" spans="1:15" ht="42.75" customHeight="1">
      <c r="A1541" s="1084"/>
      <c r="B1541" s="60" t="s">
        <v>79</v>
      </c>
      <c r="C1541" s="1143" t="str">
        <f>'Class-9'!$BP$3</f>
        <v>MATHEMATICS</v>
      </c>
      <c r="D1541" s="1144"/>
      <c r="E1541" s="493">
        <f>IF($J1525="TC",0,IF($J1525="Nso",0,VLOOKUP($A1522,'Class-9'!$B$9:$EX$108,67,0)))</f>
        <v>0</v>
      </c>
      <c r="F1541" s="493">
        <f>IF($J1525="TC",0,IF($J1525="Nso",0,VLOOKUP($A1522,'Class-9'!$B$9:$EX$108,68,0)))</f>
        <v>0</v>
      </c>
      <c r="G1541" s="496">
        <f t="shared" si="156"/>
        <v>0</v>
      </c>
      <c r="H1541" s="497">
        <f>IF($J1525="TC",0,IF($J1525="Nso",0,VLOOKUP($A1522,'Class-9'!$B$9:$EX$108,70,0)))</f>
        <v>0</v>
      </c>
      <c r="I1541" s="493">
        <f>IF($J1525="TC",0,IF($J1525="Nso",0,VLOOKUP($A1522,'Class-9'!$B$9:$EX$108,71,0)))</f>
        <v>0</v>
      </c>
      <c r="J1541" s="496">
        <f t="shared" si="157"/>
        <v>0</v>
      </c>
      <c r="K1541" s="493">
        <f>IF($J1525="TC",0,IF($J1525="Nso",0,VLOOKUP($A1522,'Class-9'!$B$9:$EX$108,73,0)))</f>
        <v>0</v>
      </c>
      <c r="L1541" s="493">
        <f>IF($J1525="Nso",0,VLOOKUP($A1522,'Class-9'!$B$9:$EX$108,74,0))</f>
        <v>0</v>
      </c>
      <c r="M1541" s="496">
        <f t="shared" si="158"/>
        <v>0</v>
      </c>
      <c r="N1541" s="493">
        <f t="shared" si="159"/>
        <v>0</v>
      </c>
      <c r="O1541" s="495" t="str">
        <f>IF($J1525="TC",0,IF($J1525="Nso",0,VLOOKUP($A1522,'Class-9'!$B$9:$EX$108,80,0)))</f>
        <v/>
      </c>
    </row>
    <row r="1542" spans="1:15" ht="42.75" customHeight="1" thickBot="1">
      <c r="A1542" s="1084"/>
      <c r="B1542" s="60" t="s">
        <v>79</v>
      </c>
      <c r="C1542" s="1117" t="str">
        <f>'Class-9'!$CD$3</f>
        <v>SOCIAL SCIENCE</v>
      </c>
      <c r="D1542" s="1118"/>
      <c r="E1542" s="493">
        <f>IF($J1525="TC",0,IF($J1525="Nso",0,VLOOKUP($A1522,'Class-9'!$B$9:$EX$108,81,0)))</f>
        <v>0</v>
      </c>
      <c r="F1542" s="493">
        <f>IF($J1525="TC",0,IF($J1525="Nso",0,VLOOKUP($A1522,'Class-9'!$B$9:$EX$108,82,0)))</f>
        <v>0</v>
      </c>
      <c r="G1542" s="498">
        <f t="shared" si="156"/>
        <v>0</v>
      </c>
      <c r="H1542" s="499">
        <f>IF($J1525="TC",0,IF($J1525="Nso",0,VLOOKUP($A1522,'Class-9'!$B$9:$EX$108,84,0)))</f>
        <v>0</v>
      </c>
      <c r="I1542" s="493">
        <f>IF($J1525="TC",0,IF($J1525="Nso",0,VLOOKUP($A1522,'Class-9'!$B$9:$EX$108,85,0)))</f>
        <v>0</v>
      </c>
      <c r="J1542" s="498">
        <f t="shared" si="157"/>
        <v>0</v>
      </c>
      <c r="K1542" s="493">
        <f>IF($J1525="TC",0,IF($J1525="Nso",0,VLOOKUP($A1522,'Class-9'!$B$9:$EX$108,87,0)))</f>
        <v>0</v>
      </c>
      <c r="L1542" s="493">
        <f>IF($J1525="Nso",0,VLOOKUP($A1522,'Class-9'!$B$9:$EX$108,88,0))</f>
        <v>0</v>
      </c>
      <c r="M1542" s="498">
        <f t="shared" si="158"/>
        <v>0</v>
      </c>
      <c r="N1542" s="493">
        <f t="shared" si="159"/>
        <v>0</v>
      </c>
      <c r="O1542" s="495" t="str">
        <f>IF($J1525="TC",0,IF($J1525="Nso",0,VLOOKUP($A1522,'Class-9'!$B$9:$EX$108,94,0)))</f>
        <v/>
      </c>
    </row>
    <row r="1543" spans="1:15" ht="36" customHeight="1">
      <c r="A1543" s="1084"/>
      <c r="B1543" s="60" t="s">
        <v>79</v>
      </c>
      <c r="C1543" s="1119" t="s">
        <v>92</v>
      </c>
      <c r="D1543" s="1120"/>
      <c r="E1543" s="1121"/>
      <c r="F1543" s="1125" t="s">
        <v>93</v>
      </c>
      <c r="G1543" s="1126"/>
      <c r="H1543" s="1127" t="s">
        <v>94</v>
      </c>
      <c r="I1543" s="1128"/>
      <c r="J1543" s="1129" t="s">
        <v>47</v>
      </c>
      <c r="K1543" s="1130"/>
      <c r="L1543" s="350" t="s">
        <v>114</v>
      </c>
      <c r="M1543" s="1131" t="s">
        <v>45</v>
      </c>
      <c r="N1543" s="1132"/>
      <c r="O1543" s="61" t="s">
        <v>49</v>
      </c>
    </row>
    <row r="1544" spans="1:15" ht="36" customHeight="1" thickBot="1">
      <c r="A1544" s="1084"/>
      <c r="B1544" s="60" t="s">
        <v>79</v>
      </c>
      <c r="C1544" s="1122"/>
      <c r="D1544" s="1123"/>
      <c r="E1544" s="1124"/>
      <c r="F1544" s="1133">
        <f>IF($J1525="TC",0,IF($J1525="Nso",0,VLOOKUP($A1522,'Class-9'!$B$9:$EX$108,146,0)))</f>
        <v>0</v>
      </c>
      <c r="G1544" s="1134"/>
      <c r="H1544" s="1133">
        <f>IF($J1525="TC",0,IF($J1525="Nso",0,VLOOKUP($A1522,'Class-9'!$B$9:$EX$108,147,0)))</f>
        <v>0</v>
      </c>
      <c r="I1544" s="1134"/>
      <c r="J1544" s="1135">
        <f>IF($J1525="TC",0,IF($J1525="Nso",0,VLOOKUP($A1522,'Class-9'!$B$9:$EX$108,148,0)))</f>
        <v>0</v>
      </c>
      <c r="K1544" s="1136"/>
      <c r="L1544" s="349" t="str">
        <f>IF($J1525="TC",0,IF($J1525="Nso",0,VLOOKUP($A1522,'Class-9'!$B$9:$EX$108,149,0)))</f>
        <v/>
      </c>
      <c r="M1544" s="1137" t="str">
        <f>IF($J1525="TC","TC",IF($J1525="Nso","NSO",VLOOKUP($A1522,'Class-9'!$B$9:$EX$108,150,0)))</f>
        <v/>
      </c>
      <c r="N1544" s="1138"/>
      <c r="O1544" s="123" t="str">
        <f>IF($J1525="Nso",0,VLOOKUP($A1522,'Class-9'!$B$9:$EX$108,152,0))</f>
        <v/>
      </c>
    </row>
    <row r="1545" spans="1:15" ht="36" customHeight="1">
      <c r="A1545" s="1084"/>
      <c r="B1545" s="60" t="s">
        <v>79</v>
      </c>
      <c r="C1545" s="1186" t="s">
        <v>65</v>
      </c>
      <c r="D1545" s="1187"/>
      <c r="E1545" s="1187"/>
      <c r="F1545" s="1187"/>
      <c r="G1545" s="1187"/>
      <c r="H1545" s="1188"/>
      <c r="I1545" s="1189" t="s">
        <v>66</v>
      </c>
      <c r="J1545" s="1190"/>
      <c r="K1545" s="1190"/>
      <c r="L1545" s="124">
        <f>VLOOKUP($A1522,'Class-9'!$B$9:$EX$108,143,0)</f>
        <v>0</v>
      </c>
      <c r="M1545" s="1191" t="s">
        <v>126</v>
      </c>
      <c r="N1545" s="1192"/>
      <c r="O1545" s="1193"/>
    </row>
    <row r="1546" spans="1:15" ht="36" customHeight="1" thickBot="1">
      <c r="A1546" s="1084"/>
      <c r="B1546" s="60" t="s">
        <v>79</v>
      </c>
      <c r="C1546" s="1194" t="s">
        <v>60</v>
      </c>
      <c r="D1546" s="1195"/>
      <c r="E1546" s="1195"/>
      <c r="F1546" s="1196" t="s">
        <v>197</v>
      </c>
      <c r="G1546" s="1196"/>
      <c r="H1546" s="351" t="s">
        <v>53</v>
      </c>
      <c r="I1546" s="1197" t="s">
        <v>67</v>
      </c>
      <c r="J1546" s="1198"/>
      <c r="K1546" s="1198"/>
      <c r="L1546" s="174">
        <f>VLOOKUP($A1522,'Class-9'!$B$9:$EX$108,144,0)</f>
        <v>0</v>
      </c>
      <c r="M1546" s="1199" t="str">
        <f>IF($J1525="TC",0,IF($J1525="Nso",0,VLOOKUP($A1522,'Class-9'!$B$9:$EX$108,145,0)))</f>
        <v/>
      </c>
      <c r="N1546" s="1200"/>
      <c r="O1546" s="1201"/>
    </row>
    <row r="1547" spans="1:15" ht="36" customHeight="1">
      <c r="A1547" s="1084"/>
      <c r="B1547" s="60" t="s">
        <v>79</v>
      </c>
      <c r="C1547" s="1194"/>
      <c r="D1547" s="1195"/>
      <c r="E1547" s="1195"/>
      <c r="F1547" s="1196"/>
      <c r="G1547" s="1196"/>
      <c r="H1547" s="490" t="s">
        <v>203</v>
      </c>
      <c r="I1547" s="1202" t="s">
        <v>68</v>
      </c>
      <c r="J1547" s="1203"/>
      <c r="K1547" s="1203"/>
      <c r="L1547" s="1204">
        <f>IF($J1525="TC","Transferred",IF($J1525="Nso","NameSeparated",VLOOKUP($A1522,'Class-9'!$B$9:$EX$108,153,0)))</f>
        <v>0</v>
      </c>
      <c r="M1547" s="1204"/>
      <c r="N1547" s="1204"/>
      <c r="O1547" s="1205"/>
    </row>
    <row r="1548" spans="1:15" s="489" customFormat="1" ht="28.5" customHeight="1">
      <c r="A1548" s="1084"/>
      <c r="B1548" s="488" t="s">
        <v>79</v>
      </c>
      <c r="C1548" s="1242" t="str">
        <f>'Class-9'!$CR$3</f>
        <v>Foundation Of Information Tech.</v>
      </c>
      <c r="D1548" s="1243"/>
      <c r="E1548" s="1244"/>
      <c r="F1548" s="1245" t="str">
        <f>IF($J1525="TC",0,IF($J1525="Nso",0,VLOOKUP($A1522,'Class-9'!$B$9:$GA$108,170,0)))</f>
        <v>0/200</v>
      </c>
      <c r="G1548" s="1245"/>
      <c r="H1548" s="491">
        <f>IF($J1525="TC",0,IF($J1525="Nso",0,VLOOKUP($A1522,'Class-9'!$B$9:$GA$108,106,0)))</f>
        <v>0</v>
      </c>
      <c r="I1548" s="1170" t="s">
        <v>81</v>
      </c>
      <c r="J1548" s="1171"/>
      <c r="K1548" s="1171"/>
      <c r="L1548" s="1172">
        <f>'Class-9'!$T$2</f>
        <v>44676</v>
      </c>
      <c r="M1548" s="1173"/>
      <c r="N1548" s="1173"/>
      <c r="O1548" s="1174"/>
    </row>
    <row r="1549" spans="1:15" s="489" customFormat="1" ht="28.5" customHeight="1">
      <c r="A1549" s="1084"/>
      <c r="B1549" s="488" t="s">
        <v>79</v>
      </c>
      <c r="C1549" s="1175" t="str">
        <f>'Class-9'!$DD$3</f>
        <v>Health &amp; Phy. Edu.</v>
      </c>
      <c r="D1549" s="1169"/>
      <c r="E1549" s="1169"/>
      <c r="F1549" s="1263" t="str">
        <f>IF($J1525="TC",0,IF($J1525="Nso",0,VLOOKUP($A1522,'Class-9'!$B$9:$GA$108,174,0)))</f>
        <v>0/200</v>
      </c>
      <c r="G1549" s="1264"/>
      <c r="H1549" s="491">
        <f>IF($J1525="TC",0,IF($J1525="Nso",0,VLOOKUP($A1522,'Class-9'!$B$9:$GA$108,118,0)))</f>
        <v>0</v>
      </c>
      <c r="I1549" s="1178"/>
      <c r="J1549" s="1179"/>
      <c r="K1549" s="1179"/>
      <c r="L1549" s="1179"/>
      <c r="M1549" s="1179"/>
      <c r="N1549" s="1179"/>
      <c r="O1549" s="1180"/>
    </row>
    <row r="1550" spans="1:15" s="489" customFormat="1" ht="28.5" customHeight="1">
      <c r="A1550" s="1084"/>
      <c r="B1550" s="488" t="s">
        <v>79</v>
      </c>
      <c r="C1550" s="1184" t="str">
        <f>'Class-9'!$DP$3</f>
        <v>S.U.P.W.</v>
      </c>
      <c r="D1550" s="1185"/>
      <c r="E1550" s="1185"/>
      <c r="F1550" s="1263" t="str">
        <f>IF($J1525="TC",0,IF($J1525="Nso",0,VLOOKUP($A1522,'Class-9'!$B$9:$GA$108,178,0)))</f>
        <v>0/100</v>
      </c>
      <c r="G1550" s="1264"/>
      <c r="H1550" s="491">
        <f>IF($J1525="TC",0,IF($J1525="Nso",0,VLOOKUP($A1522,'Class-9'!$B$9:$GA$108,124,0)))</f>
        <v>0</v>
      </c>
      <c r="I1550" s="1181"/>
      <c r="J1550" s="1182"/>
      <c r="K1550" s="1182"/>
      <c r="L1550" s="1182"/>
      <c r="M1550" s="1182"/>
      <c r="N1550" s="1182"/>
      <c r="O1550" s="1183"/>
    </row>
    <row r="1551" spans="1:15" s="489" customFormat="1" ht="28.5" customHeight="1">
      <c r="A1551" s="1084"/>
      <c r="B1551" s="488"/>
      <c r="C1551" s="1184" t="str">
        <f>'Class-9'!$DV$3</f>
        <v>ART EDUCATION</v>
      </c>
      <c r="D1551" s="1185"/>
      <c r="E1551" s="1185"/>
      <c r="F1551" s="1263" t="str">
        <f>IF($J1524="TC",0,IF($J1524="Nso",0,VLOOKUP($A1522,'Class-9'!$B$9:$GA$108,182,0)))</f>
        <v>0/100</v>
      </c>
      <c r="G1551" s="1264"/>
      <c r="H1551" s="491">
        <f>IF($J1524="TC",0,IF($J1524="Nso",0,VLOOKUP($A1522,'Class-9'!$B$9:$GA$108,130,0)))</f>
        <v>0</v>
      </c>
      <c r="I1551" s="1237" t="s">
        <v>95</v>
      </c>
      <c r="J1551" s="1221"/>
      <c r="K1551" s="1221"/>
      <c r="L1551" s="1221"/>
      <c r="M1551" s="1221"/>
      <c r="N1551" s="1221"/>
      <c r="O1551" s="1222"/>
    </row>
    <row r="1552" spans="1:15" s="489" customFormat="1" ht="28.5" customHeight="1" thickBot="1">
      <c r="A1552" s="1084"/>
      <c r="B1552" s="488" t="s">
        <v>79</v>
      </c>
      <c r="C1552" s="1238" t="str">
        <f>'Class-9'!$EB$3</f>
        <v>H &amp; C RAJ</v>
      </c>
      <c r="D1552" s="1239"/>
      <c r="E1552" s="1239"/>
      <c r="F1552" s="1251" t="str">
        <f>IF($J1525="TC",0,IF($J1525="Nso",0,VLOOKUP($A1522,'Class-9'!$B$9:$GZ$108,186,0)))</f>
        <v>0/200</v>
      </c>
      <c r="G1552" s="1252"/>
      <c r="H1552" s="492">
        <f>IF($J1525="TC",0,IF($J1525="Nso",0,VLOOKUP($A1522,'Class-9'!$B$9:$GAZ$108,142,0)))</f>
        <v>0</v>
      </c>
      <c r="I1552" s="1237" t="s">
        <v>74</v>
      </c>
      <c r="J1552" s="1221"/>
      <c r="K1552" s="1221"/>
      <c r="L1552" s="1221"/>
      <c r="M1552" s="1221"/>
      <c r="N1552" s="1221"/>
      <c r="O1552" s="1222"/>
    </row>
    <row r="1553" spans="1:16" ht="28.5" customHeight="1">
      <c r="A1553" s="1084"/>
      <c r="B1553" s="49" t="s">
        <v>79</v>
      </c>
      <c r="C1553" s="1209" t="s">
        <v>205</v>
      </c>
      <c r="D1553" s="1210"/>
      <c r="E1553" s="1211"/>
      <c r="F1553" s="1253" t="s">
        <v>206</v>
      </c>
      <c r="G1553" s="1254"/>
      <c r="H1553" s="500" t="s">
        <v>34</v>
      </c>
      <c r="I1553" s="1220" t="s">
        <v>75</v>
      </c>
      <c r="J1553" s="1221"/>
      <c r="K1553" s="1221"/>
      <c r="L1553" s="1221"/>
      <c r="M1553" s="1221"/>
      <c r="N1553" s="1221"/>
      <c r="O1553" s="1222"/>
    </row>
    <row r="1554" spans="1:16" ht="28.5" customHeight="1">
      <c r="A1554" s="1084"/>
      <c r="B1554" s="49" t="s">
        <v>79</v>
      </c>
      <c r="C1554" s="1212"/>
      <c r="D1554" s="1213"/>
      <c r="E1554" s="1214"/>
      <c r="F1554" s="1246" t="s">
        <v>207</v>
      </c>
      <c r="G1554" s="1247"/>
      <c r="H1554" s="501" t="s">
        <v>204</v>
      </c>
      <c r="I1554" s="1225" t="s">
        <v>76</v>
      </c>
      <c r="J1554" s="1226"/>
      <c r="K1554" s="1226"/>
      <c r="L1554" s="1226"/>
      <c r="M1554" s="1226"/>
      <c r="N1554" s="1226"/>
      <c r="O1554" s="1227"/>
    </row>
    <row r="1555" spans="1:16" ht="28.5" customHeight="1">
      <c r="A1555" s="1084"/>
      <c r="B1555" s="49" t="s">
        <v>79</v>
      </c>
      <c r="C1555" s="1212"/>
      <c r="D1555" s="1213"/>
      <c r="E1555" s="1214"/>
      <c r="F1555" s="1246" t="s">
        <v>211</v>
      </c>
      <c r="G1555" s="1247"/>
      <c r="H1555" s="501" t="s">
        <v>69</v>
      </c>
      <c r="I1555" s="1228"/>
      <c r="J1555" s="1229"/>
      <c r="K1555" s="1229"/>
      <c r="L1555" s="1229"/>
      <c r="M1555" s="1229"/>
      <c r="N1555" s="1229"/>
      <c r="O1555" s="1230"/>
    </row>
    <row r="1556" spans="1:16" ht="28.5" customHeight="1">
      <c r="A1556" s="1084"/>
      <c r="B1556" s="49" t="s">
        <v>79</v>
      </c>
      <c r="C1556" s="1212"/>
      <c r="D1556" s="1213"/>
      <c r="E1556" s="1214"/>
      <c r="F1556" s="1246" t="s">
        <v>212</v>
      </c>
      <c r="G1556" s="1247"/>
      <c r="H1556" s="501" t="s">
        <v>70</v>
      </c>
      <c r="I1556" s="1228"/>
      <c r="J1556" s="1229"/>
      <c r="K1556" s="1229"/>
      <c r="L1556" s="1229"/>
      <c r="M1556" s="1229"/>
      <c r="N1556" s="1229"/>
      <c r="O1556" s="1230"/>
    </row>
    <row r="1557" spans="1:16" ht="28.5" customHeight="1">
      <c r="A1557" s="1084"/>
      <c r="B1557" s="49" t="s">
        <v>79</v>
      </c>
      <c r="C1557" s="1212"/>
      <c r="D1557" s="1213"/>
      <c r="E1557" s="1214"/>
      <c r="F1557" s="1246" t="s">
        <v>125</v>
      </c>
      <c r="G1557" s="1247"/>
      <c r="H1557" s="501" t="s">
        <v>72</v>
      </c>
      <c r="I1557" s="1231" t="s">
        <v>96</v>
      </c>
      <c r="J1557" s="1232"/>
      <c r="K1557" s="1232"/>
      <c r="L1557" s="1232"/>
      <c r="M1557" s="1232"/>
      <c r="N1557" s="1232"/>
      <c r="O1557" s="1233"/>
    </row>
    <row r="1558" spans="1:16" ht="28.5" customHeight="1" thickBot="1">
      <c r="A1558" s="1084"/>
      <c r="B1558" s="62" t="s">
        <v>79</v>
      </c>
      <c r="C1558" s="1215"/>
      <c r="D1558" s="1216"/>
      <c r="E1558" s="1217"/>
      <c r="F1558" s="1248" t="s">
        <v>208</v>
      </c>
      <c r="G1558" s="1249"/>
      <c r="H1558" s="502" t="s">
        <v>71</v>
      </c>
      <c r="I1558" s="1234"/>
      <c r="J1558" s="1235"/>
      <c r="K1558" s="1235"/>
      <c r="L1558" s="1235"/>
      <c r="M1558" s="1235"/>
      <c r="N1558" s="1235"/>
      <c r="O1558" s="1236"/>
    </row>
    <row r="1559" spans="1:16" ht="117.75" customHeight="1" thickTop="1">
      <c r="A1559" s="1250"/>
      <c r="B1559" s="1250"/>
      <c r="C1559" s="1250"/>
      <c r="D1559" s="1250"/>
      <c r="E1559" s="1250"/>
      <c r="F1559" s="1250"/>
      <c r="G1559" s="1250"/>
      <c r="H1559" s="1250"/>
      <c r="I1559" s="1250"/>
      <c r="J1559" s="1250"/>
      <c r="K1559" s="1250"/>
      <c r="L1559" s="1250"/>
      <c r="M1559" s="1250"/>
      <c r="N1559" s="1250"/>
      <c r="O1559" s="1250"/>
    </row>
    <row r="1560" spans="1:16">
      <c r="B1560" s="505"/>
      <c r="C1560" s="506"/>
      <c r="D1560" s="506"/>
      <c r="E1560" s="506"/>
      <c r="F1560" s="506"/>
      <c r="G1560" s="506"/>
      <c r="H1560" s="506"/>
      <c r="I1560" s="506"/>
      <c r="J1560" s="506"/>
      <c r="K1560" s="506"/>
      <c r="L1560" s="506"/>
      <c r="M1560" s="506"/>
      <c r="N1560" s="506"/>
      <c r="O1560" s="506"/>
    </row>
    <row r="1561" spans="1:16" ht="24.75" customHeight="1" thickBot="1">
      <c r="A1561" s="504">
        <f>A1522+1</f>
        <v>41</v>
      </c>
      <c r="B1561" s="1083" t="s">
        <v>56</v>
      </c>
      <c r="C1561" s="1083"/>
      <c r="D1561" s="1083"/>
      <c r="E1561" s="1083"/>
      <c r="F1561" s="1083"/>
      <c r="G1561" s="1083"/>
      <c r="H1561" s="1083"/>
      <c r="I1561" s="1083"/>
      <c r="J1561" s="1083"/>
      <c r="K1561" s="1083"/>
      <c r="L1561" s="1083"/>
      <c r="M1561" s="1083"/>
      <c r="N1561" s="1083"/>
      <c r="O1561" s="1083"/>
    </row>
    <row r="1562" spans="1:16" ht="68.25" customHeight="1" thickTop="1">
      <c r="A1562" s="1084"/>
      <c r="B1562" s="1085"/>
      <c r="C1562" s="1086"/>
      <c r="D1562" s="1089" t="str">
        <f>Master!$E$8</f>
        <v>Govt. Sr. Secondary School Raimalwada</v>
      </c>
      <c r="E1562" s="1090"/>
      <c r="F1562" s="1090"/>
      <c r="G1562" s="1090"/>
      <c r="H1562" s="1090"/>
      <c r="I1562" s="1090"/>
      <c r="J1562" s="1090"/>
      <c r="K1562" s="1090"/>
      <c r="L1562" s="1090"/>
      <c r="M1562" s="1090"/>
      <c r="N1562" s="1090"/>
      <c r="O1562" s="1091"/>
    </row>
    <row r="1563" spans="1:16" ht="36" customHeight="1" thickBot="1">
      <c r="A1563" s="1084"/>
      <c r="B1563" s="1087"/>
      <c r="C1563" s="1088"/>
      <c r="D1563" s="1092" t="str">
        <f>Master!$E$11</f>
        <v>P.S.-Bapini (Jodhpur)</v>
      </c>
      <c r="E1563" s="1093"/>
      <c r="F1563" s="1093"/>
      <c r="G1563" s="1093"/>
      <c r="H1563" s="1093"/>
      <c r="I1563" s="1093"/>
      <c r="J1563" s="1093"/>
      <c r="K1563" s="1093"/>
      <c r="L1563" s="1093"/>
      <c r="M1563" s="1093"/>
      <c r="N1563" s="1093"/>
      <c r="O1563" s="1094"/>
    </row>
    <row r="1564" spans="1:16" ht="36" customHeight="1">
      <c r="A1564" s="1084"/>
      <c r="B1564" s="352"/>
      <c r="C1564" s="1095" t="s">
        <v>188</v>
      </c>
      <c r="D1564" s="1096"/>
      <c r="E1564" s="1096"/>
      <c r="F1564" s="1096"/>
      <c r="G1564" s="1097"/>
      <c r="H1564" s="1104" t="s">
        <v>161</v>
      </c>
      <c r="I1564" s="1104"/>
      <c r="J1564" s="1107">
        <f>VLOOKUP($A1561,'Class-9'!$B$9:$K$108,6)</f>
        <v>0</v>
      </c>
      <c r="K1564" s="1108"/>
      <c r="L1564" s="1113" t="s">
        <v>77</v>
      </c>
      <c r="M1564" s="1114"/>
      <c r="N1564" s="1115" t="str">
        <f>Master!$E$14</f>
        <v>08151106901</v>
      </c>
      <c r="O1564" s="1116"/>
    </row>
    <row r="1565" spans="1:16" ht="36" customHeight="1">
      <c r="A1565" s="1084"/>
      <c r="B1565" s="47"/>
      <c r="C1565" s="1098"/>
      <c r="D1565" s="1099"/>
      <c r="E1565" s="1099"/>
      <c r="F1565" s="1099"/>
      <c r="G1565" s="1100"/>
      <c r="H1565" s="1105"/>
      <c r="I1565" s="1105"/>
      <c r="J1565" s="1109"/>
      <c r="K1565" s="1110"/>
      <c r="L1565" s="1071" t="s">
        <v>73</v>
      </c>
      <c r="M1565" s="1072"/>
      <c r="N1565" s="1072"/>
      <c r="O1565" s="1073"/>
      <c r="P1565" s="165" t="s">
        <v>196</v>
      </c>
    </row>
    <row r="1566" spans="1:16" ht="36" customHeight="1" thickBot="1">
      <c r="A1566" s="1084"/>
      <c r="B1566" s="47"/>
      <c r="C1566" s="1101"/>
      <c r="D1566" s="1102"/>
      <c r="E1566" s="1102"/>
      <c r="F1566" s="1102"/>
      <c r="G1566" s="1103"/>
      <c r="H1566" s="1106"/>
      <c r="I1566" s="1106"/>
      <c r="J1566" s="1111"/>
      <c r="K1566" s="1112"/>
      <c r="L1566" s="1074" t="s">
        <v>57</v>
      </c>
      <c r="M1566" s="1075"/>
      <c r="N1566" s="1076" t="str">
        <f>Master!$E$6</f>
        <v>2021-22</v>
      </c>
      <c r="O1566" s="1077"/>
    </row>
    <row r="1567" spans="1:16" ht="42.75" customHeight="1">
      <c r="A1567" s="1084"/>
      <c r="B1567" s="49" t="s">
        <v>79</v>
      </c>
      <c r="C1567" s="1255" t="s">
        <v>22</v>
      </c>
      <c r="D1567" s="1256"/>
      <c r="E1567" s="1256"/>
      <c r="F1567" s="1257"/>
      <c r="G1567" s="485" t="s">
        <v>186</v>
      </c>
      <c r="H1567" s="1258">
        <f>VLOOKUP($A1561,'Class-9'!$B$9:$EX$108,4,0)</f>
        <v>0</v>
      </c>
      <c r="I1567" s="1258"/>
      <c r="J1567" s="1258"/>
      <c r="K1567" s="1258"/>
      <c r="L1567" s="1258"/>
      <c r="M1567" s="1258"/>
      <c r="N1567" s="1258"/>
      <c r="O1567" s="1259"/>
    </row>
    <row r="1568" spans="1:16" ht="42.75" customHeight="1">
      <c r="A1568" s="1084"/>
      <c r="B1568" s="49" t="s">
        <v>79</v>
      </c>
      <c r="C1568" s="1260" t="s">
        <v>24</v>
      </c>
      <c r="D1568" s="1261"/>
      <c r="E1568" s="1261"/>
      <c r="F1568" s="1262"/>
      <c r="G1568" s="486" t="s">
        <v>186</v>
      </c>
      <c r="H1568" s="1265">
        <f>VLOOKUP($A1561,'Class-9'!$B$9:$EX$108,7,0)</f>
        <v>0</v>
      </c>
      <c r="I1568" s="1265"/>
      <c r="J1568" s="1265"/>
      <c r="K1568" s="1265"/>
      <c r="L1568" s="1265"/>
      <c r="M1568" s="1265"/>
      <c r="N1568" s="1265"/>
      <c r="O1568" s="1266"/>
    </row>
    <row r="1569" spans="1:15" ht="42.75" customHeight="1">
      <c r="A1569" s="1084"/>
      <c r="B1569" s="49" t="s">
        <v>79</v>
      </c>
      <c r="C1569" s="1260" t="s">
        <v>25</v>
      </c>
      <c r="D1569" s="1261"/>
      <c r="E1569" s="1261"/>
      <c r="F1569" s="1262"/>
      <c r="G1569" s="486" t="s">
        <v>186</v>
      </c>
      <c r="H1569" s="1265">
        <f>VLOOKUP($A1561,'Class-9'!$B$9:$EX$108,8,0)</f>
        <v>0</v>
      </c>
      <c r="I1569" s="1265"/>
      <c r="J1569" s="1265"/>
      <c r="K1569" s="1265"/>
      <c r="L1569" s="1265"/>
      <c r="M1569" s="1265"/>
      <c r="N1569" s="1265"/>
      <c r="O1569" s="1266"/>
    </row>
    <row r="1570" spans="1:15" ht="42.75" customHeight="1">
      <c r="A1570" s="1084"/>
      <c r="B1570" s="49" t="s">
        <v>79</v>
      </c>
      <c r="C1570" s="1260" t="s">
        <v>58</v>
      </c>
      <c r="D1570" s="1261"/>
      <c r="E1570" s="1261"/>
      <c r="F1570" s="1262"/>
      <c r="G1570" s="486" t="s">
        <v>186</v>
      </c>
      <c r="H1570" s="1265">
        <f>VLOOKUP($A1561,'Class-9'!$B$9:$EX$108,9,0)</f>
        <v>0</v>
      </c>
      <c r="I1570" s="1265"/>
      <c r="J1570" s="1265"/>
      <c r="K1570" s="1265"/>
      <c r="L1570" s="1265"/>
      <c r="M1570" s="1265"/>
      <c r="N1570" s="1265"/>
      <c r="O1570" s="1266"/>
    </row>
    <row r="1571" spans="1:15" ht="42.75" customHeight="1">
      <c r="A1571" s="1084"/>
      <c r="B1571" s="49" t="s">
        <v>79</v>
      </c>
      <c r="C1571" s="1260" t="s">
        <v>59</v>
      </c>
      <c r="D1571" s="1261"/>
      <c r="E1571" s="1261"/>
      <c r="F1571" s="1262"/>
      <c r="G1571" s="486" t="s">
        <v>186</v>
      </c>
      <c r="H1571" s="1281" t="str">
        <f>CONCATENATE('Class-9'!$G$4,'Class-9'!$J$4)</f>
        <v>9(A)</v>
      </c>
      <c r="I1571" s="1265"/>
      <c r="J1571" s="1265"/>
      <c r="K1571" s="1265"/>
      <c r="L1571" s="1265"/>
      <c r="M1571" s="1265"/>
      <c r="N1571" s="1265"/>
      <c r="O1571" s="1266"/>
    </row>
    <row r="1572" spans="1:15" ht="42.75" customHeight="1" thickBot="1">
      <c r="A1572" s="1084"/>
      <c r="B1572" s="49" t="s">
        <v>79</v>
      </c>
      <c r="C1572" s="1282" t="s">
        <v>27</v>
      </c>
      <c r="D1572" s="1283"/>
      <c r="E1572" s="1283"/>
      <c r="F1572" s="1284"/>
      <c r="G1572" s="487" t="s">
        <v>186</v>
      </c>
      <c r="H1572" s="1285">
        <f>VLOOKUP($A1561,'Class-9'!$B$9:$EX$108,10,0)</f>
        <v>0</v>
      </c>
      <c r="I1572" s="1285"/>
      <c r="J1572" s="1285"/>
      <c r="K1572" s="1285"/>
      <c r="L1572" s="1285"/>
      <c r="M1572" s="1285"/>
      <c r="N1572" s="1285"/>
      <c r="O1572" s="1286"/>
    </row>
    <row r="1573" spans="1:15" ht="42.75" customHeight="1">
      <c r="A1573" s="1084"/>
      <c r="B1573" s="60" t="s">
        <v>79</v>
      </c>
      <c r="C1573" s="1287" t="s">
        <v>60</v>
      </c>
      <c r="D1573" s="1288"/>
      <c r="E1573" s="1267" t="s">
        <v>83</v>
      </c>
      <c r="F1573" s="1267" t="s">
        <v>84</v>
      </c>
      <c r="G1573" s="1274" t="s">
        <v>33</v>
      </c>
      <c r="H1573" s="1276" t="s">
        <v>61</v>
      </c>
      <c r="I1573" s="1276"/>
      <c r="J1573" s="1277"/>
      <c r="K1573" s="1278" t="s">
        <v>100</v>
      </c>
      <c r="L1573" s="1279"/>
      <c r="M1573" s="1280"/>
      <c r="N1573" s="1267" t="s">
        <v>91</v>
      </c>
      <c r="O1573" s="1269" t="s">
        <v>209</v>
      </c>
    </row>
    <row r="1574" spans="1:15" ht="42.75" customHeight="1">
      <c r="A1574" s="1084"/>
      <c r="B1574" s="60"/>
      <c r="C1574" s="1289"/>
      <c r="D1574" s="1290"/>
      <c r="E1574" s="1268"/>
      <c r="F1574" s="1268"/>
      <c r="G1574" s="1275"/>
      <c r="H1574" s="479" t="s">
        <v>32</v>
      </c>
      <c r="I1574" s="480" t="s">
        <v>199</v>
      </c>
      <c r="J1574" s="481" t="s">
        <v>33</v>
      </c>
      <c r="K1574" s="479" t="s">
        <v>32</v>
      </c>
      <c r="L1574" s="480" t="s">
        <v>199</v>
      </c>
      <c r="M1574" s="481" t="s">
        <v>33</v>
      </c>
      <c r="N1574" s="1268"/>
      <c r="O1574" s="1270"/>
    </row>
    <row r="1575" spans="1:15" ht="42.75" customHeight="1" thickBot="1">
      <c r="A1575" s="1084"/>
      <c r="B1575" s="60" t="s">
        <v>79</v>
      </c>
      <c r="C1575" s="1272" t="s">
        <v>62</v>
      </c>
      <c r="D1575" s="1273"/>
      <c r="E1575" s="346">
        <f>'Class-9'!$L$7</f>
        <v>20</v>
      </c>
      <c r="F1575" s="346">
        <f>'Class-9'!$M$7</f>
        <v>20</v>
      </c>
      <c r="G1575" s="348">
        <f>SUM(E1575:F1575)</f>
        <v>40</v>
      </c>
      <c r="H1575" s="346">
        <f>'Class-9'!$O$7</f>
        <v>48</v>
      </c>
      <c r="I1575" s="346">
        <f>'Class-9'!$P$7</f>
        <v>12</v>
      </c>
      <c r="J1575" s="348">
        <f>SUM(H1575:I1575)</f>
        <v>60</v>
      </c>
      <c r="K1575" s="346">
        <f>'Class-9'!$R$7</f>
        <v>80</v>
      </c>
      <c r="L1575" s="346">
        <f>'Class-9'!$S$7</f>
        <v>20</v>
      </c>
      <c r="M1575" s="348">
        <f>SUM(K1575:L1575)</f>
        <v>100</v>
      </c>
      <c r="N1575" s="191">
        <f>SUM(G1575,J1575,M1575)</f>
        <v>200</v>
      </c>
      <c r="O1575" s="1271"/>
    </row>
    <row r="1576" spans="1:15" ht="42.75" customHeight="1">
      <c r="A1576" s="1084"/>
      <c r="B1576" s="60" t="s">
        <v>79</v>
      </c>
      <c r="C1576" s="1141" t="str">
        <f>'Class-9'!$L$3</f>
        <v>HINDI</v>
      </c>
      <c r="D1576" s="1142"/>
      <c r="E1576" s="493">
        <f>IF($J1564="TC",0,IF($J1564="Nso",0,VLOOKUP($A1561,'Class-9'!$B$9:$EX$108,11,0)))</f>
        <v>0</v>
      </c>
      <c r="F1576" s="493">
        <f>IF($J1564="TC",0,IF($J1564="Nso",0,VLOOKUP($A1561,'Class-9'!$B$9:$EX$108,12,0)))</f>
        <v>0</v>
      </c>
      <c r="G1576" s="494">
        <f>E1576+F1576</f>
        <v>0</v>
      </c>
      <c r="H1576" s="493">
        <f>IF($J1564="TC",0,IF($J1564="Nso",0,VLOOKUP($A1561,'Class-9'!$B$9:$EX$108,14,0)))</f>
        <v>0</v>
      </c>
      <c r="I1576" s="493">
        <f>IF($J1564="TC",0,IF($J1564="Nso",0,VLOOKUP($A1561,'Class-9'!$B$9:$EX$108,15,0)))</f>
        <v>0</v>
      </c>
      <c r="J1576" s="494">
        <f>H1576+I1576</f>
        <v>0</v>
      </c>
      <c r="K1576" s="493">
        <f>IF($J1564="TC",0,IF($J1564="Nso",0,VLOOKUP($A1561,'Class-9'!$B$9:$EX$108,17,0)))</f>
        <v>0</v>
      </c>
      <c r="L1576" s="493">
        <f>IF($J1564="Nso",0,VLOOKUP($A1561,'Class-9'!$B$9:$EX$108,18,0))</f>
        <v>0</v>
      </c>
      <c r="M1576" s="494">
        <f>K1576+L1576</f>
        <v>0</v>
      </c>
      <c r="N1576" s="493">
        <f>G1576+J1576+M1576</f>
        <v>0</v>
      </c>
      <c r="O1576" s="495" t="str">
        <f>IF($J1564="TC",0,IF($J1564="Nso",0,VLOOKUP($A1561,'Class-9'!$B$9:$EX$108,24,0)))</f>
        <v/>
      </c>
    </row>
    <row r="1577" spans="1:15" ht="42.75" customHeight="1">
      <c r="A1577" s="1084"/>
      <c r="B1577" s="60" t="s">
        <v>79</v>
      </c>
      <c r="C1577" s="1143" t="str">
        <f>'Class-9'!$Z$3</f>
        <v>ENGLISH</v>
      </c>
      <c r="D1577" s="1144"/>
      <c r="E1577" s="493">
        <f>IF($J1564="TC",0,IF($J1564="Nso",0,VLOOKUP($A1561,'Class-9'!$B$9:$EX$108,25,0)))</f>
        <v>0</v>
      </c>
      <c r="F1577" s="493">
        <f>IF($J1564="TC",0,IF($J1564="Nso",0,VLOOKUP($A1561,'Class-9'!$B$9:$EX$108,26,0)))</f>
        <v>0</v>
      </c>
      <c r="G1577" s="496">
        <f t="shared" ref="G1577:G1581" si="160">E1577+F1577</f>
        <v>0</v>
      </c>
      <c r="H1577" s="497">
        <f>IF($J1564="TC",0,IF($J1564="Nso",0,VLOOKUP($A1561,'Class-9'!$B$9:$EX$108,28,0)))</f>
        <v>0</v>
      </c>
      <c r="I1577" s="493">
        <f>IF($J1564="TC",0,IF($J1564="Nso",0,VLOOKUP($A1561,'Class-9'!$B$9:$EX$108,29,0)))</f>
        <v>0</v>
      </c>
      <c r="J1577" s="496">
        <f t="shared" ref="J1577:J1581" si="161">H1577+I1577</f>
        <v>0</v>
      </c>
      <c r="K1577" s="493">
        <f>IF($J1564="TC",0,IF($J1564="Nso",0,VLOOKUP($A1561,'Class-9'!$B$9:$EX$108,31,0)))</f>
        <v>0</v>
      </c>
      <c r="L1577" s="493">
        <f>IF($J1564="Nso",0,VLOOKUP($A1561,'Class-9'!$B$9:$EX$108,32,0))</f>
        <v>0</v>
      </c>
      <c r="M1577" s="496">
        <f t="shared" ref="M1577:M1581" si="162">K1577+L1577</f>
        <v>0</v>
      </c>
      <c r="N1577" s="493">
        <f t="shared" ref="N1577:N1581" si="163">G1577+J1577+M1577</f>
        <v>0</v>
      </c>
      <c r="O1577" s="495" t="str">
        <f>IF($J1564="TC",0,IF($J1564="Nso",0,VLOOKUP($A1561,'Class-9'!$B$9:$EX$108,38,0)))</f>
        <v/>
      </c>
    </row>
    <row r="1578" spans="1:15" ht="42.75" customHeight="1">
      <c r="A1578" s="1084"/>
      <c r="B1578" s="60" t="s">
        <v>79</v>
      </c>
      <c r="C1578" s="1143" t="str">
        <f>'Class-9'!$AN$3</f>
        <v>SANSKRIT</v>
      </c>
      <c r="D1578" s="1144"/>
      <c r="E1578" s="493">
        <f>IF($J1564="TC",0,IF($J1564="Nso",0,VLOOKUP($A1561,'Class-9'!$B$9:$EX$108,39,0)))</f>
        <v>0</v>
      </c>
      <c r="F1578" s="493">
        <f>IF($J1564="TC",0,IF($J1564="TC",0,IF($J1564="Nso",0,VLOOKUP($A1561,'Class-9'!$B$9:$EX$108,40,0))))</f>
        <v>0</v>
      </c>
      <c r="G1578" s="496">
        <f t="shared" si="160"/>
        <v>0</v>
      </c>
      <c r="H1578" s="497">
        <f>IF($J1564="TC",0,IF($J1564="Nso",0,VLOOKUP($A1561,'Class-9'!$B$9:$EX$108,42,0)))</f>
        <v>0</v>
      </c>
      <c r="I1578" s="493">
        <f>IF($J1564="TC",0,IF($J1564="Nso",0,VLOOKUP($A1561,'Class-9'!$B$9:$EX$108,43,0)))</f>
        <v>0</v>
      </c>
      <c r="J1578" s="496">
        <f t="shared" si="161"/>
        <v>0</v>
      </c>
      <c r="K1578" s="493">
        <f>IF($J1564="TC",0,IF($J1564="Nso",0,VLOOKUP($A1561,'Class-9'!$B$9:$EX$108,45,0)))</f>
        <v>0</v>
      </c>
      <c r="L1578" s="493">
        <f>IF($J1564="Nso",0,VLOOKUP($A1561,'Class-9'!$B$9:$EX$108,46,0))</f>
        <v>0</v>
      </c>
      <c r="M1578" s="496">
        <f t="shared" si="162"/>
        <v>0</v>
      </c>
      <c r="N1578" s="493">
        <f t="shared" si="163"/>
        <v>0</v>
      </c>
      <c r="O1578" s="495" t="str">
        <f>IF($J1564="TC",0,IF($J1564="Nso",0,VLOOKUP($A1561,'Class-9'!$B$9:$EX$108,52,0)))</f>
        <v/>
      </c>
    </row>
    <row r="1579" spans="1:15" ht="42.75" customHeight="1">
      <c r="A1579" s="1084"/>
      <c r="B1579" s="60" t="s">
        <v>79</v>
      </c>
      <c r="C1579" s="1143" t="str">
        <f>'Class-9'!$BB$3</f>
        <v>SCIENCE</v>
      </c>
      <c r="D1579" s="1144"/>
      <c r="E1579" s="493">
        <f>IF($J1564="TC",0,IF($J1564="Nso",0,VLOOKUP($A1561,'Class-9'!$B$9:$EX$108,53,0)))</f>
        <v>0</v>
      </c>
      <c r="F1579" s="493">
        <f>IF($J1564="TC",0,IF($J1564="Nso",0,VLOOKUP($A1561,'Class-9'!$B$9:$EX$108,54,0)))</f>
        <v>0</v>
      </c>
      <c r="G1579" s="496">
        <f t="shared" si="160"/>
        <v>0</v>
      </c>
      <c r="H1579" s="497">
        <f>IF($J1564="TC",0,IF($J1564="Nso",0,VLOOKUP($A1561,'Class-9'!$B$9:$EX$108,56,0)))</f>
        <v>0</v>
      </c>
      <c r="I1579" s="493">
        <f>IF($J1564="TC",0,IF($J1564="Nso",0,VLOOKUP($A1561,'Class-9'!$B$9:$EX$108,57,0)))</f>
        <v>0</v>
      </c>
      <c r="J1579" s="496">
        <f t="shared" si="161"/>
        <v>0</v>
      </c>
      <c r="K1579" s="493">
        <f>IF($J1564="TC",0,IF($J1564="Nso",0,VLOOKUP($A1561,'Class-9'!$B$9:$EX$108,59,0)))</f>
        <v>0</v>
      </c>
      <c r="L1579" s="493">
        <f>IF($J1564="Nso",0,VLOOKUP($A1561,'Class-9'!$B$9:$EX$108,60,0))</f>
        <v>0</v>
      </c>
      <c r="M1579" s="496">
        <f t="shared" si="162"/>
        <v>0</v>
      </c>
      <c r="N1579" s="493">
        <f t="shared" si="163"/>
        <v>0</v>
      </c>
      <c r="O1579" s="495" t="str">
        <f>IF($J1564="TC",0,IF($J1564="Nso",0,VLOOKUP($A1561,'Class-9'!$B$9:$EX$108,66,0)))</f>
        <v/>
      </c>
    </row>
    <row r="1580" spans="1:15" ht="42.75" customHeight="1">
      <c r="A1580" s="1084"/>
      <c r="B1580" s="60" t="s">
        <v>79</v>
      </c>
      <c r="C1580" s="1143" t="str">
        <f>'Class-9'!$BP$3</f>
        <v>MATHEMATICS</v>
      </c>
      <c r="D1580" s="1144"/>
      <c r="E1580" s="493">
        <f>IF($J1564="TC",0,IF($J1564="Nso",0,VLOOKUP($A1561,'Class-9'!$B$9:$EX$108,67,0)))</f>
        <v>0</v>
      </c>
      <c r="F1580" s="493">
        <f>IF($J1564="TC",0,IF($J1564="Nso",0,VLOOKUP($A1561,'Class-9'!$B$9:$EX$108,68,0)))</f>
        <v>0</v>
      </c>
      <c r="G1580" s="496">
        <f t="shared" si="160"/>
        <v>0</v>
      </c>
      <c r="H1580" s="497">
        <f>IF($J1564="TC",0,IF($J1564="Nso",0,VLOOKUP($A1561,'Class-9'!$B$9:$EX$108,70,0)))</f>
        <v>0</v>
      </c>
      <c r="I1580" s="493">
        <f>IF($J1564="TC",0,IF($J1564="Nso",0,VLOOKUP($A1561,'Class-9'!$B$9:$EX$108,71,0)))</f>
        <v>0</v>
      </c>
      <c r="J1580" s="496">
        <f t="shared" si="161"/>
        <v>0</v>
      </c>
      <c r="K1580" s="493">
        <f>IF($J1564="TC",0,IF($J1564="Nso",0,VLOOKUP($A1561,'Class-9'!$B$9:$EX$108,73,0)))</f>
        <v>0</v>
      </c>
      <c r="L1580" s="493">
        <f>IF($J1564="Nso",0,VLOOKUP($A1561,'Class-9'!$B$9:$EX$108,74,0))</f>
        <v>0</v>
      </c>
      <c r="M1580" s="496">
        <f t="shared" si="162"/>
        <v>0</v>
      </c>
      <c r="N1580" s="493">
        <f t="shared" si="163"/>
        <v>0</v>
      </c>
      <c r="O1580" s="495" t="str">
        <f>IF($J1564="TC",0,IF($J1564="Nso",0,VLOOKUP($A1561,'Class-9'!$B$9:$EX$108,80,0)))</f>
        <v/>
      </c>
    </row>
    <row r="1581" spans="1:15" ht="42.75" customHeight="1" thickBot="1">
      <c r="A1581" s="1084"/>
      <c r="B1581" s="60" t="s">
        <v>79</v>
      </c>
      <c r="C1581" s="1117" t="str">
        <f>'Class-9'!$CD$3</f>
        <v>SOCIAL SCIENCE</v>
      </c>
      <c r="D1581" s="1118"/>
      <c r="E1581" s="493">
        <f>IF($J1564="TC",0,IF($J1564="Nso",0,VLOOKUP($A1561,'Class-9'!$B$9:$EX$108,81,0)))</f>
        <v>0</v>
      </c>
      <c r="F1581" s="493">
        <f>IF($J1564="TC",0,IF($J1564="Nso",0,VLOOKUP($A1561,'Class-9'!$B$9:$EX$108,82,0)))</f>
        <v>0</v>
      </c>
      <c r="G1581" s="498">
        <f t="shared" si="160"/>
        <v>0</v>
      </c>
      <c r="H1581" s="499">
        <f>IF($J1564="TC",0,IF($J1564="Nso",0,VLOOKUP($A1561,'Class-9'!$B$9:$EX$108,84,0)))</f>
        <v>0</v>
      </c>
      <c r="I1581" s="493">
        <f>IF($J1564="TC",0,IF($J1564="Nso",0,VLOOKUP($A1561,'Class-9'!$B$9:$EX$108,85,0)))</f>
        <v>0</v>
      </c>
      <c r="J1581" s="498">
        <f t="shared" si="161"/>
        <v>0</v>
      </c>
      <c r="K1581" s="493">
        <f>IF($J1564="TC",0,IF($J1564="Nso",0,VLOOKUP($A1561,'Class-9'!$B$9:$EX$108,87,0)))</f>
        <v>0</v>
      </c>
      <c r="L1581" s="493">
        <f>IF($J1564="Nso",0,VLOOKUP($A1561,'Class-9'!$B$9:$EX$108,88,0))</f>
        <v>0</v>
      </c>
      <c r="M1581" s="498">
        <f t="shared" si="162"/>
        <v>0</v>
      </c>
      <c r="N1581" s="493">
        <f t="shared" si="163"/>
        <v>0</v>
      </c>
      <c r="O1581" s="495" t="str">
        <f>IF($J1564="TC",0,IF($J1564="Nso",0,VLOOKUP($A1561,'Class-9'!$B$9:$EX$108,94,0)))</f>
        <v/>
      </c>
    </row>
    <row r="1582" spans="1:15" ht="36" customHeight="1">
      <c r="A1582" s="1084"/>
      <c r="B1582" s="60" t="s">
        <v>79</v>
      </c>
      <c r="C1582" s="1119" t="s">
        <v>92</v>
      </c>
      <c r="D1582" s="1120"/>
      <c r="E1582" s="1121"/>
      <c r="F1582" s="1125" t="s">
        <v>93</v>
      </c>
      <c r="G1582" s="1126"/>
      <c r="H1582" s="1127" t="s">
        <v>94</v>
      </c>
      <c r="I1582" s="1128"/>
      <c r="J1582" s="1129" t="s">
        <v>47</v>
      </c>
      <c r="K1582" s="1130"/>
      <c r="L1582" s="350" t="s">
        <v>114</v>
      </c>
      <c r="M1582" s="1131" t="s">
        <v>45</v>
      </c>
      <c r="N1582" s="1132"/>
      <c r="O1582" s="61" t="s">
        <v>49</v>
      </c>
    </row>
    <row r="1583" spans="1:15" ht="36" customHeight="1" thickBot="1">
      <c r="A1583" s="1084"/>
      <c r="B1583" s="60" t="s">
        <v>79</v>
      </c>
      <c r="C1583" s="1122"/>
      <c r="D1583" s="1123"/>
      <c r="E1583" s="1124"/>
      <c r="F1583" s="1133">
        <f>IF($J1564="TC",0,IF($J1564="Nso",0,VLOOKUP($A1561,'Class-9'!$B$9:$EX$108,146,0)))</f>
        <v>0</v>
      </c>
      <c r="G1583" s="1134"/>
      <c r="H1583" s="1133">
        <f>IF($J1564="TC",0,IF($J1564="Nso",0,VLOOKUP($A1561,'Class-9'!$B$9:$EX$108,147,0)))</f>
        <v>0</v>
      </c>
      <c r="I1583" s="1134"/>
      <c r="J1583" s="1135">
        <f>IF($J1564="TC",0,IF($J1564="Nso",0,VLOOKUP($A1561,'Class-9'!$B$9:$EX$108,148,0)))</f>
        <v>0</v>
      </c>
      <c r="K1583" s="1136"/>
      <c r="L1583" s="349" t="str">
        <f>IF($J1564="TC",0,IF($J1564="Nso",0,VLOOKUP($A1561,'Class-9'!$B$9:$EX$108,149,0)))</f>
        <v/>
      </c>
      <c r="M1583" s="1137" t="str">
        <f>IF($J1564="TC","TC",IF($J1564="Nso","NSO",VLOOKUP($A1561,'Class-9'!$B$9:$EX$108,150,0)))</f>
        <v/>
      </c>
      <c r="N1583" s="1138"/>
      <c r="O1583" s="123" t="str">
        <f>IF($J1564="Nso",0,VLOOKUP($A1561,'Class-9'!$B$9:$EX$108,152,0))</f>
        <v/>
      </c>
    </row>
    <row r="1584" spans="1:15" ht="36" customHeight="1">
      <c r="A1584" s="1084"/>
      <c r="B1584" s="60" t="s">
        <v>79</v>
      </c>
      <c r="C1584" s="1186" t="s">
        <v>65</v>
      </c>
      <c r="D1584" s="1187"/>
      <c r="E1584" s="1187"/>
      <c r="F1584" s="1187"/>
      <c r="G1584" s="1187"/>
      <c r="H1584" s="1188"/>
      <c r="I1584" s="1189" t="s">
        <v>66</v>
      </c>
      <c r="J1584" s="1190"/>
      <c r="K1584" s="1190"/>
      <c r="L1584" s="124">
        <f>VLOOKUP($A1561,'Class-9'!$B$9:$EX$108,143,0)</f>
        <v>0</v>
      </c>
      <c r="M1584" s="1191" t="s">
        <v>126</v>
      </c>
      <c r="N1584" s="1192"/>
      <c r="O1584" s="1193"/>
    </row>
    <row r="1585" spans="1:15" ht="36" customHeight="1" thickBot="1">
      <c r="A1585" s="1084"/>
      <c r="B1585" s="60" t="s">
        <v>79</v>
      </c>
      <c r="C1585" s="1194" t="s">
        <v>60</v>
      </c>
      <c r="D1585" s="1195"/>
      <c r="E1585" s="1195"/>
      <c r="F1585" s="1196" t="s">
        <v>197</v>
      </c>
      <c r="G1585" s="1196"/>
      <c r="H1585" s="351" t="s">
        <v>53</v>
      </c>
      <c r="I1585" s="1197" t="s">
        <v>67</v>
      </c>
      <c r="J1585" s="1198"/>
      <c r="K1585" s="1198"/>
      <c r="L1585" s="174">
        <f>VLOOKUP($A1561,'Class-9'!$B$9:$EX$108,144,0)</f>
        <v>0</v>
      </c>
      <c r="M1585" s="1199" t="str">
        <f>IF($J1564="TC",0,IF($J1564="Nso",0,VLOOKUP($A1561,'Class-9'!$B$9:$EX$108,145,0)))</f>
        <v/>
      </c>
      <c r="N1585" s="1200"/>
      <c r="O1585" s="1201"/>
    </row>
    <row r="1586" spans="1:15" ht="36" customHeight="1">
      <c r="A1586" s="1084"/>
      <c r="B1586" s="60" t="s">
        <v>79</v>
      </c>
      <c r="C1586" s="1194"/>
      <c r="D1586" s="1195"/>
      <c r="E1586" s="1195"/>
      <c r="F1586" s="1196"/>
      <c r="G1586" s="1196"/>
      <c r="H1586" s="490" t="s">
        <v>203</v>
      </c>
      <c r="I1586" s="1202" t="s">
        <v>68</v>
      </c>
      <c r="J1586" s="1203"/>
      <c r="K1586" s="1203"/>
      <c r="L1586" s="1204">
        <f>IF($J1564="TC","Transferred",IF($J1564="Nso","NameSeparated",VLOOKUP($A1561,'Class-9'!$B$9:$EX$108,153,0)))</f>
        <v>0</v>
      </c>
      <c r="M1586" s="1204"/>
      <c r="N1586" s="1204"/>
      <c r="O1586" s="1205"/>
    </row>
    <row r="1587" spans="1:15" s="489" customFormat="1" ht="28.5" customHeight="1">
      <c r="A1587" s="1084"/>
      <c r="B1587" s="488" t="s">
        <v>79</v>
      </c>
      <c r="C1587" s="1242" t="str">
        <f>'Class-9'!$CR$3</f>
        <v>Foundation Of Information Tech.</v>
      </c>
      <c r="D1587" s="1243"/>
      <c r="E1587" s="1244"/>
      <c r="F1587" s="1245" t="str">
        <f>IF($J1564="TC",0,IF($J1564="Nso",0,VLOOKUP($A1561,'Class-9'!$B$9:$GA$108,170,0)))</f>
        <v>0/200</v>
      </c>
      <c r="G1587" s="1245"/>
      <c r="H1587" s="491">
        <f>IF($J1564="TC",0,IF($J1564="Nso",0,VLOOKUP($A1561,'Class-9'!$B$9:$GA$108,106,0)))</f>
        <v>0</v>
      </c>
      <c r="I1587" s="1170" t="s">
        <v>81</v>
      </c>
      <c r="J1587" s="1171"/>
      <c r="K1587" s="1171"/>
      <c r="L1587" s="1172">
        <f>'Class-9'!$T$2</f>
        <v>44676</v>
      </c>
      <c r="M1587" s="1173"/>
      <c r="N1587" s="1173"/>
      <c r="O1587" s="1174"/>
    </row>
    <row r="1588" spans="1:15" s="489" customFormat="1" ht="28.5" customHeight="1">
      <c r="A1588" s="1084"/>
      <c r="B1588" s="488" t="s">
        <v>79</v>
      </c>
      <c r="C1588" s="1175" t="str">
        <f>'Class-9'!$DD$3</f>
        <v>Health &amp; Phy. Edu.</v>
      </c>
      <c r="D1588" s="1169"/>
      <c r="E1588" s="1169"/>
      <c r="F1588" s="1263" t="str">
        <f>IF($J1564="TC",0,IF($J1564="Nso",0,VLOOKUP($A1561,'Class-9'!$B$9:$GA$108,174,0)))</f>
        <v>0/200</v>
      </c>
      <c r="G1588" s="1264"/>
      <c r="H1588" s="491">
        <f>IF($J1564="TC",0,IF($J1564="Nso",0,VLOOKUP($A1561,'Class-9'!$B$9:$GA$108,118,0)))</f>
        <v>0</v>
      </c>
      <c r="I1588" s="1178"/>
      <c r="J1588" s="1179"/>
      <c r="K1588" s="1179"/>
      <c r="L1588" s="1179"/>
      <c r="M1588" s="1179"/>
      <c r="N1588" s="1179"/>
      <c r="O1588" s="1180"/>
    </row>
    <row r="1589" spans="1:15" s="489" customFormat="1" ht="28.5" customHeight="1">
      <c r="A1589" s="1084"/>
      <c r="B1589" s="488" t="s">
        <v>79</v>
      </c>
      <c r="C1589" s="1184" t="str">
        <f>'Class-9'!$DP$3</f>
        <v>S.U.P.W.</v>
      </c>
      <c r="D1589" s="1185"/>
      <c r="E1589" s="1185"/>
      <c r="F1589" s="1263" t="str">
        <f>IF($J1564="TC",0,IF($J1564="Nso",0,VLOOKUP($A1561,'Class-9'!$B$9:$GA$108,178,0)))</f>
        <v>0/100</v>
      </c>
      <c r="G1589" s="1264"/>
      <c r="H1589" s="491">
        <f>IF($J1564="TC",0,IF($J1564="Nso",0,VLOOKUP($A1561,'Class-9'!$B$9:$GA$108,124,0)))</f>
        <v>0</v>
      </c>
      <c r="I1589" s="1181"/>
      <c r="J1589" s="1182"/>
      <c r="K1589" s="1182"/>
      <c r="L1589" s="1182"/>
      <c r="M1589" s="1182"/>
      <c r="N1589" s="1182"/>
      <c r="O1589" s="1183"/>
    </row>
    <row r="1590" spans="1:15" s="489" customFormat="1" ht="28.5" customHeight="1">
      <c r="A1590" s="1084"/>
      <c r="B1590" s="488"/>
      <c r="C1590" s="1184" t="str">
        <f>'Class-9'!$DV$3</f>
        <v>ART EDUCATION</v>
      </c>
      <c r="D1590" s="1185"/>
      <c r="E1590" s="1185"/>
      <c r="F1590" s="1263" t="str">
        <f>IF($J1563="TC",0,IF($J1563="Nso",0,VLOOKUP($A1561,'Class-9'!$B$9:$GA$108,182,0)))</f>
        <v>0/100</v>
      </c>
      <c r="G1590" s="1264"/>
      <c r="H1590" s="491">
        <f>IF($J1563="TC",0,IF($J1563="Nso",0,VLOOKUP($A1561,'Class-9'!$B$9:$GA$108,130,0)))</f>
        <v>0</v>
      </c>
      <c r="I1590" s="1237" t="s">
        <v>95</v>
      </c>
      <c r="J1590" s="1221"/>
      <c r="K1590" s="1221"/>
      <c r="L1590" s="1221"/>
      <c r="M1590" s="1221"/>
      <c r="N1590" s="1221"/>
      <c r="O1590" s="1222"/>
    </row>
    <row r="1591" spans="1:15" s="489" customFormat="1" ht="28.5" customHeight="1" thickBot="1">
      <c r="A1591" s="1084"/>
      <c r="B1591" s="488" t="s">
        <v>79</v>
      </c>
      <c r="C1591" s="1238" t="str">
        <f>'Class-9'!$EB$3</f>
        <v>H &amp; C RAJ</v>
      </c>
      <c r="D1591" s="1239"/>
      <c r="E1591" s="1239"/>
      <c r="F1591" s="1251" t="str">
        <f>IF($J1564="TC",0,IF($J1564="Nso",0,VLOOKUP($A1561,'Class-9'!$B$9:$GZ$108,186,0)))</f>
        <v>0/200</v>
      </c>
      <c r="G1591" s="1252"/>
      <c r="H1591" s="492">
        <f>IF($J1564="TC",0,IF($J1564="Nso",0,VLOOKUP($A1561,'Class-9'!$B$9:$GAZ$108,142,0)))</f>
        <v>0</v>
      </c>
      <c r="I1591" s="1237" t="s">
        <v>74</v>
      </c>
      <c r="J1591" s="1221"/>
      <c r="K1591" s="1221"/>
      <c r="L1591" s="1221"/>
      <c r="M1591" s="1221"/>
      <c r="N1591" s="1221"/>
      <c r="O1591" s="1222"/>
    </row>
    <row r="1592" spans="1:15" ht="28.5" customHeight="1">
      <c r="A1592" s="1084"/>
      <c r="B1592" s="49" t="s">
        <v>79</v>
      </c>
      <c r="C1592" s="1209" t="s">
        <v>205</v>
      </c>
      <c r="D1592" s="1210"/>
      <c r="E1592" s="1211"/>
      <c r="F1592" s="1253" t="s">
        <v>206</v>
      </c>
      <c r="G1592" s="1254"/>
      <c r="H1592" s="500" t="s">
        <v>34</v>
      </c>
      <c r="I1592" s="1220" t="s">
        <v>75</v>
      </c>
      <c r="J1592" s="1221"/>
      <c r="K1592" s="1221"/>
      <c r="L1592" s="1221"/>
      <c r="M1592" s="1221"/>
      <c r="N1592" s="1221"/>
      <c r="O1592" s="1222"/>
    </row>
    <row r="1593" spans="1:15" ht="28.5" customHeight="1">
      <c r="A1593" s="1084"/>
      <c r="B1593" s="49" t="s">
        <v>79</v>
      </c>
      <c r="C1593" s="1212"/>
      <c r="D1593" s="1213"/>
      <c r="E1593" s="1214"/>
      <c r="F1593" s="1246" t="s">
        <v>207</v>
      </c>
      <c r="G1593" s="1247"/>
      <c r="H1593" s="501" t="s">
        <v>204</v>
      </c>
      <c r="I1593" s="1225" t="s">
        <v>76</v>
      </c>
      <c r="J1593" s="1226"/>
      <c r="K1593" s="1226"/>
      <c r="L1593" s="1226"/>
      <c r="M1593" s="1226"/>
      <c r="N1593" s="1226"/>
      <c r="O1593" s="1227"/>
    </row>
    <row r="1594" spans="1:15" ht="28.5" customHeight="1">
      <c r="A1594" s="1084"/>
      <c r="B1594" s="49" t="s">
        <v>79</v>
      </c>
      <c r="C1594" s="1212"/>
      <c r="D1594" s="1213"/>
      <c r="E1594" s="1214"/>
      <c r="F1594" s="1246" t="s">
        <v>211</v>
      </c>
      <c r="G1594" s="1247"/>
      <c r="H1594" s="501" t="s">
        <v>69</v>
      </c>
      <c r="I1594" s="1228"/>
      <c r="J1594" s="1229"/>
      <c r="K1594" s="1229"/>
      <c r="L1594" s="1229"/>
      <c r="M1594" s="1229"/>
      <c r="N1594" s="1229"/>
      <c r="O1594" s="1230"/>
    </row>
    <row r="1595" spans="1:15" ht="28.5" customHeight="1">
      <c r="A1595" s="1084"/>
      <c r="B1595" s="49" t="s">
        <v>79</v>
      </c>
      <c r="C1595" s="1212"/>
      <c r="D1595" s="1213"/>
      <c r="E1595" s="1214"/>
      <c r="F1595" s="1246" t="s">
        <v>212</v>
      </c>
      <c r="G1595" s="1247"/>
      <c r="H1595" s="501" t="s">
        <v>70</v>
      </c>
      <c r="I1595" s="1228"/>
      <c r="J1595" s="1229"/>
      <c r="K1595" s="1229"/>
      <c r="L1595" s="1229"/>
      <c r="M1595" s="1229"/>
      <c r="N1595" s="1229"/>
      <c r="O1595" s="1230"/>
    </row>
    <row r="1596" spans="1:15" ht="28.5" customHeight="1">
      <c r="A1596" s="1084"/>
      <c r="B1596" s="49" t="s">
        <v>79</v>
      </c>
      <c r="C1596" s="1212"/>
      <c r="D1596" s="1213"/>
      <c r="E1596" s="1214"/>
      <c r="F1596" s="1246" t="s">
        <v>125</v>
      </c>
      <c r="G1596" s="1247"/>
      <c r="H1596" s="501" t="s">
        <v>72</v>
      </c>
      <c r="I1596" s="1231" t="s">
        <v>96</v>
      </c>
      <c r="J1596" s="1232"/>
      <c r="K1596" s="1232"/>
      <c r="L1596" s="1232"/>
      <c r="M1596" s="1232"/>
      <c r="N1596" s="1232"/>
      <c r="O1596" s="1233"/>
    </row>
    <row r="1597" spans="1:15" ht="28.5" customHeight="1" thickBot="1">
      <c r="A1597" s="1084"/>
      <c r="B1597" s="62" t="s">
        <v>79</v>
      </c>
      <c r="C1597" s="1215"/>
      <c r="D1597" s="1216"/>
      <c r="E1597" s="1217"/>
      <c r="F1597" s="1248" t="s">
        <v>208</v>
      </c>
      <c r="G1597" s="1249"/>
      <c r="H1597" s="502" t="s">
        <v>71</v>
      </c>
      <c r="I1597" s="1234"/>
      <c r="J1597" s="1235"/>
      <c r="K1597" s="1235"/>
      <c r="L1597" s="1235"/>
      <c r="M1597" s="1235"/>
      <c r="N1597" s="1235"/>
      <c r="O1597" s="1236"/>
    </row>
    <row r="1598" spans="1:15" ht="117.75" customHeight="1" thickTop="1">
      <c r="A1598" s="1250"/>
      <c r="B1598" s="1250"/>
      <c r="C1598" s="1250"/>
      <c r="D1598" s="1250"/>
      <c r="E1598" s="1250"/>
      <c r="F1598" s="1250"/>
      <c r="G1598" s="1250"/>
      <c r="H1598" s="1250"/>
      <c r="I1598" s="1250"/>
      <c r="J1598" s="1250"/>
      <c r="K1598" s="1250"/>
      <c r="L1598" s="1250"/>
      <c r="M1598" s="1250"/>
      <c r="N1598" s="1250"/>
      <c r="O1598" s="1250"/>
    </row>
    <row r="1599" spans="1:15">
      <c r="B1599" s="505"/>
      <c r="C1599" s="506"/>
      <c r="D1599" s="506"/>
      <c r="E1599" s="506"/>
      <c r="F1599" s="506"/>
      <c r="G1599" s="506"/>
      <c r="H1599" s="506"/>
      <c r="I1599" s="506"/>
      <c r="J1599" s="506"/>
      <c r="K1599" s="506"/>
      <c r="L1599" s="506"/>
      <c r="M1599" s="506"/>
      <c r="N1599" s="506"/>
      <c r="O1599" s="506"/>
    </row>
    <row r="1600" spans="1:15" ht="24.75" customHeight="1" thickBot="1">
      <c r="A1600" s="504">
        <f>A1561+1</f>
        <v>42</v>
      </c>
      <c r="B1600" s="1083" t="s">
        <v>56</v>
      </c>
      <c r="C1600" s="1083"/>
      <c r="D1600" s="1083"/>
      <c r="E1600" s="1083"/>
      <c r="F1600" s="1083"/>
      <c r="G1600" s="1083"/>
      <c r="H1600" s="1083"/>
      <c r="I1600" s="1083"/>
      <c r="J1600" s="1083"/>
      <c r="K1600" s="1083"/>
      <c r="L1600" s="1083"/>
      <c r="M1600" s="1083"/>
      <c r="N1600" s="1083"/>
      <c r="O1600" s="1083"/>
    </row>
    <row r="1601" spans="1:16" ht="68.25" customHeight="1" thickTop="1">
      <c r="A1601" s="1084"/>
      <c r="B1601" s="1085"/>
      <c r="C1601" s="1086"/>
      <c r="D1601" s="1089" t="str">
        <f>Master!$E$8</f>
        <v>Govt. Sr. Secondary School Raimalwada</v>
      </c>
      <c r="E1601" s="1090"/>
      <c r="F1601" s="1090"/>
      <c r="G1601" s="1090"/>
      <c r="H1601" s="1090"/>
      <c r="I1601" s="1090"/>
      <c r="J1601" s="1090"/>
      <c r="K1601" s="1090"/>
      <c r="L1601" s="1090"/>
      <c r="M1601" s="1090"/>
      <c r="N1601" s="1090"/>
      <c r="O1601" s="1091"/>
    </row>
    <row r="1602" spans="1:16" ht="36" customHeight="1" thickBot="1">
      <c r="A1602" s="1084"/>
      <c r="B1602" s="1087"/>
      <c r="C1602" s="1088"/>
      <c r="D1602" s="1092" t="str">
        <f>Master!$E$11</f>
        <v>P.S.-Bapini (Jodhpur)</v>
      </c>
      <c r="E1602" s="1093"/>
      <c r="F1602" s="1093"/>
      <c r="G1602" s="1093"/>
      <c r="H1602" s="1093"/>
      <c r="I1602" s="1093"/>
      <c r="J1602" s="1093"/>
      <c r="K1602" s="1093"/>
      <c r="L1602" s="1093"/>
      <c r="M1602" s="1093"/>
      <c r="N1602" s="1093"/>
      <c r="O1602" s="1094"/>
    </row>
    <row r="1603" spans="1:16" ht="36" customHeight="1">
      <c r="A1603" s="1084"/>
      <c r="B1603" s="352"/>
      <c r="C1603" s="1095" t="s">
        <v>188</v>
      </c>
      <c r="D1603" s="1096"/>
      <c r="E1603" s="1096"/>
      <c r="F1603" s="1096"/>
      <c r="G1603" s="1097"/>
      <c r="H1603" s="1104" t="s">
        <v>161</v>
      </c>
      <c r="I1603" s="1104"/>
      <c r="J1603" s="1107">
        <f>VLOOKUP($A1600,'Class-9'!$B$9:$K$108,6)</f>
        <v>0</v>
      </c>
      <c r="K1603" s="1108"/>
      <c r="L1603" s="1113" t="s">
        <v>77</v>
      </c>
      <c r="M1603" s="1114"/>
      <c r="N1603" s="1115" t="str">
        <f>Master!$E$14</f>
        <v>08151106901</v>
      </c>
      <c r="O1603" s="1116"/>
    </row>
    <row r="1604" spans="1:16" ht="36" customHeight="1">
      <c r="A1604" s="1084"/>
      <c r="B1604" s="47"/>
      <c r="C1604" s="1098"/>
      <c r="D1604" s="1099"/>
      <c r="E1604" s="1099"/>
      <c r="F1604" s="1099"/>
      <c r="G1604" s="1100"/>
      <c r="H1604" s="1105"/>
      <c r="I1604" s="1105"/>
      <c r="J1604" s="1109"/>
      <c r="K1604" s="1110"/>
      <c r="L1604" s="1071" t="s">
        <v>73</v>
      </c>
      <c r="M1604" s="1072"/>
      <c r="N1604" s="1072"/>
      <c r="O1604" s="1073"/>
      <c r="P1604" s="165" t="s">
        <v>196</v>
      </c>
    </row>
    <row r="1605" spans="1:16" ht="36" customHeight="1" thickBot="1">
      <c r="A1605" s="1084"/>
      <c r="B1605" s="47"/>
      <c r="C1605" s="1101"/>
      <c r="D1605" s="1102"/>
      <c r="E1605" s="1102"/>
      <c r="F1605" s="1102"/>
      <c r="G1605" s="1103"/>
      <c r="H1605" s="1106"/>
      <c r="I1605" s="1106"/>
      <c r="J1605" s="1111"/>
      <c r="K1605" s="1112"/>
      <c r="L1605" s="1074" t="s">
        <v>57</v>
      </c>
      <c r="M1605" s="1075"/>
      <c r="N1605" s="1076" t="str">
        <f>Master!$E$6</f>
        <v>2021-22</v>
      </c>
      <c r="O1605" s="1077"/>
    </row>
    <row r="1606" spans="1:16" ht="42.75" customHeight="1">
      <c r="A1606" s="1084"/>
      <c r="B1606" s="49" t="s">
        <v>79</v>
      </c>
      <c r="C1606" s="1255" t="s">
        <v>22</v>
      </c>
      <c r="D1606" s="1256"/>
      <c r="E1606" s="1256"/>
      <c r="F1606" s="1257"/>
      <c r="G1606" s="485" t="s">
        <v>186</v>
      </c>
      <c r="H1606" s="1258">
        <f>VLOOKUP($A1600,'Class-9'!$B$9:$EX$108,4,0)</f>
        <v>0</v>
      </c>
      <c r="I1606" s="1258"/>
      <c r="J1606" s="1258"/>
      <c r="K1606" s="1258"/>
      <c r="L1606" s="1258"/>
      <c r="M1606" s="1258"/>
      <c r="N1606" s="1258"/>
      <c r="O1606" s="1259"/>
    </row>
    <row r="1607" spans="1:16" ht="42.75" customHeight="1">
      <c r="A1607" s="1084"/>
      <c r="B1607" s="49" t="s">
        <v>79</v>
      </c>
      <c r="C1607" s="1260" t="s">
        <v>24</v>
      </c>
      <c r="D1607" s="1261"/>
      <c r="E1607" s="1261"/>
      <c r="F1607" s="1262"/>
      <c r="G1607" s="486" t="s">
        <v>186</v>
      </c>
      <c r="H1607" s="1265">
        <f>VLOOKUP($A1600,'Class-9'!$B$9:$EX$108,7,0)</f>
        <v>0</v>
      </c>
      <c r="I1607" s="1265"/>
      <c r="J1607" s="1265"/>
      <c r="K1607" s="1265"/>
      <c r="L1607" s="1265"/>
      <c r="M1607" s="1265"/>
      <c r="N1607" s="1265"/>
      <c r="O1607" s="1266"/>
    </row>
    <row r="1608" spans="1:16" ht="42.75" customHeight="1">
      <c r="A1608" s="1084"/>
      <c r="B1608" s="49" t="s">
        <v>79</v>
      </c>
      <c r="C1608" s="1260" t="s">
        <v>25</v>
      </c>
      <c r="D1608" s="1261"/>
      <c r="E1608" s="1261"/>
      <c r="F1608" s="1262"/>
      <c r="G1608" s="486" t="s">
        <v>186</v>
      </c>
      <c r="H1608" s="1265">
        <f>VLOOKUP($A1600,'Class-9'!$B$9:$EX$108,8,0)</f>
        <v>0</v>
      </c>
      <c r="I1608" s="1265"/>
      <c r="J1608" s="1265"/>
      <c r="K1608" s="1265"/>
      <c r="L1608" s="1265"/>
      <c r="M1608" s="1265"/>
      <c r="N1608" s="1265"/>
      <c r="O1608" s="1266"/>
    </row>
    <row r="1609" spans="1:16" ht="42.75" customHeight="1">
      <c r="A1609" s="1084"/>
      <c r="B1609" s="49" t="s">
        <v>79</v>
      </c>
      <c r="C1609" s="1260" t="s">
        <v>58</v>
      </c>
      <c r="D1609" s="1261"/>
      <c r="E1609" s="1261"/>
      <c r="F1609" s="1262"/>
      <c r="G1609" s="486" t="s">
        <v>186</v>
      </c>
      <c r="H1609" s="1265">
        <f>VLOOKUP($A1600,'Class-9'!$B$9:$EX$108,9,0)</f>
        <v>0</v>
      </c>
      <c r="I1609" s="1265"/>
      <c r="J1609" s="1265"/>
      <c r="K1609" s="1265"/>
      <c r="L1609" s="1265"/>
      <c r="M1609" s="1265"/>
      <c r="N1609" s="1265"/>
      <c r="O1609" s="1266"/>
    </row>
    <row r="1610" spans="1:16" ht="42.75" customHeight="1">
      <c r="A1610" s="1084"/>
      <c r="B1610" s="49" t="s">
        <v>79</v>
      </c>
      <c r="C1610" s="1260" t="s">
        <v>59</v>
      </c>
      <c r="D1610" s="1261"/>
      <c r="E1610" s="1261"/>
      <c r="F1610" s="1262"/>
      <c r="G1610" s="486" t="s">
        <v>186</v>
      </c>
      <c r="H1610" s="1281" t="str">
        <f>CONCATENATE('Class-9'!$G$4,'Class-9'!$J$4)</f>
        <v>9(A)</v>
      </c>
      <c r="I1610" s="1265"/>
      <c r="J1610" s="1265"/>
      <c r="K1610" s="1265"/>
      <c r="L1610" s="1265"/>
      <c r="M1610" s="1265"/>
      <c r="N1610" s="1265"/>
      <c r="O1610" s="1266"/>
    </row>
    <row r="1611" spans="1:16" ht="42.75" customHeight="1" thickBot="1">
      <c r="A1611" s="1084"/>
      <c r="B1611" s="49" t="s">
        <v>79</v>
      </c>
      <c r="C1611" s="1282" t="s">
        <v>27</v>
      </c>
      <c r="D1611" s="1283"/>
      <c r="E1611" s="1283"/>
      <c r="F1611" s="1284"/>
      <c r="G1611" s="487" t="s">
        <v>186</v>
      </c>
      <c r="H1611" s="1285">
        <f>VLOOKUP($A1600,'Class-9'!$B$9:$EX$108,10,0)</f>
        <v>0</v>
      </c>
      <c r="I1611" s="1285"/>
      <c r="J1611" s="1285"/>
      <c r="K1611" s="1285"/>
      <c r="L1611" s="1285"/>
      <c r="M1611" s="1285"/>
      <c r="N1611" s="1285"/>
      <c r="O1611" s="1286"/>
    </row>
    <row r="1612" spans="1:16" ht="42.75" customHeight="1">
      <c r="A1612" s="1084"/>
      <c r="B1612" s="60" t="s">
        <v>79</v>
      </c>
      <c r="C1612" s="1287" t="s">
        <v>60</v>
      </c>
      <c r="D1612" s="1288"/>
      <c r="E1612" s="1267" t="s">
        <v>83</v>
      </c>
      <c r="F1612" s="1267" t="s">
        <v>84</v>
      </c>
      <c r="G1612" s="1274" t="s">
        <v>33</v>
      </c>
      <c r="H1612" s="1276" t="s">
        <v>61</v>
      </c>
      <c r="I1612" s="1276"/>
      <c r="J1612" s="1277"/>
      <c r="K1612" s="1278" t="s">
        <v>100</v>
      </c>
      <c r="L1612" s="1279"/>
      <c r="M1612" s="1280"/>
      <c r="N1612" s="1267" t="s">
        <v>91</v>
      </c>
      <c r="O1612" s="1269" t="s">
        <v>209</v>
      </c>
    </row>
    <row r="1613" spans="1:16" ht="42.75" customHeight="1">
      <c r="A1613" s="1084"/>
      <c r="B1613" s="60"/>
      <c r="C1613" s="1289"/>
      <c r="D1613" s="1290"/>
      <c r="E1613" s="1268"/>
      <c r="F1613" s="1268"/>
      <c r="G1613" s="1275"/>
      <c r="H1613" s="479" t="s">
        <v>32</v>
      </c>
      <c r="I1613" s="480" t="s">
        <v>199</v>
      </c>
      <c r="J1613" s="481" t="s">
        <v>33</v>
      </c>
      <c r="K1613" s="479" t="s">
        <v>32</v>
      </c>
      <c r="L1613" s="480" t="s">
        <v>199</v>
      </c>
      <c r="M1613" s="481" t="s">
        <v>33</v>
      </c>
      <c r="N1613" s="1268"/>
      <c r="O1613" s="1270"/>
    </row>
    <row r="1614" spans="1:16" ht="42.75" customHeight="1" thickBot="1">
      <c r="A1614" s="1084"/>
      <c r="B1614" s="60" t="s">
        <v>79</v>
      </c>
      <c r="C1614" s="1272" t="s">
        <v>62</v>
      </c>
      <c r="D1614" s="1273"/>
      <c r="E1614" s="346">
        <f>'Class-9'!$L$7</f>
        <v>20</v>
      </c>
      <c r="F1614" s="346">
        <f>'Class-9'!$M$7</f>
        <v>20</v>
      </c>
      <c r="G1614" s="348">
        <f>SUM(E1614:F1614)</f>
        <v>40</v>
      </c>
      <c r="H1614" s="346">
        <f>'Class-9'!$O$7</f>
        <v>48</v>
      </c>
      <c r="I1614" s="346">
        <f>'Class-9'!$P$7</f>
        <v>12</v>
      </c>
      <c r="J1614" s="348">
        <f>SUM(H1614:I1614)</f>
        <v>60</v>
      </c>
      <c r="K1614" s="346">
        <f>'Class-9'!$R$7</f>
        <v>80</v>
      </c>
      <c r="L1614" s="346">
        <f>'Class-9'!$S$7</f>
        <v>20</v>
      </c>
      <c r="M1614" s="348">
        <f>SUM(K1614:L1614)</f>
        <v>100</v>
      </c>
      <c r="N1614" s="191">
        <f>SUM(G1614,J1614,M1614)</f>
        <v>200</v>
      </c>
      <c r="O1614" s="1271"/>
    </row>
    <row r="1615" spans="1:16" ht="42.75" customHeight="1">
      <c r="A1615" s="1084"/>
      <c r="B1615" s="60" t="s">
        <v>79</v>
      </c>
      <c r="C1615" s="1141" t="str">
        <f>'Class-9'!$L$3</f>
        <v>HINDI</v>
      </c>
      <c r="D1615" s="1142"/>
      <c r="E1615" s="493">
        <f>IF($J1603="TC",0,IF($J1603="Nso",0,VLOOKUP($A1600,'Class-9'!$B$9:$EX$108,11,0)))</f>
        <v>0</v>
      </c>
      <c r="F1615" s="493">
        <f>IF($J1603="TC",0,IF($J1603="Nso",0,VLOOKUP($A1600,'Class-9'!$B$9:$EX$108,12,0)))</f>
        <v>0</v>
      </c>
      <c r="G1615" s="494">
        <f>E1615+F1615</f>
        <v>0</v>
      </c>
      <c r="H1615" s="493">
        <f>IF($J1603="TC",0,IF($J1603="Nso",0,VLOOKUP($A1600,'Class-9'!$B$9:$EX$108,14,0)))</f>
        <v>0</v>
      </c>
      <c r="I1615" s="493">
        <f>IF($J1603="TC",0,IF($J1603="Nso",0,VLOOKUP($A1600,'Class-9'!$B$9:$EX$108,15,0)))</f>
        <v>0</v>
      </c>
      <c r="J1615" s="494">
        <f>H1615+I1615</f>
        <v>0</v>
      </c>
      <c r="K1615" s="493">
        <f>IF($J1603="TC",0,IF($J1603="Nso",0,VLOOKUP($A1600,'Class-9'!$B$9:$EX$108,17,0)))</f>
        <v>0</v>
      </c>
      <c r="L1615" s="493">
        <f>IF($J1603="Nso",0,VLOOKUP($A1600,'Class-9'!$B$9:$EX$108,18,0))</f>
        <v>0</v>
      </c>
      <c r="M1615" s="494">
        <f>K1615+L1615</f>
        <v>0</v>
      </c>
      <c r="N1615" s="493">
        <f>G1615+J1615+M1615</f>
        <v>0</v>
      </c>
      <c r="O1615" s="495" t="str">
        <f>IF($J1603="TC",0,IF($J1603="Nso",0,VLOOKUP($A1600,'Class-9'!$B$9:$EX$108,24,0)))</f>
        <v/>
      </c>
    </row>
    <row r="1616" spans="1:16" ht="42.75" customHeight="1">
      <c r="A1616" s="1084"/>
      <c r="B1616" s="60" t="s">
        <v>79</v>
      </c>
      <c r="C1616" s="1143" t="str">
        <f>'Class-9'!$Z$3</f>
        <v>ENGLISH</v>
      </c>
      <c r="D1616" s="1144"/>
      <c r="E1616" s="493">
        <f>IF($J1603="TC",0,IF($J1603="Nso",0,VLOOKUP($A1600,'Class-9'!$B$9:$EX$108,25,0)))</f>
        <v>0</v>
      </c>
      <c r="F1616" s="493">
        <f>IF($J1603="TC",0,IF($J1603="Nso",0,VLOOKUP($A1600,'Class-9'!$B$9:$EX$108,26,0)))</f>
        <v>0</v>
      </c>
      <c r="G1616" s="496">
        <f t="shared" ref="G1616:G1620" si="164">E1616+F1616</f>
        <v>0</v>
      </c>
      <c r="H1616" s="497">
        <f>IF($J1603="TC",0,IF($J1603="Nso",0,VLOOKUP($A1600,'Class-9'!$B$9:$EX$108,28,0)))</f>
        <v>0</v>
      </c>
      <c r="I1616" s="493">
        <f>IF($J1603="TC",0,IF($J1603="Nso",0,VLOOKUP($A1600,'Class-9'!$B$9:$EX$108,29,0)))</f>
        <v>0</v>
      </c>
      <c r="J1616" s="496">
        <f t="shared" ref="J1616:J1620" si="165">H1616+I1616</f>
        <v>0</v>
      </c>
      <c r="K1616" s="493">
        <f>IF($J1603="TC",0,IF($J1603="Nso",0,VLOOKUP($A1600,'Class-9'!$B$9:$EX$108,31,0)))</f>
        <v>0</v>
      </c>
      <c r="L1616" s="493">
        <f>IF($J1603="Nso",0,VLOOKUP($A1600,'Class-9'!$B$9:$EX$108,32,0))</f>
        <v>0</v>
      </c>
      <c r="M1616" s="496">
        <f t="shared" ref="M1616:M1620" si="166">K1616+L1616</f>
        <v>0</v>
      </c>
      <c r="N1616" s="493">
        <f t="shared" ref="N1616:N1620" si="167">G1616+J1616+M1616</f>
        <v>0</v>
      </c>
      <c r="O1616" s="495" t="str">
        <f>IF($J1603="TC",0,IF($J1603="Nso",0,VLOOKUP($A1600,'Class-9'!$B$9:$EX$108,38,0)))</f>
        <v/>
      </c>
    </row>
    <row r="1617" spans="1:15" ht="42.75" customHeight="1">
      <c r="A1617" s="1084"/>
      <c r="B1617" s="60" t="s">
        <v>79</v>
      </c>
      <c r="C1617" s="1143" t="str">
        <f>'Class-9'!$AN$3</f>
        <v>SANSKRIT</v>
      </c>
      <c r="D1617" s="1144"/>
      <c r="E1617" s="493">
        <f>IF($J1603="TC",0,IF($J1603="Nso",0,VLOOKUP($A1600,'Class-9'!$B$9:$EX$108,39,0)))</f>
        <v>0</v>
      </c>
      <c r="F1617" s="493">
        <f>IF($J1603="TC",0,IF($J1603="TC",0,IF($J1603="Nso",0,VLOOKUP($A1600,'Class-9'!$B$9:$EX$108,40,0))))</f>
        <v>0</v>
      </c>
      <c r="G1617" s="496">
        <f t="shared" si="164"/>
        <v>0</v>
      </c>
      <c r="H1617" s="497">
        <f>IF($J1603="TC",0,IF($J1603="Nso",0,VLOOKUP($A1600,'Class-9'!$B$9:$EX$108,42,0)))</f>
        <v>0</v>
      </c>
      <c r="I1617" s="493">
        <f>IF($J1603="TC",0,IF($J1603="Nso",0,VLOOKUP($A1600,'Class-9'!$B$9:$EX$108,43,0)))</f>
        <v>0</v>
      </c>
      <c r="J1617" s="496">
        <f t="shared" si="165"/>
        <v>0</v>
      </c>
      <c r="K1617" s="493">
        <f>IF($J1603="TC",0,IF($J1603="Nso",0,VLOOKUP($A1600,'Class-9'!$B$9:$EX$108,45,0)))</f>
        <v>0</v>
      </c>
      <c r="L1617" s="493">
        <f>IF($J1603="Nso",0,VLOOKUP($A1600,'Class-9'!$B$9:$EX$108,46,0))</f>
        <v>0</v>
      </c>
      <c r="M1617" s="496">
        <f t="shared" si="166"/>
        <v>0</v>
      </c>
      <c r="N1617" s="493">
        <f t="shared" si="167"/>
        <v>0</v>
      </c>
      <c r="O1617" s="495" t="str">
        <f>IF($J1603="TC",0,IF($J1603="Nso",0,VLOOKUP($A1600,'Class-9'!$B$9:$EX$108,52,0)))</f>
        <v/>
      </c>
    </row>
    <row r="1618" spans="1:15" ht="42.75" customHeight="1">
      <c r="A1618" s="1084"/>
      <c r="B1618" s="60" t="s">
        <v>79</v>
      </c>
      <c r="C1618" s="1143" t="str">
        <f>'Class-9'!$BB$3</f>
        <v>SCIENCE</v>
      </c>
      <c r="D1618" s="1144"/>
      <c r="E1618" s="493">
        <f>IF($J1603="TC",0,IF($J1603="Nso",0,VLOOKUP($A1600,'Class-9'!$B$9:$EX$108,53,0)))</f>
        <v>0</v>
      </c>
      <c r="F1618" s="493">
        <f>IF($J1603="TC",0,IF($J1603="Nso",0,VLOOKUP($A1600,'Class-9'!$B$9:$EX$108,54,0)))</f>
        <v>0</v>
      </c>
      <c r="G1618" s="496">
        <f t="shared" si="164"/>
        <v>0</v>
      </c>
      <c r="H1618" s="497">
        <f>IF($J1603="TC",0,IF($J1603="Nso",0,VLOOKUP($A1600,'Class-9'!$B$9:$EX$108,56,0)))</f>
        <v>0</v>
      </c>
      <c r="I1618" s="493">
        <f>IF($J1603="TC",0,IF($J1603="Nso",0,VLOOKUP($A1600,'Class-9'!$B$9:$EX$108,57,0)))</f>
        <v>0</v>
      </c>
      <c r="J1618" s="496">
        <f t="shared" si="165"/>
        <v>0</v>
      </c>
      <c r="K1618" s="493">
        <f>IF($J1603="TC",0,IF($J1603="Nso",0,VLOOKUP($A1600,'Class-9'!$B$9:$EX$108,59,0)))</f>
        <v>0</v>
      </c>
      <c r="L1618" s="493">
        <f>IF($J1603="Nso",0,VLOOKUP($A1600,'Class-9'!$B$9:$EX$108,60,0))</f>
        <v>0</v>
      </c>
      <c r="M1618" s="496">
        <f t="shared" si="166"/>
        <v>0</v>
      </c>
      <c r="N1618" s="493">
        <f t="shared" si="167"/>
        <v>0</v>
      </c>
      <c r="O1618" s="495" t="str">
        <f>IF($J1603="TC",0,IF($J1603="Nso",0,VLOOKUP($A1600,'Class-9'!$B$9:$EX$108,66,0)))</f>
        <v/>
      </c>
    </row>
    <row r="1619" spans="1:15" ht="42.75" customHeight="1">
      <c r="A1619" s="1084"/>
      <c r="B1619" s="60" t="s">
        <v>79</v>
      </c>
      <c r="C1619" s="1143" t="str">
        <f>'Class-9'!$BP$3</f>
        <v>MATHEMATICS</v>
      </c>
      <c r="D1619" s="1144"/>
      <c r="E1619" s="493">
        <f>IF($J1603="TC",0,IF($J1603="Nso",0,VLOOKUP($A1600,'Class-9'!$B$9:$EX$108,67,0)))</f>
        <v>0</v>
      </c>
      <c r="F1619" s="493">
        <f>IF($J1603="TC",0,IF($J1603="Nso",0,VLOOKUP($A1600,'Class-9'!$B$9:$EX$108,68,0)))</f>
        <v>0</v>
      </c>
      <c r="G1619" s="496">
        <f t="shared" si="164"/>
        <v>0</v>
      </c>
      <c r="H1619" s="497">
        <f>IF($J1603="TC",0,IF($J1603="Nso",0,VLOOKUP($A1600,'Class-9'!$B$9:$EX$108,70,0)))</f>
        <v>0</v>
      </c>
      <c r="I1619" s="493">
        <f>IF($J1603="TC",0,IF($J1603="Nso",0,VLOOKUP($A1600,'Class-9'!$B$9:$EX$108,71,0)))</f>
        <v>0</v>
      </c>
      <c r="J1619" s="496">
        <f t="shared" si="165"/>
        <v>0</v>
      </c>
      <c r="K1619" s="493">
        <f>IF($J1603="TC",0,IF($J1603="Nso",0,VLOOKUP($A1600,'Class-9'!$B$9:$EX$108,73,0)))</f>
        <v>0</v>
      </c>
      <c r="L1619" s="493">
        <f>IF($J1603="Nso",0,VLOOKUP($A1600,'Class-9'!$B$9:$EX$108,74,0))</f>
        <v>0</v>
      </c>
      <c r="M1619" s="496">
        <f t="shared" si="166"/>
        <v>0</v>
      </c>
      <c r="N1619" s="493">
        <f t="shared" si="167"/>
        <v>0</v>
      </c>
      <c r="O1619" s="495" t="str">
        <f>IF($J1603="TC",0,IF($J1603="Nso",0,VLOOKUP($A1600,'Class-9'!$B$9:$EX$108,80,0)))</f>
        <v/>
      </c>
    </row>
    <row r="1620" spans="1:15" ht="42.75" customHeight="1" thickBot="1">
      <c r="A1620" s="1084"/>
      <c r="B1620" s="60" t="s">
        <v>79</v>
      </c>
      <c r="C1620" s="1117" t="str">
        <f>'Class-9'!$CD$3</f>
        <v>SOCIAL SCIENCE</v>
      </c>
      <c r="D1620" s="1118"/>
      <c r="E1620" s="493">
        <f>IF($J1603="TC",0,IF($J1603="Nso",0,VLOOKUP($A1600,'Class-9'!$B$9:$EX$108,81,0)))</f>
        <v>0</v>
      </c>
      <c r="F1620" s="493">
        <f>IF($J1603="TC",0,IF($J1603="Nso",0,VLOOKUP($A1600,'Class-9'!$B$9:$EX$108,82,0)))</f>
        <v>0</v>
      </c>
      <c r="G1620" s="498">
        <f t="shared" si="164"/>
        <v>0</v>
      </c>
      <c r="H1620" s="499">
        <f>IF($J1603="TC",0,IF($J1603="Nso",0,VLOOKUP($A1600,'Class-9'!$B$9:$EX$108,84,0)))</f>
        <v>0</v>
      </c>
      <c r="I1620" s="493">
        <f>IF($J1603="TC",0,IF($J1603="Nso",0,VLOOKUP($A1600,'Class-9'!$B$9:$EX$108,85,0)))</f>
        <v>0</v>
      </c>
      <c r="J1620" s="498">
        <f t="shared" si="165"/>
        <v>0</v>
      </c>
      <c r="K1620" s="493">
        <f>IF($J1603="TC",0,IF($J1603="Nso",0,VLOOKUP($A1600,'Class-9'!$B$9:$EX$108,87,0)))</f>
        <v>0</v>
      </c>
      <c r="L1620" s="493">
        <f>IF($J1603="Nso",0,VLOOKUP($A1600,'Class-9'!$B$9:$EX$108,88,0))</f>
        <v>0</v>
      </c>
      <c r="M1620" s="498">
        <f t="shared" si="166"/>
        <v>0</v>
      </c>
      <c r="N1620" s="493">
        <f t="shared" si="167"/>
        <v>0</v>
      </c>
      <c r="O1620" s="495" t="str">
        <f>IF($J1603="TC",0,IF($J1603="Nso",0,VLOOKUP($A1600,'Class-9'!$B$9:$EX$108,94,0)))</f>
        <v/>
      </c>
    </row>
    <row r="1621" spans="1:15" ht="36" customHeight="1">
      <c r="A1621" s="1084"/>
      <c r="B1621" s="60" t="s">
        <v>79</v>
      </c>
      <c r="C1621" s="1119" t="s">
        <v>92</v>
      </c>
      <c r="D1621" s="1120"/>
      <c r="E1621" s="1121"/>
      <c r="F1621" s="1125" t="s">
        <v>93</v>
      </c>
      <c r="G1621" s="1126"/>
      <c r="H1621" s="1127" t="s">
        <v>94</v>
      </c>
      <c r="I1621" s="1128"/>
      <c r="J1621" s="1129" t="s">
        <v>47</v>
      </c>
      <c r="K1621" s="1130"/>
      <c r="L1621" s="350" t="s">
        <v>114</v>
      </c>
      <c r="M1621" s="1131" t="s">
        <v>45</v>
      </c>
      <c r="N1621" s="1132"/>
      <c r="O1621" s="61" t="s">
        <v>49</v>
      </c>
    </row>
    <row r="1622" spans="1:15" ht="36" customHeight="1" thickBot="1">
      <c r="A1622" s="1084"/>
      <c r="B1622" s="60" t="s">
        <v>79</v>
      </c>
      <c r="C1622" s="1122"/>
      <c r="D1622" s="1123"/>
      <c r="E1622" s="1124"/>
      <c r="F1622" s="1133">
        <f>IF($J1603="TC",0,IF($J1603="Nso",0,VLOOKUP($A1600,'Class-9'!$B$9:$EX$108,146,0)))</f>
        <v>0</v>
      </c>
      <c r="G1622" s="1134"/>
      <c r="H1622" s="1133">
        <f>IF($J1603="TC",0,IF($J1603="Nso",0,VLOOKUP($A1600,'Class-9'!$B$9:$EX$108,147,0)))</f>
        <v>0</v>
      </c>
      <c r="I1622" s="1134"/>
      <c r="J1622" s="1135">
        <f>IF($J1603="TC",0,IF($J1603="Nso",0,VLOOKUP($A1600,'Class-9'!$B$9:$EX$108,148,0)))</f>
        <v>0</v>
      </c>
      <c r="K1622" s="1136"/>
      <c r="L1622" s="349" t="str">
        <f>IF($J1603="TC",0,IF($J1603="Nso",0,VLOOKUP($A1600,'Class-9'!$B$9:$EX$108,149,0)))</f>
        <v/>
      </c>
      <c r="M1622" s="1137" t="str">
        <f>IF($J1603="TC","TC",IF($J1603="Nso","NSO",VLOOKUP($A1600,'Class-9'!$B$9:$EX$108,150,0)))</f>
        <v/>
      </c>
      <c r="N1622" s="1138"/>
      <c r="O1622" s="123" t="str">
        <f>IF($J1603="Nso",0,VLOOKUP($A1600,'Class-9'!$B$9:$EX$108,152,0))</f>
        <v/>
      </c>
    </row>
    <row r="1623" spans="1:15" ht="36" customHeight="1">
      <c r="A1623" s="1084"/>
      <c r="B1623" s="60" t="s">
        <v>79</v>
      </c>
      <c r="C1623" s="1186" t="s">
        <v>65</v>
      </c>
      <c r="D1623" s="1187"/>
      <c r="E1623" s="1187"/>
      <c r="F1623" s="1187"/>
      <c r="G1623" s="1187"/>
      <c r="H1623" s="1188"/>
      <c r="I1623" s="1189" t="s">
        <v>66</v>
      </c>
      <c r="J1623" s="1190"/>
      <c r="K1623" s="1190"/>
      <c r="L1623" s="124">
        <f>VLOOKUP($A1600,'Class-9'!$B$9:$EX$108,143,0)</f>
        <v>0</v>
      </c>
      <c r="M1623" s="1191" t="s">
        <v>126</v>
      </c>
      <c r="N1623" s="1192"/>
      <c r="O1623" s="1193"/>
    </row>
    <row r="1624" spans="1:15" ht="36" customHeight="1" thickBot="1">
      <c r="A1624" s="1084"/>
      <c r="B1624" s="60" t="s">
        <v>79</v>
      </c>
      <c r="C1624" s="1194" t="s">
        <v>60</v>
      </c>
      <c r="D1624" s="1195"/>
      <c r="E1624" s="1195"/>
      <c r="F1624" s="1196" t="s">
        <v>197</v>
      </c>
      <c r="G1624" s="1196"/>
      <c r="H1624" s="351" t="s">
        <v>53</v>
      </c>
      <c r="I1624" s="1197" t="s">
        <v>67</v>
      </c>
      <c r="J1624" s="1198"/>
      <c r="K1624" s="1198"/>
      <c r="L1624" s="174">
        <f>VLOOKUP($A1600,'Class-9'!$B$9:$EX$108,144,0)</f>
        <v>0</v>
      </c>
      <c r="M1624" s="1199" t="str">
        <f>IF($J1603="TC",0,IF($J1603="Nso",0,VLOOKUP($A1600,'Class-9'!$B$9:$EX$108,145,0)))</f>
        <v/>
      </c>
      <c r="N1624" s="1200"/>
      <c r="O1624" s="1201"/>
    </row>
    <row r="1625" spans="1:15" ht="36" customHeight="1">
      <c r="A1625" s="1084"/>
      <c r="B1625" s="60" t="s">
        <v>79</v>
      </c>
      <c r="C1625" s="1194"/>
      <c r="D1625" s="1195"/>
      <c r="E1625" s="1195"/>
      <c r="F1625" s="1196"/>
      <c r="G1625" s="1196"/>
      <c r="H1625" s="490" t="s">
        <v>203</v>
      </c>
      <c r="I1625" s="1202" t="s">
        <v>68</v>
      </c>
      <c r="J1625" s="1203"/>
      <c r="K1625" s="1203"/>
      <c r="L1625" s="1204">
        <f>IF($J1603="TC","Transferred",IF($J1603="Nso","NameSeparated",VLOOKUP($A1600,'Class-9'!$B$9:$EX$108,153,0)))</f>
        <v>0</v>
      </c>
      <c r="M1625" s="1204"/>
      <c r="N1625" s="1204"/>
      <c r="O1625" s="1205"/>
    </row>
    <row r="1626" spans="1:15" s="489" customFormat="1" ht="28.5" customHeight="1">
      <c r="A1626" s="1084"/>
      <c r="B1626" s="488" t="s">
        <v>79</v>
      </c>
      <c r="C1626" s="1242" t="str">
        <f>'Class-9'!$CR$3</f>
        <v>Foundation Of Information Tech.</v>
      </c>
      <c r="D1626" s="1243"/>
      <c r="E1626" s="1244"/>
      <c r="F1626" s="1245" t="str">
        <f>IF($J1603="TC",0,IF($J1603="Nso",0,VLOOKUP($A1600,'Class-9'!$B$9:$GA$108,170,0)))</f>
        <v>0/200</v>
      </c>
      <c r="G1626" s="1245"/>
      <c r="H1626" s="491">
        <f>IF($J1603="TC",0,IF($J1603="Nso",0,VLOOKUP($A1600,'Class-9'!$B$9:$GA$108,106,0)))</f>
        <v>0</v>
      </c>
      <c r="I1626" s="1170" t="s">
        <v>81</v>
      </c>
      <c r="J1626" s="1171"/>
      <c r="K1626" s="1171"/>
      <c r="L1626" s="1172">
        <f>'Class-9'!$T$2</f>
        <v>44676</v>
      </c>
      <c r="M1626" s="1173"/>
      <c r="N1626" s="1173"/>
      <c r="O1626" s="1174"/>
    </row>
    <row r="1627" spans="1:15" s="489" customFormat="1" ht="28.5" customHeight="1">
      <c r="A1627" s="1084"/>
      <c r="B1627" s="488" t="s">
        <v>79</v>
      </c>
      <c r="C1627" s="1175" t="str">
        <f>'Class-9'!$DD$3</f>
        <v>Health &amp; Phy. Edu.</v>
      </c>
      <c r="D1627" s="1169"/>
      <c r="E1627" s="1169"/>
      <c r="F1627" s="1263" t="str">
        <f>IF($J1603="TC",0,IF($J1603="Nso",0,VLOOKUP($A1600,'Class-9'!$B$9:$GA$108,174,0)))</f>
        <v>0/200</v>
      </c>
      <c r="G1627" s="1264"/>
      <c r="H1627" s="491">
        <f>IF($J1603="TC",0,IF($J1603="Nso",0,VLOOKUP($A1600,'Class-9'!$B$9:$GA$108,118,0)))</f>
        <v>0</v>
      </c>
      <c r="I1627" s="1178"/>
      <c r="J1627" s="1179"/>
      <c r="K1627" s="1179"/>
      <c r="L1627" s="1179"/>
      <c r="M1627" s="1179"/>
      <c r="N1627" s="1179"/>
      <c r="O1627" s="1180"/>
    </row>
    <row r="1628" spans="1:15" s="489" customFormat="1" ht="28.5" customHeight="1">
      <c r="A1628" s="1084"/>
      <c r="B1628" s="488" t="s">
        <v>79</v>
      </c>
      <c r="C1628" s="1184" t="str">
        <f>'Class-9'!$DP$3</f>
        <v>S.U.P.W.</v>
      </c>
      <c r="D1628" s="1185"/>
      <c r="E1628" s="1185"/>
      <c r="F1628" s="1263" t="str">
        <f>IF($J1603="TC",0,IF($J1603="Nso",0,VLOOKUP($A1600,'Class-9'!$B$9:$GA$108,178,0)))</f>
        <v>0/100</v>
      </c>
      <c r="G1628" s="1264"/>
      <c r="H1628" s="491">
        <f>IF($J1603="TC",0,IF($J1603="Nso",0,VLOOKUP($A1600,'Class-9'!$B$9:$GA$108,124,0)))</f>
        <v>0</v>
      </c>
      <c r="I1628" s="1181"/>
      <c r="J1628" s="1182"/>
      <c r="K1628" s="1182"/>
      <c r="L1628" s="1182"/>
      <c r="M1628" s="1182"/>
      <c r="N1628" s="1182"/>
      <c r="O1628" s="1183"/>
    </row>
    <row r="1629" spans="1:15" s="489" customFormat="1" ht="28.5" customHeight="1">
      <c r="A1629" s="1084"/>
      <c r="B1629" s="488"/>
      <c r="C1629" s="1184" t="str">
        <f>'Class-9'!$DV$3</f>
        <v>ART EDUCATION</v>
      </c>
      <c r="D1629" s="1185"/>
      <c r="E1629" s="1185"/>
      <c r="F1629" s="1263" t="str">
        <f>IF($J1602="TC",0,IF($J1602="Nso",0,VLOOKUP($A1600,'Class-9'!$B$9:$GA$108,182,0)))</f>
        <v>0/100</v>
      </c>
      <c r="G1629" s="1264"/>
      <c r="H1629" s="491">
        <f>IF($J1602="TC",0,IF($J1602="Nso",0,VLOOKUP($A1600,'Class-9'!$B$9:$GA$108,130,0)))</f>
        <v>0</v>
      </c>
      <c r="I1629" s="1237" t="s">
        <v>95</v>
      </c>
      <c r="J1629" s="1221"/>
      <c r="K1629" s="1221"/>
      <c r="L1629" s="1221"/>
      <c r="M1629" s="1221"/>
      <c r="N1629" s="1221"/>
      <c r="O1629" s="1222"/>
    </row>
    <row r="1630" spans="1:15" s="489" customFormat="1" ht="28.5" customHeight="1" thickBot="1">
      <c r="A1630" s="1084"/>
      <c r="B1630" s="488" t="s">
        <v>79</v>
      </c>
      <c r="C1630" s="1238" t="str">
        <f>'Class-9'!$EB$3</f>
        <v>H &amp; C RAJ</v>
      </c>
      <c r="D1630" s="1239"/>
      <c r="E1630" s="1239"/>
      <c r="F1630" s="1251" t="str">
        <f>IF($J1603="TC",0,IF($J1603="Nso",0,VLOOKUP($A1600,'Class-9'!$B$9:$GZ$108,186,0)))</f>
        <v>0/200</v>
      </c>
      <c r="G1630" s="1252"/>
      <c r="H1630" s="492">
        <f>IF($J1603="TC",0,IF($J1603="Nso",0,VLOOKUP($A1600,'Class-9'!$B$9:$GAZ$108,142,0)))</f>
        <v>0</v>
      </c>
      <c r="I1630" s="1237" t="s">
        <v>74</v>
      </c>
      <c r="J1630" s="1221"/>
      <c r="K1630" s="1221"/>
      <c r="L1630" s="1221"/>
      <c r="M1630" s="1221"/>
      <c r="N1630" s="1221"/>
      <c r="O1630" s="1222"/>
    </row>
    <row r="1631" spans="1:15" ht="28.5" customHeight="1">
      <c r="A1631" s="1084"/>
      <c r="B1631" s="49" t="s">
        <v>79</v>
      </c>
      <c r="C1631" s="1209" t="s">
        <v>205</v>
      </c>
      <c r="D1631" s="1210"/>
      <c r="E1631" s="1211"/>
      <c r="F1631" s="1253" t="s">
        <v>206</v>
      </c>
      <c r="G1631" s="1254"/>
      <c r="H1631" s="500" t="s">
        <v>34</v>
      </c>
      <c r="I1631" s="1220" t="s">
        <v>75</v>
      </c>
      <c r="J1631" s="1221"/>
      <c r="K1631" s="1221"/>
      <c r="L1631" s="1221"/>
      <c r="M1631" s="1221"/>
      <c r="N1631" s="1221"/>
      <c r="O1631" s="1222"/>
    </row>
    <row r="1632" spans="1:15" ht="28.5" customHeight="1">
      <c r="A1632" s="1084"/>
      <c r="B1632" s="49" t="s">
        <v>79</v>
      </c>
      <c r="C1632" s="1212"/>
      <c r="D1632" s="1213"/>
      <c r="E1632" s="1214"/>
      <c r="F1632" s="1246" t="s">
        <v>207</v>
      </c>
      <c r="G1632" s="1247"/>
      <c r="H1632" s="501" t="s">
        <v>204</v>
      </c>
      <c r="I1632" s="1225" t="s">
        <v>76</v>
      </c>
      <c r="J1632" s="1226"/>
      <c r="K1632" s="1226"/>
      <c r="L1632" s="1226"/>
      <c r="M1632" s="1226"/>
      <c r="N1632" s="1226"/>
      <c r="O1632" s="1227"/>
    </row>
    <row r="1633" spans="1:16" ht="28.5" customHeight="1">
      <c r="A1633" s="1084"/>
      <c r="B1633" s="49" t="s">
        <v>79</v>
      </c>
      <c r="C1633" s="1212"/>
      <c r="D1633" s="1213"/>
      <c r="E1633" s="1214"/>
      <c r="F1633" s="1246" t="s">
        <v>211</v>
      </c>
      <c r="G1633" s="1247"/>
      <c r="H1633" s="501" t="s">
        <v>69</v>
      </c>
      <c r="I1633" s="1228"/>
      <c r="J1633" s="1229"/>
      <c r="K1633" s="1229"/>
      <c r="L1633" s="1229"/>
      <c r="M1633" s="1229"/>
      <c r="N1633" s="1229"/>
      <c r="O1633" s="1230"/>
    </row>
    <row r="1634" spans="1:16" ht="28.5" customHeight="1">
      <c r="A1634" s="1084"/>
      <c r="B1634" s="49" t="s">
        <v>79</v>
      </c>
      <c r="C1634" s="1212"/>
      <c r="D1634" s="1213"/>
      <c r="E1634" s="1214"/>
      <c r="F1634" s="1246" t="s">
        <v>212</v>
      </c>
      <c r="G1634" s="1247"/>
      <c r="H1634" s="501" t="s">
        <v>70</v>
      </c>
      <c r="I1634" s="1228"/>
      <c r="J1634" s="1229"/>
      <c r="K1634" s="1229"/>
      <c r="L1634" s="1229"/>
      <c r="M1634" s="1229"/>
      <c r="N1634" s="1229"/>
      <c r="O1634" s="1230"/>
    </row>
    <row r="1635" spans="1:16" ht="28.5" customHeight="1">
      <c r="A1635" s="1084"/>
      <c r="B1635" s="49" t="s">
        <v>79</v>
      </c>
      <c r="C1635" s="1212"/>
      <c r="D1635" s="1213"/>
      <c r="E1635" s="1214"/>
      <c r="F1635" s="1246" t="s">
        <v>125</v>
      </c>
      <c r="G1635" s="1247"/>
      <c r="H1635" s="501" t="s">
        <v>72</v>
      </c>
      <c r="I1635" s="1231" t="s">
        <v>96</v>
      </c>
      <c r="J1635" s="1232"/>
      <c r="K1635" s="1232"/>
      <c r="L1635" s="1232"/>
      <c r="M1635" s="1232"/>
      <c r="N1635" s="1232"/>
      <c r="O1635" s="1233"/>
    </row>
    <row r="1636" spans="1:16" ht="28.5" customHeight="1" thickBot="1">
      <c r="A1636" s="1084"/>
      <c r="B1636" s="62" t="s">
        <v>79</v>
      </c>
      <c r="C1636" s="1215"/>
      <c r="D1636" s="1216"/>
      <c r="E1636" s="1217"/>
      <c r="F1636" s="1248" t="s">
        <v>208</v>
      </c>
      <c r="G1636" s="1249"/>
      <c r="H1636" s="502" t="s">
        <v>71</v>
      </c>
      <c r="I1636" s="1234"/>
      <c r="J1636" s="1235"/>
      <c r="K1636" s="1235"/>
      <c r="L1636" s="1235"/>
      <c r="M1636" s="1235"/>
      <c r="N1636" s="1235"/>
      <c r="O1636" s="1236"/>
    </row>
    <row r="1637" spans="1:16" ht="117.75" customHeight="1" thickTop="1">
      <c r="A1637" s="1250"/>
      <c r="B1637" s="1250"/>
      <c r="C1637" s="1250"/>
      <c r="D1637" s="1250"/>
      <c r="E1637" s="1250"/>
      <c r="F1637" s="1250"/>
      <c r="G1637" s="1250"/>
      <c r="H1637" s="1250"/>
      <c r="I1637" s="1250"/>
      <c r="J1637" s="1250"/>
      <c r="K1637" s="1250"/>
      <c r="L1637" s="1250"/>
      <c r="M1637" s="1250"/>
      <c r="N1637" s="1250"/>
      <c r="O1637" s="1250"/>
    </row>
    <row r="1638" spans="1:16">
      <c r="B1638" s="505"/>
      <c r="C1638" s="506"/>
      <c r="D1638" s="506"/>
      <c r="E1638" s="506"/>
      <c r="F1638" s="506"/>
      <c r="G1638" s="506"/>
      <c r="H1638" s="506"/>
      <c r="I1638" s="506"/>
      <c r="J1638" s="506"/>
      <c r="K1638" s="506"/>
      <c r="L1638" s="506"/>
      <c r="M1638" s="506"/>
      <c r="N1638" s="506"/>
      <c r="O1638" s="506"/>
    </row>
    <row r="1639" spans="1:16" ht="24.75" customHeight="1" thickBot="1">
      <c r="A1639" s="504">
        <f>A1600+1</f>
        <v>43</v>
      </c>
      <c r="B1639" s="1083" t="s">
        <v>56</v>
      </c>
      <c r="C1639" s="1083"/>
      <c r="D1639" s="1083"/>
      <c r="E1639" s="1083"/>
      <c r="F1639" s="1083"/>
      <c r="G1639" s="1083"/>
      <c r="H1639" s="1083"/>
      <c r="I1639" s="1083"/>
      <c r="J1639" s="1083"/>
      <c r="K1639" s="1083"/>
      <c r="L1639" s="1083"/>
      <c r="M1639" s="1083"/>
      <c r="N1639" s="1083"/>
      <c r="O1639" s="1083"/>
    </row>
    <row r="1640" spans="1:16" ht="68.25" customHeight="1" thickTop="1">
      <c r="A1640" s="1084"/>
      <c r="B1640" s="1085"/>
      <c r="C1640" s="1086"/>
      <c r="D1640" s="1089" t="str">
        <f>Master!$E$8</f>
        <v>Govt. Sr. Secondary School Raimalwada</v>
      </c>
      <c r="E1640" s="1090"/>
      <c r="F1640" s="1090"/>
      <c r="G1640" s="1090"/>
      <c r="H1640" s="1090"/>
      <c r="I1640" s="1090"/>
      <c r="J1640" s="1090"/>
      <c r="K1640" s="1090"/>
      <c r="L1640" s="1090"/>
      <c r="M1640" s="1090"/>
      <c r="N1640" s="1090"/>
      <c r="O1640" s="1091"/>
    </row>
    <row r="1641" spans="1:16" ht="36" customHeight="1" thickBot="1">
      <c r="A1641" s="1084"/>
      <c r="B1641" s="1087"/>
      <c r="C1641" s="1088"/>
      <c r="D1641" s="1092" t="str">
        <f>Master!$E$11</f>
        <v>P.S.-Bapini (Jodhpur)</v>
      </c>
      <c r="E1641" s="1093"/>
      <c r="F1641" s="1093"/>
      <c r="G1641" s="1093"/>
      <c r="H1641" s="1093"/>
      <c r="I1641" s="1093"/>
      <c r="J1641" s="1093"/>
      <c r="K1641" s="1093"/>
      <c r="L1641" s="1093"/>
      <c r="M1641" s="1093"/>
      <c r="N1641" s="1093"/>
      <c r="O1641" s="1094"/>
    </row>
    <row r="1642" spans="1:16" ht="36" customHeight="1">
      <c r="A1642" s="1084"/>
      <c r="B1642" s="352"/>
      <c r="C1642" s="1095" t="s">
        <v>188</v>
      </c>
      <c r="D1642" s="1096"/>
      <c r="E1642" s="1096"/>
      <c r="F1642" s="1096"/>
      <c r="G1642" s="1097"/>
      <c r="H1642" s="1104" t="s">
        <v>161</v>
      </c>
      <c r="I1642" s="1104"/>
      <c r="J1642" s="1107">
        <f>VLOOKUP($A1639,'Class-9'!$B$9:$K$108,6)</f>
        <v>0</v>
      </c>
      <c r="K1642" s="1108"/>
      <c r="L1642" s="1113" t="s">
        <v>77</v>
      </c>
      <c r="M1642" s="1114"/>
      <c r="N1642" s="1115" t="str">
        <f>Master!$E$14</f>
        <v>08151106901</v>
      </c>
      <c r="O1642" s="1116"/>
    </row>
    <row r="1643" spans="1:16" ht="36" customHeight="1">
      <c r="A1643" s="1084"/>
      <c r="B1643" s="47"/>
      <c r="C1643" s="1098"/>
      <c r="D1643" s="1099"/>
      <c r="E1643" s="1099"/>
      <c r="F1643" s="1099"/>
      <c r="G1643" s="1100"/>
      <c r="H1643" s="1105"/>
      <c r="I1643" s="1105"/>
      <c r="J1643" s="1109"/>
      <c r="K1643" s="1110"/>
      <c r="L1643" s="1071" t="s">
        <v>73</v>
      </c>
      <c r="M1643" s="1072"/>
      <c r="N1643" s="1072"/>
      <c r="O1643" s="1073"/>
      <c r="P1643" s="165" t="s">
        <v>196</v>
      </c>
    </row>
    <row r="1644" spans="1:16" ht="36" customHeight="1" thickBot="1">
      <c r="A1644" s="1084"/>
      <c r="B1644" s="47"/>
      <c r="C1644" s="1101"/>
      <c r="D1644" s="1102"/>
      <c r="E1644" s="1102"/>
      <c r="F1644" s="1102"/>
      <c r="G1644" s="1103"/>
      <c r="H1644" s="1106"/>
      <c r="I1644" s="1106"/>
      <c r="J1644" s="1111"/>
      <c r="K1644" s="1112"/>
      <c r="L1644" s="1074" t="s">
        <v>57</v>
      </c>
      <c r="M1644" s="1075"/>
      <c r="N1644" s="1076" t="str">
        <f>Master!$E$6</f>
        <v>2021-22</v>
      </c>
      <c r="O1644" s="1077"/>
    </row>
    <row r="1645" spans="1:16" ht="42.75" customHeight="1">
      <c r="A1645" s="1084"/>
      <c r="B1645" s="49" t="s">
        <v>79</v>
      </c>
      <c r="C1645" s="1255" t="s">
        <v>22</v>
      </c>
      <c r="D1645" s="1256"/>
      <c r="E1645" s="1256"/>
      <c r="F1645" s="1257"/>
      <c r="G1645" s="485" t="s">
        <v>186</v>
      </c>
      <c r="H1645" s="1258">
        <f>VLOOKUP($A1639,'Class-9'!$B$9:$EX$108,4,0)</f>
        <v>0</v>
      </c>
      <c r="I1645" s="1258"/>
      <c r="J1645" s="1258"/>
      <c r="K1645" s="1258"/>
      <c r="L1645" s="1258"/>
      <c r="M1645" s="1258"/>
      <c r="N1645" s="1258"/>
      <c r="O1645" s="1259"/>
    </row>
    <row r="1646" spans="1:16" ht="42.75" customHeight="1">
      <c r="A1646" s="1084"/>
      <c r="B1646" s="49" t="s">
        <v>79</v>
      </c>
      <c r="C1646" s="1260" t="s">
        <v>24</v>
      </c>
      <c r="D1646" s="1261"/>
      <c r="E1646" s="1261"/>
      <c r="F1646" s="1262"/>
      <c r="G1646" s="486" t="s">
        <v>186</v>
      </c>
      <c r="H1646" s="1265">
        <f>VLOOKUP($A1639,'Class-9'!$B$9:$EX$108,7,0)</f>
        <v>0</v>
      </c>
      <c r="I1646" s="1265"/>
      <c r="J1646" s="1265"/>
      <c r="K1646" s="1265"/>
      <c r="L1646" s="1265"/>
      <c r="M1646" s="1265"/>
      <c r="N1646" s="1265"/>
      <c r="O1646" s="1266"/>
    </row>
    <row r="1647" spans="1:16" ht="42.75" customHeight="1">
      <c r="A1647" s="1084"/>
      <c r="B1647" s="49" t="s">
        <v>79</v>
      </c>
      <c r="C1647" s="1260" t="s">
        <v>25</v>
      </c>
      <c r="D1647" s="1261"/>
      <c r="E1647" s="1261"/>
      <c r="F1647" s="1262"/>
      <c r="G1647" s="486" t="s">
        <v>186</v>
      </c>
      <c r="H1647" s="1265">
        <f>VLOOKUP($A1639,'Class-9'!$B$9:$EX$108,8,0)</f>
        <v>0</v>
      </c>
      <c r="I1647" s="1265"/>
      <c r="J1647" s="1265"/>
      <c r="K1647" s="1265"/>
      <c r="L1647" s="1265"/>
      <c r="M1647" s="1265"/>
      <c r="N1647" s="1265"/>
      <c r="O1647" s="1266"/>
    </row>
    <row r="1648" spans="1:16" ht="42.75" customHeight="1">
      <c r="A1648" s="1084"/>
      <c r="B1648" s="49" t="s">
        <v>79</v>
      </c>
      <c r="C1648" s="1260" t="s">
        <v>58</v>
      </c>
      <c r="D1648" s="1261"/>
      <c r="E1648" s="1261"/>
      <c r="F1648" s="1262"/>
      <c r="G1648" s="486" t="s">
        <v>186</v>
      </c>
      <c r="H1648" s="1265">
        <f>VLOOKUP($A1639,'Class-9'!$B$9:$EX$108,9,0)</f>
        <v>0</v>
      </c>
      <c r="I1648" s="1265"/>
      <c r="J1648" s="1265"/>
      <c r="K1648" s="1265"/>
      <c r="L1648" s="1265"/>
      <c r="M1648" s="1265"/>
      <c r="N1648" s="1265"/>
      <c r="O1648" s="1266"/>
    </row>
    <row r="1649" spans="1:15" ht="42.75" customHeight="1">
      <c r="A1649" s="1084"/>
      <c r="B1649" s="49" t="s">
        <v>79</v>
      </c>
      <c r="C1649" s="1260" t="s">
        <v>59</v>
      </c>
      <c r="D1649" s="1261"/>
      <c r="E1649" s="1261"/>
      <c r="F1649" s="1262"/>
      <c r="G1649" s="486" t="s">
        <v>186</v>
      </c>
      <c r="H1649" s="1281" t="str">
        <f>CONCATENATE('Class-9'!$G$4,'Class-9'!$J$4)</f>
        <v>9(A)</v>
      </c>
      <c r="I1649" s="1265"/>
      <c r="J1649" s="1265"/>
      <c r="K1649" s="1265"/>
      <c r="L1649" s="1265"/>
      <c r="M1649" s="1265"/>
      <c r="N1649" s="1265"/>
      <c r="O1649" s="1266"/>
    </row>
    <row r="1650" spans="1:15" ht="42.75" customHeight="1" thickBot="1">
      <c r="A1650" s="1084"/>
      <c r="B1650" s="49" t="s">
        <v>79</v>
      </c>
      <c r="C1650" s="1282" t="s">
        <v>27</v>
      </c>
      <c r="D1650" s="1283"/>
      <c r="E1650" s="1283"/>
      <c r="F1650" s="1284"/>
      <c r="G1650" s="487" t="s">
        <v>186</v>
      </c>
      <c r="H1650" s="1285">
        <f>VLOOKUP($A1639,'Class-9'!$B$9:$EX$108,10,0)</f>
        <v>0</v>
      </c>
      <c r="I1650" s="1285"/>
      <c r="J1650" s="1285"/>
      <c r="K1650" s="1285"/>
      <c r="L1650" s="1285"/>
      <c r="M1650" s="1285"/>
      <c r="N1650" s="1285"/>
      <c r="O1650" s="1286"/>
    </row>
    <row r="1651" spans="1:15" ht="42.75" customHeight="1">
      <c r="A1651" s="1084"/>
      <c r="B1651" s="60" t="s">
        <v>79</v>
      </c>
      <c r="C1651" s="1287" t="s">
        <v>60</v>
      </c>
      <c r="D1651" s="1288"/>
      <c r="E1651" s="1267" t="s">
        <v>83</v>
      </c>
      <c r="F1651" s="1267" t="s">
        <v>84</v>
      </c>
      <c r="G1651" s="1274" t="s">
        <v>33</v>
      </c>
      <c r="H1651" s="1276" t="s">
        <v>61</v>
      </c>
      <c r="I1651" s="1276"/>
      <c r="J1651" s="1277"/>
      <c r="K1651" s="1278" t="s">
        <v>100</v>
      </c>
      <c r="L1651" s="1279"/>
      <c r="M1651" s="1280"/>
      <c r="N1651" s="1267" t="s">
        <v>91</v>
      </c>
      <c r="O1651" s="1269" t="s">
        <v>209</v>
      </c>
    </row>
    <row r="1652" spans="1:15" ht="42.75" customHeight="1">
      <c r="A1652" s="1084"/>
      <c r="B1652" s="60"/>
      <c r="C1652" s="1289"/>
      <c r="D1652" s="1290"/>
      <c r="E1652" s="1268"/>
      <c r="F1652" s="1268"/>
      <c r="G1652" s="1275"/>
      <c r="H1652" s="479" t="s">
        <v>32</v>
      </c>
      <c r="I1652" s="480" t="s">
        <v>199</v>
      </c>
      <c r="J1652" s="481" t="s">
        <v>33</v>
      </c>
      <c r="K1652" s="479" t="s">
        <v>32</v>
      </c>
      <c r="L1652" s="480" t="s">
        <v>199</v>
      </c>
      <c r="M1652" s="481" t="s">
        <v>33</v>
      </c>
      <c r="N1652" s="1268"/>
      <c r="O1652" s="1270"/>
    </row>
    <row r="1653" spans="1:15" ht="42.75" customHeight="1" thickBot="1">
      <c r="A1653" s="1084"/>
      <c r="B1653" s="60" t="s">
        <v>79</v>
      </c>
      <c r="C1653" s="1272" t="s">
        <v>62</v>
      </c>
      <c r="D1653" s="1273"/>
      <c r="E1653" s="346">
        <f>'Class-9'!$L$7</f>
        <v>20</v>
      </c>
      <c r="F1653" s="346">
        <f>'Class-9'!$M$7</f>
        <v>20</v>
      </c>
      <c r="G1653" s="348">
        <f>SUM(E1653:F1653)</f>
        <v>40</v>
      </c>
      <c r="H1653" s="346">
        <f>'Class-9'!$O$7</f>
        <v>48</v>
      </c>
      <c r="I1653" s="346">
        <f>'Class-9'!$P$7</f>
        <v>12</v>
      </c>
      <c r="J1653" s="348">
        <f>SUM(H1653:I1653)</f>
        <v>60</v>
      </c>
      <c r="K1653" s="346">
        <f>'Class-9'!$R$7</f>
        <v>80</v>
      </c>
      <c r="L1653" s="346">
        <f>'Class-9'!$S$7</f>
        <v>20</v>
      </c>
      <c r="M1653" s="348">
        <f>SUM(K1653:L1653)</f>
        <v>100</v>
      </c>
      <c r="N1653" s="191">
        <f>SUM(G1653,J1653,M1653)</f>
        <v>200</v>
      </c>
      <c r="O1653" s="1271"/>
    </row>
    <row r="1654" spans="1:15" ht="42.75" customHeight="1">
      <c r="A1654" s="1084"/>
      <c r="B1654" s="60" t="s">
        <v>79</v>
      </c>
      <c r="C1654" s="1141" t="str">
        <f>'Class-9'!$L$3</f>
        <v>HINDI</v>
      </c>
      <c r="D1654" s="1142"/>
      <c r="E1654" s="493">
        <f>IF($J1642="TC",0,IF($J1642="Nso",0,VLOOKUP($A1639,'Class-9'!$B$9:$EX$108,11,0)))</f>
        <v>0</v>
      </c>
      <c r="F1654" s="493">
        <f>IF($J1642="TC",0,IF($J1642="Nso",0,VLOOKUP($A1639,'Class-9'!$B$9:$EX$108,12,0)))</f>
        <v>0</v>
      </c>
      <c r="G1654" s="494">
        <f>E1654+F1654</f>
        <v>0</v>
      </c>
      <c r="H1654" s="493">
        <f>IF($J1642="TC",0,IF($J1642="Nso",0,VLOOKUP($A1639,'Class-9'!$B$9:$EX$108,14,0)))</f>
        <v>0</v>
      </c>
      <c r="I1654" s="493">
        <f>IF($J1642="TC",0,IF($J1642="Nso",0,VLOOKUP($A1639,'Class-9'!$B$9:$EX$108,15,0)))</f>
        <v>0</v>
      </c>
      <c r="J1654" s="494">
        <f>H1654+I1654</f>
        <v>0</v>
      </c>
      <c r="K1654" s="493">
        <f>IF($J1642="TC",0,IF($J1642="Nso",0,VLOOKUP($A1639,'Class-9'!$B$9:$EX$108,17,0)))</f>
        <v>0</v>
      </c>
      <c r="L1654" s="493">
        <f>IF($J1642="Nso",0,VLOOKUP($A1639,'Class-9'!$B$9:$EX$108,18,0))</f>
        <v>0</v>
      </c>
      <c r="M1654" s="494">
        <f>K1654+L1654</f>
        <v>0</v>
      </c>
      <c r="N1654" s="493">
        <f>G1654+J1654+M1654</f>
        <v>0</v>
      </c>
      <c r="O1654" s="495" t="str">
        <f>IF($J1642="TC",0,IF($J1642="Nso",0,VLOOKUP($A1639,'Class-9'!$B$9:$EX$108,24,0)))</f>
        <v/>
      </c>
    </row>
    <row r="1655" spans="1:15" ht="42.75" customHeight="1">
      <c r="A1655" s="1084"/>
      <c r="B1655" s="60" t="s">
        <v>79</v>
      </c>
      <c r="C1655" s="1143" t="str">
        <f>'Class-9'!$Z$3</f>
        <v>ENGLISH</v>
      </c>
      <c r="D1655" s="1144"/>
      <c r="E1655" s="493">
        <f>IF($J1642="TC",0,IF($J1642="Nso",0,VLOOKUP($A1639,'Class-9'!$B$9:$EX$108,25,0)))</f>
        <v>0</v>
      </c>
      <c r="F1655" s="493">
        <f>IF($J1642="TC",0,IF($J1642="Nso",0,VLOOKUP($A1639,'Class-9'!$B$9:$EX$108,26,0)))</f>
        <v>0</v>
      </c>
      <c r="G1655" s="496">
        <f t="shared" ref="G1655:G1659" si="168">E1655+F1655</f>
        <v>0</v>
      </c>
      <c r="H1655" s="497">
        <f>IF($J1642="TC",0,IF($J1642="Nso",0,VLOOKUP($A1639,'Class-9'!$B$9:$EX$108,28,0)))</f>
        <v>0</v>
      </c>
      <c r="I1655" s="493">
        <f>IF($J1642="TC",0,IF($J1642="Nso",0,VLOOKUP($A1639,'Class-9'!$B$9:$EX$108,29,0)))</f>
        <v>0</v>
      </c>
      <c r="J1655" s="496">
        <f t="shared" ref="J1655:J1659" si="169">H1655+I1655</f>
        <v>0</v>
      </c>
      <c r="K1655" s="493">
        <f>IF($J1642="TC",0,IF($J1642="Nso",0,VLOOKUP($A1639,'Class-9'!$B$9:$EX$108,31,0)))</f>
        <v>0</v>
      </c>
      <c r="L1655" s="493">
        <f>IF($J1642="Nso",0,VLOOKUP($A1639,'Class-9'!$B$9:$EX$108,32,0))</f>
        <v>0</v>
      </c>
      <c r="M1655" s="496">
        <f t="shared" ref="M1655:M1659" si="170">K1655+L1655</f>
        <v>0</v>
      </c>
      <c r="N1655" s="493">
        <f t="shared" ref="N1655:N1659" si="171">G1655+J1655+M1655</f>
        <v>0</v>
      </c>
      <c r="O1655" s="495" t="str">
        <f>IF($J1642="TC",0,IF($J1642="Nso",0,VLOOKUP($A1639,'Class-9'!$B$9:$EX$108,38,0)))</f>
        <v/>
      </c>
    </row>
    <row r="1656" spans="1:15" ht="42.75" customHeight="1">
      <c r="A1656" s="1084"/>
      <c r="B1656" s="60" t="s">
        <v>79</v>
      </c>
      <c r="C1656" s="1143" t="str">
        <f>'Class-9'!$AN$3</f>
        <v>SANSKRIT</v>
      </c>
      <c r="D1656" s="1144"/>
      <c r="E1656" s="493">
        <f>IF($J1642="TC",0,IF($J1642="Nso",0,VLOOKUP($A1639,'Class-9'!$B$9:$EX$108,39,0)))</f>
        <v>0</v>
      </c>
      <c r="F1656" s="493">
        <f>IF($J1642="TC",0,IF($J1642="TC",0,IF($J1642="Nso",0,VLOOKUP($A1639,'Class-9'!$B$9:$EX$108,40,0))))</f>
        <v>0</v>
      </c>
      <c r="G1656" s="496">
        <f t="shared" si="168"/>
        <v>0</v>
      </c>
      <c r="H1656" s="497">
        <f>IF($J1642="TC",0,IF($J1642="Nso",0,VLOOKUP($A1639,'Class-9'!$B$9:$EX$108,42,0)))</f>
        <v>0</v>
      </c>
      <c r="I1656" s="493">
        <f>IF($J1642="TC",0,IF($J1642="Nso",0,VLOOKUP($A1639,'Class-9'!$B$9:$EX$108,43,0)))</f>
        <v>0</v>
      </c>
      <c r="J1656" s="496">
        <f t="shared" si="169"/>
        <v>0</v>
      </c>
      <c r="K1656" s="493">
        <f>IF($J1642="TC",0,IF($J1642="Nso",0,VLOOKUP($A1639,'Class-9'!$B$9:$EX$108,45,0)))</f>
        <v>0</v>
      </c>
      <c r="L1656" s="493">
        <f>IF($J1642="Nso",0,VLOOKUP($A1639,'Class-9'!$B$9:$EX$108,46,0))</f>
        <v>0</v>
      </c>
      <c r="M1656" s="496">
        <f t="shared" si="170"/>
        <v>0</v>
      </c>
      <c r="N1656" s="493">
        <f t="shared" si="171"/>
        <v>0</v>
      </c>
      <c r="O1656" s="495" t="str">
        <f>IF($J1642="TC",0,IF($J1642="Nso",0,VLOOKUP($A1639,'Class-9'!$B$9:$EX$108,52,0)))</f>
        <v/>
      </c>
    </row>
    <row r="1657" spans="1:15" ht="42.75" customHeight="1">
      <c r="A1657" s="1084"/>
      <c r="B1657" s="60" t="s">
        <v>79</v>
      </c>
      <c r="C1657" s="1143" t="str">
        <f>'Class-9'!$BB$3</f>
        <v>SCIENCE</v>
      </c>
      <c r="D1657" s="1144"/>
      <c r="E1657" s="493">
        <f>IF($J1642="TC",0,IF($J1642="Nso",0,VLOOKUP($A1639,'Class-9'!$B$9:$EX$108,53,0)))</f>
        <v>0</v>
      </c>
      <c r="F1657" s="493">
        <f>IF($J1642="TC",0,IF($J1642="Nso",0,VLOOKUP($A1639,'Class-9'!$B$9:$EX$108,54,0)))</f>
        <v>0</v>
      </c>
      <c r="G1657" s="496">
        <f t="shared" si="168"/>
        <v>0</v>
      </c>
      <c r="H1657" s="497">
        <f>IF($J1642="TC",0,IF($J1642="Nso",0,VLOOKUP($A1639,'Class-9'!$B$9:$EX$108,56,0)))</f>
        <v>0</v>
      </c>
      <c r="I1657" s="493">
        <f>IF($J1642="TC",0,IF($J1642="Nso",0,VLOOKUP($A1639,'Class-9'!$B$9:$EX$108,57,0)))</f>
        <v>0</v>
      </c>
      <c r="J1657" s="496">
        <f t="shared" si="169"/>
        <v>0</v>
      </c>
      <c r="K1657" s="493">
        <f>IF($J1642="TC",0,IF($J1642="Nso",0,VLOOKUP($A1639,'Class-9'!$B$9:$EX$108,59,0)))</f>
        <v>0</v>
      </c>
      <c r="L1657" s="493">
        <f>IF($J1642="Nso",0,VLOOKUP($A1639,'Class-9'!$B$9:$EX$108,60,0))</f>
        <v>0</v>
      </c>
      <c r="M1657" s="496">
        <f t="shared" si="170"/>
        <v>0</v>
      </c>
      <c r="N1657" s="493">
        <f t="shared" si="171"/>
        <v>0</v>
      </c>
      <c r="O1657" s="495" t="str">
        <f>IF($J1642="TC",0,IF($J1642="Nso",0,VLOOKUP($A1639,'Class-9'!$B$9:$EX$108,66,0)))</f>
        <v/>
      </c>
    </row>
    <row r="1658" spans="1:15" ht="42.75" customHeight="1">
      <c r="A1658" s="1084"/>
      <c r="B1658" s="60" t="s">
        <v>79</v>
      </c>
      <c r="C1658" s="1143" t="str">
        <f>'Class-9'!$BP$3</f>
        <v>MATHEMATICS</v>
      </c>
      <c r="D1658" s="1144"/>
      <c r="E1658" s="493">
        <f>IF($J1642="TC",0,IF($J1642="Nso",0,VLOOKUP($A1639,'Class-9'!$B$9:$EX$108,67,0)))</f>
        <v>0</v>
      </c>
      <c r="F1658" s="493">
        <f>IF($J1642="TC",0,IF($J1642="Nso",0,VLOOKUP($A1639,'Class-9'!$B$9:$EX$108,68,0)))</f>
        <v>0</v>
      </c>
      <c r="G1658" s="496">
        <f t="shared" si="168"/>
        <v>0</v>
      </c>
      <c r="H1658" s="497">
        <f>IF($J1642="TC",0,IF($J1642="Nso",0,VLOOKUP($A1639,'Class-9'!$B$9:$EX$108,70,0)))</f>
        <v>0</v>
      </c>
      <c r="I1658" s="493">
        <f>IF($J1642="TC",0,IF($J1642="Nso",0,VLOOKUP($A1639,'Class-9'!$B$9:$EX$108,71,0)))</f>
        <v>0</v>
      </c>
      <c r="J1658" s="496">
        <f t="shared" si="169"/>
        <v>0</v>
      </c>
      <c r="K1658" s="493">
        <f>IF($J1642="TC",0,IF($J1642="Nso",0,VLOOKUP($A1639,'Class-9'!$B$9:$EX$108,73,0)))</f>
        <v>0</v>
      </c>
      <c r="L1658" s="493">
        <f>IF($J1642="Nso",0,VLOOKUP($A1639,'Class-9'!$B$9:$EX$108,74,0))</f>
        <v>0</v>
      </c>
      <c r="M1658" s="496">
        <f t="shared" si="170"/>
        <v>0</v>
      </c>
      <c r="N1658" s="493">
        <f t="shared" si="171"/>
        <v>0</v>
      </c>
      <c r="O1658" s="495" t="str">
        <f>IF($J1642="TC",0,IF($J1642="Nso",0,VLOOKUP($A1639,'Class-9'!$B$9:$EX$108,80,0)))</f>
        <v/>
      </c>
    </row>
    <row r="1659" spans="1:15" ht="42.75" customHeight="1" thickBot="1">
      <c r="A1659" s="1084"/>
      <c r="B1659" s="60" t="s">
        <v>79</v>
      </c>
      <c r="C1659" s="1117" t="str">
        <f>'Class-9'!$CD$3</f>
        <v>SOCIAL SCIENCE</v>
      </c>
      <c r="D1659" s="1118"/>
      <c r="E1659" s="493">
        <f>IF($J1642="TC",0,IF($J1642="Nso",0,VLOOKUP($A1639,'Class-9'!$B$9:$EX$108,81,0)))</f>
        <v>0</v>
      </c>
      <c r="F1659" s="493">
        <f>IF($J1642="TC",0,IF($J1642="Nso",0,VLOOKUP($A1639,'Class-9'!$B$9:$EX$108,82,0)))</f>
        <v>0</v>
      </c>
      <c r="G1659" s="498">
        <f t="shared" si="168"/>
        <v>0</v>
      </c>
      <c r="H1659" s="499">
        <f>IF($J1642="TC",0,IF($J1642="Nso",0,VLOOKUP($A1639,'Class-9'!$B$9:$EX$108,84,0)))</f>
        <v>0</v>
      </c>
      <c r="I1659" s="493">
        <f>IF($J1642="TC",0,IF($J1642="Nso",0,VLOOKUP($A1639,'Class-9'!$B$9:$EX$108,85,0)))</f>
        <v>0</v>
      </c>
      <c r="J1659" s="498">
        <f t="shared" si="169"/>
        <v>0</v>
      </c>
      <c r="K1659" s="493">
        <f>IF($J1642="TC",0,IF($J1642="Nso",0,VLOOKUP($A1639,'Class-9'!$B$9:$EX$108,87,0)))</f>
        <v>0</v>
      </c>
      <c r="L1659" s="493">
        <f>IF($J1642="Nso",0,VLOOKUP($A1639,'Class-9'!$B$9:$EX$108,88,0))</f>
        <v>0</v>
      </c>
      <c r="M1659" s="498">
        <f t="shared" si="170"/>
        <v>0</v>
      </c>
      <c r="N1659" s="493">
        <f t="shared" si="171"/>
        <v>0</v>
      </c>
      <c r="O1659" s="495" t="str">
        <f>IF($J1642="TC",0,IF($J1642="Nso",0,VLOOKUP($A1639,'Class-9'!$B$9:$EX$108,94,0)))</f>
        <v/>
      </c>
    </row>
    <row r="1660" spans="1:15" ht="36" customHeight="1">
      <c r="A1660" s="1084"/>
      <c r="B1660" s="60" t="s">
        <v>79</v>
      </c>
      <c r="C1660" s="1119" t="s">
        <v>92</v>
      </c>
      <c r="D1660" s="1120"/>
      <c r="E1660" s="1121"/>
      <c r="F1660" s="1125" t="s">
        <v>93</v>
      </c>
      <c r="G1660" s="1126"/>
      <c r="H1660" s="1127" t="s">
        <v>94</v>
      </c>
      <c r="I1660" s="1128"/>
      <c r="J1660" s="1129" t="s">
        <v>47</v>
      </c>
      <c r="K1660" s="1130"/>
      <c r="L1660" s="350" t="s">
        <v>114</v>
      </c>
      <c r="M1660" s="1131" t="s">
        <v>45</v>
      </c>
      <c r="N1660" s="1132"/>
      <c r="O1660" s="61" t="s">
        <v>49</v>
      </c>
    </row>
    <row r="1661" spans="1:15" ht="36" customHeight="1" thickBot="1">
      <c r="A1661" s="1084"/>
      <c r="B1661" s="60" t="s">
        <v>79</v>
      </c>
      <c r="C1661" s="1122"/>
      <c r="D1661" s="1123"/>
      <c r="E1661" s="1124"/>
      <c r="F1661" s="1133">
        <f>IF($J1642="TC",0,IF($J1642="Nso",0,VLOOKUP($A1639,'Class-9'!$B$9:$EX$108,146,0)))</f>
        <v>0</v>
      </c>
      <c r="G1661" s="1134"/>
      <c r="H1661" s="1133">
        <f>IF($J1642="TC",0,IF($J1642="Nso",0,VLOOKUP($A1639,'Class-9'!$B$9:$EX$108,147,0)))</f>
        <v>0</v>
      </c>
      <c r="I1661" s="1134"/>
      <c r="J1661" s="1135">
        <f>IF($J1642="TC",0,IF($J1642="Nso",0,VLOOKUP($A1639,'Class-9'!$B$9:$EX$108,148,0)))</f>
        <v>0</v>
      </c>
      <c r="K1661" s="1136"/>
      <c r="L1661" s="349" t="str">
        <f>IF($J1642="TC",0,IF($J1642="Nso",0,VLOOKUP($A1639,'Class-9'!$B$9:$EX$108,149,0)))</f>
        <v/>
      </c>
      <c r="M1661" s="1137" t="str">
        <f>IF($J1642="TC","TC",IF($J1642="Nso","NSO",VLOOKUP($A1639,'Class-9'!$B$9:$EX$108,150,0)))</f>
        <v/>
      </c>
      <c r="N1661" s="1138"/>
      <c r="O1661" s="123" t="str">
        <f>IF($J1642="Nso",0,VLOOKUP($A1639,'Class-9'!$B$9:$EX$108,152,0))</f>
        <v/>
      </c>
    </row>
    <row r="1662" spans="1:15" ht="36" customHeight="1">
      <c r="A1662" s="1084"/>
      <c r="B1662" s="60" t="s">
        <v>79</v>
      </c>
      <c r="C1662" s="1186" t="s">
        <v>65</v>
      </c>
      <c r="D1662" s="1187"/>
      <c r="E1662" s="1187"/>
      <c r="F1662" s="1187"/>
      <c r="G1662" s="1187"/>
      <c r="H1662" s="1188"/>
      <c r="I1662" s="1189" t="s">
        <v>66</v>
      </c>
      <c r="J1662" s="1190"/>
      <c r="K1662" s="1190"/>
      <c r="L1662" s="124">
        <f>VLOOKUP($A1639,'Class-9'!$B$9:$EX$108,143,0)</f>
        <v>0</v>
      </c>
      <c r="M1662" s="1191" t="s">
        <v>126</v>
      </c>
      <c r="N1662" s="1192"/>
      <c r="O1662" s="1193"/>
    </row>
    <row r="1663" spans="1:15" ht="36" customHeight="1" thickBot="1">
      <c r="A1663" s="1084"/>
      <c r="B1663" s="60" t="s">
        <v>79</v>
      </c>
      <c r="C1663" s="1194" t="s">
        <v>60</v>
      </c>
      <c r="D1663" s="1195"/>
      <c r="E1663" s="1195"/>
      <c r="F1663" s="1196" t="s">
        <v>197</v>
      </c>
      <c r="G1663" s="1196"/>
      <c r="H1663" s="351" t="s">
        <v>53</v>
      </c>
      <c r="I1663" s="1197" t="s">
        <v>67</v>
      </c>
      <c r="J1663" s="1198"/>
      <c r="K1663" s="1198"/>
      <c r="L1663" s="174">
        <f>VLOOKUP($A1639,'Class-9'!$B$9:$EX$108,144,0)</f>
        <v>0</v>
      </c>
      <c r="M1663" s="1199" t="str">
        <f>IF($J1642="TC",0,IF($J1642="Nso",0,VLOOKUP($A1639,'Class-9'!$B$9:$EX$108,145,0)))</f>
        <v/>
      </c>
      <c r="N1663" s="1200"/>
      <c r="O1663" s="1201"/>
    </row>
    <row r="1664" spans="1:15" ht="36" customHeight="1">
      <c r="A1664" s="1084"/>
      <c r="B1664" s="60" t="s">
        <v>79</v>
      </c>
      <c r="C1664" s="1194"/>
      <c r="D1664" s="1195"/>
      <c r="E1664" s="1195"/>
      <c r="F1664" s="1196"/>
      <c r="G1664" s="1196"/>
      <c r="H1664" s="490" t="s">
        <v>203</v>
      </c>
      <c r="I1664" s="1202" t="s">
        <v>68</v>
      </c>
      <c r="J1664" s="1203"/>
      <c r="K1664" s="1203"/>
      <c r="L1664" s="1204">
        <f>IF($J1642="TC","Transferred",IF($J1642="Nso","NameSeparated",VLOOKUP($A1639,'Class-9'!$B$9:$EX$108,153,0)))</f>
        <v>0</v>
      </c>
      <c r="M1664" s="1204"/>
      <c r="N1664" s="1204"/>
      <c r="O1664" s="1205"/>
    </row>
    <row r="1665" spans="1:15" s="489" customFormat="1" ht="28.5" customHeight="1">
      <c r="A1665" s="1084"/>
      <c r="B1665" s="488" t="s">
        <v>79</v>
      </c>
      <c r="C1665" s="1242" t="str">
        <f>'Class-9'!$CR$3</f>
        <v>Foundation Of Information Tech.</v>
      </c>
      <c r="D1665" s="1243"/>
      <c r="E1665" s="1244"/>
      <c r="F1665" s="1245" t="str">
        <f>IF($J1642="TC",0,IF($J1642="Nso",0,VLOOKUP($A1639,'Class-9'!$B$9:$GA$108,170,0)))</f>
        <v>0/200</v>
      </c>
      <c r="G1665" s="1245"/>
      <c r="H1665" s="491">
        <f>IF($J1642="TC",0,IF($J1642="Nso",0,VLOOKUP($A1639,'Class-9'!$B$9:$GA$108,106,0)))</f>
        <v>0</v>
      </c>
      <c r="I1665" s="1170" t="s">
        <v>81</v>
      </c>
      <c r="J1665" s="1171"/>
      <c r="K1665" s="1171"/>
      <c r="L1665" s="1172">
        <f>'Class-9'!$T$2</f>
        <v>44676</v>
      </c>
      <c r="M1665" s="1173"/>
      <c r="N1665" s="1173"/>
      <c r="O1665" s="1174"/>
    </row>
    <row r="1666" spans="1:15" s="489" customFormat="1" ht="28.5" customHeight="1">
      <c r="A1666" s="1084"/>
      <c r="B1666" s="488" t="s">
        <v>79</v>
      </c>
      <c r="C1666" s="1175" t="str">
        <f>'Class-9'!$DD$3</f>
        <v>Health &amp; Phy. Edu.</v>
      </c>
      <c r="D1666" s="1169"/>
      <c r="E1666" s="1169"/>
      <c r="F1666" s="1263" t="str">
        <f>IF($J1642="TC",0,IF($J1642="Nso",0,VLOOKUP($A1639,'Class-9'!$B$9:$GA$108,174,0)))</f>
        <v>0/200</v>
      </c>
      <c r="G1666" s="1264"/>
      <c r="H1666" s="491">
        <f>IF($J1642="TC",0,IF($J1642="Nso",0,VLOOKUP($A1639,'Class-9'!$B$9:$GA$108,118,0)))</f>
        <v>0</v>
      </c>
      <c r="I1666" s="1178"/>
      <c r="J1666" s="1179"/>
      <c r="K1666" s="1179"/>
      <c r="L1666" s="1179"/>
      <c r="M1666" s="1179"/>
      <c r="N1666" s="1179"/>
      <c r="O1666" s="1180"/>
    </row>
    <row r="1667" spans="1:15" s="489" customFormat="1" ht="28.5" customHeight="1">
      <c r="A1667" s="1084"/>
      <c r="B1667" s="488" t="s">
        <v>79</v>
      </c>
      <c r="C1667" s="1184" t="str">
        <f>'Class-9'!$DP$3</f>
        <v>S.U.P.W.</v>
      </c>
      <c r="D1667" s="1185"/>
      <c r="E1667" s="1185"/>
      <c r="F1667" s="1263" t="str">
        <f>IF($J1642="TC",0,IF($J1642="Nso",0,VLOOKUP($A1639,'Class-9'!$B$9:$GA$108,178,0)))</f>
        <v>0/100</v>
      </c>
      <c r="G1667" s="1264"/>
      <c r="H1667" s="491">
        <f>IF($J1642="TC",0,IF($J1642="Nso",0,VLOOKUP($A1639,'Class-9'!$B$9:$GA$108,124,0)))</f>
        <v>0</v>
      </c>
      <c r="I1667" s="1181"/>
      <c r="J1667" s="1182"/>
      <c r="K1667" s="1182"/>
      <c r="L1667" s="1182"/>
      <c r="M1667" s="1182"/>
      <c r="N1667" s="1182"/>
      <c r="O1667" s="1183"/>
    </row>
    <row r="1668" spans="1:15" s="489" customFormat="1" ht="28.5" customHeight="1">
      <c r="A1668" s="1084"/>
      <c r="B1668" s="488"/>
      <c r="C1668" s="1184" t="str">
        <f>'Class-9'!$DV$3</f>
        <v>ART EDUCATION</v>
      </c>
      <c r="D1668" s="1185"/>
      <c r="E1668" s="1185"/>
      <c r="F1668" s="1263" t="str">
        <f>IF($J1641="TC",0,IF($J1641="Nso",0,VLOOKUP($A1639,'Class-9'!$B$9:$GA$108,182,0)))</f>
        <v>0/100</v>
      </c>
      <c r="G1668" s="1264"/>
      <c r="H1668" s="491">
        <f>IF($J1641="TC",0,IF($J1641="Nso",0,VLOOKUP($A1639,'Class-9'!$B$9:$GA$108,130,0)))</f>
        <v>0</v>
      </c>
      <c r="I1668" s="1237" t="s">
        <v>95</v>
      </c>
      <c r="J1668" s="1221"/>
      <c r="K1668" s="1221"/>
      <c r="L1668" s="1221"/>
      <c r="M1668" s="1221"/>
      <c r="N1668" s="1221"/>
      <c r="O1668" s="1222"/>
    </row>
    <row r="1669" spans="1:15" s="489" customFormat="1" ht="28.5" customHeight="1" thickBot="1">
      <c r="A1669" s="1084"/>
      <c r="B1669" s="488" t="s">
        <v>79</v>
      </c>
      <c r="C1669" s="1238" t="str">
        <f>'Class-9'!$EB$3</f>
        <v>H &amp; C RAJ</v>
      </c>
      <c r="D1669" s="1239"/>
      <c r="E1669" s="1239"/>
      <c r="F1669" s="1251" t="str">
        <f>IF($J1642="TC",0,IF($J1642="Nso",0,VLOOKUP($A1639,'Class-9'!$B$9:$GZ$108,186,0)))</f>
        <v>0/200</v>
      </c>
      <c r="G1669" s="1252"/>
      <c r="H1669" s="492">
        <f>IF($J1642="TC",0,IF($J1642="Nso",0,VLOOKUP($A1639,'Class-9'!$B$9:$GAZ$108,142,0)))</f>
        <v>0</v>
      </c>
      <c r="I1669" s="1237" t="s">
        <v>74</v>
      </c>
      <c r="J1669" s="1221"/>
      <c r="K1669" s="1221"/>
      <c r="L1669" s="1221"/>
      <c r="M1669" s="1221"/>
      <c r="N1669" s="1221"/>
      <c r="O1669" s="1222"/>
    </row>
    <row r="1670" spans="1:15" ht="28.5" customHeight="1">
      <c r="A1670" s="1084"/>
      <c r="B1670" s="49" t="s">
        <v>79</v>
      </c>
      <c r="C1670" s="1209" t="s">
        <v>205</v>
      </c>
      <c r="D1670" s="1210"/>
      <c r="E1670" s="1211"/>
      <c r="F1670" s="1253" t="s">
        <v>206</v>
      </c>
      <c r="G1670" s="1254"/>
      <c r="H1670" s="500" t="s">
        <v>34</v>
      </c>
      <c r="I1670" s="1220" t="s">
        <v>75</v>
      </c>
      <c r="J1670" s="1221"/>
      <c r="K1670" s="1221"/>
      <c r="L1670" s="1221"/>
      <c r="M1670" s="1221"/>
      <c r="N1670" s="1221"/>
      <c r="O1670" s="1222"/>
    </row>
    <row r="1671" spans="1:15" ht="28.5" customHeight="1">
      <c r="A1671" s="1084"/>
      <c r="B1671" s="49" t="s">
        <v>79</v>
      </c>
      <c r="C1671" s="1212"/>
      <c r="D1671" s="1213"/>
      <c r="E1671" s="1214"/>
      <c r="F1671" s="1246" t="s">
        <v>207</v>
      </c>
      <c r="G1671" s="1247"/>
      <c r="H1671" s="501" t="s">
        <v>204</v>
      </c>
      <c r="I1671" s="1225" t="s">
        <v>76</v>
      </c>
      <c r="J1671" s="1226"/>
      <c r="K1671" s="1226"/>
      <c r="L1671" s="1226"/>
      <c r="M1671" s="1226"/>
      <c r="N1671" s="1226"/>
      <c r="O1671" s="1227"/>
    </row>
    <row r="1672" spans="1:15" ht="28.5" customHeight="1">
      <c r="A1672" s="1084"/>
      <c r="B1672" s="49" t="s">
        <v>79</v>
      </c>
      <c r="C1672" s="1212"/>
      <c r="D1672" s="1213"/>
      <c r="E1672" s="1214"/>
      <c r="F1672" s="1246" t="s">
        <v>211</v>
      </c>
      <c r="G1672" s="1247"/>
      <c r="H1672" s="501" t="s">
        <v>69</v>
      </c>
      <c r="I1672" s="1228"/>
      <c r="J1672" s="1229"/>
      <c r="K1672" s="1229"/>
      <c r="L1672" s="1229"/>
      <c r="M1672" s="1229"/>
      <c r="N1672" s="1229"/>
      <c r="O1672" s="1230"/>
    </row>
    <row r="1673" spans="1:15" ht="28.5" customHeight="1">
      <c r="A1673" s="1084"/>
      <c r="B1673" s="49" t="s">
        <v>79</v>
      </c>
      <c r="C1673" s="1212"/>
      <c r="D1673" s="1213"/>
      <c r="E1673" s="1214"/>
      <c r="F1673" s="1246" t="s">
        <v>212</v>
      </c>
      <c r="G1673" s="1247"/>
      <c r="H1673" s="501" t="s">
        <v>70</v>
      </c>
      <c r="I1673" s="1228"/>
      <c r="J1673" s="1229"/>
      <c r="K1673" s="1229"/>
      <c r="L1673" s="1229"/>
      <c r="M1673" s="1229"/>
      <c r="N1673" s="1229"/>
      <c r="O1673" s="1230"/>
    </row>
    <row r="1674" spans="1:15" ht="28.5" customHeight="1">
      <c r="A1674" s="1084"/>
      <c r="B1674" s="49" t="s">
        <v>79</v>
      </c>
      <c r="C1674" s="1212"/>
      <c r="D1674" s="1213"/>
      <c r="E1674" s="1214"/>
      <c r="F1674" s="1246" t="s">
        <v>125</v>
      </c>
      <c r="G1674" s="1247"/>
      <c r="H1674" s="501" t="s">
        <v>72</v>
      </c>
      <c r="I1674" s="1231" t="s">
        <v>96</v>
      </c>
      <c r="J1674" s="1232"/>
      <c r="K1674" s="1232"/>
      <c r="L1674" s="1232"/>
      <c r="M1674" s="1232"/>
      <c r="N1674" s="1232"/>
      <c r="O1674" s="1233"/>
    </row>
    <row r="1675" spans="1:15" ht="28.5" customHeight="1" thickBot="1">
      <c r="A1675" s="1084"/>
      <c r="B1675" s="62" t="s">
        <v>79</v>
      </c>
      <c r="C1675" s="1215"/>
      <c r="D1675" s="1216"/>
      <c r="E1675" s="1217"/>
      <c r="F1675" s="1248" t="s">
        <v>208</v>
      </c>
      <c r="G1675" s="1249"/>
      <c r="H1675" s="502" t="s">
        <v>71</v>
      </c>
      <c r="I1675" s="1234"/>
      <c r="J1675" s="1235"/>
      <c r="K1675" s="1235"/>
      <c r="L1675" s="1235"/>
      <c r="M1675" s="1235"/>
      <c r="N1675" s="1235"/>
      <c r="O1675" s="1236"/>
    </row>
    <row r="1676" spans="1:15" ht="117.75" customHeight="1" thickTop="1">
      <c r="A1676" s="1250"/>
      <c r="B1676" s="1250"/>
      <c r="C1676" s="1250"/>
      <c r="D1676" s="1250"/>
      <c r="E1676" s="1250"/>
      <c r="F1676" s="1250"/>
      <c r="G1676" s="1250"/>
      <c r="H1676" s="1250"/>
      <c r="I1676" s="1250"/>
      <c r="J1676" s="1250"/>
      <c r="K1676" s="1250"/>
      <c r="L1676" s="1250"/>
      <c r="M1676" s="1250"/>
      <c r="N1676" s="1250"/>
      <c r="O1676" s="1250"/>
    </row>
    <row r="1677" spans="1:15">
      <c r="B1677" s="505"/>
      <c r="C1677" s="506"/>
      <c r="D1677" s="506"/>
      <c r="E1677" s="506"/>
      <c r="F1677" s="506"/>
      <c r="G1677" s="506"/>
      <c r="H1677" s="506"/>
      <c r="I1677" s="506"/>
      <c r="J1677" s="506"/>
      <c r="K1677" s="506"/>
      <c r="L1677" s="506"/>
      <c r="M1677" s="506"/>
      <c r="N1677" s="506"/>
      <c r="O1677" s="506"/>
    </row>
    <row r="1678" spans="1:15" ht="24.75" customHeight="1" thickBot="1">
      <c r="A1678" s="504">
        <f>A1639+1</f>
        <v>44</v>
      </c>
      <c r="B1678" s="1083" t="s">
        <v>56</v>
      </c>
      <c r="C1678" s="1083"/>
      <c r="D1678" s="1083"/>
      <c r="E1678" s="1083"/>
      <c r="F1678" s="1083"/>
      <c r="G1678" s="1083"/>
      <c r="H1678" s="1083"/>
      <c r="I1678" s="1083"/>
      <c r="J1678" s="1083"/>
      <c r="K1678" s="1083"/>
      <c r="L1678" s="1083"/>
      <c r="M1678" s="1083"/>
      <c r="N1678" s="1083"/>
      <c r="O1678" s="1083"/>
    </row>
    <row r="1679" spans="1:15" ht="68.25" customHeight="1" thickTop="1">
      <c r="A1679" s="1084"/>
      <c r="B1679" s="1085"/>
      <c r="C1679" s="1086"/>
      <c r="D1679" s="1089" t="str">
        <f>Master!$E$8</f>
        <v>Govt. Sr. Secondary School Raimalwada</v>
      </c>
      <c r="E1679" s="1090"/>
      <c r="F1679" s="1090"/>
      <c r="G1679" s="1090"/>
      <c r="H1679" s="1090"/>
      <c r="I1679" s="1090"/>
      <c r="J1679" s="1090"/>
      <c r="K1679" s="1090"/>
      <c r="L1679" s="1090"/>
      <c r="M1679" s="1090"/>
      <c r="N1679" s="1090"/>
      <c r="O1679" s="1091"/>
    </row>
    <row r="1680" spans="1:15" ht="36" customHeight="1" thickBot="1">
      <c r="A1680" s="1084"/>
      <c r="B1680" s="1087"/>
      <c r="C1680" s="1088"/>
      <c r="D1680" s="1092" t="str">
        <f>Master!$E$11</f>
        <v>P.S.-Bapini (Jodhpur)</v>
      </c>
      <c r="E1680" s="1093"/>
      <c r="F1680" s="1093"/>
      <c r="G1680" s="1093"/>
      <c r="H1680" s="1093"/>
      <c r="I1680" s="1093"/>
      <c r="J1680" s="1093"/>
      <c r="K1680" s="1093"/>
      <c r="L1680" s="1093"/>
      <c r="M1680" s="1093"/>
      <c r="N1680" s="1093"/>
      <c r="O1680" s="1094"/>
    </row>
    <row r="1681" spans="1:16" ht="36" customHeight="1">
      <c r="A1681" s="1084"/>
      <c r="B1681" s="352"/>
      <c r="C1681" s="1095" t="s">
        <v>188</v>
      </c>
      <c r="D1681" s="1096"/>
      <c r="E1681" s="1096"/>
      <c r="F1681" s="1096"/>
      <c r="G1681" s="1097"/>
      <c r="H1681" s="1104" t="s">
        <v>161</v>
      </c>
      <c r="I1681" s="1104"/>
      <c r="J1681" s="1107">
        <f>VLOOKUP($A1678,'Class-9'!$B$9:$K$108,6)</f>
        <v>0</v>
      </c>
      <c r="K1681" s="1108"/>
      <c r="L1681" s="1113" t="s">
        <v>77</v>
      </c>
      <c r="M1681" s="1114"/>
      <c r="N1681" s="1115" t="str">
        <f>Master!$E$14</f>
        <v>08151106901</v>
      </c>
      <c r="O1681" s="1116"/>
    </row>
    <row r="1682" spans="1:16" ht="36" customHeight="1">
      <c r="A1682" s="1084"/>
      <c r="B1682" s="47"/>
      <c r="C1682" s="1098"/>
      <c r="D1682" s="1099"/>
      <c r="E1682" s="1099"/>
      <c r="F1682" s="1099"/>
      <c r="G1682" s="1100"/>
      <c r="H1682" s="1105"/>
      <c r="I1682" s="1105"/>
      <c r="J1682" s="1109"/>
      <c r="K1682" s="1110"/>
      <c r="L1682" s="1071" t="s">
        <v>73</v>
      </c>
      <c r="M1682" s="1072"/>
      <c r="N1682" s="1072"/>
      <c r="O1682" s="1073"/>
      <c r="P1682" s="165" t="s">
        <v>196</v>
      </c>
    </row>
    <row r="1683" spans="1:16" ht="36" customHeight="1" thickBot="1">
      <c r="A1683" s="1084"/>
      <c r="B1683" s="47"/>
      <c r="C1683" s="1101"/>
      <c r="D1683" s="1102"/>
      <c r="E1683" s="1102"/>
      <c r="F1683" s="1102"/>
      <c r="G1683" s="1103"/>
      <c r="H1683" s="1106"/>
      <c r="I1683" s="1106"/>
      <c r="J1683" s="1111"/>
      <c r="K1683" s="1112"/>
      <c r="L1683" s="1074" t="s">
        <v>57</v>
      </c>
      <c r="M1683" s="1075"/>
      <c r="N1683" s="1076" t="str">
        <f>Master!$E$6</f>
        <v>2021-22</v>
      </c>
      <c r="O1683" s="1077"/>
    </row>
    <row r="1684" spans="1:16" ht="42.75" customHeight="1">
      <c r="A1684" s="1084"/>
      <c r="B1684" s="49" t="s">
        <v>79</v>
      </c>
      <c r="C1684" s="1255" t="s">
        <v>22</v>
      </c>
      <c r="D1684" s="1256"/>
      <c r="E1684" s="1256"/>
      <c r="F1684" s="1257"/>
      <c r="G1684" s="485" t="s">
        <v>186</v>
      </c>
      <c r="H1684" s="1258">
        <f>VLOOKUP($A1678,'Class-9'!$B$9:$EX$108,4,0)</f>
        <v>0</v>
      </c>
      <c r="I1684" s="1258"/>
      <c r="J1684" s="1258"/>
      <c r="K1684" s="1258"/>
      <c r="L1684" s="1258"/>
      <c r="M1684" s="1258"/>
      <c r="N1684" s="1258"/>
      <c r="O1684" s="1259"/>
    </row>
    <row r="1685" spans="1:16" ht="42.75" customHeight="1">
      <c r="A1685" s="1084"/>
      <c r="B1685" s="49" t="s">
        <v>79</v>
      </c>
      <c r="C1685" s="1260" t="s">
        <v>24</v>
      </c>
      <c r="D1685" s="1261"/>
      <c r="E1685" s="1261"/>
      <c r="F1685" s="1262"/>
      <c r="G1685" s="486" t="s">
        <v>186</v>
      </c>
      <c r="H1685" s="1265">
        <f>VLOOKUP($A1678,'Class-9'!$B$9:$EX$108,7,0)</f>
        <v>0</v>
      </c>
      <c r="I1685" s="1265"/>
      <c r="J1685" s="1265"/>
      <c r="K1685" s="1265"/>
      <c r="L1685" s="1265"/>
      <c r="M1685" s="1265"/>
      <c r="N1685" s="1265"/>
      <c r="O1685" s="1266"/>
    </row>
    <row r="1686" spans="1:16" ht="42.75" customHeight="1">
      <c r="A1686" s="1084"/>
      <c r="B1686" s="49" t="s">
        <v>79</v>
      </c>
      <c r="C1686" s="1260" t="s">
        <v>25</v>
      </c>
      <c r="D1686" s="1261"/>
      <c r="E1686" s="1261"/>
      <c r="F1686" s="1262"/>
      <c r="G1686" s="486" t="s">
        <v>186</v>
      </c>
      <c r="H1686" s="1265">
        <f>VLOOKUP($A1678,'Class-9'!$B$9:$EX$108,8,0)</f>
        <v>0</v>
      </c>
      <c r="I1686" s="1265"/>
      <c r="J1686" s="1265"/>
      <c r="K1686" s="1265"/>
      <c r="L1686" s="1265"/>
      <c r="M1686" s="1265"/>
      <c r="N1686" s="1265"/>
      <c r="O1686" s="1266"/>
    </row>
    <row r="1687" spans="1:16" ht="42.75" customHeight="1">
      <c r="A1687" s="1084"/>
      <c r="B1687" s="49" t="s">
        <v>79</v>
      </c>
      <c r="C1687" s="1260" t="s">
        <v>58</v>
      </c>
      <c r="D1687" s="1261"/>
      <c r="E1687" s="1261"/>
      <c r="F1687" s="1262"/>
      <c r="G1687" s="486" t="s">
        <v>186</v>
      </c>
      <c r="H1687" s="1265">
        <f>VLOOKUP($A1678,'Class-9'!$B$9:$EX$108,9,0)</f>
        <v>0</v>
      </c>
      <c r="I1687" s="1265"/>
      <c r="J1687" s="1265"/>
      <c r="K1687" s="1265"/>
      <c r="L1687" s="1265"/>
      <c r="M1687" s="1265"/>
      <c r="N1687" s="1265"/>
      <c r="O1687" s="1266"/>
    </row>
    <row r="1688" spans="1:16" ht="42.75" customHeight="1">
      <c r="A1688" s="1084"/>
      <c r="B1688" s="49" t="s">
        <v>79</v>
      </c>
      <c r="C1688" s="1260" t="s">
        <v>59</v>
      </c>
      <c r="D1688" s="1261"/>
      <c r="E1688" s="1261"/>
      <c r="F1688" s="1262"/>
      <c r="G1688" s="486" t="s">
        <v>186</v>
      </c>
      <c r="H1688" s="1281" t="str">
        <f>CONCATENATE('Class-9'!$G$4,'Class-9'!$J$4)</f>
        <v>9(A)</v>
      </c>
      <c r="I1688" s="1265"/>
      <c r="J1688" s="1265"/>
      <c r="K1688" s="1265"/>
      <c r="L1688" s="1265"/>
      <c r="M1688" s="1265"/>
      <c r="N1688" s="1265"/>
      <c r="O1688" s="1266"/>
    </row>
    <row r="1689" spans="1:16" ht="42.75" customHeight="1" thickBot="1">
      <c r="A1689" s="1084"/>
      <c r="B1689" s="49" t="s">
        <v>79</v>
      </c>
      <c r="C1689" s="1282" t="s">
        <v>27</v>
      </c>
      <c r="D1689" s="1283"/>
      <c r="E1689" s="1283"/>
      <c r="F1689" s="1284"/>
      <c r="G1689" s="487" t="s">
        <v>186</v>
      </c>
      <c r="H1689" s="1285">
        <f>VLOOKUP($A1678,'Class-9'!$B$9:$EX$108,10,0)</f>
        <v>0</v>
      </c>
      <c r="I1689" s="1285"/>
      <c r="J1689" s="1285"/>
      <c r="K1689" s="1285"/>
      <c r="L1689" s="1285"/>
      <c r="M1689" s="1285"/>
      <c r="N1689" s="1285"/>
      <c r="O1689" s="1286"/>
    </row>
    <row r="1690" spans="1:16" ht="42.75" customHeight="1">
      <c r="A1690" s="1084"/>
      <c r="B1690" s="60" t="s">
        <v>79</v>
      </c>
      <c r="C1690" s="1287" t="s">
        <v>60</v>
      </c>
      <c r="D1690" s="1288"/>
      <c r="E1690" s="1267" t="s">
        <v>83</v>
      </c>
      <c r="F1690" s="1267" t="s">
        <v>84</v>
      </c>
      <c r="G1690" s="1274" t="s">
        <v>33</v>
      </c>
      <c r="H1690" s="1276" t="s">
        <v>61</v>
      </c>
      <c r="I1690" s="1276"/>
      <c r="J1690" s="1277"/>
      <c r="K1690" s="1278" t="s">
        <v>100</v>
      </c>
      <c r="L1690" s="1279"/>
      <c r="M1690" s="1280"/>
      <c r="N1690" s="1267" t="s">
        <v>91</v>
      </c>
      <c r="O1690" s="1269" t="s">
        <v>209</v>
      </c>
    </row>
    <row r="1691" spans="1:16" ht="42.75" customHeight="1">
      <c r="A1691" s="1084"/>
      <c r="B1691" s="60"/>
      <c r="C1691" s="1289"/>
      <c r="D1691" s="1290"/>
      <c r="E1691" s="1268"/>
      <c r="F1691" s="1268"/>
      <c r="G1691" s="1275"/>
      <c r="H1691" s="479" t="s">
        <v>32</v>
      </c>
      <c r="I1691" s="480" t="s">
        <v>199</v>
      </c>
      <c r="J1691" s="481" t="s">
        <v>33</v>
      </c>
      <c r="K1691" s="479" t="s">
        <v>32</v>
      </c>
      <c r="L1691" s="480" t="s">
        <v>199</v>
      </c>
      <c r="M1691" s="481" t="s">
        <v>33</v>
      </c>
      <c r="N1691" s="1268"/>
      <c r="O1691" s="1270"/>
    </row>
    <row r="1692" spans="1:16" ht="42.75" customHeight="1" thickBot="1">
      <c r="A1692" s="1084"/>
      <c r="B1692" s="60" t="s">
        <v>79</v>
      </c>
      <c r="C1692" s="1272" t="s">
        <v>62</v>
      </c>
      <c r="D1692" s="1273"/>
      <c r="E1692" s="346">
        <f>'Class-9'!$L$7</f>
        <v>20</v>
      </c>
      <c r="F1692" s="346">
        <f>'Class-9'!$M$7</f>
        <v>20</v>
      </c>
      <c r="G1692" s="348">
        <f>SUM(E1692:F1692)</f>
        <v>40</v>
      </c>
      <c r="H1692" s="346">
        <f>'Class-9'!$O$7</f>
        <v>48</v>
      </c>
      <c r="I1692" s="346">
        <f>'Class-9'!$P$7</f>
        <v>12</v>
      </c>
      <c r="J1692" s="348">
        <f>SUM(H1692:I1692)</f>
        <v>60</v>
      </c>
      <c r="K1692" s="346">
        <f>'Class-9'!$R$7</f>
        <v>80</v>
      </c>
      <c r="L1692" s="346">
        <f>'Class-9'!$S$7</f>
        <v>20</v>
      </c>
      <c r="M1692" s="348">
        <f>SUM(K1692:L1692)</f>
        <v>100</v>
      </c>
      <c r="N1692" s="191">
        <f>SUM(G1692,J1692,M1692)</f>
        <v>200</v>
      </c>
      <c r="O1692" s="1271"/>
    </row>
    <row r="1693" spans="1:16" ht="42.75" customHeight="1">
      <c r="A1693" s="1084"/>
      <c r="B1693" s="60" t="s">
        <v>79</v>
      </c>
      <c r="C1693" s="1141" t="str">
        <f>'Class-9'!$L$3</f>
        <v>HINDI</v>
      </c>
      <c r="D1693" s="1142"/>
      <c r="E1693" s="493">
        <f>IF($J1681="TC",0,IF($J1681="Nso",0,VLOOKUP($A1678,'Class-9'!$B$9:$EX$108,11,0)))</f>
        <v>0</v>
      </c>
      <c r="F1693" s="493">
        <f>IF($J1681="TC",0,IF($J1681="Nso",0,VLOOKUP($A1678,'Class-9'!$B$9:$EX$108,12,0)))</f>
        <v>0</v>
      </c>
      <c r="G1693" s="494">
        <f>E1693+F1693</f>
        <v>0</v>
      </c>
      <c r="H1693" s="493">
        <f>IF($J1681="TC",0,IF($J1681="Nso",0,VLOOKUP($A1678,'Class-9'!$B$9:$EX$108,14,0)))</f>
        <v>0</v>
      </c>
      <c r="I1693" s="493">
        <f>IF($J1681="TC",0,IF($J1681="Nso",0,VLOOKUP($A1678,'Class-9'!$B$9:$EX$108,15,0)))</f>
        <v>0</v>
      </c>
      <c r="J1693" s="494">
        <f>H1693+I1693</f>
        <v>0</v>
      </c>
      <c r="K1693" s="493">
        <f>IF($J1681="TC",0,IF($J1681="Nso",0,VLOOKUP($A1678,'Class-9'!$B$9:$EX$108,17,0)))</f>
        <v>0</v>
      </c>
      <c r="L1693" s="493">
        <f>IF($J1681="Nso",0,VLOOKUP($A1678,'Class-9'!$B$9:$EX$108,18,0))</f>
        <v>0</v>
      </c>
      <c r="M1693" s="494">
        <f>K1693+L1693</f>
        <v>0</v>
      </c>
      <c r="N1693" s="493">
        <f>G1693+J1693+M1693</f>
        <v>0</v>
      </c>
      <c r="O1693" s="495" t="str">
        <f>IF($J1681="TC",0,IF($J1681="Nso",0,VLOOKUP($A1678,'Class-9'!$B$9:$EX$108,24,0)))</f>
        <v/>
      </c>
    </row>
    <row r="1694" spans="1:16" ht="42.75" customHeight="1">
      <c r="A1694" s="1084"/>
      <c r="B1694" s="60" t="s">
        <v>79</v>
      </c>
      <c r="C1694" s="1143" t="str">
        <f>'Class-9'!$Z$3</f>
        <v>ENGLISH</v>
      </c>
      <c r="D1694" s="1144"/>
      <c r="E1694" s="493">
        <f>IF($J1681="TC",0,IF($J1681="Nso",0,VLOOKUP($A1678,'Class-9'!$B$9:$EX$108,25,0)))</f>
        <v>0</v>
      </c>
      <c r="F1694" s="493">
        <f>IF($J1681="TC",0,IF($J1681="Nso",0,VLOOKUP($A1678,'Class-9'!$B$9:$EX$108,26,0)))</f>
        <v>0</v>
      </c>
      <c r="G1694" s="496">
        <f t="shared" ref="G1694:G1698" si="172">E1694+F1694</f>
        <v>0</v>
      </c>
      <c r="H1694" s="497">
        <f>IF($J1681="TC",0,IF($J1681="Nso",0,VLOOKUP($A1678,'Class-9'!$B$9:$EX$108,28,0)))</f>
        <v>0</v>
      </c>
      <c r="I1694" s="493">
        <f>IF($J1681="TC",0,IF($J1681="Nso",0,VLOOKUP($A1678,'Class-9'!$B$9:$EX$108,29,0)))</f>
        <v>0</v>
      </c>
      <c r="J1694" s="496">
        <f t="shared" ref="J1694:J1698" si="173">H1694+I1694</f>
        <v>0</v>
      </c>
      <c r="K1694" s="493">
        <f>IF($J1681="TC",0,IF($J1681="Nso",0,VLOOKUP($A1678,'Class-9'!$B$9:$EX$108,31,0)))</f>
        <v>0</v>
      </c>
      <c r="L1694" s="493">
        <f>IF($J1681="Nso",0,VLOOKUP($A1678,'Class-9'!$B$9:$EX$108,32,0))</f>
        <v>0</v>
      </c>
      <c r="M1694" s="496">
        <f t="shared" ref="M1694:M1698" si="174">K1694+L1694</f>
        <v>0</v>
      </c>
      <c r="N1694" s="493">
        <f t="shared" ref="N1694:N1698" si="175">G1694+J1694+M1694</f>
        <v>0</v>
      </c>
      <c r="O1694" s="495" t="str">
        <f>IF($J1681="TC",0,IF($J1681="Nso",0,VLOOKUP($A1678,'Class-9'!$B$9:$EX$108,38,0)))</f>
        <v/>
      </c>
    </row>
    <row r="1695" spans="1:16" ht="42.75" customHeight="1">
      <c r="A1695" s="1084"/>
      <c r="B1695" s="60" t="s">
        <v>79</v>
      </c>
      <c r="C1695" s="1143" t="str">
        <f>'Class-9'!$AN$3</f>
        <v>SANSKRIT</v>
      </c>
      <c r="D1695" s="1144"/>
      <c r="E1695" s="493">
        <f>IF($J1681="TC",0,IF($J1681="Nso",0,VLOOKUP($A1678,'Class-9'!$B$9:$EX$108,39,0)))</f>
        <v>0</v>
      </c>
      <c r="F1695" s="493">
        <f>IF($J1681="TC",0,IF($J1681="TC",0,IF($J1681="Nso",0,VLOOKUP($A1678,'Class-9'!$B$9:$EX$108,40,0))))</f>
        <v>0</v>
      </c>
      <c r="G1695" s="496">
        <f t="shared" si="172"/>
        <v>0</v>
      </c>
      <c r="H1695" s="497">
        <f>IF($J1681="TC",0,IF($J1681="Nso",0,VLOOKUP($A1678,'Class-9'!$B$9:$EX$108,42,0)))</f>
        <v>0</v>
      </c>
      <c r="I1695" s="493">
        <f>IF($J1681="TC",0,IF($J1681="Nso",0,VLOOKUP($A1678,'Class-9'!$B$9:$EX$108,43,0)))</f>
        <v>0</v>
      </c>
      <c r="J1695" s="496">
        <f t="shared" si="173"/>
        <v>0</v>
      </c>
      <c r="K1695" s="493">
        <f>IF($J1681="TC",0,IF($J1681="Nso",0,VLOOKUP($A1678,'Class-9'!$B$9:$EX$108,45,0)))</f>
        <v>0</v>
      </c>
      <c r="L1695" s="493">
        <f>IF($J1681="Nso",0,VLOOKUP($A1678,'Class-9'!$B$9:$EX$108,46,0))</f>
        <v>0</v>
      </c>
      <c r="M1695" s="496">
        <f t="shared" si="174"/>
        <v>0</v>
      </c>
      <c r="N1695" s="493">
        <f t="shared" si="175"/>
        <v>0</v>
      </c>
      <c r="O1695" s="495" t="str">
        <f>IF($J1681="TC",0,IF($J1681="Nso",0,VLOOKUP($A1678,'Class-9'!$B$9:$EX$108,52,0)))</f>
        <v/>
      </c>
    </row>
    <row r="1696" spans="1:16" ht="42.75" customHeight="1">
      <c r="A1696" s="1084"/>
      <c r="B1696" s="60" t="s">
        <v>79</v>
      </c>
      <c r="C1696" s="1143" t="str">
        <f>'Class-9'!$BB$3</f>
        <v>SCIENCE</v>
      </c>
      <c r="D1696" s="1144"/>
      <c r="E1696" s="493">
        <f>IF($J1681="TC",0,IF($J1681="Nso",0,VLOOKUP($A1678,'Class-9'!$B$9:$EX$108,53,0)))</f>
        <v>0</v>
      </c>
      <c r="F1696" s="493">
        <f>IF($J1681="TC",0,IF($J1681="Nso",0,VLOOKUP($A1678,'Class-9'!$B$9:$EX$108,54,0)))</f>
        <v>0</v>
      </c>
      <c r="G1696" s="496">
        <f t="shared" si="172"/>
        <v>0</v>
      </c>
      <c r="H1696" s="497">
        <f>IF($J1681="TC",0,IF($J1681="Nso",0,VLOOKUP($A1678,'Class-9'!$B$9:$EX$108,56,0)))</f>
        <v>0</v>
      </c>
      <c r="I1696" s="493">
        <f>IF($J1681="TC",0,IF($J1681="Nso",0,VLOOKUP($A1678,'Class-9'!$B$9:$EX$108,57,0)))</f>
        <v>0</v>
      </c>
      <c r="J1696" s="496">
        <f t="shared" si="173"/>
        <v>0</v>
      </c>
      <c r="K1696" s="493">
        <f>IF($J1681="TC",0,IF($J1681="Nso",0,VLOOKUP($A1678,'Class-9'!$B$9:$EX$108,59,0)))</f>
        <v>0</v>
      </c>
      <c r="L1696" s="493">
        <f>IF($J1681="Nso",0,VLOOKUP($A1678,'Class-9'!$B$9:$EX$108,60,0))</f>
        <v>0</v>
      </c>
      <c r="M1696" s="496">
        <f t="shared" si="174"/>
        <v>0</v>
      </c>
      <c r="N1696" s="493">
        <f t="shared" si="175"/>
        <v>0</v>
      </c>
      <c r="O1696" s="495" t="str">
        <f>IF($J1681="TC",0,IF($J1681="Nso",0,VLOOKUP($A1678,'Class-9'!$B$9:$EX$108,66,0)))</f>
        <v/>
      </c>
    </row>
    <row r="1697" spans="1:15" ht="42.75" customHeight="1">
      <c r="A1697" s="1084"/>
      <c r="B1697" s="60" t="s">
        <v>79</v>
      </c>
      <c r="C1697" s="1143" t="str">
        <f>'Class-9'!$BP$3</f>
        <v>MATHEMATICS</v>
      </c>
      <c r="D1697" s="1144"/>
      <c r="E1697" s="493">
        <f>IF($J1681="TC",0,IF($J1681="Nso",0,VLOOKUP($A1678,'Class-9'!$B$9:$EX$108,67,0)))</f>
        <v>0</v>
      </c>
      <c r="F1697" s="493">
        <f>IF($J1681="TC",0,IF($J1681="Nso",0,VLOOKUP($A1678,'Class-9'!$B$9:$EX$108,68,0)))</f>
        <v>0</v>
      </c>
      <c r="G1697" s="496">
        <f t="shared" si="172"/>
        <v>0</v>
      </c>
      <c r="H1697" s="497">
        <f>IF($J1681="TC",0,IF($J1681="Nso",0,VLOOKUP($A1678,'Class-9'!$B$9:$EX$108,70,0)))</f>
        <v>0</v>
      </c>
      <c r="I1697" s="493">
        <f>IF($J1681="TC",0,IF($J1681="Nso",0,VLOOKUP($A1678,'Class-9'!$B$9:$EX$108,71,0)))</f>
        <v>0</v>
      </c>
      <c r="J1697" s="496">
        <f t="shared" si="173"/>
        <v>0</v>
      </c>
      <c r="K1697" s="493">
        <f>IF($J1681="TC",0,IF($J1681="Nso",0,VLOOKUP($A1678,'Class-9'!$B$9:$EX$108,73,0)))</f>
        <v>0</v>
      </c>
      <c r="L1697" s="493">
        <f>IF($J1681="Nso",0,VLOOKUP($A1678,'Class-9'!$B$9:$EX$108,74,0))</f>
        <v>0</v>
      </c>
      <c r="M1697" s="496">
        <f t="shared" si="174"/>
        <v>0</v>
      </c>
      <c r="N1697" s="493">
        <f t="shared" si="175"/>
        <v>0</v>
      </c>
      <c r="O1697" s="495" t="str">
        <f>IF($J1681="TC",0,IF($J1681="Nso",0,VLOOKUP($A1678,'Class-9'!$B$9:$EX$108,80,0)))</f>
        <v/>
      </c>
    </row>
    <row r="1698" spans="1:15" ht="42.75" customHeight="1" thickBot="1">
      <c r="A1698" s="1084"/>
      <c r="B1698" s="60" t="s">
        <v>79</v>
      </c>
      <c r="C1698" s="1117" t="str">
        <f>'Class-9'!$CD$3</f>
        <v>SOCIAL SCIENCE</v>
      </c>
      <c r="D1698" s="1118"/>
      <c r="E1698" s="493">
        <f>IF($J1681="TC",0,IF($J1681="Nso",0,VLOOKUP($A1678,'Class-9'!$B$9:$EX$108,81,0)))</f>
        <v>0</v>
      </c>
      <c r="F1698" s="493">
        <f>IF($J1681="TC",0,IF($J1681="Nso",0,VLOOKUP($A1678,'Class-9'!$B$9:$EX$108,82,0)))</f>
        <v>0</v>
      </c>
      <c r="G1698" s="498">
        <f t="shared" si="172"/>
        <v>0</v>
      </c>
      <c r="H1698" s="499">
        <f>IF($J1681="TC",0,IF($J1681="Nso",0,VLOOKUP($A1678,'Class-9'!$B$9:$EX$108,84,0)))</f>
        <v>0</v>
      </c>
      <c r="I1698" s="493">
        <f>IF($J1681="TC",0,IF($J1681="Nso",0,VLOOKUP($A1678,'Class-9'!$B$9:$EX$108,85,0)))</f>
        <v>0</v>
      </c>
      <c r="J1698" s="498">
        <f t="shared" si="173"/>
        <v>0</v>
      </c>
      <c r="K1698" s="493">
        <f>IF($J1681="TC",0,IF($J1681="Nso",0,VLOOKUP($A1678,'Class-9'!$B$9:$EX$108,87,0)))</f>
        <v>0</v>
      </c>
      <c r="L1698" s="493">
        <f>IF($J1681="Nso",0,VLOOKUP($A1678,'Class-9'!$B$9:$EX$108,88,0))</f>
        <v>0</v>
      </c>
      <c r="M1698" s="498">
        <f t="shared" si="174"/>
        <v>0</v>
      </c>
      <c r="N1698" s="493">
        <f t="shared" si="175"/>
        <v>0</v>
      </c>
      <c r="O1698" s="495" t="str">
        <f>IF($J1681="TC",0,IF($J1681="Nso",0,VLOOKUP($A1678,'Class-9'!$B$9:$EX$108,94,0)))</f>
        <v/>
      </c>
    </row>
    <row r="1699" spans="1:15" ht="36" customHeight="1">
      <c r="A1699" s="1084"/>
      <c r="B1699" s="60" t="s">
        <v>79</v>
      </c>
      <c r="C1699" s="1119" t="s">
        <v>92</v>
      </c>
      <c r="D1699" s="1120"/>
      <c r="E1699" s="1121"/>
      <c r="F1699" s="1125" t="s">
        <v>93</v>
      </c>
      <c r="G1699" s="1126"/>
      <c r="H1699" s="1127" t="s">
        <v>94</v>
      </c>
      <c r="I1699" s="1128"/>
      <c r="J1699" s="1129" t="s">
        <v>47</v>
      </c>
      <c r="K1699" s="1130"/>
      <c r="L1699" s="350" t="s">
        <v>114</v>
      </c>
      <c r="M1699" s="1131" t="s">
        <v>45</v>
      </c>
      <c r="N1699" s="1132"/>
      <c r="O1699" s="61" t="s">
        <v>49</v>
      </c>
    </row>
    <row r="1700" spans="1:15" ht="36" customHeight="1" thickBot="1">
      <c r="A1700" s="1084"/>
      <c r="B1700" s="60" t="s">
        <v>79</v>
      </c>
      <c r="C1700" s="1122"/>
      <c r="D1700" s="1123"/>
      <c r="E1700" s="1124"/>
      <c r="F1700" s="1133">
        <f>IF($J1681="TC",0,IF($J1681="Nso",0,VLOOKUP($A1678,'Class-9'!$B$9:$EX$108,146,0)))</f>
        <v>0</v>
      </c>
      <c r="G1700" s="1134"/>
      <c r="H1700" s="1133">
        <f>IF($J1681="TC",0,IF($J1681="Nso",0,VLOOKUP($A1678,'Class-9'!$B$9:$EX$108,147,0)))</f>
        <v>0</v>
      </c>
      <c r="I1700" s="1134"/>
      <c r="J1700" s="1135">
        <f>IF($J1681="TC",0,IF($J1681="Nso",0,VLOOKUP($A1678,'Class-9'!$B$9:$EX$108,148,0)))</f>
        <v>0</v>
      </c>
      <c r="K1700" s="1136"/>
      <c r="L1700" s="349" t="str">
        <f>IF($J1681="TC",0,IF($J1681="Nso",0,VLOOKUP($A1678,'Class-9'!$B$9:$EX$108,149,0)))</f>
        <v/>
      </c>
      <c r="M1700" s="1137" t="str">
        <f>IF($J1681="TC","TC",IF($J1681="Nso","NSO",VLOOKUP($A1678,'Class-9'!$B$9:$EX$108,150,0)))</f>
        <v/>
      </c>
      <c r="N1700" s="1138"/>
      <c r="O1700" s="123" t="str">
        <f>IF($J1681="Nso",0,VLOOKUP($A1678,'Class-9'!$B$9:$EX$108,152,0))</f>
        <v/>
      </c>
    </row>
    <row r="1701" spans="1:15" ht="36" customHeight="1">
      <c r="A1701" s="1084"/>
      <c r="B1701" s="60" t="s">
        <v>79</v>
      </c>
      <c r="C1701" s="1186" t="s">
        <v>65</v>
      </c>
      <c r="D1701" s="1187"/>
      <c r="E1701" s="1187"/>
      <c r="F1701" s="1187"/>
      <c r="G1701" s="1187"/>
      <c r="H1701" s="1188"/>
      <c r="I1701" s="1189" t="s">
        <v>66</v>
      </c>
      <c r="J1701" s="1190"/>
      <c r="K1701" s="1190"/>
      <c r="L1701" s="124">
        <f>VLOOKUP($A1678,'Class-9'!$B$9:$EX$108,143,0)</f>
        <v>0</v>
      </c>
      <c r="M1701" s="1191" t="s">
        <v>126</v>
      </c>
      <c r="N1701" s="1192"/>
      <c r="O1701" s="1193"/>
    </row>
    <row r="1702" spans="1:15" ht="36" customHeight="1" thickBot="1">
      <c r="A1702" s="1084"/>
      <c r="B1702" s="60" t="s">
        <v>79</v>
      </c>
      <c r="C1702" s="1194" t="s">
        <v>60</v>
      </c>
      <c r="D1702" s="1195"/>
      <c r="E1702" s="1195"/>
      <c r="F1702" s="1196" t="s">
        <v>197</v>
      </c>
      <c r="G1702" s="1196"/>
      <c r="H1702" s="351" t="s">
        <v>53</v>
      </c>
      <c r="I1702" s="1197" t="s">
        <v>67</v>
      </c>
      <c r="J1702" s="1198"/>
      <c r="K1702" s="1198"/>
      <c r="L1702" s="174">
        <f>VLOOKUP($A1678,'Class-9'!$B$9:$EX$108,144,0)</f>
        <v>0</v>
      </c>
      <c r="M1702" s="1199" t="str">
        <f>IF($J1681="TC",0,IF($J1681="Nso",0,VLOOKUP($A1678,'Class-9'!$B$9:$EX$108,145,0)))</f>
        <v/>
      </c>
      <c r="N1702" s="1200"/>
      <c r="O1702" s="1201"/>
    </row>
    <row r="1703" spans="1:15" ht="36" customHeight="1">
      <c r="A1703" s="1084"/>
      <c r="B1703" s="60" t="s">
        <v>79</v>
      </c>
      <c r="C1703" s="1194"/>
      <c r="D1703" s="1195"/>
      <c r="E1703" s="1195"/>
      <c r="F1703" s="1196"/>
      <c r="G1703" s="1196"/>
      <c r="H1703" s="490" t="s">
        <v>203</v>
      </c>
      <c r="I1703" s="1202" t="s">
        <v>68</v>
      </c>
      <c r="J1703" s="1203"/>
      <c r="K1703" s="1203"/>
      <c r="L1703" s="1204">
        <f>IF($J1681="TC","Transferred",IF($J1681="Nso","NameSeparated",VLOOKUP($A1678,'Class-9'!$B$9:$EX$108,153,0)))</f>
        <v>0</v>
      </c>
      <c r="M1703" s="1204"/>
      <c r="N1703" s="1204"/>
      <c r="O1703" s="1205"/>
    </row>
    <row r="1704" spans="1:15" s="489" customFormat="1" ht="28.5" customHeight="1">
      <c r="A1704" s="1084"/>
      <c r="B1704" s="488" t="s">
        <v>79</v>
      </c>
      <c r="C1704" s="1242" t="str">
        <f>'Class-9'!$CR$3</f>
        <v>Foundation Of Information Tech.</v>
      </c>
      <c r="D1704" s="1243"/>
      <c r="E1704" s="1244"/>
      <c r="F1704" s="1245" t="str">
        <f>IF($J1681="TC",0,IF($J1681="Nso",0,VLOOKUP($A1678,'Class-9'!$B$9:$GA$108,170,0)))</f>
        <v>0/200</v>
      </c>
      <c r="G1704" s="1245"/>
      <c r="H1704" s="491">
        <f>IF($J1681="TC",0,IF($J1681="Nso",0,VLOOKUP($A1678,'Class-9'!$B$9:$GA$108,106,0)))</f>
        <v>0</v>
      </c>
      <c r="I1704" s="1170" t="s">
        <v>81</v>
      </c>
      <c r="J1704" s="1171"/>
      <c r="K1704" s="1171"/>
      <c r="L1704" s="1172">
        <f>'Class-9'!$T$2</f>
        <v>44676</v>
      </c>
      <c r="M1704" s="1173"/>
      <c r="N1704" s="1173"/>
      <c r="O1704" s="1174"/>
    </row>
    <row r="1705" spans="1:15" s="489" customFormat="1" ht="28.5" customHeight="1">
      <c r="A1705" s="1084"/>
      <c r="B1705" s="488" t="s">
        <v>79</v>
      </c>
      <c r="C1705" s="1175" t="str">
        <f>'Class-9'!$DD$3</f>
        <v>Health &amp; Phy. Edu.</v>
      </c>
      <c r="D1705" s="1169"/>
      <c r="E1705" s="1169"/>
      <c r="F1705" s="1263" t="str">
        <f>IF($J1681="TC",0,IF($J1681="Nso",0,VLOOKUP($A1678,'Class-9'!$B$9:$GA$108,174,0)))</f>
        <v>0/200</v>
      </c>
      <c r="G1705" s="1264"/>
      <c r="H1705" s="491">
        <f>IF($J1681="TC",0,IF($J1681="Nso",0,VLOOKUP($A1678,'Class-9'!$B$9:$GA$108,118,0)))</f>
        <v>0</v>
      </c>
      <c r="I1705" s="1178"/>
      <c r="J1705" s="1179"/>
      <c r="K1705" s="1179"/>
      <c r="L1705" s="1179"/>
      <c r="M1705" s="1179"/>
      <c r="N1705" s="1179"/>
      <c r="O1705" s="1180"/>
    </row>
    <row r="1706" spans="1:15" s="489" customFormat="1" ht="28.5" customHeight="1">
      <c r="A1706" s="1084"/>
      <c r="B1706" s="488" t="s">
        <v>79</v>
      </c>
      <c r="C1706" s="1184" t="str">
        <f>'Class-9'!$DP$3</f>
        <v>S.U.P.W.</v>
      </c>
      <c r="D1706" s="1185"/>
      <c r="E1706" s="1185"/>
      <c r="F1706" s="1263" t="str">
        <f>IF($J1681="TC",0,IF($J1681="Nso",0,VLOOKUP($A1678,'Class-9'!$B$9:$GA$108,178,0)))</f>
        <v>0/100</v>
      </c>
      <c r="G1706" s="1264"/>
      <c r="H1706" s="491">
        <f>IF($J1681="TC",0,IF($J1681="Nso",0,VLOOKUP($A1678,'Class-9'!$B$9:$GA$108,124,0)))</f>
        <v>0</v>
      </c>
      <c r="I1706" s="1181"/>
      <c r="J1706" s="1182"/>
      <c r="K1706" s="1182"/>
      <c r="L1706" s="1182"/>
      <c r="M1706" s="1182"/>
      <c r="N1706" s="1182"/>
      <c r="O1706" s="1183"/>
    </row>
    <row r="1707" spans="1:15" s="489" customFormat="1" ht="28.5" customHeight="1">
      <c r="A1707" s="1084"/>
      <c r="B1707" s="488"/>
      <c r="C1707" s="1184" t="str">
        <f>'Class-9'!$DV$3</f>
        <v>ART EDUCATION</v>
      </c>
      <c r="D1707" s="1185"/>
      <c r="E1707" s="1185"/>
      <c r="F1707" s="1263" t="str">
        <f>IF($J1680="TC",0,IF($J1680="Nso",0,VLOOKUP($A1678,'Class-9'!$B$9:$GA$108,182,0)))</f>
        <v>0/100</v>
      </c>
      <c r="G1707" s="1264"/>
      <c r="H1707" s="491">
        <f>IF($J1680="TC",0,IF($J1680="Nso",0,VLOOKUP($A1678,'Class-9'!$B$9:$GA$108,130,0)))</f>
        <v>0</v>
      </c>
      <c r="I1707" s="1237" t="s">
        <v>95</v>
      </c>
      <c r="J1707" s="1221"/>
      <c r="K1707" s="1221"/>
      <c r="L1707" s="1221"/>
      <c r="M1707" s="1221"/>
      <c r="N1707" s="1221"/>
      <c r="O1707" s="1222"/>
    </row>
    <row r="1708" spans="1:15" s="489" customFormat="1" ht="28.5" customHeight="1" thickBot="1">
      <c r="A1708" s="1084"/>
      <c r="B1708" s="488" t="s">
        <v>79</v>
      </c>
      <c r="C1708" s="1238" t="str">
        <f>'Class-9'!$EB$3</f>
        <v>H &amp; C RAJ</v>
      </c>
      <c r="D1708" s="1239"/>
      <c r="E1708" s="1239"/>
      <c r="F1708" s="1251" t="str">
        <f>IF($J1681="TC",0,IF($J1681="Nso",0,VLOOKUP($A1678,'Class-9'!$B$9:$GZ$108,186,0)))</f>
        <v>0/200</v>
      </c>
      <c r="G1708" s="1252"/>
      <c r="H1708" s="492">
        <f>IF($J1681="TC",0,IF($J1681="Nso",0,VLOOKUP($A1678,'Class-9'!$B$9:$GAZ$108,142,0)))</f>
        <v>0</v>
      </c>
      <c r="I1708" s="1237" t="s">
        <v>74</v>
      </c>
      <c r="J1708" s="1221"/>
      <c r="K1708" s="1221"/>
      <c r="L1708" s="1221"/>
      <c r="M1708" s="1221"/>
      <c r="N1708" s="1221"/>
      <c r="O1708" s="1222"/>
    </row>
    <row r="1709" spans="1:15" ht="28.5" customHeight="1">
      <c r="A1709" s="1084"/>
      <c r="B1709" s="49" t="s">
        <v>79</v>
      </c>
      <c r="C1709" s="1209" t="s">
        <v>205</v>
      </c>
      <c r="D1709" s="1210"/>
      <c r="E1709" s="1211"/>
      <c r="F1709" s="1253" t="s">
        <v>206</v>
      </c>
      <c r="G1709" s="1254"/>
      <c r="H1709" s="500" t="s">
        <v>34</v>
      </c>
      <c r="I1709" s="1220" t="s">
        <v>75</v>
      </c>
      <c r="J1709" s="1221"/>
      <c r="K1709" s="1221"/>
      <c r="L1709" s="1221"/>
      <c r="M1709" s="1221"/>
      <c r="N1709" s="1221"/>
      <c r="O1709" s="1222"/>
    </row>
    <row r="1710" spans="1:15" ht="28.5" customHeight="1">
      <c r="A1710" s="1084"/>
      <c r="B1710" s="49" t="s">
        <v>79</v>
      </c>
      <c r="C1710" s="1212"/>
      <c r="D1710" s="1213"/>
      <c r="E1710" s="1214"/>
      <c r="F1710" s="1246" t="s">
        <v>207</v>
      </c>
      <c r="G1710" s="1247"/>
      <c r="H1710" s="501" t="s">
        <v>204</v>
      </c>
      <c r="I1710" s="1225" t="s">
        <v>76</v>
      </c>
      <c r="J1710" s="1226"/>
      <c r="K1710" s="1226"/>
      <c r="L1710" s="1226"/>
      <c r="M1710" s="1226"/>
      <c r="N1710" s="1226"/>
      <c r="O1710" s="1227"/>
    </row>
    <row r="1711" spans="1:15" ht="28.5" customHeight="1">
      <c r="A1711" s="1084"/>
      <c r="B1711" s="49" t="s">
        <v>79</v>
      </c>
      <c r="C1711" s="1212"/>
      <c r="D1711" s="1213"/>
      <c r="E1711" s="1214"/>
      <c r="F1711" s="1246" t="s">
        <v>211</v>
      </c>
      <c r="G1711" s="1247"/>
      <c r="H1711" s="501" t="s">
        <v>69</v>
      </c>
      <c r="I1711" s="1228"/>
      <c r="J1711" s="1229"/>
      <c r="K1711" s="1229"/>
      <c r="L1711" s="1229"/>
      <c r="M1711" s="1229"/>
      <c r="N1711" s="1229"/>
      <c r="O1711" s="1230"/>
    </row>
    <row r="1712" spans="1:15" ht="28.5" customHeight="1">
      <c r="A1712" s="1084"/>
      <c r="B1712" s="49" t="s">
        <v>79</v>
      </c>
      <c r="C1712" s="1212"/>
      <c r="D1712" s="1213"/>
      <c r="E1712" s="1214"/>
      <c r="F1712" s="1246" t="s">
        <v>212</v>
      </c>
      <c r="G1712" s="1247"/>
      <c r="H1712" s="501" t="s">
        <v>70</v>
      </c>
      <c r="I1712" s="1228"/>
      <c r="J1712" s="1229"/>
      <c r="K1712" s="1229"/>
      <c r="L1712" s="1229"/>
      <c r="M1712" s="1229"/>
      <c r="N1712" s="1229"/>
      <c r="O1712" s="1230"/>
    </row>
    <row r="1713" spans="1:16" ht="28.5" customHeight="1">
      <c r="A1713" s="1084"/>
      <c r="B1713" s="49" t="s">
        <v>79</v>
      </c>
      <c r="C1713" s="1212"/>
      <c r="D1713" s="1213"/>
      <c r="E1713" s="1214"/>
      <c r="F1713" s="1246" t="s">
        <v>125</v>
      </c>
      <c r="G1713" s="1247"/>
      <c r="H1713" s="501" t="s">
        <v>72</v>
      </c>
      <c r="I1713" s="1231" t="s">
        <v>96</v>
      </c>
      <c r="J1713" s="1232"/>
      <c r="K1713" s="1232"/>
      <c r="L1713" s="1232"/>
      <c r="M1713" s="1232"/>
      <c r="N1713" s="1232"/>
      <c r="O1713" s="1233"/>
    </row>
    <row r="1714" spans="1:16" ht="28.5" customHeight="1" thickBot="1">
      <c r="A1714" s="1084"/>
      <c r="B1714" s="62" t="s">
        <v>79</v>
      </c>
      <c r="C1714" s="1215"/>
      <c r="D1714" s="1216"/>
      <c r="E1714" s="1217"/>
      <c r="F1714" s="1248" t="s">
        <v>208</v>
      </c>
      <c r="G1714" s="1249"/>
      <c r="H1714" s="502" t="s">
        <v>71</v>
      </c>
      <c r="I1714" s="1234"/>
      <c r="J1714" s="1235"/>
      <c r="K1714" s="1235"/>
      <c r="L1714" s="1235"/>
      <c r="M1714" s="1235"/>
      <c r="N1714" s="1235"/>
      <c r="O1714" s="1236"/>
    </row>
    <row r="1715" spans="1:16" ht="117.75" customHeight="1" thickTop="1">
      <c r="A1715" s="1250"/>
      <c r="B1715" s="1250"/>
      <c r="C1715" s="1250"/>
      <c r="D1715" s="1250"/>
      <c r="E1715" s="1250"/>
      <c r="F1715" s="1250"/>
      <c r="G1715" s="1250"/>
      <c r="H1715" s="1250"/>
      <c r="I1715" s="1250"/>
      <c r="J1715" s="1250"/>
      <c r="K1715" s="1250"/>
      <c r="L1715" s="1250"/>
      <c r="M1715" s="1250"/>
      <c r="N1715" s="1250"/>
      <c r="O1715" s="1250"/>
    </row>
    <row r="1716" spans="1:16">
      <c r="B1716" s="505"/>
      <c r="C1716" s="506"/>
      <c r="D1716" s="506"/>
      <c r="E1716" s="506"/>
      <c r="F1716" s="506"/>
      <c r="G1716" s="506"/>
      <c r="H1716" s="506"/>
      <c r="I1716" s="506"/>
      <c r="J1716" s="506"/>
      <c r="K1716" s="506"/>
      <c r="L1716" s="506"/>
      <c r="M1716" s="506"/>
      <c r="N1716" s="506"/>
      <c r="O1716" s="506"/>
    </row>
    <row r="1717" spans="1:16" ht="24.75" customHeight="1" thickBot="1">
      <c r="A1717" s="504">
        <f>A1678+1</f>
        <v>45</v>
      </c>
      <c r="B1717" s="1083" t="s">
        <v>56</v>
      </c>
      <c r="C1717" s="1083"/>
      <c r="D1717" s="1083"/>
      <c r="E1717" s="1083"/>
      <c r="F1717" s="1083"/>
      <c r="G1717" s="1083"/>
      <c r="H1717" s="1083"/>
      <c r="I1717" s="1083"/>
      <c r="J1717" s="1083"/>
      <c r="K1717" s="1083"/>
      <c r="L1717" s="1083"/>
      <c r="M1717" s="1083"/>
      <c r="N1717" s="1083"/>
      <c r="O1717" s="1083"/>
    </row>
    <row r="1718" spans="1:16" ht="68.25" customHeight="1" thickTop="1">
      <c r="A1718" s="1084"/>
      <c r="B1718" s="1085"/>
      <c r="C1718" s="1086"/>
      <c r="D1718" s="1089" t="str">
        <f>Master!$E$8</f>
        <v>Govt. Sr. Secondary School Raimalwada</v>
      </c>
      <c r="E1718" s="1090"/>
      <c r="F1718" s="1090"/>
      <c r="G1718" s="1090"/>
      <c r="H1718" s="1090"/>
      <c r="I1718" s="1090"/>
      <c r="J1718" s="1090"/>
      <c r="K1718" s="1090"/>
      <c r="L1718" s="1090"/>
      <c r="M1718" s="1090"/>
      <c r="N1718" s="1090"/>
      <c r="O1718" s="1091"/>
    </row>
    <row r="1719" spans="1:16" ht="36" customHeight="1" thickBot="1">
      <c r="A1719" s="1084"/>
      <c r="B1719" s="1087"/>
      <c r="C1719" s="1088"/>
      <c r="D1719" s="1092" t="str">
        <f>Master!$E$11</f>
        <v>P.S.-Bapini (Jodhpur)</v>
      </c>
      <c r="E1719" s="1093"/>
      <c r="F1719" s="1093"/>
      <c r="G1719" s="1093"/>
      <c r="H1719" s="1093"/>
      <c r="I1719" s="1093"/>
      <c r="J1719" s="1093"/>
      <c r="K1719" s="1093"/>
      <c r="L1719" s="1093"/>
      <c r="M1719" s="1093"/>
      <c r="N1719" s="1093"/>
      <c r="O1719" s="1094"/>
    </row>
    <row r="1720" spans="1:16" ht="36" customHeight="1">
      <c r="A1720" s="1084"/>
      <c r="B1720" s="352"/>
      <c r="C1720" s="1095" t="s">
        <v>188</v>
      </c>
      <c r="D1720" s="1096"/>
      <c r="E1720" s="1096"/>
      <c r="F1720" s="1096"/>
      <c r="G1720" s="1097"/>
      <c r="H1720" s="1104" t="s">
        <v>161</v>
      </c>
      <c r="I1720" s="1104"/>
      <c r="J1720" s="1107">
        <f>VLOOKUP($A1717,'Class-9'!$B$9:$K$108,6)</f>
        <v>0</v>
      </c>
      <c r="K1720" s="1108"/>
      <c r="L1720" s="1113" t="s">
        <v>77</v>
      </c>
      <c r="M1720" s="1114"/>
      <c r="N1720" s="1115" t="str">
        <f>Master!$E$14</f>
        <v>08151106901</v>
      </c>
      <c r="O1720" s="1116"/>
    </row>
    <row r="1721" spans="1:16" ht="36" customHeight="1">
      <c r="A1721" s="1084"/>
      <c r="B1721" s="47"/>
      <c r="C1721" s="1098"/>
      <c r="D1721" s="1099"/>
      <c r="E1721" s="1099"/>
      <c r="F1721" s="1099"/>
      <c r="G1721" s="1100"/>
      <c r="H1721" s="1105"/>
      <c r="I1721" s="1105"/>
      <c r="J1721" s="1109"/>
      <c r="K1721" s="1110"/>
      <c r="L1721" s="1071" t="s">
        <v>73</v>
      </c>
      <c r="M1721" s="1072"/>
      <c r="N1721" s="1072"/>
      <c r="O1721" s="1073"/>
      <c r="P1721" s="165" t="s">
        <v>196</v>
      </c>
    </row>
    <row r="1722" spans="1:16" ht="36" customHeight="1" thickBot="1">
      <c r="A1722" s="1084"/>
      <c r="B1722" s="47"/>
      <c r="C1722" s="1101"/>
      <c r="D1722" s="1102"/>
      <c r="E1722" s="1102"/>
      <c r="F1722" s="1102"/>
      <c r="G1722" s="1103"/>
      <c r="H1722" s="1106"/>
      <c r="I1722" s="1106"/>
      <c r="J1722" s="1111"/>
      <c r="K1722" s="1112"/>
      <c r="L1722" s="1074" t="s">
        <v>57</v>
      </c>
      <c r="M1722" s="1075"/>
      <c r="N1722" s="1076" t="str">
        <f>Master!$E$6</f>
        <v>2021-22</v>
      </c>
      <c r="O1722" s="1077"/>
    </row>
    <row r="1723" spans="1:16" ht="42.75" customHeight="1">
      <c r="A1723" s="1084"/>
      <c r="B1723" s="49" t="s">
        <v>79</v>
      </c>
      <c r="C1723" s="1255" t="s">
        <v>22</v>
      </c>
      <c r="D1723" s="1256"/>
      <c r="E1723" s="1256"/>
      <c r="F1723" s="1257"/>
      <c r="G1723" s="485" t="s">
        <v>186</v>
      </c>
      <c r="H1723" s="1258">
        <f>VLOOKUP($A1717,'Class-9'!$B$9:$EX$108,4,0)</f>
        <v>0</v>
      </c>
      <c r="I1723" s="1258"/>
      <c r="J1723" s="1258"/>
      <c r="K1723" s="1258"/>
      <c r="L1723" s="1258"/>
      <c r="M1723" s="1258"/>
      <c r="N1723" s="1258"/>
      <c r="O1723" s="1259"/>
    </row>
    <row r="1724" spans="1:16" ht="42.75" customHeight="1">
      <c r="A1724" s="1084"/>
      <c r="B1724" s="49" t="s">
        <v>79</v>
      </c>
      <c r="C1724" s="1260" t="s">
        <v>24</v>
      </c>
      <c r="D1724" s="1261"/>
      <c r="E1724" s="1261"/>
      <c r="F1724" s="1262"/>
      <c r="G1724" s="486" t="s">
        <v>186</v>
      </c>
      <c r="H1724" s="1265">
        <f>VLOOKUP($A1717,'Class-9'!$B$9:$EX$108,7,0)</f>
        <v>0</v>
      </c>
      <c r="I1724" s="1265"/>
      <c r="J1724" s="1265"/>
      <c r="K1724" s="1265"/>
      <c r="L1724" s="1265"/>
      <c r="M1724" s="1265"/>
      <c r="N1724" s="1265"/>
      <c r="O1724" s="1266"/>
    </row>
    <row r="1725" spans="1:16" ht="42.75" customHeight="1">
      <c r="A1725" s="1084"/>
      <c r="B1725" s="49" t="s">
        <v>79</v>
      </c>
      <c r="C1725" s="1260" t="s">
        <v>25</v>
      </c>
      <c r="D1725" s="1261"/>
      <c r="E1725" s="1261"/>
      <c r="F1725" s="1262"/>
      <c r="G1725" s="486" t="s">
        <v>186</v>
      </c>
      <c r="H1725" s="1265">
        <f>VLOOKUP($A1717,'Class-9'!$B$9:$EX$108,8,0)</f>
        <v>0</v>
      </c>
      <c r="I1725" s="1265"/>
      <c r="J1725" s="1265"/>
      <c r="K1725" s="1265"/>
      <c r="L1725" s="1265"/>
      <c r="M1725" s="1265"/>
      <c r="N1725" s="1265"/>
      <c r="O1725" s="1266"/>
    </row>
    <row r="1726" spans="1:16" ht="42.75" customHeight="1">
      <c r="A1726" s="1084"/>
      <c r="B1726" s="49" t="s">
        <v>79</v>
      </c>
      <c r="C1726" s="1260" t="s">
        <v>58</v>
      </c>
      <c r="D1726" s="1261"/>
      <c r="E1726" s="1261"/>
      <c r="F1726" s="1262"/>
      <c r="G1726" s="486" t="s">
        <v>186</v>
      </c>
      <c r="H1726" s="1265">
        <f>VLOOKUP($A1717,'Class-9'!$B$9:$EX$108,9,0)</f>
        <v>0</v>
      </c>
      <c r="I1726" s="1265"/>
      <c r="J1726" s="1265"/>
      <c r="K1726" s="1265"/>
      <c r="L1726" s="1265"/>
      <c r="M1726" s="1265"/>
      <c r="N1726" s="1265"/>
      <c r="O1726" s="1266"/>
    </row>
    <row r="1727" spans="1:16" ht="42.75" customHeight="1">
      <c r="A1727" s="1084"/>
      <c r="B1727" s="49" t="s">
        <v>79</v>
      </c>
      <c r="C1727" s="1260" t="s">
        <v>59</v>
      </c>
      <c r="D1727" s="1261"/>
      <c r="E1727" s="1261"/>
      <c r="F1727" s="1262"/>
      <c r="G1727" s="486" t="s">
        <v>186</v>
      </c>
      <c r="H1727" s="1281" t="str">
        <f>CONCATENATE('Class-9'!$G$4,'Class-9'!$J$4)</f>
        <v>9(A)</v>
      </c>
      <c r="I1727" s="1265"/>
      <c r="J1727" s="1265"/>
      <c r="K1727" s="1265"/>
      <c r="L1727" s="1265"/>
      <c r="M1727" s="1265"/>
      <c r="N1727" s="1265"/>
      <c r="O1727" s="1266"/>
    </row>
    <row r="1728" spans="1:16" ht="42.75" customHeight="1" thickBot="1">
      <c r="A1728" s="1084"/>
      <c r="B1728" s="49" t="s">
        <v>79</v>
      </c>
      <c r="C1728" s="1282" t="s">
        <v>27</v>
      </c>
      <c r="D1728" s="1283"/>
      <c r="E1728" s="1283"/>
      <c r="F1728" s="1284"/>
      <c r="G1728" s="487" t="s">
        <v>186</v>
      </c>
      <c r="H1728" s="1285">
        <f>VLOOKUP($A1717,'Class-9'!$B$9:$EX$108,10,0)</f>
        <v>0</v>
      </c>
      <c r="I1728" s="1285"/>
      <c r="J1728" s="1285"/>
      <c r="K1728" s="1285"/>
      <c r="L1728" s="1285"/>
      <c r="M1728" s="1285"/>
      <c r="N1728" s="1285"/>
      <c r="O1728" s="1286"/>
    </row>
    <row r="1729" spans="1:15" ht="42.75" customHeight="1">
      <c r="A1729" s="1084"/>
      <c r="B1729" s="60" t="s">
        <v>79</v>
      </c>
      <c r="C1729" s="1287" t="s">
        <v>60</v>
      </c>
      <c r="D1729" s="1288"/>
      <c r="E1729" s="1267" t="s">
        <v>83</v>
      </c>
      <c r="F1729" s="1267" t="s">
        <v>84</v>
      </c>
      <c r="G1729" s="1274" t="s">
        <v>33</v>
      </c>
      <c r="H1729" s="1276" t="s">
        <v>61</v>
      </c>
      <c r="I1729" s="1276"/>
      <c r="J1729" s="1277"/>
      <c r="K1729" s="1278" t="s">
        <v>100</v>
      </c>
      <c r="L1729" s="1279"/>
      <c r="M1729" s="1280"/>
      <c r="N1729" s="1267" t="s">
        <v>91</v>
      </c>
      <c r="O1729" s="1269" t="s">
        <v>209</v>
      </c>
    </row>
    <row r="1730" spans="1:15" ht="42.75" customHeight="1">
      <c r="A1730" s="1084"/>
      <c r="B1730" s="60"/>
      <c r="C1730" s="1289"/>
      <c r="D1730" s="1290"/>
      <c r="E1730" s="1268"/>
      <c r="F1730" s="1268"/>
      <c r="G1730" s="1275"/>
      <c r="H1730" s="479" t="s">
        <v>32</v>
      </c>
      <c r="I1730" s="480" t="s">
        <v>199</v>
      </c>
      <c r="J1730" s="481" t="s">
        <v>33</v>
      </c>
      <c r="K1730" s="479" t="s">
        <v>32</v>
      </c>
      <c r="L1730" s="480" t="s">
        <v>199</v>
      </c>
      <c r="M1730" s="481" t="s">
        <v>33</v>
      </c>
      <c r="N1730" s="1268"/>
      <c r="O1730" s="1270"/>
    </row>
    <row r="1731" spans="1:15" ht="42.75" customHeight="1" thickBot="1">
      <c r="A1731" s="1084"/>
      <c r="B1731" s="60" t="s">
        <v>79</v>
      </c>
      <c r="C1731" s="1272" t="s">
        <v>62</v>
      </c>
      <c r="D1731" s="1273"/>
      <c r="E1731" s="346">
        <f>'Class-9'!$L$7</f>
        <v>20</v>
      </c>
      <c r="F1731" s="346">
        <f>'Class-9'!$M$7</f>
        <v>20</v>
      </c>
      <c r="G1731" s="348">
        <f>SUM(E1731:F1731)</f>
        <v>40</v>
      </c>
      <c r="H1731" s="346">
        <f>'Class-9'!$O$7</f>
        <v>48</v>
      </c>
      <c r="I1731" s="346">
        <f>'Class-9'!$P$7</f>
        <v>12</v>
      </c>
      <c r="J1731" s="348">
        <f>SUM(H1731:I1731)</f>
        <v>60</v>
      </c>
      <c r="K1731" s="346">
        <f>'Class-9'!$R$7</f>
        <v>80</v>
      </c>
      <c r="L1731" s="346">
        <f>'Class-9'!$S$7</f>
        <v>20</v>
      </c>
      <c r="M1731" s="348">
        <f>SUM(K1731:L1731)</f>
        <v>100</v>
      </c>
      <c r="N1731" s="191">
        <f>SUM(G1731,J1731,M1731)</f>
        <v>200</v>
      </c>
      <c r="O1731" s="1271"/>
    </row>
    <row r="1732" spans="1:15" ht="42.75" customHeight="1">
      <c r="A1732" s="1084"/>
      <c r="B1732" s="60" t="s">
        <v>79</v>
      </c>
      <c r="C1732" s="1141" t="str">
        <f>'Class-9'!$L$3</f>
        <v>HINDI</v>
      </c>
      <c r="D1732" s="1142"/>
      <c r="E1732" s="493">
        <f>IF($J1720="TC",0,IF($J1720="Nso",0,VLOOKUP($A1717,'Class-9'!$B$9:$EX$108,11,0)))</f>
        <v>0</v>
      </c>
      <c r="F1732" s="493">
        <f>IF($J1720="TC",0,IF($J1720="Nso",0,VLOOKUP($A1717,'Class-9'!$B$9:$EX$108,12,0)))</f>
        <v>0</v>
      </c>
      <c r="G1732" s="494">
        <f>E1732+F1732</f>
        <v>0</v>
      </c>
      <c r="H1732" s="493">
        <f>IF($J1720="TC",0,IF($J1720="Nso",0,VLOOKUP($A1717,'Class-9'!$B$9:$EX$108,14,0)))</f>
        <v>0</v>
      </c>
      <c r="I1732" s="493">
        <f>IF($J1720="TC",0,IF($J1720="Nso",0,VLOOKUP($A1717,'Class-9'!$B$9:$EX$108,15,0)))</f>
        <v>0</v>
      </c>
      <c r="J1732" s="494">
        <f>H1732+I1732</f>
        <v>0</v>
      </c>
      <c r="K1732" s="493">
        <f>IF($J1720="TC",0,IF($J1720="Nso",0,VLOOKUP($A1717,'Class-9'!$B$9:$EX$108,17,0)))</f>
        <v>0</v>
      </c>
      <c r="L1732" s="493">
        <f>IF($J1720="Nso",0,VLOOKUP($A1717,'Class-9'!$B$9:$EX$108,18,0))</f>
        <v>0</v>
      </c>
      <c r="M1732" s="494">
        <f>K1732+L1732</f>
        <v>0</v>
      </c>
      <c r="N1732" s="493">
        <f>G1732+J1732+M1732</f>
        <v>0</v>
      </c>
      <c r="O1732" s="495" t="str">
        <f>IF($J1720="TC",0,IF($J1720="Nso",0,VLOOKUP($A1717,'Class-9'!$B$9:$EX$108,24,0)))</f>
        <v/>
      </c>
    </row>
    <row r="1733" spans="1:15" ht="42.75" customHeight="1">
      <c r="A1733" s="1084"/>
      <c r="B1733" s="60" t="s">
        <v>79</v>
      </c>
      <c r="C1733" s="1143" t="str">
        <f>'Class-9'!$Z$3</f>
        <v>ENGLISH</v>
      </c>
      <c r="D1733" s="1144"/>
      <c r="E1733" s="493">
        <f>IF($J1720="TC",0,IF($J1720="Nso",0,VLOOKUP($A1717,'Class-9'!$B$9:$EX$108,25,0)))</f>
        <v>0</v>
      </c>
      <c r="F1733" s="493">
        <f>IF($J1720="TC",0,IF($J1720="Nso",0,VLOOKUP($A1717,'Class-9'!$B$9:$EX$108,26,0)))</f>
        <v>0</v>
      </c>
      <c r="G1733" s="496">
        <f t="shared" ref="G1733:G1737" si="176">E1733+F1733</f>
        <v>0</v>
      </c>
      <c r="H1733" s="497">
        <f>IF($J1720="TC",0,IF($J1720="Nso",0,VLOOKUP($A1717,'Class-9'!$B$9:$EX$108,28,0)))</f>
        <v>0</v>
      </c>
      <c r="I1733" s="493">
        <f>IF($J1720="TC",0,IF($J1720="Nso",0,VLOOKUP($A1717,'Class-9'!$B$9:$EX$108,29,0)))</f>
        <v>0</v>
      </c>
      <c r="J1733" s="496">
        <f t="shared" ref="J1733:J1737" si="177">H1733+I1733</f>
        <v>0</v>
      </c>
      <c r="K1733" s="493">
        <f>IF($J1720="TC",0,IF($J1720="Nso",0,VLOOKUP($A1717,'Class-9'!$B$9:$EX$108,31,0)))</f>
        <v>0</v>
      </c>
      <c r="L1733" s="493">
        <f>IF($J1720="Nso",0,VLOOKUP($A1717,'Class-9'!$B$9:$EX$108,32,0))</f>
        <v>0</v>
      </c>
      <c r="M1733" s="496">
        <f t="shared" ref="M1733:M1737" si="178">K1733+L1733</f>
        <v>0</v>
      </c>
      <c r="N1733" s="493">
        <f t="shared" ref="N1733:N1737" si="179">G1733+J1733+M1733</f>
        <v>0</v>
      </c>
      <c r="O1733" s="495" t="str">
        <f>IF($J1720="TC",0,IF($J1720="Nso",0,VLOOKUP($A1717,'Class-9'!$B$9:$EX$108,38,0)))</f>
        <v/>
      </c>
    </row>
    <row r="1734" spans="1:15" ht="42.75" customHeight="1">
      <c r="A1734" s="1084"/>
      <c r="B1734" s="60" t="s">
        <v>79</v>
      </c>
      <c r="C1734" s="1143" t="str">
        <f>'Class-9'!$AN$3</f>
        <v>SANSKRIT</v>
      </c>
      <c r="D1734" s="1144"/>
      <c r="E1734" s="493">
        <f>IF($J1720="TC",0,IF($J1720="Nso",0,VLOOKUP($A1717,'Class-9'!$B$9:$EX$108,39,0)))</f>
        <v>0</v>
      </c>
      <c r="F1734" s="493">
        <f>IF($J1720="TC",0,IF($J1720="TC",0,IF($J1720="Nso",0,VLOOKUP($A1717,'Class-9'!$B$9:$EX$108,40,0))))</f>
        <v>0</v>
      </c>
      <c r="G1734" s="496">
        <f t="shared" si="176"/>
        <v>0</v>
      </c>
      <c r="H1734" s="497">
        <f>IF($J1720="TC",0,IF($J1720="Nso",0,VLOOKUP($A1717,'Class-9'!$B$9:$EX$108,42,0)))</f>
        <v>0</v>
      </c>
      <c r="I1734" s="493">
        <f>IF($J1720="TC",0,IF($J1720="Nso",0,VLOOKUP($A1717,'Class-9'!$B$9:$EX$108,43,0)))</f>
        <v>0</v>
      </c>
      <c r="J1734" s="496">
        <f t="shared" si="177"/>
        <v>0</v>
      </c>
      <c r="K1734" s="493">
        <f>IF($J1720="TC",0,IF($J1720="Nso",0,VLOOKUP($A1717,'Class-9'!$B$9:$EX$108,45,0)))</f>
        <v>0</v>
      </c>
      <c r="L1734" s="493">
        <f>IF($J1720="Nso",0,VLOOKUP($A1717,'Class-9'!$B$9:$EX$108,46,0))</f>
        <v>0</v>
      </c>
      <c r="M1734" s="496">
        <f t="shared" si="178"/>
        <v>0</v>
      </c>
      <c r="N1734" s="493">
        <f t="shared" si="179"/>
        <v>0</v>
      </c>
      <c r="O1734" s="495" t="str">
        <f>IF($J1720="TC",0,IF($J1720="Nso",0,VLOOKUP($A1717,'Class-9'!$B$9:$EX$108,52,0)))</f>
        <v/>
      </c>
    </row>
    <row r="1735" spans="1:15" ht="42.75" customHeight="1">
      <c r="A1735" s="1084"/>
      <c r="B1735" s="60" t="s">
        <v>79</v>
      </c>
      <c r="C1735" s="1143" t="str">
        <f>'Class-9'!$BB$3</f>
        <v>SCIENCE</v>
      </c>
      <c r="D1735" s="1144"/>
      <c r="E1735" s="493">
        <f>IF($J1720="TC",0,IF($J1720="Nso",0,VLOOKUP($A1717,'Class-9'!$B$9:$EX$108,53,0)))</f>
        <v>0</v>
      </c>
      <c r="F1735" s="493">
        <f>IF($J1720="TC",0,IF($J1720="Nso",0,VLOOKUP($A1717,'Class-9'!$B$9:$EX$108,54,0)))</f>
        <v>0</v>
      </c>
      <c r="G1735" s="496">
        <f t="shared" si="176"/>
        <v>0</v>
      </c>
      <c r="H1735" s="497">
        <f>IF($J1720="TC",0,IF($J1720="Nso",0,VLOOKUP($A1717,'Class-9'!$B$9:$EX$108,56,0)))</f>
        <v>0</v>
      </c>
      <c r="I1735" s="493">
        <f>IF($J1720="TC",0,IF($J1720="Nso",0,VLOOKUP($A1717,'Class-9'!$B$9:$EX$108,57,0)))</f>
        <v>0</v>
      </c>
      <c r="J1735" s="496">
        <f t="shared" si="177"/>
        <v>0</v>
      </c>
      <c r="K1735" s="493">
        <f>IF($J1720="TC",0,IF($J1720="Nso",0,VLOOKUP($A1717,'Class-9'!$B$9:$EX$108,59,0)))</f>
        <v>0</v>
      </c>
      <c r="L1735" s="493">
        <f>IF($J1720="Nso",0,VLOOKUP($A1717,'Class-9'!$B$9:$EX$108,60,0))</f>
        <v>0</v>
      </c>
      <c r="M1735" s="496">
        <f t="shared" si="178"/>
        <v>0</v>
      </c>
      <c r="N1735" s="493">
        <f t="shared" si="179"/>
        <v>0</v>
      </c>
      <c r="O1735" s="495" t="str">
        <f>IF($J1720="TC",0,IF($J1720="Nso",0,VLOOKUP($A1717,'Class-9'!$B$9:$EX$108,66,0)))</f>
        <v/>
      </c>
    </row>
    <row r="1736" spans="1:15" ht="42.75" customHeight="1">
      <c r="A1736" s="1084"/>
      <c r="B1736" s="60" t="s">
        <v>79</v>
      </c>
      <c r="C1736" s="1143" t="str">
        <f>'Class-9'!$BP$3</f>
        <v>MATHEMATICS</v>
      </c>
      <c r="D1736" s="1144"/>
      <c r="E1736" s="493">
        <f>IF($J1720="TC",0,IF($J1720="Nso",0,VLOOKUP($A1717,'Class-9'!$B$9:$EX$108,67,0)))</f>
        <v>0</v>
      </c>
      <c r="F1736" s="493">
        <f>IF($J1720="TC",0,IF($J1720="Nso",0,VLOOKUP($A1717,'Class-9'!$B$9:$EX$108,68,0)))</f>
        <v>0</v>
      </c>
      <c r="G1736" s="496">
        <f t="shared" si="176"/>
        <v>0</v>
      </c>
      <c r="H1736" s="497">
        <f>IF($J1720="TC",0,IF($J1720="Nso",0,VLOOKUP($A1717,'Class-9'!$B$9:$EX$108,70,0)))</f>
        <v>0</v>
      </c>
      <c r="I1736" s="493">
        <f>IF($J1720="TC",0,IF($J1720="Nso",0,VLOOKUP($A1717,'Class-9'!$B$9:$EX$108,71,0)))</f>
        <v>0</v>
      </c>
      <c r="J1736" s="496">
        <f t="shared" si="177"/>
        <v>0</v>
      </c>
      <c r="K1736" s="493">
        <f>IF($J1720="TC",0,IF($J1720="Nso",0,VLOOKUP($A1717,'Class-9'!$B$9:$EX$108,73,0)))</f>
        <v>0</v>
      </c>
      <c r="L1736" s="493">
        <f>IF($J1720="Nso",0,VLOOKUP($A1717,'Class-9'!$B$9:$EX$108,74,0))</f>
        <v>0</v>
      </c>
      <c r="M1736" s="496">
        <f t="shared" si="178"/>
        <v>0</v>
      </c>
      <c r="N1736" s="493">
        <f t="shared" si="179"/>
        <v>0</v>
      </c>
      <c r="O1736" s="495" t="str">
        <f>IF($J1720="TC",0,IF($J1720="Nso",0,VLOOKUP($A1717,'Class-9'!$B$9:$EX$108,80,0)))</f>
        <v/>
      </c>
    </row>
    <row r="1737" spans="1:15" ht="42.75" customHeight="1" thickBot="1">
      <c r="A1737" s="1084"/>
      <c r="B1737" s="60" t="s">
        <v>79</v>
      </c>
      <c r="C1737" s="1117" t="str">
        <f>'Class-9'!$CD$3</f>
        <v>SOCIAL SCIENCE</v>
      </c>
      <c r="D1737" s="1118"/>
      <c r="E1737" s="493">
        <f>IF($J1720="TC",0,IF($J1720="Nso",0,VLOOKUP($A1717,'Class-9'!$B$9:$EX$108,81,0)))</f>
        <v>0</v>
      </c>
      <c r="F1737" s="493">
        <f>IF($J1720="TC",0,IF($J1720="Nso",0,VLOOKUP($A1717,'Class-9'!$B$9:$EX$108,82,0)))</f>
        <v>0</v>
      </c>
      <c r="G1737" s="498">
        <f t="shared" si="176"/>
        <v>0</v>
      </c>
      <c r="H1737" s="499">
        <f>IF($J1720="TC",0,IF($J1720="Nso",0,VLOOKUP($A1717,'Class-9'!$B$9:$EX$108,84,0)))</f>
        <v>0</v>
      </c>
      <c r="I1737" s="493">
        <f>IF($J1720="TC",0,IF($J1720="Nso",0,VLOOKUP($A1717,'Class-9'!$B$9:$EX$108,85,0)))</f>
        <v>0</v>
      </c>
      <c r="J1737" s="498">
        <f t="shared" si="177"/>
        <v>0</v>
      </c>
      <c r="K1737" s="493">
        <f>IF($J1720="TC",0,IF($J1720="Nso",0,VLOOKUP($A1717,'Class-9'!$B$9:$EX$108,87,0)))</f>
        <v>0</v>
      </c>
      <c r="L1737" s="493">
        <f>IF($J1720="Nso",0,VLOOKUP($A1717,'Class-9'!$B$9:$EX$108,88,0))</f>
        <v>0</v>
      </c>
      <c r="M1737" s="498">
        <f t="shared" si="178"/>
        <v>0</v>
      </c>
      <c r="N1737" s="493">
        <f t="shared" si="179"/>
        <v>0</v>
      </c>
      <c r="O1737" s="495" t="str">
        <f>IF($J1720="TC",0,IF($J1720="Nso",0,VLOOKUP($A1717,'Class-9'!$B$9:$EX$108,94,0)))</f>
        <v/>
      </c>
    </row>
    <row r="1738" spans="1:15" ht="36" customHeight="1">
      <c r="A1738" s="1084"/>
      <c r="B1738" s="60" t="s">
        <v>79</v>
      </c>
      <c r="C1738" s="1119" t="s">
        <v>92</v>
      </c>
      <c r="D1738" s="1120"/>
      <c r="E1738" s="1121"/>
      <c r="F1738" s="1125" t="s">
        <v>93</v>
      </c>
      <c r="G1738" s="1126"/>
      <c r="H1738" s="1127" t="s">
        <v>94</v>
      </c>
      <c r="I1738" s="1128"/>
      <c r="J1738" s="1129" t="s">
        <v>47</v>
      </c>
      <c r="K1738" s="1130"/>
      <c r="L1738" s="350" t="s">
        <v>114</v>
      </c>
      <c r="M1738" s="1131" t="s">
        <v>45</v>
      </c>
      <c r="N1738" s="1132"/>
      <c r="O1738" s="61" t="s">
        <v>49</v>
      </c>
    </row>
    <row r="1739" spans="1:15" ht="36" customHeight="1" thickBot="1">
      <c r="A1739" s="1084"/>
      <c r="B1739" s="60" t="s">
        <v>79</v>
      </c>
      <c r="C1739" s="1122"/>
      <c r="D1739" s="1123"/>
      <c r="E1739" s="1124"/>
      <c r="F1739" s="1133">
        <f>IF($J1720="TC",0,IF($J1720="Nso",0,VLOOKUP($A1717,'Class-9'!$B$9:$EX$108,146,0)))</f>
        <v>0</v>
      </c>
      <c r="G1739" s="1134"/>
      <c r="H1739" s="1133">
        <f>IF($J1720="TC",0,IF($J1720="Nso",0,VLOOKUP($A1717,'Class-9'!$B$9:$EX$108,147,0)))</f>
        <v>0</v>
      </c>
      <c r="I1739" s="1134"/>
      <c r="J1739" s="1135">
        <f>IF($J1720="TC",0,IF($J1720="Nso",0,VLOOKUP($A1717,'Class-9'!$B$9:$EX$108,148,0)))</f>
        <v>0</v>
      </c>
      <c r="K1739" s="1136"/>
      <c r="L1739" s="349" t="str">
        <f>IF($J1720="TC",0,IF($J1720="Nso",0,VLOOKUP($A1717,'Class-9'!$B$9:$EX$108,149,0)))</f>
        <v/>
      </c>
      <c r="M1739" s="1137" t="str">
        <f>IF($J1720="TC","TC",IF($J1720="Nso","NSO",VLOOKUP($A1717,'Class-9'!$B$9:$EX$108,150,0)))</f>
        <v/>
      </c>
      <c r="N1739" s="1138"/>
      <c r="O1739" s="123" t="str">
        <f>IF($J1720="Nso",0,VLOOKUP($A1717,'Class-9'!$B$9:$EX$108,152,0))</f>
        <v/>
      </c>
    </row>
    <row r="1740" spans="1:15" ht="36" customHeight="1">
      <c r="A1740" s="1084"/>
      <c r="B1740" s="60" t="s">
        <v>79</v>
      </c>
      <c r="C1740" s="1186" t="s">
        <v>65</v>
      </c>
      <c r="D1740" s="1187"/>
      <c r="E1740" s="1187"/>
      <c r="F1740" s="1187"/>
      <c r="G1740" s="1187"/>
      <c r="H1740" s="1188"/>
      <c r="I1740" s="1189" t="s">
        <v>66</v>
      </c>
      <c r="J1740" s="1190"/>
      <c r="K1740" s="1190"/>
      <c r="L1740" s="124">
        <f>VLOOKUP($A1717,'Class-9'!$B$9:$EX$108,143,0)</f>
        <v>0</v>
      </c>
      <c r="M1740" s="1191" t="s">
        <v>126</v>
      </c>
      <c r="N1740" s="1192"/>
      <c r="O1740" s="1193"/>
    </row>
    <row r="1741" spans="1:15" ht="36" customHeight="1" thickBot="1">
      <c r="A1741" s="1084"/>
      <c r="B1741" s="60" t="s">
        <v>79</v>
      </c>
      <c r="C1741" s="1194" t="s">
        <v>60</v>
      </c>
      <c r="D1741" s="1195"/>
      <c r="E1741" s="1195"/>
      <c r="F1741" s="1196" t="s">
        <v>197</v>
      </c>
      <c r="G1741" s="1196"/>
      <c r="H1741" s="351" t="s">
        <v>53</v>
      </c>
      <c r="I1741" s="1197" t="s">
        <v>67</v>
      </c>
      <c r="J1741" s="1198"/>
      <c r="K1741" s="1198"/>
      <c r="L1741" s="174">
        <f>VLOOKUP($A1717,'Class-9'!$B$9:$EX$108,144,0)</f>
        <v>0</v>
      </c>
      <c r="M1741" s="1199" t="str">
        <f>IF($J1720="TC",0,IF($J1720="Nso",0,VLOOKUP($A1717,'Class-9'!$B$9:$EX$108,145,0)))</f>
        <v/>
      </c>
      <c r="N1741" s="1200"/>
      <c r="O1741" s="1201"/>
    </row>
    <row r="1742" spans="1:15" ht="36" customHeight="1">
      <c r="A1742" s="1084"/>
      <c r="B1742" s="60" t="s">
        <v>79</v>
      </c>
      <c r="C1742" s="1194"/>
      <c r="D1742" s="1195"/>
      <c r="E1742" s="1195"/>
      <c r="F1742" s="1196"/>
      <c r="G1742" s="1196"/>
      <c r="H1742" s="490" t="s">
        <v>203</v>
      </c>
      <c r="I1742" s="1202" t="s">
        <v>68</v>
      </c>
      <c r="J1742" s="1203"/>
      <c r="K1742" s="1203"/>
      <c r="L1742" s="1204">
        <f>IF($J1720="TC","Transferred",IF($J1720="Nso","NameSeparated",VLOOKUP($A1717,'Class-9'!$B$9:$EX$108,153,0)))</f>
        <v>0</v>
      </c>
      <c r="M1742" s="1204"/>
      <c r="N1742" s="1204"/>
      <c r="O1742" s="1205"/>
    </row>
    <row r="1743" spans="1:15" s="489" customFormat="1" ht="28.5" customHeight="1">
      <c r="A1743" s="1084"/>
      <c r="B1743" s="488" t="s">
        <v>79</v>
      </c>
      <c r="C1743" s="1242" t="str">
        <f>'Class-9'!$CR$3</f>
        <v>Foundation Of Information Tech.</v>
      </c>
      <c r="D1743" s="1243"/>
      <c r="E1743" s="1244"/>
      <c r="F1743" s="1245" t="str">
        <f>IF($J1720="TC",0,IF($J1720="Nso",0,VLOOKUP($A1717,'Class-9'!$B$9:$GA$108,170,0)))</f>
        <v>0/200</v>
      </c>
      <c r="G1743" s="1245"/>
      <c r="H1743" s="491">
        <f>IF($J1720="TC",0,IF($J1720="Nso",0,VLOOKUP($A1717,'Class-9'!$B$9:$GA$108,106,0)))</f>
        <v>0</v>
      </c>
      <c r="I1743" s="1170" t="s">
        <v>81</v>
      </c>
      <c r="J1743" s="1171"/>
      <c r="K1743" s="1171"/>
      <c r="L1743" s="1172">
        <f>'Class-9'!$T$2</f>
        <v>44676</v>
      </c>
      <c r="M1743" s="1173"/>
      <c r="N1743" s="1173"/>
      <c r="O1743" s="1174"/>
    </row>
    <row r="1744" spans="1:15" s="489" customFormat="1" ht="28.5" customHeight="1">
      <c r="A1744" s="1084"/>
      <c r="B1744" s="488" t="s">
        <v>79</v>
      </c>
      <c r="C1744" s="1175" t="str">
        <f>'Class-9'!$DD$3</f>
        <v>Health &amp; Phy. Edu.</v>
      </c>
      <c r="D1744" s="1169"/>
      <c r="E1744" s="1169"/>
      <c r="F1744" s="1263" t="str">
        <f>IF($J1720="TC",0,IF($J1720="Nso",0,VLOOKUP($A1717,'Class-9'!$B$9:$GA$108,174,0)))</f>
        <v>0/200</v>
      </c>
      <c r="G1744" s="1264"/>
      <c r="H1744" s="491">
        <f>IF($J1720="TC",0,IF($J1720="Nso",0,VLOOKUP($A1717,'Class-9'!$B$9:$GA$108,118,0)))</f>
        <v>0</v>
      </c>
      <c r="I1744" s="1178"/>
      <c r="J1744" s="1179"/>
      <c r="K1744" s="1179"/>
      <c r="L1744" s="1179"/>
      <c r="M1744" s="1179"/>
      <c r="N1744" s="1179"/>
      <c r="O1744" s="1180"/>
    </row>
    <row r="1745" spans="1:16" s="489" customFormat="1" ht="28.5" customHeight="1">
      <c r="A1745" s="1084"/>
      <c r="B1745" s="488" t="s">
        <v>79</v>
      </c>
      <c r="C1745" s="1184" t="str">
        <f>'Class-9'!$DP$3</f>
        <v>S.U.P.W.</v>
      </c>
      <c r="D1745" s="1185"/>
      <c r="E1745" s="1185"/>
      <c r="F1745" s="1263" t="str">
        <f>IF($J1720="TC",0,IF($J1720="Nso",0,VLOOKUP($A1717,'Class-9'!$B$9:$GA$108,178,0)))</f>
        <v>0/100</v>
      </c>
      <c r="G1745" s="1264"/>
      <c r="H1745" s="491">
        <f>IF($J1720="TC",0,IF($J1720="Nso",0,VLOOKUP($A1717,'Class-9'!$B$9:$GA$108,124,0)))</f>
        <v>0</v>
      </c>
      <c r="I1745" s="1181"/>
      <c r="J1745" s="1182"/>
      <c r="K1745" s="1182"/>
      <c r="L1745" s="1182"/>
      <c r="M1745" s="1182"/>
      <c r="N1745" s="1182"/>
      <c r="O1745" s="1183"/>
    </row>
    <row r="1746" spans="1:16" s="489" customFormat="1" ht="28.5" customHeight="1">
      <c r="A1746" s="1084"/>
      <c r="B1746" s="488"/>
      <c r="C1746" s="1184" t="str">
        <f>'Class-9'!$DV$3</f>
        <v>ART EDUCATION</v>
      </c>
      <c r="D1746" s="1185"/>
      <c r="E1746" s="1185"/>
      <c r="F1746" s="1263" t="str">
        <f>IF($J1719="TC",0,IF($J1719="Nso",0,VLOOKUP($A1717,'Class-9'!$B$9:$GA$108,182,0)))</f>
        <v>0/100</v>
      </c>
      <c r="G1746" s="1264"/>
      <c r="H1746" s="491">
        <f>IF($J1719="TC",0,IF($J1719="Nso",0,VLOOKUP($A1717,'Class-9'!$B$9:$GA$108,130,0)))</f>
        <v>0</v>
      </c>
      <c r="I1746" s="1237" t="s">
        <v>95</v>
      </c>
      <c r="J1746" s="1221"/>
      <c r="K1746" s="1221"/>
      <c r="L1746" s="1221"/>
      <c r="M1746" s="1221"/>
      <c r="N1746" s="1221"/>
      <c r="O1746" s="1222"/>
    </row>
    <row r="1747" spans="1:16" s="489" customFormat="1" ht="28.5" customHeight="1" thickBot="1">
      <c r="A1747" s="1084"/>
      <c r="B1747" s="488" t="s">
        <v>79</v>
      </c>
      <c r="C1747" s="1238" t="str">
        <f>'Class-9'!$EB$3</f>
        <v>H &amp; C RAJ</v>
      </c>
      <c r="D1747" s="1239"/>
      <c r="E1747" s="1239"/>
      <c r="F1747" s="1251" t="str">
        <f>IF($J1720="TC",0,IF($J1720="Nso",0,VLOOKUP($A1717,'Class-9'!$B$9:$GZ$108,186,0)))</f>
        <v>0/200</v>
      </c>
      <c r="G1747" s="1252"/>
      <c r="H1747" s="492">
        <f>IF($J1720="TC",0,IF($J1720="Nso",0,VLOOKUP($A1717,'Class-9'!$B$9:$GAZ$108,142,0)))</f>
        <v>0</v>
      </c>
      <c r="I1747" s="1237" t="s">
        <v>74</v>
      </c>
      <c r="J1747" s="1221"/>
      <c r="K1747" s="1221"/>
      <c r="L1747" s="1221"/>
      <c r="M1747" s="1221"/>
      <c r="N1747" s="1221"/>
      <c r="O1747" s="1222"/>
    </row>
    <row r="1748" spans="1:16" ht="28.5" customHeight="1">
      <c r="A1748" s="1084"/>
      <c r="B1748" s="49" t="s">
        <v>79</v>
      </c>
      <c r="C1748" s="1209" t="s">
        <v>205</v>
      </c>
      <c r="D1748" s="1210"/>
      <c r="E1748" s="1211"/>
      <c r="F1748" s="1253" t="s">
        <v>206</v>
      </c>
      <c r="G1748" s="1254"/>
      <c r="H1748" s="500" t="s">
        <v>34</v>
      </c>
      <c r="I1748" s="1220" t="s">
        <v>75</v>
      </c>
      <c r="J1748" s="1221"/>
      <c r="K1748" s="1221"/>
      <c r="L1748" s="1221"/>
      <c r="M1748" s="1221"/>
      <c r="N1748" s="1221"/>
      <c r="O1748" s="1222"/>
    </row>
    <row r="1749" spans="1:16" ht="28.5" customHeight="1">
      <c r="A1749" s="1084"/>
      <c r="B1749" s="49" t="s">
        <v>79</v>
      </c>
      <c r="C1749" s="1212"/>
      <c r="D1749" s="1213"/>
      <c r="E1749" s="1214"/>
      <c r="F1749" s="1246" t="s">
        <v>207</v>
      </c>
      <c r="G1749" s="1247"/>
      <c r="H1749" s="501" t="s">
        <v>204</v>
      </c>
      <c r="I1749" s="1225" t="s">
        <v>76</v>
      </c>
      <c r="J1749" s="1226"/>
      <c r="K1749" s="1226"/>
      <c r="L1749" s="1226"/>
      <c r="M1749" s="1226"/>
      <c r="N1749" s="1226"/>
      <c r="O1749" s="1227"/>
    </row>
    <row r="1750" spans="1:16" ht="28.5" customHeight="1">
      <c r="A1750" s="1084"/>
      <c r="B1750" s="49" t="s">
        <v>79</v>
      </c>
      <c r="C1750" s="1212"/>
      <c r="D1750" s="1213"/>
      <c r="E1750" s="1214"/>
      <c r="F1750" s="1246" t="s">
        <v>211</v>
      </c>
      <c r="G1750" s="1247"/>
      <c r="H1750" s="501" t="s">
        <v>69</v>
      </c>
      <c r="I1750" s="1228"/>
      <c r="J1750" s="1229"/>
      <c r="K1750" s="1229"/>
      <c r="L1750" s="1229"/>
      <c r="M1750" s="1229"/>
      <c r="N1750" s="1229"/>
      <c r="O1750" s="1230"/>
    </row>
    <row r="1751" spans="1:16" ht="28.5" customHeight="1">
      <c r="A1751" s="1084"/>
      <c r="B1751" s="49" t="s">
        <v>79</v>
      </c>
      <c r="C1751" s="1212"/>
      <c r="D1751" s="1213"/>
      <c r="E1751" s="1214"/>
      <c r="F1751" s="1246" t="s">
        <v>212</v>
      </c>
      <c r="G1751" s="1247"/>
      <c r="H1751" s="501" t="s">
        <v>70</v>
      </c>
      <c r="I1751" s="1228"/>
      <c r="J1751" s="1229"/>
      <c r="K1751" s="1229"/>
      <c r="L1751" s="1229"/>
      <c r="M1751" s="1229"/>
      <c r="N1751" s="1229"/>
      <c r="O1751" s="1230"/>
    </row>
    <row r="1752" spans="1:16" ht="28.5" customHeight="1">
      <c r="A1752" s="1084"/>
      <c r="B1752" s="49" t="s">
        <v>79</v>
      </c>
      <c r="C1752" s="1212"/>
      <c r="D1752" s="1213"/>
      <c r="E1752" s="1214"/>
      <c r="F1752" s="1246" t="s">
        <v>125</v>
      </c>
      <c r="G1752" s="1247"/>
      <c r="H1752" s="501" t="s">
        <v>72</v>
      </c>
      <c r="I1752" s="1231" t="s">
        <v>96</v>
      </c>
      <c r="J1752" s="1232"/>
      <c r="K1752" s="1232"/>
      <c r="L1752" s="1232"/>
      <c r="M1752" s="1232"/>
      <c r="N1752" s="1232"/>
      <c r="O1752" s="1233"/>
    </row>
    <row r="1753" spans="1:16" ht="28.5" customHeight="1" thickBot="1">
      <c r="A1753" s="1084"/>
      <c r="B1753" s="62" t="s">
        <v>79</v>
      </c>
      <c r="C1753" s="1215"/>
      <c r="D1753" s="1216"/>
      <c r="E1753" s="1217"/>
      <c r="F1753" s="1248" t="s">
        <v>208</v>
      </c>
      <c r="G1753" s="1249"/>
      <c r="H1753" s="502" t="s">
        <v>71</v>
      </c>
      <c r="I1753" s="1234"/>
      <c r="J1753" s="1235"/>
      <c r="K1753" s="1235"/>
      <c r="L1753" s="1235"/>
      <c r="M1753" s="1235"/>
      <c r="N1753" s="1235"/>
      <c r="O1753" s="1236"/>
    </row>
    <row r="1754" spans="1:16" ht="117.75" customHeight="1" thickTop="1">
      <c r="A1754" s="1250"/>
      <c r="B1754" s="1250"/>
      <c r="C1754" s="1250"/>
      <c r="D1754" s="1250"/>
      <c r="E1754" s="1250"/>
      <c r="F1754" s="1250"/>
      <c r="G1754" s="1250"/>
      <c r="H1754" s="1250"/>
      <c r="I1754" s="1250"/>
      <c r="J1754" s="1250"/>
      <c r="K1754" s="1250"/>
      <c r="L1754" s="1250"/>
      <c r="M1754" s="1250"/>
      <c r="N1754" s="1250"/>
      <c r="O1754" s="1250"/>
    </row>
    <row r="1755" spans="1:16">
      <c r="B1755" s="505"/>
      <c r="C1755" s="506"/>
      <c r="D1755" s="506"/>
      <c r="E1755" s="506"/>
      <c r="F1755" s="506"/>
      <c r="G1755" s="506"/>
      <c r="H1755" s="506"/>
      <c r="I1755" s="506"/>
      <c r="J1755" s="506"/>
      <c r="K1755" s="506"/>
      <c r="L1755" s="506"/>
      <c r="M1755" s="506"/>
      <c r="N1755" s="506"/>
      <c r="O1755" s="506"/>
    </row>
    <row r="1756" spans="1:16" ht="24.75" customHeight="1" thickBot="1">
      <c r="A1756" s="504">
        <f>A1717+1</f>
        <v>46</v>
      </c>
      <c r="B1756" s="1083" t="s">
        <v>56</v>
      </c>
      <c r="C1756" s="1083"/>
      <c r="D1756" s="1083"/>
      <c r="E1756" s="1083"/>
      <c r="F1756" s="1083"/>
      <c r="G1756" s="1083"/>
      <c r="H1756" s="1083"/>
      <c r="I1756" s="1083"/>
      <c r="J1756" s="1083"/>
      <c r="K1756" s="1083"/>
      <c r="L1756" s="1083"/>
      <c r="M1756" s="1083"/>
      <c r="N1756" s="1083"/>
      <c r="O1756" s="1083"/>
    </row>
    <row r="1757" spans="1:16" ht="68.25" customHeight="1" thickTop="1">
      <c r="A1757" s="1084"/>
      <c r="B1757" s="1085"/>
      <c r="C1757" s="1086"/>
      <c r="D1757" s="1089" t="str">
        <f>Master!$E$8</f>
        <v>Govt. Sr. Secondary School Raimalwada</v>
      </c>
      <c r="E1757" s="1090"/>
      <c r="F1757" s="1090"/>
      <c r="G1757" s="1090"/>
      <c r="H1757" s="1090"/>
      <c r="I1757" s="1090"/>
      <c r="J1757" s="1090"/>
      <c r="K1757" s="1090"/>
      <c r="L1757" s="1090"/>
      <c r="M1757" s="1090"/>
      <c r="N1757" s="1090"/>
      <c r="O1757" s="1091"/>
    </row>
    <row r="1758" spans="1:16" ht="36" customHeight="1" thickBot="1">
      <c r="A1758" s="1084"/>
      <c r="B1758" s="1087"/>
      <c r="C1758" s="1088"/>
      <c r="D1758" s="1092" t="str">
        <f>Master!$E$11</f>
        <v>P.S.-Bapini (Jodhpur)</v>
      </c>
      <c r="E1758" s="1093"/>
      <c r="F1758" s="1093"/>
      <c r="G1758" s="1093"/>
      <c r="H1758" s="1093"/>
      <c r="I1758" s="1093"/>
      <c r="J1758" s="1093"/>
      <c r="K1758" s="1093"/>
      <c r="L1758" s="1093"/>
      <c r="M1758" s="1093"/>
      <c r="N1758" s="1093"/>
      <c r="O1758" s="1094"/>
    </row>
    <row r="1759" spans="1:16" ht="36" customHeight="1">
      <c r="A1759" s="1084"/>
      <c r="B1759" s="352"/>
      <c r="C1759" s="1095" t="s">
        <v>188</v>
      </c>
      <c r="D1759" s="1096"/>
      <c r="E1759" s="1096"/>
      <c r="F1759" s="1096"/>
      <c r="G1759" s="1097"/>
      <c r="H1759" s="1104" t="s">
        <v>161</v>
      </c>
      <c r="I1759" s="1104"/>
      <c r="J1759" s="1107">
        <f>VLOOKUP($A1756,'Class-9'!$B$9:$K$108,6)</f>
        <v>0</v>
      </c>
      <c r="K1759" s="1108"/>
      <c r="L1759" s="1113" t="s">
        <v>77</v>
      </c>
      <c r="M1759" s="1114"/>
      <c r="N1759" s="1115" t="str">
        <f>Master!$E$14</f>
        <v>08151106901</v>
      </c>
      <c r="O1759" s="1116"/>
    </row>
    <row r="1760" spans="1:16" ht="36" customHeight="1">
      <c r="A1760" s="1084"/>
      <c r="B1760" s="47"/>
      <c r="C1760" s="1098"/>
      <c r="D1760" s="1099"/>
      <c r="E1760" s="1099"/>
      <c r="F1760" s="1099"/>
      <c r="G1760" s="1100"/>
      <c r="H1760" s="1105"/>
      <c r="I1760" s="1105"/>
      <c r="J1760" s="1109"/>
      <c r="K1760" s="1110"/>
      <c r="L1760" s="1071" t="s">
        <v>73</v>
      </c>
      <c r="M1760" s="1072"/>
      <c r="N1760" s="1072"/>
      <c r="O1760" s="1073"/>
      <c r="P1760" s="165" t="s">
        <v>196</v>
      </c>
    </row>
    <row r="1761" spans="1:15" ht="36" customHeight="1" thickBot="1">
      <c r="A1761" s="1084"/>
      <c r="B1761" s="47"/>
      <c r="C1761" s="1101"/>
      <c r="D1761" s="1102"/>
      <c r="E1761" s="1102"/>
      <c r="F1761" s="1102"/>
      <c r="G1761" s="1103"/>
      <c r="H1761" s="1106"/>
      <c r="I1761" s="1106"/>
      <c r="J1761" s="1111"/>
      <c r="K1761" s="1112"/>
      <c r="L1761" s="1074" t="s">
        <v>57</v>
      </c>
      <c r="M1761" s="1075"/>
      <c r="N1761" s="1076" t="str">
        <f>Master!$E$6</f>
        <v>2021-22</v>
      </c>
      <c r="O1761" s="1077"/>
    </row>
    <row r="1762" spans="1:15" ht="42.75" customHeight="1">
      <c r="A1762" s="1084"/>
      <c r="B1762" s="49" t="s">
        <v>79</v>
      </c>
      <c r="C1762" s="1255" t="s">
        <v>22</v>
      </c>
      <c r="D1762" s="1256"/>
      <c r="E1762" s="1256"/>
      <c r="F1762" s="1257"/>
      <c r="G1762" s="485" t="s">
        <v>186</v>
      </c>
      <c r="H1762" s="1258">
        <f>VLOOKUP($A1756,'Class-9'!$B$9:$EX$108,4,0)</f>
        <v>0</v>
      </c>
      <c r="I1762" s="1258"/>
      <c r="J1762" s="1258"/>
      <c r="K1762" s="1258"/>
      <c r="L1762" s="1258"/>
      <c r="M1762" s="1258"/>
      <c r="N1762" s="1258"/>
      <c r="O1762" s="1259"/>
    </row>
    <row r="1763" spans="1:15" ht="42.75" customHeight="1">
      <c r="A1763" s="1084"/>
      <c r="B1763" s="49" t="s">
        <v>79</v>
      </c>
      <c r="C1763" s="1260" t="s">
        <v>24</v>
      </c>
      <c r="D1763" s="1261"/>
      <c r="E1763" s="1261"/>
      <c r="F1763" s="1262"/>
      <c r="G1763" s="486" t="s">
        <v>186</v>
      </c>
      <c r="H1763" s="1265">
        <f>VLOOKUP($A1756,'Class-9'!$B$9:$EX$108,7,0)</f>
        <v>0</v>
      </c>
      <c r="I1763" s="1265"/>
      <c r="J1763" s="1265"/>
      <c r="K1763" s="1265"/>
      <c r="L1763" s="1265"/>
      <c r="M1763" s="1265"/>
      <c r="N1763" s="1265"/>
      <c r="O1763" s="1266"/>
    </row>
    <row r="1764" spans="1:15" ht="42.75" customHeight="1">
      <c r="A1764" s="1084"/>
      <c r="B1764" s="49" t="s">
        <v>79</v>
      </c>
      <c r="C1764" s="1260" t="s">
        <v>25</v>
      </c>
      <c r="D1764" s="1261"/>
      <c r="E1764" s="1261"/>
      <c r="F1764" s="1262"/>
      <c r="G1764" s="486" t="s">
        <v>186</v>
      </c>
      <c r="H1764" s="1265">
        <f>VLOOKUP($A1756,'Class-9'!$B$9:$EX$108,8,0)</f>
        <v>0</v>
      </c>
      <c r="I1764" s="1265"/>
      <c r="J1764" s="1265"/>
      <c r="K1764" s="1265"/>
      <c r="L1764" s="1265"/>
      <c r="M1764" s="1265"/>
      <c r="N1764" s="1265"/>
      <c r="O1764" s="1266"/>
    </row>
    <row r="1765" spans="1:15" ht="42.75" customHeight="1">
      <c r="A1765" s="1084"/>
      <c r="B1765" s="49" t="s">
        <v>79</v>
      </c>
      <c r="C1765" s="1260" t="s">
        <v>58</v>
      </c>
      <c r="D1765" s="1261"/>
      <c r="E1765" s="1261"/>
      <c r="F1765" s="1262"/>
      <c r="G1765" s="486" t="s">
        <v>186</v>
      </c>
      <c r="H1765" s="1265">
        <f>VLOOKUP($A1756,'Class-9'!$B$9:$EX$108,9,0)</f>
        <v>0</v>
      </c>
      <c r="I1765" s="1265"/>
      <c r="J1765" s="1265"/>
      <c r="K1765" s="1265"/>
      <c r="L1765" s="1265"/>
      <c r="M1765" s="1265"/>
      <c r="N1765" s="1265"/>
      <c r="O1765" s="1266"/>
    </row>
    <row r="1766" spans="1:15" ht="42.75" customHeight="1">
      <c r="A1766" s="1084"/>
      <c r="B1766" s="49" t="s">
        <v>79</v>
      </c>
      <c r="C1766" s="1260" t="s">
        <v>59</v>
      </c>
      <c r="D1766" s="1261"/>
      <c r="E1766" s="1261"/>
      <c r="F1766" s="1262"/>
      <c r="G1766" s="486" t="s">
        <v>186</v>
      </c>
      <c r="H1766" s="1281" t="str">
        <f>CONCATENATE('Class-9'!$G$4,'Class-9'!$J$4)</f>
        <v>9(A)</v>
      </c>
      <c r="I1766" s="1265"/>
      <c r="J1766" s="1265"/>
      <c r="K1766" s="1265"/>
      <c r="L1766" s="1265"/>
      <c r="M1766" s="1265"/>
      <c r="N1766" s="1265"/>
      <c r="O1766" s="1266"/>
    </row>
    <row r="1767" spans="1:15" ht="42.75" customHeight="1" thickBot="1">
      <c r="A1767" s="1084"/>
      <c r="B1767" s="49" t="s">
        <v>79</v>
      </c>
      <c r="C1767" s="1282" t="s">
        <v>27</v>
      </c>
      <c r="D1767" s="1283"/>
      <c r="E1767" s="1283"/>
      <c r="F1767" s="1284"/>
      <c r="G1767" s="487" t="s">
        <v>186</v>
      </c>
      <c r="H1767" s="1285">
        <f>VLOOKUP($A1756,'Class-9'!$B$9:$EX$108,10,0)</f>
        <v>0</v>
      </c>
      <c r="I1767" s="1285"/>
      <c r="J1767" s="1285"/>
      <c r="K1767" s="1285"/>
      <c r="L1767" s="1285"/>
      <c r="M1767" s="1285"/>
      <c r="N1767" s="1285"/>
      <c r="O1767" s="1286"/>
    </row>
    <row r="1768" spans="1:15" ht="42.75" customHeight="1">
      <c r="A1768" s="1084"/>
      <c r="B1768" s="60" t="s">
        <v>79</v>
      </c>
      <c r="C1768" s="1287" t="s">
        <v>60</v>
      </c>
      <c r="D1768" s="1288"/>
      <c r="E1768" s="1267" t="s">
        <v>83</v>
      </c>
      <c r="F1768" s="1267" t="s">
        <v>84</v>
      </c>
      <c r="G1768" s="1274" t="s">
        <v>33</v>
      </c>
      <c r="H1768" s="1276" t="s">
        <v>61</v>
      </c>
      <c r="I1768" s="1276"/>
      <c r="J1768" s="1277"/>
      <c r="K1768" s="1278" t="s">
        <v>100</v>
      </c>
      <c r="L1768" s="1279"/>
      <c r="M1768" s="1280"/>
      <c r="N1768" s="1267" t="s">
        <v>91</v>
      </c>
      <c r="O1768" s="1269" t="s">
        <v>209</v>
      </c>
    </row>
    <row r="1769" spans="1:15" ht="42.75" customHeight="1">
      <c r="A1769" s="1084"/>
      <c r="B1769" s="60"/>
      <c r="C1769" s="1289"/>
      <c r="D1769" s="1290"/>
      <c r="E1769" s="1268"/>
      <c r="F1769" s="1268"/>
      <c r="G1769" s="1275"/>
      <c r="H1769" s="479" t="s">
        <v>32</v>
      </c>
      <c r="I1769" s="480" t="s">
        <v>199</v>
      </c>
      <c r="J1769" s="481" t="s">
        <v>33</v>
      </c>
      <c r="K1769" s="479" t="s">
        <v>32</v>
      </c>
      <c r="L1769" s="480" t="s">
        <v>199</v>
      </c>
      <c r="M1769" s="481" t="s">
        <v>33</v>
      </c>
      <c r="N1769" s="1268"/>
      <c r="O1769" s="1270"/>
    </row>
    <row r="1770" spans="1:15" ht="42.75" customHeight="1" thickBot="1">
      <c r="A1770" s="1084"/>
      <c r="B1770" s="60" t="s">
        <v>79</v>
      </c>
      <c r="C1770" s="1272" t="s">
        <v>62</v>
      </c>
      <c r="D1770" s="1273"/>
      <c r="E1770" s="346">
        <f>'Class-9'!$L$7</f>
        <v>20</v>
      </c>
      <c r="F1770" s="346">
        <f>'Class-9'!$M$7</f>
        <v>20</v>
      </c>
      <c r="G1770" s="348">
        <f>SUM(E1770:F1770)</f>
        <v>40</v>
      </c>
      <c r="H1770" s="346">
        <f>'Class-9'!$O$7</f>
        <v>48</v>
      </c>
      <c r="I1770" s="346">
        <f>'Class-9'!$P$7</f>
        <v>12</v>
      </c>
      <c r="J1770" s="348">
        <f>SUM(H1770:I1770)</f>
        <v>60</v>
      </c>
      <c r="K1770" s="346">
        <f>'Class-9'!$R$7</f>
        <v>80</v>
      </c>
      <c r="L1770" s="346">
        <f>'Class-9'!$S$7</f>
        <v>20</v>
      </c>
      <c r="M1770" s="348">
        <f>SUM(K1770:L1770)</f>
        <v>100</v>
      </c>
      <c r="N1770" s="191">
        <f>SUM(G1770,J1770,M1770)</f>
        <v>200</v>
      </c>
      <c r="O1770" s="1271"/>
    </row>
    <row r="1771" spans="1:15" ht="42.75" customHeight="1">
      <c r="A1771" s="1084"/>
      <c r="B1771" s="60" t="s">
        <v>79</v>
      </c>
      <c r="C1771" s="1141" t="str">
        <f>'Class-9'!$L$3</f>
        <v>HINDI</v>
      </c>
      <c r="D1771" s="1142"/>
      <c r="E1771" s="493">
        <f>IF($J1759="TC",0,IF($J1759="Nso",0,VLOOKUP($A1756,'Class-9'!$B$9:$EX$108,11,0)))</f>
        <v>0</v>
      </c>
      <c r="F1771" s="493">
        <f>IF($J1759="TC",0,IF($J1759="Nso",0,VLOOKUP($A1756,'Class-9'!$B$9:$EX$108,12,0)))</f>
        <v>0</v>
      </c>
      <c r="G1771" s="494">
        <f>E1771+F1771</f>
        <v>0</v>
      </c>
      <c r="H1771" s="493">
        <f>IF($J1759="TC",0,IF($J1759="Nso",0,VLOOKUP($A1756,'Class-9'!$B$9:$EX$108,14,0)))</f>
        <v>0</v>
      </c>
      <c r="I1771" s="493">
        <f>IF($J1759="TC",0,IF($J1759="Nso",0,VLOOKUP($A1756,'Class-9'!$B$9:$EX$108,15,0)))</f>
        <v>0</v>
      </c>
      <c r="J1771" s="494">
        <f>H1771+I1771</f>
        <v>0</v>
      </c>
      <c r="K1771" s="493">
        <f>IF($J1759="TC",0,IF($J1759="Nso",0,VLOOKUP($A1756,'Class-9'!$B$9:$EX$108,17,0)))</f>
        <v>0</v>
      </c>
      <c r="L1771" s="493">
        <f>IF($J1759="Nso",0,VLOOKUP($A1756,'Class-9'!$B$9:$EX$108,18,0))</f>
        <v>0</v>
      </c>
      <c r="M1771" s="494">
        <f>K1771+L1771</f>
        <v>0</v>
      </c>
      <c r="N1771" s="493">
        <f>G1771+J1771+M1771</f>
        <v>0</v>
      </c>
      <c r="O1771" s="495" t="str">
        <f>IF($J1759="TC",0,IF($J1759="Nso",0,VLOOKUP($A1756,'Class-9'!$B$9:$EX$108,24,0)))</f>
        <v/>
      </c>
    </row>
    <row r="1772" spans="1:15" ht="42.75" customHeight="1">
      <c r="A1772" s="1084"/>
      <c r="B1772" s="60" t="s">
        <v>79</v>
      </c>
      <c r="C1772" s="1143" t="str">
        <f>'Class-9'!$Z$3</f>
        <v>ENGLISH</v>
      </c>
      <c r="D1772" s="1144"/>
      <c r="E1772" s="493">
        <f>IF($J1759="TC",0,IF($J1759="Nso",0,VLOOKUP($A1756,'Class-9'!$B$9:$EX$108,25,0)))</f>
        <v>0</v>
      </c>
      <c r="F1772" s="493">
        <f>IF($J1759="TC",0,IF($J1759="Nso",0,VLOOKUP($A1756,'Class-9'!$B$9:$EX$108,26,0)))</f>
        <v>0</v>
      </c>
      <c r="G1772" s="496">
        <f t="shared" ref="G1772:G1776" si="180">E1772+F1772</f>
        <v>0</v>
      </c>
      <c r="H1772" s="497">
        <f>IF($J1759="TC",0,IF($J1759="Nso",0,VLOOKUP($A1756,'Class-9'!$B$9:$EX$108,28,0)))</f>
        <v>0</v>
      </c>
      <c r="I1772" s="493">
        <f>IF($J1759="TC",0,IF($J1759="Nso",0,VLOOKUP($A1756,'Class-9'!$B$9:$EX$108,29,0)))</f>
        <v>0</v>
      </c>
      <c r="J1772" s="496">
        <f t="shared" ref="J1772:J1776" si="181">H1772+I1772</f>
        <v>0</v>
      </c>
      <c r="K1772" s="493">
        <f>IF($J1759="TC",0,IF($J1759="Nso",0,VLOOKUP($A1756,'Class-9'!$B$9:$EX$108,31,0)))</f>
        <v>0</v>
      </c>
      <c r="L1772" s="493">
        <f>IF($J1759="Nso",0,VLOOKUP($A1756,'Class-9'!$B$9:$EX$108,32,0))</f>
        <v>0</v>
      </c>
      <c r="M1772" s="496">
        <f t="shared" ref="M1772:M1776" si="182">K1772+L1772</f>
        <v>0</v>
      </c>
      <c r="N1772" s="493">
        <f t="shared" ref="N1772:N1776" si="183">G1772+J1772+M1772</f>
        <v>0</v>
      </c>
      <c r="O1772" s="495" t="str">
        <f>IF($J1759="TC",0,IF($J1759="Nso",0,VLOOKUP($A1756,'Class-9'!$B$9:$EX$108,38,0)))</f>
        <v/>
      </c>
    </row>
    <row r="1773" spans="1:15" ht="42.75" customHeight="1">
      <c r="A1773" s="1084"/>
      <c r="B1773" s="60" t="s">
        <v>79</v>
      </c>
      <c r="C1773" s="1143" t="str">
        <f>'Class-9'!$AN$3</f>
        <v>SANSKRIT</v>
      </c>
      <c r="D1773" s="1144"/>
      <c r="E1773" s="493">
        <f>IF($J1759="TC",0,IF($J1759="Nso",0,VLOOKUP($A1756,'Class-9'!$B$9:$EX$108,39,0)))</f>
        <v>0</v>
      </c>
      <c r="F1773" s="493">
        <f>IF($J1759="TC",0,IF($J1759="TC",0,IF($J1759="Nso",0,VLOOKUP($A1756,'Class-9'!$B$9:$EX$108,40,0))))</f>
        <v>0</v>
      </c>
      <c r="G1773" s="496">
        <f t="shared" si="180"/>
        <v>0</v>
      </c>
      <c r="H1773" s="497">
        <f>IF($J1759="TC",0,IF($J1759="Nso",0,VLOOKUP($A1756,'Class-9'!$B$9:$EX$108,42,0)))</f>
        <v>0</v>
      </c>
      <c r="I1773" s="493">
        <f>IF($J1759="TC",0,IF($J1759="Nso",0,VLOOKUP($A1756,'Class-9'!$B$9:$EX$108,43,0)))</f>
        <v>0</v>
      </c>
      <c r="J1773" s="496">
        <f t="shared" si="181"/>
        <v>0</v>
      </c>
      <c r="K1773" s="493">
        <f>IF($J1759="TC",0,IF($J1759="Nso",0,VLOOKUP($A1756,'Class-9'!$B$9:$EX$108,45,0)))</f>
        <v>0</v>
      </c>
      <c r="L1773" s="493">
        <f>IF($J1759="Nso",0,VLOOKUP($A1756,'Class-9'!$B$9:$EX$108,46,0))</f>
        <v>0</v>
      </c>
      <c r="M1773" s="496">
        <f t="shared" si="182"/>
        <v>0</v>
      </c>
      <c r="N1773" s="493">
        <f t="shared" si="183"/>
        <v>0</v>
      </c>
      <c r="O1773" s="495" t="str">
        <f>IF($J1759="TC",0,IF($J1759="Nso",0,VLOOKUP($A1756,'Class-9'!$B$9:$EX$108,52,0)))</f>
        <v/>
      </c>
    </row>
    <row r="1774" spans="1:15" ht="42.75" customHeight="1">
      <c r="A1774" s="1084"/>
      <c r="B1774" s="60" t="s">
        <v>79</v>
      </c>
      <c r="C1774" s="1143" t="str">
        <f>'Class-9'!$BB$3</f>
        <v>SCIENCE</v>
      </c>
      <c r="D1774" s="1144"/>
      <c r="E1774" s="493">
        <f>IF($J1759="TC",0,IF($J1759="Nso",0,VLOOKUP($A1756,'Class-9'!$B$9:$EX$108,53,0)))</f>
        <v>0</v>
      </c>
      <c r="F1774" s="493">
        <f>IF($J1759="TC",0,IF($J1759="Nso",0,VLOOKUP($A1756,'Class-9'!$B$9:$EX$108,54,0)))</f>
        <v>0</v>
      </c>
      <c r="G1774" s="496">
        <f t="shared" si="180"/>
        <v>0</v>
      </c>
      <c r="H1774" s="497">
        <f>IF($J1759="TC",0,IF($J1759="Nso",0,VLOOKUP($A1756,'Class-9'!$B$9:$EX$108,56,0)))</f>
        <v>0</v>
      </c>
      <c r="I1774" s="493">
        <f>IF($J1759="TC",0,IF($J1759="Nso",0,VLOOKUP($A1756,'Class-9'!$B$9:$EX$108,57,0)))</f>
        <v>0</v>
      </c>
      <c r="J1774" s="496">
        <f t="shared" si="181"/>
        <v>0</v>
      </c>
      <c r="K1774" s="493">
        <f>IF($J1759="TC",0,IF($J1759="Nso",0,VLOOKUP($A1756,'Class-9'!$B$9:$EX$108,59,0)))</f>
        <v>0</v>
      </c>
      <c r="L1774" s="493">
        <f>IF($J1759="Nso",0,VLOOKUP($A1756,'Class-9'!$B$9:$EX$108,60,0))</f>
        <v>0</v>
      </c>
      <c r="M1774" s="496">
        <f t="shared" si="182"/>
        <v>0</v>
      </c>
      <c r="N1774" s="493">
        <f t="shared" si="183"/>
        <v>0</v>
      </c>
      <c r="O1774" s="495" t="str">
        <f>IF($J1759="TC",0,IF($J1759="Nso",0,VLOOKUP($A1756,'Class-9'!$B$9:$EX$108,66,0)))</f>
        <v/>
      </c>
    </row>
    <row r="1775" spans="1:15" ht="42.75" customHeight="1">
      <c r="A1775" s="1084"/>
      <c r="B1775" s="60" t="s">
        <v>79</v>
      </c>
      <c r="C1775" s="1143" t="str">
        <f>'Class-9'!$BP$3</f>
        <v>MATHEMATICS</v>
      </c>
      <c r="D1775" s="1144"/>
      <c r="E1775" s="493">
        <f>IF($J1759="TC",0,IF($J1759="Nso",0,VLOOKUP($A1756,'Class-9'!$B$9:$EX$108,67,0)))</f>
        <v>0</v>
      </c>
      <c r="F1775" s="493">
        <f>IF($J1759="TC",0,IF($J1759="Nso",0,VLOOKUP($A1756,'Class-9'!$B$9:$EX$108,68,0)))</f>
        <v>0</v>
      </c>
      <c r="G1775" s="496">
        <f t="shared" si="180"/>
        <v>0</v>
      </c>
      <c r="H1775" s="497">
        <f>IF($J1759="TC",0,IF($J1759="Nso",0,VLOOKUP($A1756,'Class-9'!$B$9:$EX$108,70,0)))</f>
        <v>0</v>
      </c>
      <c r="I1775" s="493">
        <f>IF($J1759="TC",0,IF($J1759="Nso",0,VLOOKUP($A1756,'Class-9'!$B$9:$EX$108,71,0)))</f>
        <v>0</v>
      </c>
      <c r="J1775" s="496">
        <f t="shared" si="181"/>
        <v>0</v>
      </c>
      <c r="K1775" s="493">
        <f>IF($J1759="TC",0,IF($J1759="Nso",0,VLOOKUP($A1756,'Class-9'!$B$9:$EX$108,73,0)))</f>
        <v>0</v>
      </c>
      <c r="L1775" s="493">
        <f>IF($J1759="Nso",0,VLOOKUP($A1756,'Class-9'!$B$9:$EX$108,74,0))</f>
        <v>0</v>
      </c>
      <c r="M1775" s="496">
        <f t="shared" si="182"/>
        <v>0</v>
      </c>
      <c r="N1775" s="493">
        <f t="shared" si="183"/>
        <v>0</v>
      </c>
      <c r="O1775" s="495" t="str">
        <f>IF($J1759="TC",0,IF($J1759="Nso",0,VLOOKUP($A1756,'Class-9'!$B$9:$EX$108,80,0)))</f>
        <v/>
      </c>
    </row>
    <row r="1776" spans="1:15" ht="42.75" customHeight="1" thickBot="1">
      <c r="A1776" s="1084"/>
      <c r="B1776" s="60" t="s">
        <v>79</v>
      </c>
      <c r="C1776" s="1117" t="str">
        <f>'Class-9'!$CD$3</f>
        <v>SOCIAL SCIENCE</v>
      </c>
      <c r="D1776" s="1118"/>
      <c r="E1776" s="493">
        <f>IF($J1759="TC",0,IF($J1759="Nso",0,VLOOKUP($A1756,'Class-9'!$B$9:$EX$108,81,0)))</f>
        <v>0</v>
      </c>
      <c r="F1776" s="493">
        <f>IF($J1759="TC",0,IF($J1759="Nso",0,VLOOKUP($A1756,'Class-9'!$B$9:$EX$108,82,0)))</f>
        <v>0</v>
      </c>
      <c r="G1776" s="498">
        <f t="shared" si="180"/>
        <v>0</v>
      </c>
      <c r="H1776" s="499">
        <f>IF($J1759="TC",0,IF($J1759="Nso",0,VLOOKUP($A1756,'Class-9'!$B$9:$EX$108,84,0)))</f>
        <v>0</v>
      </c>
      <c r="I1776" s="493">
        <f>IF($J1759="TC",0,IF($J1759="Nso",0,VLOOKUP($A1756,'Class-9'!$B$9:$EX$108,85,0)))</f>
        <v>0</v>
      </c>
      <c r="J1776" s="498">
        <f t="shared" si="181"/>
        <v>0</v>
      </c>
      <c r="K1776" s="493">
        <f>IF($J1759="TC",0,IF($J1759="Nso",0,VLOOKUP($A1756,'Class-9'!$B$9:$EX$108,87,0)))</f>
        <v>0</v>
      </c>
      <c r="L1776" s="493">
        <f>IF($J1759="Nso",0,VLOOKUP($A1756,'Class-9'!$B$9:$EX$108,88,0))</f>
        <v>0</v>
      </c>
      <c r="M1776" s="498">
        <f t="shared" si="182"/>
        <v>0</v>
      </c>
      <c r="N1776" s="493">
        <f t="shared" si="183"/>
        <v>0</v>
      </c>
      <c r="O1776" s="495" t="str">
        <f>IF($J1759="TC",0,IF($J1759="Nso",0,VLOOKUP($A1756,'Class-9'!$B$9:$EX$108,94,0)))</f>
        <v/>
      </c>
    </row>
    <row r="1777" spans="1:15" ht="36" customHeight="1">
      <c r="A1777" s="1084"/>
      <c r="B1777" s="60" t="s">
        <v>79</v>
      </c>
      <c r="C1777" s="1119" t="s">
        <v>92</v>
      </c>
      <c r="D1777" s="1120"/>
      <c r="E1777" s="1121"/>
      <c r="F1777" s="1125" t="s">
        <v>93</v>
      </c>
      <c r="G1777" s="1126"/>
      <c r="H1777" s="1127" t="s">
        <v>94</v>
      </c>
      <c r="I1777" s="1128"/>
      <c r="J1777" s="1129" t="s">
        <v>47</v>
      </c>
      <c r="K1777" s="1130"/>
      <c r="L1777" s="350" t="s">
        <v>114</v>
      </c>
      <c r="M1777" s="1131" t="s">
        <v>45</v>
      </c>
      <c r="N1777" s="1132"/>
      <c r="O1777" s="61" t="s">
        <v>49</v>
      </c>
    </row>
    <row r="1778" spans="1:15" ht="36" customHeight="1" thickBot="1">
      <c r="A1778" s="1084"/>
      <c r="B1778" s="60" t="s">
        <v>79</v>
      </c>
      <c r="C1778" s="1122"/>
      <c r="D1778" s="1123"/>
      <c r="E1778" s="1124"/>
      <c r="F1778" s="1133">
        <f>IF($J1759="TC",0,IF($J1759="Nso",0,VLOOKUP($A1756,'Class-9'!$B$9:$EX$108,146,0)))</f>
        <v>0</v>
      </c>
      <c r="G1778" s="1134"/>
      <c r="H1778" s="1133">
        <f>IF($J1759="TC",0,IF($J1759="Nso",0,VLOOKUP($A1756,'Class-9'!$B$9:$EX$108,147,0)))</f>
        <v>0</v>
      </c>
      <c r="I1778" s="1134"/>
      <c r="J1778" s="1135">
        <f>IF($J1759="TC",0,IF($J1759="Nso",0,VLOOKUP($A1756,'Class-9'!$B$9:$EX$108,148,0)))</f>
        <v>0</v>
      </c>
      <c r="K1778" s="1136"/>
      <c r="L1778" s="349" t="str">
        <f>IF($J1759="TC",0,IF($J1759="Nso",0,VLOOKUP($A1756,'Class-9'!$B$9:$EX$108,149,0)))</f>
        <v/>
      </c>
      <c r="M1778" s="1137" t="str">
        <f>IF($J1759="TC","TC",IF($J1759="Nso","NSO",VLOOKUP($A1756,'Class-9'!$B$9:$EX$108,150,0)))</f>
        <v/>
      </c>
      <c r="N1778" s="1138"/>
      <c r="O1778" s="123" t="str">
        <f>IF($J1759="Nso",0,VLOOKUP($A1756,'Class-9'!$B$9:$EX$108,152,0))</f>
        <v/>
      </c>
    </row>
    <row r="1779" spans="1:15" ht="36" customHeight="1">
      <c r="A1779" s="1084"/>
      <c r="B1779" s="60" t="s">
        <v>79</v>
      </c>
      <c r="C1779" s="1186" t="s">
        <v>65</v>
      </c>
      <c r="D1779" s="1187"/>
      <c r="E1779" s="1187"/>
      <c r="F1779" s="1187"/>
      <c r="G1779" s="1187"/>
      <c r="H1779" s="1188"/>
      <c r="I1779" s="1189" t="s">
        <v>66</v>
      </c>
      <c r="J1779" s="1190"/>
      <c r="K1779" s="1190"/>
      <c r="L1779" s="124">
        <f>VLOOKUP($A1756,'Class-9'!$B$9:$EX$108,143,0)</f>
        <v>0</v>
      </c>
      <c r="M1779" s="1191" t="s">
        <v>126</v>
      </c>
      <c r="N1779" s="1192"/>
      <c r="O1779" s="1193"/>
    </row>
    <row r="1780" spans="1:15" ht="36" customHeight="1" thickBot="1">
      <c r="A1780" s="1084"/>
      <c r="B1780" s="60" t="s">
        <v>79</v>
      </c>
      <c r="C1780" s="1194" t="s">
        <v>60</v>
      </c>
      <c r="D1780" s="1195"/>
      <c r="E1780" s="1195"/>
      <c r="F1780" s="1196" t="s">
        <v>197</v>
      </c>
      <c r="G1780" s="1196"/>
      <c r="H1780" s="351" t="s">
        <v>53</v>
      </c>
      <c r="I1780" s="1197" t="s">
        <v>67</v>
      </c>
      <c r="J1780" s="1198"/>
      <c r="K1780" s="1198"/>
      <c r="L1780" s="174">
        <f>VLOOKUP($A1756,'Class-9'!$B$9:$EX$108,144,0)</f>
        <v>0</v>
      </c>
      <c r="M1780" s="1199" t="str">
        <f>IF($J1759="TC",0,IF($J1759="Nso",0,VLOOKUP($A1756,'Class-9'!$B$9:$EX$108,145,0)))</f>
        <v/>
      </c>
      <c r="N1780" s="1200"/>
      <c r="O1780" s="1201"/>
    </row>
    <row r="1781" spans="1:15" ht="36" customHeight="1">
      <c r="A1781" s="1084"/>
      <c r="B1781" s="60" t="s">
        <v>79</v>
      </c>
      <c r="C1781" s="1194"/>
      <c r="D1781" s="1195"/>
      <c r="E1781" s="1195"/>
      <c r="F1781" s="1196"/>
      <c r="G1781" s="1196"/>
      <c r="H1781" s="490" t="s">
        <v>203</v>
      </c>
      <c r="I1781" s="1202" t="s">
        <v>68</v>
      </c>
      <c r="J1781" s="1203"/>
      <c r="K1781" s="1203"/>
      <c r="L1781" s="1204">
        <f>IF($J1759="TC","Transferred",IF($J1759="Nso","NameSeparated",VLOOKUP($A1756,'Class-9'!$B$9:$EX$108,153,0)))</f>
        <v>0</v>
      </c>
      <c r="M1781" s="1204"/>
      <c r="N1781" s="1204"/>
      <c r="O1781" s="1205"/>
    </row>
    <row r="1782" spans="1:15" s="489" customFormat="1" ht="28.5" customHeight="1">
      <c r="A1782" s="1084"/>
      <c r="B1782" s="488" t="s">
        <v>79</v>
      </c>
      <c r="C1782" s="1242" t="str">
        <f>'Class-9'!$CR$3</f>
        <v>Foundation Of Information Tech.</v>
      </c>
      <c r="D1782" s="1243"/>
      <c r="E1782" s="1244"/>
      <c r="F1782" s="1245" t="str">
        <f>IF($J1759="TC",0,IF($J1759="Nso",0,VLOOKUP($A1756,'Class-9'!$B$9:$GA$108,170,0)))</f>
        <v>0/200</v>
      </c>
      <c r="G1782" s="1245"/>
      <c r="H1782" s="491">
        <f>IF($J1759="TC",0,IF($J1759="Nso",0,VLOOKUP($A1756,'Class-9'!$B$9:$GA$108,106,0)))</f>
        <v>0</v>
      </c>
      <c r="I1782" s="1170" t="s">
        <v>81</v>
      </c>
      <c r="J1782" s="1171"/>
      <c r="K1782" s="1171"/>
      <c r="L1782" s="1172">
        <f>'Class-9'!$T$2</f>
        <v>44676</v>
      </c>
      <c r="M1782" s="1173"/>
      <c r="N1782" s="1173"/>
      <c r="O1782" s="1174"/>
    </row>
    <row r="1783" spans="1:15" s="489" customFormat="1" ht="28.5" customHeight="1">
      <c r="A1783" s="1084"/>
      <c r="B1783" s="488" t="s">
        <v>79</v>
      </c>
      <c r="C1783" s="1175" t="str">
        <f>'Class-9'!$DD$3</f>
        <v>Health &amp; Phy. Edu.</v>
      </c>
      <c r="D1783" s="1169"/>
      <c r="E1783" s="1169"/>
      <c r="F1783" s="1263" t="str">
        <f>IF($J1759="TC",0,IF($J1759="Nso",0,VLOOKUP($A1756,'Class-9'!$B$9:$GA$108,174,0)))</f>
        <v>0/200</v>
      </c>
      <c r="G1783" s="1264"/>
      <c r="H1783" s="491">
        <f>IF($J1759="TC",0,IF($J1759="Nso",0,VLOOKUP($A1756,'Class-9'!$B$9:$GA$108,118,0)))</f>
        <v>0</v>
      </c>
      <c r="I1783" s="1178"/>
      <c r="J1783" s="1179"/>
      <c r="K1783" s="1179"/>
      <c r="L1783" s="1179"/>
      <c r="M1783" s="1179"/>
      <c r="N1783" s="1179"/>
      <c r="O1783" s="1180"/>
    </row>
    <row r="1784" spans="1:15" s="489" customFormat="1" ht="28.5" customHeight="1">
      <c r="A1784" s="1084"/>
      <c r="B1784" s="488" t="s">
        <v>79</v>
      </c>
      <c r="C1784" s="1184" t="str">
        <f>'Class-9'!$DP$3</f>
        <v>S.U.P.W.</v>
      </c>
      <c r="D1784" s="1185"/>
      <c r="E1784" s="1185"/>
      <c r="F1784" s="1263" t="str">
        <f>IF($J1759="TC",0,IF($J1759="Nso",0,VLOOKUP($A1756,'Class-9'!$B$9:$GA$108,178,0)))</f>
        <v>0/100</v>
      </c>
      <c r="G1784" s="1264"/>
      <c r="H1784" s="491">
        <f>IF($J1759="TC",0,IF($J1759="Nso",0,VLOOKUP($A1756,'Class-9'!$B$9:$GA$108,124,0)))</f>
        <v>0</v>
      </c>
      <c r="I1784" s="1181"/>
      <c r="J1784" s="1182"/>
      <c r="K1784" s="1182"/>
      <c r="L1784" s="1182"/>
      <c r="M1784" s="1182"/>
      <c r="N1784" s="1182"/>
      <c r="O1784" s="1183"/>
    </row>
    <row r="1785" spans="1:15" s="489" customFormat="1" ht="28.5" customHeight="1">
      <c r="A1785" s="1084"/>
      <c r="B1785" s="488"/>
      <c r="C1785" s="1184" t="str">
        <f>'Class-9'!$DV$3</f>
        <v>ART EDUCATION</v>
      </c>
      <c r="D1785" s="1185"/>
      <c r="E1785" s="1185"/>
      <c r="F1785" s="1263" t="str">
        <f>IF($J1758="TC",0,IF($J1758="Nso",0,VLOOKUP($A1756,'Class-9'!$B$9:$GA$108,182,0)))</f>
        <v>0/100</v>
      </c>
      <c r="G1785" s="1264"/>
      <c r="H1785" s="491">
        <f>IF($J1758="TC",0,IF($J1758="Nso",0,VLOOKUP($A1756,'Class-9'!$B$9:$GA$108,130,0)))</f>
        <v>0</v>
      </c>
      <c r="I1785" s="1237" t="s">
        <v>95</v>
      </c>
      <c r="J1785" s="1221"/>
      <c r="K1785" s="1221"/>
      <c r="L1785" s="1221"/>
      <c r="M1785" s="1221"/>
      <c r="N1785" s="1221"/>
      <c r="O1785" s="1222"/>
    </row>
    <row r="1786" spans="1:15" s="489" customFormat="1" ht="28.5" customHeight="1" thickBot="1">
      <c r="A1786" s="1084"/>
      <c r="B1786" s="488" t="s">
        <v>79</v>
      </c>
      <c r="C1786" s="1238" t="str">
        <f>'Class-9'!$EB$3</f>
        <v>H &amp; C RAJ</v>
      </c>
      <c r="D1786" s="1239"/>
      <c r="E1786" s="1239"/>
      <c r="F1786" s="1251" t="str">
        <f>IF($J1759="TC",0,IF($J1759="Nso",0,VLOOKUP($A1756,'Class-9'!$B$9:$GZ$108,186,0)))</f>
        <v>0/200</v>
      </c>
      <c r="G1786" s="1252"/>
      <c r="H1786" s="492">
        <f>IF($J1759="TC",0,IF($J1759="Nso",0,VLOOKUP($A1756,'Class-9'!$B$9:$GAZ$108,142,0)))</f>
        <v>0</v>
      </c>
      <c r="I1786" s="1237" t="s">
        <v>74</v>
      </c>
      <c r="J1786" s="1221"/>
      <c r="K1786" s="1221"/>
      <c r="L1786" s="1221"/>
      <c r="M1786" s="1221"/>
      <c r="N1786" s="1221"/>
      <c r="O1786" s="1222"/>
    </row>
    <row r="1787" spans="1:15" ht="28.5" customHeight="1">
      <c r="A1787" s="1084"/>
      <c r="B1787" s="49" t="s">
        <v>79</v>
      </c>
      <c r="C1787" s="1209" t="s">
        <v>205</v>
      </c>
      <c r="D1787" s="1210"/>
      <c r="E1787" s="1211"/>
      <c r="F1787" s="1253" t="s">
        <v>206</v>
      </c>
      <c r="G1787" s="1254"/>
      <c r="H1787" s="500" t="s">
        <v>34</v>
      </c>
      <c r="I1787" s="1220" t="s">
        <v>75</v>
      </c>
      <c r="J1787" s="1221"/>
      <c r="K1787" s="1221"/>
      <c r="L1787" s="1221"/>
      <c r="M1787" s="1221"/>
      <c r="N1787" s="1221"/>
      <c r="O1787" s="1222"/>
    </row>
    <row r="1788" spans="1:15" ht="28.5" customHeight="1">
      <c r="A1788" s="1084"/>
      <c r="B1788" s="49" t="s">
        <v>79</v>
      </c>
      <c r="C1788" s="1212"/>
      <c r="D1788" s="1213"/>
      <c r="E1788" s="1214"/>
      <c r="F1788" s="1246" t="s">
        <v>207</v>
      </c>
      <c r="G1788" s="1247"/>
      <c r="H1788" s="501" t="s">
        <v>204</v>
      </c>
      <c r="I1788" s="1225" t="s">
        <v>76</v>
      </c>
      <c r="J1788" s="1226"/>
      <c r="K1788" s="1226"/>
      <c r="L1788" s="1226"/>
      <c r="M1788" s="1226"/>
      <c r="N1788" s="1226"/>
      <c r="O1788" s="1227"/>
    </row>
    <row r="1789" spans="1:15" ht="28.5" customHeight="1">
      <c r="A1789" s="1084"/>
      <c r="B1789" s="49" t="s">
        <v>79</v>
      </c>
      <c r="C1789" s="1212"/>
      <c r="D1789" s="1213"/>
      <c r="E1789" s="1214"/>
      <c r="F1789" s="1246" t="s">
        <v>211</v>
      </c>
      <c r="G1789" s="1247"/>
      <c r="H1789" s="501" t="s">
        <v>69</v>
      </c>
      <c r="I1789" s="1228"/>
      <c r="J1789" s="1229"/>
      <c r="K1789" s="1229"/>
      <c r="L1789" s="1229"/>
      <c r="M1789" s="1229"/>
      <c r="N1789" s="1229"/>
      <c r="O1789" s="1230"/>
    </row>
    <row r="1790" spans="1:15" ht="28.5" customHeight="1">
      <c r="A1790" s="1084"/>
      <c r="B1790" s="49" t="s">
        <v>79</v>
      </c>
      <c r="C1790" s="1212"/>
      <c r="D1790" s="1213"/>
      <c r="E1790" s="1214"/>
      <c r="F1790" s="1246" t="s">
        <v>212</v>
      </c>
      <c r="G1790" s="1247"/>
      <c r="H1790" s="501" t="s">
        <v>70</v>
      </c>
      <c r="I1790" s="1228"/>
      <c r="J1790" s="1229"/>
      <c r="K1790" s="1229"/>
      <c r="L1790" s="1229"/>
      <c r="M1790" s="1229"/>
      <c r="N1790" s="1229"/>
      <c r="O1790" s="1230"/>
    </row>
    <row r="1791" spans="1:15" ht="28.5" customHeight="1">
      <c r="A1791" s="1084"/>
      <c r="B1791" s="49" t="s">
        <v>79</v>
      </c>
      <c r="C1791" s="1212"/>
      <c r="D1791" s="1213"/>
      <c r="E1791" s="1214"/>
      <c r="F1791" s="1246" t="s">
        <v>125</v>
      </c>
      <c r="G1791" s="1247"/>
      <c r="H1791" s="501" t="s">
        <v>72</v>
      </c>
      <c r="I1791" s="1231" t="s">
        <v>96</v>
      </c>
      <c r="J1791" s="1232"/>
      <c r="K1791" s="1232"/>
      <c r="L1791" s="1232"/>
      <c r="M1791" s="1232"/>
      <c r="N1791" s="1232"/>
      <c r="O1791" s="1233"/>
    </row>
    <row r="1792" spans="1:15" ht="28.5" customHeight="1" thickBot="1">
      <c r="A1792" s="1084"/>
      <c r="B1792" s="62" t="s">
        <v>79</v>
      </c>
      <c r="C1792" s="1215"/>
      <c r="D1792" s="1216"/>
      <c r="E1792" s="1217"/>
      <c r="F1792" s="1248" t="s">
        <v>208</v>
      </c>
      <c r="G1792" s="1249"/>
      <c r="H1792" s="502" t="s">
        <v>71</v>
      </c>
      <c r="I1792" s="1234"/>
      <c r="J1792" s="1235"/>
      <c r="K1792" s="1235"/>
      <c r="L1792" s="1235"/>
      <c r="M1792" s="1235"/>
      <c r="N1792" s="1235"/>
      <c r="O1792" s="1236"/>
    </row>
    <row r="1793" spans="1:16" ht="117.75" customHeight="1" thickTop="1">
      <c r="A1793" s="1250"/>
      <c r="B1793" s="1250"/>
      <c r="C1793" s="1250"/>
      <c r="D1793" s="1250"/>
      <c r="E1793" s="1250"/>
      <c r="F1793" s="1250"/>
      <c r="G1793" s="1250"/>
      <c r="H1793" s="1250"/>
      <c r="I1793" s="1250"/>
      <c r="J1793" s="1250"/>
      <c r="K1793" s="1250"/>
      <c r="L1793" s="1250"/>
      <c r="M1793" s="1250"/>
      <c r="N1793" s="1250"/>
      <c r="O1793" s="1250"/>
    </row>
    <row r="1794" spans="1:16">
      <c r="B1794" s="505"/>
      <c r="C1794" s="506"/>
      <c r="D1794" s="506"/>
      <c r="E1794" s="506"/>
      <c r="F1794" s="506"/>
      <c r="G1794" s="506"/>
      <c r="H1794" s="506"/>
      <c r="I1794" s="506"/>
      <c r="J1794" s="506"/>
      <c r="K1794" s="506"/>
      <c r="L1794" s="506"/>
      <c r="M1794" s="506"/>
      <c r="N1794" s="506"/>
      <c r="O1794" s="506"/>
    </row>
    <row r="1795" spans="1:16" ht="24.75" customHeight="1" thickBot="1">
      <c r="A1795" s="504">
        <f>A1756+1</f>
        <v>47</v>
      </c>
      <c r="B1795" s="1083" t="s">
        <v>56</v>
      </c>
      <c r="C1795" s="1083"/>
      <c r="D1795" s="1083"/>
      <c r="E1795" s="1083"/>
      <c r="F1795" s="1083"/>
      <c r="G1795" s="1083"/>
      <c r="H1795" s="1083"/>
      <c r="I1795" s="1083"/>
      <c r="J1795" s="1083"/>
      <c r="K1795" s="1083"/>
      <c r="L1795" s="1083"/>
      <c r="M1795" s="1083"/>
      <c r="N1795" s="1083"/>
      <c r="O1795" s="1083"/>
    </row>
    <row r="1796" spans="1:16" ht="68.25" customHeight="1" thickTop="1">
      <c r="A1796" s="1084"/>
      <c r="B1796" s="1085"/>
      <c r="C1796" s="1086"/>
      <c r="D1796" s="1089" t="str">
        <f>Master!$E$8</f>
        <v>Govt. Sr. Secondary School Raimalwada</v>
      </c>
      <c r="E1796" s="1090"/>
      <c r="F1796" s="1090"/>
      <c r="G1796" s="1090"/>
      <c r="H1796" s="1090"/>
      <c r="I1796" s="1090"/>
      <c r="J1796" s="1090"/>
      <c r="K1796" s="1090"/>
      <c r="L1796" s="1090"/>
      <c r="M1796" s="1090"/>
      <c r="N1796" s="1090"/>
      <c r="O1796" s="1091"/>
    </row>
    <row r="1797" spans="1:16" ht="36" customHeight="1" thickBot="1">
      <c r="A1797" s="1084"/>
      <c r="B1797" s="1087"/>
      <c r="C1797" s="1088"/>
      <c r="D1797" s="1092" t="str">
        <f>Master!$E$11</f>
        <v>P.S.-Bapini (Jodhpur)</v>
      </c>
      <c r="E1797" s="1093"/>
      <c r="F1797" s="1093"/>
      <c r="G1797" s="1093"/>
      <c r="H1797" s="1093"/>
      <c r="I1797" s="1093"/>
      <c r="J1797" s="1093"/>
      <c r="K1797" s="1093"/>
      <c r="L1797" s="1093"/>
      <c r="M1797" s="1093"/>
      <c r="N1797" s="1093"/>
      <c r="O1797" s="1094"/>
    </row>
    <row r="1798" spans="1:16" ht="36" customHeight="1">
      <c r="A1798" s="1084"/>
      <c r="B1798" s="352"/>
      <c r="C1798" s="1095" t="s">
        <v>188</v>
      </c>
      <c r="D1798" s="1096"/>
      <c r="E1798" s="1096"/>
      <c r="F1798" s="1096"/>
      <c r="G1798" s="1097"/>
      <c r="H1798" s="1104" t="s">
        <v>161</v>
      </c>
      <c r="I1798" s="1104"/>
      <c r="J1798" s="1107">
        <f>VLOOKUP($A1795,'Class-9'!$B$9:$K$108,6)</f>
        <v>0</v>
      </c>
      <c r="K1798" s="1108"/>
      <c r="L1798" s="1113" t="s">
        <v>77</v>
      </c>
      <c r="M1798" s="1114"/>
      <c r="N1798" s="1115" t="str">
        <f>Master!$E$14</f>
        <v>08151106901</v>
      </c>
      <c r="O1798" s="1116"/>
    </row>
    <row r="1799" spans="1:16" ht="36" customHeight="1">
      <c r="A1799" s="1084"/>
      <c r="B1799" s="47"/>
      <c r="C1799" s="1098"/>
      <c r="D1799" s="1099"/>
      <c r="E1799" s="1099"/>
      <c r="F1799" s="1099"/>
      <c r="G1799" s="1100"/>
      <c r="H1799" s="1105"/>
      <c r="I1799" s="1105"/>
      <c r="J1799" s="1109"/>
      <c r="K1799" s="1110"/>
      <c r="L1799" s="1071" t="s">
        <v>73</v>
      </c>
      <c r="M1799" s="1072"/>
      <c r="N1799" s="1072"/>
      <c r="O1799" s="1073"/>
      <c r="P1799" s="165" t="s">
        <v>196</v>
      </c>
    </row>
    <row r="1800" spans="1:16" ht="36" customHeight="1" thickBot="1">
      <c r="A1800" s="1084"/>
      <c r="B1800" s="47"/>
      <c r="C1800" s="1101"/>
      <c r="D1800" s="1102"/>
      <c r="E1800" s="1102"/>
      <c r="F1800" s="1102"/>
      <c r="G1800" s="1103"/>
      <c r="H1800" s="1106"/>
      <c r="I1800" s="1106"/>
      <c r="J1800" s="1111"/>
      <c r="K1800" s="1112"/>
      <c r="L1800" s="1074" t="s">
        <v>57</v>
      </c>
      <c r="M1800" s="1075"/>
      <c r="N1800" s="1076" t="str">
        <f>Master!$E$6</f>
        <v>2021-22</v>
      </c>
      <c r="O1800" s="1077"/>
    </row>
    <row r="1801" spans="1:16" ht="42.75" customHeight="1">
      <c r="A1801" s="1084"/>
      <c r="B1801" s="49" t="s">
        <v>79</v>
      </c>
      <c r="C1801" s="1255" t="s">
        <v>22</v>
      </c>
      <c r="D1801" s="1256"/>
      <c r="E1801" s="1256"/>
      <c r="F1801" s="1257"/>
      <c r="G1801" s="485" t="s">
        <v>186</v>
      </c>
      <c r="H1801" s="1258">
        <f>VLOOKUP($A1795,'Class-9'!$B$9:$EX$108,4,0)</f>
        <v>0</v>
      </c>
      <c r="I1801" s="1258"/>
      <c r="J1801" s="1258"/>
      <c r="K1801" s="1258"/>
      <c r="L1801" s="1258"/>
      <c r="M1801" s="1258"/>
      <c r="N1801" s="1258"/>
      <c r="O1801" s="1259"/>
    </row>
    <row r="1802" spans="1:16" ht="42.75" customHeight="1">
      <c r="A1802" s="1084"/>
      <c r="B1802" s="49" t="s">
        <v>79</v>
      </c>
      <c r="C1802" s="1260" t="s">
        <v>24</v>
      </c>
      <c r="D1802" s="1261"/>
      <c r="E1802" s="1261"/>
      <c r="F1802" s="1262"/>
      <c r="G1802" s="486" t="s">
        <v>186</v>
      </c>
      <c r="H1802" s="1265">
        <f>VLOOKUP($A1795,'Class-9'!$B$9:$EX$108,7,0)</f>
        <v>0</v>
      </c>
      <c r="I1802" s="1265"/>
      <c r="J1802" s="1265"/>
      <c r="K1802" s="1265"/>
      <c r="L1802" s="1265"/>
      <c r="M1802" s="1265"/>
      <c r="N1802" s="1265"/>
      <c r="O1802" s="1266"/>
    </row>
    <row r="1803" spans="1:16" ht="42.75" customHeight="1">
      <c r="A1803" s="1084"/>
      <c r="B1803" s="49" t="s">
        <v>79</v>
      </c>
      <c r="C1803" s="1260" t="s">
        <v>25</v>
      </c>
      <c r="D1803" s="1261"/>
      <c r="E1803" s="1261"/>
      <c r="F1803" s="1262"/>
      <c r="G1803" s="486" t="s">
        <v>186</v>
      </c>
      <c r="H1803" s="1265">
        <f>VLOOKUP($A1795,'Class-9'!$B$9:$EX$108,8,0)</f>
        <v>0</v>
      </c>
      <c r="I1803" s="1265"/>
      <c r="J1803" s="1265"/>
      <c r="K1803" s="1265"/>
      <c r="L1803" s="1265"/>
      <c r="M1803" s="1265"/>
      <c r="N1803" s="1265"/>
      <c r="O1803" s="1266"/>
    </row>
    <row r="1804" spans="1:16" ht="42.75" customHeight="1">
      <c r="A1804" s="1084"/>
      <c r="B1804" s="49" t="s">
        <v>79</v>
      </c>
      <c r="C1804" s="1260" t="s">
        <v>58</v>
      </c>
      <c r="D1804" s="1261"/>
      <c r="E1804" s="1261"/>
      <c r="F1804" s="1262"/>
      <c r="G1804" s="486" t="s">
        <v>186</v>
      </c>
      <c r="H1804" s="1265">
        <f>VLOOKUP($A1795,'Class-9'!$B$9:$EX$108,9,0)</f>
        <v>0</v>
      </c>
      <c r="I1804" s="1265"/>
      <c r="J1804" s="1265"/>
      <c r="K1804" s="1265"/>
      <c r="L1804" s="1265"/>
      <c r="M1804" s="1265"/>
      <c r="N1804" s="1265"/>
      <c r="O1804" s="1266"/>
    </row>
    <row r="1805" spans="1:16" ht="42.75" customHeight="1">
      <c r="A1805" s="1084"/>
      <c r="B1805" s="49" t="s">
        <v>79</v>
      </c>
      <c r="C1805" s="1260" t="s">
        <v>59</v>
      </c>
      <c r="D1805" s="1261"/>
      <c r="E1805" s="1261"/>
      <c r="F1805" s="1262"/>
      <c r="G1805" s="486" t="s">
        <v>186</v>
      </c>
      <c r="H1805" s="1281" t="str">
        <f>CONCATENATE('Class-9'!$G$4,'Class-9'!$J$4)</f>
        <v>9(A)</v>
      </c>
      <c r="I1805" s="1265"/>
      <c r="J1805" s="1265"/>
      <c r="K1805" s="1265"/>
      <c r="L1805" s="1265"/>
      <c r="M1805" s="1265"/>
      <c r="N1805" s="1265"/>
      <c r="O1805" s="1266"/>
    </row>
    <row r="1806" spans="1:16" ht="42.75" customHeight="1" thickBot="1">
      <c r="A1806" s="1084"/>
      <c r="B1806" s="49" t="s">
        <v>79</v>
      </c>
      <c r="C1806" s="1282" t="s">
        <v>27</v>
      </c>
      <c r="D1806" s="1283"/>
      <c r="E1806" s="1283"/>
      <c r="F1806" s="1284"/>
      <c r="G1806" s="487" t="s">
        <v>186</v>
      </c>
      <c r="H1806" s="1285">
        <f>VLOOKUP($A1795,'Class-9'!$B$9:$EX$108,10,0)</f>
        <v>0</v>
      </c>
      <c r="I1806" s="1285"/>
      <c r="J1806" s="1285"/>
      <c r="K1806" s="1285"/>
      <c r="L1806" s="1285"/>
      <c r="M1806" s="1285"/>
      <c r="N1806" s="1285"/>
      <c r="O1806" s="1286"/>
    </row>
    <row r="1807" spans="1:16" ht="42.75" customHeight="1">
      <c r="A1807" s="1084"/>
      <c r="B1807" s="60" t="s">
        <v>79</v>
      </c>
      <c r="C1807" s="1287" t="s">
        <v>60</v>
      </c>
      <c r="D1807" s="1288"/>
      <c r="E1807" s="1267" t="s">
        <v>83</v>
      </c>
      <c r="F1807" s="1267" t="s">
        <v>84</v>
      </c>
      <c r="G1807" s="1274" t="s">
        <v>33</v>
      </c>
      <c r="H1807" s="1276" t="s">
        <v>61</v>
      </c>
      <c r="I1807" s="1276"/>
      <c r="J1807" s="1277"/>
      <c r="K1807" s="1278" t="s">
        <v>100</v>
      </c>
      <c r="L1807" s="1279"/>
      <c r="M1807" s="1280"/>
      <c r="N1807" s="1267" t="s">
        <v>91</v>
      </c>
      <c r="O1807" s="1269" t="s">
        <v>209</v>
      </c>
    </row>
    <row r="1808" spans="1:16" ht="42.75" customHeight="1">
      <c r="A1808" s="1084"/>
      <c r="B1808" s="60"/>
      <c r="C1808" s="1289"/>
      <c r="D1808" s="1290"/>
      <c r="E1808" s="1268"/>
      <c r="F1808" s="1268"/>
      <c r="G1808" s="1275"/>
      <c r="H1808" s="479" t="s">
        <v>32</v>
      </c>
      <c r="I1808" s="480" t="s">
        <v>199</v>
      </c>
      <c r="J1808" s="481" t="s">
        <v>33</v>
      </c>
      <c r="K1808" s="479" t="s">
        <v>32</v>
      </c>
      <c r="L1808" s="480" t="s">
        <v>199</v>
      </c>
      <c r="M1808" s="481" t="s">
        <v>33</v>
      </c>
      <c r="N1808" s="1268"/>
      <c r="O1808" s="1270"/>
    </row>
    <row r="1809" spans="1:15" ht="42.75" customHeight="1" thickBot="1">
      <c r="A1809" s="1084"/>
      <c r="B1809" s="60" t="s">
        <v>79</v>
      </c>
      <c r="C1809" s="1272" t="s">
        <v>62</v>
      </c>
      <c r="D1809" s="1273"/>
      <c r="E1809" s="346">
        <f>'Class-9'!$L$7</f>
        <v>20</v>
      </c>
      <c r="F1809" s="346">
        <f>'Class-9'!$M$7</f>
        <v>20</v>
      </c>
      <c r="G1809" s="348">
        <f>SUM(E1809:F1809)</f>
        <v>40</v>
      </c>
      <c r="H1809" s="346">
        <f>'Class-9'!$O$7</f>
        <v>48</v>
      </c>
      <c r="I1809" s="346">
        <f>'Class-9'!$P$7</f>
        <v>12</v>
      </c>
      <c r="J1809" s="348">
        <f>SUM(H1809:I1809)</f>
        <v>60</v>
      </c>
      <c r="K1809" s="346">
        <f>'Class-9'!$R$7</f>
        <v>80</v>
      </c>
      <c r="L1809" s="346">
        <f>'Class-9'!$S$7</f>
        <v>20</v>
      </c>
      <c r="M1809" s="348">
        <f>SUM(K1809:L1809)</f>
        <v>100</v>
      </c>
      <c r="N1809" s="191">
        <f>SUM(G1809,J1809,M1809)</f>
        <v>200</v>
      </c>
      <c r="O1809" s="1271"/>
    </row>
    <row r="1810" spans="1:15" ht="42.75" customHeight="1">
      <c r="A1810" s="1084"/>
      <c r="B1810" s="60" t="s">
        <v>79</v>
      </c>
      <c r="C1810" s="1141" t="str">
        <f>'Class-9'!$L$3</f>
        <v>HINDI</v>
      </c>
      <c r="D1810" s="1142"/>
      <c r="E1810" s="493">
        <f>IF($J1798="TC",0,IF($J1798="Nso",0,VLOOKUP($A1795,'Class-9'!$B$9:$EX$108,11,0)))</f>
        <v>0</v>
      </c>
      <c r="F1810" s="493">
        <f>IF($J1798="TC",0,IF($J1798="Nso",0,VLOOKUP($A1795,'Class-9'!$B$9:$EX$108,12,0)))</f>
        <v>0</v>
      </c>
      <c r="G1810" s="494">
        <f>E1810+F1810</f>
        <v>0</v>
      </c>
      <c r="H1810" s="493">
        <f>IF($J1798="TC",0,IF($J1798="Nso",0,VLOOKUP($A1795,'Class-9'!$B$9:$EX$108,14,0)))</f>
        <v>0</v>
      </c>
      <c r="I1810" s="493">
        <f>IF($J1798="TC",0,IF($J1798="Nso",0,VLOOKUP($A1795,'Class-9'!$B$9:$EX$108,15,0)))</f>
        <v>0</v>
      </c>
      <c r="J1810" s="494">
        <f>H1810+I1810</f>
        <v>0</v>
      </c>
      <c r="K1810" s="493">
        <f>IF($J1798="TC",0,IF($J1798="Nso",0,VLOOKUP($A1795,'Class-9'!$B$9:$EX$108,17,0)))</f>
        <v>0</v>
      </c>
      <c r="L1810" s="493">
        <f>IF($J1798="Nso",0,VLOOKUP($A1795,'Class-9'!$B$9:$EX$108,18,0))</f>
        <v>0</v>
      </c>
      <c r="M1810" s="494">
        <f>K1810+L1810</f>
        <v>0</v>
      </c>
      <c r="N1810" s="493">
        <f>G1810+J1810+M1810</f>
        <v>0</v>
      </c>
      <c r="O1810" s="495" t="str">
        <f>IF($J1798="TC",0,IF($J1798="Nso",0,VLOOKUP($A1795,'Class-9'!$B$9:$EX$108,24,0)))</f>
        <v/>
      </c>
    </row>
    <row r="1811" spans="1:15" ht="42.75" customHeight="1">
      <c r="A1811" s="1084"/>
      <c r="B1811" s="60" t="s">
        <v>79</v>
      </c>
      <c r="C1811" s="1143" t="str">
        <f>'Class-9'!$Z$3</f>
        <v>ENGLISH</v>
      </c>
      <c r="D1811" s="1144"/>
      <c r="E1811" s="493">
        <f>IF($J1798="TC",0,IF($J1798="Nso",0,VLOOKUP($A1795,'Class-9'!$B$9:$EX$108,25,0)))</f>
        <v>0</v>
      </c>
      <c r="F1811" s="493">
        <f>IF($J1798="TC",0,IF($J1798="Nso",0,VLOOKUP($A1795,'Class-9'!$B$9:$EX$108,26,0)))</f>
        <v>0</v>
      </c>
      <c r="G1811" s="496">
        <f t="shared" ref="G1811:G1815" si="184">E1811+F1811</f>
        <v>0</v>
      </c>
      <c r="H1811" s="497">
        <f>IF($J1798="TC",0,IF($J1798="Nso",0,VLOOKUP($A1795,'Class-9'!$B$9:$EX$108,28,0)))</f>
        <v>0</v>
      </c>
      <c r="I1811" s="493">
        <f>IF($J1798="TC",0,IF($J1798="Nso",0,VLOOKUP($A1795,'Class-9'!$B$9:$EX$108,29,0)))</f>
        <v>0</v>
      </c>
      <c r="J1811" s="496">
        <f t="shared" ref="J1811:J1815" si="185">H1811+I1811</f>
        <v>0</v>
      </c>
      <c r="K1811" s="493">
        <f>IF($J1798="TC",0,IF($J1798="Nso",0,VLOOKUP($A1795,'Class-9'!$B$9:$EX$108,31,0)))</f>
        <v>0</v>
      </c>
      <c r="L1811" s="493">
        <f>IF($J1798="Nso",0,VLOOKUP($A1795,'Class-9'!$B$9:$EX$108,32,0))</f>
        <v>0</v>
      </c>
      <c r="M1811" s="496">
        <f t="shared" ref="M1811:M1815" si="186">K1811+L1811</f>
        <v>0</v>
      </c>
      <c r="N1811" s="493">
        <f t="shared" ref="N1811:N1815" si="187">G1811+J1811+M1811</f>
        <v>0</v>
      </c>
      <c r="O1811" s="495" t="str">
        <f>IF($J1798="TC",0,IF($J1798="Nso",0,VLOOKUP($A1795,'Class-9'!$B$9:$EX$108,38,0)))</f>
        <v/>
      </c>
    </row>
    <row r="1812" spans="1:15" ht="42.75" customHeight="1">
      <c r="A1812" s="1084"/>
      <c r="B1812" s="60" t="s">
        <v>79</v>
      </c>
      <c r="C1812" s="1143" t="str">
        <f>'Class-9'!$AN$3</f>
        <v>SANSKRIT</v>
      </c>
      <c r="D1812" s="1144"/>
      <c r="E1812" s="493">
        <f>IF($J1798="TC",0,IF($J1798="Nso",0,VLOOKUP($A1795,'Class-9'!$B$9:$EX$108,39,0)))</f>
        <v>0</v>
      </c>
      <c r="F1812" s="493">
        <f>IF($J1798="TC",0,IF($J1798="TC",0,IF($J1798="Nso",0,VLOOKUP($A1795,'Class-9'!$B$9:$EX$108,40,0))))</f>
        <v>0</v>
      </c>
      <c r="G1812" s="496">
        <f t="shared" si="184"/>
        <v>0</v>
      </c>
      <c r="H1812" s="497">
        <f>IF($J1798="TC",0,IF($J1798="Nso",0,VLOOKUP($A1795,'Class-9'!$B$9:$EX$108,42,0)))</f>
        <v>0</v>
      </c>
      <c r="I1812" s="493">
        <f>IF($J1798="TC",0,IF($J1798="Nso",0,VLOOKUP($A1795,'Class-9'!$B$9:$EX$108,43,0)))</f>
        <v>0</v>
      </c>
      <c r="J1812" s="496">
        <f t="shared" si="185"/>
        <v>0</v>
      </c>
      <c r="K1812" s="493">
        <f>IF($J1798="TC",0,IF($J1798="Nso",0,VLOOKUP($A1795,'Class-9'!$B$9:$EX$108,45,0)))</f>
        <v>0</v>
      </c>
      <c r="L1812" s="493">
        <f>IF($J1798="Nso",0,VLOOKUP($A1795,'Class-9'!$B$9:$EX$108,46,0))</f>
        <v>0</v>
      </c>
      <c r="M1812" s="496">
        <f t="shared" si="186"/>
        <v>0</v>
      </c>
      <c r="N1812" s="493">
        <f t="shared" si="187"/>
        <v>0</v>
      </c>
      <c r="O1812" s="495" t="str">
        <f>IF($J1798="TC",0,IF($J1798="Nso",0,VLOOKUP($A1795,'Class-9'!$B$9:$EX$108,52,0)))</f>
        <v/>
      </c>
    </row>
    <row r="1813" spans="1:15" ht="42.75" customHeight="1">
      <c r="A1813" s="1084"/>
      <c r="B1813" s="60" t="s">
        <v>79</v>
      </c>
      <c r="C1813" s="1143" t="str">
        <f>'Class-9'!$BB$3</f>
        <v>SCIENCE</v>
      </c>
      <c r="D1813" s="1144"/>
      <c r="E1813" s="493">
        <f>IF($J1798="TC",0,IF($J1798="Nso",0,VLOOKUP($A1795,'Class-9'!$B$9:$EX$108,53,0)))</f>
        <v>0</v>
      </c>
      <c r="F1813" s="493">
        <f>IF($J1798="TC",0,IF($J1798="Nso",0,VLOOKUP($A1795,'Class-9'!$B$9:$EX$108,54,0)))</f>
        <v>0</v>
      </c>
      <c r="G1813" s="496">
        <f t="shared" si="184"/>
        <v>0</v>
      </c>
      <c r="H1813" s="497">
        <f>IF($J1798="TC",0,IF($J1798="Nso",0,VLOOKUP($A1795,'Class-9'!$B$9:$EX$108,56,0)))</f>
        <v>0</v>
      </c>
      <c r="I1813" s="493">
        <f>IF($J1798="TC",0,IF($J1798="Nso",0,VLOOKUP($A1795,'Class-9'!$B$9:$EX$108,57,0)))</f>
        <v>0</v>
      </c>
      <c r="J1813" s="496">
        <f t="shared" si="185"/>
        <v>0</v>
      </c>
      <c r="K1813" s="493">
        <f>IF($J1798="TC",0,IF($J1798="Nso",0,VLOOKUP($A1795,'Class-9'!$B$9:$EX$108,59,0)))</f>
        <v>0</v>
      </c>
      <c r="L1813" s="493">
        <f>IF($J1798="Nso",0,VLOOKUP($A1795,'Class-9'!$B$9:$EX$108,60,0))</f>
        <v>0</v>
      </c>
      <c r="M1813" s="496">
        <f t="shared" si="186"/>
        <v>0</v>
      </c>
      <c r="N1813" s="493">
        <f t="shared" si="187"/>
        <v>0</v>
      </c>
      <c r="O1813" s="495" t="str">
        <f>IF($J1798="TC",0,IF($J1798="Nso",0,VLOOKUP($A1795,'Class-9'!$B$9:$EX$108,66,0)))</f>
        <v/>
      </c>
    </row>
    <row r="1814" spans="1:15" ht="42.75" customHeight="1">
      <c r="A1814" s="1084"/>
      <c r="B1814" s="60" t="s">
        <v>79</v>
      </c>
      <c r="C1814" s="1143" t="str">
        <f>'Class-9'!$BP$3</f>
        <v>MATHEMATICS</v>
      </c>
      <c r="D1814" s="1144"/>
      <c r="E1814" s="493">
        <f>IF($J1798="TC",0,IF($J1798="Nso",0,VLOOKUP($A1795,'Class-9'!$B$9:$EX$108,67,0)))</f>
        <v>0</v>
      </c>
      <c r="F1814" s="493">
        <f>IF($J1798="TC",0,IF($J1798="Nso",0,VLOOKUP($A1795,'Class-9'!$B$9:$EX$108,68,0)))</f>
        <v>0</v>
      </c>
      <c r="G1814" s="496">
        <f t="shared" si="184"/>
        <v>0</v>
      </c>
      <c r="H1814" s="497">
        <f>IF($J1798="TC",0,IF($J1798="Nso",0,VLOOKUP($A1795,'Class-9'!$B$9:$EX$108,70,0)))</f>
        <v>0</v>
      </c>
      <c r="I1814" s="493">
        <f>IF($J1798="TC",0,IF($J1798="Nso",0,VLOOKUP($A1795,'Class-9'!$B$9:$EX$108,71,0)))</f>
        <v>0</v>
      </c>
      <c r="J1814" s="496">
        <f t="shared" si="185"/>
        <v>0</v>
      </c>
      <c r="K1814" s="493">
        <f>IF($J1798="TC",0,IF($J1798="Nso",0,VLOOKUP($A1795,'Class-9'!$B$9:$EX$108,73,0)))</f>
        <v>0</v>
      </c>
      <c r="L1814" s="493">
        <f>IF($J1798="Nso",0,VLOOKUP($A1795,'Class-9'!$B$9:$EX$108,74,0))</f>
        <v>0</v>
      </c>
      <c r="M1814" s="496">
        <f t="shared" si="186"/>
        <v>0</v>
      </c>
      <c r="N1814" s="493">
        <f t="shared" si="187"/>
        <v>0</v>
      </c>
      <c r="O1814" s="495" t="str">
        <f>IF($J1798="TC",0,IF($J1798="Nso",0,VLOOKUP($A1795,'Class-9'!$B$9:$EX$108,80,0)))</f>
        <v/>
      </c>
    </row>
    <row r="1815" spans="1:15" ht="42.75" customHeight="1" thickBot="1">
      <c r="A1815" s="1084"/>
      <c r="B1815" s="60" t="s">
        <v>79</v>
      </c>
      <c r="C1815" s="1117" t="str">
        <f>'Class-9'!$CD$3</f>
        <v>SOCIAL SCIENCE</v>
      </c>
      <c r="D1815" s="1118"/>
      <c r="E1815" s="493">
        <f>IF($J1798="TC",0,IF($J1798="Nso",0,VLOOKUP($A1795,'Class-9'!$B$9:$EX$108,81,0)))</f>
        <v>0</v>
      </c>
      <c r="F1815" s="493">
        <f>IF($J1798="TC",0,IF($J1798="Nso",0,VLOOKUP($A1795,'Class-9'!$B$9:$EX$108,82,0)))</f>
        <v>0</v>
      </c>
      <c r="G1815" s="498">
        <f t="shared" si="184"/>
        <v>0</v>
      </c>
      <c r="H1815" s="499">
        <f>IF($J1798="TC",0,IF($J1798="Nso",0,VLOOKUP($A1795,'Class-9'!$B$9:$EX$108,84,0)))</f>
        <v>0</v>
      </c>
      <c r="I1815" s="493">
        <f>IF($J1798="TC",0,IF($J1798="Nso",0,VLOOKUP($A1795,'Class-9'!$B$9:$EX$108,85,0)))</f>
        <v>0</v>
      </c>
      <c r="J1815" s="498">
        <f t="shared" si="185"/>
        <v>0</v>
      </c>
      <c r="K1815" s="493">
        <f>IF($J1798="TC",0,IF($J1798="Nso",0,VLOOKUP($A1795,'Class-9'!$B$9:$EX$108,87,0)))</f>
        <v>0</v>
      </c>
      <c r="L1815" s="493">
        <f>IF($J1798="Nso",0,VLOOKUP($A1795,'Class-9'!$B$9:$EX$108,88,0))</f>
        <v>0</v>
      </c>
      <c r="M1815" s="498">
        <f t="shared" si="186"/>
        <v>0</v>
      </c>
      <c r="N1815" s="493">
        <f t="shared" si="187"/>
        <v>0</v>
      </c>
      <c r="O1815" s="495" t="str">
        <f>IF($J1798="TC",0,IF($J1798="Nso",0,VLOOKUP($A1795,'Class-9'!$B$9:$EX$108,94,0)))</f>
        <v/>
      </c>
    </row>
    <row r="1816" spans="1:15" ht="36" customHeight="1">
      <c r="A1816" s="1084"/>
      <c r="B1816" s="60" t="s">
        <v>79</v>
      </c>
      <c r="C1816" s="1119" t="s">
        <v>92</v>
      </c>
      <c r="D1816" s="1120"/>
      <c r="E1816" s="1121"/>
      <c r="F1816" s="1125" t="s">
        <v>93</v>
      </c>
      <c r="G1816" s="1126"/>
      <c r="H1816" s="1127" t="s">
        <v>94</v>
      </c>
      <c r="I1816" s="1128"/>
      <c r="J1816" s="1129" t="s">
        <v>47</v>
      </c>
      <c r="K1816" s="1130"/>
      <c r="L1816" s="350" t="s">
        <v>114</v>
      </c>
      <c r="M1816" s="1131" t="s">
        <v>45</v>
      </c>
      <c r="N1816" s="1132"/>
      <c r="O1816" s="61" t="s">
        <v>49</v>
      </c>
    </row>
    <row r="1817" spans="1:15" ht="36" customHeight="1" thickBot="1">
      <c r="A1817" s="1084"/>
      <c r="B1817" s="60" t="s">
        <v>79</v>
      </c>
      <c r="C1817" s="1122"/>
      <c r="D1817" s="1123"/>
      <c r="E1817" s="1124"/>
      <c r="F1817" s="1133">
        <f>IF($J1798="TC",0,IF($J1798="Nso",0,VLOOKUP($A1795,'Class-9'!$B$9:$EX$108,146,0)))</f>
        <v>0</v>
      </c>
      <c r="G1817" s="1134"/>
      <c r="H1817" s="1133">
        <f>IF($J1798="TC",0,IF($J1798="Nso",0,VLOOKUP($A1795,'Class-9'!$B$9:$EX$108,147,0)))</f>
        <v>0</v>
      </c>
      <c r="I1817" s="1134"/>
      <c r="J1817" s="1135">
        <f>IF($J1798="TC",0,IF($J1798="Nso",0,VLOOKUP($A1795,'Class-9'!$B$9:$EX$108,148,0)))</f>
        <v>0</v>
      </c>
      <c r="K1817" s="1136"/>
      <c r="L1817" s="349" t="str">
        <f>IF($J1798="TC",0,IF($J1798="Nso",0,VLOOKUP($A1795,'Class-9'!$B$9:$EX$108,149,0)))</f>
        <v/>
      </c>
      <c r="M1817" s="1137" t="str">
        <f>IF($J1798="TC","TC",IF($J1798="Nso","NSO",VLOOKUP($A1795,'Class-9'!$B$9:$EX$108,150,0)))</f>
        <v/>
      </c>
      <c r="N1817" s="1138"/>
      <c r="O1817" s="123" t="str">
        <f>IF($J1798="Nso",0,VLOOKUP($A1795,'Class-9'!$B$9:$EX$108,152,0))</f>
        <v/>
      </c>
    </row>
    <row r="1818" spans="1:15" ht="36" customHeight="1">
      <c r="A1818" s="1084"/>
      <c r="B1818" s="60" t="s">
        <v>79</v>
      </c>
      <c r="C1818" s="1186" t="s">
        <v>65</v>
      </c>
      <c r="D1818" s="1187"/>
      <c r="E1818" s="1187"/>
      <c r="F1818" s="1187"/>
      <c r="G1818" s="1187"/>
      <c r="H1818" s="1188"/>
      <c r="I1818" s="1189" t="s">
        <v>66</v>
      </c>
      <c r="J1818" s="1190"/>
      <c r="K1818" s="1190"/>
      <c r="L1818" s="124">
        <f>VLOOKUP($A1795,'Class-9'!$B$9:$EX$108,143,0)</f>
        <v>0</v>
      </c>
      <c r="M1818" s="1191" t="s">
        <v>126</v>
      </c>
      <c r="N1818" s="1192"/>
      <c r="O1818" s="1193"/>
    </row>
    <row r="1819" spans="1:15" ht="36" customHeight="1" thickBot="1">
      <c r="A1819" s="1084"/>
      <c r="B1819" s="60" t="s">
        <v>79</v>
      </c>
      <c r="C1819" s="1194" t="s">
        <v>60</v>
      </c>
      <c r="D1819" s="1195"/>
      <c r="E1819" s="1195"/>
      <c r="F1819" s="1196" t="s">
        <v>197</v>
      </c>
      <c r="G1819" s="1196"/>
      <c r="H1819" s="351" t="s">
        <v>53</v>
      </c>
      <c r="I1819" s="1197" t="s">
        <v>67</v>
      </c>
      <c r="J1819" s="1198"/>
      <c r="K1819" s="1198"/>
      <c r="L1819" s="174">
        <f>VLOOKUP($A1795,'Class-9'!$B$9:$EX$108,144,0)</f>
        <v>0</v>
      </c>
      <c r="M1819" s="1199" t="str">
        <f>IF($J1798="TC",0,IF($J1798="Nso",0,VLOOKUP($A1795,'Class-9'!$B$9:$EX$108,145,0)))</f>
        <v/>
      </c>
      <c r="N1819" s="1200"/>
      <c r="O1819" s="1201"/>
    </row>
    <row r="1820" spans="1:15" ht="36" customHeight="1">
      <c r="A1820" s="1084"/>
      <c r="B1820" s="60" t="s">
        <v>79</v>
      </c>
      <c r="C1820" s="1194"/>
      <c r="D1820" s="1195"/>
      <c r="E1820" s="1195"/>
      <c r="F1820" s="1196"/>
      <c r="G1820" s="1196"/>
      <c r="H1820" s="490" t="s">
        <v>203</v>
      </c>
      <c r="I1820" s="1202" t="s">
        <v>68</v>
      </c>
      <c r="J1820" s="1203"/>
      <c r="K1820" s="1203"/>
      <c r="L1820" s="1204">
        <f>IF($J1798="TC","Transferred",IF($J1798="Nso","NameSeparated",VLOOKUP($A1795,'Class-9'!$B$9:$EX$108,153,0)))</f>
        <v>0</v>
      </c>
      <c r="M1820" s="1204"/>
      <c r="N1820" s="1204"/>
      <c r="O1820" s="1205"/>
    </row>
    <row r="1821" spans="1:15" s="489" customFormat="1" ht="28.5" customHeight="1">
      <c r="A1821" s="1084"/>
      <c r="B1821" s="488" t="s">
        <v>79</v>
      </c>
      <c r="C1821" s="1242" t="str">
        <f>'Class-9'!$CR$3</f>
        <v>Foundation Of Information Tech.</v>
      </c>
      <c r="D1821" s="1243"/>
      <c r="E1821" s="1244"/>
      <c r="F1821" s="1245" t="str">
        <f>IF($J1798="TC",0,IF($J1798="Nso",0,VLOOKUP($A1795,'Class-9'!$B$9:$GA$108,170,0)))</f>
        <v>0/200</v>
      </c>
      <c r="G1821" s="1245"/>
      <c r="H1821" s="491">
        <f>IF($J1798="TC",0,IF($J1798="Nso",0,VLOOKUP($A1795,'Class-9'!$B$9:$GA$108,106,0)))</f>
        <v>0</v>
      </c>
      <c r="I1821" s="1170" t="s">
        <v>81</v>
      </c>
      <c r="J1821" s="1171"/>
      <c r="K1821" s="1171"/>
      <c r="L1821" s="1172">
        <f>'Class-9'!$T$2</f>
        <v>44676</v>
      </c>
      <c r="M1821" s="1173"/>
      <c r="N1821" s="1173"/>
      <c r="O1821" s="1174"/>
    </row>
    <row r="1822" spans="1:15" s="489" customFormat="1" ht="28.5" customHeight="1">
      <c r="A1822" s="1084"/>
      <c r="B1822" s="488" t="s">
        <v>79</v>
      </c>
      <c r="C1822" s="1175" t="str">
        <f>'Class-9'!$DD$3</f>
        <v>Health &amp; Phy. Edu.</v>
      </c>
      <c r="D1822" s="1169"/>
      <c r="E1822" s="1169"/>
      <c r="F1822" s="1263" t="str">
        <f>IF($J1798="TC",0,IF($J1798="Nso",0,VLOOKUP($A1795,'Class-9'!$B$9:$GA$108,174,0)))</f>
        <v>0/200</v>
      </c>
      <c r="G1822" s="1264"/>
      <c r="H1822" s="491">
        <f>IF($J1798="TC",0,IF($J1798="Nso",0,VLOOKUP($A1795,'Class-9'!$B$9:$GA$108,118,0)))</f>
        <v>0</v>
      </c>
      <c r="I1822" s="1178"/>
      <c r="J1822" s="1179"/>
      <c r="K1822" s="1179"/>
      <c r="L1822" s="1179"/>
      <c r="M1822" s="1179"/>
      <c r="N1822" s="1179"/>
      <c r="O1822" s="1180"/>
    </row>
    <row r="1823" spans="1:15" s="489" customFormat="1" ht="28.5" customHeight="1">
      <c r="A1823" s="1084"/>
      <c r="B1823" s="488" t="s">
        <v>79</v>
      </c>
      <c r="C1823" s="1184" t="str">
        <f>'Class-9'!$DP$3</f>
        <v>S.U.P.W.</v>
      </c>
      <c r="D1823" s="1185"/>
      <c r="E1823" s="1185"/>
      <c r="F1823" s="1263" t="str">
        <f>IF($J1798="TC",0,IF($J1798="Nso",0,VLOOKUP($A1795,'Class-9'!$B$9:$GA$108,178,0)))</f>
        <v>0/100</v>
      </c>
      <c r="G1823" s="1264"/>
      <c r="H1823" s="491">
        <f>IF($J1798="TC",0,IF($J1798="Nso",0,VLOOKUP($A1795,'Class-9'!$B$9:$GA$108,124,0)))</f>
        <v>0</v>
      </c>
      <c r="I1823" s="1181"/>
      <c r="J1823" s="1182"/>
      <c r="K1823" s="1182"/>
      <c r="L1823" s="1182"/>
      <c r="M1823" s="1182"/>
      <c r="N1823" s="1182"/>
      <c r="O1823" s="1183"/>
    </row>
    <row r="1824" spans="1:15" s="489" customFormat="1" ht="28.5" customHeight="1">
      <c r="A1824" s="1084"/>
      <c r="B1824" s="488"/>
      <c r="C1824" s="1184" t="str">
        <f>'Class-9'!$DV$3</f>
        <v>ART EDUCATION</v>
      </c>
      <c r="D1824" s="1185"/>
      <c r="E1824" s="1185"/>
      <c r="F1824" s="1263" t="str">
        <f>IF($J1797="TC",0,IF($J1797="Nso",0,VLOOKUP($A1795,'Class-9'!$B$9:$GA$108,182,0)))</f>
        <v>0/100</v>
      </c>
      <c r="G1824" s="1264"/>
      <c r="H1824" s="491">
        <f>IF($J1797="TC",0,IF($J1797="Nso",0,VLOOKUP($A1795,'Class-9'!$B$9:$GA$108,130,0)))</f>
        <v>0</v>
      </c>
      <c r="I1824" s="1237" t="s">
        <v>95</v>
      </c>
      <c r="J1824" s="1221"/>
      <c r="K1824" s="1221"/>
      <c r="L1824" s="1221"/>
      <c r="M1824" s="1221"/>
      <c r="N1824" s="1221"/>
      <c r="O1824" s="1222"/>
    </row>
    <row r="1825" spans="1:16" s="489" customFormat="1" ht="28.5" customHeight="1" thickBot="1">
      <c r="A1825" s="1084"/>
      <c r="B1825" s="488" t="s">
        <v>79</v>
      </c>
      <c r="C1825" s="1238" t="str">
        <f>'Class-9'!$EB$3</f>
        <v>H &amp; C RAJ</v>
      </c>
      <c r="D1825" s="1239"/>
      <c r="E1825" s="1239"/>
      <c r="F1825" s="1251" t="str">
        <f>IF($J1798="TC",0,IF($J1798="Nso",0,VLOOKUP($A1795,'Class-9'!$B$9:$GZ$108,186,0)))</f>
        <v>0/200</v>
      </c>
      <c r="G1825" s="1252"/>
      <c r="H1825" s="492">
        <f>IF($J1798="TC",0,IF($J1798="Nso",0,VLOOKUP($A1795,'Class-9'!$B$9:$GAZ$108,142,0)))</f>
        <v>0</v>
      </c>
      <c r="I1825" s="1237" t="s">
        <v>74</v>
      </c>
      <c r="J1825" s="1221"/>
      <c r="K1825" s="1221"/>
      <c r="L1825" s="1221"/>
      <c r="M1825" s="1221"/>
      <c r="N1825" s="1221"/>
      <c r="O1825" s="1222"/>
    </row>
    <row r="1826" spans="1:16" ht="28.5" customHeight="1">
      <c r="A1826" s="1084"/>
      <c r="B1826" s="49" t="s">
        <v>79</v>
      </c>
      <c r="C1826" s="1209" t="s">
        <v>205</v>
      </c>
      <c r="D1826" s="1210"/>
      <c r="E1826" s="1211"/>
      <c r="F1826" s="1253" t="s">
        <v>206</v>
      </c>
      <c r="G1826" s="1254"/>
      <c r="H1826" s="500" t="s">
        <v>34</v>
      </c>
      <c r="I1826" s="1220" t="s">
        <v>75</v>
      </c>
      <c r="J1826" s="1221"/>
      <c r="K1826" s="1221"/>
      <c r="L1826" s="1221"/>
      <c r="M1826" s="1221"/>
      <c r="N1826" s="1221"/>
      <c r="O1826" s="1222"/>
    </row>
    <row r="1827" spans="1:16" ht="28.5" customHeight="1">
      <c r="A1827" s="1084"/>
      <c r="B1827" s="49" t="s">
        <v>79</v>
      </c>
      <c r="C1827" s="1212"/>
      <c r="D1827" s="1213"/>
      <c r="E1827" s="1214"/>
      <c r="F1827" s="1246" t="s">
        <v>207</v>
      </c>
      <c r="G1827" s="1247"/>
      <c r="H1827" s="501" t="s">
        <v>204</v>
      </c>
      <c r="I1827" s="1225" t="s">
        <v>76</v>
      </c>
      <c r="J1827" s="1226"/>
      <c r="K1827" s="1226"/>
      <c r="L1827" s="1226"/>
      <c r="M1827" s="1226"/>
      <c r="N1827" s="1226"/>
      <c r="O1827" s="1227"/>
    </row>
    <row r="1828" spans="1:16" ht="28.5" customHeight="1">
      <c r="A1828" s="1084"/>
      <c r="B1828" s="49" t="s">
        <v>79</v>
      </c>
      <c r="C1828" s="1212"/>
      <c r="D1828" s="1213"/>
      <c r="E1828" s="1214"/>
      <c r="F1828" s="1246" t="s">
        <v>211</v>
      </c>
      <c r="G1828" s="1247"/>
      <c r="H1828" s="501" t="s">
        <v>69</v>
      </c>
      <c r="I1828" s="1228"/>
      <c r="J1828" s="1229"/>
      <c r="K1828" s="1229"/>
      <c r="L1828" s="1229"/>
      <c r="M1828" s="1229"/>
      <c r="N1828" s="1229"/>
      <c r="O1828" s="1230"/>
    </row>
    <row r="1829" spans="1:16" ht="28.5" customHeight="1">
      <c r="A1829" s="1084"/>
      <c r="B1829" s="49" t="s">
        <v>79</v>
      </c>
      <c r="C1829" s="1212"/>
      <c r="D1829" s="1213"/>
      <c r="E1829" s="1214"/>
      <c r="F1829" s="1246" t="s">
        <v>212</v>
      </c>
      <c r="G1829" s="1247"/>
      <c r="H1829" s="501" t="s">
        <v>70</v>
      </c>
      <c r="I1829" s="1228"/>
      <c r="J1829" s="1229"/>
      <c r="K1829" s="1229"/>
      <c r="L1829" s="1229"/>
      <c r="M1829" s="1229"/>
      <c r="N1829" s="1229"/>
      <c r="O1829" s="1230"/>
    </row>
    <row r="1830" spans="1:16" ht="28.5" customHeight="1">
      <c r="A1830" s="1084"/>
      <c r="B1830" s="49" t="s">
        <v>79</v>
      </c>
      <c r="C1830" s="1212"/>
      <c r="D1830" s="1213"/>
      <c r="E1830" s="1214"/>
      <c r="F1830" s="1246" t="s">
        <v>125</v>
      </c>
      <c r="G1830" s="1247"/>
      <c r="H1830" s="501" t="s">
        <v>72</v>
      </c>
      <c r="I1830" s="1231" t="s">
        <v>96</v>
      </c>
      <c r="J1830" s="1232"/>
      <c r="K1830" s="1232"/>
      <c r="L1830" s="1232"/>
      <c r="M1830" s="1232"/>
      <c r="N1830" s="1232"/>
      <c r="O1830" s="1233"/>
    </row>
    <row r="1831" spans="1:16" ht="28.5" customHeight="1" thickBot="1">
      <c r="A1831" s="1084"/>
      <c r="B1831" s="62" t="s">
        <v>79</v>
      </c>
      <c r="C1831" s="1215"/>
      <c r="D1831" s="1216"/>
      <c r="E1831" s="1217"/>
      <c r="F1831" s="1248" t="s">
        <v>208</v>
      </c>
      <c r="G1831" s="1249"/>
      <c r="H1831" s="502" t="s">
        <v>71</v>
      </c>
      <c r="I1831" s="1234"/>
      <c r="J1831" s="1235"/>
      <c r="K1831" s="1235"/>
      <c r="L1831" s="1235"/>
      <c r="M1831" s="1235"/>
      <c r="N1831" s="1235"/>
      <c r="O1831" s="1236"/>
    </row>
    <row r="1832" spans="1:16" ht="117.75" customHeight="1" thickTop="1">
      <c r="A1832" s="1250"/>
      <c r="B1832" s="1250"/>
      <c r="C1832" s="1250"/>
      <c r="D1832" s="1250"/>
      <c r="E1832" s="1250"/>
      <c r="F1832" s="1250"/>
      <c r="G1832" s="1250"/>
      <c r="H1832" s="1250"/>
      <c r="I1832" s="1250"/>
      <c r="J1832" s="1250"/>
      <c r="K1832" s="1250"/>
      <c r="L1832" s="1250"/>
      <c r="M1832" s="1250"/>
      <c r="N1832" s="1250"/>
      <c r="O1832" s="1250"/>
    </row>
    <row r="1833" spans="1:16">
      <c r="B1833" s="505"/>
      <c r="C1833" s="506"/>
      <c r="D1833" s="506"/>
      <c r="E1833" s="506"/>
      <c r="F1833" s="506"/>
      <c r="G1833" s="506"/>
      <c r="H1833" s="506"/>
      <c r="I1833" s="506"/>
      <c r="J1833" s="506"/>
      <c r="K1833" s="506"/>
      <c r="L1833" s="506"/>
      <c r="M1833" s="506"/>
      <c r="N1833" s="506"/>
      <c r="O1833" s="506"/>
    </row>
    <row r="1834" spans="1:16" ht="24.75" customHeight="1" thickBot="1">
      <c r="A1834" s="504">
        <f>A1795+1</f>
        <v>48</v>
      </c>
      <c r="B1834" s="1083" t="s">
        <v>56</v>
      </c>
      <c r="C1834" s="1083"/>
      <c r="D1834" s="1083"/>
      <c r="E1834" s="1083"/>
      <c r="F1834" s="1083"/>
      <c r="G1834" s="1083"/>
      <c r="H1834" s="1083"/>
      <c r="I1834" s="1083"/>
      <c r="J1834" s="1083"/>
      <c r="K1834" s="1083"/>
      <c r="L1834" s="1083"/>
      <c r="M1834" s="1083"/>
      <c r="N1834" s="1083"/>
      <c r="O1834" s="1083"/>
    </row>
    <row r="1835" spans="1:16" ht="68.25" customHeight="1" thickTop="1">
      <c r="A1835" s="1084"/>
      <c r="B1835" s="1085"/>
      <c r="C1835" s="1086"/>
      <c r="D1835" s="1089" t="str">
        <f>Master!$E$8</f>
        <v>Govt. Sr. Secondary School Raimalwada</v>
      </c>
      <c r="E1835" s="1090"/>
      <c r="F1835" s="1090"/>
      <c r="G1835" s="1090"/>
      <c r="H1835" s="1090"/>
      <c r="I1835" s="1090"/>
      <c r="J1835" s="1090"/>
      <c r="K1835" s="1090"/>
      <c r="L1835" s="1090"/>
      <c r="M1835" s="1090"/>
      <c r="N1835" s="1090"/>
      <c r="O1835" s="1091"/>
    </row>
    <row r="1836" spans="1:16" ht="36" customHeight="1" thickBot="1">
      <c r="A1836" s="1084"/>
      <c r="B1836" s="1087"/>
      <c r="C1836" s="1088"/>
      <c r="D1836" s="1092" t="str">
        <f>Master!$E$11</f>
        <v>P.S.-Bapini (Jodhpur)</v>
      </c>
      <c r="E1836" s="1093"/>
      <c r="F1836" s="1093"/>
      <c r="G1836" s="1093"/>
      <c r="H1836" s="1093"/>
      <c r="I1836" s="1093"/>
      <c r="J1836" s="1093"/>
      <c r="K1836" s="1093"/>
      <c r="L1836" s="1093"/>
      <c r="M1836" s="1093"/>
      <c r="N1836" s="1093"/>
      <c r="O1836" s="1094"/>
    </row>
    <row r="1837" spans="1:16" ht="36" customHeight="1">
      <c r="A1837" s="1084"/>
      <c r="B1837" s="352"/>
      <c r="C1837" s="1095" t="s">
        <v>188</v>
      </c>
      <c r="D1837" s="1096"/>
      <c r="E1837" s="1096"/>
      <c r="F1837" s="1096"/>
      <c r="G1837" s="1097"/>
      <c r="H1837" s="1104" t="s">
        <v>161</v>
      </c>
      <c r="I1837" s="1104"/>
      <c r="J1837" s="1107">
        <f>VLOOKUP($A1834,'Class-9'!$B$9:$K$108,6)</f>
        <v>0</v>
      </c>
      <c r="K1837" s="1108"/>
      <c r="L1837" s="1113" t="s">
        <v>77</v>
      </c>
      <c r="M1837" s="1114"/>
      <c r="N1837" s="1115" t="str">
        <f>Master!$E$14</f>
        <v>08151106901</v>
      </c>
      <c r="O1837" s="1116"/>
    </row>
    <row r="1838" spans="1:16" ht="36" customHeight="1">
      <c r="A1838" s="1084"/>
      <c r="B1838" s="47"/>
      <c r="C1838" s="1098"/>
      <c r="D1838" s="1099"/>
      <c r="E1838" s="1099"/>
      <c r="F1838" s="1099"/>
      <c r="G1838" s="1100"/>
      <c r="H1838" s="1105"/>
      <c r="I1838" s="1105"/>
      <c r="J1838" s="1109"/>
      <c r="K1838" s="1110"/>
      <c r="L1838" s="1071" t="s">
        <v>73</v>
      </c>
      <c r="M1838" s="1072"/>
      <c r="N1838" s="1072"/>
      <c r="O1838" s="1073"/>
      <c r="P1838" s="165" t="s">
        <v>196</v>
      </c>
    </row>
    <row r="1839" spans="1:16" ht="36" customHeight="1" thickBot="1">
      <c r="A1839" s="1084"/>
      <c r="B1839" s="47"/>
      <c r="C1839" s="1101"/>
      <c r="D1839" s="1102"/>
      <c r="E1839" s="1102"/>
      <c r="F1839" s="1102"/>
      <c r="G1839" s="1103"/>
      <c r="H1839" s="1106"/>
      <c r="I1839" s="1106"/>
      <c r="J1839" s="1111"/>
      <c r="K1839" s="1112"/>
      <c r="L1839" s="1074" t="s">
        <v>57</v>
      </c>
      <c r="M1839" s="1075"/>
      <c r="N1839" s="1076" t="str">
        <f>Master!$E$6</f>
        <v>2021-22</v>
      </c>
      <c r="O1839" s="1077"/>
    </row>
    <row r="1840" spans="1:16" ht="42.75" customHeight="1">
      <c r="A1840" s="1084"/>
      <c r="B1840" s="49" t="s">
        <v>79</v>
      </c>
      <c r="C1840" s="1255" t="s">
        <v>22</v>
      </c>
      <c r="D1840" s="1256"/>
      <c r="E1840" s="1256"/>
      <c r="F1840" s="1257"/>
      <c r="G1840" s="485" t="s">
        <v>186</v>
      </c>
      <c r="H1840" s="1258">
        <f>VLOOKUP($A1834,'Class-9'!$B$9:$EX$108,4,0)</f>
        <v>0</v>
      </c>
      <c r="I1840" s="1258"/>
      <c r="J1840" s="1258"/>
      <c r="K1840" s="1258"/>
      <c r="L1840" s="1258"/>
      <c r="M1840" s="1258"/>
      <c r="N1840" s="1258"/>
      <c r="O1840" s="1259"/>
    </row>
    <row r="1841" spans="1:15" ht="42.75" customHeight="1">
      <c r="A1841" s="1084"/>
      <c r="B1841" s="49" t="s">
        <v>79</v>
      </c>
      <c r="C1841" s="1260" t="s">
        <v>24</v>
      </c>
      <c r="D1841" s="1261"/>
      <c r="E1841" s="1261"/>
      <c r="F1841" s="1262"/>
      <c r="G1841" s="486" t="s">
        <v>186</v>
      </c>
      <c r="H1841" s="1265">
        <f>VLOOKUP($A1834,'Class-9'!$B$9:$EX$108,7,0)</f>
        <v>0</v>
      </c>
      <c r="I1841" s="1265"/>
      <c r="J1841" s="1265"/>
      <c r="K1841" s="1265"/>
      <c r="L1841" s="1265"/>
      <c r="M1841" s="1265"/>
      <c r="N1841" s="1265"/>
      <c r="O1841" s="1266"/>
    </row>
    <row r="1842" spans="1:15" ht="42.75" customHeight="1">
      <c r="A1842" s="1084"/>
      <c r="B1842" s="49" t="s">
        <v>79</v>
      </c>
      <c r="C1842" s="1260" t="s">
        <v>25</v>
      </c>
      <c r="D1842" s="1261"/>
      <c r="E1842" s="1261"/>
      <c r="F1842" s="1262"/>
      <c r="G1842" s="486" t="s">
        <v>186</v>
      </c>
      <c r="H1842" s="1265">
        <f>VLOOKUP($A1834,'Class-9'!$B$9:$EX$108,8,0)</f>
        <v>0</v>
      </c>
      <c r="I1842" s="1265"/>
      <c r="J1842" s="1265"/>
      <c r="K1842" s="1265"/>
      <c r="L1842" s="1265"/>
      <c r="M1842" s="1265"/>
      <c r="N1842" s="1265"/>
      <c r="O1842" s="1266"/>
    </row>
    <row r="1843" spans="1:15" ht="42.75" customHeight="1">
      <c r="A1843" s="1084"/>
      <c r="B1843" s="49" t="s">
        <v>79</v>
      </c>
      <c r="C1843" s="1260" t="s">
        <v>58</v>
      </c>
      <c r="D1843" s="1261"/>
      <c r="E1843" s="1261"/>
      <c r="F1843" s="1262"/>
      <c r="G1843" s="486" t="s">
        <v>186</v>
      </c>
      <c r="H1843" s="1265">
        <f>VLOOKUP($A1834,'Class-9'!$B$9:$EX$108,9,0)</f>
        <v>0</v>
      </c>
      <c r="I1843" s="1265"/>
      <c r="J1843" s="1265"/>
      <c r="K1843" s="1265"/>
      <c r="L1843" s="1265"/>
      <c r="M1843" s="1265"/>
      <c r="N1843" s="1265"/>
      <c r="O1843" s="1266"/>
    </row>
    <row r="1844" spans="1:15" ht="42.75" customHeight="1">
      <c r="A1844" s="1084"/>
      <c r="B1844" s="49" t="s">
        <v>79</v>
      </c>
      <c r="C1844" s="1260" t="s">
        <v>59</v>
      </c>
      <c r="D1844" s="1261"/>
      <c r="E1844" s="1261"/>
      <c r="F1844" s="1262"/>
      <c r="G1844" s="486" t="s">
        <v>186</v>
      </c>
      <c r="H1844" s="1281" t="str">
        <f>CONCATENATE('Class-9'!$G$4,'Class-9'!$J$4)</f>
        <v>9(A)</v>
      </c>
      <c r="I1844" s="1265"/>
      <c r="J1844" s="1265"/>
      <c r="K1844" s="1265"/>
      <c r="L1844" s="1265"/>
      <c r="M1844" s="1265"/>
      <c r="N1844" s="1265"/>
      <c r="O1844" s="1266"/>
    </row>
    <row r="1845" spans="1:15" ht="42.75" customHeight="1" thickBot="1">
      <c r="A1845" s="1084"/>
      <c r="B1845" s="49" t="s">
        <v>79</v>
      </c>
      <c r="C1845" s="1282" t="s">
        <v>27</v>
      </c>
      <c r="D1845" s="1283"/>
      <c r="E1845" s="1283"/>
      <c r="F1845" s="1284"/>
      <c r="G1845" s="487" t="s">
        <v>186</v>
      </c>
      <c r="H1845" s="1285">
        <f>VLOOKUP($A1834,'Class-9'!$B$9:$EX$108,10,0)</f>
        <v>0</v>
      </c>
      <c r="I1845" s="1285"/>
      <c r="J1845" s="1285"/>
      <c r="K1845" s="1285"/>
      <c r="L1845" s="1285"/>
      <c r="M1845" s="1285"/>
      <c r="N1845" s="1285"/>
      <c r="O1845" s="1286"/>
    </row>
    <row r="1846" spans="1:15" ht="42.75" customHeight="1">
      <c r="A1846" s="1084"/>
      <c r="B1846" s="60" t="s">
        <v>79</v>
      </c>
      <c r="C1846" s="1287" t="s">
        <v>60</v>
      </c>
      <c r="D1846" s="1288"/>
      <c r="E1846" s="1267" t="s">
        <v>83</v>
      </c>
      <c r="F1846" s="1267" t="s">
        <v>84</v>
      </c>
      <c r="G1846" s="1274" t="s">
        <v>33</v>
      </c>
      <c r="H1846" s="1276" t="s">
        <v>61</v>
      </c>
      <c r="I1846" s="1276"/>
      <c r="J1846" s="1277"/>
      <c r="K1846" s="1278" t="s">
        <v>100</v>
      </c>
      <c r="L1846" s="1279"/>
      <c r="M1846" s="1280"/>
      <c r="N1846" s="1267" t="s">
        <v>91</v>
      </c>
      <c r="O1846" s="1269" t="s">
        <v>209</v>
      </c>
    </row>
    <row r="1847" spans="1:15" ht="42.75" customHeight="1">
      <c r="A1847" s="1084"/>
      <c r="B1847" s="60"/>
      <c r="C1847" s="1289"/>
      <c r="D1847" s="1290"/>
      <c r="E1847" s="1268"/>
      <c r="F1847" s="1268"/>
      <c r="G1847" s="1275"/>
      <c r="H1847" s="479" t="s">
        <v>32</v>
      </c>
      <c r="I1847" s="480" t="s">
        <v>199</v>
      </c>
      <c r="J1847" s="481" t="s">
        <v>33</v>
      </c>
      <c r="K1847" s="479" t="s">
        <v>32</v>
      </c>
      <c r="L1847" s="480" t="s">
        <v>199</v>
      </c>
      <c r="M1847" s="481" t="s">
        <v>33</v>
      </c>
      <c r="N1847" s="1268"/>
      <c r="O1847" s="1270"/>
    </row>
    <row r="1848" spans="1:15" ht="42.75" customHeight="1" thickBot="1">
      <c r="A1848" s="1084"/>
      <c r="B1848" s="60" t="s">
        <v>79</v>
      </c>
      <c r="C1848" s="1272" t="s">
        <v>62</v>
      </c>
      <c r="D1848" s="1273"/>
      <c r="E1848" s="346">
        <f>'Class-9'!$L$7</f>
        <v>20</v>
      </c>
      <c r="F1848" s="346">
        <f>'Class-9'!$M$7</f>
        <v>20</v>
      </c>
      <c r="G1848" s="348">
        <f>SUM(E1848:F1848)</f>
        <v>40</v>
      </c>
      <c r="H1848" s="346">
        <f>'Class-9'!$O$7</f>
        <v>48</v>
      </c>
      <c r="I1848" s="346">
        <f>'Class-9'!$P$7</f>
        <v>12</v>
      </c>
      <c r="J1848" s="348">
        <f>SUM(H1848:I1848)</f>
        <v>60</v>
      </c>
      <c r="K1848" s="346">
        <f>'Class-9'!$R$7</f>
        <v>80</v>
      </c>
      <c r="L1848" s="346">
        <f>'Class-9'!$S$7</f>
        <v>20</v>
      </c>
      <c r="M1848" s="348">
        <f>SUM(K1848:L1848)</f>
        <v>100</v>
      </c>
      <c r="N1848" s="191">
        <f>SUM(G1848,J1848,M1848)</f>
        <v>200</v>
      </c>
      <c r="O1848" s="1271"/>
    </row>
    <row r="1849" spans="1:15" ht="42.75" customHeight="1">
      <c r="A1849" s="1084"/>
      <c r="B1849" s="60" t="s">
        <v>79</v>
      </c>
      <c r="C1849" s="1141" t="str">
        <f>'Class-9'!$L$3</f>
        <v>HINDI</v>
      </c>
      <c r="D1849" s="1142"/>
      <c r="E1849" s="493">
        <f>IF($J1837="TC",0,IF($J1837="Nso",0,VLOOKUP($A1834,'Class-9'!$B$9:$EX$108,11,0)))</f>
        <v>0</v>
      </c>
      <c r="F1849" s="493">
        <f>IF($J1837="TC",0,IF($J1837="Nso",0,VLOOKUP($A1834,'Class-9'!$B$9:$EX$108,12,0)))</f>
        <v>0</v>
      </c>
      <c r="G1849" s="494">
        <f>E1849+F1849</f>
        <v>0</v>
      </c>
      <c r="H1849" s="493">
        <f>IF($J1837="TC",0,IF($J1837="Nso",0,VLOOKUP($A1834,'Class-9'!$B$9:$EX$108,14,0)))</f>
        <v>0</v>
      </c>
      <c r="I1849" s="493">
        <f>IF($J1837="TC",0,IF($J1837="Nso",0,VLOOKUP($A1834,'Class-9'!$B$9:$EX$108,15,0)))</f>
        <v>0</v>
      </c>
      <c r="J1849" s="494">
        <f>H1849+I1849</f>
        <v>0</v>
      </c>
      <c r="K1849" s="493">
        <f>IF($J1837="TC",0,IF($J1837="Nso",0,VLOOKUP($A1834,'Class-9'!$B$9:$EX$108,17,0)))</f>
        <v>0</v>
      </c>
      <c r="L1849" s="493">
        <f>IF($J1837="Nso",0,VLOOKUP($A1834,'Class-9'!$B$9:$EX$108,18,0))</f>
        <v>0</v>
      </c>
      <c r="M1849" s="494">
        <f>K1849+L1849</f>
        <v>0</v>
      </c>
      <c r="N1849" s="493">
        <f>G1849+J1849+M1849</f>
        <v>0</v>
      </c>
      <c r="O1849" s="495" t="str">
        <f>IF($J1837="TC",0,IF($J1837="Nso",0,VLOOKUP($A1834,'Class-9'!$B$9:$EX$108,24,0)))</f>
        <v/>
      </c>
    </row>
    <row r="1850" spans="1:15" ht="42.75" customHeight="1">
      <c r="A1850" s="1084"/>
      <c r="B1850" s="60" t="s">
        <v>79</v>
      </c>
      <c r="C1850" s="1143" t="str">
        <f>'Class-9'!$Z$3</f>
        <v>ENGLISH</v>
      </c>
      <c r="D1850" s="1144"/>
      <c r="E1850" s="493">
        <f>IF($J1837="TC",0,IF($J1837="Nso",0,VLOOKUP($A1834,'Class-9'!$B$9:$EX$108,25,0)))</f>
        <v>0</v>
      </c>
      <c r="F1850" s="493">
        <f>IF($J1837="TC",0,IF($J1837="Nso",0,VLOOKUP($A1834,'Class-9'!$B$9:$EX$108,26,0)))</f>
        <v>0</v>
      </c>
      <c r="G1850" s="496">
        <f t="shared" ref="G1850:G1854" si="188">E1850+F1850</f>
        <v>0</v>
      </c>
      <c r="H1850" s="497">
        <f>IF($J1837="TC",0,IF($J1837="Nso",0,VLOOKUP($A1834,'Class-9'!$B$9:$EX$108,28,0)))</f>
        <v>0</v>
      </c>
      <c r="I1850" s="493">
        <f>IF($J1837="TC",0,IF($J1837="Nso",0,VLOOKUP($A1834,'Class-9'!$B$9:$EX$108,29,0)))</f>
        <v>0</v>
      </c>
      <c r="J1850" s="496">
        <f t="shared" ref="J1850:J1854" si="189">H1850+I1850</f>
        <v>0</v>
      </c>
      <c r="K1850" s="493">
        <f>IF($J1837="TC",0,IF($J1837="Nso",0,VLOOKUP($A1834,'Class-9'!$B$9:$EX$108,31,0)))</f>
        <v>0</v>
      </c>
      <c r="L1850" s="493">
        <f>IF($J1837="Nso",0,VLOOKUP($A1834,'Class-9'!$B$9:$EX$108,32,0))</f>
        <v>0</v>
      </c>
      <c r="M1850" s="496">
        <f t="shared" ref="M1850:M1854" si="190">K1850+L1850</f>
        <v>0</v>
      </c>
      <c r="N1850" s="493">
        <f t="shared" ref="N1850:N1854" si="191">G1850+J1850+M1850</f>
        <v>0</v>
      </c>
      <c r="O1850" s="495" t="str">
        <f>IF($J1837="TC",0,IF($J1837="Nso",0,VLOOKUP($A1834,'Class-9'!$B$9:$EX$108,38,0)))</f>
        <v/>
      </c>
    </row>
    <row r="1851" spans="1:15" ht="42.75" customHeight="1">
      <c r="A1851" s="1084"/>
      <c r="B1851" s="60" t="s">
        <v>79</v>
      </c>
      <c r="C1851" s="1143" t="str">
        <f>'Class-9'!$AN$3</f>
        <v>SANSKRIT</v>
      </c>
      <c r="D1851" s="1144"/>
      <c r="E1851" s="493">
        <f>IF($J1837="TC",0,IF($J1837="Nso",0,VLOOKUP($A1834,'Class-9'!$B$9:$EX$108,39,0)))</f>
        <v>0</v>
      </c>
      <c r="F1851" s="493">
        <f>IF($J1837="TC",0,IF($J1837="TC",0,IF($J1837="Nso",0,VLOOKUP($A1834,'Class-9'!$B$9:$EX$108,40,0))))</f>
        <v>0</v>
      </c>
      <c r="G1851" s="496">
        <f t="shared" si="188"/>
        <v>0</v>
      </c>
      <c r="H1851" s="497">
        <f>IF($J1837="TC",0,IF($J1837="Nso",0,VLOOKUP($A1834,'Class-9'!$B$9:$EX$108,42,0)))</f>
        <v>0</v>
      </c>
      <c r="I1851" s="493">
        <f>IF($J1837="TC",0,IF($J1837="Nso",0,VLOOKUP($A1834,'Class-9'!$B$9:$EX$108,43,0)))</f>
        <v>0</v>
      </c>
      <c r="J1851" s="496">
        <f t="shared" si="189"/>
        <v>0</v>
      </c>
      <c r="K1851" s="493">
        <f>IF($J1837="TC",0,IF($J1837="Nso",0,VLOOKUP($A1834,'Class-9'!$B$9:$EX$108,45,0)))</f>
        <v>0</v>
      </c>
      <c r="L1851" s="493">
        <f>IF($J1837="Nso",0,VLOOKUP($A1834,'Class-9'!$B$9:$EX$108,46,0))</f>
        <v>0</v>
      </c>
      <c r="M1851" s="496">
        <f t="shared" si="190"/>
        <v>0</v>
      </c>
      <c r="N1851" s="493">
        <f t="shared" si="191"/>
        <v>0</v>
      </c>
      <c r="O1851" s="495" t="str">
        <f>IF($J1837="TC",0,IF($J1837="Nso",0,VLOOKUP($A1834,'Class-9'!$B$9:$EX$108,52,0)))</f>
        <v/>
      </c>
    </row>
    <row r="1852" spans="1:15" ht="42.75" customHeight="1">
      <c r="A1852" s="1084"/>
      <c r="B1852" s="60" t="s">
        <v>79</v>
      </c>
      <c r="C1852" s="1143" t="str">
        <f>'Class-9'!$BB$3</f>
        <v>SCIENCE</v>
      </c>
      <c r="D1852" s="1144"/>
      <c r="E1852" s="493">
        <f>IF($J1837="TC",0,IF($J1837="Nso",0,VLOOKUP($A1834,'Class-9'!$B$9:$EX$108,53,0)))</f>
        <v>0</v>
      </c>
      <c r="F1852" s="493">
        <f>IF($J1837="TC",0,IF($J1837="Nso",0,VLOOKUP($A1834,'Class-9'!$B$9:$EX$108,54,0)))</f>
        <v>0</v>
      </c>
      <c r="G1852" s="496">
        <f t="shared" si="188"/>
        <v>0</v>
      </c>
      <c r="H1852" s="497">
        <f>IF($J1837="TC",0,IF($J1837="Nso",0,VLOOKUP($A1834,'Class-9'!$B$9:$EX$108,56,0)))</f>
        <v>0</v>
      </c>
      <c r="I1852" s="493">
        <f>IF($J1837="TC",0,IF($J1837="Nso",0,VLOOKUP($A1834,'Class-9'!$B$9:$EX$108,57,0)))</f>
        <v>0</v>
      </c>
      <c r="J1852" s="496">
        <f t="shared" si="189"/>
        <v>0</v>
      </c>
      <c r="K1852" s="493">
        <f>IF($J1837="TC",0,IF($J1837="Nso",0,VLOOKUP($A1834,'Class-9'!$B$9:$EX$108,59,0)))</f>
        <v>0</v>
      </c>
      <c r="L1852" s="493">
        <f>IF($J1837="Nso",0,VLOOKUP($A1834,'Class-9'!$B$9:$EX$108,60,0))</f>
        <v>0</v>
      </c>
      <c r="M1852" s="496">
        <f t="shared" si="190"/>
        <v>0</v>
      </c>
      <c r="N1852" s="493">
        <f t="shared" si="191"/>
        <v>0</v>
      </c>
      <c r="O1852" s="495" t="str">
        <f>IF($J1837="TC",0,IF($J1837="Nso",0,VLOOKUP($A1834,'Class-9'!$B$9:$EX$108,66,0)))</f>
        <v/>
      </c>
    </row>
    <row r="1853" spans="1:15" ht="42.75" customHeight="1">
      <c r="A1853" s="1084"/>
      <c r="B1853" s="60" t="s">
        <v>79</v>
      </c>
      <c r="C1853" s="1143" t="str">
        <f>'Class-9'!$BP$3</f>
        <v>MATHEMATICS</v>
      </c>
      <c r="D1853" s="1144"/>
      <c r="E1853" s="493">
        <f>IF($J1837="TC",0,IF($J1837="Nso",0,VLOOKUP($A1834,'Class-9'!$B$9:$EX$108,67,0)))</f>
        <v>0</v>
      </c>
      <c r="F1853" s="493">
        <f>IF($J1837="TC",0,IF($J1837="Nso",0,VLOOKUP($A1834,'Class-9'!$B$9:$EX$108,68,0)))</f>
        <v>0</v>
      </c>
      <c r="G1853" s="496">
        <f t="shared" si="188"/>
        <v>0</v>
      </c>
      <c r="H1853" s="497">
        <f>IF($J1837="TC",0,IF($J1837="Nso",0,VLOOKUP($A1834,'Class-9'!$B$9:$EX$108,70,0)))</f>
        <v>0</v>
      </c>
      <c r="I1853" s="493">
        <f>IF($J1837="TC",0,IF($J1837="Nso",0,VLOOKUP($A1834,'Class-9'!$B$9:$EX$108,71,0)))</f>
        <v>0</v>
      </c>
      <c r="J1853" s="496">
        <f t="shared" si="189"/>
        <v>0</v>
      </c>
      <c r="K1853" s="493">
        <f>IF($J1837="TC",0,IF($J1837="Nso",0,VLOOKUP($A1834,'Class-9'!$B$9:$EX$108,73,0)))</f>
        <v>0</v>
      </c>
      <c r="L1853" s="493">
        <f>IF($J1837="Nso",0,VLOOKUP($A1834,'Class-9'!$B$9:$EX$108,74,0))</f>
        <v>0</v>
      </c>
      <c r="M1853" s="496">
        <f t="shared" si="190"/>
        <v>0</v>
      </c>
      <c r="N1853" s="493">
        <f t="shared" si="191"/>
        <v>0</v>
      </c>
      <c r="O1853" s="495" t="str">
        <f>IF($J1837="TC",0,IF($J1837="Nso",0,VLOOKUP($A1834,'Class-9'!$B$9:$EX$108,80,0)))</f>
        <v/>
      </c>
    </row>
    <row r="1854" spans="1:15" ht="42.75" customHeight="1" thickBot="1">
      <c r="A1854" s="1084"/>
      <c r="B1854" s="60" t="s">
        <v>79</v>
      </c>
      <c r="C1854" s="1117" t="str">
        <f>'Class-9'!$CD$3</f>
        <v>SOCIAL SCIENCE</v>
      </c>
      <c r="D1854" s="1118"/>
      <c r="E1854" s="493">
        <f>IF($J1837="TC",0,IF($J1837="Nso",0,VLOOKUP($A1834,'Class-9'!$B$9:$EX$108,81,0)))</f>
        <v>0</v>
      </c>
      <c r="F1854" s="493">
        <f>IF($J1837="TC",0,IF($J1837="Nso",0,VLOOKUP($A1834,'Class-9'!$B$9:$EX$108,82,0)))</f>
        <v>0</v>
      </c>
      <c r="G1854" s="498">
        <f t="shared" si="188"/>
        <v>0</v>
      </c>
      <c r="H1854" s="499">
        <f>IF($J1837="TC",0,IF($J1837="Nso",0,VLOOKUP($A1834,'Class-9'!$B$9:$EX$108,84,0)))</f>
        <v>0</v>
      </c>
      <c r="I1854" s="493">
        <f>IF($J1837="TC",0,IF($J1837="Nso",0,VLOOKUP($A1834,'Class-9'!$B$9:$EX$108,85,0)))</f>
        <v>0</v>
      </c>
      <c r="J1854" s="498">
        <f t="shared" si="189"/>
        <v>0</v>
      </c>
      <c r="K1854" s="493">
        <f>IF($J1837="TC",0,IF($J1837="Nso",0,VLOOKUP($A1834,'Class-9'!$B$9:$EX$108,87,0)))</f>
        <v>0</v>
      </c>
      <c r="L1854" s="493">
        <f>IF($J1837="Nso",0,VLOOKUP($A1834,'Class-9'!$B$9:$EX$108,88,0))</f>
        <v>0</v>
      </c>
      <c r="M1854" s="498">
        <f t="shared" si="190"/>
        <v>0</v>
      </c>
      <c r="N1854" s="493">
        <f t="shared" si="191"/>
        <v>0</v>
      </c>
      <c r="O1854" s="495" t="str">
        <f>IF($J1837="TC",0,IF($J1837="Nso",0,VLOOKUP($A1834,'Class-9'!$B$9:$EX$108,94,0)))</f>
        <v/>
      </c>
    </row>
    <row r="1855" spans="1:15" ht="36" customHeight="1">
      <c r="A1855" s="1084"/>
      <c r="B1855" s="60" t="s">
        <v>79</v>
      </c>
      <c r="C1855" s="1119" t="s">
        <v>92</v>
      </c>
      <c r="D1855" s="1120"/>
      <c r="E1855" s="1121"/>
      <c r="F1855" s="1125" t="s">
        <v>93</v>
      </c>
      <c r="G1855" s="1126"/>
      <c r="H1855" s="1127" t="s">
        <v>94</v>
      </c>
      <c r="I1855" s="1128"/>
      <c r="J1855" s="1129" t="s">
        <v>47</v>
      </c>
      <c r="K1855" s="1130"/>
      <c r="L1855" s="350" t="s">
        <v>114</v>
      </c>
      <c r="M1855" s="1131" t="s">
        <v>45</v>
      </c>
      <c r="N1855" s="1132"/>
      <c r="O1855" s="61" t="s">
        <v>49</v>
      </c>
    </row>
    <row r="1856" spans="1:15" ht="36" customHeight="1" thickBot="1">
      <c r="A1856" s="1084"/>
      <c r="B1856" s="60" t="s">
        <v>79</v>
      </c>
      <c r="C1856" s="1122"/>
      <c r="D1856" s="1123"/>
      <c r="E1856" s="1124"/>
      <c r="F1856" s="1133">
        <f>IF($J1837="TC",0,IF($J1837="Nso",0,VLOOKUP($A1834,'Class-9'!$B$9:$EX$108,146,0)))</f>
        <v>0</v>
      </c>
      <c r="G1856" s="1134"/>
      <c r="H1856" s="1133">
        <f>IF($J1837="TC",0,IF($J1837="Nso",0,VLOOKUP($A1834,'Class-9'!$B$9:$EX$108,147,0)))</f>
        <v>0</v>
      </c>
      <c r="I1856" s="1134"/>
      <c r="J1856" s="1135">
        <f>IF($J1837="TC",0,IF($J1837="Nso",0,VLOOKUP($A1834,'Class-9'!$B$9:$EX$108,148,0)))</f>
        <v>0</v>
      </c>
      <c r="K1856" s="1136"/>
      <c r="L1856" s="349" t="str">
        <f>IF($J1837="TC",0,IF($J1837="Nso",0,VLOOKUP($A1834,'Class-9'!$B$9:$EX$108,149,0)))</f>
        <v/>
      </c>
      <c r="M1856" s="1137" t="str">
        <f>IF($J1837="TC","TC",IF($J1837="Nso","NSO",VLOOKUP($A1834,'Class-9'!$B$9:$EX$108,150,0)))</f>
        <v/>
      </c>
      <c r="N1856" s="1138"/>
      <c r="O1856" s="123" t="str">
        <f>IF($J1837="Nso",0,VLOOKUP($A1834,'Class-9'!$B$9:$EX$108,152,0))</f>
        <v/>
      </c>
    </row>
    <row r="1857" spans="1:15" ht="36" customHeight="1">
      <c r="A1857" s="1084"/>
      <c r="B1857" s="60" t="s">
        <v>79</v>
      </c>
      <c r="C1857" s="1186" t="s">
        <v>65</v>
      </c>
      <c r="D1857" s="1187"/>
      <c r="E1857" s="1187"/>
      <c r="F1857" s="1187"/>
      <c r="G1857" s="1187"/>
      <c r="H1857" s="1188"/>
      <c r="I1857" s="1189" t="s">
        <v>66</v>
      </c>
      <c r="J1857" s="1190"/>
      <c r="K1857" s="1190"/>
      <c r="L1857" s="124">
        <f>VLOOKUP($A1834,'Class-9'!$B$9:$EX$108,143,0)</f>
        <v>0</v>
      </c>
      <c r="M1857" s="1191" t="s">
        <v>126</v>
      </c>
      <c r="N1857" s="1192"/>
      <c r="O1857" s="1193"/>
    </row>
    <row r="1858" spans="1:15" ht="36" customHeight="1" thickBot="1">
      <c r="A1858" s="1084"/>
      <c r="B1858" s="60" t="s">
        <v>79</v>
      </c>
      <c r="C1858" s="1194" t="s">
        <v>60</v>
      </c>
      <c r="D1858" s="1195"/>
      <c r="E1858" s="1195"/>
      <c r="F1858" s="1196" t="s">
        <v>197</v>
      </c>
      <c r="G1858" s="1196"/>
      <c r="H1858" s="351" t="s">
        <v>53</v>
      </c>
      <c r="I1858" s="1197" t="s">
        <v>67</v>
      </c>
      <c r="J1858" s="1198"/>
      <c r="K1858" s="1198"/>
      <c r="L1858" s="174">
        <f>VLOOKUP($A1834,'Class-9'!$B$9:$EX$108,144,0)</f>
        <v>0</v>
      </c>
      <c r="M1858" s="1199" t="str">
        <f>IF($J1837="TC",0,IF($J1837="Nso",0,VLOOKUP($A1834,'Class-9'!$B$9:$EX$108,145,0)))</f>
        <v/>
      </c>
      <c r="N1858" s="1200"/>
      <c r="O1858" s="1201"/>
    </row>
    <row r="1859" spans="1:15" ht="36" customHeight="1">
      <c r="A1859" s="1084"/>
      <c r="B1859" s="60" t="s">
        <v>79</v>
      </c>
      <c r="C1859" s="1194"/>
      <c r="D1859" s="1195"/>
      <c r="E1859" s="1195"/>
      <c r="F1859" s="1196"/>
      <c r="G1859" s="1196"/>
      <c r="H1859" s="490" t="s">
        <v>203</v>
      </c>
      <c r="I1859" s="1202" t="s">
        <v>68</v>
      </c>
      <c r="J1859" s="1203"/>
      <c r="K1859" s="1203"/>
      <c r="L1859" s="1204">
        <f>IF($J1837="TC","Transferred",IF($J1837="Nso","NameSeparated",VLOOKUP($A1834,'Class-9'!$B$9:$EX$108,153,0)))</f>
        <v>0</v>
      </c>
      <c r="M1859" s="1204"/>
      <c r="N1859" s="1204"/>
      <c r="O1859" s="1205"/>
    </row>
    <row r="1860" spans="1:15" s="489" customFormat="1" ht="28.5" customHeight="1">
      <c r="A1860" s="1084"/>
      <c r="B1860" s="488" t="s">
        <v>79</v>
      </c>
      <c r="C1860" s="1242" t="str">
        <f>'Class-9'!$CR$3</f>
        <v>Foundation Of Information Tech.</v>
      </c>
      <c r="D1860" s="1243"/>
      <c r="E1860" s="1244"/>
      <c r="F1860" s="1245" t="str">
        <f>IF($J1837="TC",0,IF($J1837="Nso",0,VLOOKUP($A1834,'Class-9'!$B$9:$GA$108,170,0)))</f>
        <v>0/200</v>
      </c>
      <c r="G1860" s="1245"/>
      <c r="H1860" s="491">
        <f>IF($J1837="TC",0,IF($J1837="Nso",0,VLOOKUP($A1834,'Class-9'!$B$9:$GA$108,106,0)))</f>
        <v>0</v>
      </c>
      <c r="I1860" s="1170" t="s">
        <v>81</v>
      </c>
      <c r="J1860" s="1171"/>
      <c r="K1860" s="1171"/>
      <c r="L1860" s="1172">
        <f>'Class-9'!$T$2</f>
        <v>44676</v>
      </c>
      <c r="M1860" s="1173"/>
      <c r="N1860" s="1173"/>
      <c r="O1860" s="1174"/>
    </row>
    <row r="1861" spans="1:15" s="489" customFormat="1" ht="28.5" customHeight="1">
      <c r="A1861" s="1084"/>
      <c r="B1861" s="488" t="s">
        <v>79</v>
      </c>
      <c r="C1861" s="1175" t="str">
        <f>'Class-9'!$DD$3</f>
        <v>Health &amp; Phy. Edu.</v>
      </c>
      <c r="D1861" s="1169"/>
      <c r="E1861" s="1169"/>
      <c r="F1861" s="1263" t="str">
        <f>IF($J1837="TC",0,IF($J1837="Nso",0,VLOOKUP($A1834,'Class-9'!$B$9:$GA$108,174,0)))</f>
        <v>0/200</v>
      </c>
      <c r="G1861" s="1264"/>
      <c r="H1861" s="491">
        <f>IF($J1837="TC",0,IF($J1837="Nso",0,VLOOKUP($A1834,'Class-9'!$B$9:$GA$108,118,0)))</f>
        <v>0</v>
      </c>
      <c r="I1861" s="1178"/>
      <c r="J1861" s="1179"/>
      <c r="K1861" s="1179"/>
      <c r="L1861" s="1179"/>
      <c r="M1861" s="1179"/>
      <c r="N1861" s="1179"/>
      <c r="O1861" s="1180"/>
    </row>
    <row r="1862" spans="1:15" s="489" customFormat="1" ht="28.5" customHeight="1">
      <c r="A1862" s="1084"/>
      <c r="B1862" s="488" t="s">
        <v>79</v>
      </c>
      <c r="C1862" s="1184" t="str">
        <f>'Class-9'!$DP$3</f>
        <v>S.U.P.W.</v>
      </c>
      <c r="D1862" s="1185"/>
      <c r="E1862" s="1185"/>
      <c r="F1862" s="1263" t="str">
        <f>IF($J1837="TC",0,IF($J1837="Nso",0,VLOOKUP($A1834,'Class-9'!$B$9:$GA$108,178,0)))</f>
        <v>0/100</v>
      </c>
      <c r="G1862" s="1264"/>
      <c r="H1862" s="491">
        <f>IF($J1837="TC",0,IF($J1837="Nso",0,VLOOKUP($A1834,'Class-9'!$B$9:$GA$108,124,0)))</f>
        <v>0</v>
      </c>
      <c r="I1862" s="1181"/>
      <c r="J1862" s="1182"/>
      <c r="K1862" s="1182"/>
      <c r="L1862" s="1182"/>
      <c r="M1862" s="1182"/>
      <c r="N1862" s="1182"/>
      <c r="O1862" s="1183"/>
    </row>
    <row r="1863" spans="1:15" s="489" customFormat="1" ht="28.5" customHeight="1">
      <c r="A1863" s="1084"/>
      <c r="B1863" s="488"/>
      <c r="C1863" s="1184" t="str">
        <f>'Class-9'!$DV$3</f>
        <v>ART EDUCATION</v>
      </c>
      <c r="D1863" s="1185"/>
      <c r="E1863" s="1185"/>
      <c r="F1863" s="1263" t="str">
        <f>IF($J1836="TC",0,IF($J1836="Nso",0,VLOOKUP($A1834,'Class-9'!$B$9:$GA$108,182,0)))</f>
        <v>0/100</v>
      </c>
      <c r="G1863" s="1264"/>
      <c r="H1863" s="491">
        <f>IF($J1836="TC",0,IF($J1836="Nso",0,VLOOKUP($A1834,'Class-9'!$B$9:$GA$108,130,0)))</f>
        <v>0</v>
      </c>
      <c r="I1863" s="1237" t="s">
        <v>95</v>
      </c>
      <c r="J1863" s="1221"/>
      <c r="K1863" s="1221"/>
      <c r="L1863" s="1221"/>
      <c r="M1863" s="1221"/>
      <c r="N1863" s="1221"/>
      <c r="O1863" s="1222"/>
    </row>
    <row r="1864" spans="1:15" s="489" customFormat="1" ht="28.5" customHeight="1" thickBot="1">
      <c r="A1864" s="1084"/>
      <c r="B1864" s="488" t="s">
        <v>79</v>
      </c>
      <c r="C1864" s="1238" t="str">
        <f>'Class-9'!$EB$3</f>
        <v>H &amp; C RAJ</v>
      </c>
      <c r="D1864" s="1239"/>
      <c r="E1864" s="1239"/>
      <c r="F1864" s="1251" t="str">
        <f>IF($J1837="TC",0,IF($J1837="Nso",0,VLOOKUP($A1834,'Class-9'!$B$9:$GZ$108,186,0)))</f>
        <v>0/200</v>
      </c>
      <c r="G1864" s="1252"/>
      <c r="H1864" s="492">
        <f>IF($J1837="TC",0,IF($J1837="Nso",0,VLOOKUP($A1834,'Class-9'!$B$9:$GAZ$108,142,0)))</f>
        <v>0</v>
      </c>
      <c r="I1864" s="1237" t="s">
        <v>74</v>
      </c>
      <c r="J1864" s="1221"/>
      <c r="K1864" s="1221"/>
      <c r="L1864" s="1221"/>
      <c r="M1864" s="1221"/>
      <c r="N1864" s="1221"/>
      <c r="O1864" s="1222"/>
    </row>
    <row r="1865" spans="1:15" ht="28.5" customHeight="1">
      <c r="A1865" s="1084"/>
      <c r="B1865" s="49" t="s">
        <v>79</v>
      </c>
      <c r="C1865" s="1209" t="s">
        <v>205</v>
      </c>
      <c r="D1865" s="1210"/>
      <c r="E1865" s="1211"/>
      <c r="F1865" s="1253" t="s">
        <v>206</v>
      </c>
      <c r="G1865" s="1254"/>
      <c r="H1865" s="500" t="s">
        <v>34</v>
      </c>
      <c r="I1865" s="1220" t="s">
        <v>75</v>
      </c>
      <c r="J1865" s="1221"/>
      <c r="K1865" s="1221"/>
      <c r="L1865" s="1221"/>
      <c r="M1865" s="1221"/>
      <c r="N1865" s="1221"/>
      <c r="O1865" s="1222"/>
    </row>
    <row r="1866" spans="1:15" ht="28.5" customHeight="1">
      <c r="A1866" s="1084"/>
      <c r="B1866" s="49" t="s">
        <v>79</v>
      </c>
      <c r="C1866" s="1212"/>
      <c r="D1866" s="1213"/>
      <c r="E1866" s="1214"/>
      <c r="F1866" s="1246" t="s">
        <v>207</v>
      </c>
      <c r="G1866" s="1247"/>
      <c r="H1866" s="501" t="s">
        <v>204</v>
      </c>
      <c r="I1866" s="1225" t="s">
        <v>76</v>
      </c>
      <c r="J1866" s="1226"/>
      <c r="K1866" s="1226"/>
      <c r="L1866" s="1226"/>
      <c r="M1866" s="1226"/>
      <c r="N1866" s="1226"/>
      <c r="O1866" s="1227"/>
    </row>
    <row r="1867" spans="1:15" ht="28.5" customHeight="1">
      <c r="A1867" s="1084"/>
      <c r="B1867" s="49" t="s">
        <v>79</v>
      </c>
      <c r="C1867" s="1212"/>
      <c r="D1867" s="1213"/>
      <c r="E1867" s="1214"/>
      <c r="F1867" s="1246" t="s">
        <v>211</v>
      </c>
      <c r="G1867" s="1247"/>
      <c r="H1867" s="501" t="s">
        <v>69</v>
      </c>
      <c r="I1867" s="1228"/>
      <c r="J1867" s="1229"/>
      <c r="K1867" s="1229"/>
      <c r="L1867" s="1229"/>
      <c r="M1867" s="1229"/>
      <c r="N1867" s="1229"/>
      <c r="O1867" s="1230"/>
    </row>
    <row r="1868" spans="1:15" ht="28.5" customHeight="1">
      <c r="A1868" s="1084"/>
      <c r="B1868" s="49" t="s">
        <v>79</v>
      </c>
      <c r="C1868" s="1212"/>
      <c r="D1868" s="1213"/>
      <c r="E1868" s="1214"/>
      <c r="F1868" s="1246" t="s">
        <v>212</v>
      </c>
      <c r="G1868" s="1247"/>
      <c r="H1868" s="501" t="s">
        <v>70</v>
      </c>
      <c r="I1868" s="1228"/>
      <c r="J1868" s="1229"/>
      <c r="K1868" s="1229"/>
      <c r="L1868" s="1229"/>
      <c r="M1868" s="1229"/>
      <c r="N1868" s="1229"/>
      <c r="O1868" s="1230"/>
    </row>
    <row r="1869" spans="1:15" ht="28.5" customHeight="1">
      <c r="A1869" s="1084"/>
      <c r="B1869" s="49" t="s">
        <v>79</v>
      </c>
      <c r="C1869" s="1212"/>
      <c r="D1869" s="1213"/>
      <c r="E1869" s="1214"/>
      <c r="F1869" s="1246" t="s">
        <v>125</v>
      </c>
      <c r="G1869" s="1247"/>
      <c r="H1869" s="501" t="s">
        <v>72</v>
      </c>
      <c r="I1869" s="1231" t="s">
        <v>96</v>
      </c>
      <c r="J1869" s="1232"/>
      <c r="K1869" s="1232"/>
      <c r="L1869" s="1232"/>
      <c r="M1869" s="1232"/>
      <c r="N1869" s="1232"/>
      <c r="O1869" s="1233"/>
    </row>
    <row r="1870" spans="1:15" ht="28.5" customHeight="1" thickBot="1">
      <c r="A1870" s="1084"/>
      <c r="B1870" s="62" t="s">
        <v>79</v>
      </c>
      <c r="C1870" s="1215"/>
      <c r="D1870" s="1216"/>
      <c r="E1870" s="1217"/>
      <c r="F1870" s="1248" t="s">
        <v>208</v>
      </c>
      <c r="G1870" s="1249"/>
      <c r="H1870" s="502" t="s">
        <v>71</v>
      </c>
      <c r="I1870" s="1234"/>
      <c r="J1870" s="1235"/>
      <c r="K1870" s="1235"/>
      <c r="L1870" s="1235"/>
      <c r="M1870" s="1235"/>
      <c r="N1870" s="1235"/>
      <c r="O1870" s="1236"/>
    </row>
    <row r="1871" spans="1:15" ht="117.75" customHeight="1" thickTop="1">
      <c r="A1871" s="1250"/>
      <c r="B1871" s="1250"/>
      <c r="C1871" s="1250"/>
      <c r="D1871" s="1250"/>
      <c r="E1871" s="1250"/>
      <c r="F1871" s="1250"/>
      <c r="G1871" s="1250"/>
      <c r="H1871" s="1250"/>
      <c r="I1871" s="1250"/>
      <c r="J1871" s="1250"/>
      <c r="K1871" s="1250"/>
      <c r="L1871" s="1250"/>
      <c r="M1871" s="1250"/>
      <c r="N1871" s="1250"/>
      <c r="O1871" s="1250"/>
    </row>
    <row r="1872" spans="1:15">
      <c r="B1872" s="505"/>
      <c r="C1872" s="506"/>
      <c r="D1872" s="506"/>
      <c r="E1872" s="506"/>
      <c r="F1872" s="506"/>
      <c r="G1872" s="506"/>
      <c r="H1872" s="506"/>
      <c r="I1872" s="506"/>
      <c r="J1872" s="506"/>
      <c r="K1872" s="506"/>
      <c r="L1872" s="506"/>
      <c r="M1872" s="506"/>
      <c r="N1872" s="506"/>
      <c r="O1872" s="506"/>
    </row>
    <row r="1873" spans="1:16" ht="24.75" customHeight="1" thickBot="1">
      <c r="A1873" s="504">
        <f>A1834+1</f>
        <v>49</v>
      </c>
      <c r="B1873" s="1083" t="s">
        <v>56</v>
      </c>
      <c r="C1873" s="1083"/>
      <c r="D1873" s="1083"/>
      <c r="E1873" s="1083"/>
      <c r="F1873" s="1083"/>
      <c r="G1873" s="1083"/>
      <c r="H1873" s="1083"/>
      <c r="I1873" s="1083"/>
      <c r="J1873" s="1083"/>
      <c r="K1873" s="1083"/>
      <c r="L1873" s="1083"/>
      <c r="M1873" s="1083"/>
      <c r="N1873" s="1083"/>
      <c r="O1873" s="1083"/>
    </row>
    <row r="1874" spans="1:16" ht="68.25" customHeight="1" thickTop="1">
      <c r="A1874" s="1084"/>
      <c r="B1874" s="1085"/>
      <c r="C1874" s="1086"/>
      <c r="D1874" s="1089" t="str">
        <f>Master!$E$8</f>
        <v>Govt. Sr. Secondary School Raimalwada</v>
      </c>
      <c r="E1874" s="1090"/>
      <c r="F1874" s="1090"/>
      <c r="G1874" s="1090"/>
      <c r="H1874" s="1090"/>
      <c r="I1874" s="1090"/>
      <c r="J1874" s="1090"/>
      <c r="K1874" s="1090"/>
      <c r="L1874" s="1090"/>
      <c r="M1874" s="1090"/>
      <c r="N1874" s="1090"/>
      <c r="O1874" s="1091"/>
    </row>
    <row r="1875" spans="1:16" ht="36" customHeight="1" thickBot="1">
      <c r="A1875" s="1084"/>
      <c r="B1875" s="1087"/>
      <c r="C1875" s="1088"/>
      <c r="D1875" s="1092" t="str">
        <f>Master!$E$11</f>
        <v>P.S.-Bapini (Jodhpur)</v>
      </c>
      <c r="E1875" s="1093"/>
      <c r="F1875" s="1093"/>
      <c r="G1875" s="1093"/>
      <c r="H1875" s="1093"/>
      <c r="I1875" s="1093"/>
      <c r="J1875" s="1093"/>
      <c r="K1875" s="1093"/>
      <c r="L1875" s="1093"/>
      <c r="M1875" s="1093"/>
      <c r="N1875" s="1093"/>
      <c r="O1875" s="1094"/>
    </row>
    <row r="1876" spans="1:16" ht="36" customHeight="1">
      <c r="A1876" s="1084"/>
      <c r="B1876" s="352"/>
      <c r="C1876" s="1095" t="s">
        <v>188</v>
      </c>
      <c r="D1876" s="1096"/>
      <c r="E1876" s="1096"/>
      <c r="F1876" s="1096"/>
      <c r="G1876" s="1097"/>
      <c r="H1876" s="1104" t="s">
        <v>161</v>
      </c>
      <c r="I1876" s="1104"/>
      <c r="J1876" s="1107">
        <f>VLOOKUP($A1873,'Class-9'!$B$9:$K$108,6)</f>
        <v>0</v>
      </c>
      <c r="K1876" s="1108"/>
      <c r="L1876" s="1113" t="s">
        <v>77</v>
      </c>
      <c r="M1876" s="1114"/>
      <c r="N1876" s="1115" t="str">
        <f>Master!$E$14</f>
        <v>08151106901</v>
      </c>
      <c r="O1876" s="1116"/>
    </row>
    <row r="1877" spans="1:16" ht="36" customHeight="1">
      <c r="A1877" s="1084"/>
      <c r="B1877" s="47"/>
      <c r="C1877" s="1098"/>
      <c r="D1877" s="1099"/>
      <c r="E1877" s="1099"/>
      <c r="F1877" s="1099"/>
      <c r="G1877" s="1100"/>
      <c r="H1877" s="1105"/>
      <c r="I1877" s="1105"/>
      <c r="J1877" s="1109"/>
      <c r="K1877" s="1110"/>
      <c r="L1877" s="1071" t="s">
        <v>73</v>
      </c>
      <c r="M1877" s="1072"/>
      <c r="N1877" s="1072"/>
      <c r="O1877" s="1073"/>
      <c r="P1877" s="165" t="s">
        <v>196</v>
      </c>
    </row>
    <row r="1878" spans="1:16" ht="36" customHeight="1" thickBot="1">
      <c r="A1878" s="1084"/>
      <c r="B1878" s="47"/>
      <c r="C1878" s="1101"/>
      <c r="D1878" s="1102"/>
      <c r="E1878" s="1102"/>
      <c r="F1878" s="1102"/>
      <c r="G1878" s="1103"/>
      <c r="H1878" s="1106"/>
      <c r="I1878" s="1106"/>
      <c r="J1878" s="1111"/>
      <c r="K1878" s="1112"/>
      <c r="L1878" s="1074" t="s">
        <v>57</v>
      </c>
      <c r="M1878" s="1075"/>
      <c r="N1878" s="1076" t="str">
        <f>Master!$E$6</f>
        <v>2021-22</v>
      </c>
      <c r="O1878" s="1077"/>
    </row>
    <row r="1879" spans="1:16" ht="42.75" customHeight="1">
      <c r="A1879" s="1084"/>
      <c r="B1879" s="49" t="s">
        <v>79</v>
      </c>
      <c r="C1879" s="1255" t="s">
        <v>22</v>
      </c>
      <c r="D1879" s="1256"/>
      <c r="E1879" s="1256"/>
      <c r="F1879" s="1257"/>
      <c r="G1879" s="485" t="s">
        <v>186</v>
      </c>
      <c r="H1879" s="1258">
        <f>VLOOKUP($A1873,'Class-9'!$B$9:$EX$108,4,0)</f>
        <v>0</v>
      </c>
      <c r="I1879" s="1258"/>
      <c r="J1879" s="1258"/>
      <c r="K1879" s="1258"/>
      <c r="L1879" s="1258"/>
      <c r="M1879" s="1258"/>
      <c r="N1879" s="1258"/>
      <c r="O1879" s="1259"/>
    </row>
    <row r="1880" spans="1:16" ht="42.75" customHeight="1">
      <c r="A1880" s="1084"/>
      <c r="B1880" s="49" t="s">
        <v>79</v>
      </c>
      <c r="C1880" s="1260" t="s">
        <v>24</v>
      </c>
      <c r="D1880" s="1261"/>
      <c r="E1880" s="1261"/>
      <c r="F1880" s="1262"/>
      <c r="G1880" s="486" t="s">
        <v>186</v>
      </c>
      <c r="H1880" s="1265">
        <f>VLOOKUP($A1873,'Class-9'!$B$9:$EX$108,7,0)</f>
        <v>0</v>
      </c>
      <c r="I1880" s="1265"/>
      <c r="J1880" s="1265"/>
      <c r="K1880" s="1265"/>
      <c r="L1880" s="1265"/>
      <c r="M1880" s="1265"/>
      <c r="N1880" s="1265"/>
      <c r="O1880" s="1266"/>
    </row>
    <row r="1881" spans="1:16" ht="42.75" customHeight="1">
      <c r="A1881" s="1084"/>
      <c r="B1881" s="49" t="s">
        <v>79</v>
      </c>
      <c r="C1881" s="1260" t="s">
        <v>25</v>
      </c>
      <c r="D1881" s="1261"/>
      <c r="E1881" s="1261"/>
      <c r="F1881" s="1262"/>
      <c r="G1881" s="486" t="s">
        <v>186</v>
      </c>
      <c r="H1881" s="1265">
        <f>VLOOKUP($A1873,'Class-9'!$B$9:$EX$108,8,0)</f>
        <v>0</v>
      </c>
      <c r="I1881" s="1265"/>
      <c r="J1881" s="1265"/>
      <c r="K1881" s="1265"/>
      <c r="L1881" s="1265"/>
      <c r="M1881" s="1265"/>
      <c r="N1881" s="1265"/>
      <c r="O1881" s="1266"/>
    </row>
    <row r="1882" spans="1:16" ht="42.75" customHeight="1">
      <c r="A1882" s="1084"/>
      <c r="B1882" s="49" t="s">
        <v>79</v>
      </c>
      <c r="C1882" s="1260" t="s">
        <v>58</v>
      </c>
      <c r="D1882" s="1261"/>
      <c r="E1882" s="1261"/>
      <c r="F1882" s="1262"/>
      <c r="G1882" s="486" t="s">
        <v>186</v>
      </c>
      <c r="H1882" s="1265">
        <f>VLOOKUP($A1873,'Class-9'!$B$9:$EX$108,9,0)</f>
        <v>0</v>
      </c>
      <c r="I1882" s="1265"/>
      <c r="J1882" s="1265"/>
      <c r="K1882" s="1265"/>
      <c r="L1882" s="1265"/>
      <c r="M1882" s="1265"/>
      <c r="N1882" s="1265"/>
      <c r="O1882" s="1266"/>
    </row>
    <row r="1883" spans="1:16" ht="42.75" customHeight="1">
      <c r="A1883" s="1084"/>
      <c r="B1883" s="49" t="s">
        <v>79</v>
      </c>
      <c r="C1883" s="1260" t="s">
        <v>59</v>
      </c>
      <c r="D1883" s="1261"/>
      <c r="E1883" s="1261"/>
      <c r="F1883" s="1262"/>
      <c r="G1883" s="486" t="s">
        <v>186</v>
      </c>
      <c r="H1883" s="1281" t="str">
        <f>CONCATENATE('Class-9'!$G$4,'Class-9'!$J$4)</f>
        <v>9(A)</v>
      </c>
      <c r="I1883" s="1265"/>
      <c r="J1883" s="1265"/>
      <c r="K1883" s="1265"/>
      <c r="L1883" s="1265"/>
      <c r="M1883" s="1265"/>
      <c r="N1883" s="1265"/>
      <c r="O1883" s="1266"/>
    </row>
    <row r="1884" spans="1:16" ht="42.75" customHeight="1" thickBot="1">
      <c r="A1884" s="1084"/>
      <c r="B1884" s="49" t="s">
        <v>79</v>
      </c>
      <c r="C1884" s="1282" t="s">
        <v>27</v>
      </c>
      <c r="D1884" s="1283"/>
      <c r="E1884" s="1283"/>
      <c r="F1884" s="1284"/>
      <c r="G1884" s="487" t="s">
        <v>186</v>
      </c>
      <c r="H1884" s="1285">
        <f>VLOOKUP($A1873,'Class-9'!$B$9:$EX$108,10,0)</f>
        <v>0</v>
      </c>
      <c r="I1884" s="1285"/>
      <c r="J1884" s="1285"/>
      <c r="K1884" s="1285"/>
      <c r="L1884" s="1285"/>
      <c r="M1884" s="1285"/>
      <c r="N1884" s="1285"/>
      <c r="O1884" s="1286"/>
    </row>
    <row r="1885" spans="1:16" ht="42.75" customHeight="1">
      <c r="A1885" s="1084"/>
      <c r="B1885" s="60" t="s">
        <v>79</v>
      </c>
      <c r="C1885" s="1287" t="s">
        <v>60</v>
      </c>
      <c r="D1885" s="1288"/>
      <c r="E1885" s="1267" t="s">
        <v>83</v>
      </c>
      <c r="F1885" s="1267" t="s">
        <v>84</v>
      </c>
      <c r="G1885" s="1274" t="s">
        <v>33</v>
      </c>
      <c r="H1885" s="1276" t="s">
        <v>61</v>
      </c>
      <c r="I1885" s="1276"/>
      <c r="J1885" s="1277"/>
      <c r="K1885" s="1278" t="s">
        <v>100</v>
      </c>
      <c r="L1885" s="1279"/>
      <c r="M1885" s="1280"/>
      <c r="N1885" s="1267" t="s">
        <v>91</v>
      </c>
      <c r="O1885" s="1269" t="s">
        <v>209</v>
      </c>
    </row>
    <row r="1886" spans="1:16" ht="42.75" customHeight="1">
      <c r="A1886" s="1084"/>
      <c r="B1886" s="60"/>
      <c r="C1886" s="1289"/>
      <c r="D1886" s="1290"/>
      <c r="E1886" s="1268"/>
      <c r="F1886" s="1268"/>
      <c r="G1886" s="1275"/>
      <c r="H1886" s="479" t="s">
        <v>32</v>
      </c>
      <c r="I1886" s="480" t="s">
        <v>199</v>
      </c>
      <c r="J1886" s="481" t="s">
        <v>33</v>
      </c>
      <c r="K1886" s="479" t="s">
        <v>32</v>
      </c>
      <c r="L1886" s="480" t="s">
        <v>199</v>
      </c>
      <c r="M1886" s="481" t="s">
        <v>33</v>
      </c>
      <c r="N1886" s="1268"/>
      <c r="O1886" s="1270"/>
    </row>
    <row r="1887" spans="1:16" ht="42.75" customHeight="1" thickBot="1">
      <c r="A1887" s="1084"/>
      <c r="B1887" s="60" t="s">
        <v>79</v>
      </c>
      <c r="C1887" s="1272" t="s">
        <v>62</v>
      </c>
      <c r="D1887" s="1273"/>
      <c r="E1887" s="346">
        <f>'Class-9'!$L$7</f>
        <v>20</v>
      </c>
      <c r="F1887" s="346">
        <f>'Class-9'!$M$7</f>
        <v>20</v>
      </c>
      <c r="G1887" s="348">
        <f>SUM(E1887:F1887)</f>
        <v>40</v>
      </c>
      <c r="H1887" s="346">
        <f>'Class-9'!$O$7</f>
        <v>48</v>
      </c>
      <c r="I1887" s="346">
        <f>'Class-9'!$P$7</f>
        <v>12</v>
      </c>
      <c r="J1887" s="348">
        <f>SUM(H1887:I1887)</f>
        <v>60</v>
      </c>
      <c r="K1887" s="346">
        <f>'Class-9'!$R$7</f>
        <v>80</v>
      </c>
      <c r="L1887" s="346">
        <f>'Class-9'!$S$7</f>
        <v>20</v>
      </c>
      <c r="M1887" s="348">
        <f>SUM(K1887:L1887)</f>
        <v>100</v>
      </c>
      <c r="N1887" s="191">
        <f>SUM(G1887,J1887,M1887)</f>
        <v>200</v>
      </c>
      <c r="O1887" s="1271"/>
    </row>
    <row r="1888" spans="1:16" ht="42.75" customHeight="1">
      <c r="A1888" s="1084"/>
      <c r="B1888" s="60" t="s">
        <v>79</v>
      </c>
      <c r="C1888" s="1141" t="str">
        <f>'Class-9'!$L$3</f>
        <v>HINDI</v>
      </c>
      <c r="D1888" s="1142"/>
      <c r="E1888" s="493">
        <f>IF($J1876="TC",0,IF($J1876="Nso",0,VLOOKUP($A1873,'Class-9'!$B$9:$EX$108,11,0)))</f>
        <v>0</v>
      </c>
      <c r="F1888" s="493">
        <f>IF($J1876="TC",0,IF($J1876="Nso",0,VLOOKUP($A1873,'Class-9'!$B$9:$EX$108,12,0)))</f>
        <v>0</v>
      </c>
      <c r="G1888" s="494">
        <f>E1888+F1888</f>
        <v>0</v>
      </c>
      <c r="H1888" s="493">
        <f>IF($J1876="TC",0,IF($J1876="Nso",0,VLOOKUP($A1873,'Class-9'!$B$9:$EX$108,14,0)))</f>
        <v>0</v>
      </c>
      <c r="I1888" s="493">
        <f>IF($J1876="TC",0,IF($J1876="Nso",0,VLOOKUP($A1873,'Class-9'!$B$9:$EX$108,15,0)))</f>
        <v>0</v>
      </c>
      <c r="J1888" s="494">
        <f>H1888+I1888</f>
        <v>0</v>
      </c>
      <c r="K1888" s="493">
        <f>IF($J1876="TC",0,IF($J1876="Nso",0,VLOOKUP($A1873,'Class-9'!$B$9:$EX$108,17,0)))</f>
        <v>0</v>
      </c>
      <c r="L1888" s="493">
        <f>IF($J1876="Nso",0,VLOOKUP($A1873,'Class-9'!$B$9:$EX$108,18,0))</f>
        <v>0</v>
      </c>
      <c r="M1888" s="494">
        <f>K1888+L1888</f>
        <v>0</v>
      </c>
      <c r="N1888" s="493">
        <f>G1888+J1888+M1888</f>
        <v>0</v>
      </c>
      <c r="O1888" s="495" t="str">
        <f>IF($J1876="TC",0,IF($J1876="Nso",0,VLOOKUP($A1873,'Class-9'!$B$9:$EX$108,24,0)))</f>
        <v/>
      </c>
    </row>
    <row r="1889" spans="1:15" ht="42.75" customHeight="1">
      <c r="A1889" s="1084"/>
      <c r="B1889" s="60" t="s">
        <v>79</v>
      </c>
      <c r="C1889" s="1143" t="str">
        <f>'Class-9'!$Z$3</f>
        <v>ENGLISH</v>
      </c>
      <c r="D1889" s="1144"/>
      <c r="E1889" s="493">
        <f>IF($J1876="TC",0,IF($J1876="Nso",0,VLOOKUP($A1873,'Class-9'!$B$9:$EX$108,25,0)))</f>
        <v>0</v>
      </c>
      <c r="F1889" s="493">
        <f>IF($J1876="TC",0,IF($J1876="Nso",0,VLOOKUP($A1873,'Class-9'!$B$9:$EX$108,26,0)))</f>
        <v>0</v>
      </c>
      <c r="G1889" s="496">
        <f t="shared" ref="G1889:G1893" si="192">E1889+F1889</f>
        <v>0</v>
      </c>
      <c r="H1889" s="497">
        <f>IF($J1876="TC",0,IF($J1876="Nso",0,VLOOKUP($A1873,'Class-9'!$B$9:$EX$108,28,0)))</f>
        <v>0</v>
      </c>
      <c r="I1889" s="493">
        <f>IF($J1876="TC",0,IF($J1876="Nso",0,VLOOKUP($A1873,'Class-9'!$B$9:$EX$108,29,0)))</f>
        <v>0</v>
      </c>
      <c r="J1889" s="496">
        <f t="shared" ref="J1889:J1893" si="193">H1889+I1889</f>
        <v>0</v>
      </c>
      <c r="K1889" s="493">
        <f>IF($J1876="TC",0,IF($J1876="Nso",0,VLOOKUP($A1873,'Class-9'!$B$9:$EX$108,31,0)))</f>
        <v>0</v>
      </c>
      <c r="L1889" s="493">
        <f>IF($J1876="Nso",0,VLOOKUP($A1873,'Class-9'!$B$9:$EX$108,32,0))</f>
        <v>0</v>
      </c>
      <c r="M1889" s="496">
        <f t="shared" ref="M1889:M1893" si="194">K1889+L1889</f>
        <v>0</v>
      </c>
      <c r="N1889" s="493">
        <f t="shared" ref="N1889:N1893" si="195">G1889+J1889+M1889</f>
        <v>0</v>
      </c>
      <c r="O1889" s="495" t="str">
        <f>IF($J1876="TC",0,IF($J1876="Nso",0,VLOOKUP($A1873,'Class-9'!$B$9:$EX$108,38,0)))</f>
        <v/>
      </c>
    </row>
    <row r="1890" spans="1:15" ht="42.75" customHeight="1">
      <c r="A1890" s="1084"/>
      <c r="B1890" s="60" t="s">
        <v>79</v>
      </c>
      <c r="C1890" s="1143" t="str">
        <f>'Class-9'!$AN$3</f>
        <v>SANSKRIT</v>
      </c>
      <c r="D1890" s="1144"/>
      <c r="E1890" s="493">
        <f>IF($J1876="TC",0,IF($J1876="Nso",0,VLOOKUP($A1873,'Class-9'!$B$9:$EX$108,39,0)))</f>
        <v>0</v>
      </c>
      <c r="F1890" s="493">
        <f>IF($J1876="TC",0,IF($J1876="TC",0,IF($J1876="Nso",0,VLOOKUP($A1873,'Class-9'!$B$9:$EX$108,40,0))))</f>
        <v>0</v>
      </c>
      <c r="G1890" s="496">
        <f t="shared" si="192"/>
        <v>0</v>
      </c>
      <c r="H1890" s="497">
        <f>IF($J1876="TC",0,IF($J1876="Nso",0,VLOOKUP($A1873,'Class-9'!$B$9:$EX$108,42,0)))</f>
        <v>0</v>
      </c>
      <c r="I1890" s="493">
        <f>IF($J1876="TC",0,IF($J1876="Nso",0,VLOOKUP($A1873,'Class-9'!$B$9:$EX$108,43,0)))</f>
        <v>0</v>
      </c>
      <c r="J1890" s="496">
        <f t="shared" si="193"/>
        <v>0</v>
      </c>
      <c r="K1890" s="493">
        <f>IF($J1876="TC",0,IF($J1876="Nso",0,VLOOKUP($A1873,'Class-9'!$B$9:$EX$108,45,0)))</f>
        <v>0</v>
      </c>
      <c r="L1890" s="493">
        <f>IF($J1876="Nso",0,VLOOKUP($A1873,'Class-9'!$B$9:$EX$108,46,0))</f>
        <v>0</v>
      </c>
      <c r="M1890" s="496">
        <f t="shared" si="194"/>
        <v>0</v>
      </c>
      <c r="N1890" s="493">
        <f t="shared" si="195"/>
        <v>0</v>
      </c>
      <c r="O1890" s="495" t="str">
        <f>IF($J1876="TC",0,IF($J1876="Nso",0,VLOOKUP($A1873,'Class-9'!$B$9:$EX$108,52,0)))</f>
        <v/>
      </c>
    </row>
    <row r="1891" spans="1:15" ht="42.75" customHeight="1">
      <c r="A1891" s="1084"/>
      <c r="B1891" s="60" t="s">
        <v>79</v>
      </c>
      <c r="C1891" s="1143" t="str">
        <f>'Class-9'!$BB$3</f>
        <v>SCIENCE</v>
      </c>
      <c r="D1891" s="1144"/>
      <c r="E1891" s="493">
        <f>IF($J1876="TC",0,IF($J1876="Nso",0,VLOOKUP($A1873,'Class-9'!$B$9:$EX$108,53,0)))</f>
        <v>0</v>
      </c>
      <c r="F1891" s="493">
        <f>IF($J1876="TC",0,IF($J1876="Nso",0,VLOOKUP($A1873,'Class-9'!$B$9:$EX$108,54,0)))</f>
        <v>0</v>
      </c>
      <c r="G1891" s="496">
        <f t="shared" si="192"/>
        <v>0</v>
      </c>
      <c r="H1891" s="497">
        <f>IF($J1876="TC",0,IF($J1876="Nso",0,VLOOKUP($A1873,'Class-9'!$B$9:$EX$108,56,0)))</f>
        <v>0</v>
      </c>
      <c r="I1891" s="493">
        <f>IF($J1876="TC",0,IF($J1876="Nso",0,VLOOKUP($A1873,'Class-9'!$B$9:$EX$108,57,0)))</f>
        <v>0</v>
      </c>
      <c r="J1891" s="496">
        <f t="shared" si="193"/>
        <v>0</v>
      </c>
      <c r="K1891" s="493">
        <f>IF($J1876="TC",0,IF($J1876="Nso",0,VLOOKUP($A1873,'Class-9'!$B$9:$EX$108,59,0)))</f>
        <v>0</v>
      </c>
      <c r="L1891" s="493">
        <f>IF($J1876="Nso",0,VLOOKUP($A1873,'Class-9'!$B$9:$EX$108,60,0))</f>
        <v>0</v>
      </c>
      <c r="M1891" s="496">
        <f t="shared" si="194"/>
        <v>0</v>
      </c>
      <c r="N1891" s="493">
        <f t="shared" si="195"/>
        <v>0</v>
      </c>
      <c r="O1891" s="495" t="str">
        <f>IF($J1876="TC",0,IF($J1876="Nso",0,VLOOKUP($A1873,'Class-9'!$B$9:$EX$108,66,0)))</f>
        <v/>
      </c>
    </row>
    <row r="1892" spans="1:15" ht="42.75" customHeight="1">
      <c r="A1892" s="1084"/>
      <c r="B1892" s="60" t="s">
        <v>79</v>
      </c>
      <c r="C1892" s="1143" t="str">
        <f>'Class-9'!$BP$3</f>
        <v>MATHEMATICS</v>
      </c>
      <c r="D1892" s="1144"/>
      <c r="E1892" s="493">
        <f>IF($J1876="TC",0,IF($J1876="Nso",0,VLOOKUP($A1873,'Class-9'!$B$9:$EX$108,67,0)))</f>
        <v>0</v>
      </c>
      <c r="F1892" s="493">
        <f>IF($J1876="TC",0,IF($J1876="Nso",0,VLOOKUP($A1873,'Class-9'!$B$9:$EX$108,68,0)))</f>
        <v>0</v>
      </c>
      <c r="G1892" s="496">
        <f t="shared" si="192"/>
        <v>0</v>
      </c>
      <c r="H1892" s="497">
        <f>IF($J1876="TC",0,IF($J1876="Nso",0,VLOOKUP($A1873,'Class-9'!$B$9:$EX$108,70,0)))</f>
        <v>0</v>
      </c>
      <c r="I1892" s="493">
        <f>IF($J1876="TC",0,IF($J1876="Nso",0,VLOOKUP($A1873,'Class-9'!$B$9:$EX$108,71,0)))</f>
        <v>0</v>
      </c>
      <c r="J1892" s="496">
        <f t="shared" si="193"/>
        <v>0</v>
      </c>
      <c r="K1892" s="493">
        <f>IF($J1876="TC",0,IF($J1876="Nso",0,VLOOKUP($A1873,'Class-9'!$B$9:$EX$108,73,0)))</f>
        <v>0</v>
      </c>
      <c r="L1892" s="493">
        <f>IF($J1876="Nso",0,VLOOKUP($A1873,'Class-9'!$B$9:$EX$108,74,0))</f>
        <v>0</v>
      </c>
      <c r="M1892" s="496">
        <f t="shared" si="194"/>
        <v>0</v>
      </c>
      <c r="N1892" s="493">
        <f t="shared" si="195"/>
        <v>0</v>
      </c>
      <c r="O1892" s="495" t="str">
        <f>IF($J1876="TC",0,IF($J1876="Nso",0,VLOOKUP($A1873,'Class-9'!$B$9:$EX$108,80,0)))</f>
        <v/>
      </c>
    </row>
    <row r="1893" spans="1:15" ht="42.75" customHeight="1" thickBot="1">
      <c r="A1893" s="1084"/>
      <c r="B1893" s="60" t="s">
        <v>79</v>
      </c>
      <c r="C1893" s="1117" t="str">
        <f>'Class-9'!$CD$3</f>
        <v>SOCIAL SCIENCE</v>
      </c>
      <c r="D1893" s="1118"/>
      <c r="E1893" s="493">
        <f>IF($J1876="TC",0,IF($J1876="Nso",0,VLOOKUP($A1873,'Class-9'!$B$9:$EX$108,81,0)))</f>
        <v>0</v>
      </c>
      <c r="F1893" s="493">
        <f>IF($J1876="TC",0,IF($J1876="Nso",0,VLOOKUP($A1873,'Class-9'!$B$9:$EX$108,82,0)))</f>
        <v>0</v>
      </c>
      <c r="G1893" s="498">
        <f t="shared" si="192"/>
        <v>0</v>
      </c>
      <c r="H1893" s="499">
        <f>IF($J1876="TC",0,IF($J1876="Nso",0,VLOOKUP($A1873,'Class-9'!$B$9:$EX$108,84,0)))</f>
        <v>0</v>
      </c>
      <c r="I1893" s="493">
        <f>IF($J1876="TC",0,IF($J1876="Nso",0,VLOOKUP($A1873,'Class-9'!$B$9:$EX$108,85,0)))</f>
        <v>0</v>
      </c>
      <c r="J1893" s="498">
        <f t="shared" si="193"/>
        <v>0</v>
      </c>
      <c r="K1893" s="493">
        <f>IF($J1876="TC",0,IF($J1876="Nso",0,VLOOKUP($A1873,'Class-9'!$B$9:$EX$108,87,0)))</f>
        <v>0</v>
      </c>
      <c r="L1893" s="493">
        <f>IF($J1876="Nso",0,VLOOKUP($A1873,'Class-9'!$B$9:$EX$108,88,0))</f>
        <v>0</v>
      </c>
      <c r="M1893" s="498">
        <f t="shared" si="194"/>
        <v>0</v>
      </c>
      <c r="N1893" s="493">
        <f t="shared" si="195"/>
        <v>0</v>
      </c>
      <c r="O1893" s="495" t="str">
        <f>IF($J1876="TC",0,IF($J1876="Nso",0,VLOOKUP($A1873,'Class-9'!$B$9:$EX$108,94,0)))</f>
        <v/>
      </c>
    </row>
    <row r="1894" spans="1:15" ht="36" customHeight="1">
      <c r="A1894" s="1084"/>
      <c r="B1894" s="60" t="s">
        <v>79</v>
      </c>
      <c r="C1894" s="1119" t="s">
        <v>92</v>
      </c>
      <c r="D1894" s="1120"/>
      <c r="E1894" s="1121"/>
      <c r="F1894" s="1125" t="s">
        <v>93</v>
      </c>
      <c r="G1894" s="1126"/>
      <c r="H1894" s="1127" t="s">
        <v>94</v>
      </c>
      <c r="I1894" s="1128"/>
      <c r="J1894" s="1129" t="s">
        <v>47</v>
      </c>
      <c r="K1894" s="1130"/>
      <c r="L1894" s="350" t="s">
        <v>114</v>
      </c>
      <c r="M1894" s="1131" t="s">
        <v>45</v>
      </c>
      <c r="N1894" s="1132"/>
      <c r="O1894" s="61" t="s">
        <v>49</v>
      </c>
    </row>
    <row r="1895" spans="1:15" ht="36" customHeight="1" thickBot="1">
      <c r="A1895" s="1084"/>
      <c r="B1895" s="60" t="s">
        <v>79</v>
      </c>
      <c r="C1895" s="1122"/>
      <c r="D1895" s="1123"/>
      <c r="E1895" s="1124"/>
      <c r="F1895" s="1133">
        <f>IF($J1876="TC",0,IF($J1876="Nso",0,VLOOKUP($A1873,'Class-9'!$B$9:$EX$108,146,0)))</f>
        <v>0</v>
      </c>
      <c r="G1895" s="1134"/>
      <c r="H1895" s="1133">
        <f>IF($J1876="TC",0,IF($J1876="Nso",0,VLOOKUP($A1873,'Class-9'!$B$9:$EX$108,147,0)))</f>
        <v>0</v>
      </c>
      <c r="I1895" s="1134"/>
      <c r="J1895" s="1135">
        <f>IF($J1876="TC",0,IF($J1876="Nso",0,VLOOKUP($A1873,'Class-9'!$B$9:$EX$108,148,0)))</f>
        <v>0</v>
      </c>
      <c r="K1895" s="1136"/>
      <c r="L1895" s="349" t="str">
        <f>IF($J1876="TC",0,IF($J1876="Nso",0,VLOOKUP($A1873,'Class-9'!$B$9:$EX$108,149,0)))</f>
        <v/>
      </c>
      <c r="M1895" s="1137" t="str">
        <f>IF($J1876="TC","TC",IF($J1876="Nso","NSO",VLOOKUP($A1873,'Class-9'!$B$9:$EX$108,150,0)))</f>
        <v/>
      </c>
      <c r="N1895" s="1138"/>
      <c r="O1895" s="123" t="str">
        <f>IF($J1876="Nso",0,VLOOKUP($A1873,'Class-9'!$B$9:$EX$108,152,0))</f>
        <v/>
      </c>
    </row>
    <row r="1896" spans="1:15" ht="36" customHeight="1">
      <c r="A1896" s="1084"/>
      <c r="B1896" s="60" t="s">
        <v>79</v>
      </c>
      <c r="C1896" s="1186" t="s">
        <v>65</v>
      </c>
      <c r="D1896" s="1187"/>
      <c r="E1896" s="1187"/>
      <c r="F1896" s="1187"/>
      <c r="G1896" s="1187"/>
      <c r="H1896" s="1188"/>
      <c r="I1896" s="1189" t="s">
        <v>66</v>
      </c>
      <c r="J1896" s="1190"/>
      <c r="K1896" s="1190"/>
      <c r="L1896" s="124">
        <f>VLOOKUP($A1873,'Class-9'!$B$9:$EX$108,143,0)</f>
        <v>0</v>
      </c>
      <c r="M1896" s="1191" t="s">
        <v>126</v>
      </c>
      <c r="N1896" s="1192"/>
      <c r="O1896" s="1193"/>
    </row>
    <row r="1897" spans="1:15" ht="36" customHeight="1" thickBot="1">
      <c r="A1897" s="1084"/>
      <c r="B1897" s="60" t="s">
        <v>79</v>
      </c>
      <c r="C1897" s="1194" t="s">
        <v>60</v>
      </c>
      <c r="D1897" s="1195"/>
      <c r="E1897" s="1195"/>
      <c r="F1897" s="1196" t="s">
        <v>197</v>
      </c>
      <c r="G1897" s="1196"/>
      <c r="H1897" s="351" t="s">
        <v>53</v>
      </c>
      <c r="I1897" s="1197" t="s">
        <v>67</v>
      </c>
      <c r="J1897" s="1198"/>
      <c r="K1897" s="1198"/>
      <c r="L1897" s="174">
        <f>VLOOKUP($A1873,'Class-9'!$B$9:$EX$108,144,0)</f>
        <v>0</v>
      </c>
      <c r="M1897" s="1199" t="str">
        <f>IF($J1876="TC",0,IF($J1876="Nso",0,VLOOKUP($A1873,'Class-9'!$B$9:$EX$108,145,0)))</f>
        <v/>
      </c>
      <c r="N1897" s="1200"/>
      <c r="O1897" s="1201"/>
    </row>
    <row r="1898" spans="1:15" ht="36" customHeight="1">
      <c r="A1898" s="1084"/>
      <c r="B1898" s="60" t="s">
        <v>79</v>
      </c>
      <c r="C1898" s="1194"/>
      <c r="D1898" s="1195"/>
      <c r="E1898" s="1195"/>
      <c r="F1898" s="1196"/>
      <c r="G1898" s="1196"/>
      <c r="H1898" s="490" t="s">
        <v>203</v>
      </c>
      <c r="I1898" s="1202" t="s">
        <v>68</v>
      </c>
      <c r="J1898" s="1203"/>
      <c r="K1898" s="1203"/>
      <c r="L1898" s="1204">
        <f>IF($J1876="TC","Transferred",IF($J1876="Nso","NameSeparated",VLOOKUP($A1873,'Class-9'!$B$9:$EX$108,153,0)))</f>
        <v>0</v>
      </c>
      <c r="M1898" s="1204"/>
      <c r="N1898" s="1204"/>
      <c r="O1898" s="1205"/>
    </row>
    <row r="1899" spans="1:15" s="489" customFormat="1" ht="28.5" customHeight="1">
      <c r="A1899" s="1084"/>
      <c r="B1899" s="488" t="s">
        <v>79</v>
      </c>
      <c r="C1899" s="1242" t="str">
        <f>'Class-9'!$CR$3</f>
        <v>Foundation Of Information Tech.</v>
      </c>
      <c r="D1899" s="1243"/>
      <c r="E1899" s="1244"/>
      <c r="F1899" s="1245" t="str">
        <f>IF($J1876="TC",0,IF($J1876="Nso",0,VLOOKUP($A1873,'Class-9'!$B$9:$GA$108,170,0)))</f>
        <v>0/200</v>
      </c>
      <c r="G1899" s="1245"/>
      <c r="H1899" s="491">
        <f>IF($J1876="TC",0,IF($J1876="Nso",0,VLOOKUP($A1873,'Class-9'!$B$9:$GA$108,106,0)))</f>
        <v>0</v>
      </c>
      <c r="I1899" s="1170" t="s">
        <v>81</v>
      </c>
      <c r="J1899" s="1171"/>
      <c r="K1899" s="1171"/>
      <c r="L1899" s="1172">
        <f>'Class-9'!$T$2</f>
        <v>44676</v>
      </c>
      <c r="M1899" s="1173"/>
      <c r="N1899" s="1173"/>
      <c r="O1899" s="1174"/>
    </row>
    <row r="1900" spans="1:15" s="489" customFormat="1" ht="28.5" customHeight="1">
      <c r="A1900" s="1084"/>
      <c r="B1900" s="488" t="s">
        <v>79</v>
      </c>
      <c r="C1900" s="1175" t="str">
        <f>'Class-9'!$DD$3</f>
        <v>Health &amp; Phy. Edu.</v>
      </c>
      <c r="D1900" s="1169"/>
      <c r="E1900" s="1169"/>
      <c r="F1900" s="1263" t="str">
        <f>IF($J1876="TC",0,IF($J1876="Nso",0,VLOOKUP($A1873,'Class-9'!$B$9:$GA$108,174,0)))</f>
        <v>0/200</v>
      </c>
      <c r="G1900" s="1264"/>
      <c r="H1900" s="491">
        <f>IF($J1876="TC",0,IF($J1876="Nso",0,VLOOKUP($A1873,'Class-9'!$B$9:$GA$108,118,0)))</f>
        <v>0</v>
      </c>
      <c r="I1900" s="1178"/>
      <c r="J1900" s="1179"/>
      <c r="K1900" s="1179"/>
      <c r="L1900" s="1179"/>
      <c r="M1900" s="1179"/>
      <c r="N1900" s="1179"/>
      <c r="O1900" s="1180"/>
    </row>
    <row r="1901" spans="1:15" s="489" customFormat="1" ht="28.5" customHeight="1">
      <c r="A1901" s="1084"/>
      <c r="B1901" s="488" t="s">
        <v>79</v>
      </c>
      <c r="C1901" s="1184" t="str">
        <f>'Class-9'!$DP$3</f>
        <v>S.U.P.W.</v>
      </c>
      <c r="D1901" s="1185"/>
      <c r="E1901" s="1185"/>
      <c r="F1901" s="1263" t="str">
        <f>IF($J1876="TC",0,IF($J1876="Nso",0,VLOOKUP($A1873,'Class-9'!$B$9:$GA$108,178,0)))</f>
        <v>0/100</v>
      </c>
      <c r="G1901" s="1264"/>
      <c r="H1901" s="491">
        <f>IF($J1876="TC",0,IF($J1876="Nso",0,VLOOKUP($A1873,'Class-9'!$B$9:$GA$108,124,0)))</f>
        <v>0</v>
      </c>
      <c r="I1901" s="1181"/>
      <c r="J1901" s="1182"/>
      <c r="K1901" s="1182"/>
      <c r="L1901" s="1182"/>
      <c r="M1901" s="1182"/>
      <c r="N1901" s="1182"/>
      <c r="O1901" s="1183"/>
    </row>
    <row r="1902" spans="1:15" s="489" customFormat="1" ht="28.5" customHeight="1">
      <c r="A1902" s="1084"/>
      <c r="B1902" s="488"/>
      <c r="C1902" s="1184" t="str">
        <f>'Class-9'!$DV$3</f>
        <v>ART EDUCATION</v>
      </c>
      <c r="D1902" s="1185"/>
      <c r="E1902" s="1185"/>
      <c r="F1902" s="1263" t="str">
        <f>IF($J1875="TC",0,IF($J1875="Nso",0,VLOOKUP($A1873,'Class-9'!$B$9:$GA$108,182,0)))</f>
        <v>0/100</v>
      </c>
      <c r="G1902" s="1264"/>
      <c r="H1902" s="491">
        <f>IF($J1875="TC",0,IF($J1875="Nso",0,VLOOKUP($A1873,'Class-9'!$B$9:$GA$108,130,0)))</f>
        <v>0</v>
      </c>
      <c r="I1902" s="1237" t="s">
        <v>95</v>
      </c>
      <c r="J1902" s="1221"/>
      <c r="K1902" s="1221"/>
      <c r="L1902" s="1221"/>
      <c r="M1902" s="1221"/>
      <c r="N1902" s="1221"/>
      <c r="O1902" s="1222"/>
    </row>
    <row r="1903" spans="1:15" s="489" customFormat="1" ht="28.5" customHeight="1" thickBot="1">
      <c r="A1903" s="1084"/>
      <c r="B1903" s="488" t="s">
        <v>79</v>
      </c>
      <c r="C1903" s="1238" t="str">
        <f>'Class-9'!$EB$3</f>
        <v>H &amp; C RAJ</v>
      </c>
      <c r="D1903" s="1239"/>
      <c r="E1903" s="1239"/>
      <c r="F1903" s="1251" t="str">
        <f>IF($J1876="TC",0,IF($J1876="Nso",0,VLOOKUP($A1873,'Class-9'!$B$9:$GZ$108,186,0)))</f>
        <v>0/200</v>
      </c>
      <c r="G1903" s="1252"/>
      <c r="H1903" s="492">
        <f>IF($J1876="TC",0,IF($J1876="Nso",0,VLOOKUP($A1873,'Class-9'!$B$9:$GAZ$108,142,0)))</f>
        <v>0</v>
      </c>
      <c r="I1903" s="1237" t="s">
        <v>74</v>
      </c>
      <c r="J1903" s="1221"/>
      <c r="K1903" s="1221"/>
      <c r="L1903" s="1221"/>
      <c r="M1903" s="1221"/>
      <c r="N1903" s="1221"/>
      <c r="O1903" s="1222"/>
    </row>
    <row r="1904" spans="1:15" ht="28.5" customHeight="1">
      <c r="A1904" s="1084"/>
      <c r="B1904" s="49" t="s">
        <v>79</v>
      </c>
      <c r="C1904" s="1209" t="s">
        <v>205</v>
      </c>
      <c r="D1904" s="1210"/>
      <c r="E1904" s="1211"/>
      <c r="F1904" s="1253" t="s">
        <v>206</v>
      </c>
      <c r="G1904" s="1254"/>
      <c r="H1904" s="500" t="s">
        <v>34</v>
      </c>
      <c r="I1904" s="1220" t="s">
        <v>75</v>
      </c>
      <c r="J1904" s="1221"/>
      <c r="K1904" s="1221"/>
      <c r="L1904" s="1221"/>
      <c r="M1904" s="1221"/>
      <c r="N1904" s="1221"/>
      <c r="O1904" s="1222"/>
    </row>
    <row r="1905" spans="1:16" ht="28.5" customHeight="1">
      <c r="A1905" s="1084"/>
      <c r="B1905" s="49" t="s">
        <v>79</v>
      </c>
      <c r="C1905" s="1212"/>
      <c r="D1905" s="1213"/>
      <c r="E1905" s="1214"/>
      <c r="F1905" s="1246" t="s">
        <v>207</v>
      </c>
      <c r="G1905" s="1247"/>
      <c r="H1905" s="501" t="s">
        <v>204</v>
      </c>
      <c r="I1905" s="1225" t="s">
        <v>76</v>
      </c>
      <c r="J1905" s="1226"/>
      <c r="K1905" s="1226"/>
      <c r="L1905" s="1226"/>
      <c r="M1905" s="1226"/>
      <c r="N1905" s="1226"/>
      <c r="O1905" s="1227"/>
    </row>
    <row r="1906" spans="1:16" ht="28.5" customHeight="1">
      <c r="A1906" s="1084"/>
      <c r="B1906" s="49" t="s">
        <v>79</v>
      </c>
      <c r="C1906" s="1212"/>
      <c r="D1906" s="1213"/>
      <c r="E1906" s="1214"/>
      <c r="F1906" s="1246" t="s">
        <v>211</v>
      </c>
      <c r="G1906" s="1247"/>
      <c r="H1906" s="501" t="s">
        <v>69</v>
      </c>
      <c r="I1906" s="1228"/>
      <c r="J1906" s="1229"/>
      <c r="K1906" s="1229"/>
      <c r="L1906" s="1229"/>
      <c r="M1906" s="1229"/>
      <c r="N1906" s="1229"/>
      <c r="O1906" s="1230"/>
    </row>
    <row r="1907" spans="1:16" ht="28.5" customHeight="1">
      <c r="A1907" s="1084"/>
      <c r="B1907" s="49" t="s">
        <v>79</v>
      </c>
      <c r="C1907" s="1212"/>
      <c r="D1907" s="1213"/>
      <c r="E1907" s="1214"/>
      <c r="F1907" s="1246" t="s">
        <v>212</v>
      </c>
      <c r="G1907" s="1247"/>
      <c r="H1907" s="501" t="s">
        <v>70</v>
      </c>
      <c r="I1907" s="1228"/>
      <c r="J1907" s="1229"/>
      <c r="K1907" s="1229"/>
      <c r="L1907" s="1229"/>
      <c r="M1907" s="1229"/>
      <c r="N1907" s="1229"/>
      <c r="O1907" s="1230"/>
    </row>
    <row r="1908" spans="1:16" ht="28.5" customHeight="1">
      <c r="A1908" s="1084"/>
      <c r="B1908" s="49" t="s">
        <v>79</v>
      </c>
      <c r="C1908" s="1212"/>
      <c r="D1908" s="1213"/>
      <c r="E1908" s="1214"/>
      <c r="F1908" s="1246" t="s">
        <v>125</v>
      </c>
      <c r="G1908" s="1247"/>
      <c r="H1908" s="501" t="s">
        <v>72</v>
      </c>
      <c r="I1908" s="1231" t="s">
        <v>96</v>
      </c>
      <c r="J1908" s="1232"/>
      <c r="K1908" s="1232"/>
      <c r="L1908" s="1232"/>
      <c r="M1908" s="1232"/>
      <c r="N1908" s="1232"/>
      <c r="O1908" s="1233"/>
    </row>
    <row r="1909" spans="1:16" ht="28.5" customHeight="1" thickBot="1">
      <c r="A1909" s="1084"/>
      <c r="B1909" s="62" t="s">
        <v>79</v>
      </c>
      <c r="C1909" s="1215"/>
      <c r="D1909" s="1216"/>
      <c r="E1909" s="1217"/>
      <c r="F1909" s="1248" t="s">
        <v>208</v>
      </c>
      <c r="G1909" s="1249"/>
      <c r="H1909" s="502" t="s">
        <v>71</v>
      </c>
      <c r="I1909" s="1234"/>
      <c r="J1909" s="1235"/>
      <c r="K1909" s="1235"/>
      <c r="L1909" s="1235"/>
      <c r="M1909" s="1235"/>
      <c r="N1909" s="1235"/>
      <c r="O1909" s="1236"/>
    </row>
    <row r="1910" spans="1:16" ht="117.75" customHeight="1" thickTop="1">
      <c r="A1910" s="1250"/>
      <c r="B1910" s="1250"/>
      <c r="C1910" s="1250"/>
      <c r="D1910" s="1250"/>
      <c r="E1910" s="1250"/>
      <c r="F1910" s="1250"/>
      <c r="G1910" s="1250"/>
      <c r="H1910" s="1250"/>
      <c r="I1910" s="1250"/>
      <c r="J1910" s="1250"/>
      <c r="K1910" s="1250"/>
      <c r="L1910" s="1250"/>
      <c r="M1910" s="1250"/>
      <c r="N1910" s="1250"/>
      <c r="O1910" s="1250"/>
    </row>
    <row r="1911" spans="1:16">
      <c r="B1911" s="505"/>
      <c r="C1911" s="506"/>
      <c r="D1911" s="506"/>
      <c r="E1911" s="506"/>
      <c r="F1911" s="506"/>
      <c r="G1911" s="506"/>
      <c r="H1911" s="506"/>
      <c r="I1911" s="506"/>
      <c r="J1911" s="506"/>
      <c r="K1911" s="506"/>
      <c r="L1911" s="506"/>
      <c r="M1911" s="506"/>
      <c r="N1911" s="506"/>
      <c r="O1911" s="506"/>
    </row>
    <row r="1912" spans="1:16" ht="24.75" customHeight="1" thickBot="1">
      <c r="A1912" s="504">
        <f>A1873+1</f>
        <v>50</v>
      </c>
      <c r="B1912" s="1083" t="s">
        <v>56</v>
      </c>
      <c r="C1912" s="1083"/>
      <c r="D1912" s="1083"/>
      <c r="E1912" s="1083"/>
      <c r="F1912" s="1083"/>
      <c r="G1912" s="1083"/>
      <c r="H1912" s="1083"/>
      <c r="I1912" s="1083"/>
      <c r="J1912" s="1083"/>
      <c r="K1912" s="1083"/>
      <c r="L1912" s="1083"/>
      <c r="M1912" s="1083"/>
      <c r="N1912" s="1083"/>
      <c r="O1912" s="1083"/>
    </row>
    <row r="1913" spans="1:16" ht="68.25" customHeight="1" thickTop="1">
      <c r="A1913" s="1084"/>
      <c r="B1913" s="1085"/>
      <c r="C1913" s="1086"/>
      <c r="D1913" s="1089" t="str">
        <f>Master!$E$8</f>
        <v>Govt. Sr. Secondary School Raimalwada</v>
      </c>
      <c r="E1913" s="1090"/>
      <c r="F1913" s="1090"/>
      <c r="G1913" s="1090"/>
      <c r="H1913" s="1090"/>
      <c r="I1913" s="1090"/>
      <c r="J1913" s="1090"/>
      <c r="K1913" s="1090"/>
      <c r="L1913" s="1090"/>
      <c r="M1913" s="1090"/>
      <c r="N1913" s="1090"/>
      <c r="O1913" s="1091"/>
    </row>
    <row r="1914" spans="1:16" ht="36" customHeight="1" thickBot="1">
      <c r="A1914" s="1084"/>
      <c r="B1914" s="1087"/>
      <c r="C1914" s="1088"/>
      <c r="D1914" s="1092" t="str">
        <f>Master!$E$11</f>
        <v>P.S.-Bapini (Jodhpur)</v>
      </c>
      <c r="E1914" s="1093"/>
      <c r="F1914" s="1093"/>
      <c r="G1914" s="1093"/>
      <c r="H1914" s="1093"/>
      <c r="I1914" s="1093"/>
      <c r="J1914" s="1093"/>
      <c r="K1914" s="1093"/>
      <c r="L1914" s="1093"/>
      <c r="M1914" s="1093"/>
      <c r="N1914" s="1093"/>
      <c r="O1914" s="1094"/>
    </row>
    <row r="1915" spans="1:16" ht="36" customHeight="1">
      <c r="A1915" s="1084"/>
      <c r="B1915" s="352"/>
      <c r="C1915" s="1095" t="s">
        <v>188</v>
      </c>
      <c r="D1915" s="1096"/>
      <c r="E1915" s="1096"/>
      <c r="F1915" s="1096"/>
      <c r="G1915" s="1097"/>
      <c r="H1915" s="1104" t="s">
        <v>161</v>
      </c>
      <c r="I1915" s="1104"/>
      <c r="J1915" s="1107">
        <f>VLOOKUP($A1912,'Class-9'!$B$9:$K$108,6)</f>
        <v>0</v>
      </c>
      <c r="K1915" s="1108"/>
      <c r="L1915" s="1113" t="s">
        <v>77</v>
      </c>
      <c r="M1915" s="1114"/>
      <c r="N1915" s="1115" t="str">
        <f>Master!$E$14</f>
        <v>08151106901</v>
      </c>
      <c r="O1915" s="1116"/>
    </row>
    <row r="1916" spans="1:16" ht="36" customHeight="1">
      <c r="A1916" s="1084"/>
      <c r="B1916" s="47"/>
      <c r="C1916" s="1098"/>
      <c r="D1916" s="1099"/>
      <c r="E1916" s="1099"/>
      <c r="F1916" s="1099"/>
      <c r="G1916" s="1100"/>
      <c r="H1916" s="1105"/>
      <c r="I1916" s="1105"/>
      <c r="J1916" s="1109"/>
      <c r="K1916" s="1110"/>
      <c r="L1916" s="1071" t="s">
        <v>73</v>
      </c>
      <c r="M1916" s="1072"/>
      <c r="N1916" s="1072"/>
      <c r="O1916" s="1073"/>
      <c r="P1916" s="165" t="s">
        <v>196</v>
      </c>
    </row>
    <row r="1917" spans="1:16" ht="36" customHeight="1" thickBot="1">
      <c r="A1917" s="1084"/>
      <c r="B1917" s="47"/>
      <c r="C1917" s="1101"/>
      <c r="D1917" s="1102"/>
      <c r="E1917" s="1102"/>
      <c r="F1917" s="1102"/>
      <c r="G1917" s="1103"/>
      <c r="H1917" s="1106"/>
      <c r="I1917" s="1106"/>
      <c r="J1917" s="1111"/>
      <c r="K1917" s="1112"/>
      <c r="L1917" s="1074" t="s">
        <v>57</v>
      </c>
      <c r="M1917" s="1075"/>
      <c r="N1917" s="1076" t="str">
        <f>Master!$E$6</f>
        <v>2021-22</v>
      </c>
      <c r="O1917" s="1077"/>
    </row>
    <row r="1918" spans="1:16" ht="42.75" customHeight="1">
      <c r="A1918" s="1084"/>
      <c r="B1918" s="49" t="s">
        <v>79</v>
      </c>
      <c r="C1918" s="1255" t="s">
        <v>22</v>
      </c>
      <c r="D1918" s="1256"/>
      <c r="E1918" s="1256"/>
      <c r="F1918" s="1257"/>
      <c r="G1918" s="485" t="s">
        <v>186</v>
      </c>
      <c r="H1918" s="1258">
        <f>VLOOKUP($A1912,'Class-9'!$B$9:$EX$108,4,0)</f>
        <v>0</v>
      </c>
      <c r="I1918" s="1258"/>
      <c r="J1918" s="1258"/>
      <c r="K1918" s="1258"/>
      <c r="L1918" s="1258"/>
      <c r="M1918" s="1258"/>
      <c r="N1918" s="1258"/>
      <c r="O1918" s="1259"/>
    </row>
    <row r="1919" spans="1:16" ht="42.75" customHeight="1">
      <c r="A1919" s="1084"/>
      <c r="B1919" s="49" t="s">
        <v>79</v>
      </c>
      <c r="C1919" s="1260" t="s">
        <v>24</v>
      </c>
      <c r="D1919" s="1261"/>
      <c r="E1919" s="1261"/>
      <c r="F1919" s="1262"/>
      <c r="G1919" s="486" t="s">
        <v>186</v>
      </c>
      <c r="H1919" s="1265">
        <f>VLOOKUP($A1912,'Class-9'!$B$9:$EX$108,7,0)</f>
        <v>0</v>
      </c>
      <c r="I1919" s="1265"/>
      <c r="J1919" s="1265"/>
      <c r="K1919" s="1265"/>
      <c r="L1919" s="1265"/>
      <c r="M1919" s="1265"/>
      <c r="N1919" s="1265"/>
      <c r="O1919" s="1266"/>
    </row>
    <row r="1920" spans="1:16" ht="42.75" customHeight="1">
      <c r="A1920" s="1084"/>
      <c r="B1920" s="49" t="s">
        <v>79</v>
      </c>
      <c r="C1920" s="1260" t="s">
        <v>25</v>
      </c>
      <c r="D1920" s="1261"/>
      <c r="E1920" s="1261"/>
      <c r="F1920" s="1262"/>
      <c r="G1920" s="486" t="s">
        <v>186</v>
      </c>
      <c r="H1920" s="1265">
        <f>VLOOKUP($A1912,'Class-9'!$B$9:$EX$108,8,0)</f>
        <v>0</v>
      </c>
      <c r="I1920" s="1265"/>
      <c r="J1920" s="1265"/>
      <c r="K1920" s="1265"/>
      <c r="L1920" s="1265"/>
      <c r="M1920" s="1265"/>
      <c r="N1920" s="1265"/>
      <c r="O1920" s="1266"/>
    </row>
    <row r="1921" spans="1:15" ht="42.75" customHeight="1">
      <c r="A1921" s="1084"/>
      <c r="B1921" s="49" t="s">
        <v>79</v>
      </c>
      <c r="C1921" s="1260" t="s">
        <v>58</v>
      </c>
      <c r="D1921" s="1261"/>
      <c r="E1921" s="1261"/>
      <c r="F1921" s="1262"/>
      <c r="G1921" s="486" t="s">
        <v>186</v>
      </c>
      <c r="H1921" s="1265">
        <f>VLOOKUP($A1912,'Class-9'!$B$9:$EX$108,9,0)</f>
        <v>0</v>
      </c>
      <c r="I1921" s="1265"/>
      <c r="J1921" s="1265"/>
      <c r="K1921" s="1265"/>
      <c r="L1921" s="1265"/>
      <c r="M1921" s="1265"/>
      <c r="N1921" s="1265"/>
      <c r="O1921" s="1266"/>
    </row>
    <row r="1922" spans="1:15" ht="42.75" customHeight="1">
      <c r="A1922" s="1084"/>
      <c r="B1922" s="49" t="s">
        <v>79</v>
      </c>
      <c r="C1922" s="1260" t="s">
        <v>59</v>
      </c>
      <c r="D1922" s="1261"/>
      <c r="E1922" s="1261"/>
      <c r="F1922" s="1262"/>
      <c r="G1922" s="486" t="s">
        <v>186</v>
      </c>
      <c r="H1922" s="1281" t="str">
        <f>CONCATENATE('Class-9'!$G$4,'Class-9'!$J$4)</f>
        <v>9(A)</v>
      </c>
      <c r="I1922" s="1265"/>
      <c r="J1922" s="1265"/>
      <c r="K1922" s="1265"/>
      <c r="L1922" s="1265"/>
      <c r="M1922" s="1265"/>
      <c r="N1922" s="1265"/>
      <c r="O1922" s="1266"/>
    </row>
    <row r="1923" spans="1:15" ht="42.75" customHeight="1" thickBot="1">
      <c r="A1923" s="1084"/>
      <c r="B1923" s="49" t="s">
        <v>79</v>
      </c>
      <c r="C1923" s="1282" t="s">
        <v>27</v>
      </c>
      <c r="D1923" s="1283"/>
      <c r="E1923" s="1283"/>
      <c r="F1923" s="1284"/>
      <c r="G1923" s="487" t="s">
        <v>186</v>
      </c>
      <c r="H1923" s="1285">
        <f>VLOOKUP($A1912,'Class-9'!$B$9:$EX$108,10,0)</f>
        <v>0</v>
      </c>
      <c r="I1923" s="1285"/>
      <c r="J1923" s="1285"/>
      <c r="K1923" s="1285"/>
      <c r="L1923" s="1285"/>
      <c r="M1923" s="1285"/>
      <c r="N1923" s="1285"/>
      <c r="O1923" s="1286"/>
    </row>
    <row r="1924" spans="1:15" ht="42.75" customHeight="1">
      <c r="A1924" s="1084"/>
      <c r="B1924" s="60" t="s">
        <v>79</v>
      </c>
      <c r="C1924" s="1287" t="s">
        <v>60</v>
      </c>
      <c r="D1924" s="1288"/>
      <c r="E1924" s="1267" t="s">
        <v>83</v>
      </c>
      <c r="F1924" s="1267" t="s">
        <v>84</v>
      </c>
      <c r="G1924" s="1274" t="s">
        <v>33</v>
      </c>
      <c r="H1924" s="1276" t="s">
        <v>61</v>
      </c>
      <c r="I1924" s="1276"/>
      <c r="J1924" s="1277"/>
      <c r="K1924" s="1278" t="s">
        <v>100</v>
      </c>
      <c r="L1924" s="1279"/>
      <c r="M1924" s="1280"/>
      <c r="N1924" s="1267" t="s">
        <v>91</v>
      </c>
      <c r="O1924" s="1269" t="s">
        <v>209</v>
      </c>
    </row>
    <row r="1925" spans="1:15" ht="42.75" customHeight="1">
      <c r="A1925" s="1084"/>
      <c r="B1925" s="60"/>
      <c r="C1925" s="1289"/>
      <c r="D1925" s="1290"/>
      <c r="E1925" s="1268"/>
      <c r="F1925" s="1268"/>
      <c r="G1925" s="1275"/>
      <c r="H1925" s="479" t="s">
        <v>32</v>
      </c>
      <c r="I1925" s="480" t="s">
        <v>199</v>
      </c>
      <c r="J1925" s="481" t="s">
        <v>33</v>
      </c>
      <c r="K1925" s="479" t="s">
        <v>32</v>
      </c>
      <c r="L1925" s="480" t="s">
        <v>199</v>
      </c>
      <c r="M1925" s="481" t="s">
        <v>33</v>
      </c>
      <c r="N1925" s="1268"/>
      <c r="O1925" s="1270"/>
    </row>
    <row r="1926" spans="1:15" ht="42.75" customHeight="1" thickBot="1">
      <c r="A1926" s="1084"/>
      <c r="B1926" s="60" t="s">
        <v>79</v>
      </c>
      <c r="C1926" s="1272" t="s">
        <v>62</v>
      </c>
      <c r="D1926" s="1273"/>
      <c r="E1926" s="346">
        <f>'Class-9'!$L$7</f>
        <v>20</v>
      </c>
      <c r="F1926" s="346">
        <f>'Class-9'!$M$7</f>
        <v>20</v>
      </c>
      <c r="G1926" s="348">
        <f>SUM(E1926:F1926)</f>
        <v>40</v>
      </c>
      <c r="H1926" s="346">
        <f>'Class-9'!$O$7</f>
        <v>48</v>
      </c>
      <c r="I1926" s="346">
        <f>'Class-9'!$P$7</f>
        <v>12</v>
      </c>
      <c r="J1926" s="348">
        <f>SUM(H1926:I1926)</f>
        <v>60</v>
      </c>
      <c r="K1926" s="346">
        <f>'Class-9'!$R$7</f>
        <v>80</v>
      </c>
      <c r="L1926" s="346">
        <f>'Class-9'!$S$7</f>
        <v>20</v>
      </c>
      <c r="M1926" s="348">
        <f>SUM(K1926:L1926)</f>
        <v>100</v>
      </c>
      <c r="N1926" s="191">
        <f>SUM(G1926,J1926,M1926)</f>
        <v>200</v>
      </c>
      <c r="O1926" s="1271"/>
    </row>
    <row r="1927" spans="1:15" ht="42.75" customHeight="1">
      <c r="A1927" s="1084"/>
      <c r="B1927" s="60" t="s">
        <v>79</v>
      </c>
      <c r="C1927" s="1141" t="str">
        <f>'Class-9'!$L$3</f>
        <v>HINDI</v>
      </c>
      <c r="D1927" s="1142"/>
      <c r="E1927" s="493">
        <f>IF($J1915="TC",0,IF($J1915="Nso",0,VLOOKUP($A1912,'Class-9'!$B$9:$EX$108,11,0)))</f>
        <v>0</v>
      </c>
      <c r="F1927" s="493">
        <f>IF($J1915="TC",0,IF($J1915="Nso",0,VLOOKUP($A1912,'Class-9'!$B$9:$EX$108,12,0)))</f>
        <v>0</v>
      </c>
      <c r="G1927" s="494">
        <f>E1927+F1927</f>
        <v>0</v>
      </c>
      <c r="H1927" s="493">
        <f>IF($J1915="TC",0,IF($J1915="Nso",0,VLOOKUP($A1912,'Class-9'!$B$9:$EX$108,14,0)))</f>
        <v>0</v>
      </c>
      <c r="I1927" s="493">
        <f>IF($J1915="TC",0,IF($J1915="Nso",0,VLOOKUP($A1912,'Class-9'!$B$9:$EX$108,15,0)))</f>
        <v>0</v>
      </c>
      <c r="J1927" s="494">
        <f>H1927+I1927</f>
        <v>0</v>
      </c>
      <c r="K1927" s="493">
        <f>IF($J1915="TC",0,IF($J1915="Nso",0,VLOOKUP($A1912,'Class-9'!$B$9:$EX$108,17,0)))</f>
        <v>0</v>
      </c>
      <c r="L1927" s="493">
        <f>IF($J1915="Nso",0,VLOOKUP($A1912,'Class-9'!$B$9:$EX$108,18,0))</f>
        <v>0</v>
      </c>
      <c r="M1927" s="494">
        <f>K1927+L1927</f>
        <v>0</v>
      </c>
      <c r="N1927" s="493">
        <f>G1927+J1927+M1927</f>
        <v>0</v>
      </c>
      <c r="O1927" s="495" t="str">
        <f>IF($J1915="TC",0,IF($J1915="Nso",0,VLOOKUP($A1912,'Class-9'!$B$9:$EX$108,24,0)))</f>
        <v/>
      </c>
    </row>
    <row r="1928" spans="1:15" ht="42.75" customHeight="1">
      <c r="A1928" s="1084"/>
      <c r="B1928" s="60" t="s">
        <v>79</v>
      </c>
      <c r="C1928" s="1143" t="str">
        <f>'Class-9'!$Z$3</f>
        <v>ENGLISH</v>
      </c>
      <c r="D1928" s="1144"/>
      <c r="E1928" s="493">
        <f>IF($J1915="TC",0,IF($J1915="Nso",0,VLOOKUP($A1912,'Class-9'!$B$9:$EX$108,25,0)))</f>
        <v>0</v>
      </c>
      <c r="F1928" s="493">
        <f>IF($J1915="TC",0,IF($J1915="Nso",0,VLOOKUP($A1912,'Class-9'!$B$9:$EX$108,26,0)))</f>
        <v>0</v>
      </c>
      <c r="G1928" s="496">
        <f t="shared" ref="G1928:G1932" si="196">E1928+F1928</f>
        <v>0</v>
      </c>
      <c r="H1928" s="497">
        <f>IF($J1915="TC",0,IF($J1915="Nso",0,VLOOKUP($A1912,'Class-9'!$B$9:$EX$108,28,0)))</f>
        <v>0</v>
      </c>
      <c r="I1928" s="493">
        <f>IF($J1915="TC",0,IF($J1915="Nso",0,VLOOKUP($A1912,'Class-9'!$B$9:$EX$108,29,0)))</f>
        <v>0</v>
      </c>
      <c r="J1928" s="496">
        <f t="shared" ref="J1928:J1932" si="197">H1928+I1928</f>
        <v>0</v>
      </c>
      <c r="K1928" s="493">
        <f>IF($J1915="TC",0,IF($J1915="Nso",0,VLOOKUP($A1912,'Class-9'!$B$9:$EX$108,31,0)))</f>
        <v>0</v>
      </c>
      <c r="L1928" s="493">
        <f>IF($J1915="Nso",0,VLOOKUP($A1912,'Class-9'!$B$9:$EX$108,32,0))</f>
        <v>0</v>
      </c>
      <c r="M1928" s="496">
        <f t="shared" ref="M1928:M1932" si="198">K1928+L1928</f>
        <v>0</v>
      </c>
      <c r="N1928" s="493">
        <f t="shared" ref="N1928:N1932" si="199">G1928+J1928+M1928</f>
        <v>0</v>
      </c>
      <c r="O1928" s="495" t="str">
        <f>IF($J1915="TC",0,IF($J1915="Nso",0,VLOOKUP($A1912,'Class-9'!$B$9:$EX$108,38,0)))</f>
        <v/>
      </c>
    </row>
    <row r="1929" spans="1:15" ht="42.75" customHeight="1">
      <c r="A1929" s="1084"/>
      <c r="B1929" s="60" t="s">
        <v>79</v>
      </c>
      <c r="C1929" s="1143" t="str">
        <f>'Class-9'!$AN$3</f>
        <v>SANSKRIT</v>
      </c>
      <c r="D1929" s="1144"/>
      <c r="E1929" s="493">
        <f>IF($J1915="TC",0,IF($J1915="Nso",0,VLOOKUP($A1912,'Class-9'!$B$9:$EX$108,39,0)))</f>
        <v>0</v>
      </c>
      <c r="F1929" s="493">
        <f>IF($J1915="TC",0,IF($J1915="TC",0,IF($J1915="Nso",0,VLOOKUP($A1912,'Class-9'!$B$9:$EX$108,40,0))))</f>
        <v>0</v>
      </c>
      <c r="G1929" s="496">
        <f t="shared" si="196"/>
        <v>0</v>
      </c>
      <c r="H1929" s="497">
        <f>IF($J1915="TC",0,IF($J1915="Nso",0,VLOOKUP($A1912,'Class-9'!$B$9:$EX$108,42,0)))</f>
        <v>0</v>
      </c>
      <c r="I1929" s="493">
        <f>IF($J1915="TC",0,IF($J1915="Nso",0,VLOOKUP($A1912,'Class-9'!$B$9:$EX$108,43,0)))</f>
        <v>0</v>
      </c>
      <c r="J1929" s="496">
        <f t="shared" si="197"/>
        <v>0</v>
      </c>
      <c r="K1929" s="493">
        <f>IF($J1915="TC",0,IF($J1915="Nso",0,VLOOKUP($A1912,'Class-9'!$B$9:$EX$108,45,0)))</f>
        <v>0</v>
      </c>
      <c r="L1929" s="493">
        <f>IF($J1915="Nso",0,VLOOKUP($A1912,'Class-9'!$B$9:$EX$108,46,0))</f>
        <v>0</v>
      </c>
      <c r="M1929" s="496">
        <f t="shared" si="198"/>
        <v>0</v>
      </c>
      <c r="N1929" s="493">
        <f t="shared" si="199"/>
        <v>0</v>
      </c>
      <c r="O1929" s="495" t="str">
        <f>IF($J1915="TC",0,IF($J1915="Nso",0,VLOOKUP($A1912,'Class-9'!$B$9:$EX$108,52,0)))</f>
        <v/>
      </c>
    </row>
    <row r="1930" spans="1:15" ht="42.75" customHeight="1">
      <c r="A1930" s="1084"/>
      <c r="B1930" s="60" t="s">
        <v>79</v>
      </c>
      <c r="C1930" s="1143" t="str">
        <f>'Class-9'!$BB$3</f>
        <v>SCIENCE</v>
      </c>
      <c r="D1930" s="1144"/>
      <c r="E1930" s="493">
        <f>IF($J1915="TC",0,IF($J1915="Nso",0,VLOOKUP($A1912,'Class-9'!$B$9:$EX$108,53,0)))</f>
        <v>0</v>
      </c>
      <c r="F1930" s="493">
        <f>IF($J1915="TC",0,IF($J1915="Nso",0,VLOOKUP($A1912,'Class-9'!$B$9:$EX$108,54,0)))</f>
        <v>0</v>
      </c>
      <c r="G1930" s="496">
        <f t="shared" si="196"/>
        <v>0</v>
      </c>
      <c r="H1930" s="497">
        <f>IF($J1915="TC",0,IF($J1915="Nso",0,VLOOKUP($A1912,'Class-9'!$B$9:$EX$108,56,0)))</f>
        <v>0</v>
      </c>
      <c r="I1930" s="493">
        <f>IF($J1915="TC",0,IF($J1915="Nso",0,VLOOKUP($A1912,'Class-9'!$B$9:$EX$108,57,0)))</f>
        <v>0</v>
      </c>
      <c r="J1930" s="496">
        <f t="shared" si="197"/>
        <v>0</v>
      </c>
      <c r="K1930" s="493">
        <f>IF($J1915="TC",0,IF($J1915="Nso",0,VLOOKUP($A1912,'Class-9'!$B$9:$EX$108,59,0)))</f>
        <v>0</v>
      </c>
      <c r="L1930" s="493">
        <f>IF($J1915="Nso",0,VLOOKUP($A1912,'Class-9'!$B$9:$EX$108,60,0))</f>
        <v>0</v>
      </c>
      <c r="M1930" s="496">
        <f t="shared" si="198"/>
        <v>0</v>
      </c>
      <c r="N1930" s="493">
        <f t="shared" si="199"/>
        <v>0</v>
      </c>
      <c r="O1930" s="495" t="str">
        <f>IF($J1915="TC",0,IF($J1915="Nso",0,VLOOKUP($A1912,'Class-9'!$B$9:$EX$108,66,0)))</f>
        <v/>
      </c>
    </row>
    <row r="1931" spans="1:15" ht="42.75" customHeight="1">
      <c r="A1931" s="1084"/>
      <c r="B1931" s="60" t="s">
        <v>79</v>
      </c>
      <c r="C1931" s="1143" t="str">
        <f>'Class-9'!$BP$3</f>
        <v>MATHEMATICS</v>
      </c>
      <c r="D1931" s="1144"/>
      <c r="E1931" s="493">
        <f>IF($J1915="TC",0,IF($J1915="Nso",0,VLOOKUP($A1912,'Class-9'!$B$9:$EX$108,67,0)))</f>
        <v>0</v>
      </c>
      <c r="F1931" s="493">
        <f>IF($J1915="TC",0,IF($J1915="Nso",0,VLOOKUP($A1912,'Class-9'!$B$9:$EX$108,68,0)))</f>
        <v>0</v>
      </c>
      <c r="G1931" s="496">
        <f t="shared" si="196"/>
        <v>0</v>
      </c>
      <c r="H1931" s="497">
        <f>IF($J1915="TC",0,IF($J1915="Nso",0,VLOOKUP($A1912,'Class-9'!$B$9:$EX$108,70,0)))</f>
        <v>0</v>
      </c>
      <c r="I1931" s="493">
        <f>IF($J1915="TC",0,IF($J1915="Nso",0,VLOOKUP($A1912,'Class-9'!$B$9:$EX$108,71,0)))</f>
        <v>0</v>
      </c>
      <c r="J1931" s="496">
        <f t="shared" si="197"/>
        <v>0</v>
      </c>
      <c r="K1931" s="493">
        <f>IF($J1915="TC",0,IF($J1915="Nso",0,VLOOKUP($A1912,'Class-9'!$B$9:$EX$108,73,0)))</f>
        <v>0</v>
      </c>
      <c r="L1931" s="493">
        <f>IF($J1915="Nso",0,VLOOKUP($A1912,'Class-9'!$B$9:$EX$108,74,0))</f>
        <v>0</v>
      </c>
      <c r="M1931" s="496">
        <f t="shared" si="198"/>
        <v>0</v>
      </c>
      <c r="N1931" s="493">
        <f t="shared" si="199"/>
        <v>0</v>
      </c>
      <c r="O1931" s="495" t="str">
        <f>IF($J1915="TC",0,IF($J1915="Nso",0,VLOOKUP($A1912,'Class-9'!$B$9:$EX$108,80,0)))</f>
        <v/>
      </c>
    </row>
    <row r="1932" spans="1:15" ht="42.75" customHeight="1" thickBot="1">
      <c r="A1932" s="1084"/>
      <c r="B1932" s="60" t="s">
        <v>79</v>
      </c>
      <c r="C1932" s="1117" t="str">
        <f>'Class-9'!$CD$3</f>
        <v>SOCIAL SCIENCE</v>
      </c>
      <c r="D1932" s="1118"/>
      <c r="E1932" s="493">
        <f>IF($J1915="TC",0,IF($J1915="Nso",0,VLOOKUP($A1912,'Class-9'!$B$9:$EX$108,81,0)))</f>
        <v>0</v>
      </c>
      <c r="F1932" s="493">
        <f>IF($J1915="TC",0,IF($J1915="Nso",0,VLOOKUP($A1912,'Class-9'!$B$9:$EX$108,82,0)))</f>
        <v>0</v>
      </c>
      <c r="G1932" s="498">
        <f t="shared" si="196"/>
        <v>0</v>
      </c>
      <c r="H1932" s="499">
        <f>IF($J1915="TC",0,IF($J1915="Nso",0,VLOOKUP($A1912,'Class-9'!$B$9:$EX$108,84,0)))</f>
        <v>0</v>
      </c>
      <c r="I1932" s="493">
        <f>IF($J1915="TC",0,IF($J1915="Nso",0,VLOOKUP($A1912,'Class-9'!$B$9:$EX$108,85,0)))</f>
        <v>0</v>
      </c>
      <c r="J1932" s="498">
        <f t="shared" si="197"/>
        <v>0</v>
      </c>
      <c r="K1932" s="493">
        <f>IF($J1915="TC",0,IF($J1915="Nso",0,VLOOKUP($A1912,'Class-9'!$B$9:$EX$108,87,0)))</f>
        <v>0</v>
      </c>
      <c r="L1932" s="493">
        <f>IF($J1915="Nso",0,VLOOKUP($A1912,'Class-9'!$B$9:$EX$108,88,0))</f>
        <v>0</v>
      </c>
      <c r="M1932" s="498">
        <f t="shared" si="198"/>
        <v>0</v>
      </c>
      <c r="N1932" s="493">
        <f t="shared" si="199"/>
        <v>0</v>
      </c>
      <c r="O1932" s="495" t="str">
        <f>IF($J1915="TC",0,IF($J1915="Nso",0,VLOOKUP($A1912,'Class-9'!$B$9:$EX$108,94,0)))</f>
        <v/>
      </c>
    </row>
    <row r="1933" spans="1:15" ht="36" customHeight="1">
      <c r="A1933" s="1084"/>
      <c r="B1933" s="60" t="s">
        <v>79</v>
      </c>
      <c r="C1933" s="1119" t="s">
        <v>92</v>
      </c>
      <c r="D1933" s="1120"/>
      <c r="E1933" s="1121"/>
      <c r="F1933" s="1125" t="s">
        <v>93</v>
      </c>
      <c r="G1933" s="1126"/>
      <c r="H1933" s="1127" t="s">
        <v>94</v>
      </c>
      <c r="I1933" s="1128"/>
      <c r="J1933" s="1129" t="s">
        <v>47</v>
      </c>
      <c r="K1933" s="1130"/>
      <c r="L1933" s="350" t="s">
        <v>114</v>
      </c>
      <c r="M1933" s="1131" t="s">
        <v>45</v>
      </c>
      <c r="N1933" s="1132"/>
      <c r="O1933" s="61" t="s">
        <v>49</v>
      </c>
    </row>
    <row r="1934" spans="1:15" ht="36" customHeight="1" thickBot="1">
      <c r="A1934" s="1084"/>
      <c r="B1934" s="60" t="s">
        <v>79</v>
      </c>
      <c r="C1934" s="1122"/>
      <c r="D1934" s="1123"/>
      <c r="E1934" s="1124"/>
      <c r="F1934" s="1133">
        <f>IF($J1915="TC",0,IF($J1915="Nso",0,VLOOKUP($A1912,'Class-9'!$B$9:$EX$108,146,0)))</f>
        <v>0</v>
      </c>
      <c r="G1934" s="1134"/>
      <c r="H1934" s="1133">
        <f>IF($J1915="TC",0,IF($J1915="Nso",0,VLOOKUP($A1912,'Class-9'!$B$9:$EX$108,147,0)))</f>
        <v>0</v>
      </c>
      <c r="I1934" s="1134"/>
      <c r="J1934" s="1135">
        <f>IF($J1915="TC",0,IF($J1915="Nso",0,VLOOKUP($A1912,'Class-9'!$B$9:$EX$108,148,0)))</f>
        <v>0</v>
      </c>
      <c r="K1934" s="1136"/>
      <c r="L1934" s="349" t="str">
        <f>IF($J1915="TC",0,IF($J1915="Nso",0,VLOOKUP($A1912,'Class-9'!$B$9:$EX$108,149,0)))</f>
        <v/>
      </c>
      <c r="M1934" s="1137" t="str">
        <f>IF($J1915="TC","TC",IF($J1915="Nso","NSO",VLOOKUP($A1912,'Class-9'!$B$9:$EX$108,150,0)))</f>
        <v/>
      </c>
      <c r="N1934" s="1138"/>
      <c r="O1934" s="123" t="str">
        <f>IF($J1915="Nso",0,VLOOKUP($A1912,'Class-9'!$B$9:$EX$108,152,0))</f>
        <v/>
      </c>
    </row>
    <row r="1935" spans="1:15" ht="36" customHeight="1">
      <c r="A1935" s="1084"/>
      <c r="B1935" s="60" t="s">
        <v>79</v>
      </c>
      <c r="C1935" s="1186" t="s">
        <v>65</v>
      </c>
      <c r="D1935" s="1187"/>
      <c r="E1935" s="1187"/>
      <c r="F1935" s="1187"/>
      <c r="G1935" s="1187"/>
      <c r="H1935" s="1188"/>
      <c r="I1935" s="1189" t="s">
        <v>66</v>
      </c>
      <c r="J1935" s="1190"/>
      <c r="K1935" s="1190"/>
      <c r="L1935" s="124">
        <f>VLOOKUP($A1912,'Class-9'!$B$9:$EX$108,143,0)</f>
        <v>0</v>
      </c>
      <c r="M1935" s="1191" t="s">
        <v>126</v>
      </c>
      <c r="N1935" s="1192"/>
      <c r="O1935" s="1193"/>
    </row>
    <row r="1936" spans="1:15" ht="36" customHeight="1" thickBot="1">
      <c r="A1936" s="1084"/>
      <c r="B1936" s="60" t="s">
        <v>79</v>
      </c>
      <c r="C1936" s="1194" t="s">
        <v>60</v>
      </c>
      <c r="D1936" s="1195"/>
      <c r="E1936" s="1195"/>
      <c r="F1936" s="1196" t="s">
        <v>197</v>
      </c>
      <c r="G1936" s="1196"/>
      <c r="H1936" s="351" t="s">
        <v>53</v>
      </c>
      <c r="I1936" s="1197" t="s">
        <v>67</v>
      </c>
      <c r="J1936" s="1198"/>
      <c r="K1936" s="1198"/>
      <c r="L1936" s="174">
        <f>VLOOKUP($A1912,'Class-9'!$B$9:$EX$108,144,0)</f>
        <v>0</v>
      </c>
      <c r="M1936" s="1199" t="str">
        <f>IF($J1915="TC",0,IF($J1915="Nso",0,VLOOKUP($A1912,'Class-9'!$B$9:$EX$108,145,0)))</f>
        <v/>
      </c>
      <c r="N1936" s="1200"/>
      <c r="O1936" s="1201"/>
    </row>
    <row r="1937" spans="1:15" ht="36" customHeight="1">
      <c r="A1937" s="1084"/>
      <c r="B1937" s="60" t="s">
        <v>79</v>
      </c>
      <c r="C1937" s="1194"/>
      <c r="D1937" s="1195"/>
      <c r="E1937" s="1195"/>
      <c r="F1937" s="1196"/>
      <c r="G1937" s="1196"/>
      <c r="H1937" s="490" t="s">
        <v>203</v>
      </c>
      <c r="I1937" s="1202" t="s">
        <v>68</v>
      </c>
      <c r="J1937" s="1203"/>
      <c r="K1937" s="1203"/>
      <c r="L1937" s="1204">
        <f>IF($J1915="TC","Transferred",IF($J1915="Nso","NameSeparated",VLOOKUP($A1912,'Class-9'!$B$9:$EX$108,153,0)))</f>
        <v>0</v>
      </c>
      <c r="M1937" s="1204"/>
      <c r="N1937" s="1204"/>
      <c r="O1937" s="1205"/>
    </row>
    <row r="1938" spans="1:15" s="489" customFormat="1" ht="28.5" customHeight="1">
      <c r="A1938" s="1084"/>
      <c r="B1938" s="488" t="s">
        <v>79</v>
      </c>
      <c r="C1938" s="1242" t="str">
        <f>'Class-9'!$CR$3</f>
        <v>Foundation Of Information Tech.</v>
      </c>
      <c r="D1938" s="1243"/>
      <c r="E1938" s="1244"/>
      <c r="F1938" s="1245" t="str">
        <f>IF($J1915="TC",0,IF($J1915="Nso",0,VLOOKUP($A1912,'Class-9'!$B$9:$GA$108,170,0)))</f>
        <v>0/200</v>
      </c>
      <c r="G1938" s="1245"/>
      <c r="H1938" s="491">
        <f>IF($J1915="TC",0,IF($J1915="Nso",0,VLOOKUP($A1912,'Class-9'!$B$9:$GA$108,106,0)))</f>
        <v>0</v>
      </c>
      <c r="I1938" s="1170" t="s">
        <v>81</v>
      </c>
      <c r="J1938" s="1171"/>
      <c r="K1938" s="1171"/>
      <c r="L1938" s="1172">
        <f>'Class-9'!$T$2</f>
        <v>44676</v>
      </c>
      <c r="M1938" s="1173"/>
      <c r="N1938" s="1173"/>
      <c r="O1938" s="1174"/>
    </row>
    <row r="1939" spans="1:15" s="489" customFormat="1" ht="28.5" customHeight="1">
      <c r="A1939" s="1084"/>
      <c r="B1939" s="488" t="s">
        <v>79</v>
      </c>
      <c r="C1939" s="1175" t="str">
        <f>'Class-9'!$DD$3</f>
        <v>Health &amp; Phy. Edu.</v>
      </c>
      <c r="D1939" s="1169"/>
      <c r="E1939" s="1169"/>
      <c r="F1939" s="1263" t="str">
        <f>IF($J1915="TC",0,IF($J1915="Nso",0,VLOOKUP($A1912,'Class-9'!$B$9:$GA$108,174,0)))</f>
        <v>0/200</v>
      </c>
      <c r="G1939" s="1264"/>
      <c r="H1939" s="491">
        <f>IF($J1915="TC",0,IF($J1915="Nso",0,VLOOKUP($A1912,'Class-9'!$B$9:$GA$108,118,0)))</f>
        <v>0</v>
      </c>
      <c r="I1939" s="1178"/>
      <c r="J1939" s="1179"/>
      <c r="K1939" s="1179"/>
      <c r="L1939" s="1179"/>
      <c r="M1939" s="1179"/>
      <c r="N1939" s="1179"/>
      <c r="O1939" s="1180"/>
    </row>
    <row r="1940" spans="1:15" s="489" customFormat="1" ht="28.5" customHeight="1">
      <c r="A1940" s="1084"/>
      <c r="B1940" s="488" t="s">
        <v>79</v>
      </c>
      <c r="C1940" s="1184" t="str">
        <f>'Class-9'!$DP$3</f>
        <v>S.U.P.W.</v>
      </c>
      <c r="D1940" s="1185"/>
      <c r="E1940" s="1185"/>
      <c r="F1940" s="1263" t="str">
        <f>IF($J1915="TC",0,IF($J1915="Nso",0,VLOOKUP($A1912,'Class-9'!$B$9:$GA$108,178,0)))</f>
        <v>0/100</v>
      </c>
      <c r="G1940" s="1264"/>
      <c r="H1940" s="491">
        <f>IF($J1915="TC",0,IF($J1915="Nso",0,VLOOKUP($A1912,'Class-9'!$B$9:$GA$108,124,0)))</f>
        <v>0</v>
      </c>
      <c r="I1940" s="1181"/>
      <c r="J1940" s="1182"/>
      <c r="K1940" s="1182"/>
      <c r="L1940" s="1182"/>
      <c r="M1940" s="1182"/>
      <c r="N1940" s="1182"/>
      <c r="O1940" s="1183"/>
    </row>
    <row r="1941" spans="1:15" s="489" customFormat="1" ht="28.5" customHeight="1">
      <c r="A1941" s="1084"/>
      <c r="B1941" s="488"/>
      <c r="C1941" s="1184" t="str">
        <f>'Class-9'!$DV$3</f>
        <v>ART EDUCATION</v>
      </c>
      <c r="D1941" s="1185"/>
      <c r="E1941" s="1185"/>
      <c r="F1941" s="1263" t="str">
        <f>IF($J1914="TC",0,IF($J1914="Nso",0,VLOOKUP($A1912,'Class-9'!$B$9:$GA$108,182,0)))</f>
        <v>0/100</v>
      </c>
      <c r="G1941" s="1264"/>
      <c r="H1941" s="491">
        <f>IF($J1914="TC",0,IF($J1914="Nso",0,VLOOKUP($A1912,'Class-9'!$B$9:$GA$108,130,0)))</f>
        <v>0</v>
      </c>
      <c r="I1941" s="1237" t="s">
        <v>95</v>
      </c>
      <c r="J1941" s="1221"/>
      <c r="K1941" s="1221"/>
      <c r="L1941" s="1221"/>
      <c r="M1941" s="1221"/>
      <c r="N1941" s="1221"/>
      <c r="O1941" s="1222"/>
    </row>
    <row r="1942" spans="1:15" s="489" customFormat="1" ht="28.5" customHeight="1" thickBot="1">
      <c r="A1942" s="1084"/>
      <c r="B1942" s="488" t="s">
        <v>79</v>
      </c>
      <c r="C1942" s="1238" t="str">
        <f>'Class-9'!$EB$3</f>
        <v>H &amp; C RAJ</v>
      </c>
      <c r="D1942" s="1239"/>
      <c r="E1942" s="1239"/>
      <c r="F1942" s="1251" t="str">
        <f>IF($J1915="TC",0,IF($J1915="Nso",0,VLOOKUP($A1912,'Class-9'!$B$9:$GZ$108,186,0)))</f>
        <v>0/200</v>
      </c>
      <c r="G1942" s="1252"/>
      <c r="H1942" s="492">
        <f>IF($J1915="TC",0,IF($J1915="Nso",0,VLOOKUP($A1912,'Class-9'!$B$9:$GAZ$108,142,0)))</f>
        <v>0</v>
      </c>
      <c r="I1942" s="1237" t="s">
        <v>74</v>
      </c>
      <c r="J1942" s="1221"/>
      <c r="K1942" s="1221"/>
      <c r="L1942" s="1221"/>
      <c r="M1942" s="1221"/>
      <c r="N1942" s="1221"/>
      <c r="O1942" s="1222"/>
    </row>
    <row r="1943" spans="1:15" ht="28.5" customHeight="1">
      <c r="A1943" s="1084"/>
      <c r="B1943" s="49" t="s">
        <v>79</v>
      </c>
      <c r="C1943" s="1209" t="s">
        <v>205</v>
      </c>
      <c r="D1943" s="1210"/>
      <c r="E1943" s="1211"/>
      <c r="F1943" s="1253" t="s">
        <v>206</v>
      </c>
      <c r="G1943" s="1254"/>
      <c r="H1943" s="500" t="s">
        <v>34</v>
      </c>
      <c r="I1943" s="1220" t="s">
        <v>75</v>
      </c>
      <c r="J1943" s="1221"/>
      <c r="K1943" s="1221"/>
      <c r="L1943" s="1221"/>
      <c r="M1943" s="1221"/>
      <c r="N1943" s="1221"/>
      <c r="O1943" s="1222"/>
    </row>
    <row r="1944" spans="1:15" ht="28.5" customHeight="1">
      <c r="A1944" s="1084"/>
      <c r="B1944" s="49" t="s">
        <v>79</v>
      </c>
      <c r="C1944" s="1212"/>
      <c r="D1944" s="1213"/>
      <c r="E1944" s="1214"/>
      <c r="F1944" s="1246" t="s">
        <v>207</v>
      </c>
      <c r="G1944" s="1247"/>
      <c r="H1944" s="501" t="s">
        <v>204</v>
      </c>
      <c r="I1944" s="1225" t="s">
        <v>76</v>
      </c>
      <c r="J1944" s="1226"/>
      <c r="K1944" s="1226"/>
      <c r="L1944" s="1226"/>
      <c r="M1944" s="1226"/>
      <c r="N1944" s="1226"/>
      <c r="O1944" s="1227"/>
    </row>
    <row r="1945" spans="1:15" ht="28.5" customHeight="1">
      <c r="A1945" s="1084"/>
      <c r="B1945" s="49" t="s">
        <v>79</v>
      </c>
      <c r="C1945" s="1212"/>
      <c r="D1945" s="1213"/>
      <c r="E1945" s="1214"/>
      <c r="F1945" s="1246" t="s">
        <v>211</v>
      </c>
      <c r="G1945" s="1247"/>
      <c r="H1945" s="501" t="s">
        <v>69</v>
      </c>
      <c r="I1945" s="1228"/>
      <c r="J1945" s="1229"/>
      <c r="K1945" s="1229"/>
      <c r="L1945" s="1229"/>
      <c r="M1945" s="1229"/>
      <c r="N1945" s="1229"/>
      <c r="O1945" s="1230"/>
    </row>
    <row r="1946" spans="1:15" ht="28.5" customHeight="1">
      <c r="A1946" s="1084"/>
      <c r="B1946" s="49" t="s">
        <v>79</v>
      </c>
      <c r="C1946" s="1212"/>
      <c r="D1946" s="1213"/>
      <c r="E1946" s="1214"/>
      <c r="F1946" s="1246" t="s">
        <v>212</v>
      </c>
      <c r="G1946" s="1247"/>
      <c r="H1946" s="501" t="s">
        <v>70</v>
      </c>
      <c r="I1946" s="1228"/>
      <c r="J1946" s="1229"/>
      <c r="K1946" s="1229"/>
      <c r="L1946" s="1229"/>
      <c r="M1946" s="1229"/>
      <c r="N1946" s="1229"/>
      <c r="O1946" s="1230"/>
    </row>
    <row r="1947" spans="1:15" ht="28.5" customHeight="1">
      <c r="A1947" s="1084"/>
      <c r="B1947" s="49" t="s">
        <v>79</v>
      </c>
      <c r="C1947" s="1212"/>
      <c r="D1947" s="1213"/>
      <c r="E1947" s="1214"/>
      <c r="F1947" s="1246" t="s">
        <v>125</v>
      </c>
      <c r="G1947" s="1247"/>
      <c r="H1947" s="501" t="s">
        <v>72</v>
      </c>
      <c r="I1947" s="1231" t="s">
        <v>96</v>
      </c>
      <c r="J1947" s="1232"/>
      <c r="K1947" s="1232"/>
      <c r="L1947" s="1232"/>
      <c r="M1947" s="1232"/>
      <c r="N1947" s="1232"/>
      <c r="O1947" s="1233"/>
    </row>
    <row r="1948" spans="1:15" ht="28.5" customHeight="1" thickBot="1">
      <c r="A1948" s="1084"/>
      <c r="B1948" s="62" t="s">
        <v>79</v>
      </c>
      <c r="C1948" s="1215"/>
      <c r="D1948" s="1216"/>
      <c r="E1948" s="1217"/>
      <c r="F1948" s="1248" t="s">
        <v>208</v>
      </c>
      <c r="G1948" s="1249"/>
      <c r="H1948" s="502" t="s">
        <v>71</v>
      </c>
      <c r="I1948" s="1234"/>
      <c r="J1948" s="1235"/>
      <c r="K1948" s="1235"/>
      <c r="L1948" s="1235"/>
      <c r="M1948" s="1235"/>
      <c r="N1948" s="1235"/>
      <c r="O1948" s="1236"/>
    </row>
    <row r="1949" spans="1:15" ht="117.75" customHeight="1" thickTop="1">
      <c r="A1949" s="1250"/>
      <c r="B1949" s="1250"/>
      <c r="C1949" s="1250"/>
      <c r="D1949" s="1250"/>
      <c r="E1949" s="1250"/>
      <c r="F1949" s="1250"/>
      <c r="G1949" s="1250"/>
      <c r="H1949" s="1250"/>
      <c r="I1949" s="1250"/>
      <c r="J1949" s="1250"/>
      <c r="K1949" s="1250"/>
      <c r="L1949" s="1250"/>
      <c r="M1949" s="1250"/>
      <c r="N1949" s="1250"/>
      <c r="O1949" s="1250"/>
    </row>
    <row r="1950" spans="1:15">
      <c r="B1950" s="505"/>
      <c r="C1950" s="506"/>
      <c r="D1950" s="506"/>
      <c r="E1950" s="506"/>
      <c r="F1950" s="506"/>
      <c r="G1950" s="506"/>
      <c r="H1950" s="506"/>
      <c r="I1950" s="506"/>
      <c r="J1950" s="506"/>
      <c r="K1950" s="506"/>
      <c r="L1950" s="506"/>
      <c r="M1950" s="506"/>
      <c r="N1950" s="506"/>
      <c r="O1950" s="506"/>
    </row>
    <row r="1951" spans="1:15" ht="24.75" customHeight="1" thickBot="1">
      <c r="A1951" s="504">
        <f>A1912+1</f>
        <v>51</v>
      </c>
      <c r="B1951" s="1083" t="s">
        <v>56</v>
      </c>
      <c r="C1951" s="1083"/>
      <c r="D1951" s="1083"/>
      <c r="E1951" s="1083"/>
      <c r="F1951" s="1083"/>
      <c r="G1951" s="1083"/>
      <c r="H1951" s="1083"/>
      <c r="I1951" s="1083"/>
      <c r="J1951" s="1083"/>
      <c r="K1951" s="1083"/>
      <c r="L1951" s="1083"/>
      <c r="M1951" s="1083"/>
      <c r="N1951" s="1083"/>
      <c r="O1951" s="1083"/>
    </row>
    <row r="1952" spans="1:15" ht="68.25" customHeight="1" thickTop="1">
      <c r="A1952" s="1084"/>
      <c r="B1952" s="1085"/>
      <c r="C1952" s="1086"/>
      <c r="D1952" s="1089" t="str">
        <f>Master!$E$8</f>
        <v>Govt. Sr. Secondary School Raimalwada</v>
      </c>
      <c r="E1952" s="1090"/>
      <c r="F1952" s="1090"/>
      <c r="G1952" s="1090"/>
      <c r="H1952" s="1090"/>
      <c r="I1952" s="1090"/>
      <c r="J1952" s="1090"/>
      <c r="K1952" s="1090"/>
      <c r="L1952" s="1090"/>
      <c r="M1952" s="1090"/>
      <c r="N1952" s="1090"/>
      <c r="O1952" s="1091"/>
    </row>
    <row r="1953" spans="1:16" ht="36" customHeight="1" thickBot="1">
      <c r="A1953" s="1084"/>
      <c r="B1953" s="1087"/>
      <c r="C1953" s="1088"/>
      <c r="D1953" s="1092" t="str">
        <f>Master!$E$11</f>
        <v>P.S.-Bapini (Jodhpur)</v>
      </c>
      <c r="E1953" s="1093"/>
      <c r="F1953" s="1093"/>
      <c r="G1953" s="1093"/>
      <c r="H1953" s="1093"/>
      <c r="I1953" s="1093"/>
      <c r="J1953" s="1093"/>
      <c r="K1953" s="1093"/>
      <c r="L1953" s="1093"/>
      <c r="M1953" s="1093"/>
      <c r="N1953" s="1093"/>
      <c r="O1953" s="1094"/>
    </row>
    <row r="1954" spans="1:16" ht="36" customHeight="1">
      <c r="A1954" s="1084"/>
      <c r="B1954" s="352"/>
      <c r="C1954" s="1095" t="s">
        <v>188</v>
      </c>
      <c r="D1954" s="1096"/>
      <c r="E1954" s="1096"/>
      <c r="F1954" s="1096"/>
      <c r="G1954" s="1097"/>
      <c r="H1954" s="1104" t="s">
        <v>161</v>
      </c>
      <c r="I1954" s="1104"/>
      <c r="J1954" s="1107">
        <f>VLOOKUP($A1951,'Class-9'!$B$9:$K$108,6)</f>
        <v>0</v>
      </c>
      <c r="K1954" s="1108"/>
      <c r="L1954" s="1113" t="s">
        <v>77</v>
      </c>
      <c r="M1954" s="1114"/>
      <c r="N1954" s="1115" t="str">
        <f>Master!$E$14</f>
        <v>08151106901</v>
      </c>
      <c r="O1954" s="1116"/>
    </row>
    <row r="1955" spans="1:16" ht="36" customHeight="1">
      <c r="A1955" s="1084"/>
      <c r="B1955" s="47"/>
      <c r="C1955" s="1098"/>
      <c r="D1955" s="1099"/>
      <c r="E1955" s="1099"/>
      <c r="F1955" s="1099"/>
      <c r="G1955" s="1100"/>
      <c r="H1955" s="1105"/>
      <c r="I1955" s="1105"/>
      <c r="J1955" s="1109"/>
      <c r="K1955" s="1110"/>
      <c r="L1955" s="1071" t="s">
        <v>73</v>
      </c>
      <c r="M1955" s="1072"/>
      <c r="N1955" s="1072"/>
      <c r="O1955" s="1073"/>
      <c r="P1955" s="165" t="s">
        <v>196</v>
      </c>
    </row>
    <row r="1956" spans="1:16" ht="36" customHeight="1" thickBot="1">
      <c r="A1956" s="1084"/>
      <c r="B1956" s="47"/>
      <c r="C1956" s="1101"/>
      <c r="D1956" s="1102"/>
      <c r="E1956" s="1102"/>
      <c r="F1956" s="1102"/>
      <c r="G1956" s="1103"/>
      <c r="H1956" s="1106"/>
      <c r="I1956" s="1106"/>
      <c r="J1956" s="1111"/>
      <c r="K1956" s="1112"/>
      <c r="L1956" s="1074" t="s">
        <v>57</v>
      </c>
      <c r="M1956" s="1075"/>
      <c r="N1956" s="1076" t="str">
        <f>Master!$E$6</f>
        <v>2021-22</v>
      </c>
      <c r="O1956" s="1077"/>
    </row>
    <row r="1957" spans="1:16" ht="42.75" customHeight="1">
      <c r="A1957" s="1084"/>
      <c r="B1957" s="49" t="s">
        <v>79</v>
      </c>
      <c r="C1957" s="1255" t="s">
        <v>22</v>
      </c>
      <c r="D1957" s="1256"/>
      <c r="E1957" s="1256"/>
      <c r="F1957" s="1257"/>
      <c r="G1957" s="485" t="s">
        <v>186</v>
      </c>
      <c r="H1957" s="1258">
        <f>VLOOKUP($A1951,'Class-9'!$B$9:$EX$108,4,0)</f>
        <v>0</v>
      </c>
      <c r="I1957" s="1258"/>
      <c r="J1957" s="1258"/>
      <c r="K1957" s="1258"/>
      <c r="L1957" s="1258"/>
      <c r="M1957" s="1258"/>
      <c r="N1957" s="1258"/>
      <c r="O1957" s="1259"/>
    </row>
    <row r="1958" spans="1:16" ht="42.75" customHeight="1">
      <c r="A1958" s="1084"/>
      <c r="B1958" s="49" t="s">
        <v>79</v>
      </c>
      <c r="C1958" s="1260" t="s">
        <v>24</v>
      </c>
      <c r="D1958" s="1261"/>
      <c r="E1958" s="1261"/>
      <c r="F1958" s="1262"/>
      <c r="G1958" s="486" t="s">
        <v>186</v>
      </c>
      <c r="H1958" s="1265">
        <f>VLOOKUP($A1951,'Class-9'!$B$9:$EX$108,7,0)</f>
        <v>0</v>
      </c>
      <c r="I1958" s="1265"/>
      <c r="J1958" s="1265"/>
      <c r="K1958" s="1265"/>
      <c r="L1958" s="1265"/>
      <c r="M1958" s="1265"/>
      <c r="N1958" s="1265"/>
      <c r="O1958" s="1266"/>
    </row>
    <row r="1959" spans="1:16" ht="42.75" customHeight="1">
      <c r="A1959" s="1084"/>
      <c r="B1959" s="49" t="s">
        <v>79</v>
      </c>
      <c r="C1959" s="1260" t="s">
        <v>25</v>
      </c>
      <c r="D1959" s="1261"/>
      <c r="E1959" s="1261"/>
      <c r="F1959" s="1262"/>
      <c r="G1959" s="486" t="s">
        <v>186</v>
      </c>
      <c r="H1959" s="1265">
        <f>VLOOKUP($A1951,'Class-9'!$B$9:$EX$108,8,0)</f>
        <v>0</v>
      </c>
      <c r="I1959" s="1265"/>
      <c r="J1959" s="1265"/>
      <c r="K1959" s="1265"/>
      <c r="L1959" s="1265"/>
      <c r="M1959" s="1265"/>
      <c r="N1959" s="1265"/>
      <c r="O1959" s="1266"/>
    </row>
    <row r="1960" spans="1:16" ht="42.75" customHeight="1">
      <c r="A1960" s="1084"/>
      <c r="B1960" s="49" t="s">
        <v>79</v>
      </c>
      <c r="C1960" s="1260" t="s">
        <v>58</v>
      </c>
      <c r="D1960" s="1261"/>
      <c r="E1960" s="1261"/>
      <c r="F1960" s="1262"/>
      <c r="G1960" s="486" t="s">
        <v>186</v>
      </c>
      <c r="H1960" s="1265">
        <f>VLOOKUP($A1951,'Class-9'!$B$9:$EX$108,9,0)</f>
        <v>0</v>
      </c>
      <c r="I1960" s="1265"/>
      <c r="J1960" s="1265"/>
      <c r="K1960" s="1265"/>
      <c r="L1960" s="1265"/>
      <c r="M1960" s="1265"/>
      <c r="N1960" s="1265"/>
      <c r="O1960" s="1266"/>
    </row>
    <row r="1961" spans="1:16" ht="42.75" customHeight="1">
      <c r="A1961" s="1084"/>
      <c r="B1961" s="49" t="s">
        <v>79</v>
      </c>
      <c r="C1961" s="1260" t="s">
        <v>59</v>
      </c>
      <c r="D1961" s="1261"/>
      <c r="E1961" s="1261"/>
      <c r="F1961" s="1262"/>
      <c r="G1961" s="486" t="s">
        <v>186</v>
      </c>
      <c r="H1961" s="1281" t="str">
        <f>CONCATENATE('Class-9'!$G$4,'Class-9'!$J$4)</f>
        <v>9(A)</v>
      </c>
      <c r="I1961" s="1265"/>
      <c r="J1961" s="1265"/>
      <c r="K1961" s="1265"/>
      <c r="L1961" s="1265"/>
      <c r="M1961" s="1265"/>
      <c r="N1961" s="1265"/>
      <c r="O1961" s="1266"/>
    </row>
    <row r="1962" spans="1:16" ht="42.75" customHeight="1" thickBot="1">
      <c r="A1962" s="1084"/>
      <c r="B1962" s="49" t="s">
        <v>79</v>
      </c>
      <c r="C1962" s="1282" t="s">
        <v>27</v>
      </c>
      <c r="D1962" s="1283"/>
      <c r="E1962" s="1283"/>
      <c r="F1962" s="1284"/>
      <c r="G1962" s="487" t="s">
        <v>186</v>
      </c>
      <c r="H1962" s="1285">
        <f>VLOOKUP($A1951,'Class-9'!$B$9:$EX$108,10,0)</f>
        <v>0</v>
      </c>
      <c r="I1962" s="1285"/>
      <c r="J1962" s="1285"/>
      <c r="K1962" s="1285"/>
      <c r="L1962" s="1285"/>
      <c r="M1962" s="1285"/>
      <c r="N1962" s="1285"/>
      <c r="O1962" s="1286"/>
    </row>
    <row r="1963" spans="1:16" ht="42.75" customHeight="1">
      <c r="A1963" s="1084"/>
      <c r="B1963" s="60" t="s">
        <v>79</v>
      </c>
      <c r="C1963" s="1287" t="s">
        <v>60</v>
      </c>
      <c r="D1963" s="1288"/>
      <c r="E1963" s="1267" t="s">
        <v>83</v>
      </c>
      <c r="F1963" s="1267" t="s">
        <v>84</v>
      </c>
      <c r="G1963" s="1274" t="s">
        <v>33</v>
      </c>
      <c r="H1963" s="1276" t="s">
        <v>61</v>
      </c>
      <c r="I1963" s="1276"/>
      <c r="J1963" s="1277"/>
      <c r="K1963" s="1278" t="s">
        <v>100</v>
      </c>
      <c r="L1963" s="1279"/>
      <c r="M1963" s="1280"/>
      <c r="N1963" s="1267" t="s">
        <v>91</v>
      </c>
      <c r="O1963" s="1269" t="s">
        <v>209</v>
      </c>
    </row>
    <row r="1964" spans="1:16" ht="42.75" customHeight="1">
      <c r="A1964" s="1084"/>
      <c r="B1964" s="60"/>
      <c r="C1964" s="1289"/>
      <c r="D1964" s="1290"/>
      <c r="E1964" s="1268"/>
      <c r="F1964" s="1268"/>
      <c r="G1964" s="1275"/>
      <c r="H1964" s="479" t="s">
        <v>32</v>
      </c>
      <c r="I1964" s="480" t="s">
        <v>199</v>
      </c>
      <c r="J1964" s="481" t="s">
        <v>33</v>
      </c>
      <c r="K1964" s="479" t="s">
        <v>32</v>
      </c>
      <c r="L1964" s="480" t="s">
        <v>199</v>
      </c>
      <c r="M1964" s="481" t="s">
        <v>33</v>
      </c>
      <c r="N1964" s="1268"/>
      <c r="O1964" s="1270"/>
    </row>
    <row r="1965" spans="1:16" ht="42.75" customHeight="1" thickBot="1">
      <c r="A1965" s="1084"/>
      <c r="B1965" s="60" t="s">
        <v>79</v>
      </c>
      <c r="C1965" s="1272" t="s">
        <v>62</v>
      </c>
      <c r="D1965" s="1273"/>
      <c r="E1965" s="346">
        <f>'Class-9'!$L$7</f>
        <v>20</v>
      </c>
      <c r="F1965" s="346">
        <f>'Class-9'!$M$7</f>
        <v>20</v>
      </c>
      <c r="G1965" s="348">
        <f>SUM(E1965:F1965)</f>
        <v>40</v>
      </c>
      <c r="H1965" s="346">
        <f>'Class-9'!$O$7</f>
        <v>48</v>
      </c>
      <c r="I1965" s="346">
        <f>'Class-9'!$P$7</f>
        <v>12</v>
      </c>
      <c r="J1965" s="348">
        <f>SUM(H1965:I1965)</f>
        <v>60</v>
      </c>
      <c r="K1965" s="346">
        <f>'Class-9'!$R$7</f>
        <v>80</v>
      </c>
      <c r="L1965" s="346">
        <f>'Class-9'!$S$7</f>
        <v>20</v>
      </c>
      <c r="M1965" s="348">
        <f>SUM(K1965:L1965)</f>
        <v>100</v>
      </c>
      <c r="N1965" s="191">
        <f>SUM(G1965,J1965,M1965)</f>
        <v>200</v>
      </c>
      <c r="O1965" s="1271"/>
    </row>
    <row r="1966" spans="1:16" ht="42.75" customHeight="1">
      <c r="A1966" s="1084"/>
      <c r="B1966" s="60" t="s">
        <v>79</v>
      </c>
      <c r="C1966" s="1141" t="str">
        <f>'Class-9'!$L$3</f>
        <v>HINDI</v>
      </c>
      <c r="D1966" s="1142"/>
      <c r="E1966" s="493">
        <f>IF($J1954="TC",0,IF($J1954="Nso",0,VLOOKUP($A1951,'Class-9'!$B$9:$EX$108,11,0)))</f>
        <v>0</v>
      </c>
      <c r="F1966" s="493">
        <f>IF($J1954="TC",0,IF($J1954="Nso",0,VLOOKUP($A1951,'Class-9'!$B$9:$EX$108,12,0)))</f>
        <v>0</v>
      </c>
      <c r="G1966" s="494">
        <f>E1966+F1966</f>
        <v>0</v>
      </c>
      <c r="H1966" s="493">
        <f>IF($J1954="TC",0,IF($J1954="Nso",0,VLOOKUP($A1951,'Class-9'!$B$9:$EX$108,14,0)))</f>
        <v>0</v>
      </c>
      <c r="I1966" s="493">
        <f>IF($J1954="TC",0,IF($J1954="Nso",0,VLOOKUP($A1951,'Class-9'!$B$9:$EX$108,15,0)))</f>
        <v>0</v>
      </c>
      <c r="J1966" s="494">
        <f>H1966+I1966</f>
        <v>0</v>
      </c>
      <c r="K1966" s="493">
        <f>IF($J1954="TC",0,IF($J1954="Nso",0,VLOOKUP($A1951,'Class-9'!$B$9:$EX$108,17,0)))</f>
        <v>0</v>
      </c>
      <c r="L1966" s="493">
        <f>IF($J1954="Nso",0,VLOOKUP($A1951,'Class-9'!$B$9:$EX$108,18,0))</f>
        <v>0</v>
      </c>
      <c r="M1966" s="494">
        <f>K1966+L1966</f>
        <v>0</v>
      </c>
      <c r="N1966" s="493">
        <f>G1966+J1966+M1966</f>
        <v>0</v>
      </c>
      <c r="O1966" s="495" t="str">
        <f>IF($J1954="TC",0,IF($J1954="Nso",0,VLOOKUP($A1951,'Class-9'!$B$9:$EX$108,24,0)))</f>
        <v/>
      </c>
    </row>
    <row r="1967" spans="1:16" ht="42.75" customHeight="1">
      <c r="A1967" s="1084"/>
      <c r="B1967" s="60" t="s">
        <v>79</v>
      </c>
      <c r="C1967" s="1143" t="str">
        <f>'Class-9'!$Z$3</f>
        <v>ENGLISH</v>
      </c>
      <c r="D1967" s="1144"/>
      <c r="E1967" s="493">
        <f>IF($J1954="TC",0,IF($J1954="Nso",0,VLOOKUP($A1951,'Class-9'!$B$9:$EX$108,25,0)))</f>
        <v>0</v>
      </c>
      <c r="F1967" s="493">
        <f>IF($J1954="TC",0,IF($J1954="Nso",0,VLOOKUP($A1951,'Class-9'!$B$9:$EX$108,26,0)))</f>
        <v>0</v>
      </c>
      <c r="G1967" s="496">
        <f t="shared" ref="G1967:G1971" si="200">E1967+F1967</f>
        <v>0</v>
      </c>
      <c r="H1967" s="497">
        <f>IF($J1954="TC",0,IF($J1954="Nso",0,VLOOKUP($A1951,'Class-9'!$B$9:$EX$108,28,0)))</f>
        <v>0</v>
      </c>
      <c r="I1967" s="493">
        <f>IF($J1954="TC",0,IF($J1954="Nso",0,VLOOKUP($A1951,'Class-9'!$B$9:$EX$108,29,0)))</f>
        <v>0</v>
      </c>
      <c r="J1967" s="496">
        <f t="shared" ref="J1967:J1971" si="201">H1967+I1967</f>
        <v>0</v>
      </c>
      <c r="K1967" s="493">
        <f>IF($J1954="TC",0,IF($J1954="Nso",0,VLOOKUP($A1951,'Class-9'!$B$9:$EX$108,31,0)))</f>
        <v>0</v>
      </c>
      <c r="L1967" s="493">
        <f>IF($J1954="Nso",0,VLOOKUP($A1951,'Class-9'!$B$9:$EX$108,32,0))</f>
        <v>0</v>
      </c>
      <c r="M1967" s="496">
        <f t="shared" ref="M1967:M1971" si="202">K1967+L1967</f>
        <v>0</v>
      </c>
      <c r="N1967" s="493">
        <f t="shared" ref="N1967:N1971" si="203">G1967+J1967+M1967</f>
        <v>0</v>
      </c>
      <c r="O1967" s="495" t="str">
        <f>IF($J1954="TC",0,IF($J1954="Nso",0,VLOOKUP($A1951,'Class-9'!$B$9:$EX$108,38,0)))</f>
        <v/>
      </c>
    </row>
    <row r="1968" spans="1:16" ht="42.75" customHeight="1">
      <c r="A1968" s="1084"/>
      <c r="B1968" s="60" t="s">
        <v>79</v>
      </c>
      <c r="C1968" s="1143" t="str">
        <f>'Class-9'!$AN$3</f>
        <v>SANSKRIT</v>
      </c>
      <c r="D1968" s="1144"/>
      <c r="E1968" s="493">
        <f>IF($J1954="TC",0,IF($J1954="Nso",0,VLOOKUP($A1951,'Class-9'!$B$9:$EX$108,39,0)))</f>
        <v>0</v>
      </c>
      <c r="F1968" s="493">
        <f>IF($J1954="TC",0,IF($J1954="TC",0,IF($J1954="Nso",0,VLOOKUP($A1951,'Class-9'!$B$9:$EX$108,40,0))))</f>
        <v>0</v>
      </c>
      <c r="G1968" s="496">
        <f t="shared" si="200"/>
        <v>0</v>
      </c>
      <c r="H1968" s="497">
        <f>IF($J1954="TC",0,IF($J1954="Nso",0,VLOOKUP($A1951,'Class-9'!$B$9:$EX$108,42,0)))</f>
        <v>0</v>
      </c>
      <c r="I1968" s="493">
        <f>IF($J1954="TC",0,IF($J1954="Nso",0,VLOOKUP($A1951,'Class-9'!$B$9:$EX$108,43,0)))</f>
        <v>0</v>
      </c>
      <c r="J1968" s="496">
        <f t="shared" si="201"/>
        <v>0</v>
      </c>
      <c r="K1968" s="493">
        <f>IF($J1954="TC",0,IF($J1954="Nso",0,VLOOKUP($A1951,'Class-9'!$B$9:$EX$108,45,0)))</f>
        <v>0</v>
      </c>
      <c r="L1968" s="493">
        <f>IF($J1954="Nso",0,VLOOKUP($A1951,'Class-9'!$B$9:$EX$108,46,0))</f>
        <v>0</v>
      </c>
      <c r="M1968" s="496">
        <f t="shared" si="202"/>
        <v>0</v>
      </c>
      <c r="N1968" s="493">
        <f t="shared" si="203"/>
        <v>0</v>
      </c>
      <c r="O1968" s="495" t="str">
        <f>IF($J1954="TC",0,IF($J1954="Nso",0,VLOOKUP($A1951,'Class-9'!$B$9:$EX$108,52,0)))</f>
        <v/>
      </c>
    </row>
    <row r="1969" spans="1:15" ht="42.75" customHeight="1">
      <c r="A1969" s="1084"/>
      <c r="B1969" s="60" t="s">
        <v>79</v>
      </c>
      <c r="C1969" s="1143" t="str">
        <f>'Class-9'!$BB$3</f>
        <v>SCIENCE</v>
      </c>
      <c r="D1969" s="1144"/>
      <c r="E1969" s="493">
        <f>IF($J1954="TC",0,IF($J1954="Nso",0,VLOOKUP($A1951,'Class-9'!$B$9:$EX$108,53,0)))</f>
        <v>0</v>
      </c>
      <c r="F1969" s="493">
        <f>IF($J1954="TC",0,IF($J1954="Nso",0,VLOOKUP($A1951,'Class-9'!$B$9:$EX$108,54,0)))</f>
        <v>0</v>
      </c>
      <c r="G1969" s="496">
        <f t="shared" si="200"/>
        <v>0</v>
      </c>
      <c r="H1969" s="497">
        <f>IF($J1954="TC",0,IF($J1954="Nso",0,VLOOKUP($A1951,'Class-9'!$B$9:$EX$108,56,0)))</f>
        <v>0</v>
      </c>
      <c r="I1969" s="493">
        <f>IF($J1954="TC",0,IF($J1954="Nso",0,VLOOKUP($A1951,'Class-9'!$B$9:$EX$108,57,0)))</f>
        <v>0</v>
      </c>
      <c r="J1969" s="496">
        <f t="shared" si="201"/>
        <v>0</v>
      </c>
      <c r="K1969" s="493">
        <f>IF($J1954="TC",0,IF($J1954="Nso",0,VLOOKUP($A1951,'Class-9'!$B$9:$EX$108,59,0)))</f>
        <v>0</v>
      </c>
      <c r="L1969" s="493">
        <f>IF($J1954="Nso",0,VLOOKUP($A1951,'Class-9'!$B$9:$EX$108,60,0))</f>
        <v>0</v>
      </c>
      <c r="M1969" s="496">
        <f t="shared" si="202"/>
        <v>0</v>
      </c>
      <c r="N1969" s="493">
        <f t="shared" si="203"/>
        <v>0</v>
      </c>
      <c r="O1969" s="495" t="str">
        <f>IF($J1954="TC",0,IF($J1954="Nso",0,VLOOKUP($A1951,'Class-9'!$B$9:$EX$108,66,0)))</f>
        <v/>
      </c>
    </row>
    <row r="1970" spans="1:15" ht="42.75" customHeight="1">
      <c r="A1970" s="1084"/>
      <c r="B1970" s="60" t="s">
        <v>79</v>
      </c>
      <c r="C1970" s="1143" t="str">
        <f>'Class-9'!$BP$3</f>
        <v>MATHEMATICS</v>
      </c>
      <c r="D1970" s="1144"/>
      <c r="E1970" s="493">
        <f>IF($J1954="TC",0,IF($J1954="Nso",0,VLOOKUP($A1951,'Class-9'!$B$9:$EX$108,67,0)))</f>
        <v>0</v>
      </c>
      <c r="F1970" s="493">
        <f>IF($J1954="TC",0,IF($J1954="Nso",0,VLOOKUP($A1951,'Class-9'!$B$9:$EX$108,68,0)))</f>
        <v>0</v>
      </c>
      <c r="G1970" s="496">
        <f t="shared" si="200"/>
        <v>0</v>
      </c>
      <c r="H1970" s="497">
        <f>IF($J1954="TC",0,IF($J1954="Nso",0,VLOOKUP($A1951,'Class-9'!$B$9:$EX$108,70,0)))</f>
        <v>0</v>
      </c>
      <c r="I1970" s="493">
        <f>IF($J1954="TC",0,IF($J1954="Nso",0,VLOOKUP($A1951,'Class-9'!$B$9:$EX$108,71,0)))</f>
        <v>0</v>
      </c>
      <c r="J1970" s="496">
        <f t="shared" si="201"/>
        <v>0</v>
      </c>
      <c r="K1970" s="493">
        <f>IF($J1954="TC",0,IF($J1954="Nso",0,VLOOKUP($A1951,'Class-9'!$B$9:$EX$108,73,0)))</f>
        <v>0</v>
      </c>
      <c r="L1970" s="493">
        <f>IF($J1954="Nso",0,VLOOKUP($A1951,'Class-9'!$B$9:$EX$108,74,0))</f>
        <v>0</v>
      </c>
      <c r="M1970" s="496">
        <f t="shared" si="202"/>
        <v>0</v>
      </c>
      <c r="N1970" s="493">
        <f t="shared" si="203"/>
        <v>0</v>
      </c>
      <c r="O1970" s="495" t="str">
        <f>IF($J1954="TC",0,IF($J1954="Nso",0,VLOOKUP($A1951,'Class-9'!$B$9:$EX$108,80,0)))</f>
        <v/>
      </c>
    </row>
    <row r="1971" spans="1:15" ht="42.75" customHeight="1" thickBot="1">
      <c r="A1971" s="1084"/>
      <c r="B1971" s="60" t="s">
        <v>79</v>
      </c>
      <c r="C1971" s="1117" t="str">
        <f>'Class-9'!$CD$3</f>
        <v>SOCIAL SCIENCE</v>
      </c>
      <c r="D1971" s="1118"/>
      <c r="E1971" s="493">
        <f>IF($J1954="TC",0,IF($J1954="Nso",0,VLOOKUP($A1951,'Class-9'!$B$9:$EX$108,81,0)))</f>
        <v>0</v>
      </c>
      <c r="F1971" s="493">
        <f>IF($J1954="TC",0,IF($J1954="Nso",0,VLOOKUP($A1951,'Class-9'!$B$9:$EX$108,82,0)))</f>
        <v>0</v>
      </c>
      <c r="G1971" s="498">
        <f t="shared" si="200"/>
        <v>0</v>
      </c>
      <c r="H1971" s="499">
        <f>IF($J1954="TC",0,IF($J1954="Nso",0,VLOOKUP($A1951,'Class-9'!$B$9:$EX$108,84,0)))</f>
        <v>0</v>
      </c>
      <c r="I1971" s="493">
        <f>IF($J1954="TC",0,IF($J1954="Nso",0,VLOOKUP($A1951,'Class-9'!$B$9:$EX$108,85,0)))</f>
        <v>0</v>
      </c>
      <c r="J1971" s="498">
        <f t="shared" si="201"/>
        <v>0</v>
      </c>
      <c r="K1971" s="493">
        <f>IF($J1954="TC",0,IF($J1954="Nso",0,VLOOKUP($A1951,'Class-9'!$B$9:$EX$108,87,0)))</f>
        <v>0</v>
      </c>
      <c r="L1971" s="493">
        <f>IF($J1954="Nso",0,VLOOKUP($A1951,'Class-9'!$B$9:$EX$108,88,0))</f>
        <v>0</v>
      </c>
      <c r="M1971" s="498">
        <f t="shared" si="202"/>
        <v>0</v>
      </c>
      <c r="N1971" s="493">
        <f t="shared" si="203"/>
        <v>0</v>
      </c>
      <c r="O1971" s="495" t="str">
        <f>IF($J1954="TC",0,IF($J1954="Nso",0,VLOOKUP($A1951,'Class-9'!$B$9:$EX$108,94,0)))</f>
        <v/>
      </c>
    </row>
    <row r="1972" spans="1:15" ht="36" customHeight="1">
      <c r="A1972" s="1084"/>
      <c r="B1972" s="60" t="s">
        <v>79</v>
      </c>
      <c r="C1972" s="1119" t="s">
        <v>92</v>
      </c>
      <c r="D1972" s="1120"/>
      <c r="E1972" s="1121"/>
      <c r="F1972" s="1125" t="s">
        <v>93</v>
      </c>
      <c r="G1972" s="1126"/>
      <c r="H1972" s="1127" t="s">
        <v>94</v>
      </c>
      <c r="I1972" s="1128"/>
      <c r="J1972" s="1129" t="s">
        <v>47</v>
      </c>
      <c r="K1972" s="1130"/>
      <c r="L1972" s="350" t="s">
        <v>114</v>
      </c>
      <c r="M1972" s="1131" t="s">
        <v>45</v>
      </c>
      <c r="N1972" s="1132"/>
      <c r="O1972" s="61" t="s">
        <v>49</v>
      </c>
    </row>
    <row r="1973" spans="1:15" ht="36" customHeight="1" thickBot="1">
      <c r="A1973" s="1084"/>
      <c r="B1973" s="60" t="s">
        <v>79</v>
      </c>
      <c r="C1973" s="1122"/>
      <c r="D1973" s="1123"/>
      <c r="E1973" s="1124"/>
      <c r="F1973" s="1133">
        <f>IF($J1954="TC",0,IF($J1954="Nso",0,VLOOKUP($A1951,'Class-9'!$B$9:$EX$108,146,0)))</f>
        <v>0</v>
      </c>
      <c r="G1973" s="1134"/>
      <c r="H1973" s="1133">
        <f>IF($J1954="TC",0,IF($J1954="Nso",0,VLOOKUP($A1951,'Class-9'!$B$9:$EX$108,147,0)))</f>
        <v>0</v>
      </c>
      <c r="I1973" s="1134"/>
      <c r="J1973" s="1135">
        <f>IF($J1954="TC",0,IF($J1954="Nso",0,VLOOKUP($A1951,'Class-9'!$B$9:$EX$108,148,0)))</f>
        <v>0</v>
      </c>
      <c r="K1973" s="1136"/>
      <c r="L1973" s="349" t="str">
        <f>IF($J1954="TC",0,IF($J1954="Nso",0,VLOOKUP($A1951,'Class-9'!$B$9:$EX$108,149,0)))</f>
        <v/>
      </c>
      <c r="M1973" s="1137" t="str">
        <f>IF($J1954="TC","TC",IF($J1954="Nso","NSO",VLOOKUP($A1951,'Class-9'!$B$9:$EX$108,150,0)))</f>
        <v/>
      </c>
      <c r="N1973" s="1138"/>
      <c r="O1973" s="123" t="str">
        <f>IF($J1954="Nso",0,VLOOKUP($A1951,'Class-9'!$B$9:$EX$108,152,0))</f>
        <v/>
      </c>
    </row>
    <row r="1974" spans="1:15" ht="36" customHeight="1">
      <c r="A1974" s="1084"/>
      <c r="B1974" s="60" t="s">
        <v>79</v>
      </c>
      <c r="C1974" s="1186" t="s">
        <v>65</v>
      </c>
      <c r="D1974" s="1187"/>
      <c r="E1974" s="1187"/>
      <c r="F1974" s="1187"/>
      <c r="G1974" s="1187"/>
      <c r="H1974" s="1188"/>
      <c r="I1974" s="1189" t="s">
        <v>66</v>
      </c>
      <c r="J1974" s="1190"/>
      <c r="K1974" s="1190"/>
      <c r="L1974" s="124">
        <f>VLOOKUP($A1951,'Class-9'!$B$9:$EX$108,143,0)</f>
        <v>0</v>
      </c>
      <c r="M1974" s="1191" t="s">
        <v>126</v>
      </c>
      <c r="N1974" s="1192"/>
      <c r="O1974" s="1193"/>
    </row>
    <row r="1975" spans="1:15" ht="36" customHeight="1" thickBot="1">
      <c r="A1975" s="1084"/>
      <c r="B1975" s="60" t="s">
        <v>79</v>
      </c>
      <c r="C1975" s="1194" t="s">
        <v>60</v>
      </c>
      <c r="D1975" s="1195"/>
      <c r="E1975" s="1195"/>
      <c r="F1975" s="1196" t="s">
        <v>197</v>
      </c>
      <c r="G1975" s="1196"/>
      <c r="H1975" s="351" t="s">
        <v>53</v>
      </c>
      <c r="I1975" s="1197" t="s">
        <v>67</v>
      </c>
      <c r="J1975" s="1198"/>
      <c r="K1975" s="1198"/>
      <c r="L1975" s="174">
        <f>VLOOKUP($A1951,'Class-9'!$B$9:$EX$108,144,0)</f>
        <v>0</v>
      </c>
      <c r="M1975" s="1199" t="str">
        <f>IF($J1954="TC",0,IF($J1954="Nso",0,VLOOKUP($A1951,'Class-9'!$B$9:$EX$108,145,0)))</f>
        <v/>
      </c>
      <c r="N1975" s="1200"/>
      <c r="O1975" s="1201"/>
    </row>
    <row r="1976" spans="1:15" ht="36" customHeight="1">
      <c r="A1976" s="1084"/>
      <c r="B1976" s="60" t="s">
        <v>79</v>
      </c>
      <c r="C1976" s="1194"/>
      <c r="D1976" s="1195"/>
      <c r="E1976" s="1195"/>
      <c r="F1976" s="1196"/>
      <c r="G1976" s="1196"/>
      <c r="H1976" s="490" t="s">
        <v>203</v>
      </c>
      <c r="I1976" s="1202" t="s">
        <v>68</v>
      </c>
      <c r="J1976" s="1203"/>
      <c r="K1976" s="1203"/>
      <c r="L1976" s="1204">
        <f>IF($J1954="TC","Transferred",IF($J1954="Nso","NameSeparated",VLOOKUP($A1951,'Class-9'!$B$9:$EX$108,153,0)))</f>
        <v>0</v>
      </c>
      <c r="M1976" s="1204"/>
      <c r="N1976" s="1204"/>
      <c r="O1976" s="1205"/>
    </row>
    <row r="1977" spans="1:15" s="489" customFormat="1" ht="28.5" customHeight="1">
      <c r="A1977" s="1084"/>
      <c r="B1977" s="488" t="s">
        <v>79</v>
      </c>
      <c r="C1977" s="1242" t="str">
        <f>'Class-9'!$CR$3</f>
        <v>Foundation Of Information Tech.</v>
      </c>
      <c r="D1977" s="1243"/>
      <c r="E1977" s="1244"/>
      <c r="F1977" s="1245" t="str">
        <f>IF($J1954="TC",0,IF($J1954="Nso",0,VLOOKUP($A1951,'Class-9'!$B$9:$GA$108,170,0)))</f>
        <v>0/200</v>
      </c>
      <c r="G1977" s="1245"/>
      <c r="H1977" s="491">
        <f>IF($J1954="TC",0,IF($J1954="Nso",0,VLOOKUP($A1951,'Class-9'!$B$9:$GA$108,106,0)))</f>
        <v>0</v>
      </c>
      <c r="I1977" s="1170" t="s">
        <v>81</v>
      </c>
      <c r="J1977" s="1171"/>
      <c r="K1977" s="1171"/>
      <c r="L1977" s="1172">
        <f>'Class-9'!$T$2</f>
        <v>44676</v>
      </c>
      <c r="M1977" s="1173"/>
      <c r="N1977" s="1173"/>
      <c r="O1977" s="1174"/>
    </row>
    <row r="1978" spans="1:15" s="489" customFormat="1" ht="28.5" customHeight="1">
      <c r="A1978" s="1084"/>
      <c r="B1978" s="488" t="s">
        <v>79</v>
      </c>
      <c r="C1978" s="1175" t="str">
        <f>'Class-9'!$DD$3</f>
        <v>Health &amp; Phy. Edu.</v>
      </c>
      <c r="D1978" s="1169"/>
      <c r="E1978" s="1169"/>
      <c r="F1978" s="1263" t="str">
        <f>IF($J1954="TC",0,IF($J1954="Nso",0,VLOOKUP($A1951,'Class-9'!$B$9:$GA$108,174,0)))</f>
        <v>0/200</v>
      </c>
      <c r="G1978" s="1264"/>
      <c r="H1978" s="491">
        <f>IF($J1954="TC",0,IF($J1954="Nso",0,VLOOKUP($A1951,'Class-9'!$B$9:$GA$108,118,0)))</f>
        <v>0</v>
      </c>
      <c r="I1978" s="1178"/>
      <c r="J1978" s="1179"/>
      <c r="K1978" s="1179"/>
      <c r="L1978" s="1179"/>
      <c r="M1978" s="1179"/>
      <c r="N1978" s="1179"/>
      <c r="O1978" s="1180"/>
    </row>
    <row r="1979" spans="1:15" s="489" customFormat="1" ht="28.5" customHeight="1">
      <c r="A1979" s="1084"/>
      <c r="B1979" s="488" t="s">
        <v>79</v>
      </c>
      <c r="C1979" s="1184" t="str">
        <f>'Class-9'!$DP$3</f>
        <v>S.U.P.W.</v>
      </c>
      <c r="D1979" s="1185"/>
      <c r="E1979" s="1185"/>
      <c r="F1979" s="1263" t="str">
        <f>IF($J1954="TC",0,IF($J1954="Nso",0,VLOOKUP($A1951,'Class-9'!$B$9:$GA$108,178,0)))</f>
        <v>0/100</v>
      </c>
      <c r="G1979" s="1264"/>
      <c r="H1979" s="491">
        <f>IF($J1954="TC",0,IF($J1954="Nso",0,VLOOKUP($A1951,'Class-9'!$B$9:$GA$108,124,0)))</f>
        <v>0</v>
      </c>
      <c r="I1979" s="1181"/>
      <c r="J1979" s="1182"/>
      <c r="K1979" s="1182"/>
      <c r="L1979" s="1182"/>
      <c r="M1979" s="1182"/>
      <c r="N1979" s="1182"/>
      <c r="O1979" s="1183"/>
    </row>
    <row r="1980" spans="1:15" s="489" customFormat="1" ht="28.5" customHeight="1">
      <c r="A1980" s="1084"/>
      <c r="B1980" s="488"/>
      <c r="C1980" s="1184" t="str">
        <f>'Class-9'!$DV$3</f>
        <v>ART EDUCATION</v>
      </c>
      <c r="D1980" s="1185"/>
      <c r="E1980" s="1185"/>
      <c r="F1980" s="1263" t="str">
        <f>IF($J1953="TC",0,IF($J1953="Nso",0,VLOOKUP($A1951,'Class-9'!$B$9:$GA$108,182,0)))</f>
        <v>0/100</v>
      </c>
      <c r="G1980" s="1264"/>
      <c r="H1980" s="491">
        <f>IF($J1953="TC",0,IF($J1953="Nso",0,VLOOKUP($A1951,'Class-9'!$B$9:$GA$108,130,0)))</f>
        <v>0</v>
      </c>
      <c r="I1980" s="1237" t="s">
        <v>95</v>
      </c>
      <c r="J1980" s="1221"/>
      <c r="K1980" s="1221"/>
      <c r="L1980" s="1221"/>
      <c r="M1980" s="1221"/>
      <c r="N1980" s="1221"/>
      <c r="O1980" s="1222"/>
    </row>
    <row r="1981" spans="1:15" s="489" customFormat="1" ht="28.5" customHeight="1" thickBot="1">
      <c r="A1981" s="1084"/>
      <c r="B1981" s="488" t="s">
        <v>79</v>
      </c>
      <c r="C1981" s="1238" t="str">
        <f>'Class-9'!$EB$3</f>
        <v>H &amp; C RAJ</v>
      </c>
      <c r="D1981" s="1239"/>
      <c r="E1981" s="1239"/>
      <c r="F1981" s="1251" t="str">
        <f>IF($J1954="TC",0,IF($J1954="Nso",0,VLOOKUP($A1951,'Class-9'!$B$9:$GZ$108,186,0)))</f>
        <v>0/200</v>
      </c>
      <c r="G1981" s="1252"/>
      <c r="H1981" s="492">
        <f>IF($J1954="TC",0,IF($J1954="Nso",0,VLOOKUP($A1951,'Class-9'!$B$9:$GAZ$108,142,0)))</f>
        <v>0</v>
      </c>
      <c r="I1981" s="1237" t="s">
        <v>74</v>
      </c>
      <c r="J1981" s="1221"/>
      <c r="K1981" s="1221"/>
      <c r="L1981" s="1221"/>
      <c r="M1981" s="1221"/>
      <c r="N1981" s="1221"/>
      <c r="O1981" s="1222"/>
    </row>
    <row r="1982" spans="1:15" ht="28.5" customHeight="1">
      <c r="A1982" s="1084"/>
      <c r="B1982" s="49" t="s">
        <v>79</v>
      </c>
      <c r="C1982" s="1209" t="s">
        <v>205</v>
      </c>
      <c r="D1982" s="1210"/>
      <c r="E1982" s="1211"/>
      <c r="F1982" s="1253" t="s">
        <v>206</v>
      </c>
      <c r="G1982" s="1254"/>
      <c r="H1982" s="500" t="s">
        <v>34</v>
      </c>
      <c r="I1982" s="1220" t="s">
        <v>75</v>
      </c>
      <c r="J1982" s="1221"/>
      <c r="K1982" s="1221"/>
      <c r="L1982" s="1221"/>
      <c r="M1982" s="1221"/>
      <c r="N1982" s="1221"/>
      <c r="O1982" s="1222"/>
    </row>
    <row r="1983" spans="1:15" ht="28.5" customHeight="1">
      <c r="A1983" s="1084"/>
      <c r="B1983" s="49" t="s">
        <v>79</v>
      </c>
      <c r="C1983" s="1212"/>
      <c r="D1983" s="1213"/>
      <c r="E1983" s="1214"/>
      <c r="F1983" s="1246" t="s">
        <v>207</v>
      </c>
      <c r="G1983" s="1247"/>
      <c r="H1983" s="501" t="s">
        <v>204</v>
      </c>
      <c r="I1983" s="1225" t="s">
        <v>76</v>
      </c>
      <c r="J1983" s="1226"/>
      <c r="K1983" s="1226"/>
      <c r="L1983" s="1226"/>
      <c r="M1983" s="1226"/>
      <c r="N1983" s="1226"/>
      <c r="O1983" s="1227"/>
    </row>
    <row r="1984" spans="1:15" ht="28.5" customHeight="1">
      <c r="A1984" s="1084"/>
      <c r="B1984" s="49" t="s">
        <v>79</v>
      </c>
      <c r="C1984" s="1212"/>
      <c r="D1984" s="1213"/>
      <c r="E1984" s="1214"/>
      <c r="F1984" s="1246" t="s">
        <v>211</v>
      </c>
      <c r="G1984" s="1247"/>
      <c r="H1984" s="501" t="s">
        <v>69</v>
      </c>
      <c r="I1984" s="1228"/>
      <c r="J1984" s="1229"/>
      <c r="K1984" s="1229"/>
      <c r="L1984" s="1229"/>
      <c r="M1984" s="1229"/>
      <c r="N1984" s="1229"/>
      <c r="O1984" s="1230"/>
    </row>
    <row r="1985" spans="1:16" ht="28.5" customHeight="1">
      <c r="A1985" s="1084"/>
      <c r="B1985" s="49" t="s">
        <v>79</v>
      </c>
      <c r="C1985" s="1212"/>
      <c r="D1985" s="1213"/>
      <c r="E1985" s="1214"/>
      <c r="F1985" s="1246" t="s">
        <v>212</v>
      </c>
      <c r="G1985" s="1247"/>
      <c r="H1985" s="501" t="s">
        <v>70</v>
      </c>
      <c r="I1985" s="1228"/>
      <c r="J1985" s="1229"/>
      <c r="K1985" s="1229"/>
      <c r="L1985" s="1229"/>
      <c r="M1985" s="1229"/>
      <c r="N1985" s="1229"/>
      <c r="O1985" s="1230"/>
    </row>
    <row r="1986" spans="1:16" ht="28.5" customHeight="1">
      <c r="A1986" s="1084"/>
      <c r="B1986" s="49" t="s">
        <v>79</v>
      </c>
      <c r="C1986" s="1212"/>
      <c r="D1986" s="1213"/>
      <c r="E1986" s="1214"/>
      <c r="F1986" s="1246" t="s">
        <v>125</v>
      </c>
      <c r="G1986" s="1247"/>
      <c r="H1986" s="501" t="s">
        <v>72</v>
      </c>
      <c r="I1986" s="1231" t="s">
        <v>96</v>
      </c>
      <c r="J1986" s="1232"/>
      <c r="K1986" s="1232"/>
      <c r="L1986" s="1232"/>
      <c r="M1986" s="1232"/>
      <c r="N1986" s="1232"/>
      <c r="O1986" s="1233"/>
    </row>
    <row r="1987" spans="1:16" ht="28.5" customHeight="1" thickBot="1">
      <c r="A1987" s="1084"/>
      <c r="B1987" s="62" t="s">
        <v>79</v>
      </c>
      <c r="C1987" s="1215"/>
      <c r="D1987" s="1216"/>
      <c r="E1987" s="1217"/>
      <c r="F1987" s="1248" t="s">
        <v>208</v>
      </c>
      <c r="G1987" s="1249"/>
      <c r="H1987" s="502" t="s">
        <v>71</v>
      </c>
      <c r="I1987" s="1234"/>
      <c r="J1987" s="1235"/>
      <c r="K1987" s="1235"/>
      <c r="L1987" s="1235"/>
      <c r="M1987" s="1235"/>
      <c r="N1987" s="1235"/>
      <c r="O1987" s="1236"/>
    </row>
    <row r="1988" spans="1:16" ht="117.75" customHeight="1" thickTop="1">
      <c r="A1988" s="1250"/>
      <c r="B1988" s="1250"/>
      <c r="C1988" s="1250"/>
      <c r="D1988" s="1250"/>
      <c r="E1988" s="1250"/>
      <c r="F1988" s="1250"/>
      <c r="G1988" s="1250"/>
      <c r="H1988" s="1250"/>
      <c r="I1988" s="1250"/>
      <c r="J1988" s="1250"/>
      <c r="K1988" s="1250"/>
      <c r="L1988" s="1250"/>
      <c r="M1988" s="1250"/>
      <c r="N1988" s="1250"/>
      <c r="O1988" s="1250"/>
    </row>
    <row r="1989" spans="1:16">
      <c r="B1989" s="505"/>
      <c r="C1989" s="506"/>
      <c r="D1989" s="506"/>
      <c r="E1989" s="506"/>
      <c r="F1989" s="506"/>
      <c r="G1989" s="506"/>
      <c r="H1989" s="506"/>
      <c r="I1989" s="506"/>
      <c r="J1989" s="506"/>
      <c r="K1989" s="506"/>
      <c r="L1989" s="506"/>
      <c r="M1989" s="506"/>
      <c r="N1989" s="506"/>
      <c r="O1989" s="506"/>
    </row>
    <row r="1990" spans="1:16" ht="24.75" customHeight="1" thickBot="1">
      <c r="A1990" s="504">
        <f>A1951+1</f>
        <v>52</v>
      </c>
      <c r="B1990" s="1083" t="s">
        <v>56</v>
      </c>
      <c r="C1990" s="1083"/>
      <c r="D1990" s="1083"/>
      <c r="E1990" s="1083"/>
      <c r="F1990" s="1083"/>
      <c r="G1990" s="1083"/>
      <c r="H1990" s="1083"/>
      <c r="I1990" s="1083"/>
      <c r="J1990" s="1083"/>
      <c r="K1990" s="1083"/>
      <c r="L1990" s="1083"/>
      <c r="M1990" s="1083"/>
      <c r="N1990" s="1083"/>
      <c r="O1990" s="1083"/>
    </row>
    <row r="1991" spans="1:16" ht="68.25" customHeight="1" thickTop="1">
      <c r="A1991" s="1084"/>
      <c r="B1991" s="1085"/>
      <c r="C1991" s="1086"/>
      <c r="D1991" s="1089" t="str">
        <f>Master!$E$8</f>
        <v>Govt. Sr. Secondary School Raimalwada</v>
      </c>
      <c r="E1991" s="1090"/>
      <c r="F1991" s="1090"/>
      <c r="G1991" s="1090"/>
      <c r="H1991" s="1090"/>
      <c r="I1991" s="1090"/>
      <c r="J1991" s="1090"/>
      <c r="K1991" s="1090"/>
      <c r="L1991" s="1090"/>
      <c r="M1991" s="1090"/>
      <c r="N1991" s="1090"/>
      <c r="O1991" s="1091"/>
    </row>
    <row r="1992" spans="1:16" ht="36" customHeight="1" thickBot="1">
      <c r="A1992" s="1084"/>
      <c r="B1992" s="1087"/>
      <c r="C1992" s="1088"/>
      <c r="D1992" s="1092" t="str">
        <f>Master!$E$11</f>
        <v>P.S.-Bapini (Jodhpur)</v>
      </c>
      <c r="E1992" s="1093"/>
      <c r="F1992" s="1093"/>
      <c r="G1992" s="1093"/>
      <c r="H1992" s="1093"/>
      <c r="I1992" s="1093"/>
      <c r="J1992" s="1093"/>
      <c r="K1992" s="1093"/>
      <c r="L1992" s="1093"/>
      <c r="M1992" s="1093"/>
      <c r="N1992" s="1093"/>
      <c r="O1992" s="1094"/>
    </row>
    <row r="1993" spans="1:16" ht="36" customHeight="1">
      <c r="A1993" s="1084"/>
      <c r="B1993" s="352"/>
      <c r="C1993" s="1095" t="s">
        <v>188</v>
      </c>
      <c r="D1993" s="1096"/>
      <c r="E1993" s="1096"/>
      <c r="F1993" s="1096"/>
      <c r="G1993" s="1097"/>
      <c r="H1993" s="1104" t="s">
        <v>161</v>
      </c>
      <c r="I1993" s="1104"/>
      <c r="J1993" s="1107">
        <f>VLOOKUP($A1990,'Class-9'!$B$9:$K$108,6)</f>
        <v>0</v>
      </c>
      <c r="K1993" s="1108"/>
      <c r="L1993" s="1113" t="s">
        <v>77</v>
      </c>
      <c r="M1993" s="1114"/>
      <c r="N1993" s="1115" t="str">
        <f>Master!$E$14</f>
        <v>08151106901</v>
      </c>
      <c r="O1993" s="1116"/>
    </row>
    <row r="1994" spans="1:16" ht="36" customHeight="1">
      <c r="A1994" s="1084"/>
      <c r="B1994" s="47"/>
      <c r="C1994" s="1098"/>
      <c r="D1994" s="1099"/>
      <c r="E1994" s="1099"/>
      <c r="F1994" s="1099"/>
      <c r="G1994" s="1100"/>
      <c r="H1994" s="1105"/>
      <c r="I1994" s="1105"/>
      <c r="J1994" s="1109"/>
      <c r="K1994" s="1110"/>
      <c r="L1994" s="1071" t="s">
        <v>73</v>
      </c>
      <c r="M1994" s="1072"/>
      <c r="N1994" s="1072"/>
      <c r="O1994" s="1073"/>
      <c r="P1994" s="165" t="s">
        <v>196</v>
      </c>
    </row>
    <row r="1995" spans="1:16" ht="36" customHeight="1" thickBot="1">
      <c r="A1995" s="1084"/>
      <c r="B1995" s="47"/>
      <c r="C1995" s="1101"/>
      <c r="D1995" s="1102"/>
      <c r="E1995" s="1102"/>
      <c r="F1995" s="1102"/>
      <c r="G1995" s="1103"/>
      <c r="H1995" s="1106"/>
      <c r="I1995" s="1106"/>
      <c r="J1995" s="1111"/>
      <c r="K1995" s="1112"/>
      <c r="L1995" s="1074" t="s">
        <v>57</v>
      </c>
      <c r="M1995" s="1075"/>
      <c r="N1995" s="1076" t="str">
        <f>Master!$E$6</f>
        <v>2021-22</v>
      </c>
      <c r="O1995" s="1077"/>
    </row>
    <row r="1996" spans="1:16" ht="42.75" customHeight="1">
      <c r="A1996" s="1084"/>
      <c r="B1996" s="49" t="s">
        <v>79</v>
      </c>
      <c r="C1996" s="1255" t="s">
        <v>22</v>
      </c>
      <c r="D1996" s="1256"/>
      <c r="E1996" s="1256"/>
      <c r="F1996" s="1257"/>
      <c r="G1996" s="485" t="s">
        <v>186</v>
      </c>
      <c r="H1996" s="1258">
        <f>VLOOKUP($A1990,'Class-9'!$B$9:$EX$108,4,0)</f>
        <v>0</v>
      </c>
      <c r="I1996" s="1258"/>
      <c r="J1996" s="1258"/>
      <c r="K1996" s="1258"/>
      <c r="L1996" s="1258"/>
      <c r="M1996" s="1258"/>
      <c r="N1996" s="1258"/>
      <c r="O1996" s="1259"/>
    </row>
    <row r="1997" spans="1:16" ht="42.75" customHeight="1">
      <c r="A1997" s="1084"/>
      <c r="B1997" s="49" t="s">
        <v>79</v>
      </c>
      <c r="C1997" s="1260" t="s">
        <v>24</v>
      </c>
      <c r="D1997" s="1261"/>
      <c r="E1997" s="1261"/>
      <c r="F1997" s="1262"/>
      <c r="G1997" s="486" t="s">
        <v>186</v>
      </c>
      <c r="H1997" s="1265">
        <f>VLOOKUP($A1990,'Class-9'!$B$9:$EX$108,7,0)</f>
        <v>0</v>
      </c>
      <c r="I1997" s="1265"/>
      <c r="J1997" s="1265"/>
      <c r="K1997" s="1265"/>
      <c r="L1997" s="1265"/>
      <c r="M1997" s="1265"/>
      <c r="N1997" s="1265"/>
      <c r="O1997" s="1266"/>
    </row>
    <row r="1998" spans="1:16" ht="42.75" customHeight="1">
      <c r="A1998" s="1084"/>
      <c r="B1998" s="49" t="s">
        <v>79</v>
      </c>
      <c r="C1998" s="1260" t="s">
        <v>25</v>
      </c>
      <c r="D1998" s="1261"/>
      <c r="E1998" s="1261"/>
      <c r="F1998" s="1262"/>
      <c r="G1998" s="486" t="s">
        <v>186</v>
      </c>
      <c r="H1998" s="1265">
        <f>VLOOKUP($A1990,'Class-9'!$B$9:$EX$108,8,0)</f>
        <v>0</v>
      </c>
      <c r="I1998" s="1265"/>
      <c r="J1998" s="1265"/>
      <c r="K1998" s="1265"/>
      <c r="L1998" s="1265"/>
      <c r="M1998" s="1265"/>
      <c r="N1998" s="1265"/>
      <c r="O1998" s="1266"/>
    </row>
    <row r="1999" spans="1:16" ht="42.75" customHeight="1">
      <c r="A1999" s="1084"/>
      <c r="B1999" s="49" t="s">
        <v>79</v>
      </c>
      <c r="C1999" s="1260" t="s">
        <v>58</v>
      </c>
      <c r="D1999" s="1261"/>
      <c r="E1999" s="1261"/>
      <c r="F1999" s="1262"/>
      <c r="G1999" s="486" t="s">
        <v>186</v>
      </c>
      <c r="H1999" s="1265">
        <f>VLOOKUP($A1990,'Class-9'!$B$9:$EX$108,9,0)</f>
        <v>0</v>
      </c>
      <c r="I1999" s="1265"/>
      <c r="J1999" s="1265"/>
      <c r="K1999" s="1265"/>
      <c r="L1999" s="1265"/>
      <c r="M1999" s="1265"/>
      <c r="N1999" s="1265"/>
      <c r="O1999" s="1266"/>
    </row>
    <row r="2000" spans="1:16" ht="42.75" customHeight="1">
      <c r="A2000" s="1084"/>
      <c r="B2000" s="49" t="s">
        <v>79</v>
      </c>
      <c r="C2000" s="1260" t="s">
        <v>59</v>
      </c>
      <c r="D2000" s="1261"/>
      <c r="E2000" s="1261"/>
      <c r="F2000" s="1262"/>
      <c r="G2000" s="486" t="s">
        <v>186</v>
      </c>
      <c r="H2000" s="1281" t="str">
        <f>CONCATENATE('Class-9'!$G$4,'Class-9'!$J$4)</f>
        <v>9(A)</v>
      </c>
      <c r="I2000" s="1265"/>
      <c r="J2000" s="1265"/>
      <c r="K2000" s="1265"/>
      <c r="L2000" s="1265"/>
      <c r="M2000" s="1265"/>
      <c r="N2000" s="1265"/>
      <c r="O2000" s="1266"/>
    </row>
    <row r="2001" spans="1:15" ht="42.75" customHeight="1" thickBot="1">
      <c r="A2001" s="1084"/>
      <c r="B2001" s="49" t="s">
        <v>79</v>
      </c>
      <c r="C2001" s="1282" t="s">
        <v>27</v>
      </c>
      <c r="D2001" s="1283"/>
      <c r="E2001" s="1283"/>
      <c r="F2001" s="1284"/>
      <c r="G2001" s="487" t="s">
        <v>186</v>
      </c>
      <c r="H2001" s="1285">
        <f>VLOOKUP($A1990,'Class-9'!$B$9:$EX$108,10,0)</f>
        <v>0</v>
      </c>
      <c r="I2001" s="1285"/>
      <c r="J2001" s="1285"/>
      <c r="K2001" s="1285"/>
      <c r="L2001" s="1285"/>
      <c r="M2001" s="1285"/>
      <c r="N2001" s="1285"/>
      <c r="O2001" s="1286"/>
    </row>
    <row r="2002" spans="1:15" ht="42.75" customHeight="1">
      <c r="A2002" s="1084"/>
      <c r="B2002" s="60" t="s">
        <v>79</v>
      </c>
      <c r="C2002" s="1287" t="s">
        <v>60</v>
      </c>
      <c r="D2002" s="1288"/>
      <c r="E2002" s="1267" t="s">
        <v>83</v>
      </c>
      <c r="F2002" s="1267" t="s">
        <v>84</v>
      </c>
      <c r="G2002" s="1274" t="s">
        <v>33</v>
      </c>
      <c r="H2002" s="1276" t="s">
        <v>61</v>
      </c>
      <c r="I2002" s="1276"/>
      <c r="J2002" s="1277"/>
      <c r="K2002" s="1278" t="s">
        <v>100</v>
      </c>
      <c r="L2002" s="1279"/>
      <c r="M2002" s="1280"/>
      <c r="N2002" s="1267" t="s">
        <v>91</v>
      </c>
      <c r="O2002" s="1269" t="s">
        <v>209</v>
      </c>
    </row>
    <row r="2003" spans="1:15" ht="42.75" customHeight="1">
      <c r="A2003" s="1084"/>
      <c r="B2003" s="60"/>
      <c r="C2003" s="1289"/>
      <c r="D2003" s="1290"/>
      <c r="E2003" s="1268"/>
      <c r="F2003" s="1268"/>
      <c r="G2003" s="1275"/>
      <c r="H2003" s="479" t="s">
        <v>32</v>
      </c>
      <c r="I2003" s="480" t="s">
        <v>199</v>
      </c>
      <c r="J2003" s="481" t="s">
        <v>33</v>
      </c>
      <c r="K2003" s="479" t="s">
        <v>32</v>
      </c>
      <c r="L2003" s="480" t="s">
        <v>199</v>
      </c>
      <c r="M2003" s="481" t="s">
        <v>33</v>
      </c>
      <c r="N2003" s="1268"/>
      <c r="O2003" s="1270"/>
    </row>
    <row r="2004" spans="1:15" ht="42.75" customHeight="1" thickBot="1">
      <c r="A2004" s="1084"/>
      <c r="B2004" s="60" t="s">
        <v>79</v>
      </c>
      <c r="C2004" s="1272" t="s">
        <v>62</v>
      </c>
      <c r="D2004" s="1273"/>
      <c r="E2004" s="346">
        <f>'Class-9'!$L$7</f>
        <v>20</v>
      </c>
      <c r="F2004" s="346">
        <f>'Class-9'!$M$7</f>
        <v>20</v>
      </c>
      <c r="G2004" s="348">
        <f>SUM(E2004:F2004)</f>
        <v>40</v>
      </c>
      <c r="H2004" s="346">
        <f>'Class-9'!$O$7</f>
        <v>48</v>
      </c>
      <c r="I2004" s="346">
        <f>'Class-9'!$P$7</f>
        <v>12</v>
      </c>
      <c r="J2004" s="348">
        <f>SUM(H2004:I2004)</f>
        <v>60</v>
      </c>
      <c r="K2004" s="346">
        <f>'Class-9'!$R$7</f>
        <v>80</v>
      </c>
      <c r="L2004" s="346">
        <f>'Class-9'!$S$7</f>
        <v>20</v>
      </c>
      <c r="M2004" s="348">
        <f>SUM(K2004:L2004)</f>
        <v>100</v>
      </c>
      <c r="N2004" s="191">
        <f>SUM(G2004,J2004,M2004)</f>
        <v>200</v>
      </c>
      <c r="O2004" s="1271"/>
    </row>
    <row r="2005" spans="1:15" ht="42.75" customHeight="1">
      <c r="A2005" s="1084"/>
      <c r="B2005" s="60" t="s">
        <v>79</v>
      </c>
      <c r="C2005" s="1141" t="str">
        <f>'Class-9'!$L$3</f>
        <v>HINDI</v>
      </c>
      <c r="D2005" s="1142"/>
      <c r="E2005" s="493">
        <f>IF($J1993="TC",0,IF($J1993="Nso",0,VLOOKUP($A1990,'Class-9'!$B$9:$EX$108,11,0)))</f>
        <v>0</v>
      </c>
      <c r="F2005" s="493">
        <f>IF($J1993="TC",0,IF($J1993="Nso",0,VLOOKUP($A1990,'Class-9'!$B$9:$EX$108,12,0)))</f>
        <v>0</v>
      </c>
      <c r="G2005" s="494">
        <f>E2005+F2005</f>
        <v>0</v>
      </c>
      <c r="H2005" s="493">
        <f>IF($J1993="TC",0,IF($J1993="Nso",0,VLOOKUP($A1990,'Class-9'!$B$9:$EX$108,14,0)))</f>
        <v>0</v>
      </c>
      <c r="I2005" s="493">
        <f>IF($J1993="TC",0,IF($J1993="Nso",0,VLOOKUP($A1990,'Class-9'!$B$9:$EX$108,15,0)))</f>
        <v>0</v>
      </c>
      <c r="J2005" s="494">
        <f>H2005+I2005</f>
        <v>0</v>
      </c>
      <c r="K2005" s="493">
        <f>IF($J1993="TC",0,IF($J1993="Nso",0,VLOOKUP($A1990,'Class-9'!$B$9:$EX$108,17,0)))</f>
        <v>0</v>
      </c>
      <c r="L2005" s="493">
        <f>IF($J1993="Nso",0,VLOOKUP($A1990,'Class-9'!$B$9:$EX$108,18,0))</f>
        <v>0</v>
      </c>
      <c r="M2005" s="494">
        <f>K2005+L2005</f>
        <v>0</v>
      </c>
      <c r="N2005" s="493">
        <f>G2005+J2005+M2005</f>
        <v>0</v>
      </c>
      <c r="O2005" s="495" t="str">
        <f>IF($J1993="TC",0,IF($J1993="Nso",0,VLOOKUP($A1990,'Class-9'!$B$9:$EX$108,24,0)))</f>
        <v/>
      </c>
    </row>
    <row r="2006" spans="1:15" ht="42.75" customHeight="1">
      <c r="A2006" s="1084"/>
      <c r="B2006" s="60" t="s">
        <v>79</v>
      </c>
      <c r="C2006" s="1143" t="str">
        <f>'Class-9'!$Z$3</f>
        <v>ENGLISH</v>
      </c>
      <c r="D2006" s="1144"/>
      <c r="E2006" s="493">
        <f>IF($J1993="TC",0,IF($J1993="Nso",0,VLOOKUP($A1990,'Class-9'!$B$9:$EX$108,25,0)))</f>
        <v>0</v>
      </c>
      <c r="F2006" s="493">
        <f>IF($J1993="TC",0,IF($J1993="Nso",0,VLOOKUP($A1990,'Class-9'!$B$9:$EX$108,26,0)))</f>
        <v>0</v>
      </c>
      <c r="G2006" s="496">
        <f t="shared" ref="G2006:G2010" si="204">E2006+F2006</f>
        <v>0</v>
      </c>
      <c r="H2006" s="497">
        <f>IF($J1993="TC",0,IF($J1993="Nso",0,VLOOKUP($A1990,'Class-9'!$B$9:$EX$108,28,0)))</f>
        <v>0</v>
      </c>
      <c r="I2006" s="493">
        <f>IF($J1993="TC",0,IF($J1993="Nso",0,VLOOKUP($A1990,'Class-9'!$B$9:$EX$108,29,0)))</f>
        <v>0</v>
      </c>
      <c r="J2006" s="496">
        <f t="shared" ref="J2006:J2010" si="205">H2006+I2006</f>
        <v>0</v>
      </c>
      <c r="K2006" s="493">
        <f>IF($J1993="TC",0,IF($J1993="Nso",0,VLOOKUP($A1990,'Class-9'!$B$9:$EX$108,31,0)))</f>
        <v>0</v>
      </c>
      <c r="L2006" s="493">
        <f>IF($J1993="Nso",0,VLOOKUP($A1990,'Class-9'!$B$9:$EX$108,32,0))</f>
        <v>0</v>
      </c>
      <c r="M2006" s="496">
        <f t="shared" ref="M2006:M2010" si="206">K2006+L2006</f>
        <v>0</v>
      </c>
      <c r="N2006" s="493">
        <f t="shared" ref="N2006:N2010" si="207">G2006+J2006+M2006</f>
        <v>0</v>
      </c>
      <c r="O2006" s="495" t="str">
        <f>IF($J1993="TC",0,IF($J1993="Nso",0,VLOOKUP($A1990,'Class-9'!$B$9:$EX$108,38,0)))</f>
        <v/>
      </c>
    </row>
    <row r="2007" spans="1:15" ht="42.75" customHeight="1">
      <c r="A2007" s="1084"/>
      <c r="B2007" s="60" t="s">
        <v>79</v>
      </c>
      <c r="C2007" s="1143" t="str">
        <f>'Class-9'!$AN$3</f>
        <v>SANSKRIT</v>
      </c>
      <c r="D2007" s="1144"/>
      <c r="E2007" s="493">
        <f>IF($J1993="TC",0,IF($J1993="Nso",0,VLOOKUP($A1990,'Class-9'!$B$9:$EX$108,39,0)))</f>
        <v>0</v>
      </c>
      <c r="F2007" s="493">
        <f>IF($J1993="TC",0,IF($J1993="TC",0,IF($J1993="Nso",0,VLOOKUP($A1990,'Class-9'!$B$9:$EX$108,40,0))))</f>
        <v>0</v>
      </c>
      <c r="G2007" s="496">
        <f t="shared" si="204"/>
        <v>0</v>
      </c>
      <c r="H2007" s="497">
        <f>IF($J1993="TC",0,IF($J1993="Nso",0,VLOOKUP($A1990,'Class-9'!$B$9:$EX$108,42,0)))</f>
        <v>0</v>
      </c>
      <c r="I2007" s="493">
        <f>IF($J1993="TC",0,IF($J1993="Nso",0,VLOOKUP($A1990,'Class-9'!$B$9:$EX$108,43,0)))</f>
        <v>0</v>
      </c>
      <c r="J2007" s="496">
        <f t="shared" si="205"/>
        <v>0</v>
      </c>
      <c r="K2007" s="493">
        <f>IF($J1993="TC",0,IF($J1993="Nso",0,VLOOKUP($A1990,'Class-9'!$B$9:$EX$108,45,0)))</f>
        <v>0</v>
      </c>
      <c r="L2007" s="493">
        <f>IF($J1993="Nso",0,VLOOKUP($A1990,'Class-9'!$B$9:$EX$108,46,0))</f>
        <v>0</v>
      </c>
      <c r="M2007" s="496">
        <f t="shared" si="206"/>
        <v>0</v>
      </c>
      <c r="N2007" s="493">
        <f t="shared" si="207"/>
        <v>0</v>
      </c>
      <c r="O2007" s="495" t="str">
        <f>IF($J1993="TC",0,IF($J1993="Nso",0,VLOOKUP($A1990,'Class-9'!$B$9:$EX$108,52,0)))</f>
        <v/>
      </c>
    </row>
    <row r="2008" spans="1:15" ht="42.75" customHeight="1">
      <c r="A2008" s="1084"/>
      <c r="B2008" s="60" t="s">
        <v>79</v>
      </c>
      <c r="C2008" s="1143" t="str">
        <f>'Class-9'!$BB$3</f>
        <v>SCIENCE</v>
      </c>
      <c r="D2008" s="1144"/>
      <c r="E2008" s="493">
        <f>IF($J1993="TC",0,IF($J1993="Nso",0,VLOOKUP($A1990,'Class-9'!$B$9:$EX$108,53,0)))</f>
        <v>0</v>
      </c>
      <c r="F2008" s="493">
        <f>IF($J1993="TC",0,IF($J1993="Nso",0,VLOOKUP($A1990,'Class-9'!$B$9:$EX$108,54,0)))</f>
        <v>0</v>
      </c>
      <c r="G2008" s="496">
        <f t="shared" si="204"/>
        <v>0</v>
      </c>
      <c r="H2008" s="497">
        <f>IF($J1993="TC",0,IF($J1993="Nso",0,VLOOKUP($A1990,'Class-9'!$B$9:$EX$108,56,0)))</f>
        <v>0</v>
      </c>
      <c r="I2008" s="493">
        <f>IF($J1993="TC",0,IF($J1993="Nso",0,VLOOKUP($A1990,'Class-9'!$B$9:$EX$108,57,0)))</f>
        <v>0</v>
      </c>
      <c r="J2008" s="496">
        <f t="shared" si="205"/>
        <v>0</v>
      </c>
      <c r="K2008" s="493">
        <f>IF($J1993="TC",0,IF($J1993="Nso",0,VLOOKUP($A1990,'Class-9'!$B$9:$EX$108,59,0)))</f>
        <v>0</v>
      </c>
      <c r="L2008" s="493">
        <f>IF($J1993="Nso",0,VLOOKUP($A1990,'Class-9'!$B$9:$EX$108,60,0))</f>
        <v>0</v>
      </c>
      <c r="M2008" s="496">
        <f t="shared" si="206"/>
        <v>0</v>
      </c>
      <c r="N2008" s="493">
        <f t="shared" si="207"/>
        <v>0</v>
      </c>
      <c r="O2008" s="495" t="str">
        <f>IF($J1993="TC",0,IF($J1993="Nso",0,VLOOKUP($A1990,'Class-9'!$B$9:$EX$108,66,0)))</f>
        <v/>
      </c>
    </row>
    <row r="2009" spans="1:15" ht="42.75" customHeight="1">
      <c r="A2009" s="1084"/>
      <c r="B2009" s="60" t="s">
        <v>79</v>
      </c>
      <c r="C2009" s="1143" t="str">
        <f>'Class-9'!$BP$3</f>
        <v>MATHEMATICS</v>
      </c>
      <c r="D2009" s="1144"/>
      <c r="E2009" s="493">
        <f>IF($J1993="TC",0,IF($J1993="Nso",0,VLOOKUP($A1990,'Class-9'!$B$9:$EX$108,67,0)))</f>
        <v>0</v>
      </c>
      <c r="F2009" s="493">
        <f>IF($J1993="TC",0,IF($J1993="Nso",0,VLOOKUP($A1990,'Class-9'!$B$9:$EX$108,68,0)))</f>
        <v>0</v>
      </c>
      <c r="G2009" s="496">
        <f t="shared" si="204"/>
        <v>0</v>
      </c>
      <c r="H2009" s="497">
        <f>IF($J1993="TC",0,IF($J1993="Nso",0,VLOOKUP($A1990,'Class-9'!$B$9:$EX$108,70,0)))</f>
        <v>0</v>
      </c>
      <c r="I2009" s="493">
        <f>IF($J1993="TC",0,IF($J1993="Nso",0,VLOOKUP($A1990,'Class-9'!$B$9:$EX$108,71,0)))</f>
        <v>0</v>
      </c>
      <c r="J2009" s="496">
        <f t="shared" si="205"/>
        <v>0</v>
      </c>
      <c r="K2009" s="493">
        <f>IF($J1993="TC",0,IF($J1993="Nso",0,VLOOKUP($A1990,'Class-9'!$B$9:$EX$108,73,0)))</f>
        <v>0</v>
      </c>
      <c r="L2009" s="493">
        <f>IF($J1993="Nso",0,VLOOKUP($A1990,'Class-9'!$B$9:$EX$108,74,0))</f>
        <v>0</v>
      </c>
      <c r="M2009" s="496">
        <f t="shared" si="206"/>
        <v>0</v>
      </c>
      <c r="N2009" s="493">
        <f t="shared" si="207"/>
        <v>0</v>
      </c>
      <c r="O2009" s="495" t="str">
        <f>IF($J1993="TC",0,IF($J1993="Nso",0,VLOOKUP($A1990,'Class-9'!$B$9:$EX$108,80,0)))</f>
        <v/>
      </c>
    </row>
    <row r="2010" spans="1:15" ht="42.75" customHeight="1" thickBot="1">
      <c r="A2010" s="1084"/>
      <c r="B2010" s="60" t="s">
        <v>79</v>
      </c>
      <c r="C2010" s="1117" t="str">
        <f>'Class-9'!$CD$3</f>
        <v>SOCIAL SCIENCE</v>
      </c>
      <c r="D2010" s="1118"/>
      <c r="E2010" s="493">
        <f>IF($J1993="TC",0,IF($J1993="Nso",0,VLOOKUP($A1990,'Class-9'!$B$9:$EX$108,81,0)))</f>
        <v>0</v>
      </c>
      <c r="F2010" s="493">
        <f>IF($J1993="TC",0,IF($J1993="Nso",0,VLOOKUP($A1990,'Class-9'!$B$9:$EX$108,82,0)))</f>
        <v>0</v>
      </c>
      <c r="G2010" s="498">
        <f t="shared" si="204"/>
        <v>0</v>
      </c>
      <c r="H2010" s="499">
        <f>IF($J1993="TC",0,IF($J1993="Nso",0,VLOOKUP($A1990,'Class-9'!$B$9:$EX$108,84,0)))</f>
        <v>0</v>
      </c>
      <c r="I2010" s="493">
        <f>IF($J1993="TC",0,IF($J1993="Nso",0,VLOOKUP($A1990,'Class-9'!$B$9:$EX$108,85,0)))</f>
        <v>0</v>
      </c>
      <c r="J2010" s="498">
        <f t="shared" si="205"/>
        <v>0</v>
      </c>
      <c r="K2010" s="493">
        <f>IF($J1993="TC",0,IF($J1993="Nso",0,VLOOKUP($A1990,'Class-9'!$B$9:$EX$108,87,0)))</f>
        <v>0</v>
      </c>
      <c r="L2010" s="493">
        <f>IF($J1993="Nso",0,VLOOKUP($A1990,'Class-9'!$B$9:$EX$108,88,0))</f>
        <v>0</v>
      </c>
      <c r="M2010" s="498">
        <f t="shared" si="206"/>
        <v>0</v>
      </c>
      <c r="N2010" s="493">
        <f t="shared" si="207"/>
        <v>0</v>
      </c>
      <c r="O2010" s="495" t="str">
        <f>IF($J1993="TC",0,IF($J1993="Nso",0,VLOOKUP($A1990,'Class-9'!$B$9:$EX$108,94,0)))</f>
        <v/>
      </c>
    </row>
    <row r="2011" spans="1:15" ht="36" customHeight="1">
      <c r="A2011" s="1084"/>
      <c r="B2011" s="60" t="s">
        <v>79</v>
      </c>
      <c r="C2011" s="1119" t="s">
        <v>92</v>
      </c>
      <c r="D2011" s="1120"/>
      <c r="E2011" s="1121"/>
      <c r="F2011" s="1125" t="s">
        <v>93</v>
      </c>
      <c r="G2011" s="1126"/>
      <c r="H2011" s="1127" t="s">
        <v>94</v>
      </c>
      <c r="I2011" s="1128"/>
      <c r="J2011" s="1129" t="s">
        <v>47</v>
      </c>
      <c r="K2011" s="1130"/>
      <c r="L2011" s="350" t="s">
        <v>114</v>
      </c>
      <c r="M2011" s="1131" t="s">
        <v>45</v>
      </c>
      <c r="N2011" s="1132"/>
      <c r="O2011" s="61" t="s">
        <v>49</v>
      </c>
    </row>
    <row r="2012" spans="1:15" ht="36" customHeight="1" thickBot="1">
      <c r="A2012" s="1084"/>
      <c r="B2012" s="60" t="s">
        <v>79</v>
      </c>
      <c r="C2012" s="1122"/>
      <c r="D2012" s="1123"/>
      <c r="E2012" s="1124"/>
      <c r="F2012" s="1133">
        <f>IF($J1993="TC",0,IF($J1993="Nso",0,VLOOKUP($A1990,'Class-9'!$B$9:$EX$108,146,0)))</f>
        <v>0</v>
      </c>
      <c r="G2012" s="1134"/>
      <c r="H2012" s="1133">
        <f>IF($J1993="TC",0,IF($J1993="Nso",0,VLOOKUP($A1990,'Class-9'!$B$9:$EX$108,147,0)))</f>
        <v>0</v>
      </c>
      <c r="I2012" s="1134"/>
      <c r="J2012" s="1135">
        <f>IF($J1993="TC",0,IF($J1993="Nso",0,VLOOKUP($A1990,'Class-9'!$B$9:$EX$108,148,0)))</f>
        <v>0</v>
      </c>
      <c r="K2012" s="1136"/>
      <c r="L2012" s="349" t="str">
        <f>IF($J1993="TC",0,IF($J1993="Nso",0,VLOOKUP($A1990,'Class-9'!$B$9:$EX$108,149,0)))</f>
        <v/>
      </c>
      <c r="M2012" s="1137" t="str">
        <f>IF($J1993="TC","TC",IF($J1993="Nso","NSO",VLOOKUP($A1990,'Class-9'!$B$9:$EX$108,150,0)))</f>
        <v/>
      </c>
      <c r="N2012" s="1138"/>
      <c r="O2012" s="123" t="str">
        <f>IF($J1993="Nso",0,VLOOKUP($A1990,'Class-9'!$B$9:$EX$108,152,0))</f>
        <v/>
      </c>
    </row>
    <row r="2013" spans="1:15" ht="36" customHeight="1">
      <c r="A2013" s="1084"/>
      <c r="B2013" s="60" t="s">
        <v>79</v>
      </c>
      <c r="C2013" s="1186" t="s">
        <v>65</v>
      </c>
      <c r="D2013" s="1187"/>
      <c r="E2013" s="1187"/>
      <c r="F2013" s="1187"/>
      <c r="G2013" s="1187"/>
      <c r="H2013" s="1188"/>
      <c r="I2013" s="1189" t="s">
        <v>66</v>
      </c>
      <c r="J2013" s="1190"/>
      <c r="K2013" s="1190"/>
      <c r="L2013" s="124">
        <f>VLOOKUP($A1990,'Class-9'!$B$9:$EX$108,143,0)</f>
        <v>0</v>
      </c>
      <c r="M2013" s="1191" t="s">
        <v>126</v>
      </c>
      <c r="N2013" s="1192"/>
      <c r="O2013" s="1193"/>
    </row>
    <row r="2014" spans="1:15" ht="36" customHeight="1" thickBot="1">
      <c r="A2014" s="1084"/>
      <c r="B2014" s="60" t="s">
        <v>79</v>
      </c>
      <c r="C2014" s="1194" t="s">
        <v>60</v>
      </c>
      <c r="D2014" s="1195"/>
      <c r="E2014" s="1195"/>
      <c r="F2014" s="1196" t="s">
        <v>197</v>
      </c>
      <c r="G2014" s="1196"/>
      <c r="H2014" s="351" t="s">
        <v>53</v>
      </c>
      <c r="I2014" s="1197" t="s">
        <v>67</v>
      </c>
      <c r="J2014" s="1198"/>
      <c r="K2014" s="1198"/>
      <c r="L2014" s="174">
        <f>VLOOKUP($A1990,'Class-9'!$B$9:$EX$108,144,0)</f>
        <v>0</v>
      </c>
      <c r="M2014" s="1199" t="str">
        <f>IF($J1993="TC",0,IF($J1993="Nso",0,VLOOKUP($A1990,'Class-9'!$B$9:$EX$108,145,0)))</f>
        <v/>
      </c>
      <c r="N2014" s="1200"/>
      <c r="O2014" s="1201"/>
    </row>
    <row r="2015" spans="1:15" ht="36" customHeight="1">
      <c r="A2015" s="1084"/>
      <c r="B2015" s="60" t="s">
        <v>79</v>
      </c>
      <c r="C2015" s="1194"/>
      <c r="D2015" s="1195"/>
      <c r="E2015" s="1195"/>
      <c r="F2015" s="1196"/>
      <c r="G2015" s="1196"/>
      <c r="H2015" s="490" t="s">
        <v>203</v>
      </c>
      <c r="I2015" s="1202" t="s">
        <v>68</v>
      </c>
      <c r="J2015" s="1203"/>
      <c r="K2015" s="1203"/>
      <c r="L2015" s="1204">
        <f>IF($J1993="TC","Transferred",IF($J1993="Nso","NameSeparated",VLOOKUP($A1990,'Class-9'!$B$9:$EX$108,153,0)))</f>
        <v>0</v>
      </c>
      <c r="M2015" s="1204"/>
      <c r="N2015" s="1204"/>
      <c r="O2015" s="1205"/>
    </row>
    <row r="2016" spans="1:15" s="489" customFormat="1" ht="28.5" customHeight="1">
      <c r="A2016" s="1084"/>
      <c r="B2016" s="488" t="s">
        <v>79</v>
      </c>
      <c r="C2016" s="1242" t="str">
        <f>'Class-9'!$CR$3</f>
        <v>Foundation Of Information Tech.</v>
      </c>
      <c r="D2016" s="1243"/>
      <c r="E2016" s="1244"/>
      <c r="F2016" s="1245" t="str">
        <f>IF($J1993="TC",0,IF($J1993="Nso",0,VLOOKUP($A1990,'Class-9'!$B$9:$GA$108,170,0)))</f>
        <v>0/200</v>
      </c>
      <c r="G2016" s="1245"/>
      <c r="H2016" s="491">
        <f>IF($J1993="TC",0,IF($J1993="Nso",0,VLOOKUP($A1990,'Class-9'!$B$9:$GA$108,106,0)))</f>
        <v>0</v>
      </c>
      <c r="I2016" s="1170" t="s">
        <v>81</v>
      </c>
      <c r="J2016" s="1171"/>
      <c r="K2016" s="1171"/>
      <c r="L2016" s="1172">
        <f>'Class-9'!$T$2</f>
        <v>44676</v>
      </c>
      <c r="M2016" s="1173"/>
      <c r="N2016" s="1173"/>
      <c r="O2016" s="1174"/>
    </row>
    <row r="2017" spans="1:15" s="489" customFormat="1" ht="28.5" customHeight="1">
      <c r="A2017" s="1084"/>
      <c r="B2017" s="488" t="s">
        <v>79</v>
      </c>
      <c r="C2017" s="1175" t="str">
        <f>'Class-9'!$DD$3</f>
        <v>Health &amp; Phy. Edu.</v>
      </c>
      <c r="D2017" s="1169"/>
      <c r="E2017" s="1169"/>
      <c r="F2017" s="1263" t="str">
        <f>IF($J1993="TC",0,IF($J1993="Nso",0,VLOOKUP($A1990,'Class-9'!$B$9:$GA$108,174,0)))</f>
        <v>0/200</v>
      </c>
      <c r="G2017" s="1264"/>
      <c r="H2017" s="491">
        <f>IF($J1993="TC",0,IF($J1993="Nso",0,VLOOKUP($A1990,'Class-9'!$B$9:$GA$108,118,0)))</f>
        <v>0</v>
      </c>
      <c r="I2017" s="1178"/>
      <c r="J2017" s="1179"/>
      <c r="K2017" s="1179"/>
      <c r="L2017" s="1179"/>
      <c r="M2017" s="1179"/>
      <c r="N2017" s="1179"/>
      <c r="O2017" s="1180"/>
    </row>
    <row r="2018" spans="1:15" s="489" customFormat="1" ht="28.5" customHeight="1">
      <c r="A2018" s="1084"/>
      <c r="B2018" s="488" t="s">
        <v>79</v>
      </c>
      <c r="C2018" s="1184" t="str">
        <f>'Class-9'!$DP$3</f>
        <v>S.U.P.W.</v>
      </c>
      <c r="D2018" s="1185"/>
      <c r="E2018" s="1185"/>
      <c r="F2018" s="1263" t="str">
        <f>IF($J1993="TC",0,IF($J1993="Nso",0,VLOOKUP($A1990,'Class-9'!$B$9:$GA$108,178,0)))</f>
        <v>0/100</v>
      </c>
      <c r="G2018" s="1264"/>
      <c r="H2018" s="491">
        <f>IF($J1993="TC",0,IF($J1993="Nso",0,VLOOKUP($A1990,'Class-9'!$B$9:$GA$108,124,0)))</f>
        <v>0</v>
      </c>
      <c r="I2018" s="1181"/>
      <c r="J2018" s="1182"/>
      <c r="K2018" s="1182"/>
      <c r="L2018" s="1182"/>
      <c r="M2018" s="1182"/>
      <c r="N2018" s="1182"/>
      <c r="O2018" s="1183"/>
    </row>
    <row r="2019" spans="1:15" s="489" customFormat="1" ht="28.5" customHeight="1">
      <c r="A2019" s="1084"/>
      <c r="B2019" s="488"/>
      <c r="C2019" s="1184" t="str">
        <f>'Class-9'!$DV$3</f>
        <v>ART EDUCATION</v>
      </c>
      <c r="D2019" s="1185"/>
      <c r="E2019" s="1185"/>
      <c r="F2019" s="1263" t="str">
        <f>IF($J1992="TC",0,IF($J1992="Nso",0,VLOOKUP($A1990,'Class-9'!$B$9:$GA$108,182,0)))</f>
        <v>0/100</v>
      </c>
      <c r="G2019" s="1264"/>
      <c r="H2019" s="491">
        <f>IF($J1992="TC",0,IF($J1992="Nso",0,VLOOKUP($A1990,'Class-9'!$B$9:$GA$108,130,0)))</f>
        <v>0</v>
      </c>
      <c r="I2019" s="1237" t="s">
        <v>95</v>
      </c>
      <c r="J2019" s="1221"/>
      <c r="K2019" s="1221"/>
      <c r="L2019" s="1221"/>
      <c r="M2019" s="1221"/>
      <c r="N2019" s="1221"/>
      <c r="O2019" s="1222"/>
    </row>
    <row r="2020" spans="1:15" s="489" customFormat="1" ht="28.5" customHeight="1" thickBot="1">
      <c r="A2020" s="1084"/>
      <c r="B2020" s="488" t="s">
        <v>79</v>
      </c>
      <c r="C2020" s="1238" t="str">
        <f>'Class-9'!$EB$3</f>
        <v>H &amp; C RAJ</v>
      </c>
      <c r="D2020" s="1239"/>
      <c r="E2020" s="1239"/>
      <c r="F2020" s="1251" t="str">
        <f>IF($J1993="TC",0,IF($J1993="Nso",0,VLOOKUP($A1990,'Class-9'!$B$9:$GZ$108,186,0)))</f>
        <v>0/200</v>
      </c>
      <c r="G2020" s="1252"/>
      <c r="H2020" s="492">
        <f>IF($J1993="TC",0,IF($J1993="Nso",0,VLOOKUP($A1990,'Class-9'!$B$9:$GAZ$108,142,0)))</f>
        <v>0</v>
      </c>
      <c r="I2020" s="1237" t="s">
        <v>74</v>
      </c>
      <c r="J2020" s="1221"/>
      <c r="K2020" s="1221"/>
      <c r="L2020" s="1221"/>
      <c r="M2020" s="1221"/>
      <c r="N2020" s="1221"/>
      <c r="O2020" s="1222"/>
    </row>
    <row r="2021" spans="1:15" ht="28.5" customHeight="1">
      <c r="A2021" s="1084"/>
      <c r="B2021" s="49" t="s">
        <v>79</v>
      </c>
      <c r="C2021" s="1209" t="s">
        <v>205</v>
      </c>
      <c r="D2021" s="1210"/>
      <c r="E2021" s="1211"/>
      <c r="F2021" s="1253" t="s">
        <v>206</v>
      </c>
      <c r="G2021" s="1254"/>
      <c r="H2021" s="500" t="s">
        <v>34</v>
      </c>
      <c r="I2021" s="1220" t="s">
        <v>75</v>
      </c>
      <c r="J2021" s="1221"/>
      <c r="K2021" s="1221"/>
      <c r="L2021" s="1221"/>
      <c r="M2021" s="1221"/>
      <c r="N2021" s="1221"/>
      <c r="O2021" s="1222"/>
    </row>
    <row r="2022" spans="1:15" ht="28.5" customHeight="1">
      <c r="A2022" s="1084"/>
      <c r="B2022" s="49" t="s">
        <v>79</v>
      </c>
      <c r="C2022" s="1212"/>
      <c r="D2022" s="1213"/>
      <c r="E2022" s="1214"/>
      <c r="F2022" s="1246" t="s">
        <v>207</v>
      </c>
      <c r="G2022" s="1247"/>
      <c r="H2022" s="501" t="s">
        <v>204</v>
      </c>
      <c r="I2022" s="1225" t="s">
        <v>76</v>
      </c>
      <c r="J2022" s="1226"/>
      <c r="K2022" s="1226"/>
      <c r="L2022" s="1226"/>
      <c r="M2022" s="1226"/>
      <c r="N2022" s="1226"/>
      <c r="O2022" s="1227"/>
    </row>
    <row r="2023" spans="1:15" ht="28.5" customHeight="1">
      <c r="A2023" s="1084"/>
      <c r="B2023" s="49" t="s">
        <v>79</v>
      </c>
      <c r="C2023" s="1212"/>
      <c r="D2023" s="1213"/>
      <c r="E2023" s="1214"/>
      <c r="F2023" s="1246" t="s">
        <v>211</v>
      </c>
      <c r="G2023" s="1247"/>
      <c r="H2023" s="501" t="s">
        <v>69</v>
      </c>
      <c r="I2023" s="1228"/>
      <c r="J2023" s="1229"/>
      <c r="K2023" s="1229"/>
      <c r="L2023" s="1229"/>
      <c r="M2023" s="1229"/>
      <c r="N2023" s="1229"/>
      <c r="O2023" s="1230"/>
    </row>
    <row r="2024" spans="1:15" ht="28.5" customHeight="1">
      <c r="A2024" s="1084"/>
      <c r="B2024" s="49" t="s">
        <v>79</v>
      </c>
      <c r="C2024" s="1212"/>
      <c r="D2024" s="1213"/>
      <c r="E2024" s="1214"/>
      <c r="F2024" s="1246" t="s">
        <v>212</v>
      </c>
      <c r="G2024" s="1247"/>
      <c r="H2024" s="501" t="s">
        <v>70</v>
      </c>
      <c r="I2024" s="1228"/>
      <c r="J2024" s="1229"/>
      <c r="K2024" s="1229"/>
      <c r="L2024" s="1229"/>
      <c r="M2024" s="1229"/>
      <c r="N2024" s="1229"/>
      <c r="O2024" s="1230"/>
    </row>
    <row r="2025" spans="1:15" ht="28.5" customHeight="1">
      <c r="A2025" s="1084"/>
      <c r="B2025" s="49" t="s">
        <v>79</v>
      </c>
      <c r="C2025" s="1212"/>
      <c r="D2025" s="1213"/>
      <c r="E2025" s="1214"/>
      <c r="F2025" s="1246" t="s">
        <v>125</v>
      </c>
      <c r="G2025" s="1247"/>
      <c r="H2025" s="501" t="s">
        <v>72</v>
      </c>
      <c r="I2025" s="1231" t="s">
        <v>96</v>
      </c>
      <c r="J2025" s="1232"/>
      <c r="K2025" s="1232"/>
      <c r="L2025" s="1232"/>
      <c r="M2025" s="1232"/>
      <c r="N2025" s="1232"/>
      <c r="O2025" s="1233"/>
    </row>
    <row r="2026" spans="1:15" ht="28.5" customHeight="1" thickBot="1">
      <c r="A2026" s="1084"/>
      <c r="B2026" s="62" t="s">
        <v>79</v>
      </c>
      <c r="C2026" s="1215"/>
      <c r="D2026" s="1216"/>
      <c r="E2026" s="1217"/>
      <c r="F2026" s="1248" t="s">
        <v>208</v>
      </c>
      <c r="G2026" s="1249"/>
      <c r="H2026" s="502" t="s">
        <v>71</v>
      </c>
      <c r="I2026" s="1234"/>
      <c r="J2026" s="1235"/>
      <c r="K2026" s="1235"/>
      <c r="L2026" s="1235"/>
      <c r="M2026" s="1235"/>
      <c r="N2026" s="1235"/>
      <c r="O2026" s="1236"/>
    </row>
    <row r="2027" spans="1:15" ht="117.75" customHeight="1" thickTop="1">
      <c r="A2027" s="1250"/>
      <c r="B2027" s="1250"/>
      <c r="C2027" s="1250"/>
      <c r="D2027" s="1250"/>
      <c r="E2027" s="1250"/>
      <c r="F2027" s="1250"/>
      <c r="G2027" s="1250"/>
      <c r="H2027" s="1250"/>
      <c r="I2027" s="1250"/>
      <c r="J2027" s="1250"/>
      <c r="K2027" s="1250"/>
      <c r="L2027" s="1250"/>
      <c r="M2027" s="1250"/>
      <c r="N2027" s="1250"/>
      <c r="O2027" s="1250"/>
    </row>
    <row r="2028" spans="1:15">
      <c r="B2028" s="505"/>
      <c r="C2028" s="506"/>
      <c r="D2028" s="506"/>
      <c r="E2028" s="506"/>
      <c r="F2028" s="506"/>
      <c r="G2028" s="506"/>
      <c r="H2028" s="506"/>
      <c r="I2028" s="506"/>
      <c r="J2028" s="506"/>
      <c r="K2028" s="506"/>
      <c r="L2028" s="506"/>
      <c r="M2028" s="506"/>
      <c r="N2028" s="506"/>
      <c r="O2028" s="506"/>
    </row>
    <row r="2029" spans="1:15" ht="24.75" customHeight="1" thickBot="1">
      <c r="A2029" s="504">
        <f>A1990+1</f>
        <v>53</v>
      </c>
      <c r="B2029" s="1083" t="s">
        <v>56</v>
      </c>
      <c r="C2029" s="1083"/>
      <c r="D2029" s="1083"/>
      <c r="E2029" s="1083"/>
      <c r="F2029" s="1083"/>
      <c r="G2029" s="1083"/>
      <c r="H2029" s="1083"/>
      <c r="I2029" s="1083"/>
      <c r="J2029" s="1083"/>
      <c r="K2029" s="1083"/>
      <c r="L2029" s="1083"/>
      <c r="M2029" s="1083"/>
      <c r="N2029" s="1083"/>
      <c r="O2029" s="1083"/>
    </row>
    <row r="2030" spans="1:15" ht="68.25" customHeight="1" thickTop="1">
      <c r="A2030" s="1084"/>
      <c r="B2030" s="1085"/>
      <c r="C2030" s="1086"/>
      <c r="D2030" s="1089" t="str">
        <f>Master!$E$8</f>
        <v>Govt. Sr. Secondary School Raimalwada</v>
      </c>
      <c r="E2030" s="1090"/>
      <c r="F2030" s="1090"/>
      <c r="G2030" s="1090"/>
      <c r="H2030" s="1090"/>
      <c r="I2030" s="1090"/>
      <c r="J2030" s="1090"/>
      <c r="K2030" s="1090"/>
      <c r="L2030" s="1090"/>
      <c r="M2030" s="1090"/>
      <c r="N2030" s="1090"/>
      <c r="O2030" s="1091"/>
    </row>
    <row r="2031" spans="1:15" ht="36" customHeight="1" thickBot="1">
      <c r="A2031" s="1084"/>
      <c r="B2031" s="1087"/>
      <c r="C2031" s="1088"/>
      <c r="D2031" s="1092" t="str">
        <f>Master!$E$11</f>
        <v>P.S.-Bapini (Jodhpur)</v>
      </c>
      <c r="E2031" s="1093"/>
      <c r="F2031" s="1093"/>
      <c r="G2031" s="1093"/>
      <c r="H2031" s="1093"/>
      <c r="I2031" s="1093"/>
      <c r="J2031" s="1093"/>
      <c r="K2031" s="1093"/>
      <c r="L2031" s="1093"/>
      <c r="M2031" s="1093"/>
      <c r="N2031" s="1093"/>
      <c r="O2031" s="1094"/>
    </row>
    <row r="2032" spans="1:15" ht="36" customHeight="1">
      <c r="A2032" s="1084"/>
      <c r="B2032" s="352"/>
      <c r="C2032" s="1095" t="s">
        <v>188</v>
      </c>
      <c r="D2032" s="1096"/>
      <c r="E2032" s="1096"/>
      <c r="F2032" s="1096"/>
      <c r="G2032" s="1097"/>
      <c r="H2032" s="1104" t="s">
        <v>161</v>
      </c>
      <c r="I2032" s="1104"/>
      <c r="J2032" s="1107">
        <f>VLOOKUP($A2029,'Class-9'!$B$9:$K$108,6)</f>
        <v>0</v>
      </c>
      <c r="K2032" s="1108"/>
      <c r="L2032" s="1113" t="s">
        <v>77</v>
      </c>
      <c r="M2032" s="1114"/>
      <c r="N2032" s="1115" t="str">
        <f>Master!$E$14</f>
        <v>08151106901</v>
      </c>
      <c r="O2032" s="1116"/>
    </row>
    <row r="2033" spans="1:16" ht="36" customHeight="1">
      <c r="A2033" s="1084"/>
      <c r="B2033" s="47"/>
      <c r="C2033" s="1098"/>
      <c r="D2033" s="1099"/>
      <c r="E2033" s="1099"/>
      <c r="F2033" s="1099"/>
      <c r="G2033" s="1100"/>
      <c r="H2033" s="1105"/>
      <c r="I2033" s="1105"/>
      <c r="J2033" s="1109"/>
      <c r="K2033" s="1110"/>
      <c r="L2033" s="1071" t="s">
        <v>73</v>
      </c>
      <c r="M2033" s="1072"/>
      <c r="N2033" s="1072"/>
      <c r="O2033" s="1073"/>
      <c r="P2033" s="165" t="s">
        <v>196</v>
      </c>
    </row>
    <row r="2034" spans="1:16" ht="36" customHeight="1" thickBot="1">
      <c r="A2034" s="1084"/>
      <c r="B2034" s="47"/>
      <c r="C2034" s="1101"/>
      <c r="D2034" s="1102"/>
      <c r="E2034" s="1102"/>
      <c r="F2034" s="1102"/>
      <c r="G2034" s="1103"/>
      <c r="H2034" s="1106"/>
      <c r="I2034" s="1106"/>
      <c r="J2034" s="1111"/>
      <c r="K2034" s="1112"/>
      <c r="L2034" s="1074" t="s">
        <v>57</v>
      </c>
      <c r="M2034" s="1075"/>
      <c r="N2034" s="1076" t="str">
        <f>Master!$E$6</f>
        <v>2021-22</v>
      </c>
      <c r="O2034" s="1077"/>
    </row>
    <row r="2035" spans="1:16" ht="42.75" customHeight="1">
      <c r="A2035" s="1084"/>
      <c r="B2035" s="49" t="s">
        <v>79</v>
      </c>
      <c r="C2035" s="1255" t="s">
        <v>22</v>
      </c>
      <c r="D2035" s="1256"/>
      <c r="E2035" s="1256"/>
      <c r="F2035" s="1257"/>
      <c r="G2035" s="485" t="s">
        <v>186</v>
      </c>
      <c r="H2035" s="1258">
        <f>VLOOKUP($A2029,'Class-9'!$B$9:$EX$108,4,0)</f>
        <v>0</v>
      </c>
      <c r="I2035" s="1258"/>
      <c r="J2035" s="1258"/>
      <c r="K2035" s="1258"/>
      <c r="L2035" s="1258"/>
      <c r="M2035" s="1258"/>
      <c r="N2035" s="1258"/>
      <c r="O2035" s="1259"/>
    </row>
    <row r="2036" spans="1:16" ht="42.75" customHeight="1">
      <c r="A2036" s="1084"/>
      <c r="B2036" s="49" t="s">
        <v>79</v>
      </c>
      <c r="C2036" s="1260" t="s">
        <v>24</v>
      </c>
      <c r="D2036" s="1261"/>
      <c r="E2036" s="1261"/>
      <c r="F2036" s="1262"/>
      <c r="G2036" s="486" t="s">
        <v>186</v>
      </c>
      <c r="H2036" s="1265">
        <f>VLOOKUP($A2029,'Class-9'!$B$9:$EX$108,7,0)</f>
        <v>0</v>
      </c>
      <c r="I2036" s="1265"/>
      <c r="J2036" s="1265"/>
      <c r="K2036" s="1265"/>
      <c r="L2036" s="1265"/>
      <c r="M2036" s="1265"/>
      <c r="N2036" s="1265"/>
      <c r="O2036" s="1266"/>
    </row>
    <row r="2037" spans="1:16" ht="42.75" customHeight="1">
      <c r="A2037" s="1084"/>
      <c r="B2037" s="49" t="s">
        <v>79</v>
      </c>
      <c r="C2037" s="1260" t="s">
        <v>25</v>
      </c>
      <c r="D2037" s="1261"/>
      <c r="E2037" s="1261"/>
      <c r="F2037" s="1262"/>
      <c r="G2037" s="486" t="s">
        <v>186</v>
      </c>
      <c r="H2037" s="1265">
        <f>VLOOKUP($A2029,'Class-9'!$B$9:$EX$108,8,0)</f>
        <v>0</v>
      </c>
      <c r="I2037" s="1265"/>
      <c r="J2037" s="1265"/>
      <c r="K2037" s="1265"/>
      <c r="L2037" s="1265"/>
      <c r="M2037" s="1265"/>
      <c r="N2037" s="1265"/>
      <c r="O2037" s="1266"/>
    </row>
    <row r="2038" spans="1:16" ht="42.75" customHeight="1">
      <c r="A2038" s="1084"/>
      <c r="B2038" s="49" t="s">
        <v>79</v>
      </c>
      <c r="C2038" s="1260" t="s">
        <v>58</v>
      </c>
      <c r="D2038" s="1261"/>
      <c r="E2038" s="1261"/>
      <c r="F2038" s="1262"/>
      <c r="G2038" s="486" t="s">
        <v>186</v>
      </c>
      <c r="H2038" s="1265">
        <f>VLOOKUP($A2029,'Class-9'!$B$9:$EX$108,9,0)</f>
        <v>0</v>
      </c>
      <c r="I2038" s="1265"/>
      <c r="J2038" s="1265"/>
      <c r="K2038" s="1265"/>
      <c r="L2038" s="1265"/>
      <c r="M2038" s="1265"/>
      <c r="N2038" s="1265"/>
      <c r="O2038" s="1266"/>
    </row>
    <row r="2039" spans="1:16" ht="42.75" customHeight="1">
      <c r="A2039" s="1084"/>
      <c r="B2039" s="49" t="s">
        <v>79</v>
      </c>
      <c r="C2039" s="1260" t="s">
        <v>59</v>
      </c>
      <c r="D2039" s="1261"/>
      <c r="E2039" s="1261"/>
      <c r="F2039" s="1262"/>
      <c r="G2039" s="486" t="s">
        <v>186</v>
      </c>
      <c r="H2039" s="1281" t="str">
        <f>CONCATENATE('Class-9'!$G$4,'Class-9'!$J$4)</f>
        <v>9(A)</v>
      </c>
      <c r="I2039" s="1265"/>
      <c r="J2039" s="1265"/>
      <c r="K2039" s="1265"/>
      <c r="L2039" s="1265"/>
      <c r="M2039" s="1265"/>
      <c r="N2039" s="1265"/>
      <c r="O2039" s="1266"/>
    </row>
    <row r="2040" spans="1:16" ht="42.75" customHeight="1" thickBot="1">
      <c r="A2040" s="1084"/>
      <c r="B2040" s="49" t="s">
        <v>79</v>
      </c>
      <c r="C2040" s="1282" t="s">
        <v>27</v>
      </c>
      <c r="D2040" s="1283"/>
      <c r="E2040" s="1283"/>
      <c r="F2040" s="1284"/>
      <c r="G2040" s="487" t="s">
        <v>186</v>
      </c>
      <c r="H2040" s="1285">
        <f>VLOOKUP($A2029,'Class-9'!$B$9:$EX$108,10,0)</f>
        <v>0</v>
      </c>
      <c r="I2040" s="1285"/>
      <c r="J2040" s="1285"/>
      <c r="K2040" s="1285"/>
      <c r="L2040" s="1285"/>
      <c r="M2040" s="1285"/>
      <c r="N2040" s="1285"/>
      <c r="O2040" s="1286"/>
    </row>
    <row r="2041" spans="1:16" ht="42.75" customHeight="1">
      <c r="A2041" s="1084"/>
      <c r="B2041" s="60" t="s">
        <v>79</v>
      </c>
      <c r="C2041" s="1287" t="s">
        <v>60</v>
      </c>
      <c r="D2041" s="1288"/>
      <c r="E2041" s="1267" t="s">
        <v>83</v>
      </c>
      <c r="F2041" s="1267" t="s">
        <v>84</v>
      </c>
      <c r="G2041" s="1274" t="s">
        <v>33</v>
      </c>
      <c r="H2041" s="1276" t="s">
        <v>61</v>
      </c>
      <c r="I2041" s="1276"/>
      <c r="J2041" s="1277"/>
      <c r="K2041" s="1278" t="s">
        <v>100</v>
      </c>
      <c r="L2041" s="1279"/>
      <c r="M2041" s="1280"/>
      <c r="N2041" s="1267" t="s">
        <v>91</v>
      </c>
      <c r="O2041" s="1269" t="s">
        <v>209</v>
      </c>
    </row>
    <row r="2042" spans="1:16" ht="42.75" customHeight="1">
      <c r="A2042" s="1084"/>
      <c r="B2042" s="60"/>
      <c r="C2042" s="1289"/>
      <c r="D2042" s="1290"/>
      <c r="E2042" s="1268"/>
      <c r="F2042" s="1268"/>
      <c r="G2042" s="1275"/>
      <c r="H2042" s="479" t="s">
        <v>32</v>
      </c>
      <c r="I2042" s="480" t="s">
        <v>199</v>
      </c>
      <c r="J2042" s="481" t="s">
        <v>33</v>
      </c>
      <c r="K2042" s="479" t="s">
        <v>32</v>
      </c>
      <c r="L2042" s="480" t="s">
        <v>199</v>
      </c>
      <c r="M2042" s="481" t="s">
        <v>33</v>
      </c>
      <c r="N2042" s="1268"/>
      <c r="O2042" s="1270"/>
    </row>
    <row r="2043" spans="1:16" ht="42.75" customHeight="1" thickBot="1">
      <c r="A2043" s="1084"/>
      <c r="B2043" s="60" t="s">
        <v>79</v>
      </c>
      <c r="C2043" s="1272" t="s">
        <v>62</v>
      </c>
      <c r="D2043" s="1273"/>
      <c r="E2043" s="346">
        <f>'Class-9'!$L$7</f>
        <v>20</v>
      </c>
      <c r="F2043" s="346">
        <f>'Class-9'!$M$7</f>
        <v>20</v>
      </c>
      <c r="G2043" s="348">
        <f>SUM(E2043:F2043)</f>
        <v>40</v>
      </c>
      <c r="H2043" s="346">
        <f>'Class-9'!$O$7</f>
        <v>48</v>
      </c>
      <c r="I2043" s="346">
        <f>'Class-9'!$P$7</f>
        <v>12</v>
      </c>
      <c r="J2043" s="348">
        <f>SUM(H2043:I2043)</f>
        <v>60</v>
      </c>
      <c r="K2043" s="346">
        <f>'Class-9'!$R$7</f>
        <v>80</v>
      </c>
      <c r="L2043" s="346">
        <f>'Class-9'!$S$7</f>
        <v>20</v>
      </c>
      <c r="M2043" s="348">
        <f>SUM(K2043:L2043)</f>
        <v>100</v>
      </c>
      <c r="N2043" s="191">
        <f>SUM(G2043,J2043,M2043)</f>
        <v>200</v>
      </c>
      <c r="O2043" s="1271"/>
    </row>
    <row r="2044" spans="1:16" ht="42.75" customHeight="1">
      <c r="A2044" s="1084"/>
      <c r="B2044" s="60" t="s">
        <v>79</v>
      </c>
      <c r="C2044" s="1141" t="str">
        <f>'Class-9'!$L$3</f>
        <v>HINDI</v>
      </c>
      <c r="D2044" s="1142"/>
      <c r="E2044" s="493">
        <f>IF($J2032="TC",0,IF($J2032="Nso",0,VLOOKUP($A2029,'Class-9'!$B$9:$EX$108,11,0)))</f>
        <v>0</v>
      </c>
      <c r="F2044" s="493">
        <f>IF($J2032="TC",0,IF($J2032="Nso",0,VLOOKUP($A2029,'Class-9'!$B$9:$EX$108,12,0)))</f>
        <v>0</v>
      </c>
      <c r="G2044" s="494">
        <f>E2044+F2044</f>
        <v>0</v>
      </c>
      <c r="H2044" s="493">
        <f>IF($J2032="TC",0,IF($J2032="Nso",0,VLOOKUP($A2029,'Class-9'!$B$9:$EX$108,14,0)))</f>
        <v>0</v>
      </c>
      <c r="I2044" s="493">
        <f>IF($J2032="TC",0,IF($J2032="Nso",0,VLOOKUP($A2029,'Class-9'!$B$9:$EX$108,15,0)))</f>
        <v>0</v>
      </c>
      <c r="J2044" s="494">
        <f>H2044+I2044</f>
        <v>0</v>
      </c>
      <c r="K2044" s="493">
        <f>IF($J2032="TC",0,IF($J2032="Nso",0,VLOOKUP($A2029,'Class-9'!$B$9:$EX$108,17,0)))</f>
        <v>0</v>
      </c>
      <c r="L2044" s="493">
        <f>IF($J2032="Nso",0,VLOOKUP($A2029,'Class-9'!$B$9:$EX$108,18,0))</f>
        <v>0</v>
      </c>
      <c r="M2044" s="494">
        <f>K2044+L2044</f>
        <v>0</v>
      </c>
      <c r="N2044" s="493">
        <f>G2044+J2044+M2044</f>
        <v>0</v>
      </c>
      <c r="O2044" s="495" t="str">
        <f>IF($J2032="TC",0,IF($J2032="Nso",0,VLOOKUP($A2029,'Class-9'!$B$9:$EX$108,24,0)))</f>
        <v/>
      </c>
    </row>
    <row r="2045" spans="1:16" ht="42.75" customHeight="1">
      <c r="A2045" s="1084"/>
      <c r="B2045" s="60" t="s">
        <v>79</v>
      </c>
      <c r="C2045" s="1143" t="str">
        <f>'Class-9'!$Z$3</f>
        <v>ENGLISH</v>
      </c>
      <c r="D2045" s="1144"/>
      <c r="E2045" s="493">
        <f>IF($J2032="TC",0,IF($J2032="Nso",0,VLOOKUP($A2029,'Class-9'!$B$9:$EX$108,25,0)))</f>
        <v>0</v>
      </c>
      <c r="F2045" s="493">
        <f>IF($J2032="TC",0,IF($J2032="Nso",0,VLOOKUP($A2029,'Class-9'!$B$9:$EX$108,26,0)))</f>
        <v>0</v>
      </c>
      <c r="G2045" s="496">
        <f t="shared" ref="G2045:G2049" si="208">E2045+F2045</f>
        <v>0</v>
      </c>
      <c r="H2045" s="497">
        <f>IF($J2032="TC",0,IF($J2032="Nso",0,VLOOKUP($A2029,'Class-9'!$B$9:$EX$108,28,0)))</f>
        <v>0</v>
      </c>
      <c r="I2045" s="493">
        <f>IF($J2032="TC",0,IF($J2032="Nso",0,VLOOKUP($A2029,'Class-9'!$B$9:$EX$108,29,0)))</f>
        <v>0</v>
      </c>
      <c r="J2045" s="496">
        <f t="shared" ref="J2045:J2049" si="209">H2045+I2045</f>
        <v>0</v>
      </c>
      <c r="K2045" s="493">
        <f>IF($J2032="TC",0,IF($J2032="Nso",0,VLOOKUP($A2029,'Class-9'!$B$9:$EX$108,31,0)))</f>
        <v>0</v>
      </c>
      <c r="L2045" s="493">
        <f>IF($J2032="Nso",0,VLOOKUP($A2029,'Class-9'!$B$9:$EX$108,32,0))</f>
        <v>0</v>
      </c>
      <c r="M2045" s="496">
        <f t="shared" ref="M2045:M2049" si="210">K2045+L2045</f>
        <v>0</v>
      </c>
      <c r="N2045" s="493">
        <f t="shared" ref="N2045:N2049" si="211">G2045+J2045+M2045</f>
        <v>0</v>
      </c>
      <c r="O2045" s="495" t="str">
        <f>IF($J2032="TC",0,IF($J2032="Nso",0,VLOOKUP($A2029,'Class-9'!$B$9:$EX$108,38,0)))</f>
        <v/>
      </c>
    </row>
    <row r="2046" spans="1:16" ht="42.75" customHeight="1">
      <c r="A2046" s="1084"/>
      <c r="B2046" s="60" t="s">
        <v>79</v>
      </c>
      <c r="C2046" s="1143" t="str">
        <f>'Class-9'!$AN$3</f>
        <v>SANSKRIT</v>
      </c>
      <c r="D2046" s="1144"/>
      <c r="E2046" s="493">
        <f>IF($J2032="TC",0,IF($J2032="Nso",0,VLOOKUP($A2029,'Class-9'!$B$9:$EX$108,39,0)))</f>
        <v>0</v>
      </c>
      <c r="F2046" s="493">
        <f>IF($J2032="TC",0,IF($J2032="TC",0,IF($J2032="Nso",0,VLOOKUP($A2029,'Class-9'!$B$9:$EX$108,40,0))))</f>
        <v>0</v>
      </c>
      <c r="G2046" s="496">
        <f t="shared" si="208"/>
        <v>0</v>
      </c>
      <c r="H2046" s="497">
        <f>IF($J2032="TC",0,IF($J2032="Nso",0,VLOOKUP($A2029,'Class-9'!$B$9:$EX$108,42,0)))</f>
        <v>0</v>
      </c>
      <c r="I2046" s="493">
        <f>IF($J2032="TC",0,IF($J2032="Nso",0,VLOOKUP($A2029,'Class-9'!$B$9:$EX$108,43,0)))</f>
        <v>0</v>
      </c>
      <c r="J2046" s="496">
        <f t="shared" si="209"/>
        <v>0</v>
      </c>
      <c r="K2046" s="493">
        <f>IF($J2032="TC",0,IF($J2032="Nso",0,VLOOKUP($A2029,'Class-9'!$B$9:$EX$108,45,0)))</f>
        <v>0</v>
      </c>
      <c r="L2046" s="493">
        <f>IF($J2032="Nso",0,VLOOKUP($A2029,'Class-9'!$B$9:$EX$108,46,0))</f>
        <v>0</v>
      </c>
      <c r="M2046" s="496">
        <f t="shared" si="210"/>
        <v>0</v>
      </c>
      <c r="N2046" s="493">
        <f t="shared" si="211"/>
        <v>0</v>
      </c>
      <c r="O2046" s="495" t="str">
        <f>IF($J2032="TC",0,IF($J2032="Nso",0,VLOOKUP($A2029,'Class-9'!$B$9:$EX$108,52,0)))</f>
        <v/>
      </c>
    </row>
    <row r="2047" spans="1:16" ht="42.75" customHeight="1">
      <c r="A2047" s="1084"/>
      <c r="B2047" s="60" t="s">
        <v>79</v>
      </c>
      <c r="C2047" s="1143" t="str">
        <f>'Class-9'!$BB$3</f>
        <v>SCIENCE</v>
      </c>
      <c r="D2047" s="1144"/>
      <c r="E2047" s="493">
        <f>IF($J2032="TC",0,IF($J2032="Nso",0,VLOOKUP($A2029,'Class-9'!$B$9:$EX$108,53,0)))</f>
        <v>0</v>
      </c>
      <c r="F2047" s="493">
        <f>IF($J2032="TC",0,IF($J2032="Nso",0,VLOOKUP($A2029,'Class-9'!$B$9:$EX$108,54,0)))</f>
        <v>0</v>
      </c>
      <c r="G2047" s="496">
        <f t="shared" si="208"/>
        <v>0</v>
      </c>
      <c r="H2047" s="497">
        <f>IF($J2032="TC",0,IF($J2032="Nso",0,VLOOKUP($A2029,'Class-9'!$B$9:$EX$108,56,0)))</f>
        <v>0</v>
      </c>
      <c r="I2047" s="493">
        <f>IF($J2032="TC",0,IF($J2032="Nso",0,VLOOKUP($A2029,'Class-9'!$B$9:$EX$108,57,0)))</f>
        <v>0</v>
      </c>
      <c r="J2047" s="496">
        <f t="shared" si="209"/>
        <v>0</v>
      </c>
      <c r="K2047" s="493">
        <f>IF($J2032="TC",0,IF($J2032="Nso",0,VLOOKUP($A2029,'Class-9'!$B$9:$EX$108,59,0)))</f>
        <v>0</v>
      </c>
      <c r="L2047" s="493">
        <f>IF($J2032="Nso",0,VLOOKUP($A2029,'Class-9'!$B$9:$EX$108,60,0))</f>
        <v>0</v>
      </c>
      <c r="M2047" s="496">
        <f t="shared" si="210"/>
        <v>0</v>
      </c>
      <c r="N2047" s="493">
        <f t="shared" si="211"/>
        <v>0</v>
      </c>
      <c r="O2047" s="495" t="str">
        <f>IF($J2032="TC",0,IF($J2032="Nso",0,VLOOKUP($A2029,'Class-9'!$B$9:$EX$108,66,0)))</f>
        <v/>
      </c>
    </row>
    <row r="2048" spans="1:16" ht="42.75" customHeight="1">
      <c r="A2048" s="1084"/>
      <c r="B2048" s="60" t="s">
        <v>79</v>
      </c>
      <c r="C2048" s="1143" t="str">
        <f>'Class-9'!$BP$3</f>
        <v>MATHEMATICS</v>
      </c>
      <c r="D2048" s="1144"/>
      <c r="E2048" s="493">
        <f>IF($J2032="TC",0,IF($J2032="Nso",0,VLOOKUP($A2029,'Class-9'!$B$9:$EX$108,67,0)))</f>
        <v>0</v>
      </c>
      <c r="F2048" s="493">
        <f>IF($J2032="TC",0,IF($J2032="Nso",0,VLOOKUP($A2029,'Class-9'!$B$9:$EX$108,68,0)))</f>
        <v>0</v>
      </c>
      <c r="G2048" s="496">
        <f t="shared" si="208"/>
        <v>0</v>
      </c>
      <c r="H2048" s="497">
        <f>IF($J2032="TC",0,IF($J2032="Nso",0,VLOOKUP($A2029,'Class-9'!$B$9:$EX$108,70,0)))</f>
        <v>0</v>
      </c>
      <c r="I2048" s="493">
        <f>IF($J2032="TC",0,IF($J2032="Nso",0,VLOOKUP($A2029,'Class-9'!$B$9:$EX$108,71,0)))</f>
        <v>0</v>
      </c>
      <c r="J2048" s="496">
        <f t="shared" si="209"/>
        <v>0</v>
      </c>
      <c r="K2048" s="493">
        <f>IF($J2032="TC",0,IF($J2032="Nso",0,VLOOKUP($A2029,'Class-9'!$B$9:$EX$108,73,0)))</f>
        <v>0</v>
      </c>
      <c r="L2048" s="493">
        <f>IF($J2032="Nso",0,VLOOKUP($A2029,'Class-9'!$B$9:$EX$108,74,0))</f>
        <v>0</v>
      </c>
      <c r="M2048" s="496">
        <f t="shared" si="210"/>
        <v>0</v>
      </c>
      <c r="N2048" s="493">
        <f t="shared" si="211"/>
        <v>0</v>
      </c>
      <c r="O2048" s="495" t="str">
        <f>IF($J2032="TC",0,IF($J2032="Nso",0,VLOOKUP($A2029,'Class-9'!$B$9:$EX$108,80,0)))</f>
        <v/>
      </c>
    </row>
    <row r="2049" spans="1:15" ht="42.75" customHeight="1" thickBot="1">
      <c r="A2049" s="1084"/>
      <c r="B2049" s="60" t="s">
        <v>79</v>
      </c>
      <c r="C2049" s="1117" t="str">
        <f>'Class-9'!$CD$3</f>
        <v>SOCIAL SCIENCE</v>
      </c>
      <c r="D2049" s="1118"/>
      <c r="E2049" s="493">
        <f>IF($J2032="TC",0,IF($J2032="Nso",0,VLOOKUP($A2029,'Class-9'!$B$9:$EX$108,81,0)))</f>
        <v>0</v>
      </c>
      <c r="F2049" s="493">
        <f>IF($J2032="TC",0,IF($J2032="Nso",0,VLOOKUP($A2029,'Class-9'!$B$9:$EX$108,82,0)))</f>
        <v>0</v>
      </c>
      <c r="G2049" s="498">
        <f t="shared" si="208"/>
        <v>0</v>
      </c>
      <c r="H2049" s="499">
        <f>IF($J2032="TC",0,IF($J2032="Nso",0,VLOOKUP($A2029,'Class-9'!$B$9:$EX$108,84,0)))</f>
        <v>0</v>
      </c>
      <c r="I2049" s="493">
        <f>IF($J2032="TC",0,IF($J2032="Nso",0,VLOOKUP($A2029,'Class-9'!$B$9:$EX$108,85,0)))</f>
        <v>0</v>
      </c>
      <c r="J2049" s="498">
        <f t="shared" si="209"/>
        <v>0</v>
      </c>
      <c r="K2049" s="493">
        <f>IF($J2032="TC",0,IF($J2032="Nso",0,VLOOKUP($A2029,'Class-9'!$B$9:$EX$108,87,0)))</f>
        <v>0</v>
      </c>
      <c r="L2049" s="493">
        <f>IF($J2032="Nso",0,VLOOKUP($A2029,'Class-9'!$B$9:$EX$108,88,0))</f>
        <v>0</v>
      </c>
      <c r="M2049" s="498">
        <f t="shared" si="210"/>
        <v>0</v>
      </c>
      <c r="N2049" s="493">
        <f t="shared" si="211"/>
        <v>0</v>
      </c>
      <c r="O2049" s="495" t="str">
        <f>IF($J2032="TC",0,IF($J2032="Nso",0,VLOOKUP($A2029,'Class-9'!$B$9:$EX$108,94,0)))</f>
        <v/>
      </c>
    </row>
    <row r="2050" spans="1:15" ht="36" customHeight="1">
      <c r="A2050" s="1084"/>
      <c r="B2050" s="60" t="s">
        <v>79</v>
      </c>
      <c r="C2050" s="1119" t="s">
        <v>92</v>
      </c>
      <c r="D2050" s="1120"/>
      <c r="E2050" s="1121"/>
      <c r="F2050" s="1125" t="s">
        <v>93</v>
      </c>
      <c r="G2050" s="1126"/>
      <c r="H2050" s="1127" t="s">
        <v>94</v>
      </c>
      <c r="I2050" s="1128"/>
      <c r="J2050" s="1129" t="s">
        <v>47</v>
      </c>
      <c r="K2050" s="1130"/>
      <c r="L2050" s="350" t="s">
        <v>114</v>
      </c>
      <c r="M2050" s="1131" t="s">
        <v>45</v>
      </c>
      <c r="N2050" s="1132"/>
      <c r="O2050" s="61" t="s">
        <v>49</v>
      </c>
    </row>
    <row r="2051" spans="1:15" ht="36" customHeight="1" thickBot="1">
      <c r="A2051" s="1084"/>
      <c r="B2051" s="60" t="s">
        <v>79</v>
      </c>
      <c r="C2051" s="1122"/>
      <c r="D2051" s="1123"/>
      <c r="E2051" s="1124"/>
      <c r="F2051" s="1133">
        <f>IF($J2032="TC",0,IF($J2032="Nso",0,VLOOKUP($A2029,'Class-9'!$B$9:$EX$108,146,0)))</f>
        <v>0</v>
      </c>
      <c r="G2051" s="1134"/>
      <c r="H2051" s="1133">
        <f>IF($J2032="TC",0,IF($J2032="Nso",0,VLOOKUP($A2029,'Class-9'!$B$9:$EX$108,147,0)))</f>
        <v>0</v>
      </c>
      <c r="I2051" s="1134"/>
      <c r="J2051" s="1135">
        <f>IF($J2032="TC",0,IF($J2032="Nso",0,VLOOKUP($A2029,'Class-9'!$B$9:$EX$108,148,0)))</f>
        <v>0</v>
      </c>
      <c r="K2051" s="1136"/>
      <c r="L2051" s="349" t="str">
        <f>IF($J2032="TC",0,IF($J2032="Nso",0,VLOOKUP($A2029,'Class-9'!$B$9:$EX$108,149,0)))</f>
        <v/>
      </c>
      <c r="M2051" s="1137" t="str">
        <f>IF($J2032="TC","TC",IF($J2032="Nso","NSO",VLOOKUP($A2029,'Class-9'!$B$9:$EX$108,150,0)))</f>
        <v/>
      </c>
      <c r="N2051" s="1138"/>
      <c r="O2051" s="123" t="str">
        <f>IF($J2032="Nso",0,VLOOKUP($A2029,'Class-9'!$B$9:$EX$108,152,0))</f>
        <v/>
      </c>
    </row>
    <row r="2052" spans="1:15" ht="36" customHeight="1">
      <c r="A2052" s="1084"/>
      <c r="B2052" s="60" t="s">
        <v>79</v>
      </c>
      <c r="C2052" s="1186" t="s">
        <v>65</v>
      </c>
      <c r="D2052" s="1187"/>
      <c r="E2052" s="1187"/>
      <c r="F2052" s="1187"/>
      <c r="G2052" s="1187"/>
      <c r="H2052" s="1188"/>
      <c r="I2052" s="1189" t="s">
        <v>66</v>
      </c>
      <c r="J2052" s="1190"/>
      <c r="K2052" s="1190"/>
      <c r="L2052" s="124">
        <f>VLOOKUP($A2029,'Class-9'!$B$9:$EX$108,143,0)</f>
        <v>0</v>
      </c>
      <c r="M2052" s="1191" t="s">
        <v>126</v>
      </c>
      <c r="N2052" s="1192"/>
      <c r="O2052" s="1193"/>
    </row>
    <row r="2053" spans="1:15" ht="36" customHeight="1" thickBot="1">
      <c r="A2053" s="1084"/>
      <c r="B2053" s="60" t="s">
        <v>79</v>
      </c>
      <c r="C2053" s="1194" t="s">
        <v>60</v>
      </c>
      <c r="D2053" s="1195"/>
      <c r="E2053" s="1195"/>
      <c r="F2053" s="1196" t="s">
        <v>197</v>
      </c>
      <c r="G2053" s="1196"/>
      <c r="H2053" s="351" t="s">
        <v>53</v>
      </c>
      <c r="I2053" s="1197" t="s">
        <v>67</v>
      </c>
      <c r="J2053" s="1198"/>
      <c r="K2053" s="1198"/>
      <c r="L2053" s="174">
        <f>VLOOKUP($A2029,'Class-9'!$B$9:$EX$108,144,0)</f>
        <v>0</v>
      </c>
      <c r="M2053" s="1199" t="str">
        <f>IF($J2032="TC",0,IF($J2032="Nso",0,VLOOKUP($A2029,'Class-9'!$B$9:$EX$108,145,0)))</f>
        <v/>
      </c>
      <c r="N2053" s="1200"/>
      <c r="O2053" s="1201"/>
    </row>
    <row r="2054" spans="1:15" ht="36" customHeight="1">
      <c r="A2054" s="1084"/>
      <c r="B2054" s="60" t="s">
        <v>79</v>
      </c>
      <c r="C2054" s="1194"/>
      <c r="D2054" s="1195"/>
      <c r="E2054" s="1195"/>
      <c r="F2054" s="1196"/>
      <c r="G2054" s="1196"/>
      <c r="H2054" s="490" t="s">
        <v>203</v>
      </c>
      <c r="I2054" s="1202" t="s">
        <v>68</v>
      </c>
      <c r="J2054" s="1203"/>
      <c r="K2054" s="1203"/>
      <c r="L2054" s="1204">
        <f>IF($J2032="TC","Transferred",IF($J2032="Nso","NameSeparated",VLOOKUP($A2029,'Class-9'!$B$9:$EX$108,153,0)))</f>
        <v>0</v>
      </c>
      <c r="M2054" s="1204"/>
      <c r="N2054" s="1204"/>
      <c r="O2054" s="1205"/>
    </row>
    <row r="2055" spans="1:15" s="489" customFormat="1" ht="28.5" customHeight="1">
      <c r="A2055" s="1084"/>
      <c r="B2055" s="488" t="s">
        <v>79</v>
      </c>
      <c r="C2055" s="1242" t="str">
        <f>'Class-9'!$CR$3</f>
        <v>Foundation Of Information Tech.</v>
      </c>
      <c r="D2055" s="1243"/>
      <c r="E2055" s="1244"/>
      <c r="F2055" s="1245" t="str">
        <f>IF($J2032="TC",0,IF($J2032="Nso",0,VLOOKUP($A2029,'Class-9'!$B$9:$GA$108,170,0)))</f>
        <v>0/200</v>
      </c>
      <c r="G2055" s="1245"/>
      <c r="H2055" s="491">
        <f>IF($J2032="TC",0,IF($J2032="Nso",0,VLOOKUP($A2029,'Class-9'!$B$9:$GA$108,106,0)))</f>
        <v>0</v>
      </c>
      <c r="I2055" s="1170" t="s">
        <v>81</v>
      </c>
      <c r="J2055" s="1171"/>
      <c r="K2055" s="1171"/>
      <c r="L2055" s="1172">
        <f>'Class-9'!$T$2</f>
        <v>44676</v>
      </c>
      <c r="M2055" s="1173"/>
      <c r="N2055" s="1173"/>
      <c r="O2055" s="1174"/>
    </row>
    <row r="2056" spans="1:15" s="489" customFormat="1" ht="28.5" customHeight="1">
      <c r="A2056" s="1084"/>
      <c r="B2056" s="488" t="s">
        <v>79</v>
      </c>
      <c r="C2056" s="1175" t="str">
        <f>'Class-9'!$DD$3</f>
        <v>Health &amp; Phy. Edu.</v>
      </c>
      <c r="D2056" s="1169"/>
      <c r="E2056" s="1169"/>
      <c r="F2056" s="1263" t="str">
        <f>IF($J2032="TC",0,IF($J2032="Nso",0,VLOOKUP($A2029,'Class-9'!$B$9:$GA$108,174,0)))</f>
        <v>0/200</v>
      </c>
      <c r="G2056" s="1264"/>
      <c r="H2056" s="491">
        <f>IF($J2032="TC",0,IF($J2032="Nso",0,VLOOKUP($A2029,'Class-9'!$B$9:$GA$108,118,0)))</f>
        <v>0</v>
      </c>
      <c r="I2056" s="1178"/>
      <c r="J2056" s="1179"/>
      <c r="K2056" s="1179"/>
      <c r="L2056" s="1179"/>
      <c r="M2056" s="1179"/>
      <c r="N2056" s="1179"/>
      <c r="O2056" s="1180"/>
    </row>
    <row r="2057" spans="1:15" s="489" customFormat="1" ht="28.5" customHeight="1">
      <c r="A2057" s="1084"/>
      <c r="B2057" s="488" t="s">
        <v>79</v>
      </c>
      <c r="C2057" s="1184" t="str">
        <f>'Class-9'!$DP$3</f>
        <v>S.U.P.W.</v>
      </c>
      <c r="D2057" s="1185"/>
      <c r="E2057" s="1185"/>
      <c r="F2057" s="1263" t="str">
        <f>IF($J2032="TC",0,IF($J2032="Nso",0,VLOOKUP($A2029,'Class-9'!$B$9:$GA$108,178,0)))</f>
        <v>0/100</v>
      </c>
      <c r="G2057" s="1264"/>
      <c r="H2057" s="491">
        <f>IF($J2032="TC",0,IF($J2032="Nso",0,VLOOKUP($A2029,'Class-9'!$B$9:$GA$108,124,0)))</f>
        <v>0</v>
      </c>
      <c r="I2057" s="1181"/>
      <c r="J2057" s="1182"/>
      <c r="K2057" s="1182"/>
      <c r="L2057" s="1182"/>
      <c r="M2057" s="1182"/>
      <c r="N2057" s="1182"/>
      <c r="O2057" s="1183"/>
    </row>
    <row r="2058" spans="1:15" s="489" customFormat="1" ht="28.5" customHeight="1">
      <c r="A2058" s="1084"/>
      <c r="B2058" s="488"/>
      <c r="C2058" s="1184" t="str">
        <f>'Class-9'!$DV$3</f>
        <v>ART EDUCATION</v>
      </c>
      <c r="D2058" s="1185"/>
      <c r="E2058" s="1185"/>
      <c r="F2058" s="1263" t="str">
        <f>IF($J2031="TC",0,IF($J2031="Nso",0,VLOOKUP($A2029,'Class-9'!$B$9:$GA$108,182,0)))</f>
        <v>0/100</v>
      </c>
      <c r="G2058" s="1264"/>
      <c r="H2058" s="491">
        <f>IF($J2031="TC",0,IF($J2031="Nso",0,VLOOKUP($A2029,'Class-9'!$B$9:$GA$108,130,0)))</f>
        <v>0</v>
      </c>
      <c r="I2058" s="1237" t="s">
        <v>95</v>
      </c>
      <c r="J2058" s="1221"/>
      <c r="K2058" s="1221"/>
      <c r="L2058" s="1221"/>
      <c r="M2058" s="1221"/>
      <c r="N2058" s="1221"/>
      <c r="O2058" s="1222"/>
    </row>
    <row r="2059" spans="1:15" s="489" customFormat="1" ht="28.5" customHeight="1" thickBot="1">
      <c r="A2059" s="1084"/>
      <c r="B2059" s="488" t="s">
        <v>79</v>
      </c>
      <c r="C2059" s="1238" t="str">
        <f>'Class-9'!$EB$3</f>
        <v>H &amp; C RAJ</v>
      </c>
      <c r="D2059" s="1239"/>
      <c r="E2059" s="1239"/>
      <c r="F2059" s="1251" t="str">
        <f>IF($J2032="TC",0,IF($J2032="Nso",0,VLOOKUP($A2029,'Class-9'!$B$9:$GZ$108,186,0)))</f>
        <v>0/200</v>
      </c>
      <c r="G2059" s="1252"/>
      <c r="H2059" s="492">
        <f>IF($J2032="TC",0,IF($J2032="Nso",0,VLOOKUP($A2029,'Class-9'!$B$9:$GAZ$108,142,0)))</f>
        <v>0</v>
      </c>
      <c r="I2059" s="1237" t="s">
        <v>74</v>
      </c>
      <c r="J2059" s="1221"/>
      <c r="K2059" s="1221"/>
      <c r="L2059" s="1221"/>
      <c r="M2059" s="1221"/>
      <c r="N2059" s="1221"/>
      <c r="O2059" s="1222"/>
    </row>
    <row r="2060" spans="1:15" ht="28.5" customHeight="1">
      <c r="A2060" s="1084"/>
      <c r="B2060" s="49" t="s">
        <v>79</v>
      </c>
      <c r="C2060" s="1209" t="s">
        <v>205</v>
      </c>
      <c r="D2060" s="1210"/>
      <c r="E2060" s="1211"/>
      <c r="F2060" s="1253" t="s">
        <v>206</v>
      </c>
      <c r="G2060" s="1254"/>
      <c r="H2060" s="500" t="s">
        <v>34</v>
      </c>
      <c r="I2060" s="1220" t="s">
        <v>75</v>
      </c>
      <c r="J2060" s="1221"/>
      <c r="K2060" s="1221"/>
      <c r="L2060" s="1221"/>
      <c r="M2060" s="1221"/>
      <c r="N2060" s="1221"/>
      <c r="O2060" s="1222"/>
    </row>
    <row r="2061" spans="1:15" ht="28.5" customHeight="1">
      <c r="A2061" s="1084"/>
      <c r="B2061" s="49" t="s">
        <v>79</v>
      </c>
      <c r="C2061" s="1212"/>
      <c r="D2061" s="1213"/>
      <c r="E2061" s="1214"/>
      <c r="F2061" s="1246" t="s">
        <v>207</v>
      </c>
      <c r="G2061" s="1247"/>
      <c r="H2061" s="501" t="s">
        <v>204</v>
      </c>
      <c r="I2061" s="1225" t="s">
        <v>76</v>
      </c>
      <c r="J2061" s="1226"/>
      <c r="K2061" s="1226"/>
      <c r="L2061" s="1226"/>
      <c r="M2061" s="1226"/>
      <c r="N2061" s="1226"/>
      <c r="O2061" s="1227"/>
    </row>
    <row r="2062" spans="1:15" ht="28.5" customHeight="1">
      <c r="A2062" s="1084"/>
      <c r="B2062" s="49" t="s">
        <v>79</v>
      </c>
      <c r="C2062" s="1212"/>
      <c r="D2062" s="1213"/>
      <c r="E2062" s="1214"/>
      <c r="F2062" s="1246" t="s">
        <v>211</v>
      </c>
      <c r="G2062" s="1247"/>
      <c r="H2062" s="501" t="s">
        <v>69</v>
      </c>
      <c r="I2062" s="1228"/>
      <c r="J2062" s="1229"/>
      <c r="K2062" s="1229"/>
      <c r="L2062" s="1229"/>
      <c r="M2062" s="1229"/>
      <c r="N2062" s="1229"/>
      <c r="O2062" s="1230"/>
    </row>
    <row r="2063" spans="1:15" ht="28.5" customHeight="1">
      <c r="A2063" s="1084"/>
      <c r="B2063" s="49" t="s">
        <v>79</v>
      </c>
      <c r="C2063" s="1212"/>
      <c r="D2063" s="1213"/>
      <c r="E2063" s="1214"/>
      <c r="F2063" s="1246" t="s">
        <v>212</v>
      </c>
      <c r="G2063" s="1247"/>
      <c r="H2063" s="501" t="s">
        <v>70</v>
      </c>
      <c r="I2063" s="1228"/>
      <c r="J2063" s="1229"/>
      <c r="K2063" s="1229"/>
      <c r="L2063" s="1229"/>
      <c r="M2063" s="1229"/>
      <c r="N2063" s="1229"/>
      <c r="O2063" s="1230"/>
    </row>
    <row r="2064" spans="1:15" ht="28.5" customHeight="1">
      <c r="A2064" s="1084"/>
      <c r="B2064" s="49" t="s">
        <v>79</v>
      </c>
      <c r="C2064" s="1212"/>
      <c r="D2064" s="1213"/>
      <c r="E2064" s="1214"/>
      <c r="F2064" s="1246" t="s">
        <v>125</v>
      </c>
      <c r="G2064" s="1247"/>
      <c r="H2064" s="501" t="s">
        <v>72</v>
      </c>
      <c r="I2064" s="1231" t="s">
        <v>96</v>
      </c>
      <c r="J2064" s="1232"/>
      <c r="K2064" s="1232"/>
      <c r="L2064" s="1232"/>
      <c r="M2064" s="1232"/>
      <c r="N2064" s="1232"/>
      <c r="O2064" s="1233"/>
    </row>
    <row r="2065" spans="1:16" ht="28.5" customHeight="1" thickBot="1">
      <c r="A2065" s="1084"/>
      <c r="B2065" s="62" t="s">
        <v>79</v>
      </c>
      <c r="C2065" s="1215"/>
      <c r="D2065" s="1216"/>
      <c r="E2065" s="1217"/>
      <c r="F2065" s="1248" t="s">
        <v>208</v>
      </c>
      <c r="G2065" s="1249"/>
      <c r="H2065" s="502" t="s">
        <v>71</v>
      </c>
      <c r="I2065" s="1234"/>
      <c r="J2065" s="1235"/>
      <c r="K2065" s="1235"/>
      <c r="L2065" s="1235"/>
      <c r="M2065" s="1235"/>
      <c r="N2065" s="1235"/>
      <c r="O2065" s="1236"/>
    </row>
    <row r="2066" spans="1:16" ht="117.75" customHeight="1" thickTop="1">
      <c r="A2066" s="1250"/>
      <c r="B2066" s="1250"/>
      <c r="C2066" s="1250"/>
      <c r="D2066" s="1250"/>
      <c r="E2066" s="1250"/>
      <c r="F2066" s="1250"/>
      <c r="G2066" s="1250"/>
      <c r="H2066" s="1250"/>
      <c r="I2066" s="1250"/>
      <c r="J2066" s="1250"/>
      <c r="K2066" s="1250"/>
      <c r="L2066" s="1250"/>
      <c r="M2066" s="1250"/>
      <c r="N2066" s="1250"/>
      <c r="O2066" s="1250"/>
    </row>
    <row r="2067" spans="1:16">
      <c r="B2067" s="505"/>
      <c r="C2067" s="506"/>
      <c r="D2067" s="506"/>
      <c r="E2067" s="506"/>
      <c r="F2067" s="506"/>
      <c r="G2067" s="506"/>
      <c r="H2067" s="506"/>
      <c r="I2067" s="506"/>
      <c r="J2067" s="506"/>
      <c r="K2067" s="506"/>
      <c r="L2067" s="506"/>
      <c r="M2067" s="506"/>
      <c r="N2067" s="506"/>
      <c r="O2067" s="506"/>
    </row>
    <row r="2068" spans="1:16" ht="24.75" customHeight="1" thickBot="1">
      <c r="A2068" s="504">
        <f>A2029+1</f>
        <v>54</v>
      </c>
      <c r="B2068" s="1083" t="s">
        <v>56</v>
      </c>
      <c r="C2068" s="1083"/>
      <c r="D2068" s="1083"/>
      <c r="E2068" s="1083"/>
      <c r="F2068" s="1083"/>
      <c r="G2068" s="1083"/>
      <c r="H2068" s="1083"/>
      <c r="I2068" s="1083"/>
      <c r="J2068" s="1083"/>
      <c r="K2068" s="1083"/>
      <c r="L2068" s="1083"/>
      <c r="M2068" s="1083"/>
      <c r="N2068" s="1083"/>
      <c r="O2068" s="1083"/>
    </row>
    <row r="2069" spans="1:16" ht="68.25" customHeight="1" thickTop="1">
      <c r="A2069" s="1084"/>
      <c r="B2069" s="1085"/>
      <c r="C2069" s="1086"/>
      <c r="D2069" s="1089" t="str">
        <f>Master!$E$8</f>
        <v>Govt. Sr. Secondary School Raimalwada</v>
      </c>
      <c r="E2069" s="1090"/>
      <c r="F2069" s="1090"/>
      <c r="G2069" s="1090"/>
      <c r="H2069" s="1090"/>
      <c r="I2069" s="1090"/>
      <c r="J2069" s="1090"/>
      <c r="K2069" s="1090"/>
      <c r="L2069" s="1090"/>
      <c r="M2069" s="1090"/>
      <c r="N2069" s="1090"/>
      <c r="O2069" s="1091"/>
    </row>
    <row r="2070" spans="1:16" ht="36" customHeight="1" thickBot="1">
      <c r="A2070" s="1084"/>
      <c r="B2070" s="1087"/>
      <c r="C2070" s="1088"/>
      <c r="D2070" s="1092" t="str">
        <f>Master!$E$11</f>
        <v>P.S.-Bapini (Jodhpur)</v>
      </c>
      <c r="E2070" s="1093"/>
      <c r="F2070" s="1093"/>
      <c r="G2070" s="1093"/>
      <c r="H2070" s="1093"/>
      <c r="I2070" s="1093"/>
      <c r="J2070" s="1093"/>
      <c r="K2070" s="1093"/>
      <c r="L2070" s="1093"/>
      <c r="M2070" s="1093"/>
      <c r="N2070" s="1093"/>
      <c r="O2070" s="1094"/>
    </row>
    <row r="2071" spans="1:16" ht="36" customHeight="1">
      <c r="A2071" s="1084"/>
      <c r="B2071" s="352"/>
      <c r="C2071" s="1095" t="s">
        <v>188</v>
      </c>
      <c r="D2071" s="1096"/>
      <c r="E2071" s="1096"/>
      <c r="F2071" s="1096"/>
      <c r="G2071" s="1097"/>
      <c r="H2071" s="1104" t="s">
        <v>161</v>
      </c>
      <c r="I2071" s="1104"/>
      <c r="J2071" s="1107">
        <f>VLOOKUP($A2068,'Class-9'!$B$9:$K$108,6)</f>
        <v>0</v>
      </c>
      <c r="K2071" s="1108"/>
      <c r="L2071" s="1113" t="s">
        <v>77</v>
      </c>
      <c r="M2071" s="1114"/>
      <c r="N2071" s="1115" t="str">
        <f>Master!$E$14</f>
        <v>08151106901</v>
      </c>
      <c r="O2071" s="1116"/>
    </row>
    <row r="2072" spans="1:16" ht="36" customHeight="1">
      <c r="A2072" s="1084"/>
      <c r="B2072" s="47"/>
      <c r="C2072" s="1098"/>
      <c r="D2072" s="1099"/>
      <c r="E2072" s="1099"/>
      <c r="F2072" s="1099"/>
      <c r="G2072" s="1100"/>
      <c r="H2072" s="1105"/>
      <c r="I2072" s="1105"/>
      <c r="J2072" s="1109"/>
      <c r="K2072" s="1110"/>
      <c r="L2072" s="1071" t="s">
        <v>73</v>
      </c>
      <c r="M2072" s="1072"/>
      <c r="N2072" s="1072"/>
      <c r="O2072" s="1073"/>
      <c r="P2072" s="165" t="s">
        <v>196</v>
      </c>
    </row>
    <row r="2073" spans="1:16" ht="36" customHeight="1" thickBot="1">
      <c r="A2073" s="1084"/>
      <c r="B2073" s="47"/>
      <c r="C2073" s="1101"/>
      <c r="D2073" s="1102"/>
      <c r="E2073" s="1102"/>
      <c r="F2073" s="1102"/>
      <c r="G2073" s="1103"/>
      <c r="H2073" s="1106"/>
      <c r="I2073" s="1106"/>
      <c r="J2073" s="1111"/>
      <c r="K2073" s="1112"/>
      <c r="L2073" s="1074" t="s">
        <v>57</v>
      </c>
      <c r="M2073" s="1075"/>
      <c r="N2073" s="1076" t="str">
        <f>Master!$E$6</f>
        <v>2021-22</v>
      </c>
      <c r="O2073" s="1077"/>
    </row>
    <row r="2074" spans="1:16" ht="42.75" customHeight="1">
      <c r="A2074" s="1084"/>
      <c r="B2074" s="49" t="s">
        <v>79</v>
      </c>
      <c r="C2074" s="1255" t="s">
        <v>22</v>
      </c>
      <c r="D2074" s="1256"/>
      <c r="E2074" s="1256"/>
      <c r="F2074" s="1257"/>
      <c r="G2074" s="485" t="s">
        <v>186</v>
      </c>
      <c r="H2074" s="1258">
        <f>VLOOKUP($A2068,'Class-9'!$B$9:$EX$108,4,0)</f>
        <v>0</v>
      </c>
      <c r="I2074" s="1258"/>
      <c r="J2074" s="1258"/>
      <c r="K2074" s="1258"/>
      <c r="L2074" s="1258"/>
      <c r="M2074" s="1258"/>
      <c r="N2074" s="1258"/>
      <c r="O2074" s="1259"/>
    </row>
    <row r="2075" spans="1:16" ht="42.75" customHeight="1">
      <c r="A2075" s="1084"/>
      <c r="B2075" s="49" t="s">
        <v>79</v>
      </c>
      <c r="C2075" s="1260" t="s">
        <v>24</v>
      </c>
      <c r="D2075" s="1261"/>
      <c r="E2075" s="1261"/>
      <c r="F2075" s="1262"/>
      <c r="G2075" s="486" t="s">
        <v>186</v>
      </c>
      <c r="H2075" s="1265">
        <f>VLOOKUP($A2068,'Class-9'!$B$9:$EX$108,7,0)</f>
        <v>0</v>
      </c>
      <c r="I2075" s="1265"/>
      <c r="J2075" s="1265"/>
      <c r="K2075" s="1265"/>
      <c r="L2075" s="1265"/>
      <c r="M2075" s="1265"/>
      <c r="N2075" s="1265"/>
      <c r="O2075" s="1266"/>
    </row>
    <row r="2076" spans="1:16" ht="42.75" customHeight="1">
      <c r="A2076" s="1084"/>
      <c r="B2076" s="49" t="s">
        <v>79</v>
      </c>
      <c r="C2076" s="1260" t="s">
        <v>25</v>
      </c>
      <c r="D2076" s="1261"/>
      <c r="E2076" s="1261"/>
      <c r="F2076" s="1262"/>
      <c r="G2076" s="486" t="s">
        <v>186</v>
      </c>
      <c r="H2076" s="1265">
        <f>VLOOKUP($A2068,'Class-9'!$B$9:$EX$108,8,0)</f>
        <v>0</v>
      </c>
      <c r="I2076" s="1265"/>
      <c r="J2076" s="1265"/>
      <c r="K2076" s="1265"/>
      <c r="L2076" s="1265"/>
      <c r="M2076" s="1265"/>
      <c r="N2076" s="1265"/>
      <c r="O2076" s="1266"/>
    </row>
    <row r="2077" spans="1:16" ht="42.75" customHeight="1">
      <c r="A2077" s="1084"/>
      <c r="B2077" s="49" t="s">
        <v>79</v>
      </c>
      <c r="C2077" s="1260" t="s">
        <v>58</v>
      </c>
      <c r="D2077" s="1261"/>
      <c r="E2077" s="1261"/>
      <c r="F2077" s="1262"/>
      <c r="G2077" s="486" t="s">
        <v>186</v>
      </c>
      <c r="H2077" s="1265">
        <f>VLOOKUP($A2068,'Class-9'!$B$9:$EX$108,9,0)</f>
        <v>0</v>
      </c>
      <c r="I2077" s="1265"/>
      <c r="J2077" s="1265"/>
      <c r="K2077" s="1265"/>
      <c r="L2077" s="1265"/>
      <c r="M2077" s="1265"/>
      <c r="N2077" s="1265"/>
      <c r="O2077" s="1266"/>
    </row>
    <row r="2078" spans="1:16" ht="42.75" customHeight="1">
      <c r="A2078" s="1084"/>
      <c r="B2078" s="49" t="s">
        <v>79</v>
      </c>
      <c r="C2078" s="1260" t="s">
        <v>59</v>
      </c>
      <c r="D2078" s="1261"/>
      <c r="E2078" s="1261"/>
      <c r="F2078" s="1262"/>
      <c r="G2078" s="486" t="s">
        <v>186</v>
      </c>
      <c r="H2078" s="1281" t="str">
        <f>CONCATENATE('Class-9'!$G$4,'Class-9'!$J$4)</f>
        <v>9(A)</v>
      </c>
      <c r="I2078" s="1265"/>
      <c r="J2078" s="1265"/>
      <c r="K2078" s="1265"/>
      <c r="L2078" s="1265"/>
      <c r="M2078" s="1265"/>
      <c r="N2078" s="1265"/>
      <c r="O2078" s="1266"/>
    </row>
    <row r="2079" spans="1:16" ht="42.75" customHeight="1" thickBot="1">
      <c r="A2079" s="1084"/>
      <c r="B2079" s="49" t="s">
        <v>79</v>
      </c>
      <c r="C2079" s="1282" t="s">
        <v>27</v>
      </c>
      <c r="D2079" s="1283"/>
      <c r="E2079" s="1283"/>
      <c r="F2079" s="1284"/>
      <c r="G2079" s="487" t="s">
        <v>186</v>
      </c>
      <c r="H2079" s="1285">
        <f>VLOOKUP($A2068,'Class-9'!$B$9:$EX$108,10,0)</f>
        <v>0</v>
      </c>
      <c r="I2079" s="1285"/>
      <c r="J2079" s="1285"/>
      <c r="K2079" s="1285"/>
      <c r="L2079" s="1285"/>
      <c r="M2079" s="1285"/>
      <c r="N2079" s="1285"/>
      <c r="O2079" s="1286"/>
    </row>
    <row r="2080" spans="1:16" ht="42.75" customHeight="1">
      <c r="A2080" s="1084"/>
      <c r="B2080" s="60" t="s">
        <v>79</v>
      </c>
      <c r="C2080" s="1287" t="s">
        <v>60</v>
      </c>
      <c r="D2080" s="1288"/>
      <c r="E2080" s="1267" t="s">
        <v>83</v>
      </c>
      <c r="F2080" s="1267" t="s">
        <v>84</v>
      </c>
      <c r="G2080" s="1274" t="s">
        <v>33</v>
      </c>
      <c r="H2080" s="1276" t="s">
        <v>61</v>
      </c>
      <c r="I2080" s="1276"/>
      <c r="J2080" s="1277"/>
      <c r="K2080" s="1278" t="s">
        <v>100</v>
      </c>
      <c r="L2080" s="1279"/>
      <c r="M2080" s="1280"/>
      <c r="N2080" s="1267" t="s">
        <v>91</v>
      </c>
      <c r="O2080" s="1269" t="s">
        <v>209</v>
      </c>
    </row>
    <row r="2081" spans="1:15" ht="42.75" customHeight="1">
      <c r="A2081" s="1084"/>
      <c r="B2081" s="60"/>
      <c r="C2081" s="1289"/>
      <c r="D2081" s="1290"/>
      <c r="E2081" s="1268"/>
      <c r="F2081" s="1268"/>
      <c r="G2081" s="1275"/>
      <c r="H2081" s="479" t="s">
        <v>32</v>
      </c>
      <c r="I2081" s="480" t="s">
        <v>199</v>
      </c>
      <c r="J2081" s="481" t="s">
        <v>33</v>
      </c>
      <c r="K2081" s="479" t="s">
        <v>32</v>
      </c>
      <c r="L2081" s="480" t="s">
        <v>199</v>
      </c>
      <c r="M2081" s="481" t="s">
        <v>33</v>
      </c>
      <c r="N2081" s="1268"/>
      <c r="O2081" s="1270"/>
    </row>
    <row r="2082" spans="1:15" ht="42.75" customHeight="1" thickBot="1">
      <c r="A2082" s="1084"/>
      <c r="B2082" s="60" t="s">
        <v>79</v>
      </c>
      <c r="C2082" s="1272" t="s">
        <v>62</v>
      </c>
      <c r="D2082" s="1273"/>
      <c r="E2082" s="346">
        <f>'Class-9'!$L$7</f>
        <v>20</v>
      </c>
      <c r="F2082" s="346">
        <f>'Class-9'!$M$7</f>
        <v>20</v>
      </c>
      <c r="G2082" s="348">
        <f>SUM(E2082:F2082)</f>
        <v>40</v>
      </c>
      <c r="H2082" s="346">
        <f>'Class-9'!$O$7</f>
        <v>48</v>
      </c>
      <c r="I2082" s="346">
        <f>'Class-9'!$P$7</f>
        <v>12</v>
      </c>
      <c r="J2082" s="348">
        <f>SUM(H2082:I2082)</f>
        <v>60</v>
      </c>
      <c r="K2082" s="346">
        <f>'Class-9'!$R$7</f>
        <v>80</v>
      </c>
      <c r="L2082" s="346">
        <f>'Class-9'!$S$7</f>
        <v>20</v>
      </c>
      <c r="M2082" s="348">
        <f>SUM(K2082:L2082)</f>
        <v>100</v>
      </c>
      <c r="N2082" s="191">
        <f>SUM(G2082,J2082,M2082)</f>
        <v>200</v>
      </c>
      <c r="O2082" s="1271"/>
    </row>
    <row r="2083" spans="1:15" ht="42.75" customHeight="1">
      <c r="A2083" s="1084"/>
      <c r="B2083" s="60" t="s">
        <v>79</v>
      </c>
      <c r="C2083" s="1141" t="str">
        <f>'Class-9'!$L$3</f>
        <v>HINDI</v>
      </c>
      <c r="D2083" s="1142"/>
      <c r="E2083" s="493">
        <f>IF($J2071="TC",0,IF($J2071="Nso",0,VLOOKUP($A2068,'Class-9'!$B$9:$EX$108,11,0)))</f>
        <v>0</v>
      </c>
      <c r="F2083" s="493">
        <f>IF($J2071="TC",0,IF($J2071="Nso",0,VLOOKUP($A2068,'Class-9'!$B$9:$EX$108,12,0)))</f>
        <v>0</v>
      </c>
      <c r="G2083" s="494">
        <f>E2083+F2083</f>
        <v>0</v>
      </c>
      <c r="H2083" s="493">
        <f>IF($J2071="TC",0,IF($J2071="Nso",0,VLOOKUP($A2068,'Class-9'!$B$9:$EX$108,14,0)))</f>
        <v>0</v>
      </c>
      <c r="I2083" s="493">
        <f>IF($J2071="TC",0,IF($J2071="Nso",0,VLOOKUP($A2068,'Class-9'!$B$9:$EX$108,15,0)))</f>
        <v>0</v>
      </c>
      <c r="J2083" s="494">
        <f>H2083+I2083</f>
        <v>0</v>
      </c>
      <c r="K2083" s="493">
        <f>IF($J2071="TC",0,IF($J2071="Nso",0,VLOOKUP($A2068,'Class-9'!$B$9:$EX$108,17,0)))</f>
        <v>0</v>
      </c>
      <c r="L2083" s="493">
        <f>IF($J2071="Nso",0,VLOOKUP($A2068,'Class-9'!$B$9:$EX$108,18,0))</f>
        <v>0</v>
      </c>
      <c r="M2083" s="494">
        <f>K2083+L2083</f>
        <v>0</v>
      </c>
      <c r="N2083" s="493">
        <f>G2083+J2083+M2083</f>
        <v>0</v>
      </c>
      <c r="O2083" s="495" t="str">
        <f>IF($J2071="TC",0,IF($J2071="Nso",0,VLOOKUP($A2068,'Class-9'!$B$9:$EX$108,24,0)))</f>
        <v/>
      </c>
    </row>
    <row r="2084" spans="1:15" ht="42.75" customHeight="1">
      <c r="A2084" s="1084"/>
      <c r="B2084" s="60" t="s">
        <v>79</v>
      </c>
      <c r="C2084" s="1143" t="str">
        <f>'Class-9'!$Z$3</f>
        <v>ENGLISH</v>
      </c>
      <c r="D2084" s="1144"/>
      <c r="E2084" s="493">
        <f>IF($J2071="TC",0,IF($J2071="Nso",0,VLOOKUP($A2068,'Class-9'!$B$9:$EX$108,25,0)))</f>
        <v>0</v>
      </c>
      <c r="F2084" s="493">
        <f>IF($J2071="TC",0,IF($J2071="Nso",0,VLOOKUP($A2068,'Class-9'!$B$9:$EX$108,26,0)))</f>
        <v>0</v>
      </c>
      <c r="G2084" s="496">
        <f t="shared" ref="G2084:G2088" si="212">E2084+F2084</f>
        <v>0</v>
      </c>
      <c r="H2084" s="497">
        <f>IF($J2071="TC",0,IF($J2071="Nso",0,VLOOKUP($A2068,'Class-9'!$B$9:$EX$108,28,0)))</f>
        <v>0</v>
      </c>
      <c r="I2084" s="493">
        <f>IF($J2071="TC",0,IF($J2071="Nso",0,VLOOKUP($A2068,'Class-9'!$B$9:$EX$108,29,0)))</f>
        <v>0</v>
      </c>
      <c r="J2084" s="496">
        <f t="shared" ref="J2084:J2088" si="213">H2084+I2084</f>
        <v>0</v>
      </c>
      <c r="K2084" s="493">
        <f>IF($J2071="TC",0,IF($J2071="Nso",0,VLOOKUP($A2068,'Class-9'!$B$9:$EX$108,31,0)))</f>
        <v>0</v>
      </c>
      <c r="L2084" s="493">
        <f>IF($J2071="Nso",0,VLOOKUP($A2068,'Class-9'!$B$9:$EX$108,32,0))</f>
        <v>0</v>
      </c>
      <c r="M2084" s="496">
        <f t="shared" ref="M2084:M2088" si="214">K2084+L2084</f>
        <v>0</v>
      </c>
      <c r="N2084" s="493">
        <f t="shared" ref="N2084:N2088" si="215">G2084+J2084+M2084</f>
        <v>0</v>
      </c>
      <c r="O2084" s="495" t="str">
        <f>IF($J2071="TC",0,IF($J2071="Nso",0,VLOOKUP($A2068,'Class-9'!$B$9:$EX$108,38,0)))</f>
        <v/>
      </c>
    </row>
    <row r="2085" spans="1:15" ht="42.75" customHeight="1">
      <c r="A2085" s="1084"/>
      <c r="B2085" s="60" t="s">
        <v>79</v>
      </c>
      <c r="C2085" s="1143" t="str">
        <f>'Class-9'!$AN$3</f>
        <v>SANSKRIT</v>
      </c>
      <c r="D2085" s="1144"/>
      <c r="E2085" s="493">
        <f>IF($J2071="TC",0,IF($J2071="Nso",0,VLOOKUP($A2068,'Class-9'!$B$9:$EX$108,39,0)))</f>
        <v>0</v>
      </c>
      <c r="F2085" s="493">
        <f>IF($J2071="TC",0,IF($J2071="TC",0,IF($J2071="Nso",0,VLOOKUP($A2068,'Class-9'!$B$9:$EX$108,40,0))))</f>
        <v>0</v>
      </c>
      <c r="G2085" s="496">
        <f t="shared" si="212"/>
        <v>0</v>
      </c>
      <c r="H2085" s="497">
        <f>IF($J2071="TC",0,IF($J2071="Nso",0,VLOOKUP($A2068,'Class-9'!$B$9:$EX$108,42,0)))</f>
        <v>0</v>
      </c>
      <c r="I2085" s="493">
        <f>IF($J2071="TC",0,IF($J2071="Nso",0,VLOOKUP($A2068,'Class-9'!$B$9:$EX$108,43,0)))</f>
        <v>0</v>
      </c>
      <c r="J2085" s="496">
        <f t="shared" si="213"/>
        <v>0</v>
      </c>
      <c r="K2085" s="493">
        <f>IF($J2071="TC",0,IF($J2071="Nso",0,VLOOKUP($A2068,'Class-9'!$B$9:$EX$108,45,0)))</f>
        <v>0</v>
      </c>
      <c r="L2085" s="493">
        <f>IF($J2071="Nso",0,VLOOKUP($A2068,'Class-9'!$B$9:$EX$108,46,0))</f>
        <v>0</v>
      </c>
      <c r="M2085" s="496">
        <f t="shared" si="214"/>
        <v>0</v>
      </c>
      <c r="N2085" s="493">
        <f t="shared" si="215"/>
        <v>0</v>
      </c>
      <c r="O2085" s="495" t="str">
        <f>IF($J2071="TC",0,IF($J2071="Nso",0,VLOOKUP($A2068,'Class-9'!$B$9:$EX$108,52,0)))</f>
        <v/>
      </c>
    </row>
    <row r="2086" spans="1:15" ht="42.75" customHeight="1">
      <c r="A2086" s="1084"/>
      <c r="B2086" s="60" t="s">
        <v>79</v>
      </c>
      <c r="C2086" s="1143" t="str">
        <f>'Class-9'!$BB$3</f>
        <v>SCIENCE</v>
      </c>
      <c r="D2086" s="1144"/>
      <c r="E2086" s="493">
        <f>IF($J2071="TC",0,IF($J2071="Nso",0,VLOOKUP($A2068,'Class-9'!$B$9:$EX$108,53,0)))</f>
        <v>0</v>
      </c>
      <c r="F2086" s="493">
        <f>IF($J2071="TC",0,IF($J2071="Nso",0,VLOOKUP($A2068,'Class-9'!$B$9:$EX$108,54,0)))</f>
        <v>0</v>
      </c>
      <c r="G2086" s="496">
        <f t="shared" si="212"/>
        <v>0</v>
      </c>
      <c r="H2086" s="497">
        <f>IF($J2071="TC",0,IF($J2071="Nso",0,VLOOKUP($A2068,'Class-9'!$B$9:$EX$108,56,0)))</f>
        <v>0</v>
      </c>
      <c r="I2086" s="493">
        <f>IF($J2071="TC",0,IF($J2071="Nso",0,VLOOKUP($A2068,'Class-9'!$B$9:$EX$108,57,0)))</f>
        <v>0</v>
      </c>
      <c r="J2086" s="496">
        <f t="shared" si="213"/>
        <v>0</v>
      </c>
      <c r="K2086" s="493">
        <f>IF($J2071="TC",0,IF($J2071="Nso",0,VLOOKUP($A2068,'Class-9'!$B$9:$EX$108,59,0)))</f>
        <v>0</v>
      </c>
      <c r="L2086" s="493">
        <f>IF($J2071="Nso",0,VLOOKUP($A2068,'Class-9'!$B$9:$EX$108,60,0))</f>
        <v>0</v>
      </c>
      <c r="M2086" s="496">
        <f t="shared" si="214"/>
        <v>0</v>
      </c>
      <c r="N2086" s="493">
        <f t="shared" si="215"/>
        <v>0</v>
      </c>
      <c r="O2086" s="495" t="str">
        <f>IF($J2071="TC",0,IF($J2071="Nso",0,VLOOKUP($A2068,'Class-9'!$B$9:$EX$108,66,0)))</f>
        <v/>
      </c>
    </row>
    <row r="2087" spans="1:15" ht="42.75" customHeight="1">
      <c r="A2087" s="1084"/>
      <c r="B2087" s="60" t="s">
        <v>79</v>
      </c>
      <c r="C2087" s="1143" t="str">
        <f>'Class-9'!$BP$3</f>
        <v>MATHEMATICS</v>
      </c>
      <c r="D2087" s="1144"/>
      <c r="E2087" s="493">
        <f>IF($J2071="TC",0,IF($J2071="Nso",0,VLOOKUP($A2068,'Class-9'!$B$9:$EX$108,67,0)))</f>
        <v>0</v>
      </c>
      <c r="F2087" s="493">
        <f>IF($J2071="TC",0,IF($J2071="Nso",0,VLOOKUP($A2068,'Class-9'!$B$9:$EX$108,68,0)))</f>
        <v>0</v>
      </c>
      <c r="G2087" s="496">
        <f t="shared" si="212"/>
        <v>0</v>
      </c>
      <c r="H2087" s="497">
        <f>IF($J2071="TC",0,IF($J2071="Nso",0,VLOOKUP($A2068,'Class-9'!$B$9:$EX$108,70,0)))</f>
        <v>0</v>
      </c>
      <c r="I2087" s="493">
        <f>IF($J2071="TC",0,IF($J2071="Nso",0,VLOOKUP($A2068,'Class-9'!$B$9:$EX$108,71,0)))</f>
        <v>0</v>
      </c>
      <c r="J2087" s="496">
        <f t="shared" si="213"/>
        <v>0</v>
      </c>
      <c r="K2087" s="493">
        <f>IF($J2071="TC",0,IF($J2071="Nso",0,VLOOKUP($A2068,'Class-9'!$B$9:$EX$108,73,0)))</f>
        <v>0</v>
      </c>
      <c r="L2087" s="493">
        <f>IF($J2071="Nso",0,VLOOKUP($A2068,'Class-9'!$B$9:$EX$108,74,0))</f>
        <v>0</v>
      </c>
      <c r="M2087" s="496">
        <f t="shared" si="214"/>
        <v>0</v>
      </c>
      <c r="N2087" s="493">
        <f t="shared" si="215"/>
        <v>0</v>
      </c>
      <c r="O2087" s="495" t="str">
        <f>IF($J2071="TC",0,IF($J2071="Nso",0,VLOOKUP($A2068,'Class-9'!$B$9:$EX$108,80,0)))</f>
        <v/>
      </c>
    </row>
    <row r="2088" spans="1:15" ht="42.75" customHeight="1" thickBot="1">
      <c r="A2088" s="1084"/>
      <c r="B2088" s="60" t="s">
        <v>79</v>
      </c>
      <c r="C2088" s="1117" t="str">
        <f>'Class-9'!$CD$3</f>
        <v>SOCIAL SCIENCE</v>
      </c>
      <c r="D2088" s="1118"/>
      <c r="E2088" s="493">
        <f>IF($J2071="TC",0,IF($J2071="Nso",0,VLOOKUP($A2068,'Class-9'!$B$9:$EX$108,81,0)))</f>
        <v>0</v>
      </c>
      <c r="F2088" s="493">
        <f>IF($J2071="TC",0,IF($J2071="Nso",0,VLOOKUP($A2068,'Class-9'!$B$9:$EX$108,82,0)))</f>
        <v>0</v>
      </c>
      <c r="G2088" s="498">
        <f t="shared" si="212"/>
        <v>0</v>
      </c>
      <c r="H2088" s="499">
        <f>IF($J2071="TC",0,IF($J2071="Nso",0,VLOOKUP($A2068,'Class-9'!$B$9:$EX$108,84,0)))</f>
        <v>0</v>
      </c>
      <c r="I2088" s="493">
        <f>IF($J2071="TC",0,IF($J2071="Nso",0,VLOOKUP($A2068,'Class-9'!$B$9:$EX$108,85,0)))</f>
        <v>0</v>
      </c>
      <c r="J2088" s="498">
        <f t="shared" si="213"/>
        <v>0</v>
      </c>
      <c r="K2088" s="493">
        <f>IF($J2071="TC",0,IF($J2071="Nso",0,VLOOKUP($A2068,'Class-9'!$B$9:$EX$108,87,0)))</f>
        <v>0</v>
      </c>
      <c r="L2088" s="493">
        <f>IF($J2071="Nso",0,VLOOKUP($A2068,'Class-9'!$B$9:$EX$108,88,0))</f>
        <v>0</v>
      </c>
      <c r="M2088" s="498">
        <f t="shared" si="214"/>
        <v>0</v>
      </c>
      <c r="N2088" s="493">
        <f t="shared" si="215"/>
        <v>0</v>
      </c>
      <c r="O2088" s="495" t="str">
        <f>IF($J2071="TC",0,IF($J2071="Nso",0,VLOOKUP($A2068,'Class-9'!$B$9:$EX$108,94,0)))</f>
        <v/>
      </c>
    </row>
    <row r="2089" spans="1:15" ht="36" customHeight="1">
      <c r="A2089" s="1084"/>
      <c r="B2089" s="60" t="s">
        <v>79</v>
      </c>
      <c r="C2089" s="1119" t="s">
        <v>92</v>
      </c>
      <c r="D2089" s="1120"/>
      <c r="E2089" s="1121"/>
      <c r="F2089" s="1125" t="s">
        <v>93</v>
      </c>
      <c r="G2089" s="1126"/>
      <c r="H2089" s="1127" t="s">
        <v>94</v>
      </c>
      <c r="I2089" s="1128"/>
      <c r="J2089" s="1129" t="s">
        <v>47</v>
      </c>
      <c r="K2089" s="1130"/>
      <c r="L2089" s="350" t="s">
        <v>114</v>
      </c>
      <c r="M2089" s="1131" t="s">
        <v>45</v>
      </c>
      <c r="N2089" s="1132"/>
      <c r="O2089" s="61" t="s">
        <v>49</v>
      </c>
    </row>
    <row r="2090" spans="1:15" ht="36" customHeight="1" thickBot="1">
      <c r="A2090" s="1084"/>
      <c r="B2090" s="60" t="s">
        <v>79</v>
      </c>
      <c r="C2090" s="1122"/>
      <c r="D2090" s="1123"/>
      <c r="E2090" s="1124"/>
      <c r="F2090" s="1133">
        <f>IF($J2071="TC",0,IF($J2071="Nso",0,VLOOKUP($A2068,'Class-9'!$B$9:$EX$108,146,0)))</f>
        <v>0</v>
      </c>
      <c r="G2090" s="1134"/>
      <c r="H2090" s="1133">
        <f>IF($J2071="TC",0,IF($J2071="Nso",0,VLOOKUP($A2068,'Class-9'!$B$9:$EX$108,147,0)))</f>
        <v>0</v>
      </c>
      <c r="I2090" s="1134"/>
      <c r="J2090" s="1135">
        <f>IF($J2071="TC",0,IF($J2071="Nso",0,VLOOKUP($A2068,'Class-9'!$B$9:$EX$108,148,0)))</f>
        <v>0</v>
      </c>
      <c r="K2090" s="1136"/>
      <c r="L2090" s="349" t="str">
        <f>IF($J2071="TC",0,IF($J2071="Nso",0,VLOOKUP($A2068,'Class-9'!$B$9:$EX$108,149,0)))</f>
        <v/>
      </c>
      <c r="M2090" s="1137" t="str">
        <f>IF($J2071="TC","TC",IF($J2071="Nso","NSO",VLOOKUP($A2068,'Class-9'!$B$9:$EX$108,150,0)))</f>
        <v/>
      </c>
      <c r="N2090" s="1138"/>
      <c r="O2090" s="123" t="str">
        <f>IF($J2071="Nso",0,VLOOKUP($A2068,'Class-9'!$B$9:$EX$108,152,0))</f>
        <v/>
      </c>
    </row>
    <row r="2091" spans="1:15" ht="36" customHeight="1">
      <c r="A2091" s="1084"/>
      <c r="B2091" s="60" t="s">
        <v>79</v>
      </c>
      <c r="C2091" s="1186" t="s">
        <v>65</v>
      </c>
      <c r="D2091" s="1187"/>
      <c r="E2091" s="1187"/>
      <c r="F2091" s="1187"/>
      <c r="G2091" s="1187"/>
      <c r="H2091" s="1188"/>
      <c r="I2091" s="1189" t="s">
        <v>66</v>
      </c>
      <c r="J2091" s="1190"/>
      <c r="K2091" s="1190"/>
      <c r="L2091" s="124">
        <f>VLOOKUP($A2068,'Class-9'!$B$9:$EX$108,143,0)</f>
        <v>0</v>
      </c>
      <c r="M2091" s="1191" t="s">
        <v>126</v>
      </c>
      <c r="N2091" s="1192"/>
      <c r="O2091" s="1193"/>
    </row>
    <row r="2092" spans="1:15" ht="36" customHeight="1" thickBot="1">
      <c r="A2092" s="1084"/>
      <c r="B2092" s="60" t="s">
        <v>79</v>
      </c>
      <c r="C2092" s="1194" t="s">
        <v>60</v>
      </c>
      <c r="D2092" s="1195"/>
      <c r="E2092" s="1195"/>
      <c r="F2092" s="1196" t="s">
        <v>197</v>
      </c>
      <c r="G2092" s="1196"/>
      <c r="H2092" s="351" t="s">
        <v>53</v>
      </c>
      <c r="I2092" s="1197" t="s">
        <v>67</v>
      </c>
      <c r="J2092" s="1198"/>
      <c r="K2092" s="1198"/>
      <c r="L2092" s="174">
        <f>VLOOKUP($A2068,'Class-9'!$B$9:$EX$108,144,0)</f>
        <v>0</v>
      </c>
      <c r="M2092" s="1199" t="str">
        <f>IF($J2071="TC",0,IF($J2071="Nso",0,VLOOKUP($A2068,'Class-9'!$B$9:$EX$108,145,0)))</f>
        <v/>
      </c>
      <c r="N2092" s="1200"/>
      <c r="O2092" s="1201"/>
    </row>
    <row r="2093" spans="1:15" ht="36" customHeight="1">
      <c r="A2093" s="1084"/>
      <c r="B2093" s="60" t="s">
        <v>79</v>
      </c>
      <c r="C2093" s="1194"/>
      <c r="D2093" s="1195"/>
      <c r="E2093" s="1195"/>
      <c r="F2093" s="1196"/>
      <c r="G2093" s="1196"/>
      <c r="H2093" s="490" t="s">
        <v>203</v>
      </c>
      <c r="I2093" s="1202" t="s">
        <v>68</v>
      </c>
      <c r="J2093" s="1203"/>
      <c r="K2093" s="1203"/>
      <c r="L2093" s="1204">
        <f>IF($J2071="TC","Transferred",IF($J2071="Nso","NameSeparated",VLOOKUP($A2068,'Class-9'!$B$9:$EX$108,153,0)))</f>
        <v>0</v>
      </c>
      <c r="M2093" s="1204"/>
      <c r="N2093" s="1204"/>
      <c r="O2093" s="1205"/>
    </row>
    <row r="2094" spans="1:15" s="489" customFormat="1" ht="28.5" customHeight="1">
      <c r="A2094" s="1084"/>
      <c r="B2094" s="488" t="s">
        <v>79</v>
      </c>
      <c r="C2094" s="1242" t="str">
        <f>'Class-9'!$CR$3</f>
        <v>Foundation Of Information Tech.</v>
      </c>
      <c r="D2094" s="1243"/>
      <c r="E2094" s="1244"/>
      <c r="F2094" s="1245" t="str">
        <f>IF($J2071="TC",0,IF($J2071="Nso",0,VLOOKUP($A2068,'Class-9'!$B$9:$GA$108,170,0)))</f>
        <v>0/200</v>
      </c>
      <c r="G2094" s="1245"/>
      <c r="H2094" s="491">
        <f>IF($J2071="TC",0,IF($J2071="Nso",0,VLOOKUP($A2068,'Class-9'!$B$9:$GA$108,106,0)))</f>
        <v>0</v>
      </c>
      <c r="I2094" s="1170" t="s">
        <v>81</v>
      </c>
      <c r="J2094" s="1171"/>
      <c r="K2094" s="1171"/>
      <c r="L2094" s="1172">
        <f>'Class-9'!$T$2</f>
        <v>44676</v>
      </c>
      <c r="M2094" s="1173"/>
      <c r="N2094" s="1173"/>
      <c r="O2094" s="1174"/>
    </row>
    <row r="2095" spans="1:15" s="489" customFormat="1" ht="28.5" customHeight="1">
      <c r="A2095" s="1084"/>
      <c r="B2095" s="488" t="s">
        <v>79</v>
      </c>
      <c r="C2095" s="1175" t="str">
        <f>'Class-9'!$DD$3</f>
        <v>Health &amp; Phy. Edu.</v>
      </c>
      <c r="D2095" s="1169"/>
      <c r="E2095" s="1169"/>
      <c r="F2095" s="1263" t="str">
        <f>IF($J2071="TC",0,IF($J2071="Nso",0,VLOOKUP($A2068,'Class-9'!$B$9:$GA$108,174,0)))</f>
        <v>0/200</v>
      </c>
      <c r="G2095" s="1264"/>
      <c r="H2095" s="491">
        <f>IF($J2071="TC",0,IF($J2071="Nso",0,VLOOKUP($A2068,'Class-9'!$B$9:$GA$108,118,0)))</f>
        <v>0</v>
      </c>
      <c r="I2095" s="1178"/>
      <c r="J2095" s="1179"/>
      <c r="K2095" s="1179"/>
      <c r="L2095" s="1179"/>
      <c r="M2095" s="1179"/>
      <c r="N2095" s="1179"/>
      <c r="O2095" s="1180"/>
    </row>
    <row r="2096" spans="1:15" s="489" customFormat="1" ht="28.5" customHeight="1">
      <c r="A2096" s="1084"/>
      <c r="B2096" s="488" t="s">
        <v>79</v>
      </c>
      <c r="C2096" s="1184" t="str">
        <f>'Class-9'!$DP$3</f>
        <v>S.U.P.W.</v>
      </c>
      <c r="D2096" s="1185"/>
      <c r="E2096" s="1185"/>
      <c r="F2096" s="1263" t="str">
        <f>IF($J2071="TC",0,IF($J2071="Nso",0,VLOOKUP($A2068,'Class-9'!$B$9:$GA$108,178,0)))</f>
        <v>0/100</v>
      </c>
      <c r="G2096" s="1264"/>
      <c r="H2096" s="491">
        <f>IF($J2071="TC",0,IF($J2071="Nso",0,VLOOKUP($A2068,'Class-9'!$B$9:$GA$108,124,0)))</f>
        <v>0</v>
      </c>
      <c r="I2096" s="1181"/>
      <c r="J2096" s="1182"/>
      <c r="K2096" s="1182"/>
      <c r="L2096" s="1182"/>
      <c r="M2096" s="1182"/>
      <c r="N2096" s="1182"/>
      <c r="O2096" s="1183"/>
    </row>
    <row r="2097" spans="1:16" s="489" customFormat="1" ht="28.5" customHeight="1">
      <c r="A2097" s="1084"/>
      <c r="B2097" s="488"/>
      <c r="C2097" s="1184" t="str">
        <f>'Class-9'!$DV$3</f>
        <v>ART EDUCATION</v>
      </c>
      <c r="D2097" s="1185"/>
      <c r="E2097" s="1185"/>
      <c r="F2097" s="1263" t="str">
        <f>IF($J2070="TC",0,IF($J2070="Nso",0,VLOOKUP($A2068,'Class-9'!$B$9:$GA$108,182,0)))</f>
        <v>0/100</v>
      </c>
      <c r="G2097" s="1264"/>
      <c r="H2097" s="491">
        <f>IF($J2070="TC",0,IF($J2070="Nso",0,VLOOKUP($A2068,'Class-9'!$B$9:$GA$108,130,0)))</f>
        <v>0</v>
      </c>
      <c r="I2097" s="1237" t="s">
        <v>95</v>
      </c>
      <c r="J2097" s="1221"/>
      <c r="K2097" s="1221"/>
      <c r="L2097" s="1221"/>
      <c r="M2097" s="1221"/>
      <c r="N2097" s="1221"/>
      <c r="O2097" s="1222"/>
    </row>
    <row r="2098" spans="1:16" s="489" customFormat="1" ht="28.5" customHeight="1" thickBot="1">
      <c r="A2098" s="1084"/>
      <c r="B2098" s="488" t="s">
        <v>79</v>
      </c>
      <c r="C2098" s="1238" t="str">
        <f>'Class-9'!$EB$3</f>
        <v>H &amp; C RAJ</v>
      </c>
      <c r="D2098" s="1239"/>
      <c r="E2098" s="1239"/>
      <c r="F2098" s="1251" t="str">
        <f>IF($J2071="TC",0,IF($J2071="Nso",0,VLOOKUP($A2068,'Class-9'!$B$9:$GZ$108,186,0)))</f>
        <v>0/200</v>
      </c>
      <c r="G2098" s="1252"/>
      <c r="H2098" s="492">
        <f>IF($J2071="TC",0,IF($J2071="Nso",0,VLOOKUP($A2068,'Class-9'!$B$9:$GAZ$108,142,0)))</f>
        <v>0</v>
      </c>
      <c r="I2098" s="1237" t="s">
        <v>74</v>
      </c>
      <c r="J2098" s="1221"/>
      <c r="K2098" s="1221"/>
      <c r="L2098" s="1221"/>
      <c r="M2098" s="1221"/>
      <c r="N2098" s="1221"/>
      <c r="O2098" s="1222"/>
    </row>
    <row r="2099" spans="1:16" ht="28.5" customHeight="1">
      <c r="A2099" s="1084"/>
      <c r="B2099" s="49" t="s">
        <v>79</v>
      </c>
      <c r="C2099" s="1209" t="s">
        <v>205</v>
      </c>
      <c r="D2099" s="1210"/>
      <c r="E2099" s="1211"/>
      <c r="F2099" s="1253" t="s">
        <v>206</v>
      </c>
      <c r="G2099" s="1254"/>
      <c r="H2099" s="500" t="s">
        <v>34</v>
      </c>
      <c r="I2099" s="1220" t="s">
        <v>75</v>
      </c>
      <c r="J2099" s="1221"/>
      <c r="K2099" s="1221"/>
      <c r="L2099" s="1221"/>
      <c r="M2099" s="1221"/>
      <c r="N2099" s="1221"/>
      <c r="O2099" s="1222"/>
    </row>
    <row r="2100" spans="1:16" ht="28.5" customHeight="1">
      <c r="A2100" s="1084"/>
      <c r="B2100" s="49" t="s">
        <v>79</v>
      </c>
      <c r="C2100" s="1212"/>
      <c r="D2100" s="1213"/>
      <c r="E2100" s="1214"/>
      <c r="F2100" s="1246" t="s">
        <v>207</v>
      </c>
      <c r="G2100" s="1247"/>
      <c r="H2100" s="501" t="s">
        <v>204</v>
      </c>
      <c r="I2100" s="1225" t="s">
        <v>76</v>
      </c>
      <c r="J2100" s="1226"/>
      <c r="K2100" s="1226"/>
      <c r="L2100" s="1226"/>
      <c r="M2100" s="1226"/>
      <c r="N2100" s="1226"/>
      <c r="O2100" s="1227"/>
    </row>
    <row r="2101" spans="1:16" ht="28.5" customHeight="1">
      <c r="A2101" s="1084"/>
      <c r="B2101" s="49" t="s">
        <v>79</v>
      </c>
      <c r="C2101" s="1212"/>
      <c r="D2101" s="1213"/>
      <c r="E2101" s="1214"/>
      <c r="F2101" s="1246" t="s">
        <v>211</v>
      </c>
      <c r="G2101" s="1247"/>
      <c r="H2101" s="501" t="s">
        <v>69</v>
      </c>
      <c r="I2101" s="1228"/>
      <c r="J2101" s="1229"/>
      <c r="K2101" s="1229"/>
      <c r="L2101" s="1229"/>
      <c r="M2101" s="1229"/>
      <c r="N2101" s="1229"/>
      <c r="O2101" s="1230"/>
    </row>
    <row r="2102" spans="1:16" ht="28.5" customHeight="1">
      <c r="A2102" s="1084"/>
      <c r="B2102" s="49" t="s">
        <v>79</v>
      </c>
      <c r="C2102" s="1212"/>
      <c r="D2102" s="1213"/>
      <c r="E2102" s="1214"/>
      <c r="F2102" s="1246" t="s">
        <v>212</v>
      </c>
      <c r="G2102" s="1247"/>
      <c r="H2102" s="501" t="s">
        <v>70</v>
      </c>
      <c r="I2102" s="1228"/>
      <c r="J2102" s="1229"/>
      <c r="K2102" s="1229"/>
      <c r="L2102" s="1229"/>
      <c r="M2102" s="1229"/>
      <c r="N2102" s="1229"/>
      <c r="O2102" s="1230"/>
    </row>
    <row r="2103" spans="1:16" ht="28.5" customHeight="1">
      <c r="A2103" s="1084"/>
      <c r="B2103" s="49" t="s">
        <v>79</v>
      </c>
      <c r="C2103" s="1212"/>
      <c r="D2103" s="1213"/>
      <c r="E2103" s="1214"/>
      <c r="F2103" s="1246" t="s">
        <v>125</v>
      </c>
      <c r="G2103" s="1247"/>
      <c r="H2103" s="501" t="s">
        <v>72</v>
      </c>
      <c r="I2103" s="1231" t="s">
        <v>96</v>
      </c>
      <c r="J2103" s="1232"/>
      <c r="K2103" s="1232"/>
      <c r="L2103" s="1232"/>
      <c r="M2103" s="1232"/>
      <c r="N2103" s="1232"/>
      <c r="O2103" s="1233"/>
    </row>
    <row r="2104" spans="1:16" ht="28.5" customHeight="1" thickBot="1">
      <c r="A2104" s="1084"/>
      <c r="B2104" s="62" t="s">
        <v>79</v>
      </c>
      <c r="C2104" s="1215"/>
      <c r="D2104" s="1216"/>
      <c r="E2104" s="1217"/>
      <c r="F2104" s="1248" t="s">
        <v>208</v>
      </c>
      <c r="G2104" s="1249"/>
      <c r="H2104" s="502" t="s">
        <v>71</v>
      </c>
      <c r="I2104" s="1234"/>
      <c r="J2104" s="1235"/>
      <c r="K2104" s="1235"/>
      <c r="L2104" s="1235"/>
      <c r="M2104" s="1235"/>
      <c r="N2104" s="1235"/>
      <c r="O2104" s="1236"/>
    </row>
    <row r="2105" spans="1:16" ht="117.75" customHeight="1" thickTop="1">
      <c r="A2105" s="1250"/>
      <c r="B2105" s="1250"/>
      <c r="C2105" s="1250"/>
      <c r="D2105" s="1250"/>
      <c r="E2105" s="1250"/>
      <c r="F2105" s="1250"/>
      <c r="G2105" s="1250"/>
      <c r="H2105" s="1250"/>
      <c r="I2105" s="1250"/>
      <c r="J2105" s="1250"/>
      <c r="K2105" s="1250"/>
      <c r="L2105" s="1250"/>
      <c r="M2105" s="1250"/>
      <c r="N2105" s="1250"/>
      <c r="O2105" s="1250"/>
    </row>
    <row r="2106" spans="1:16">
      <c r="B2106" s="505"/>
      <c r="C2106" s="506"/>
      <c r="D2106" s="506"/>
      <c r="E2106" s="506"/>
      <c r="F2106" s="506"/>
      <c r="G2106" s="506"/>
      <c r="H2106" s="506"/>
      <c r="I2106" s="506"/>
      <c r="J2106" s="506"/>
      <c r="K2106" s="506"/>
      <c r="L2106" s="506"/>
      <c r="M2106" s="506"/>
      <c r="N2106" s="506"/>
      <c r="O2106" s="506"/>
    </row>
    <row r="2107" spans="1:16" ht="24.75" customHeight="1" thickBot="1">
      <c r="A2107" s="504">
        <f>A2068+1</f>
        <v>55</v>
      </c>
      <c r="B2107" s="1083" t="s">
        <v>56</v>
      </c>
      <c r="C2107" s="1083"/>
      <c r="D2107" s="1083"/>
      <c r="E2107" s="1083"/>
      <c r="F2107" s="1083"/>
      <c r="G2107" s="1083"/>
      <c r="H2107" s="1083"/>
      <c r="I2107" s="1083"/>
      <c r="J2107" s="1083"/>
      <c r="K2107" s="1083"/>
      <c r="L2107" s="1083"/>
      <c r="M2107" s="1083"/>
      <c r="N2107" s="1083"/>
      <c r="O2107" s="1083"/>
    </row>
    <row r="2108" spans="1:16" ht="68.25" customHeight="1" thickTop="1">
      <c r="A2108" s="1084"/>
      <c r="B2108" s="1085"/>
      <c r="C2108" s="1086"/>
      <c r="D2108" s="1089" t="str">
        <f>Master!$E$8</f>
        <v>Govt. Sr. Secondary School Raimalwada</v>
      </c>
      <c r="E2108" s="1090"/>
      <c r="F2108" s="1090"/>
      <c r="G2108" s="1090"/>
      <c r="H2108" s="1090"/>
      <c r="I2108" s="1090"/>
      <c r="J2108" s="1090"/>
      <c r="K2108" s="1090"/>
      <c r="L2108" s="1090"/>
      <c r="M2108" s="1090"/>
      <c r="N2108" s="1090"/>
      <c r="O2108" s="1091"/>
    </row>
    <row r="2109" spans="1:16" ht="36" customHeight="1" thickBot="1">
      <c r="A2109" s="1084"/>
      <c r="B2109" s="1087"/>
      <c r="C2109" s="1088"/>
      <c r="D2109" s="1092" t="str">
        <f>Master!$E$11</f>
        <v>P.S.-Bapini (Jodhpur)</v>
      </c>
      <c r="E2109" s="1093"/>
      <c r="F2109" s="1093"/>
      <c r="G2109" s="1093"/>
      <c r="H2109" s="1093"/>
      <c r="I2109" s="1093"/>
      <c r="J2109" s="1093"/>
      <c r="K2109" s="1093"/>
      <c r="L2109" s="1093"/>
      <c r="M2109" s="1093"/>
      <c r="N2109" s="1093"/>
      <c r="O2109" s="1094"/>
    </row>
    <row r="2110" spans="1:16" ht="36" customHeight="1">
      <c r="A2110" s="1084"/>
      <c r="B2110" s="352"/>
      <c r="C2110" s="1095" t="s">
        <v>188</v>
      </c>
      <c r="D2110" s="1096"/>
      <c r="E2110" s="1096"/>
      <c r="F2110" s="1096"/>
      <c r="G2110" s="1097"/>
      <c r="H2110" s="1104" t="s">
        <v>161</v>
      </c>
      <c r="I2110" s="1104"/>
      <c r="J2110" s="1107">
        <f>VLOOKUP($A2107,'Class-9'!$B$9:$K$108,6)</f>
        <v>0</v>
      </c>
      <c r="K2110" s="1108"/>
      <c r="L2110" s="1113" t="s">
        <v>77</v>
      </c>
      <c r="M2110" s="1114"/>
      <c r="N2110" s="1115" t="str">
        <f>Master!$E$14</f>
        <v>08151106901</v>
      </c>
      <c r="O2110" s="1116"/>
    </row>
    <row r="2111" spans="1:16" ht="36" customHeight="1">
      <c r="A2111" s="1084"/>
      <c r="B2111" s="47"/>
      <c r="C2111" s="1098"/>
      <c r="D2111" s="1099"/>
      <c r="E2111" s="1099"/>
      <c r="F2111" s="1099"/>
      <c r="G2111" s="1100"/>
      <c r="H2111" s="1105"/>
      <c r="I2111" s="1105"/>
      <c r="J2111" s="1109"/>
      <c r="K2111" s="1110"/>
      <c r="L2111" s="1071" t="s">
        <v>73</v>
      </c>
      <c r="M2111" s="1072"/>
      <c r="N2111" s="1072"/>
      <c r="O2111" s="1073"/>
      <c r="P2111" s="165" t="s">
        <v>196</v>
      </c>
    </row>
    <row r="2112" spans="1:16" ht="36" customHeight="1" thickBot="1">
      <c r="A2112" s="1084"/>
      <c r="B2112" s="47"/>
      <c r="C2112" s="1101"/>
      <c r="D2112" s="1102"/>
      <c r="E2112" s="1102"/>
      <c r="F2112" s="1102"/>
      <c r="G2112" s="1103"/>
      <c r="H2112" s="1106"/>
      <c r="I2112" s="1106"/>
      <c r="J2112" s="1111"/>
      <c r="K2112" s="1112"/>
      <c r="L2112" s="1074" t="s">
        <v>57</v>
      </c>
      <c r="M2112" s="1075"/>
      <c r="N2112" s="1076" t="str">
        <f>Master!$E$6</f>
        <v>2021-22</v>
      </c>
      <c r="O2112" s="1077"/>
    </row>
    <row r="2113" spans="1:15" ht="42.75" customHeight="1">
      <c r="A2113" s="1084"/>
      <c r="B2113" s="49" t="s">
        <v>79</v>
      </c>
      <c r="C2113" s="1255" t="s">
        <v>22</v>
      </c>
      <c r="D2113" s="1256"/>
      <c r="E2113" s="1256"/>
      <c r="F2113" s="1257"/>
      <c r="G2113" s="485" t="s">
        <v>186</v>
      </c>
      <c r="H2113" s="1258">
        <f>VLOOKUP($A2107,'Class-9'!$B$9:$EX$108,4,0)</f>
        <v>0</v>
      </c>
      <c r="I2113" s="1258"/>
      <c r="J2113" s="1258"/>
      <c r="K2113" s="1258"/>
      <c r="L2113" s="1258"/>
      <c r="M2113" s="1258"/>
      <c r="N2113" s="1258"/>
      <c r="O2113" s="1259"/>
    </row>
    <row r="2114" spans="1:15" ht="42.75" customHeight="1">
      <c r="A2114" s="1084"/>
      <c r="B2114" s="49" t="s">
        <v>79</v>
      </c>
      <c r="C2114" s="1260" t="s">
        <v>24</v>
      </c>
      <c r="D2114" s="1261"/>
      <c r="E2114" s="1261"/>
      <c r="F2114" s="1262"/>
      <c r="G2114" s="486" t="s">
        <v>186</v>
      </c>
      <c r="H2114" s="1265">
        <f>VLOOKUP($A2107,'Class-9'!$B$9:$EX$108,7,0)</f>
        <v>0</v>
      </c>
      <c r="I2114" s="1265"/>
      <c r="J2114" s="1265"/>
      <c r="K2114" s="1265"/>
      <c r="L2114" s="1265"/>
      <c r="M2114" s="1265"/>
      <c r="N2114" s="1265"/>
      <c r="O2114" s="1266"/>
    </row>
    <row r="2115" spans="1:15" ht="42.75" customHeight="1">
      <c r="A2115" s="1084"/>
      <c r="B2115" s="49" t="s">
        <v>79</v>
      </c>
      <c r="C2115" s="1260" t="s">
        <v>25</v>
      </c>
      <c r="D2115" s="1261"/>
      <c r="E2115" s="1261"/>
      <c r="F2115" s="1262"/>
      <c r="G2115" s="486" t="s">
        <v>186</v>
      </c>
      <c r="H2115" s="1265">
        <f>VLOOKUP($A2107,'Class-9'!$B$9:$EX$108,8,0)</f>
        <v>0</v>
      </c>
      <c r="I2115" s="1265"/>
      <c r="J2115" s="1265"/>
      <c r="K2115" s="1265"/>
      <c r="L2115" s="1265"/>
      <c r="M2115" s="1265"/>
      <c r="N2115" s="1265"/>
      <c r="O2115" s="1266"/>
    </row>
    <row r="2116" spans="1:15" ht="42.75" customHeight="1">
      <c r="A2116" s="1084"/>
      <c r="B2116" s="49" t="s">
        <v>79</v>
      </c>
      <c r="C2116" s="1260" t="s">
        <v>58</v>
      </c>
      <c r="D2116" s="1261"/>
      <c r="E2116" s="1261"/>
      <c r="F2116" s="1262"/>
      <c r="G2116" s="486" t="s">
        <v>186</v>
      </c>
      <c r="H2116" s="1265">
        <f>VLOOKUP($A2107,'Class-9'!$B$9:$EX$108,9,0)</f>
        <v>0</v>
      </c>
      <c r="I2116" s="1265"/>
      <c r="J2116" s="1265"/>
      <c r="K2116" s="1265"/>
      <c r="L2116" s="1265"/>
      <c r="M2116" s="1265"/>
      <c r="N2116" s="1265"/>
      <c r="O2116" s="1266"/>
    </row>
    <row r="2117" spans="1:15" ht="42.75" customHeight="1">
      <c r="A2117" s="1084"/>
      <c r="B2117" s="49" t="s">
        <v>79</v>
      </c>
      <c r="C2117" s="1260" t="s">
        <v>59</v>
      </c>
      <c r="D2117" s="1261"/>
      <c r="E2117" s="1261"/>
      <c r="F2117" s="1262"/>
      <c r="G2117" s="486" t="s">
        <v>186</v>
      </c>
      <c r="H2117" s="1281" t="str">
        <f>CONCATENATE('Class-9'!$G$4,'Class-9'!$J$4)</f>
        <v>9(A)</v>
      </c>
      <c r="I2117" s="1265"/>
      <c r="J2117" s="1265"/>
      <c r="K2117" s="1265"/>
      <c r="L2117" s="1265"/>
      <c r="M2117" s="1265"/>
      <c r="N2117" s="1265"/>
      <c r="O2117" s="1266"/>
    </row>
    <row r="2118" spans="1:15" ht="42.75" customHeight="1" thickBot="1">
      <c r="A2118" s="1084"/>
      <c r="B2118" s="49" t="s">
        <v>79</v>
      </c>
      <c r="C2118" s="1282" t="s">
        <v>27</v>
      </c>
      <c r="D2118" s="1283"/>
      <c r="E2118" s="1283"/>
      <c r="F2118" s="1284"/>
      <c r="G2118" s="487" t="s">
        <v>186</v>
      </c>
      <c r="H2118" s="1285">
        <f>VLOOKUP($A2107,'Class-9'!$B$9:$EX$108,10,0)</f>
        <v>0</v>
      </c>
      <c r="I2118" s="1285"/>
      <c r="J2118" s="1285"/>
      <c r="K2118" s="1285"/>
      <c r="L2118" s="1285"/>
      <c r="M2118" s="1285"/>
      <c r="N2118" s="1285"/>
      <c r="O2118" s="1286"/>
    </row>
    <row r="2119" spans="1:15" ht="42.75" customHeight="1">
      <c r="A2119" s="1084"/>
      <c r="B2119" s="60" t="s">
        <v>79</v>
      </c>
      <c r="C2119" s="1287" t="s">
        <v>60</v>
      </c>
      <c r="D2119" s="1288"/>
      <c r="E2119" s="1267" t="s">
        <v>83</v>
      </c>
      <c r="F2119" s="1267" t="s">
        <v>84</v>
      </c>
      <c r="G2119" s="1274" t="s">
        <v>33</v>
      </c>
      <c r="H2119" s="1276" t="s">
        <v>61</v>
      </c>
      <c r="I2119" s="1276"/>
      <c r="J2119" s="1277"/>
      <c r="K2119" s="1278" t="s">
        <v>100</v>
      </c>
      <c r="L2119" s="1279"/>
      <c r="M2119" s="1280"/>
      <c r="N2119" s="1267" t="s">
        <v>91</v>
      </c>
      <c r="O2119" s="1269" t="s">
        <v>209</v>
      </c>
    </row>
    <row r="2120" spans="1:15" ht="42.75" customHeight="1">
      <c r="A2120" s="1084"/>
      <c r="B2120" s="60"/>
      <c r="C2120" s="1289"/>
      <c r="D2120" s="1290"/>
      <c r="E2120" s="1268"/>
      <c r="F2120" s="1268"/>
      <c r="G2120" s="1275"/>
      <c r="H2120" s="479" t="s">
        <v>32</v>
      </c>
      <c r="I2120" s="480" t="s">
        <v>199</v>
      </c>
      <c r="J2120" s="481" t="s">
        <v>33</v>
      </c>
      <c r="K2120" s="479" t="s">
        <v>32</v>
      </c>
      <c r="L2120" s="480" t="s">
        <v>199</v>
      </c>
      <c r="M2120" s="481" t="s">
        <v>33</v>
      </c>
      <c r="N2120" s="1268"/>
      <c r="O2120" s="1270"/>
    </row>
    <row r="2121" spans="1:15" ht="42.75" customHeight="1" thickBot="1">
      <c r="A2121" s="1084"/>
      <c r="B2121" s="60" t="s">
        <v>79</v>
      </c>
      <c r="C2121" s="1272" t="s">
        <v>62</v>
      </c>
      <c r="D2121" s="1273"/>
      <c r="E2121" s="346">
        <f>'Class-9'!$L$7</f>
        <v>20</v>
      </c>
      <c r="F2121" s="346">
        <f>'Class-9'!$M$7</f>
        <v>20</v>
      </c>
      <c r="G2121" s="348">
        <f>SUM(E2121:F2121)</f>
        <v>40</v>
      </c>
      <c r="H2121" s="346">
        <f>'Class-9'!$O$7</f>
        <v>48</v>
      </c>
      <c r="I2121" s="346">
        <f>'Class-9'!$P$7</f>
        <v>12</v>
      </c>
      <c r="J2121" s="348">
        <f>SUM(H2121:I2121)</f>
        <v>60</v>
      </c>
      <c r="K2121" s="346">
        <f>'Class-9'!$R$7</f>
        <v>80</v>
      </c>
      <c r="L2121" s="346">
        <f>'Class-9'!$S$7</f>
        <v>20</v>
      </c>
      <c r="M2121" s="348">
        <f>SUM(K2121:L2121)</f>
        <v>100</v>
      </c>
      <c r="N2121" s="191">
        <f>SUM(G2121,J2121,M2121)</f>
        <v>200</v>
      </c>
      <c r="O2121" s="1271"/>
    </row>
    <row r="2122" spans="1:15" ht="42.75" customHeight="1">
      <c r="A2122" s="1084"/>
      <c r="B2122" s="60" t="s">
        <v>79</v>
      </c>
      <c r="C2122" s="1141" t="str">
        <f>'Class-9'!$L$3</f>
        <v>HINDI</v>
      </c>
      <c r="D2122" s="1142"/>
      <c r="E2122" s="493">
        <f>IF($J2110="TC",0,IF($J2110="Nso",0,VLOOKUP($A2107,'Class-9'!$B$9:$EX$108,11,0)))</f>
        <v>0</v>
      </c>
      <c r="F2122" s="493">
        <f>IF($J2110="TC",0,IF($J2110="Nso",0,VLOOKUP($A2107,'Class-9'!$B$9:$EX$108,12,0)))</f>
        <v>0</v>
      </c>
      <c r="G2122" s="494">
        <f>E2122+F2122</f>
        <v>0</v>
      </c>
      <c r="H2122" s="493">
        <f>IF($J2110="TC",0,IF($J2110="Nso",0,VLOOKUP($A2107,'Class-9'!$B$9:$EX$108,14,0)))</f>
        <v>0</v>
      </c>
      <c r="I2122" s="493">
        <f>IF($J2110="TC",0,IF($J2110="Nso",0,VLOOKUP($A2107,'Class-9'!$B$9:$EX$108,15,0)))</f>
        <v>0</v>
      </c>
      <c r="J2122" s="494">
        <f>H2122+I2122</f>
        <v>0</v>
      </c>
      <c r="K2122" s="493">
        <f>IF($J2110="TC",0,IF($J2110="Nso",0,VLOOKUP($A2107,'Class-9'!$B$9:$EX$108,17,0)))</f>
        <v>0</v>
      </c>
      <c r="L2122" s="493">
        <f>IF($J2110="Nso",0,VLOOKUP($A2107,'Class-9'!$B$9:$EX$108,18,0))</f>
        <v>0</v>
      </c>
      <c r="M2122" s="494">
        <f>K2122+L2122</f>
        <v>0</v>
      </c>
      <c r="N2122" s="493">
        <f>G2122+J2122+M2122</f>
        <v>0</v>
      </c>
      <c r="O2122" s="495" t="str">
        <f>IF($J2110="TC",0,IF($J2110="Nso",0,VLOOKUP($A2107,'Class-9'!$B$9:$EX$108,24,0)))</f>
        <v/>
      </c>
    </row>
    <row r="2123" spans="1:15" ht="42.75" customHeight="1">
      <c r="A2123" s="1084"/>
      <c r="B2123" s="60" t="s">
        <v>79</v>
      </c>
      <c r="C2123" s="1143" t="str">
        <f>'Class-9'!$Z$3</f>
        <v>ENGLISH</v>
      </c>
      <c r="D2123" s="1144"/>
      <c r="E2123" s="493">
        <f>IF($J2110="TC",0,IF($J2110="Nso",0,VLOOKUP($A2107,'Class-9'!$B$9:$EX$108,25,0)))</f>
        <v>0</v>
      </c>
      <c r="F2123" s="493">
        <f>IF($J2110="TC",0,IF($J2110="Nso",0,VLOOKUP($A2107,'Class-9'!$B$9:$EX$108,26,0)))</f>
        <v>0</v>
      </c>
      <c r="G2123" s="496">
        <f t="shared" ref="G2123:G2127" si="216">E2123+F2123</f>
        <v>0</v>
      </c>
      <c r="H2123" s="497">
        <f>IF($J2110="TC",0,IF($J2110="Nso",0,VLOOKUP($A2107,'Class-9'!$B$9:$EX$108,28,0)))</f>
        <v>0</v>
      </c>
      <c r="I2123" s="493">
        <f>IF($J2110="TC",0,IF($J2110="Nso",0,VLOOKUP($A2107,'Class-9'!$B$9:$EX$108,29,0)))</f>
        <v>0</v>
      </c>
      <c r="J2123" s="496">
        <f t="shared" ref="J2123:J2127" si="217">H2123+I2123</f>
        <v>0</v>
      </c>
      <c r="K2123" s="493">
        <f>IF($J2110="TC",0,IF($J2110="Nso",0,VLOOKUP($A2107,'Class-9'!$B$9:$EX$108,31,0)))</f>
        <v>0</v>
      </c>
      <c r="L2123" s="493">
        <f>IF($J2110="Nso",0,VLOOKUP($A2107,'Class-9'!$B$9:$EX$108,32,0))</f>
        <v>0</v>
      </c>
      <c r="M2123" s="496">
        <f t="shared" ref="M2123:M2127" si="218">K2123+L2123</f>
        <v>0</v>
      </c>
      <c r="N2123" s="493">
        <f t="shared" ref="N2123:N2127" si="219">G2123+J2123+M2123</f>
        <v>0</v>
      </c>
      <c r="O2123" s="495" t="str">
        <f>IF($J2110="TC",0,IF($J2110="Nso",0,VLOOKUP($A2107,'Class-9'!$B$9:$EX$108,38,0)))</f>
        <v/>
      </c>
    </row>
    <row r="2124" spans="1:15" ht="42.75" customHeight="1">
      <c r="A2124" s="1084"/>
      <c r="B2124" s="60" t="s">
        <v>79</v>
      </c>
      <c r="C2124" s="1143" t="str">
        <f>'Class-9'!$AN$3</f>
        <v>SANSKRIT</v>
      </c>
      <c r="D2124" s="1144"/>
      <c r="E2124" s="493">
        <f>IF($J2110="TC",0,IF($J2110="Nso",0,VLOOKUP($A2107,'Class-9'!$B$9:$EX$108,39,0)))</f>
        <v>0</v>
      </c>
      <c r="F2124" s="493">
        <f>IF($J2110="TC",0,IF($J2110="TC",0,IF($J2110="Nso",0,VLOOKUP($A2107,'Class-9'!$B$9:$EX$108,40,0))))</f>
        <v>0</v>
      </c>
      <c r="G2124" s="496">
        <f t="shared" si="216"/>
        <v>0</v>
      </c>
      <c r="H2124" s="497">
        <f>IF($J2110="TC",0,IF($J2110="Nso",0,VLOOKUP($A2107,'Class-9'!$B$9:$EX$108,42,0)))</f>
        <v>0</v>
      </c>
      <c r="I2124" s="493">
        <f>IF($J2110="TC",0,IF($J2110="Nso",0,VLOOKUP($A2107,'Class-9'!$B$9:$EX$108,43,0)))</f>
        <v>0</v>
      </c>
      <c r="J2124" s="496">
        <f t="shared" si="217"/>
        <v>0</v>
      </c>
      <c r="K2124" s="493">
        <f>IF($J2110="TC",0,IF($J2110="Nso",0,VLOOKUP($A2107,'Class-9'!$B$9:$EX$108,45,0)))</f>
        <v>0</v>
      </c>
      <c r="L2124" s="493">
        <f>IF($J2110="Nso",0,VLOOKUP($A2107,'Class-9'!$B$9:$EX$108,46,0))</f>
        <v>0</v>
      </c>
      <c r="M2124" s="496">
        <f t="shared" si="218"/>
        <v>0</v>
      </c>
      <c r="N2124" s="493">
        <f t="shared" si="219"/>
        <v>0</v>
      </c>
      <c r="O2124" s="495" t="str">
        <f>IF($J2110="TC",0,IF($J2110="Nso",0,VLOOKUP($A2107,'Class-9'!$B$9:$EX$108,52,0)))</f>
        <v/>
      </c>
    </row>
    <row r="2125" spans="1:15" ht="42.75" customHeight="1">
      <c r="A2125" s="1084"/>
      <c r="B2125" s="60" t="s">
        <v>79</v>
      </c>
      <c r="C2125" s="1143" t="str">
        <f>'Class-9'!$BB$3</f>
        <v>SCIENCE</v>
      </c>
      <c r="D2125" s="1144"/>
      <c r="E2125" s="493">
        <f>IF($J2110="TC",0,IF($J2110="Nso",0,VLOOKUP($A2107,'Class-9'!$B$9:$EX$108,53,0)))</f>
        <v>0</v>
      </c>
      <c r="F2125" s="493">
        <f>IF($J2110="TC",0,IF($J2110="Nso",0,VLOOKUP($A2107,'Class-9'!$B$9:$EX$108,54,0)))</f>
        <v>0</v>
      </c>
      <c r="G2125" s="496">
        <f t="shared" si="216"/>
        <v>0</v>
      </c>
      <c r="H2125" s="497">
        <f>IF($J2110="TC",0,IF($J2110="Nso",0,VLOOKUP($A2107,'Class-9'!$B$9:$EX$108,56,0)))</f>
        <v>0</v>
      </c>
      <c r="I2125" s="493">
        <f>IF($J2110="TC",0,IF($J2110="Nso",0,VLOOKUP($A2107,'Class-9'!$B$9:$EX$108,57,0)))</f>
        <v>0</v>
      </c>
      <c r="J2125" s="496">
        <f t="shared" si="217"/>
        <v>0</v>
      </c>
      <c r="K2125" s="493">
        <f>IF($J2110="TC",0,IF($J2110="Nso",0,VLOOKUP($A2107,'Class-9'!$B$9:$EX$108,59,0)))</f>
        <v>0</v>
      </c>
      <c r="L2125" s="493">
        <f>IF($J2110="Nso",0,VLOOKUP($A2107,'Class-9'!$B$9:$EX$108,60,0))</f>
        <v>0</v>
      </c>
      <c r="M2125" s="496">
        <f t="shared" si="218"/>
        <v>0</v>
      </c>
      <c r="N2125" s="493">
        <f t="shared" si="219"/>
        <v>0</v>
      </c>
      <c r="O2125" s="495" t="str">
        <f>IF($J2110="TC",0,IF($J2110="Nso",0,VLOOKUP($A2107,'Class-9'!$B$9:$EX$108,66,0)))</f>
        <v/>
      </c>
    </row>
    <row r="2126" spans="1:15" ht="42.75" customHeight="1">
      <c r="A2126" s="1084"/>
      <c r="B2126" s="60" t="s">
        <v>79</v>
      </c>
      <c r="C2126" s="1143" t="str">
        <f>'Class-9'!$BP$3</f>
        <v>MATHEMATICS</v>
      </c>
      <c r="D2126" s="1144"/>
      <c r="E2126" s="493">
        <f>IF($J2110="TC",0,IF($J2110="Nso",0,VLOOKUP($A2107,'Class-9'!$B$9:$EX$108,67,0)))</f>
        <v>0</v>
      </c>
      <c r="F2126" s="493">
        <f>IF($J2110="TC",0,IF($J2110="Nso",0,VLOOKUP($A2107,'Class-9'!$B$9:$EX$108,68,0)))</f>
        <v>0</v>
      </c>
      <c r="G2126" s="496">
        <f t="shared" si="216"/>
        <v>0</v>
      </c>
      <c r="H2126" s="497">
        <f>IF($J2110="TC",0,IF($J2110="Nso",0,VLOOKUP($A2107,'Class-9'!$B$9:$EX$108,70,0)))</f>
        <v>0</v>
      </c>
      <c r="I2126" s="493">
        <f>IF($J2110="TC",0,IF($J2110="Nso",0,VLOOKUP($A2107,'Class-9'!$B$9:$EX$108,71,0)))</f>
        <v>0</v>
      </c>
      <c r="J2126" s="496">
        <f t="shared" si="217"/>
        <v>0</v>
      </c>
      <c r="K2126" s="493">
        <f>IF($J2110="TC",0,IF($J2110="Nso",0,VLOOKUP($A2107,'Class-9'!$B$9:$EX$108,73,0)))</f>
        <v>0</v>
      </c>
      <c r="L2126" s="493">
        <f>IF($J2110="Nso",0,VLOOKUP($A2107,'Class-9'!$B$9:$EX$108,74,0))</f>
        <v>0</v>
      </c>
      <c r="M2126" s="496">
        <f t="shared" si="218"/>
        <v>0</v>
      </c>
      <c r="N2126" s="493">
        <f t="shared" si="219"/>
        <v>0</v>
      </c>
      <c r="O2126" s="495" t="str">
        <f>IF($J2110="TC",0,IF($J2110="Nso",0,VLOOKUP($A2107,'Class-9'!$B$9:$EX$108,80,0)))</f>
        <v/>
      </c>
    </row>
    <row r="2127" spans="1:15" ht="42.75" customHeight="1" thickBot="1">
      <c r="A2127" s="1084"/>
      <c r="B2127" s="60" t="s">
        <v>79</v>
      </c>
      <c r="C2127" s="1117" t="str">
        <f>'Class-9'!$CD$3</f>
        <v>SOCIAL SCIENCE</v>
      </c>
      <c r="D2127" s="1118"/>
      <c r="E2127" s="493">
        <f>IF($J2110="TC",0,IF($J2110="Nso",0,VLOOKUP($A2107,'Class-9'!$B$9:$EX$108,81,0)))</f>
        <v>0</v>
      </c>
      <c r="F2127" s="493">
        <f>IF($J2110="TC",0,IF($J2110="Nso",0,VLOOKUP($A2107,'Class-9'!$B$9:$EX$108,82,0)))</f>
        <v>0</v>
      </c>
      <c r="G2127" s="498">
        <f t="shared" si="216"/>
        <v>0</v>
      </c>
      <c r="H2127" s="499">
        <f>IF($J2110="TC",0,IF($J2110="Nso",0,VLOOKUP($A2107,'Class-9'!$B$9:$EX$108,84,0)))</f>
        <v>0</v>
      </c>
      <c r="I2127" s="493">
        <f>IF($J2110="TC",0,IF($J2110="Nso",0,VLOOKUP($A2107,'Class-9'!$B$9:$EX$108,85,0)))</f>
        <v>0</v>
      </c>
      <c r="J2127" s="498">
        <f t="shared" si="217"/>
        <v>0</v>
      </c>
      <c r="K2127" s="493">
        <f>IF($J2110="TC",0,IF($J2110="Nso",0,VLOOKUP($A2107,'Class-9'!$B$9:$EX$108,87,0)))</f>
        <v>0</v>
      </c>
      <c r="L2127" s="493">
        <f>IF($J2110="Nso",0,VLOOKUP($A2107,'Class-9'!$B$9:$EX$108,88,0))</f>
        <v>0</v>
      </c>
      <c r="M2127" s="498">
        <f t="shared" si="218"/>
        <v>0</v>
      </c>
      <c r="N2127" s="493">
        <f t="shared" si="219"/>
        <v>0</v>
      </c>
      <c r="O2127" s="495" t="str">
        <f>IF($J2110="TC",0,IF($J2110="Nso",0,VLOOKUP($A2107,'Class-9'!$B$9:$EX$108,94,0)))</f>
        <v/>
      </c>
    </row>
    <row r="2128" spans="1:15" ht="36" customHeight="1">
      <c r="A2128" s="1084"/>
      <c r="B2128" s="60" t="s">
        <v>79</v>
      </c>
      <c r="C2128" s="1119" t="s">
        <v>92</v>
      </c>
      <c r="D2128" s="1120"/>
      <c r="E2128" s="1121"/>
      <c r="F2128" s="1125" t="s">
        <v>93</v>
      </c>
      <c r="G2128" s="1126"/>
      <c r="H2128" s="1127" t="s">
        <v>94</v>
      </c>
      <c r="I2128" s="1128"/>
      <c r="J2128" s="1129" t="s">
        <v>47</v>
      </c>
      <c r="K2128" s="1130"/>
      <c r="L2128" s="350" t="s">
        <v>114</v>
      </c>
      <c r="M2128" s="1131" t="s">
        <v>45</v>
      </c>
      <c r="N2128" s="1132"/>
      <c r="O2128" s="61" t="s">
        <v>49</v>
      </c>
    </row>
    <row r="2129" spans="1:15" ht="36" customHeight="1" thickBot="1">
      <c r="A2129" s="1084"/>
      <c r="B2129" s="60" t="s">
        <v>79</v>
      </c>
      <c r="C2129" s="1122"/>
      <c r="D2129" s="1123"/>
      <c r="E2129" s="1124"/>
      <c r="F2129" s="1133">
        <f>IF($J2110="TC",0,IF($J2110="Nso",0,VLOOKUP($A2107,'Class-9'!$B$9:$EX$108,146,0)))</f>
        <v>0</v>
      </c>
      <c r="G2129" s="1134"/>
      <c r="H2129" s="1133">
        <f>IF($J2110="TC",0,IF($J2110="Nso",0,VLOOKUP($A2107,'Class-9'!$B$9:$EX$108,147,0)))</f>
        <v>0</v>
      </c>
      <c r="I2129" s="1134"/>
      <c r="J2129" s="1135">
        <f>IF($J2110="TC",0,IF($J2110="Nso",0,VLOOKUP($A2107,'Class-9'!$B$9:$EX$108,148,0)))</f>
        <v>0</v>
      </c>
      <c r="K2129" s="1136"/>
      <c r="L2129" s="349" t="str">
        <f>IF($J2110="TC",0,IF($J2110="Nso",0,VLOOKUP($A2107,'Class-9'!$B$9:$EX$108,149,0)))</f>
        <v/>
      </c>
      <c r="M2129" s="1137" t="str">
        <f>IF($J2110="TC","TC",IF($J2110="Nso","NSO",VLOOKUP($A2107,'Class-9'!$B$9:$EX$108,150,0)))</f>
        <v/>
      </c>
      <c r="N2129" s="1138"/>
      <c r="O2129" s="123" t="str">
        <f>IF($J2110="Nso",0,VLOOKUP($A2107,'Class-9'!$B$9:$EX$108,152,0))</f>
        <v/>
      </c>
    </row>
    <row r="2130" spans="1:15" ht="36" customHeight="1">
      <c r="A2130" s="1084"/>
      <c r="B2130" s="60" t="s">
        <v>79</v>
      </c>
      <c r="C2130" s="1186" t="s">
        <v>65</v>
      </c>
      <c r="D2130" s="1187"/>
      <c r="E2130" s="1187"/>
      <c r="F2130" s="1187"/>
      <c r="G2130" s="1187"/>
      <c r="H2130" s="1188"/>
      <c r="I2130" s="1189" t="s">
        <v>66</v>
      </c>
      <c r="J2130" s="1190"/>
      <c r="K2130" s="1190"/>
      <c r="L2130" s="124">
        <f>VLOOKUP($A2107,'Class-9'!$B$9:$EX$108,143,0)</f>
        <v>0</v>
      </c>
      <c r="M2130" s="1191" t="s">
        <v>126</v>
      </c>
      <c r="N2130" s="1192"/>
      <c r="O2130" s="1193"/>
    </row>
    <row r="2131" spans="1:15" ht="36" customHeight="1" thickBot="1">
      <c r="A2131" s="1084"/>
      <c r="B2131" s="60" t="s">
        <v>79</v>
      </c>
      <c r="C2131" s="1194" t="s">
        <v>60</v>
      </c>
      <c r="D2131" s="1195"/>
      <c r="E2131" s="1195"/>
      <c r="F2131" s="1196" t="s">
        <v>197</v>
      </c>
      <c r="G2131" s="1196"/>
      <c r="H2131" s="351" t="s">
        <v>53</v>
      </c>
      <c r="I2131" s="1197" t="s">
        <v>67</v>
      </c>
      <c r="J2131" s="1198"/>
      <c r="K2131" s="1198"/>
      <c r="L2131" s="174">
        <f>VLOOKUP($A2107,'Class-9'!$B$9:$EX$108,144,0)</f>
        <v>0</v>
      </c>
      <c r="M2131" s="1199" t="str">
        <f>IF($J2110="TC",0,IF($J2110="Nso",0,VLOOKUP($A2107,'Class-9'!$B$9:$EX$108,145,0)))</f>
        <v/>
      </c>
      <c r="N2131" s="1200"/>
      <c r="O2131" s="1201"/>
    </row>
    <row r="2132" spans="1:15" ht="36" customHeight="1">
      <c r="A2132" s="1084"/>
      <c r="B2132" s="60" t="s">
        <v>79</v>
      </c>
      <c r="C2132" s="1194"/>
      <c r="D2132" s="1195"/>
      <c r="E2132" s="1195"/>
      <c r="F2132" s="1196"/>
      <c r="G2132" s="1196"/>
      <c r="H2132" s="490" t="s">
        <v>203</v>
      </c>
      <c r="I2132" s="1202" t="s">
        <v>68</v>
      </c>
      <c r="J2132" s="1203"/>
      <c r="K2132" s="1203"/>
      <c r="L2132" s="1204">
        <f>IF($J2110="TC","Transferred",IF($J2110="Nso","NameSeparated",VLOOKUP($A2107,'Class-9'!$B$9:$EX$108,153,0)))</f>
        <v>0</v>
      </c>
      <c r="M2132" s="1204"/>
      <c r="N2132" s="1204"/>
      <c r="O2132" s="1205"/>
    </row>
    <row r="2133" spans="1:15" s="489" customFormat="1" ht="28.5" customHeight="1">
      <c r="A2133" s="1084"/>
      <c r="B2133" s="488" t="s">
        <v>79</v>
      </c>
      <c r="C2133" s="1242" t="str">
        <f>'Class-9'!$CR$3</f>
        <v>Foundation Of Information Tech.</v>
      </c>
      <c r="D2133" s="1243"/>
      <c r="E2133" s="1244"/>
      <c r="F2133" s="1245" t="str">
        <f>IF($J2110="TC",0,IF($J2110="Nso",0,VLOOKUP($A2107,'Class-9'!$B$9:$GA$108,170,0)))</f>
        <v>0/200</v>
      </c>
      <c r="G2133" s="1245"/>
      <c r="H2133" s="491">
        <f>IF($J2110="TC",0,IF($J2110="Nso",0,VLOOKUP($A2107,'Class-9'!$B$9:$GA$108,106,0)))</f>
        <v>0</v>
      </c>
      <c r="I2133" s="1170" t="s">
        <v>81</v>
      </c>
      <c r="J2133" s="1171"/>
      <c r="K2133" s="1171"/>
      <c r="L2133" s="1172">
        <f>'Class-9'!$T$2</f>
        <v>44676</v>
      </c>
      <c r="M2133" s="1173"/>
      <c r="N2133" s="1173"/>
      <c r="O2133" s="1174"/>
    </row>
    <row r="2134" spans="1:15" s="489" customFormat="1" ht="28.5" customHeight="1">
      <c r="A2134" s="1084"/>
      <c r="B2134" s="488" t="s">
        <v>79</v>
      </c>
      <c r="C2134" s="1175" t="str">
        <f>'Class-9'!$DD$3</f>
        <v>Health &amp; Phy. Edu.</v>
      </c>
      <c r="D2134" s="1169"/>
      <c r="E2134" s="1169"/>
      <c r="F2134" s="1263" t="str">
        <f>IF($J2110="TC",0,IF($J2110="Nso",0,VLOOKUP($A2107,'Class-9'!$B$9:$GA$108,174,0)))</f>
        <v>0/200</v>
      </c>
      <c r="G2134" s="1264"/>
      <c r="H2134" s="491">
        <f>IF($J2110="TC",0,IF($J2110="Nso",0,VLOOKUP($A2107,'Class-9'!$B$9:$GA$108,118,0)))</f>
        <v>0</v>
      </c>
      <c r="I2134" s="1178"/>
      <c r="J2134" s="1179"/>
      <c r="K2134" s="1179"/>
      <c r="L2134" s="1179"/>
      <c r="M2134" s="1179"/>
      <c r="N2134" s="1179"/>
      <c r="O2134" s="1180"/>
    </row>
    <row r="2135" spans="1:15" s="489" customFormat="1" ht="28.5" customHeight="1">
      <c r="A2135" s="1084"/>
      <c r="B2135" s="488" t="s">
        <v>79</v>
      </c>
      <c r="C2135" s="1184" t="str">
        <f>'Class-9'!$DP$3</f>
        <v>S.U.P.W.</v>
      </c>
      <c r="D2135" s="1185"/>
      <c r="E2135" s="1185"/>
      <c r="F2135" s="1263" t="str">
        <f>IF($J2110="TC",0,IF($J2110="Nso",0,VLOOKUP($A2107,'Class-9'!$B$9:$GA$108,178,0)))</f>
        <v>0/100</v>
      </c>
      <c r="G2135" s="1264"/>
      <c r="H2135" s="491">
        <f>IF($J2110="TC",0,IF($J2110="Nso",0,VLOOKUP($A2107,'Class-9'!$B$9:$GA$108,124,0)))</f>
        <v>0</v>
      </c>
      <c r="I2135" s="1181"/>
      <c r="J2135" s="1182"/>
      <c r="K2135" s="1182"/>
      <c r="L2135" s="1182"/>
      <c r="M2135" s="1182"/>
      <c r="N2135" s="1182"/>
      <c r="O2135" s="1183"/>
    </row>
    <row r="2136" spans="1:15" s="489" customFormat="1" ht="28.5" customHeight="1">
      <c r="A2136" s="1084"/>
      <c r="B2136" s="488"/>
      <c r="C2136" s="1184" t="str">
        <f>'Class-9'!$DV$3</f>
        <v>ART EDUCATION</v>
      </c>
      <c r="D2136" s="1185"/>
      <c r="E2136" s="1185"/>
      <c r="F2136" s="1263" t="str">
        <f>IF($J2109="TC",0,IF($J2109="Nso",0,VLOOKUP($A2107,'Class-9'!$B$9:$GA$108,182,0)))</f>
        <v>0/100</v>
      </c>
      <c r="G2136" s="1264"/>
      <c r="H2136" s="491">
        <f>IF($J2109="TC",0,IF($J2109="Nso",0,VLOOKUP($A2107,'Class-9'!$B$9:$GA$108,130,0)))</f>
        <v>0</v>
      </c>
      <c r="I2136" s="1237" t="s">
        <v>95</v>
      </c>
      <c r="J2136" s="1221"/>
      <c r="K2136" s="1221"/>
      <c r="L2136" s="1221"/>
      <c r="M2136" s="1221"/>
      <c r="N2136" s="1221"/>
      <c r="O2136" s="1222"/>
    </row>
    <row r="2137" spans="1:15" s="489" customFormat="1" ht="28.5" customHeight="1" thickBot="1">
      <c r="A2137" s="1084"/>
      <c r="B2137" s="488" t="s">
        <v>79</v>
      </c>
      <c r="C2137" s="1238" t="str">
        <f>'Class-9'!$EB$3</f>
        <v>H &amp; C RAJ</v>
      </c>
      <c r="D2137" s="1239"/>
      <c r="E2137" s="1239"/>
      <c r="F2137" s="1251" t="str">
        <f>IF($J2110="TC",0,IF($J2110="Nso",0,VLOOKUP($A2107,'Class-9'!$B$9:$GZ$108,186,0)))</f>
        <v>0/200</v>
      </c>
      <c r="G2137" s="1252"/>
      <c r="H2137" s="492">
        <f>IF($J2110="TC",0,IF($J2110="Nso",0,VLOOKUP($A2107,'Class-9'!$B$9:$GAZ$108,142,0)))</f>
        <v>0</v>
      </c>
      <c r="I2137" s="1237" t="s">
        <v>74</v>
      </c>
      <c r="J2137" s="1221"/>
      <c r="K2137" s="1221"/>
      <c r="L2137" s="1221"/>
      <c r="M2137" s="1221"/>
      <c r="N2137" s="1221"/>
      <c r="O2137" s="1222"/>
    </row>
    <row r="2138" spans="1:15" ht="28.5" customHeight="1">
      <c r="A2138" s="1084"/>
      <c r="B2138" s="49" t="s">
        <v>79</v>
      </c>
      <c r="C2138" s="1209" t="s">
        <v>205</v>
      </c>
      <c r="D2138" s="1210"/>
      <c r="E2138" s="1211"/>
      <c r="F2138" s="1253" t="s">
        <v>206</v>
      </c>
      <c r="G2138" s="1254"/>
      <c r="H2138" s="500" t="s">
        <v>34</v>
      </c>
      <c r="I2138" s="1220" t="s">
        <v>75</v>
      </c>
      <c r="J2138" s="1221"/>
      <c r="K2138" s="1221"/>
      <c r="L2138" s="1221"/>
      <c r="M2138" s="1221"/>
      <c r="N2138" s="1221"/>
      <c r="O2138" s="1222"/>
    </row>
    <row r="2139" spans="1:15" ht="28.5" customHeight="1">
      <c r="A2139" s="1084"/>
      <c r="B2139" s="49" t="s">
        <v>79</v>
      </c>
      <c r="C2139" s="1212"/>
      <c r="D2139" s="1213"/>
      <c r="E2139" s="1214"/>
      <c r="F2139" s="1246" t="s">
        <v>207</v>
      </c>
      <c r="G2139" s="1247"/>
      <c r="H2139" s="501" t="s">
        <v>204</v>
      </c>
      <c r="I2139" s="1225" t="s">
        <v>76</v>
      </c>
      <c r="J2139" s="1226"/>
      <c r="K2139" s="1226"/>
      <c r="L2139" s="1226"/>
      <c r="M2139" s="1226"/>
      <c r="N2139" s="1226"/>
      <c r="O2139" s="1227"/>
    </row>
    <row r="2140" spans="1:15" ht="28.5" customHeight="1">
      <c r="A2140" s="1084"/>
      <c r="B2140" s="49" t="s">
        <v>79</v>
      </c>
      <c r="C2140" s="1212"/>
      <c r="D2140" s="1213"/>
      <c r="E2140" s="1214"/>
      <c r="F2140" s="1246" t="s">
        <v>211</v>
      </c>
      <c r="G2140" s="1247"/>
      <c r="H2140" s="501" t="s">
        <v>69</v>
      </c>
      <c r="I2140" s="1228"/>
      <c r="J2140" s="1229"/>
      <c r="K2140" s="1229"/>
      <c r="L2140" s="1229"/>
      <c r="M2140" s="1229"/>
      <c r="N2140" s="1229"/>
      <c r="O2140" s="1230"/>
    </row>
    <row r="2141" spans="1:15" ht="28.5" customHeight="1">
      <c r="A2141" s="1084"/>
      <c r="B2141" s="49" t="s">
        <v>79</v>
      </c>
      <c r="C2141" s="1212"/>
      <c r="D2141" s="1213"/>
      <c r="E2141" s="1214"/>
      <c r="F2141" s="1246" t="s">
        <v>212</v>
      </c>
      <c r="G2141" s="1247"/>
      <c r="H2141" s="501" t="s">
        <v>70</v>
      </c>
      <c r="I2141" s="1228"/>
      <c r="J2141" s="1229"/>
      <c r="K2141" s="1229"/>
      <c r="L2141" s="1229"/>
      <c r="M2141" s="1229"/>
      <c r="N2141" s="1229"/>
      <c r="O2141" s="1230"/>
    </row>
    <row r="2142" spans="1:15" ht="28.5" customHeight="1">
      <c r="A2142" s="1084"/>
      <c r="B2142" s="49" t="s">
        <v>79</v>
      </c>
      <c r="C2142" s="1212"/>
      <c r="D2142" s="1213"/>
      <c r="E2142" s="1214"/>
      <c r="F2142" s="1246" t="s">
        <v>125</v>
      </c>
      <c r="G2142" s="1247"/>
      <c r="H2142" s="501" t="s">
        <v>72</v>
      </c>
      <c r="I2142" s="1231" t="s">
        <v>96</v>
      </c>
      <c r="J2142" s="1232"/>
      <c r="K2142" s="1232"/>
      <c r="L2142" s="1232"/>
      <c r="M2142" s="1232"/>
      <c r="N2142" s="1232"/>
      <c r="O2142" s="1233"/>
    </row>
    <row r="2143" spans="1:15" ht="28.5" customHeight="1" thickBot="1">
      <c r="A2143" s="1084"/>
      <c r="B2143" s="62" t="s">
        <v>79</v>
      </c>
      <c r="C2143" s="1215"/>
      <c r="D2143" s="1216"/>
      <c r="E2143" s="1217"/>
      <c r="F2143" s="1248" t="s">
        <v>208</v>
      </c>
      <c r="G2143" s="1249"/>
      <c r="H2143" s="502" t="s">
        <v>71</v>
      </c>
      <c r="I2143" s="1234"/>
      <c r="J2143" s="1235"/>
      <c r="K2143" s="1235"/>
      <c r="L2143" s="1235"/>
      <c r="M2143" s="1235"/>
      <c r="N2143" s="1235"/>
      <c r="O2143" s="1236"/>
    </row>
    <row r="2144" spans="1:15" ht="117.75" customHeight="1" thickTop="1">
      <c r="A2144" s="1250"/>
      <c r="B2144" s="1250"/>
      <c r="C2144" s="1250"/>
      <c r="D2144" s="1250"/>
      <c r="E2144" s="1250"/>
      <c r="F2144" s="1250"/>
      <c r="G2144" s="1250"/>
      <c r="H2144" s="1250"/>
      <c r="I2144" s="1250"/>
      <c r="J2144" s="1250"/>
      <c r="K2144" s="1250"/>
      <c r="L2144" s="1250"/>
      <c r="M2144" s="1250"/>
      <c r="N2144" s="1250"/>
      <c r="O2144" s="1250"/>
    </row>
    <row r="2145" spans="1:16">
      <c r="B2145" s="505"/>
      <c r="C2145" s="506"/>
      <c r="D2145" s="506"/>
      <c r="E2145" s="506"/>
      <c r="F2145" s="506"/>
      <c r="G2145" s="506"/>
      <c r="H2145" s="506"/>
      <c r="I2145" s="506"/>
      <c r="J2145" s="506"/>
      <c r="K2145" s="506"/>
      <c r="L2145" s="506"/>
      <c r="M2145" s="506"/>
      <c r="N2145" s="506"/>
      <c r="O2145" s="506"/>
    </row>
    <row r="2146" spans="1:16" ht="24.75" customHeight="1" thickBot="1">
      <c r="A2146" s="504">
        <f>A2107+1</f>
        <v>56</v>
      </c>
      <c r="B2146" s="1083" t="s">
        <v>56</v>
      </c>
      <c r="C2146" s="1083"/>
      <c r="D2146" s="1083"/>
      <c r="E2146" s="1083"/>
      <c r="F2146" s="1083"/>
      <c r="G2146" s="1083"/>
      <c r="H2146" s="1083"/>
      <c r="I2146" s="1083"/>
      <c r="J2146" s="1083"/>
      <c r="K2146" s="1083"/>
      <c r="L2146" s="1083"/>
      <c r="M2146" s="1083"/>
      <c r="N2146" s="1083"/>
      <c r="O2146" s="1083"/>
    </row>
    <row r="2147" spans="1:16" ht="68.25" customHeight="1" thickTop="1">
      <c r="A2147" s="1084"/>
      <c r="B2147" s="1085"/>
      <c r="C2147" s="1086"/>
      <c r="D2147" s="1089" t="str">
        <f>Master!$E$8</f>
        <v>Govt. Sr. Secondary School Raimalwada</v>
      </c>
      <c r="E2147" s="1090"/>
      <c r="F2147" s="1090"/>
      <c r="G2147" s="1090"/>
      <c r="H2147" s="1090"/>
      <c r="I2147" s="1090"/>
      <c r="J2147" s="1090"/>
      <c r="K2147" s="1090"/>
      <c r="L2147" s="1090"/>
      <c r="M2147" s="1090"/>
      <c r="N2147" s="1090"/>
      <c r="O2147" s="1091"/>
    </row>
    <row r="2148" spans="1:16" ht="36" customHeight="1" thickBot="1">
      <c r="A2148" s="1084"/>
      <c r="B2148" s="1087"/>
      <c r="C2148" s="1088"/>
      <c r="D2148" s="1092" t="str">
        <f>Master!$E$11</f>
        <v>P.S.-Bapini (Jodhpur)</v>
      </c>
      <c r="E2148" s="1093"/>
      <c r="F2148" s="1093"/>
      <c r="G2148" s="1093"/>
      <c r="H2148" s="1093"/>
      <c r="I2148" s="1093"/>
      <c r="J2148" s="1093"/>
      <c r="K2148" s="1093"/>
      <c r="L2148" s="1093"/>
      <c r="M2148" s="1093"/>
      <c r="N2148" s="1093"/>
      <c r="O2148" s="1094"/>
    </row>
    <row r="2149" spans="1:16" ht="36" customHeight="1">
      <c r="A2149" s="1084"/>
      <c r="B2149" s="352"/>
      <c r="C2149" s="1095" t="s">
        <v>188</v>
      </c>
      <c r="D2149" s="1096"/>
      <c r="E2149" s="1096"/>
      <c r="F2149" s="1096"/>
      <c r="G2149" s="1097"/>
      <c r="H2149" s="1104" t="s">
        <v>161</v>
      </c>
      <c r="I2149" s="1104"/>
      <c r="J2149" s="1107">
        <f>VLOOKUP($A2146,'Class-9'!$B$9:$K$108,6)</f>
        <v>0</v>
      </c>
      <c r="K2149" s="1108"/>
      <c r="L2149" s="1113" t="s">
        <v>77</v>
      </c>
      <c r="M2149" s="1114"/>
      <c r="N2149" s="1115" t="str">
        <f>Master!$E$14</f>
        <v>08151106901</v>
      </c>
      <c r="O2149" s="1116"/>
    </row>
    <row r="2150" spans="1:16" ht="36" customHeight="1">
      <c r="A2150" s="1084"/>
      <c r="B2150" s="47"/>
      <c r="C2150" s="1098"/>
      <c r="D2150" s="1099"/>
      <c r="E2150" s="1099"/>
      <c r="F2150" s="1099"/>
      <c r="G2150" s="1100"/>
      <c r="H2150" s="1105"/>
      <c r="I2150" s="1105"/>
      <c r="J2150" s="1109"/>
      <c r="K2150" s="1110"/>
      <c r="L2150" s="1071" t="s">
        <v>73</v>
      </c>
      <c r="M2150" s="1072"/>
      <c r="N2150" s="1072"/>
      <c r="O2150" s="1073"/>
      <c r="P2150" s="165" t="s">
        <v>196</v>
      </c>
    </row>
    <row r="2151" spans="1:16" ht="36" customHeight="1" thickBot="1">
      <c r="A2151" s="1084"/>
      <c r="B2151" s="47"/>
      <c r="C2151" s="1101"/>
      <c r="D2151" s="1102"/>
      <c r="E2151" s="1102"/>
      <c r="F2151" s="1102"/>
      <c r="G2151" s="1103"/>
      <c r="H2151" s="1106"/>
      <c r="I2151" s="1106"/>
      <c r="J2151" s="1111"/>
      <c r="K2151" s="1112"/>
      <c r="L2151" s="1074" t="s">
        <v>57</v>
      </c>
      <c r="M2151" s="1075"/>
      <c r="N2151" s="1076" t="str">
        <f>Master!$E$6</f>
        <v>2021-22</v>
      </c>
      <c r="O2151" s="1077"/>
    </row>
    <row r="2152" spans="1:16" ht="42.75" customHeight="1">
      <c r="A2152" s="1084"/>
      <c r="B2152" s="49" t="s">
        <v>79</v>
      </c>
      <c r="C2152" s="1255" t="s">
        <v>22</v>
      </c>
      <c r="D2152" s="1256"/>
      <c r="E2152" s="1256"/>
      <c r="F2152" s="1257"/>
      <c r="G2152" s="485" t="s">
        <v>186</v>
      </c>
      <c r="H2152" s="1258">
        <f>VLOOKUP($A2146,'Class-9'!$B$9:$EX$108,4,0)</f>
        <v>0</v>
      </c>
      <c r="I2152" s="1258"/>
      <c r="J2152" s="1258"/>
      <c r="K2152" s="1258"/>
      <c r="L2152" s="1258"/>
      <c r="M2152" s="1258"/>
      <c r="N2152" s="1258"/>
      <c r="O2152" s="1259"/>
    </row>
    <row r="2153" spans="1:16" ht="42.75" customHeight="1">
      <c r="A2153" s="1084"/>
      <c r="B2153" s="49" t="s">
        <v>79</v>
      </c>
      <c r="C2153" s="1260" t="s">
        <v>24</v>
      </c>
      <c r="D2153" s="1261"/>
      <c r="E2153" s="1261"/>
      <c r="F2153" s="1262"/>
      <c r="G2153" s="486" t="s">
        <v>186</v>
      </c>
      <c r="H2153" s="1265">
        <f>VLOOKUP($A2146,'Class-9'!$B$9:$EX$108,7,0)</f>
        <v>0</v>
      </c>
      <c r="I2153" s="1265"/>
      <c r="J2153" s="1265"/>
      <c r="K2153" s="1265"/>
      <c r="L2153" s="1265"/>
      <c r="M2153" s="1265"/>
      <c r="N2153" s="1265"/>
      <c r="O2153" s="1266"/>
    </row>
    <row r="2154" spans="1:16" ht="42.75" customHeight="1">
      <c r="A2154" s="1084"/>
      <c r="B2154" s="49" t="s">
        <v>79</v>
      </c>
      <c r="C2154" s="1260" t="s">
        <v>25</v>
      </c>
      <c r="D2154" s="1261"/>
      <c r="E2154" s="1261"/>
      <c r="F2154" s="1262"/>
      <c r="G2154" s="486" t="s">
        <v>186</v>
      </c>
      <c r="H2154" s="1265">
        <f>VLOOKUP($A2146,'Class-9'!$B$9:$EX$108,8,0)</f>
        <v>0</v>
      </c>
      <c r="I2154" s="1265"/>
      <c r="J2154" s="1265"/>
      <c r="K2154" s="1265"/>
      <c r="L2154" s="1265"/>
      <c r="M2154" s="1265"/>
      <c r="N2154" s="1265"/>
      <c r="O2154" s="1266"/>
    </row>
    <row r="2155" spans="1:16" ht="42.75" customHeight="1">
      <c r="A2155" s="1084"/>
      <c r="B2155" s="49" t="s">
        <v>79</v>
      </c>
      <c r="C2155" s="1260" t="s">
        <v>58</v>
      </c>
      <c r="D2155" s="1261"/>
      <c r="E2155" s="1261"/>
      <c r="F2155" s="1262"/>
      <c r="G2155" s="486" t="s">
        <v>186</v>
      </c>
      <c r="H2155" s="1265">
        <f>VLOOKUP($A2146,'Class-9'!$B$9:$EX$108,9,0)</f>
        <v>0</v>
      </c>
      <c r="I2155" s="1265"/>
      <c r="J2155" s="1265"/>
      <c r="K2155" s="1265"/>
      <c r="L2155" s="1265"/>
      <c r="M2155" s="1265"/>
      <c r="N2155" s="1265"/>
      <c r="O2155" s="1266"/>
    </row>
    <row r="2156" spans="1:16" ht="42.75" customHeight="1">
      <c r="A2156" s="1084"/>
      <c r="B2156" s="49" t="s">
        <v>79</v>
      </c>
      <c r="C2156" s="1260" t="s">
        <v>59</v>
      </c>
      <c r="D2156" s="1261"/>
      <c r="E2156" s="1261"/>
      <c r="F2156" s="1262"/>
      <c r="G2156" s="486" t="s">
        <v>186</v>
      </c>
      <c r="H2156" s="1281" t="str">
        <f>CONCATENATE('Class-9'!$G$4,'Class-9'!$J$4)</f>
        <v>9(A)</v>
      </c>
      <c r="I2156" s="1265"/>
      <c r="J2156" s="1265"/>
      <c r="K2156" s="1265"/>
      <c r="L2156" s="1265"/>
      <c r="M2156" s="1265"/>
      <c r="N2156" s="1265"/>
      <c r="O2156" s="1266"/>
    </row>
    <row r="2157" spans="1:16" ht="42.75" customHeight="1" thickBot="1">
      <c r="A2157" s="1084"/>
      <c r="B2157" s="49" t="s">
        <v>79</v>
      </c>
      <c r="C2157" s="1282" t="s">
        <v>27</v>
      </c>
      <c r="D2157" s="1283"/>
      <c r="E2157" s="1283"/>
      <c r="F2157" s="1284"/>
      <c r="G2157" s="487" t="s">
        <v>186</v>
      </c>
      <c r="H2157" s="1285">
        <f>VLOOKUP($A2146,'Class-9'!$B$9:$EX$108,10,0)</f>
        <v>0</v>
      </c>
      <c r="I2157" s="1285"/>
      <c r="J2157" s="1285"/>
      <c r="K2157" s="1285"/>
      <c r="L2157" s="1285"/>
      <c r="M2157" s="1285"/>
      <c r="N2157" s="1285"/>
      <c r="O2157" s="1286"/>
    </row>
    <row r="2158" spans="1:16" ht="42.75" customHeight="1">
      <c r="A2158" s="1084"/>
      <c r="B2158" s="60" t="s">
        <v>79</v>
      </c>
      <c r="C2158" s="1287" t="s">
        <v>60</v>
      </c>
      <c r="D2158" s="1288"/>
      <c r="E2158" s="1267" t="s">
        <v>83</v>
      </c>
      <c r="F2158" s="1267" t="s">
        <v>84</v>
      </c>
      <c r="G2158" s="1274" t="s">
        <v>33</v>
      </c>
      <c r="H2158" s="1276" t="s">
        <v>61</v>
      </c>
      <c r="I2158" s="1276"/>
      <c r="J2158" s="1277"/>
      <c r="K2158" s="1278" t="s">
        <v>100</v>
      </c>
      <c r="L2158" s="1279"/>
      <c r="M2158" s="1280"/>
      <c r="N2158" s="1267" t="s">
        <v>91</v>
      </c>
      <c r="O2158" s="1269" t="s">
        <v>209</v>
      </c>
    </row>
    <row r="2159" spans="1:16" ht="42.75" customHeight="1">
      <c r="A2159" s="1084"/>
      <c r="B2159" s="60"/>
      <c r="C2159" s="1289"/>
      <c r="D2159" s="1290"/>
      <c r="E2159" s="1268"/>
      <c r="F2159" s="1268"/>
      <c r="G2159" s="1275"/>
      <c r="H2159" s="479" t="s">
        <v>32</v>
      </c>
      <c r="I2159" s="480" t="s">
        <v>199</v>
      </c>
      <c r="J2159" s="481" t="s">
        <v>33</v>
      </c>
      <c r="K2159" s="479" t="s">
        <v>32</v>
      </c>
      <c r="L2159" s="480" t="s">
        <v>199</v>
      </c>
      <c r="M2159" s="481" t="s">
        <v>33</v>
      </c>
      <c r="N2159" s="1268"/>
      <c r="O2159" s="1270"/>
    </row>
    <row r="2160" spans="1:16" ht="42.75" customHeight="1" thickBot="1">
      <c r="A2160" s="1084"/>
      <c r="B2160" s="60" t="s">
        <v>79</v>
      </c>
      <c r="C2160" s="1272" t="s">
        <v>62</v>
      </c>
      <c r="D2160" s="1273"/>
      <c r="E2160" s="346">
        <f>'Class-9'!$L$7</f>
        <v>20</v>
      </c>
      <c r="F2160" s="346">
        <f>'Class-9'!$M$7</f>
        <v>20</v>
      </c>
      <c r="G2160" s="348">
        <f>SUM(E2160:F2160)</f>
        <v>40</v>
      </c>
      <c r="H2160" s="346">
        <f>'Class-9'!$O$7</f>
        <v>48</v>
      </c>
      <c r="I2160" s="346">
        <f>'Class-9'!$P$7</f>
        <v>12</v>
      </c>
      <c r="J2160" s="348">
        <f>SUM(H2160:I2160)</f>
        <v>60</v>
      </c>
      <c r="K2160" s="346">
        <f>'Class-9'!$R$7</f>
        <v>80</v>
      </c>
      <c r="L2160" s="346">
        <f>'Class-9'!$S$7</f>
        <v>20</v>
      </c>
      <c r="M2160" s="348">
        <f>SUM(K2160:L2160)</f>
        <v>100</v>
      </c>
      <c r="N2160" s="191">
        <f>SUM(G2160,J2160,M2160)</f>
        <v>200</v>
      </c>
      <c r="O2160" s="1271"/>
    </row>
    <row r="2161" spans="1:15" ht="42.75" customHeight="1">
      <c r="A2161" s="1084"/>
      <c r="B2161" s="60" t="s">
        <v>79</v>
      </c>
      <c r="C2161" s="1141" t="str">
        <f>'Class-9'!$L$3</f>
        <v>HINDI</v>
      </c>
      <c r="D2161" s="1142"/>
      <c r="E2161" s="493">
        <f>IF($J2149="TC",0,IF($J2149="Nso",0,VLOOKUP($A2146,'Class-9'!$B$9:$EX$108,11,0)))</f>
        <v>0</v>
      </c>
      <c r="F2161" s="493">
        <f>IF($J2149="TC",0,IF($J2149="Nso",0,VLOOKUP($A2146,'Class-9'!$B$9:$EX$108,12,0)))</f>
        <v>0</v>
      </c>
      <c r="G2161" s="494">
        <f>E2161+F2161</f>
        <v>0</v>
      </c>
      <c r="H2161" s="493">
        <f>IF($J2149="TC",0,IF($J2149="Nso",0,VLOOKUP($A2146,'Class-9'!$B$9:$EX$108,14,0)))</f>
        <v>0</v>
      </c>
      <c r="I2161" s="493">
        <f>IF($J2149="TC",0,IF($J2149="Nso",0,VLOOKUP($A2146,'Class-9'!$B$9:$EX$108,15,0)))</f>
        <v>0</v>
      </c>
      <c r="J2161" s="494">
        <f>H2161+I2161</f>
        <v>0</v>
      </c>
      <c r="K2161" s="493">
        <f>IF($J2149="TC",0,IF($J2149="Nso",0,VLOOKUP($A2146,'Class-9'!$B$9:$EX$108,17,0)))</f>
        <v>0</v>
      </c>
      <c r="L2161" s="493">
        <f>IF($J2149="Nso",0,VLOOKUP($A2146,'Class-9'!$B$9:$EX$108,18,0))</f>
        <v>0</v>
      </c>
      <c r="M2161" s="494">
        <f>K2161+L2161</f>
        <v>0</v>
      </c>
      <c r="N2161" s="493">
        <f>G2161+J2161+M2161</f>
        <v>0</v>
      </c>
      <c r="O2161" s="495" t="str">
        <f>IF($J2149="TC",0,IF($J2149="Nso",0,VLOOKUP($A2146,'Class-9'!$B$9:$EX$108,24,0)))</f>
        <v/>
      </c>
    </row>
    <row r="2162" spans="1:15" ht="42.75" customHeight="1">
      <c r="A2162" s="1084"/>
      <c r="B2162" s="60" t="s">
        <v>79</v>
      </c>
      <c r="C2162" s="1143" t="str">
        <f>'Class-9'!$Z$3</f>
        <v>ENGLISH</v>
      </c>
      <c r="D2162" s="1144"/>
      <c r="E2162" s="493">
        <f>IF($J2149="TC",0,IF($J2149="Nso",0,VLOOKUP($A2146,'Class-9'!$B$9:$EX$108,25,0)))</f>
        <v>0</v>
      </c>
      <c r="F2162" s="493">
        <f>IF($J2149="TC",0,IF($J2149="Nso",0,VLOOKUP($A2146,'Class-9'!$B$9:$EX$108,26,0)))</f>
        <v>0</v>
      </c>
      <c r="G2162" s="496">
        <f t="shared" ref="G2162:G2166" si="220">E2162+F2162</f>
        <v>0</v>
      </c>
      <c r="H2162" s="497">
        <f>IF($J2149="TC",0,IF($J2149="Nso",0,VLOOKUP($A2146,'Class-9'!$B$9:$EX$108,28,0)))</f>
        <v>0</v>
      </c>
      <c r="I2162" s="493">
        <f>IF($J2149="TC",0,IF($J2149="Nso",0,VLOOKUP($A2146,'Class-9'!$B$9:$EX$108,29,0)))</f>
        <v>0</v>
      </c>
      <c r="J2162" s="496">
        <f t="shared" ref="J2162:J2166" si="221">H2162+I2162</f>
        <v>0</v>
      </c>
      <c r="K2162" s="493">
        <f>IF($J2149="TC",0,IF($J2149="Nso",0,VLOOKUP($A2146,'Class-9'!$B$9:$EX$108,31,0)))</f>
        <v>0</v>
      </c>
      <c r="L2162" s="493">
        <f>IF($J2149="Nso",0,VLOOKUP($A2146,'Class-9'!$B$9:$EX$108,32,0))</f>
        <v>0</v>
      </c>
      <c r="M2162" s="496">
        <f t="shared" ref="M2162:M2166" si="222">K2162+L2162</f>
        <v>0</v>
      </c>
      <c r="N2162" s="493">
        <f t="shared" ref="N2162:N2166" si="223">G2162+J2162+M2162</f>
        <v>0</v>
      </c>
      <c r="O2162" s="495" t="str">
        <f>IF($J2149="TC",0,IF($J2149="Nso",0,VLOOKUP($A2146,'Class-9'!$B$9:$EX$108,38,0)))</f>
        <v/>
      </c>
    </row>
    <row r="2163" spans="1:15" ht="42.75" customHeight="1">
      <c r="A2163" s="1084"/>
      <c r="B2163" s="60" t="s">
        <v>79</v>
      </c>
      <c r="C2163" s="1143" t="str">
        <f>'Class-9'!$AN$3</f>
        <v>SANSKRIT</v>
      </c>
      <c r="D2163" s="1144"/>
      <c r="E2163" s="493">
        <f>IF($J2149="TC",0,IF($J2149="Nso",0,VLOOKUP($A2146,'Class-9'!$B$9:$EX$108,39,0)))</f>
        <v>0</v>
      </c>
      <c r="F2163" s="493">
        <f>IF($J2149="TC",0,IF($J2149="TC",0,IF($J2149="Nso",0,VLOOKUP($A2146,'Class-9'!$B$9:$EX$108,40,0))))</f>
        <v>0</v>
      </c>
      <c r="G2163" s="496">
        <f t="shared" si="220"/>
        <v>0</v>
      </c>
      <c r="H2163" s="497">
        <f>IF($J2149="TC",0,IF($J2149="Nso",0,VLOOKUP($A2146,'Class-9'!$B$9:$EX$108,42,0)))</f>
        <v>0</v>
      </c>
      <c r="I2163" s="493">
        <f>IF($J2149="TC",0,IF($J2149="Nso",0,VLOOKUP($A2146,'Class-9'!$B$9:$EX$108,43,0)))</f>
        <v>0</v>
      </c>
      <c r="J2163" s="496">
        <f t="shared" si="221"/>
        <v>0</v>
      </c>
      <c r="K2163" s="493">
        <f>IF($J2149="TC",0,IF($J2149="Nso",0,VLOOKUP($A2146,'Class-9'!$B$9:$EX$108,45,0)))</f>
        <v>0</v>
      </c>
      <c r="L2163" s="493">
        <f>IF($J2149="Nso",0,VLOOKUP($A2146,'Class-9'!$B$9:$EX$108,46,0))</f>
        <v>0</v>
      </c>
      <c r="M2163" s="496">
        <f t="shared" si="222"/>
        <v>0</v>
      </c>
      <c r="N2163" s="493">
        <f t="shared" si="223"/>
        <v>0</v>
      </c>
      <c r="O2163" s="495" t="str">
        <f>IF($J2149="TC",0,IF($J2149="Nso",0,VLOOKUP($A2146,'Class-9'!$B$9:$EX$108,52,0)))</f>
        <v/>
      </c>
    </row>
    <row r="2164" spans="1:15" ht="42.75" customHeight="1">
      <c r="A2164" s="1084"/>
      <c r="B2164" s="60" t="s">
        <v>79</v>
      </c>
      <c r="C2164" s="1143" t="str">
        <f>'Class-9'!$BB$3</f>
        <v>SCIENCE</v>
      </c>
      <c r="D2164" s="1144"/>
      <c r="E2164" s="493">
        <f>IF($J2149="TC",0,IF($J2149="Nso",0,VLOOKUP($A2146,'Class-9'!$B$9:$EX$108,53,0)))</f>
        <v>0</v>
      </c>
      <c r="F2164" s="493">
        <f>IF($J2149="TC",0,IF($J2149="Nso",0,VLOOKUP($A2146,'Class-9'!$B$9:$EX$108,54,0)))</f>
        <v>0</v>
      </c>
      <c r="G2164" s="496">
        <f t="shared" si="220"/>
        <v>0</v>
      </c>
      <c r="H2164" s="497">
        <f>IF($J2149="TC",0,IF($J2149="Nso",0,VLOOKUP($A2146,'Class-9'!$B$9:$EX$108,56,0)))</f>
        <v>0</v>
      </c>
      <c r="I2164" s="493">
        <f>IF($J2149="TC",0,IF($J2149="Nso",0,VLOOKUP($A2146,'Class-9'!$B$9:$EX$108,57,0)))</f>
        <v>0</v>
      </c>
      <c r="J2164" s="496">
        <f t="shared" si="221"/>
        <v>0</v>
      </c>
      <c r="K2164" s="493">
        <f>IF($J2149="TC",0,IF($J2149="Nso",0,VLOOKUP($A2146,'Class-9'!$B$9:$EX$108,59,0)))</f>
        <v>0</v>
      </c>
      <c r="L2164" s="493">
        <f>IF($J2149="Nso",0,VLOOKUP($A2146,'Class-9'!$B$9:$EX$108,60,0))</f>
        <v>0</v>
      </c>
      <c r="M2164" s="496">
        <f t="shared" si="222"/>
        <v>0</v>
      </c>
      <c r="N2164" s="493">
        <f t="shared" si="223"/>
        <v>0</v>
      </c>
      <c r="O2164" s="495" t="str">
        <f>IF($J2149="TC",0,IF($J2149="Nso",0,VLOOKUP($A2146,'Class-9'!$B$9:$EX$108,66,0)))</f>
        <v/>
      </c>
    </row>
    <row r="2165" spans="1:15" ht="42.75" customHeight="1">
      <c r="A2165" s="1084"/>
      <c r="B2165" s="60" t="s">
        <v>79</v>
      </c>
      <c r="C2165" s="1143" t="str">
        <f>'Class-9'!$BP$3</f>
        <v>MATHEMATICS</v>
      </c>
      <c r="D2165" s="1144"/>
      <c r="E2165" s="493">
        <f>IF($J2149="TC",0,IF($J2149="Nso",0,VLOOKUP($A2146,'Class-9'!$B$9:$EX$108,67,0)))</f>
        <v>0</v>
      </c>
      <c r="F2165" s="493">
        <f>IF($J2149="TC",0,IF($J2149="Nso",0,VLOOKUP($A2146,'Class-9'!$B$9:$EX$108,68,0)))</f>
        <v>0</v>
      </c>
      <c r="G2165" s="496">
        <f t="shared" si="220"/>
        <v>0</v>
      </c>
      <c r="H2165" s="497">
        <f>IF($J2149="TC",0,IF($J2149="Nso",0,VLOOKUP($A2146,'Class-9'!$B$9:$EX$108,70,0)))</f>
        <v>0</v>
      </c>
      <c r="I2165" s="493">
        <f>IF($J2149="TC",0,IF($J2149="Nso",0,VLOOKUP($A2146,'Class-9'!$B$9:$EX$108,71,0)))</f>
        <v>0</v>
      </c>
      <c r="J2165" s="496">
        <f t="shared" si="221"/>
        <v>0</v>
      </c>
      <c r="K2165" s="493">
        <f>IF($J2149="TC",0,IF($J2149="Nso",0,VLOOKUP($A2146,'Class-9'!$B$9:$EX$108,73,0)))</f>
        <v>0</v>
      </c>
      <c r="L2165" s="493">
        <f>IF($J2149="Nso",0,VLOOKUP($A2146,'Class-9'!$B$9:$EX$108,74,0))</f>
        <v>0</v>
      </c>
      <c r="M2165" s="496">
        <f t="shared" si="222"/>
        <v>0</v>
      </c>
      <c r="N2165" s="493">
        <f t="shared" si="223"/>
        <v>0</v>
      </c>
      <c r="O2165" s="495" t="str">
        <f>IF($J2149="TC",0,IF($J2149="Nso",0,VLOOKUP($A2146,'Class-9'!$B$9:$EX$108,80,0)))</f>
        <v/>
      </c>
    </row>
    <row r="2166" spans="1:15" ht="42.75" customHeight="1" thickBot="1">
      <c r="A2166" s="1084"/>
      <c r="B2166" s="60" t="s">
        <v>79</v>
      </c>
      <c r="C2166" s="1117" t="str">
        <f>'Class-9'!$CD$3</f>
        <v>SOCIAL SCIENCE</v>
      </c>
      <c r="D2166" s="1118"/>
      <c r="E2166" s="493">
        <f>IF($J2149="TC",0,IF($J2149="Nso",0,VLOOKUP($A2146,'Class-9'!$B$9:$EX$108,81,0)))</f>
        <v>0</v>
      </c>
      <c r="F2166" s="493">
        <f>IF($J2149="TC",0,IF($J2149="Nso",0,VLOOKUP($A2146,'Class-9'!$B$9:$EX$108,82,0)))</f>
        <v>0</v>
      </c>
      <c r="G2166" s="498">
        <f t="shared" si="220"/>
        <v>0</v>
      </c>
      <c r="H2166" s="499">
        <f>IF($J2149="TC",0,IF($J2149="Nso",0,VLOOKUP($A2146,'Class-9'!$B$9:$EX$108,84,0)))</f>
        <v>0</v>
      </c>
      <c r="I2166" s="493">
        <f>IF($J2149="TC",0,IF($J2149="Nso",0,VLOOKUP($A2146,'Class-9'!$B$9:$EX$108,85,0)))</f>
        <v>0</v>
      </c>
      <c r="J2166" s="498">
        <f t="shared" si="221"/>
        <v>0</v>
      </c>
      <c r="K2166" s="493">
        <f>IF($J2149="TC",0,IF($J2149="Nso",0,VLOOKUP($A2146,'Class-9'!$B$9:$EX$108,87,0)))</f>
        <v>0</v>
      </c>
      <c r="L2166" s="493">
        <f>IF($J2149="Nso",0,VLOOKUP($A2146,'Class-9'!$B$9:$EX$108,88,0))</f>
        <v>0</v>
      </c>
      <c r="M2166" s="498">
        <f t="shared" si="222"/>
        <v>0</v>
      </c>
      <c r="N2166" s="493">
        <f t="shared" si="223"/>
        <v>0</v>
      </c>
      <c r="O2166" s="495" t="str">
        <f>IF($J2149="TC",0,IF($J2149="Nso",0,VLOOKUP($A2146,'Class-9'!$B$9:$EX$108,94,0)))</f>
        <v/>
      </c>
    </row>
    <row r="2167" spans="1:15" ht="36" customHeight="1">
      <c r="A2167" s="1084"/>
      <c r="B2167" s="60" t="s">
        <v>79</v>
      </c>
      <c r="C2167" s="1119" t="s">
        <v>92</v>
      </c>
      <c r="D2167" s="1120"/>
      <c r="E2167" s="1121"/>
      <c r="F2167" s="1125" t="s">
        <v>93</v>
      </c>
      <c r="G2167" s="1126"/>
      <c r="H2167" s="1127" t="s">
        <v>94</v>
      </c>
      <c r="I2167" s="1128"/>
      <c r="J2167" s="1129" t="s">
        <v>47</v>
      </c>
      <c r="K2167" s="1130"/>
      <c r="L2167" s="350" t="s">
        <v>114</v>
      </c>
      <c r="M2167" s="1131" t="s">
        <v>45</v>
      </c>
      <c r="N2167" s="1132"/>
      <c r="O2167" s="61" t="s">
        <v>49</v>
      </c>
    </row>
    <row r="2168" spans="1:15" ht="36" customHeight="1" thickBot="1">
      <c r="A2168" s="1084"/>
      <c r="B2168" s="60" t="s">
        <v>79</v>
      </c>
      <c r="C2168" s="1122"/>
      <c r="D2168" s="1123"/>
      <c r="E2168" s="1124"/>
      <c r="F2168" s="1133">
        <f>IF($J2149="TC",0,IF($J2149="Nso",0,VLOOKUP($A2146,'Class-9'!$B$9:$EX$108,146,0)))</f>
        <v>0</v>
      </c>
      <c r="G2168" s="1134"/>
      <c r="H2168" s="1133">
        <f>IF($J2149="TC",0,IF($J2149="Nso",0,VLOOKUP($A2146,'Class-9'!$B$9:$EX$108,147,0)))</f>
        <v>0</v>
      </c>
      <c r="I2168" s="1134"/>
      <c r="J2168" s="1135">
        <f>IF($J2149="TC",0,IF($J2149="Nso",0,VLOOKUP($A2146,'Class-9'!$B$9:$EX$108,148,0)))</f>
        <v>0</v>
      </c>
      <c r="K2168" s="1136"/>
      <c r="L2168" s="349" t="str">
        <f>IF($J2149="TC",0,IF($J2149="Nso",0,VLOOKUP($A2146,'Class-9'!$B$9:$EX$108,149,0)))</f>
        <v/>
      </c>
      <c r="M2168" s="1137" t="str">
        <f>IF($J2149="TC","TC",IF($J2149="Nso","NSO",VLOOKUP($A2146,'Class-9'!$B$9:$EX$108,150,0)))</f>
        <v/>
      </c>
      <c r="N2168" s="1138"/>
      <c r="O2168" s="123" t="str">
        <f>IF($J2149="Nso",0,VLOOKUP($A2146,'Class-9'!$B$9:$EX$108,152,0))</f>
        <v/>
      </c>
    </row>
    <row r="2169" spans="1:15" ht="36" customHeight="1">
      <c r="A2169" s="1084"/>
      <c r="B2169" s="60" t="s">
        <v>79</v>
      </c>
      <c r="C2169" s="1186" t="s">
        <v>65</v>
      </c>
      <c r="D2169" s="1187"/>
      <c r="E2169" s="1187"/>
      <c r="F2169" s="1187"/>
      <c r="G2169" s="1187"/>
      <c r="H2169" s="1188"/>
      <c r="I2169" s="1189" t="s">
        <v>66</v>
      </c>
      <c r="J2169" s="1190"/>
      <c r="K2169" s="1190"/>
      <c r="L2169" s="124">
        <f>VLOOKUP($A2146,'Class-9'!$B$9:$EX$108,143,0)</f>
        <v>0</v>
      </c>
      <c r="M2169" s="1191" t="s">
        <v>126</v>
      </c>
      <c r="N2169" s="1192"/>
      <c r="O2169" s="1193"/>
    </row>
    <row r="2170" spans="1:15" ht="36" customHeight="1" thickBot="1">
      <c r="A2170" s="1084"/>
      <c r="B2170" s="60" t="s">
        <v>79</v>
      </c>
      <c r="C2170" s="1194" t="s">
        <v>60</v>
      </c>
      <c r="D2170" s="1195"/>
      <c r="E2170" s="1195"/>
      <c r="F2170" s="1196" t="s">
        <v>197</v>
      </c>
      <c r="G2170" s="1196"/>
      <c r="H2170" s="351" t="s">
        <v>53</v>
      </c>
      <c r="I2170" s="1197" t="s">
        <v>67</v>
      </c>
      <c r="J2170" s="1198"/>
      <c r="K2170" s="1198"/>
      <c r="L2170" s="174">
        <f>VLOOKUP($A2146,'Class-9'!$B$9:$EX$108,144,0)</f>
        <v>0</v>
      </c>
      <c r="M2170" s="1199" t="str">
        <f>IF($J2149="TC",0,IF($J2149="Nso",0,VLOOKUP($A2146,'Class-9'!$B$9:$EX$108,145,0)))</f>
        <v/>
      </c>
      <c r="N2170" s="1200"/>
      <c r="O2170" s="1201"/>
    </row>
    <row r="2171" spans="1:15" ht="36" customHeight="1">
      <c r="A2171" s="1084"/>
      <c r="B2171" s="60" t="s">
        <v>79</v>
      </c>
      <c r="C2171" s="1194"/>
      <c r="D2171" s="1195"/>
      <c r="E2171" s="1195"/>
      <c r="F2171" s="1196"/>
      <c r="G2171" s="1196"/>
      <c r="H2171" s="490" t="s">
        <v>203</v>
      </c>
      <c r="I2171" s="1202" t="s">
        <v>68</v>
      </c>
      <c r="J2171" s="1203"/>
      <c r="K2171" s="1203"/>
      <c r="L2171" s="1204">
        <f>IF($J2149="TC","Transferred",IF($J2149="Nso","NameSeparated",VLOOKUP($A2146,'Class-9'!$B$9:$EX$108,153,0)))</f>
        <v>0</v>
      </c>
      <c r="M2171" s="1204"/>
      <c r="N2171" s="1204"/>
      <c r="O2171" s="1205"/>
    </row>
    <row r="2172" spans="1:15" s="489" customFormat="1" ht="28.5" customHeight="1">
      <c r="A2172" s="1084"/>
      <c r="B2172" s="488" t="s">
        <v>79</v>
      </c>
      <c r="C2172" s="1242" t="str">
        <f>'Class-9'!$CR$3</f>
        <v>Foundation Of Information Tech.</v>
      </c>
      <c r="D2172" s="1243"/>
      <c r="E2172" s="1244"/>
      <c r="F2172" s="1245" t="str">
        <f>IF($J2149="TC",0,IF($J2149="Nso",0,VLOOKUP($A2146,'Class-9'!$B$9:$GA$108,170,0)))</f>
        <v>0/200</v>
      </c>
      <c r="G2172" s="1245"/>
      <c r="H2172" s="491">
        <f>IF($J2149="TC",0,IF($J2149="Nso",0,VLOOKUP($A2146,'Class-9'!$B$9:$GA$108,106,0)))</f>
        <v>0</v>
      </c>
      <c r="I2172" s="1170" t="s">
        <v>81</v>
      </c>
      <c r="J2172" s="1171"/>
      <c r="K2172" s="1171"/>
      <c r="L2172" s="1172">
        <f>'Class-9'!$T$2</f>
        <v>44676</v>
      </c>
      <c r="M2172" s="1173"/>
      <c r="N2172" s="1173"/>
      <c r="O2172" s="1174"/>
    </row>
    <row r="2173" spans="1:15" s="489" customFormat="1" ht="28.5" customHeight="1">
      <c r="A2173" s="1084"/>
      <c r="B2173" s="488" t="s">
        <v>79</v>
      </c>
      <c r="C2173" s="1175" t="str">
        <f>'Class-9'!$DD$3</f>
        <v>Health &amp; Phy. Edu.</v>
      </c>
      <c r="D2173" s="1169"/>
      <c r="E2173" s="1169"/>
      <c r="F2173" s="1263" t="str">
        <f>IF($J2149="TC",0,IF($J2149="Nso",0,VLOOKUP($A2146,'Class-9'!$B$9:$GA$108,174,0)))</f>
        <v>0/200</v>
      </c>
      <c r="G2173" s="1264"/>
      <c r="H2173" s="491">
        <f>IF($J2149="TC",0,IF($J2149="Nso",0,VLOOKUP($A2146,'Class-9'!$B$9:$GA$108,118,0)))</f>
        <v>0</v>
      </c>
      <c r="I2173" s="1178"/>
      <c r="J2173" s="1179"/>
      <c r="K2173" s="1179"/>
      <c r="L2173" s="1179"/>
      <c r="M2173" s="1179"/>
      <c r="N2173" s="1179"/>
      <c r="O2173" s="1180"/>
    </row>
    <row r="2174" spans="1:15" s="489" customFormat="1" ht="28.5" customHeight="1">
      <c r="A2174" s="1084"/>
      <c r="B2174" s="488" t="s">
        <v>79</v>
      </c>
      <c r="C2174" s="1184" t="str">
        <f>'Class-9'!$DP$3</f>
        <v>S.U.P.W.</v>
      </c>
      <c r="D2174" s="1185"/>
      <c r="E2174" s="1185"/>
      <c r="F2174" s="1263" t="str">
        <f>IF($J2149="TC",0,IF($J2149="Nso",0,VLOOKUP($A2146,'Class-9'!$B$9:$GA$108,178,0)))</f>
        <v>0/100</v>
      </c>
      <c r="G2174" s="1264"/>
      <c r="H2174" s="491">
        <f>IF($J2149="TC",0,IF($J2149="Nso",0,VLOOKUP($A2146,'Class-9'!$B$9:$GA$108,124,0)))</f>
        <v>0</v>
      </c>
      <c r="I2174" s="1181"/>
      <c r="J2174" s="1182"/>
      <c r="K2174" s="1182"/>
      <c r="L2174" s="1182"/>
      <c r="M2174" s="1182"/>
      <c r="N2174" s="1182"/>
      <c r="O2174" s="1183"/>
    </row>
    <row r="2175" spans="1:15" s="489" customFormat="1" ht="28.5" customHeight="1">
      <c r="A2175" s="1084"/>
      <c r="B2175" s="488"/>
      <c r="C2175" s="1184" t="str">
        <f>'Class-9'!$DV$3</f>
        <v>ART EDUCATION</v>
      </c>
      <c r="D2175" s="1185"/>
      <c r="E2175" s="1185"/>
      <c r="F2175" s="1263" t="str">
        <f>IF($J2148="TC",0,IF($J2148="Nso",0,VLOOKUP($A2146,'Class-9'!$B$9:$GA$108,182,0)))</f>
        <v>0/100</v>
      </c>
      <c r="G2175" s="1264"/>
      <c r="H2175" s="491">
        <f>IF($J2148="TC",0,IF($J2148="Nso",0,VLOOKUP($A2146,'Class-9'!$B$9:$GA$108,130,0)))</f>
        <v>0</v>
      </c>
      <c r="I2175" s="1237" t="s">
        <v>95</v>
      </c>
      <c r="J2175" s="1221"/>
      <c r="K2175" s="1221"/>
      <c r="L2175" s="1221"/>
      <c r="M2175" s="1221"/>
      <c r="N2175" s="1221"/>
      <c r="O2175" s="1222"/>
    </row>
    <row r="2176" spans="1:15" s="489" customFormat="1" ht="28.5" customHeight="1" thickBot="1">
      <c r="A2176" s="1084"/>
      <c r="B2176" s="488" t="s">
        <v>79</v>
      </c>
      <c r="C2176" s="1238" t="str">
        <f>'Class-9'!$EB$3</f>
        <v>H &amp; C RAJ</v>
      </c>
      <c r="D2176" s="1239"/>
      <c r="E2176" s="1239"/>
      <c r="F2176" s="1251" t="str">
        <f>IF($J2149="TC",0,IF($J2149="Nso",0,VLOOKUP($A2146,'Class-9'!$B$9:$GZ$108,186,0)))</f>
        <v>0/200</v>
      </c>
      <c r="G2176" s="1252"/>
      <c r="H2176" s="492">
        <f>IF($J2149="TC",0,IF($J2149="Nso",0,VLOOKUP($A2146,'Class-9'!$B$9:$GAZ$108,142,0)))</f>
        <v>0</v>
      </c>
      <c r="I2176" s="1237" t="s">
        <v>74</v>
      </c>
      <c r="J2176" s="1221"/>
      <c r="K2176" s="1221"/>
      <c r="L2176" s="1221"/>
      <c r="M2176" s="1221"/>
      <c r="N2176" s="1221"/>
      <c r="O2176" s="1222"/>
    </row>
    <row r="2177" spans="1:16" ht="28.5" customHeight="1">
      <c r="A2177" s="1084"/>
      <c r="B2177" s="49" t="s">
        <v>79</v>
      </c>
      <c r="C2177" s="1209" t="s">
        <v>205</v>
      </c>
      <c r="D2177" s="1210"/>
      <c r="E2177" s="1211"/>
      <c r="F2177" s="1253" t="s">
        <v>206</v>
      </c>
      <c r="G2177" s="1254"/>
      <c r="H2177" s="500" t="s">
        <v>34</v>
      </c>
      <c r="I2177" s="1220" t="s">
        <v>75</v>
      </c>
      <c r="J2177" s="1221"/>
      <c r="K2177" s="1221"/>
      <c r="L2177" s="1221"/>
      <c r="M2177" s="1221"/>
      <c r="N2177" s="1221"/>
      <c r="O2177" s="1222"/>
    </row>
    <row r="2178" spans="1:16" ht="28.5" customHeight="1">
      <c r="A2178" s="1084"/>
      <c r="B2178" s="49" t="s">
        <v>79</v>
      </c>
      <c r="C2178" s="1212"/>
      <c r="D2178" s="1213"/>
      <c r="E2178" s="1214"/>
      <c r="F2178" s="1246" t="s">
        <v>207</v>
      </c>
      <c r="G2178" s="1247"/>
      <c r="H2178" s="501" t="s">
        <v>204</v>
      </c>
      <c r="I2178" s="1225" t="s">
        <v>76</v>
      </c>
      <c r="J2178" s="1226"/>
      <c r="K2178" s="1226"/>
      <c r="L2178" s="1226"/>
      <c r="M2178" s="1226"/>
      <c r="N2178" s="1226"/>
      <c r="O2178" s="1227"/>
    </row>
    <row r="2179" spans="1:16" ht="28.5" customHeight="1">
      <c r="A2179" s="1084"/>
      <c r="B2179" s="49" t="s">
        <v>79</v>
      </c>
      <c r="C2179" s="1212"/>
      <c r="D2179" s="1213"/>
      <c r="E2179" s="1214"/>
      <c r="F2179" s="1246" t="s">
        <v>211</v>
      </c>
      <c r="G2179" s="1247"/>
      <c r="H2179" s="501" t="s">
        <v>69</v>
      </c>
      <c r="I2179" s="1228"/>
      <c r="J2179" s="1229"/>
      <c r="K2179" s="1229"/>
      <c r="L2179" s="1229"/>
      <c r="M2179" s="1229"/>
      <c r="N2179" s="1229"/>
      <c r="O2179" s="1230"/>
    </row>
    <row r="2180" spans="1:16" ht="28.5" customHeight="1">
      <c r="A2180" s="1084"/>
      <c r="B2180" s="49" t="s">
        <v>79</v>
      </c>
      <c r="C2180" s="1212"/>
      <c r="D2180" s="1213"/>
      <c r="E2180" s="1214"/>
      <c r="F2180" s="1246" t="s">
        <v>212</v>
      </c>
      <c r="G2180" s="1247"/>
      <c r="H2180" s="501" t="s">
        <v>70</v>
      </c>
      <c r="I2180" s="1228"/>
      <c r="J2180" s="1229"/>
      <c r="K2180" s="1229"/>
      <c r="L2180" s="1229"/>
      <c r="M2180" s="1229"/>
      <c r="N2180" s="1229"/>
      <c r="O2180" s="1230"/>
    </row>
    <row r="2181" spans="1:16" ht="28.5" customHeight="1">
      <c r="A2181" s="1084"/>
      <c r="B2181" s="49" t="s">
        <v>79</v>
      </c>
      <c r="C2181" s="1212"/>
      <c r="D2181" s="1213"/>
      <c r="E2181" s="1214"/>
      <c r="F2181" s="1246" t="s">
        <v>125</v>
      </c>
      <c r="G2181" s="1247"/>
      <c r="H2181" s="501" t="s">
        <v>72</v>
      </c>
      <c r="I2181" s="1231" t="s">
        <v>96</v>
      </c>
      <c r="J2181" s="1232"/>
      <c r="K2181" s="1232"/>
      <c r="L2181" s="1232"/>
      <c r="M2181" s="1232"/>
      <c r="N2181" s="1232"/>
      <c r="O2181" s="1233"/>
    </row>
    <row r="2182" spans="1:16" ht="28.5" customHeight="1" thickBot="1">
      <c r="A2182" s="1084"/>
      <c r="B2182" s="62" t="s">
        <v>79</v>
      </c>
      <c r="C2182" s="1215"/>
      <c r="D2182" s="1216"/>
      <c r="E2182" s="1217"/>
      <c r="F2182" s="1248" t="s">
        <v>208</v>
      </c>
      <c r="G2182" s="1249"/>
      <c r="H2182" s="502" t="s">
        <v>71</v>
      </c>
      <c r="I2182" s="1234"/>
      <c r="J2182" s="1235"/>
      <c r="K2182" s="1235"/>
      <c r="L2182" s="1235"/>
      <c r="M2182" s="1235"/>
      <c r="N2182" s="1235"/>
      <c r="O2182" s="1236"/>
    </row>
    <row r="2183" spans="1:16" ht="117.75" customHeight="1" thickTop="1">
      <c r="A2183" s="1250"/>
      <c r="B2183" s="1250"/>
      <c r="C2183" s="1250"/>
      <c r="D2183" s="1250"/>
      <c r="E2183" s="1250"/>
      <c r="F2183" s="1250"/>
      <c r="G2183" s="1250"/>
      <c r="H2183" s="1250"/>
      <c r="I2183" s="1250"/>
      <c r="J2183" s="1250"/>
      <c r="K2183" s="1250"/>
      <c r="L2183" s="1250"/>
      <c r="M2183" s="1250"/>
      <c r="N2183" s="1250"/>
      <c r="O2183" s="1250"/>
    </row>
    <row r="2184" spans="1:16">
      <c r="B2184" s="505"/>
      <c r="C2184" s="506"/>
      <c r="D2184" s="506"/>
      <c r="E2184" s="506"/>
      <c r="F2184" s="506"/>
      <c r="G2184" s="506"/>
      <c r="H2184" s="506"/>
      <c r="I2184" s="506"/>
      <c r="J2184" s="506"/>
      <c r="K2184" s="506"/>
      <c r="L2184" s="506"/>
      <c r="M2184" s="506"/>
      <c r="N2184" s="506"/>
      <c r="O2184" s="506"/>
    </row>
    <row r="2185" spans="1:16" ht="24.75" customHeight="1" thickBot="1">
      <c r="A2185" s="504">
        <f>A2146+1</f>
        <v>57</v>
      </c>
      <c r="B2185" s="1083" t="s">
        <v>56</v>
      </c>
      <c r="C2185" s="1083"/>
      <c r="D2185" s="1083"/>
      <c r="E2185" s="1083"/>
      <c r="F2185" s="1083"/>
      <c r="G2185" s="1083"/>
      <c r="H2185" s="1083"/>
      <c r="I2185" s="1083"/>
      <c r="J2185" s="1083"/>
      <c r="K2185" s="1083"/>
      <c r="L2185" s="1083"/>
      <c r="M2185" s="1083"/>
      <c r="N2185" s="1083"/>
      <c r="O2185" s="1083"/>
    </row>
    <row r="2186" spans="1:16" ht="68.25" customHeight="1" thickTop="1">
      <c r="A2186" s="1084"/>
      <c r="B2186" s="1085"/>
      <c r="C2186" s="1086"/>
      <c r="D2186" s="1089" t="str">
        <f>Master!$E$8</f>
        <v>Govt. Sr. Secondary School Raimalwada</v>
      </c>
      <c r="E2186" s="1090"/>
      <c r="F2186" s="1090"/>
      <c r="G2186" s="1090"/>
      <c r="H2186" s="1090"/>
      <c r="I2186" s="1090"/>
      <c r="J2186" s="1090"/>
      <c r="K2186" s="1090"/>
      <c r="L2186" s="1090"/>
      <c r="M2186" s="1090"/>
      <c r="N2186" s="1090"/>
      <c r="O2186" s="1091"/>
    </row>
    <row r="2187" spans="1:16" ht="36" customHeight="1" thickBot="1">
      <c r="A2187" s="1084"/>
      <c r="B2187" s="1087"/>
      <c r="C2187" s="1088"/>
      <c r="D2187" s="1092" t="str">
        <f>Master!$E$11</f>
        <v>P.S.-Bapini (Jodhpur)</v>
      </c>
      <c r="E2187" s="1093"/>
      <c r="F2187" s="1093"/>
      <c r="G2187" s="1093"/>
      <c r="H2187" s="1093"/>
      <c r="I2187" s="1093"/>
      <c r="J2187" s="1093"/>
      <c r="K2187" s="1093"/>
      <c r="L2187" s="1093"/>
      <c r="M2187" s="1093"/>
      <c r="N2187" s="1093"/>
      <c r="O2187" s="1094"/>
    </row>
    <row r="2188" spans="1:16" ht="36" customHeight="1">
      <c r="A2188" s="1084"/>
      <c r="B2188" s="352"/>
      <c r="C2188" s="1095" t="s">
        <v>188</v>
      </c>
      <c r="D2188" s="1096"/>
      <c r="E2188" s="1096"/>
      <c r="F2188" s="1096"/>
      <c r="G2188" s="1097"/>
      <c r="H2188" s="1104" t="s">
        <v>161</v>
      </c>
      <c r="I2188" s="1104"/>
      <c r="J2188" s="1107">
        <f>VLOOKUP($A2185,'Class-9'!$B$9:$K$108,6)</f>
        <v>0</v>
      </c>
      <c r="K2188" s="1108"/>
      <c r="L2188" s="1113" t="s">
        <v>77</v>
      </c>
      <c r="M2188" s="1114"/>
      <c r="N2188" s="1115" t="str">
        <f>Master!$E$14</f>
        <v>08151106901</v>
      </c>
      <c r="O2188" s="1116"/>
    </row>
    <row r="2189" spans="1:16" ht="36" customHeight="1">
      <c r="A2189" s="1084"/>
      <c r="B2189" s="47"/>
      <c r="C2189" s="1098"/>
      <c r="D2189" s="1099"/>
      <c r="E2189" s="1099"/>
      <c r="F2189" s="1099"/>
      <c r="G2189" s="1100"/>
      <c r="H2189" s="1105"/>
      <c r="I2189" s="1105"/>
      <c r="J2189" s="1109"/>
      <c r="K2189" s="1110"/>
      <c r="L2189" s="1071" t="s">
        <v>73</v>
      </c>
      <c r="M2189" s="1072"/>
      <c r="N2189" s="1072"/>
      <c r="O2189" s="1073"/>
      <c r="P2189" s="165" t="s">
        <v>196</v>
      </c>
    </row>
    <row r="2190" spans="1:16" ht="36" customHeight="1" thickBot="1">
      <c r="A2190" s="1084"/>
      <c r="B2190" s="47"/>
      <c r="C2190" s="1101"/>
      <c r="D2190" s="1102"/>
      <c r="E2190" s="1102"/>
      <c r="F2190" s="1102"/>
      <c r="G2190" s="1103"/>
      <c r="H2190" s="1106"/>
      <c r="I2190" s="1106"/>
      <c r="J2190" s="1111"/>
      <c r="K2190" s="1112"/>
      <c r="L2190" s="1074" t="s">
        <v>57</v>
      </c>
      <c r="M2190" s="1075"/>
      <c r="N2190" s="1076" t="str">
        <f>Master!$E$6</f>
        <v>2021-22</v>
      </c>
      <c r="O2190" s="1077"/>
    </row>
    <row r="2191" spans="1:16" ht="42.75" customHeight="1">
      <c r="A2191" s="1084"/>
      <c r="B2191" s="49" t="s">
        <v>79</v>
      </c>
      <c r="C2191" s="1255" t="s">
        <v>22</v>
      </c>
      <c r="D2191" s="1256"/>
      <c r="E2191" s="1256"/>
      <c r="F2191" s="1257"/>
      <c r="G2191" s="485" t="s">
        <v>186</v>
      </c>
      <c r="H2191" s="1258">
        <f>VLOOKUP($A2185,'Class-9'!$B$9:$EX$108,4,0)</f>
        <v>0</v>
      </c>
      <c r="I2191" s="1258"/>
      <c r="J2191" s="1258"/>
      <c r="K2191" s="1258"/>
      <c r="L2191" s="1258"/>
      <c r="M2191" s="1258"/>
      <c r="N2191" s="1258"/>
      <c r="O2191" s="1259"/>
    </row>
    <row r="2192" spans="1:16" ht="42.75" customHeight="1">
      <c r="A2192" s="1084"/>
      <c r="B2192" s="49" t="s">
        <v>79</v>
      </c>
      <c r="C2192" s="1260" t="s">
        <v>24</v>
      </c>
      <c r="D2192" s="1261"/>
      <c r="E2192" s="1261"/>
      <c r="F2192" s="1262"/>
      <c r="G2192" s="486" t="s">
        <v>186</v>
      </c>
      <c r="H2192" s="1265">
        <f>VLOOKUP($A2185,'Class-9'!$B$9:$EX$108,7,0)</f>
        <v>0</v>
      </c>
      <c r="I2192" s="1265"/>
      <c r="J2192" s="1265"/>
      <c r="K2192" s="1265"/>
      <c r="L2192" s="1265"/>
      <c r="M2192" s="1265"/>
      <c r="N2192" s="1265"/>
      <c r="O2192" s="1266"/>
    </row>
    <row r="2193" spans="1:15" ht="42.75" customHeight="1">
      <c r="A2193" s="1084"/>
      <c r="B2193" s="49" t="s">
        <v>79</v>
      </c>
      <c r="C2193" s="1260" t="s">
        <v>25</v>
      </c>
      <c r="D2193" s="1261"/>
      <c r="E2193" s="1261"/>
      <c r="F2193" s="1262"/>
      <c r="G2193" s="486" t="s">
        <v>186</v>
      </c>
      <c r="H2193" s="1265">
        <f>VLOOKUP($A2185,'Class-9'!$B$9:$EX$108,8,0)</f>
        <v>0</v>
      </c>
      <c r="I2193" s="1265"/>
      <c r="J2193" s="1265"/>
      <c r="K2193" s="1265"/>
      <c r="L2193" s="1265"/>
      <c r="M2193" s="1265"/>
      <c r="N2193" s="1265"/>
      <c r="O2193" s="1266"/>
    </row>
    <row r="2194" spans="1:15" ht="42.75" customHeight="1">
      <c r="A2194" s="1084"/>
      <c r="B2194" s="49" t="s">
        <v>79</v>
      </c>
      <c r="C2194" s="1260" t="s">
        <v>58</v>
      </c>
      <c r="D2194" s="1261"/>
      <c r="E2194" s="1261"/>
      <c r="F2194" s="1262"/>
      <c r="G2194" s="486" t="s">
        <v>186</v>
      </c>
      <c r="H2194" s="1265">
        <f>VLOOKUP($A2185,'Class-9'!$B$9:$EX$108,9,0)</f>
        <v>0</v>
      </c>
      <c r="I2194" s="1265"/>
      <c r="J2194" s="1265"/>
      <c r="K2194" s="1265"/>
      <c r="L2194" s="1265"/>
      <c r="M2194" s="1265"/>
      <c r="N2194" s="1265"/>
      <c r="O2194" s="1266"/>
    </row>
    <row r="2195" spans="1:15" ht="42.75" customHeight="1">
      <c r="A2195" s="1084"/>
      <c r="B2195" s="49" t="s">
        <v>79</v>
      </c>
      <c r="C2195" s="1260" t="s">
        <v>59</v>
      </c>
      <c r="D2195" s="1261"/>
      <c r="E2195" s="1261"/>
      <c r="F2195" s="1262"/>
      <c r="G2195" s="486" t="s">
        <v>186</v>
      </c>
      <c r="H2195" s="1281" t="str">
        <f>CONCATENATE('Class-9'!$G$4,'Class-9'!$J$4)</f>
        <v>9(A)</v>
      </c>
      <c r="I2195" s="1265"/>
      <c r="J2195" s="1265"/>
      <c r="K2195" s="1265"/>
      <c r="L2195" s="1265"/>
      <c r="M2195" s="1265"/>
      <c r="N2195" s="1265"/>
      <c r="O2195" s="1266"/>
    </row>
    <row r="2196" spans="1:15" ht="42.75" customHeight="1" thickBot="1">
      <c r="A2196" s="1084"/>
      <c r="B2196" s="49" t="s">
        <v>79</v>
      </c>
      <c r="C2196" s="1282" t="s">
        <v>27</v>
      </c>
      <c r="D2196" s="1283"/>
      <c r="E2196" s="1283"/>
      <c r="F2196" s="1284"/>
      <c r="G2196" s="487" t="s">
        <v>186</v>
      </c>
      <c r="H2196" s="1285">
        <f>VLOOKUP($A2185,'Class-9'!$B$9:$EX$108,10,0)</f>
        <v>0</v>
      </c>
      <c r="I2196" s="1285"/>
      <c r="J2196" s="1285"/>
      <c r="K2196" s="1285"/>
      <c r="L2196" s="1285"/>
      <c r="M2196" s="1285"/>
      <c r="N2196" s="1285"/>
      <c r="O2196" s="1286"/>
    </row>
    <row r="2197" spans="1:15" ht="42.75" customHeight="1">
      <c r="A2197" s="1084"/>
      <c r="B2197" s="60" t="s">
        <v>79</v>
      </c>
      <c r="C2197" s="1287" t="s">
        <v>60</v>
      </c>
      <c r="D2197" s="1288"/>
      <c r="E2197" s="1267" t="s">
        <v>83</v>
      </c>
      <c r="F2197" s="1267" t="s">
        <v>84</v>
      </c>
      <c r="G2197" s="1274" t="s">
        <v>33</v>
      </c>
      <c r="H2197" s="1276" t="s">
        <v>61</v>
      </c>
      <c r="I2197" s="1276"/>
      <c r="J2197" s="1277"/>
      <c r="K2197" s="1278" t="s">
        <v>100</v>
      </c>
      <c r="L2197" s="1279"/>
      <c r="M2197" s="1280"/>
      <c r="N2197" s="1267" t="s">
        <v>91</v>
      </c>
      <c r="O2197" s="1269" t="s">
        <v>209</v>
      </c>
    </row>
    <row r="2198" spans="1:15" ht="42.75" customHeight="1">
      <c r="A2198" s="1084"/>
      <c r="B2198" s="60"/>
      <c r="C2198" s="1289"/>
      <c r="D2198" s="1290"/>
      <c r="E2198" s="1268"/>
      <c r="F2198" s="1268"/>
      <c r="G2198" s="1275"/>
      <c r="H2198" s="479" t="s">
        <v>32</v>
      </c>
      <c r="I2198" s="480" t="s">
        <v>199</v>
      </c>
      <c r="J2198" s="481" t="s">
        <v>33</v>
      </c>
      <c r="K2198" s="479" t="s">
        <v>32</v>
      </c>
      <c r="L2198" s="480" t="s">
        <v>199</v>
      </c>
      <c r="M2198" s="481" t="s">
        <v>33</v>
      </c>
      <c r="N2198" s="1268"/>
      <c r="O2198" s="1270"/>
    </row>
    <row r="2199" spans="1:15" ht="42.75" customHeight="1" thickBot="1">
      <c r="A2199" s="1084"/>
      <c r="B2199" s="60" t="s">
        <v>79</v>
      </c>
      <c r="C2199" s="1272" t="s">
        <v>62</v>
      </c>
      <c r="D2199" s="1273"/>
      <c r="E2199" s="346">
        <f>'Class-9'!$L$7</f>
        <v>20</v>
      </c>
      <c r="F2199" s="346">
        <f>'Class-9'!$M$7</f>
        <v>20</v>
      </c>
      <c r="G2199" s="348">
        <f>SUM(E2199:F2199)</f>
        <v>40</v>
      </c>
      <c r="H2199" s="346">
        <f>'Class-9'!$O$7</f>
        <v>48</v>
      </c>
      <c r="I2199" s="346">
        <f>'Class-9'!$P$7</f>
        <v>12</v>
      </c>
      <c r="J2199" s="348">
        <f>SUM(H2199:I2199)</f>
        <v>60</v>
      </c>
      <c r="K2199" s="346">
        <f>'Class-9'!$R$7</f>
        <v>80</v>
      </c>
      <c r="L2199" s="346">
        <f>'Class-9'!$S$7</f>
        <v>20</v>
      </c>
      <c r="M2199" s="348">
        <f>SUM(K2199:L2199)</f>
        <v>100</v>
      </c>
      <c r="N2199" s="191">
        <f>SUM(G2199,J2199,M2199)</f>
        <v>200</v>
      </c>
      <c r="O2199" s="1271"/>
    </row>
    <row r="2200" spans="1:15" ht="42.75" customHeight="1">
      <c r="A2200" s="1084"/>
      <c r="B2200" s="60" t="s">
        <v>79</v>
      </c>
      <c r="C2200" s="1141" t="str">
        <f>'Class-9'!$L$3</f>
        <v>HINDI</v>
      </c>
      <c r="D2200" s="1142"/>
      <c r="E2200" s="493">
        <f>IF($J2188="TC",0,IF($J2188="Nso",0,VLOOKUP($A2185,'Class-9'!$B$9:$EX$108,11,0)))</f>
        <v>0</v>
      </c>
      <c r="F2200" s="493">
        <f>IF($J2188="TC",0,IF($J2188="Nso",0,VLOOKUP($A2185,'Class-9'!$B$9:$EX$108,12,0)))</f>
        <v>0</v>
      </c>
      <c r="G2200" s="494">
        <f>E2200+F2200</f>
        <v>0</v>
      </c>
      <c r="H2200" s="493">
        <f>IF($J2188="TC",0,IF($J2188="Nso",0,VLOOKUP($A2185,'Class-9'!$B$9:$EX$108,14,0)))</f>
        <v>0</v>
      </c>
      <c r="I2200" s="493">
        <f>IF($J2188="TC",0,IF($J2188="Nso",0,VLOOKUP($A2185,'Class-9'!$B$9:$EX$108,15,0)))</f>
        <v>0</v>
      </c>
      <c r="J2200" s="494">
        <f>H2200+I2200</f>
        <v>0</v>
      </c>
      <c r="K2200" s="493">
        <f>IF($J2188="TC",0,IF($J2188="Nso",0,VLOOKUP($A2185,'Class-9'!$B$9:$EX$108,17,0)))</f>
        <v>0</v>
      </c>
      <c r="L2200" s="493">
        <f>IF($J2188="Nso",0,VLOOKUP($A2185,'Class-9'!$B$9:$EX$108,18,0))</f>
        <v>0</v>
      </c>
      <c r="M2200" s="494">
        <f>K2200+L2200</f>
        <v>0</v>
      </c>
      <c r="N2200" s="493">
        <f>G2200+J2200+M2200</f>
        <v>0</v>
      </c>
      <c r="O2200" s="495" t="str">
        <f>IF($J2188="TC",0,IF($J2188="Nso",0,VLOOKUP($A2185,'Class-9'!$B$9:$EX$108,24,0)))</f>
        <v/>
      </c>
    </row>
    <row r="2201" spans="1:15" ht="42.75" customHeight="1">
      <c r="A2201" s="1084"/>
      <c r="B2201" s="60" t="s">
        <v>79</v>
      </c>
      <c r="C2201" s="1143" t="str">
        <f>'Class-9'!$Z$3</f>
        <v>ENGLISH</v>
      </c>
      <c r="D2201" s="1144"/>
      <c r="E2201" s="493">
        <f>IF($J2188="TC",0,IF($J2188="Nso",0,VLOOKUP($A2185,'Class-9'!$B$9:$EX$108,25,0)))</f>
        <v>0</v>
      </c>
      <c r="F2201" s="493">
        <f>IF($J2188="TC",0,IF($J2188="Nso",0,VLOOKUP($A2185,'Class-9'!$B$9:$EX$108,26,0)))</f>
        <v>0</v>
      </c>
      <c r="G2201" s="496">
        <f t="shared" ref="G2201:G2205" si="224">E2201+F2201</f>
        <v>0</v>
      </c>
      <c r="H2201" s="497">
        <f>IF($J2188="TC",0,IF($J2188="Nso",0,VLOOKUP($A2185,'Class-9'!$B$9:$EX$108,28,0)))</f>
        <v>0</v>
      </c>
      <c r="I2201" s="493">
        <f>IF($J2188="TC",0,IF($J2188="Nso",0,VLOOKUP($A2185,'Class-9'!$B$9:$EX$108,29,0)))</f>
        <v>0</v>
      </c>
      <c r="J2201" s="496">
        <f t="shared" ref="J2201:J2205" si="225">H2201+I2201</f>
        <v>0</v>
      </c>
      <c r="K2201" s="493">
        <f>IF($J2188="TC",0,IF($J2188="Nso",0,VLOOKUP($A2185,'Class-9'!$B$9:$EX$108,31,0)))</f>
        <v>0</v>
      </c>
      <c r="L2201" s="493">
        <f>IF($J2188="Nso",0,VLOOKUP($A2185,'Class-9'!$B$9:$EX$108,32,0))</f>
        <v>0</v>
      </c>
      <c r="M2201" s="496">
        <f t="shared" ref="M2201:M2205" si="226">K2201+L2201</f>
        <v>0</v>
      </c>
      <c r="N2201" s="493">
        <f t="shared" ref="N2201:N2205" si="227">G2201+J2201+M2201</f>
        <v>0</v>
      </c>
      <c r="O2201" s="495" t="str">
        <f>IF($J2188="TC",0,IF($J2188="Nso",0,VLOOKUP($A2185,'Class-9'!$B$9:$EX$108,38,0)))</f>
        <v/>
      </c>
    </row>
    <row r="2202" spans="1:15" ht="42.75" customHeight="1">
      <c r="A2202" s="1084"/>
      <c r="B2202" s="60" t="s">
        <v>79</v>
      </c>
      <c r="C2202" s="1143" t="str">
        <f>'Class-9'!$AN$3</f>
        <v>SANSKRIT</v>
      </c>
      <c r="D2202" s="1144"/>
      <c r="E2202" s="493">
        <f>IF($J2188="TC",0,IF($J2188="Nso",0,VLOOKUP($A2185,'Class-9'!$B$9:$EX$108,39,0)))</f>
        <v>0</v>
      </c>
      <c r="F2202" s="493">
        <f>IF($J2188="TC",0,IF($J2188="TC",0,IF($J2188="Nso",0,VLOOKUP($A2185,'Class-9'!$B$9:$EX$108,40,0))))</f>
        <v>0</v>
      </c>
      <c r="G2202" s="496">
        <f t="shared" si="224"/>
        <v>0</v>
      </c>
      <c r="H2202" s="497">
        <f>IF($J2188="TC",0,IF($J2188="Nso",0,VLOOKUP($A2185,'Class-9'!$B$9:$EX$108,42,0)))</f>
        <v>0</v>
      </c>
      <c r="I2202" s="493">
        <f>IF($J2188="TC",0,IF($J2188="Nso",0,VLOOKUP($A2185,'Class-9'!$B$9:$EX$108,43,0)))</f>
        <v>0</v>
      </c>
      <c r="J2202" s="496">
        <f t="shared" si="225"/>
        <v>0</v>
      </c>
      <c r="K2202" s="493">
        <f>IF($J2188="TC",0,IF($J2188="Nso",0,VLOOKUP($A2185,'Class-9'!$B$9:$EX$108,45,0)))</f>
        <v>0</v>
      </c>
      <c r="L2202" s="493">
        <f>IF($J2188="Nso",0,VLOOKUP($A2185,'Class-9'!$B$9:$EX$108,46,0))</f>
        <v>0</v>
      </c>
      <c r="M2202" s="496">
        <f t="shared" si="226"/>
        <v>0</v>
      </c>
      <c r="N2202" s="493">
        <f t="shared" si="227"/>
        <v>0</v>
      </c>
      <c r="O2202" s="495" t="str">
        <f>IF($J2188="TC",0,IF($J2188="Nso",0,VLOOKUP($A2185,'Class-9'!$B$9:$EX$108,52,0)))</f>
        <v/>
      </c>
    </row>
    <row r="2203" spans="1:15" ht="42.75" customHeight="1">
      <c r="A2203" s="1084"/>
      <c r="B2203" s="60" t="s">
        <v>79</v>
      </c>
      <c r="C2203" s="1143" t="str">
        <f>'Class-9'!$BB$3</f>
        <v>SCIENCE</v>
      </c>
      <c r="D2203" s="1144"/>
      <c r="E2203" s="493">
        <f>IF($J2188="TC",0,IF($J2188="Nso",0,VLOOKUP($A2185,'Class-9'!$B$9:$EX$108,53,0)))</f>
        <v>0</v>
      </c>
      <c r="F2203" s="493">
        <f>IF($J2188="TC",0,IF($J2188="Nso",0,VLOOKUP($A2185,'Class-9'!$B$9:$EX$108,54,0)))</f>
        <v>0</v>
      </c>
      <c r="G2203" s="496">
        <f t="shared" si="224"/>
        <v>0</v>
      </c>
      <c r="H2203" s="497">
        <f>IF($J2188="TC",0,IF($J2188="Nso",0,VLOOKUP($A2185,'Class-9'!$B$9:$EX$108,56,0)))</f>
        <v>0</v>
      </c>
      <c r="I2203" s="493">
        <f>IF($J2188="TC",0,IF($J2188="Nso",0,VLOOKUP($A2185,'Class-9'!$B$9:$EX$108,57,0)))</f>
        <v>0</v>
      </c>
      <c r="J2203" s="496">
        <f t="shared" si="225"/>
        <v>0</v>
      </c>
      <c r="K2203" s="493">
        <f>IF($J2188="TC",0,IF($J2188="Nso",0,VLOOKUP($A2185,'Class-9'!$B$9:$EX$108,59,0)))</f>
        <v>0</v>
      </c>
      <c r="L2203" s="493">
        <f>IF($J2188="Nso",0,VLOOKUP($A2185,'Class-9'!$B$9:$EX$108,60,0))</f>
        <v>0</v>
      </c>
      <c r="M2203" s="496">
        <f t="shared" si="226"/>
        <v>0</v>
      </c>
      <c r="N2203" s="493">
        <f t="shared" si="227"/>
        <v>0</v>
      </c>
      <c r="O2203" s="495" t="str">
        <f>IF($J2188="TC",0,IF($J2188="Nso",0,VLOOKUP($A2185,'Class-9'!$B$9:$EX$108,66,0)))</f>
        <v/>
      </c>
    </row>
    <row r="2204" spans="1:15" ht="42.75" customHeight="1">
      <c r="A2204" s="1084"/>
      <c r="B2204" s="60" t="s">
        <v>79</v>
      </c>
      <c r="C2204" s="1143" t="str">
        <f>'Class-9'!$BP$3</f>
        <v>MATHEMATICS</v>
      </c>
      <c r="D2204" s="1144"/>
      <c r="E2204" s="493">
        <f>IF($J2188="TC",0,IF($J2188="Nso",0,VLOOKUP($A2185,'Class-9'!$B$9:$EX$108,67,0)))</f>
        <v>0</v>
      </c>
      <c r="F2204" s="493">
        <f>IF($J2188="TC",0,IF($J2188="Nso",0,VLOOKUP($A2185,'Class-9'!$B$9:$EX$108,68,0)))</f>
        <v>0</v>
      </c>
      <c r="G2204" s="496">
        <f t="shared" si="224"/>
        <v>0</v>
      </c>
      <c r="H2204" s="497">
        <f>IF($J2188="TC",0,IF($J2188="Nso",0,VLOOKUP($A2185,'Class-9'!$B$9:$EX$108,70,0)))</f>
        <v>0</v>
      </c>
      <c r="I2204" s="493">
        <f>IF($J2188="TC",0,IF($J2188="Nso",0,VLOOKUP($A2185,'Class-9'!$B$9:$EX$108,71,0)))</f>
        <v>0</v>
      </c>
      <c r="J2204" s="496">
        <f t="shared" si="225"/>
        <v>0</v>
      </c>
      <c r="K2204" s="493">
        <f>IF($J2188="TC",0,IF($J2188="Nso",0,VLOOKUP($A2185,'Class-9'!$B$9:$EX$108,73,0)))</f>
        <v>0</v>
      </c>
      <c r="L2204" s="493">
        <f>IF($J2188="Nso",0,VLOOKUP($A2185,'Class-9'!$B$9:$EX$108,74,0))</f>
        <v>0</v>
      </c>
      <c r="M2204" s="496">
        <f t="shared" si="226"/>
        <v>0</v>
      </c>
      <c r="N2204" s="493">
        <f t="shared" si="227"/>
        <v>0</v>
      </c>
      <c r="O2204" s="495" t="str">
        <f>IF($J2188="TC",0,IF($J2188="Nso",0,VLOOKUP($A2185,'Class-9'!$B$9:$EX$108,80,0)))</f>
        <v/>
      </c>
    </row>
    <row r="2205" spans="1:15" ht="42.75" customHeight="1" thickBot="1">
      <c r="A2205" s="1084"/>
      <c r="B2205" s="60" t="s">
        <v>79</v>
      </c>
      <c r="C2205" s="1117" t="str">
        <f>'Class-9'!$CD$3</f>
        <v>SOCIAL SCIENCE</v>
      </c>
      <c r="D2205" s="1118"/>
      <c r="E2205" s="493">
        <f>IF($J2188="TC",0,IF($J2188="Nso",0,VLOOKUP($A2185,'Class-9'!$B$9:$EX$108,81,0)))</f>
        <v>0</v>
      </c>
      <c r="F2205" s="493">
        <f>IF($J2188="TC",0,IF($J2188="Nso",0,VLOOKUP($A2185,'Class-9'!$B$9:$EX$108,82,0)))</f>
        <v>0</v>
      </c>
      <c r="G2205" s="498">
        <f t="shared" si="224"/>
        <v>0</v>
      </c>
      <c r="H2205" s="499">
        <f>IF($J2188="TC",0,IF($J2188="Nso",0,VLOOKUP($A2185,'Class-9'!$B$9:$EX$108,84,0)))</f>
        <v>0</v>
      </c>
      <c r="I2205" s="493">
        <f>IF($J2188="TC",0,IF($J2188="Nso",0,VLOOKUP($A2185,'Class-9'!$B$9:$EX$108,85,0)))</f>
        <v>0</v>
      </c>
      <c r="J2205" s="498">
        <f t="shared" si="225"/>
        <v>0</v>
      </c>
      <c r="K2205" s="493">
        <f>IF($J2188="TC",0,IF($J2188="Nso",0,VLOOKUP($A2185,'Class-9'!$B$9:$EX$108,87,0)))</f>
        <v>0</v>
      </c>
      <c r="L2205" s="493">
        <f>IF($J2188="Nso",0,VLOOKUP($A2185,'Class-9'!$B$9:$EX$108,88,0))</f>
        <v>0</v>
      </c>
      <c r="M2205" s="498">
        <f t="shared" si="226"/>
        <v>0</v>
      </c>
      <c r="N2205" s="493">
        <f t="shared" si="227"/>
        <v>0</v>
      </c>
      <c r="O2205" s="495" t="str">
        <f>IF($J2188="TC",0,IF($J2188="Nso",0,VLOOKUP($A2185,'Class-9'!$B$9:$EX$108,94,0)))</f>
        <v/>
      </c>
    </row>
    <row r="2206" spans="1:15" ht="36" customHeight="1">
      <c r="A2206" s="1084"/>
      <c r="B2206" s="60" t="s">
        <v>79</v>
      </c>
      <c r="C2206" s="1119" t="s">
        <v>92</v>
      </c>
      <c r="D2206" s="1120"/>
      <c r="E2206" s="1121"/>
      <c r="F2206" s="1125" t="s">
        <v>93</v>
      </c>
      <c r="G2206" s="1126"/>
      <c r="H2206" s="1127" t="s">
        <v>94</v>
      </c>
      <c r="I2206" s="1128"/>
      <c r="J2206" s="1129" t="s">
        <v>47</v>
      </c>
      <c r="K2206" s="1130"/>
      <c r="L2206" s="350" t="s">
        <v>114</v>
      </c>
      <c r="M2206" s="1131" t="s">
        <v>45</v>
      </c>
      <c r="N2206" s="1132"/>
      <c r="O2206" s="61" t="s">
        <v>49</v>
      </c>
    </row>
    <row r="2207" spans="1:15" ht="36" customHeight="1" thickBot="1">
      <c r="A2207" s="1084"/>
      <c r="B2207" s="60" t="s">
        <v>79</v>
      </c>
      <c r="C2207" s="1122"/>
      <c r="D2207" s="1123"/>
      <c r="E2207" s="1124"/>
      <c r="F2207" s="1133">
        <f>IF($J2188="TC",0,IF($J2188="Nso",0,VLOOKUP($A2185,'Class-9'!$B$9:$EX$108,146,0)))</f>
        <v>0</v>
      </c>
      <c r="G2207" s="1134"/>
      <c r="H2207" s="1133">
        <f>IF($J2188="TC",0,IF($J2188="Nso",0,VLOOKUP($A2185,'Class-9'!$B$9:$EX$108,147,0)))</f>
        <v>0</v>
      </c>
      <c r="I2207" s="1134"/>
      <c r="J2207" s="1135">
        <f>IF($J2188="TC",0,IF($J2188="Nso",0,VLOOKUP($A2185,'Class-9'!$B$9:$EX$108,148,0)))</f>
        <v>0</v>
      </c>
      <c r="K2207" s="1136"/>
      <c r="L2207" s="349" t="str">
        <f>IF($J2188="TC",0,IF($J2188="Nso",0,VLOOKUP($A2185,'Class-9'!$B$9:$EX$108,149,0)))</f>
        <v/>
      </c>
      <c r="M2207" s="1137" t="str">
        <f>IF($J2188="TC","TC",IF($J2188="Nso","NSO",VLOOKUP($A2185,'Class-9'!$B$9:$EX$108,150,0)))</f>
        <v/>
      </c>
      <c r="N2207" s="1138"/>
      <c r="O2207" s="123" t="str">
        <f>IF($J2188="Nso",0,VLOOKUP($A2185,'Class-9'!$B$9:$EX$108,152,0))</f>
        <v/>
      </c>
    </row>
    <row r="2208" spans="1:15" ht="36" customHeight="1">
      <c r="A2208" s="1084"/>
      <c r="B2208" s="60" t="s">
        <v>79</v>
      </c>
      <c r="C2208" s="1186" t="s">
        <v>65</v>
      </c>
      <c r="D2208" s="1187"/>
      <c r="E2208" s="1187"/>
      <c r="F2208" s="1187"/>
      <c r="G2208" s="1187"/>
      <c r="H2208" s="1188"/>
      <c r="I2208" s="1189" t="s">
        <v>66</v>
      </c>
      <c r="J2208" s="1190"/>
      <c r="K2208" s="1190"/>
      <c r="L2208" s="124">
        <f>VLOOKUP($A2185,'Class-9'!$B$9:$EX$108,143,0)</f>
        <v>0</v>
      </c>
      <c r="M2208" s="1191" t="s">
        <v>126</v>
      </c>
      <c r="N2208" s="1192"/>
      <c r="O2208" s="1193"/>
    </row>
    <row r="2209" spans="1:15" ht="36" customHeight="1" thickBot="1">
      <c r="A2209" s="1084"/>
      <c r="B2209" s="60" t="s">
        <v>79</v>
      </c>
      <c r="C2209" s="1194" t="s">
        <v>60</v>
      </c>
      <c r="D2209" s="1195"/>
      <c r="E2209" s="1195"/>
      <c r="F2209" s="1196" t="s">
        <v>197</v>
      </c>
      <c r="G2209" s="1196"/>
      <c r="H2209" s="351" t="s">
        <v>53</v>
      </c>
      <c r="I2209" s="1197" t="s">
        <v>67</v>
      </c>
      <c r="J2209" s="1198"/>
      <c r="K2209" s="1198"/>
      <c r="L2209" s="174">
        <f>VLOOKUP($A2185,'Class-9'!$B$9:$EX$108,144,0)</f>
        <v>0</v>
      </c>
      <c r="M2209" s="1199" t="str">
        <f>IF($J2188="TC",0,IF($J2188="Nso",0,VLOOKUP($A2185,'Class-9'!$B$9:$EX$108,145,0)))</f>
        <v/>
      </c>
      <c r="N2209" s="1200"/>
      <c r="O2209" s="1201"/>
    </row>
    <row r="2210" spans="1:15" ht="36" customHeight="1">
      <c r="A2210" s="1084"/>
      <c r="B2210" s="60" t="s">
        <v>79</v>
      </c>
      <c r="C2210" s="1194"/>
      <c r="D2210" s="1195"/>
      <c r="E2210" s="1195"/>
      <c r="F2210" s="1196"/>
      <c r="G2210" s="1196"/>
      <c r="H2210" s="490" t="s">
        <v>203</v>
      </c>
      <c r="I2210" s="1202" t="s">
        <v>68</v>
      </c>
      <c r="J2210" s="1203"/>
      <c r="K2210" s="1203"/>
      <c r="L2210" s="1204">
        <f>IF($J2188="TC","Transferred",IF($J2188="Nso","NameSeparated",VLOOKUP($A2185,'Class-9'!$B$9:$EX$108,153,0)))</f>
        <v>0</v>
      </c>
      <c r="M2210" s="1204"/>
      <c r="N2210" s="1204"/>
      <c r="O2210" s="1205"/>
    </row>
    <row r="2211" spans="1:15" s="489" customFormat="1" ht="28.5" customHeight="1">
      <c r="A2211" s="1084"/>
      <c r="B2211" s="488" t="s">
        <v>79</v>
      </c>
      <c r="C2211" s="1242" t="str">
        <f>'Class-9'!$CR$3</f>
        <v>Foundation Of Information Tech.</v>
      </c>
      <c r="D2211" s="1243"/>
      <c r="E2211" s="1244"/>
      <c r="F2211" s="1245" t="str">
        <f>IF($J2188="TC",0,IF($J2188="Nso",0,VLOOKUP($A2185,'Class-9'!$B$9:$GA$108,170,0)))</f>
        <v>0/200</v>
      </c>
      <c r="G2211" s="1245"/>
      <c r="H2211" s="491">
        <f>IF($J2188="TC",0,IF($J2188="Nso",0,VLOOKUP($A2185,'Class-9'!$B$9:$GA$108,106,0)))</f>
        <v>0</v>
      </c>
      <c r="I2211" s="1170" t="s">
        <v>81</v>
      </c>
      <c r="J2211" s="1171"/>
      <c r="K2211" s="1171"/>
      <c r="L2211" s="1172">
        <f>'Class-9'!$T$2</f>
        <v>44676</v>
      </c>
      <c r="M2211" s="1173"/>
      <c r="N2211" s="1173"/>
      <c r="O2211" s="1174"/>
    </row>
    <row r="2212" spans="1:15" s="489" customFormat="1" ht="28.5" customHeight="1">
      <c r="A2212" s="1084"/>
      <c r="B2212" s="488" t="s">
        <v>79</v>
      </c>
      <c r="C2212" s="1175" t="str">
        <f>'Class-9'!$DD$3</f>
        <v>Health &amp; Phy. Edu.</v>
      </c>
      <c r="D2212" s="1169"/>
      <c r="E2212" s="1169"/>
      <c r="F2212" s="1263" t="str">
        <f>IF($J2188="TC",0,IF($J2188="Nso",0,VLOOKUP($A2185,'Class-9'!$B$9:$GA$108,174,0)))</f>
        <v>0/200</v>
      </c>
      <c r="G2212" s="1264"/>
      <c r="H2212" s="491">
        <f>IF($J2188="TC",0,IF($J2188="Nso",0,VLOOKUP($A2185,'Class-9'!$B$9:$GA$108,118,0)))</f>
        <v>0</v>
      </c>
      <c r="I2212" s="1178"/>
      <c r="J2212" s="1179"/>
      <c r="K2212" s="1179"/>
      <c r="L2212" s="1179"/>
      <c r="M2212" s="1179"/>
      <c r="N2212" s="1179"/>
      <c r="O2212" s="1180"/>
    </row>
    <row r="2213" spans="1:15" s="489" customFormat="1" ht="28.5" customHeight="1">
      <c r="A2213" s="1084"/>
      <c r="B2213" s="488" t="s">
        <v>79</v>
      </c>
      <c r="C2213" s="1184" t="str">
        <f>'Class-9'!$DP$3</f>
        <v>S.U.P.W.</v>
      </c>
      <c r="D2213" s="1185"/>
      <c r="E2213" s="1185"/>
      <c r="F2213" s="1263" t="str">
        <f>IF($J2188="TC",0,IF($J2188="Nso",0,VLOOKUP($A2185,'Class-9'!$B$9:$GA$108,178,0)))</f>
        <v>0/100</v>
      </c>
      <c r="G2213" s="1264"/>
      <c r="H2213" s="491">
        <f>IF($J2188="TC",0,IF($J2188="Nso",0,VLOOKUP($A2185,'Class-9'!$B$9:$GA$108,124,0)))</f>
        <v>0</v>
      </c>
      <c r="I2213" s="1181"/>
      <c r="J2213" s="1182"/>
      <c r="K2213" s="1182"/>
      <c r="L2213" s="1182"/>
      <c r="M2213" s="1182"/>
      <c r="N2213" s="1182"/>
      <c r="O2213" s="1183"/>
    </row>
    <row r="2214" spans="1:15" s="489" customFormat="1" ht="28.5" customHeight="1">
      <c r="A2214" s="1084"/>
      <c r="B2214" s="488"/>
      <c r="C2214" s="1184" t="str">
        <f>'Class-9'!$DV$3</f>
        <v>ART EDUCATION</v>
      </c>
      <c r="D2214" s="1185"/>
      <c r="E2214" s="1185"/>
      <c r="F2214" s="1263" t="str">
        <f>IF($J2187="TC",0,IF($J2187="Nso",0,VLOOKUP($A2185,'Class-9'!$B$9:$GA$108,182,0)))</f>
        <v>0/100</v>
      </c>
      <c r="G2214" s="1264"/>
      <c r="H2214" s="491">
        <f>IF($J2187="TC",0,IF($J2187="Nso",0,VLOOKUP($A2185,'Class-9'!$B$9:$GA$108,130,0)))</f>
        <v>0</v>
      </c>
      <c r="I2214" s="1237" t="s">
        <v>95</v>
      </c>
      <c r="J2214" s="1221"/>
      <c r="K2214" s="1221"/>
      <c r="L2214" s="1221"/>
      <c r="M2214" s="1221"/>
      <c r="N2214" s="1221"/>
      <c r="O2214" s="1222"/>
    </row>
    <row r="2215" spans="1:15" s="489" customFormat="1" ht="28.5" customHeight="1" thickBot="1">
      <c r="A2215" s="1084"/>
      <c r="B2215" s="488" t="s">
        <v>79</v>
      </c>
      <c r="C2215" s="1238" t="str">
        <f>'Class-9'!$EB$3</f>
        <v>H &amp; C RAJ</v>
      </c>
      <c r="D2215" s="1239"/>
      <c r="E2215" s="1239"/>
      <c r="F2215" s="1251" t="str">
        <f>IF($J2188="TC",0,IF($J2188="Nso",0,VLOOKUP($A2185,'Class-9'!$B$9:$GZ$108,186,0)))</f>
        <v>0/200</v>
      </c>
      <c r="G2215" s="1252"/>
      <c r="H2215" s="492">
        <f>IF($J2188="TC",0,IF($J2188="Nso",0,VLOOKUP($A2185,'Class-9'!$B$9:$GAZ$108,142,0)))</f>
        <v>0</v>
      </c>
      <c r="I2215" s="1237" t="s">
        <v>74</v>
      </c>
      <c r="J2215" s="1221"/>
      <c r="K2215" s="1221"/>
      <c r="L2215" s="1221"/>
      <c r="M2215" s="1221"/>
      <c r="N2215" s="1221"/>
      <c r="O2215" s="1222"/>
    </row>
    <row r="2216" spans="1:15" ht="28.5" customHeight="1">
      <c r="A2216" s="1084"/>
      <c r="B2216" s="49" t="s">
        <v>79</v>
      </c>
      <c r="C2216" s="1209" t="s">
        <v>205</v>
      </c>
      <c r="D2216" s="1210"/>
      <c r="E2216" s="1211"/>
      <c r="F2216" s="1253" t="s">
        <v>206</v>
      </c>
      <c r="G2216" s="1254"/>
      <c r="H2216" s="500" t="s">
        <v>34</v>
      </c>
      <c r="I2216" s="1220" t="s">
        <v>75</v>
      </c>
      <c r="J2216" s="1221"/>
      <c r="K2216" s="1221"/>
      <c r="L2216" s="1221"/>
      <c r="M2216" s="1221"/>
      <c r="N2216" s="1221"/>
      <c r="O2216" s="1222"/>
    </row>
    <row r="2217" spans="1:15" ht="28.5" customHeight="1">
      <c r="A2217" s="1084"/>
      <c r="B2217" s="49" t="s">
        <v>79</v>
      </c>
      <c r="C2217" s="1212"/>
      <c r="D2217" s="1213"/>
      <c r="E2217" s="1214"/>
      <c r="F2217" s="1246" t="s">
        <v>207</v>
      </c>
      <c r="G2217" s="1247"/>
      <c r="H2217" s="501" t="s">
        <v>204</v>
      </c>
      <c r="I2217" s="1225" t="s">
        <v>76</v>
      </c>
      <c r="J2217" s="1226"/>
      <c r="K2217" s="1226"/>
      <c r="L2217" s="1226"/>
      <c r="M2217" s="1226"/>
      <c r="N2217" s="1226"/>
      <c r="O2217" s="1227"/>
    </row>
    <row r="2218" spans="1:15" ht="28.5" customHeight="1">
      <c r="A2218" s="1084"/>
      <c r="B2218" s="49" t="s">
        <v>79</v>
      </c>
      <c r="C2218" s="1212"/>
      <c r="D2218" s="1213"/>
      <c r="E2218" s="1214"/>
      <c r="F2218" s="1246" t="s">
        <v>211</v>
      </c>
      <c r="G2218" s="1247"/>
      <c r="H2218" s="501" t="s">
        <v>69</v>
      </c>
      <c r="I2218" s="1228"/>
      <c r="J2218" s="1229"/>
      <c r="K2218" s="1229"/>
      <c r="L2218" s="1229"/>
      <c r="M2218" s="1229"/>
      <c r="N2218" s="1229"/>
      <c r="O2218" s="1230"/>
    </row>
    <row r="2219" spans="1:15" ht="28.5" customHeight="1">
      <c r="A2219" s="1084"/>
      <c r="B2219" s="49" t="s">
        <v>79</v>
      </c>
      <c r="C2219" s="1212"/>
      <c r="D2219" s="1213"/>
      <c r="E2219" s="1214"/>
      <c r="F2219" s="1246" t="s">
        <v>212</v>
      </c>
      <c r="G2219" s="1247"/>
      <c r="H2219" s="501" t="s">
        <v>70</v>
      </c>
      <c r="I2219" s="1228"/>
      <c r="J2219" s="1229"/>
      <c r="K2219" s="1229"/>
      <c r="L2219" s="1229"/>
      <c r="M2219" s="1229"/>
      <c r="N2219" s="1229"/>
      <c r="O2219" s="1230"/>
    </row>
    <row r="2220" spans="1:15" ht="28.5" customHeight="1">
      <c r="A2220" s="1084"/>
      <c r="B2220" s="49" t="s">
        <v>79</v>
      </c>
      <c r="C2220" s="1212"/>
      <c r="D2220" s="1213"/>
      <c r="E2220" s="1214"/>
      <c r="F2220" s="1246" t="s">
        <v>125</v>
      </c>
      <c r="G2220" s="1247"/>
      <c r="H2220" s="501" t="s">
        <v>72</v>
      </c>
      <c r="I2220" s="1231" t="s">
        <v>96</v>
      </c>
      <c r="J2220" s="1232"/>
      <c r="K2220" s="1232"/>
      <c r="L2220" s="1232"/>
      <c r="M2220" s="1232"/>
      <c r="N2220" s="1232"/>
      <c r="O2220" s="1233"/>
    </row>
    <row r="2221" spans="1:15" ht="28.5" customHeight="1" thickBot="1">
      <c r="A2221" s="1084"/>
      <c r="B2221" s="62" t="s">
        <v>79</v>
      </c>
      <c r="C2221" s="1215"/>
      <c r="D2221" s="1216"/>
      <c r="E2221" s="1217"/>
      <c r="F2221" s="1248" t="s">
        <v>208</v>
      </c>
      <c r="G2221" s="1249"/>
      <c r="H2221" s="502" t="s">
        <v>71</v>
      </c>
      <c r="I2221" s="1234"/>
      <c r="J2221" s="1235"/>
      <c r="K2221" s="1235"/>
      <c r="L2221" s="1235"/>
      <c r="M2221" s="1235"/>
      <c r="N2221" s="1235"/>
      <c r="O2221" s="1236"/>
    </row>
    <row r="2222" spans="1:15" ht="117.75" customHeight="1" thickTop="1">
      <c r="A2222" s="1250"/>
      <c r="B2222" s="1250"/>
      <c r="C2222" s="1250"/>
      <c r="D2222" s="1250"/>
      <c r="E2222" s="1250"/>
      <c r="F2222" s="1250"/>
      <c r="G2222" s="1250"/>
      <c r="H2222" s="1250"/>
      <c r="I2222" s="1250"/>
      <c r="J2222" s="1250"/>
      <c r="K2222" s="1250"/>
      <c r="L2222" s="1250"/>
      <c r="M2222" s="1250"/>
      <c r="N2222" s="1250"/>
      <c r="O2222" s="1250"/>
    </row>
    <row r="2223" spans="1:15">
      <c r="B2223" s="505"/>
      <c r="C2223" s="506"/>
      <c r="D2223" s="506"/>
      <c r="E2223" s="506"/>
      <c r="F2223" s="506"/>
      <c r="G2223" s="506"/>
      <c r="H2223" s="506"/>
      <c r="I2223" s="506"/>
      <c r="J2223" s="506"/>
      <c r="K2223" s="506"/>
      <c r="L2223" s="506"/>
      <c r="M2223" s="506"/>
      <c r="N2223" s="506"/>
      <c r="O2223" s="506"/>
    </row>
    <row r="2224" spans="1:15" ht="24.75" customHeight="1" thickBot="1">
      <c r="A2224" s="504">
        <f>A2185+1</f>
        <v>58</v>
      </c>
      <c r="B2224" s="1083" t="s">
        <v>56</v>
      </c>
      <c r="C2224" s="1083"/>
      <c r="D2224" s="1083"/>
      <c r="E2224" s="1083"/>
      <c r="F2224" s="1083"/>
      <c r="G2224" s="1083"/>
      <c r="H2224" s="1083"/>
      <c r="I2224" s="1083"/>
      <c r="J2224" s="1083"/>
      <c r="K2224" s="1083"/>
      <c r="L2224" s="1083"/>
      <c r="M2224" s="1083"/>
      <c r="N2224" s="1083"/>
      <c r="O2224" s="1083"/>
    </row>
    <row r="2225" spans="1:16" ht="68.25" customHeight="1" thickTop="1">
      <c r="A2225" s="1084"/>
      <c r="B2225" s="1085"/>
      <c r="C2225" s="1086"/>
      <c r="D2225" s="1089" t="str">
        <f>Master!$E$8</f>
        <v>Govt. Sr. Secondary School Raimalwada</v>
      </c>
      <c r="E2225" s="1090"/>
      <c r="F2225" s="1090"/>
      <c r="G2225" s="1090"/>
      <c r="H2225" s="1090"/>
      <c r="I2225" s="1090"/>
      <c r="J2225" s="1090"/>
      <c r="K2225" s="1090"/>
      <c r="L2225" s="1090"/>
      <c r="M2225" s="1090"/>
      <c r="N2225" s="1090"/>
      <c r="O2225" s="1091"/>
    </row>
    <row r="2226" spans="1:16" ht="36" customHeight="1" thickBot="1">
      <c r="A2226" s="1084"/>
      <c r="B2226" s="1087"/>
      <c r="C2226" s="1088"/>
      <c r="D2226" s="1092" t="str">
        <f>Master!$E$11</f>
        <v>P.S.-Bapini (Jodhpur)</v>
      </c>
      <c r="E2226" s="1093"/>
      <c r="F2226" s="1093"/>
      <c r="G2226" s="1093"/>
      <c r="H2226" s="1093"/>
      <c r="I2226" s="1093"/>
      <c r="J2226" s="1093"/>
      <c r="K2226" s="1093"/>
      <c r="L2226" s="1093"/>
      <c r="M2226" s="1093"/>
      <c r="N2226" s="1093"/>
      <c r="O2226" s="1094"/>
    </row>
    <row r="2227" spans="1:16" ht="36" customHeight="1">
      <c r="A2227" s="1084"/>
      <c r="B2227" s="352"/>
      <c r="C2227" s="1095" t="s">
        <v>188</v>
      </c>
      <c r="D2227" s="1096"/>
      <c r="E2227" s="1096"/>
      <c r="F2227" s="1096"/>
      <c r="G2227" s="1097"/>
      <c r="H2227" s="1104" t="s">
        <v>161</v>
      </c>
      <c r="I2227" s="1104"/>
      <c r="J2227" s="1107">
        <f>VLOOKUP($A2224,'Class-9'!$B$9:$K$108,6)</f>
        <v>0</v>
      </c>
      <c r="K2227" s="1108"/>
      <c r="L2227" s="1113" t="s">
        <v>77</v>
      </c>
      <c r="M2227" s="1114"/>
      <c r="N2227" s="1115" t="str">
        <f>Master!$E$14</f>
        <v>08151106901</v>
      </c>
      <c r="O2227" s="1116"/>
    </row>
    <row r="2228" spans="1:16" ht="36" customHeight="1">
      <c r="A2228" s="1084"/>
      <c r="B2228" s="47"/>
      <c r="C2228" s="1098"/>
      <c r="D2228" s="1099"/>
      <c r="E2228" s="1099"/>
      <c r="F2228" s="1099"/>
      <c r="G2228" s="1100"/>
      <c r="H2228" s="1105"/>
      <c r="I2228" s="1105"/>
      <c r="J2228" s="1109"/>
      <c r="K2228" s="1110"/>
      <c r="L2228" s="1071" t="s">
        <v>73</v>
      </c>
      <c r="M2228" s="1072"/>
      <c r="N2228" s="1072"/>
      <c r="O2228" s="1073"/>
      <c r="P2228" s="165" t="s">
        <v>196</v>
      </c>
    </row>
    <row r="2229" spans="1:16" ht="36" customHeight="1" thickBot="1">
      <c r="A2229" s="1084"/>
      <c r="B2229" s="47"/>
      <c r="C2229" s="1101"/>
      <c r="D2229" s="1102"/>
      <c r="E2229" s="1102"/>
      <c r="F2229" s="1102"/>
      <c r="G2229" s="1103"/>
      <c r="H2229" s="1106"/>
      <c r="I2229" s="1106"/>
      <c r="J2229" s="1111"/>
      <c r="K2229" s="1112"/>
      <c r="L2229" s="1074" t="s">
        <v>57</v>
      </c>
      <c r="M2229" s="1075"/>
      <c r="N2229" s="1076" t="str">
        <f>Master!$E$6</f>
        <v>2021-22</v>
      </c>
      <c r="O2229" s="1077"/>
    </row>
    <row r="2230" spans="1:16" ht="42.75" customHeight="1">
      <c r="A2230" s="1084"/>
      <c r="B2230" s="49" t="s">
        <v>79</v>
      </c>
      <c r="C2230" s="1255" t="s">
        <v>22</v>
      </c>
      <c r="D2230" s="1256"/>
      <c r="E2230" s="1256"/>
      <c r="F2230" s="1257"/>
      <c r="G2230" s="485" t="s">
        <v>186</v>
      </c>
      <c r="H2230" s="1258">
        <f>VLOOKUP($A2224,'Class-9'!$B$9:$EX$108,4,0)</f>
        <v>0</v>
      </c>
      <c r="I2230" s="1258"/>
      <c r="J2230" s="1258"/>
      <c r="K2230" s="1258"/>
      <c r="L2230" s="1258"/>
      <c r="M2230" s="1258"/>
      <c r="N2230" s="1258"/>
      <c r="O2230" s="1259"/>
    </row>
    <row r="2231" spans="1:16" ht="42.75" customHeight="1">
      <c r="A2231" s="1084"/>
      <c r="B2231" s="49" t="s">
        <v>79</v>
      </c>
      <c r="C2231" s="1260" t="s">
        <v>24</v>
      </c>
      <c r="D2231" s="1261"/>
      <c r="E2231" s="1261"/>
      <c r="F2231" s="1262"/>
      <c r="G2231" s="486" t="s">
        <v>186</v>
      </c>
      <c r="H2231" s="1265">
        <f>VLOOKUP($A2224,'Class-9'!$B$9:$EX$108,7,0)</f>
        <v>0</v>
      </c>
      <c r="I2231" s="1265"/>
      <c r="J2231" s="1265"/>
      <c r="K2231" s="1265"/>
      <c r="L2231" s="1265"/>
      <c r="M2231" s="1265"/>
      <c r="N2231" s="1265"/>
      <c r="O2231" s="1266"/>
    </row>
    <row r="2232" spans="1:16" ht="42.75" customHeight="1">
      <c r="A2232" s="1084"/>
      <c r="B2232" s="49" t="s">
        <v>79</v>
      </c>
      <c r="C2232" s="1260" t="s">
        <v>25</v>
      </c>
      <c r="D2232" s="1261"/>
      <c r="E2232" s="1261"/>
      <c r="F2232" s="1262"/>
      <c r="G2232" s="486" t="s">
        <v>186</v>
      </c>
      <c r="H2232" s="1265">
        <f>VLOOKUP($A2224,'Class-9'!$B$9:$EX$108,8,0)</f>
        <v>0</v>
      </c>
      <c r="I2232" s="1265"/>
      <c r="J2232" s="1265"/>
      <c r="K2232" s="1265"/>
      <c r="L2232" s="1265"/>
      <c r="M2232" s="1265"/>
      <c r="N2232" s="1265"/>
      <c r="O2232" s="1266"/>
    </row>
    <row r="2233" spans="1:16" ht="42.75" customHeight="1">
      <c r="A2233" s="1084"/>
      <c r="B2233" s="49" t="s">
        <v>79</v>
      </c>
      <c r="C2233" s="1260" t="s">
        <v>58</v>
      </c>
      <c r="D2233" s="1261"/>
      <c r="E2233" s="1261"/>
      <c r="F2233" s="1262"/>
      <c r="G2233" s="486" t="s">
        <v>186</v>
      </c>
      <c r="H2233" s="1265">
        <f>VLOOKUP($A2224,'Class-9'!$B$9:$EX$108,9,0)</f>
        <v>0</v>
      </c>
      <c r="I2233" s="1265"/>
      <c r="J2233" s="1265"/>
      <c r="K2233" s="1265"/>
      <c r="L2233" s="1265"/>
      <c r="M2233" s="1265"/>
      <c r="N2233" s="1265"/>
      <c r="O2233" s="1266"/>
    </row>
    <row r="2234" spans="1:16" ht="42.75" customHeight="1">
      <c r="A2234" s="1084"/>
      <c r="B2234" s="49" t="s">
        <v>79</v>
      </c>
      <c r="C2234" s="1260" t="s">
        <v>59</v>
      </c>
      <c r="D2234" s="1261"/>
      <c r="E2234" s="1261"/>
      <c r="F2234" s="1262"/>
      <c r="G2234" s="486" t="s">
        <v>186</v>
      </c>
      <c r="H2234" s="1281" t="str">
        <f>CONCATENATE('Class-9'!$G$4,'Class-9'!$J$4)</f>
        <v>9(A)</v>
      </c>
      <c r="I2234" s="1265"/>
      <c r="J2234" s="1265"/>
      <c r="K2234" s="1265"/>
      <c r="L2234" s="1265"/>
      <c r="M2234" s="1265"/>
      <c r="N2234" s="1265"/>
      <c r="O2234" s="1266"/>
    </row>
    <row r="2235" spans="1:16" ht="42.75" customHeight="1" thickBot="1">
      <c r="A2235" s="1084"/>
      <c r="B2235" s="49" t="s">
        <v>79</v>
      </c>
      <c r="C2235" s="1282" t="s">
        <v>27</v>
      </c>
      <c r="D2235" s="1283"/>
      <c r="E2235" s="1283"/>
      <c r="F2235" s="1284"/>
      <c r="G2235" s="487" t="s">
        <v>186</v>
      </c>
      <c r="H2235" s="1285">
        <f>VLOOKUP($A2224,'Class-9'!$B$9:$EX$108,10,0)</f>
        <v>0</v>
      </c>
      <c r="I2235" s="1285"/>
      <c r="J2235" s="1285"/>
      <c r="K2235" s="1285"/>
      <c r="L2235" s="1285"/>
      <c r="M2235" s="1285"/>
      <c r="N2235" s="1285"/>
      <c r="O2235" s="1286"/>
    </row>
    <row r="2236" spans="1:16" ht="42.75" customHeight="1">
      <c r="A2236" s="1084"/>
      <c r="B2236" s="60" t="s">
        <v>79</v>
      </c>
      <c r="C2236" s="1287" t="s">
        <v>60</v>
      </c>
      <c r="D2236" s="1288"/>
      <c r="E2236" s="1267" t="s">
        <v>83</v>
      </c>
      <c r="F2236" s="1267" t="s">
        <v>84</v>
      </c>
      <c r="G2236" s="1274" t="s">
        <v>33</v>
      </c>
      <c r="H2236" s="1276" t="s">
        <v>61</v>
      </c>
      <c r="I2236" s="1276"/>
      <c r="J2236" s="1277"/>
      <c r="K2236" s="1278" t="s">
        <v>100</v>
      </c>
      <c r="L2236" s="1279"/>
      <c r="M2236" s="1280"/>
      <c r="N2236" s="1267" t="s">
        <v>91</v>
      </c>
      <c r="O2236" s="1269" t="s">
        <v>209</v>
      </c>
    </row>
    <row r="2237" spans="1:16" ht="42.75" customHeight="1">
      <c r="A2237" s="1084"/>
      <c r="B2237" s="60"/>
      <c r="C2237" s="1289"/>
      <c r="D2237" s="1290"/>
      <c r="E2237" s="1268"/>
      <c r="F2237" s="1268"/>
      <c r="G2237" s="1275"/>
      <c r="H2237" s="479" t="s">
        <v>32</v>
      </c>
      <c r="I2237" s="480" t="s">
        <v>199</v>
      </c>
      <c r="J2237" s="481" t="s">
        <v>33</v>
      </c>
      <c r="K2237" s="479" t="s">
        <v>32</v>
      </c>
      <c r="L2237" s="480" t="s">
        <v>199</v>
      </c>
      <c r="M2237" s="481" t="s">
        <v>33</v>
      </c>
      <c r="N2237" s="1268"/>
      <c r="O2237" s="1270"/>
    </row>
    <row r="2238" spans="1:16" ht="42.75" customHeight="1" thickBot="1">
      <c r="A2238" s="1084"/>
      <c r="B2238" s="60" t="s">
        <v>79</v>
      </c>
      <c r="C2238" s="1272" t="s">
        <v>62</v>
      </c>
      <c r="D2238" s="1273"/>
      <c r="E2238" s="346">
        <f>'Class-9'!$L$7</f>
        <v>20</v>
      </c>
      <c r="F2238" s="346">
        <f>'Class-9'!$M$7</f>
        <v>20</v>
      </c>
      <c r="G2238" s="348">
        <f>SUM(E2238:F2238)</f>
        <v>40</v>
      </c>
      <c r="H2238" s="346">
        <f>'Class-9'!$O$7</f>
        <v>48</v>
      </c>
      <c r="I2238" s="346">
        <f>'Class-9'!$P$7</f>
        <v>12</v>
      </c>
      <c r="J2238" s="348">
        <f>SUM(H2238:I2238)</f>
        <v>60</v>
      </c>
      <c r="K2238" s="346">
        <f>'Class-9'!$R$7</f>
        <v>80</v>
      </c>
      <c r="L2238" s="346">
        <f>'Class-9'!$S$7</f>
        <v>20</v>
      </c>
      <c r="M2238" s="348">
        <f>SUM(K2238:L2238)</f>
        <v>100</v>
      </c>
      <c r="N2238" s="191">
        <f>SUM(G2238,J2238,M2238)</f>
        <v>200</v>
      </c>
      <c r="O2238" s="1271"/>
    </row>
    <row r="2239" spans="1:16" ht="42.75" customHeight="1">
      <c r="A2239" s="1084"/>
      <c r="B2239" s="60" t="s">
        <v>79</v>
      </c>
      <c r="C2239" s="1141" t="str">
        <f>'Class-9'!$L$3</f>
        <v>HINDI</v>
      </c>
      <c r="D2239" s="1142"/>
      <c r="E2239" s="493">
        <f>IF($J2227="TC",0,IF($J2227="Nso",0,VLOOKUP($A2224,'Class-9'!$B$9:$EX$108,11,0)))</f>
        <v>0</v>
      </c>
      <c r="F2239" s="493">
        <f>IF($J2227="TC",0,IF($J2227="Nso",0,VLOOKUP($A2224,'Class-9'!$B$9:$EX$108,12,0)))</f>
        <v>0</v>
      </c>
      <c r="G2239" s="494">
        <f>E2239+F2239</f>
        <v>0</v>
      </c>
      <c r="H2239" s="493">
        <f>IF($J2227="TC",0,IF($J2227="Nso",0,VLOOKUP($A2224,'Class-9'!$B$9:$EX$108,14,0)))</f>
        <v>0</v>
      </c>
      <c r="I2239" s="493">
        <f>IF($J2227="TC",0,IF($J2227="Nso",0,VLOOKUP($A2224,'Class-9'!$B$9:$EX$108,15,0)))</f>
        <v>0</v>
      </c>
      <c r="J2239" s="494">
        <f>H2239+I2239</f>
        <v>0</v>
      </c>
      <c r="K2239" s="493">
        <f>IF($J2227="TC",0,IF($J2227="Nso",0,VLOOKUP($A2224,'Class-9'!$B$9:$EX$108,17,0)))</f>
        <v>0</v>
      </c>
      <c r="L2239" s="493">
        <f>IF($J2227="Nso",0,VLOOKUP($A2224,'Class-9'!$B$9:$EX$108,18,0))</f>
        <v>0</v>
      </c>
      <c r="M2239" s="494">
        <f>K2239+L2239</f>
        <v>0</v>
      </c>
      <c r="N2239" s="493">
        <f>G2239+J2239+M2239</f>
        <v>0</v>
      </c>
      <c r="O2239" s="495" t="str">
        <f>IF($J2227="TC",0,IF($J2227="Nso",0,VLOOKUP($A2224,'Class-9'!$B$9:$EX$108,24,0)))</f>
        <v/>
      </c>
    </row>
    <row r="2240" spans="1:16" ht="42.75" customHeight="1">
      <c r="A2240" s="1084"/>
      <c r="B2240" s="60" t="s">
        <v>79</v>
      </c>
      <c r="C2240" s="1143" t="str">
        <f>'Class-9'!$Z$3</f>
        <v>ENGLISH</v>
      </c>
      <c r="D2240" s="1144"/>
      <c r="E2240" s="493">
        <f>IF($J2227="TC",0,IF($J2227="Nso",0,VLOOKUP($A2224,'Class-9'!$B$9:$EX$108,25,0)))</f>
        <v>0</v>
      </c>
      <c r="F2240" s="493">
        <f>IF($J2227="TC",0,IF($J2227="Nso",0,VLOOKUP($A2224,'Class-9'!$B$9:$EX$108,26,0)))</f>
        <v>0</v>
      </c>
      <c r="G2240" s="496">
        <f t="shared" ref="G2240:G2244" si="228">E2240+F2240</f>
        <v>0</v>
      </c>
      <c r="H2240" s="497">
        <f>IF($J2227="TC",0,IF($J2227="Nso",0,VLOOKUP($A2224,'Class-9'!$B$9:$EX$108,28,0)))</f>
        <v>0</v>
      </c>
      <c r="I2240" s="493">
        <f>IF($J2227="TC",0,IF($J2227="Nso",0,VLOOKUP($A2224,'Class-9'!$B$9:$EX$108,29,0)))</f>
        <v>0</v>
      </c>
      <c r="J2240" s="496">
        <f t="shared" ref="J2240:J2244" si="229">H2240+I2240</f>
        <v>0</v>
      </c>
      <c r="K2240" s="493">
        <f>IF($J2227="TC",0,IF($J2227="Nso",0,VLOOKUP($A2224,'Class-9'!$B$9:$EX$108,31,0)))</f>
        <v>0</v>
      </c>
      <c r="L2240" s="493">
        <f>IF($J2227="Nso",0,VLOOKUP($A2224,'Class-9'!$B$9:$EX$108,32,0))</f>
        <v>0</v>
      </c>
      <c r="M2240" s="496">
        <f t="shared" ref="M2240:M2244" si="230">K2240+L2240</f>
        <v>0</v>
      </c>
      <c r="N2240" s="493">
        <f t="shared" ref="N2240:N2244" si="231">G2240+J2240+M2240</f>
        <v>0</v>
      </c>
      <c r="O2240" s="495" t="str">
        <f>IF($J2227="TC",0,IF($J2227="Nso",0,VLOOKUP($A2224,'Class-9'!$B$9:$EX$108,38,0)))</f>
        <v/>
      </c>
    </row>
    <row r="2241" spans="1:15" ht="42.75" customHeight="1">
      <c r="A2241" s="1084"/>
      <c r="B2241" s="60" t="s">
        <v>79</v>
      </c>
      <c r="C2241" s="1143" t="str">
        <f>'Class-9'!$AN$3</f>
        <v>SANSKRIT</v>
      </c>
      <c r="D2241" s="1144"/>
      <c r="E2241" s="493">
        <f>IF($J2227="TC",0,IF($J2227="Nso",0,VLOOKUP($A2224,'Class-9'!$B$9:$EX$108,39,0)))</f>
        <v>0</v>
      </c>
      <c r="F2241" s="493">
        <f>IF($J2227="TC",0,IF($J2227="TC",0,IF($J2227="Nso",0,VLOOKUP($A2224,'Class-9'!$B$9:$EX$108,40,0))))</f>
        <v>0</v>
      </c>
      <c r="G2241" s="496">
        <f t="shared" si="228"/>
        <v>0</v>
      </c>
      <c r="H2241" s="497">
        <f>IF($J2227="TC",0,IF($J2227="Nso",0,VLOOKUP($A2224,'Class-9'!$B$9:$EX$108,42,0)))</f>
        <v>0</v>
      </c>
      <c r="I2241" s="493">
        <f>IF($J2227="TC",0,IF($J2227="Nso",0,VLOOKUP($A2224,'Class-9'!$B$9:$EX$108,43,0)))</f>
        <v>0</v>
      </c>
      <c r="J2241" s="496">
        <f t="shared" si="229"/>
        <v>0</v>
      </c>
      <c r="K2241" s="493">
        <f>IF($J2227="TC",0,IF($J2227="Nso",0,VLOOKUP($A2224,'Class-9'!$B$9:$EX$108,45,0)))</f>
        <v>0</v>
      </c>
      <c r="L2241" s="493">
        <f>IF($J2227="Nso",0,VLOOKUP($A2224,'Class-9'!$B$9:$EX$108,46,0))</f>
        <v>0</v>
      </c>
      <c r="M2241" s="496">
        <f t="shared" si="230"/>
        <v>0</v>
      </c>
      <c r="N2241" s="493">
        <f t="shared" si="231"/>
        <v>0</v>
      </c>
      <c r="O2241" s="495" t="str">
        <f>IF($J2227="TC",0,IF($J2227="Nso",0,VLOOKUP($A2224,'Class-9'!$B$9:$EX$108,52,0)))</f>
        <v/>
      </c>
    </row>
    <row r="2242" spans="1:15" ht="42.75" customHeight="1">
      <c r="A2242" s="1084"/>
      <c r="B2242" s="60" t="s">
        <v>79</v>
      </c>
      <c r="C2242" s="1143" t="str">
        <f>'Class-9'!$BB$3</f>
        <v>SCIENCE</v>
      </c>
      <c r="D2242" s="1144"/>
      <c r="E2242" s="493">
        <f>IF($J2227="TC",0,IF($J2227="Nso",0,VLOOKUP($A2224,'Class-9'!$B$9:$EX$108,53,0)))</f>
        <v>0</v>
      </c>
      <c r="F2242" s="493">
        <f>IF($J2227="TC",0,IF($J2227="Nso",0,VLOOKUP($A2224,'Class-9'!$B$9:$EX$108,54,0)))</f>
        <v>0</v>
      </c>
      <c r="G2242" s="496">
        <f t="shared" si="228"/>
        <v>0</v>
      </c>
      <c r="H2242" s="497">
        <f>IF($J2227="TC",0,IF($J2227="Nso",0,VLOOKUP($A2224,'Class-9'!$B$9:$EX$108,56,0)))</f>
        <v>0</v>
      </c>
      <c r="I2242" s="493">
        <f>IF($J2227="TC",0,IF($J2227="Nso",0,VLOOKUP($A2224,'Class-9'!$B$9:$EX$108,57,0)))</f>
        <v>0</v>
      </c>
      <c r="J2242" s="496">
        <f t="shared" si="229"/>
        <v>0</v>
      </c>
      <c r="K2242" s="493">
        <f>IF($J2227="TC",0,IF($J2227="Nso",0,VLOOKUP($A2224,'Class-9'!$B$9:$EX$108,59,0)))</f>
        <v>0</v>
      </c>
      <c r="L2242" s="493">
        <f>IF($J2227="Nso",0,VLOOKUP($A2224,'Class-9'!$B$9:$EX$108,60,0))</f>
        <v>0</v>
      </c>
      <c r="M2242" s="496">
        <f t="shared" si="230"/>
        <v>0</v>
      </c>
      <c r="N2242" s="493">
        <f t="shared" si="231"/>
        <v>0</v>
      </c>
      <c r="O2242" s="495" t="str">
        <f>IF($J2227="TC",0,IF($J2227="Nso",0,VLOOKUP($A2224,'Class-9'!$B$9:$EX$108,66,0)))</f>
        <v/>
      </c>
    </row>
    <row r="2243" spans="1:15" ht="42.75" customHeight="1">
      <c r="A2243" s="1084"/>
      <c r="B2243" s="60" t="s">
        <v>79</v>
      </c>
      <c r="C2243" s="1143" t="str">
        <f>'Class-9'!$BP$3</f>
        <v>MATHEMATICS</v>
      </c>
      <c r="D2243" s="1144"/>
      <c r="E2243" s="493">
        <f>IF($J2227="TC",0,IF($J2227="Nso",0,VLOOKUP($A2224,'Class-9'!$B$9:$EX$108,67,0)))</f>
        <v>0</v>
      </c>
      <c r="F2243" s="493">
        <f>IF($J2227="TC",0,IF($J2227="Nso",0,VLOOKUP($A2224,'Class-9'!$B$9:$EX$108,68,0)))</f>
        <v>0</v>
      </c>
      <c r="G2243" s="496">
        <f t="shared" si="228"/>
        <v>0</v>
      </c>
      <c r="H2243" s="497">
        <f>IF($J2227="TC",0,IF($J2227="Nso",0,VLOOKUP($A2224,'Class-9'!$B$9:$EX$108,70,0)))</f>
        <v>0</v>
      </c>
      <c r="I2243" s="493">
        <f>IF($J2227="TC",0,IF($J2227="Nso",0,VLOOKUP($A2224,'Class-9'!$B$9:$EX$108,71,0)))</f>
        <v>0</v>
      </c>
      <c r="J2243" s="496">
        <f t="shared" si="229"/>
        <v>0</v>
      </c>
      <c r="K2243" s="493">
        <f>IF($J2227="TC",0,IF($J2227="Nso",0,VLOOKUP($A2224,'Class-9'!$B$9:$EX$108,73,0)))</f>
        <v>0</v>
      </c>
      <c r="L2243" s="493">
        <f>IF($J2227="Nso",0,VLOOKUP($A2224,'Class-9'!$B$9:$EX$108,74,0))</f>
        <v>0</v>
      </c>
      <c r="M2243" s="496">
        <f t="shared" si="230"/>
        <v>0</v>
      </c>
      <c r="N2243" s="493">
        <f t="shared" si="231"/>
        <v>0</v>
      </c>
      <c r="O2243" s="495" t="str">
        <f>IF($J2227="TC",0,IF($J2227="Nso",0,VLOOKUP($A2224,'Class-9'!$B$9:$EX$108,80,0)))</f>
        <v/>
      </c>
    </row>
    <row r="2244" spans="1:15" ht="42.75" customHeight="1" thickBot="1">
      <c r="A2244" s="1084"/>
      <c r="B2244" s="60" t="s">
        <v>79</v>
      </c>
      <c r="C2244" s="1117" t="str">
        <f>'Class-9'!$CD$3</f>
        <v>SOCIAL SCIENCE</v>
      </c>
      <c r="D2244" s="1118"/>
      <c r="E2244" s="493">
        <f>IF($J2227="TC",0,IF($J2227="Nso",0,VLOOKUP($A2224,'Class-9'!$B$9:$EX$108,81,0)))</f>
        <v>0</v>
      </c>
      <c r="F2244" s="493">
        <f>IF($J2227="TC",0,IF($J2227="Nso",0,VLOOKUP($A2224,'Class-9'!$B$9:$EX$108,82,0)))</f>
        <v>0</v>
      </c>
      <c r="G2244" s="498">
        <f t="shared" si="228"/>
        <v>0</v>
      </c>
      <c r="H2244" s="499">
        <f>IF($J2227="TC",0,IF($J2227="Nso",0,VLOOKUP($A2224,'Class-9'!$B$9:$EX$108,84,0)))</f>
        <v>0</v>
      </c>
      <c r="I2244" s="493">
        <f>IF($J2227="TC",0,IF($J2227="Nso",0,VLOOKUP($A2224,'Class-9'!$B$9:$EX$108,85,0)))</f>
        <v>0</v>
      </c>
      <c r="J2244" s="498">
        <f t="shared" si="229"/>
        <v>0</v>
      </c>
      <c r="K2244" s="493">
        <f>IF($J2227="TC",0,IF($J2227="Nso",0,VLOOKUP($A2224,'Class-9'!$B$9:$EX$108,87,0)))</f>
        <v>0</v>
      </c>
      <c r="L2244" s="493">
        <f>IF($J2227="Nso",0,VLOOKUP($A2224,'Class-9'!$B$9:$EX$108,88,0))</f>
        <v>0</v>
      </c>
      <c r="M2244" s="498">
        <f t="shared" si="230"/>
        <v>0</v>
      </c>
      <c r="N2244" s="493">
        <f t="shared" si="231"/>
        <v>0</v>
      </c>
      <c r="O2244" s="495" t="str">
        <f>IF($J2227="TC",0,IF($J2227="Nso",0,VLOOKUP($A2224,'Class-9'!$B$9:$EX$108,94,0)))</f>
        <v/>
      </c>
    </row>
    <row r="2245" spans="1:15" ht="36" customHeight="1">
      <c r="A2245" s="1084"/>
      <c r="B2245" s="60" t="s">
        <v>79</v>
      </c>
      <c r="C2245" s="1119" t="s">
        <v>92</v>
      </c>
      <c r="D2245" s="1120"/>
      <c r="E2245" s="1121"/>
      <c r="F2245" s="1125" t="s">
        <v>93</v>
      </c>
      <c r="G2245" s="1126"/>
      <c r="H2245" s="1127" t="s">
        <v>94</v>
      </c>
      <c r="I2245" s="1128"/>
      <c r="J2245" s="1129" t="s">
        <v>47</v>
      </c>
      <c r="K2245" s="1130"/>
      <c r="L2245" s="350" t="s">
        <v>114</v>
      </c>
      <c r="M2245" s="1131" t="s">
        <v>45</v>
      </c>
      <c r="N2245" s="1132"/>
      <c r="O2245" s="61" t="s">
        <v>49</v>
      </c>
    </row>
    <row r="2246" spans="1:15" ht="36" customHeight="1" thickBot="1">
      <c r="A2246" s="1084"/>
      <c r="B2246" s="60" t="s">
        <v>79</v>
      </c>
      <c r="C2246" s="1122"/>
      <c r="D2246" s="1123"/>
      <c r="E2246" s="1124"/>
      <c r="F2246" s="1133">
        <f>IF($J2227="TC",0,IF($J2227="Nso",0,VLOOKUP($A2224,'Class-9'!$B$9:$EX$108,146,0)))</f>
        <v>0</v>
      </c>
      <c r="G2246" s="1134"/>
      <c r="H2246" s="1133">
        <f>IF($J2227="TC",0,IF($J2227="Nso",0,VLOOKUP($A2224,'Class-9'!$B$9:$EX$108,147,0)))</f>
        <v>0</v>
      </c>
      <c r="I2246" s="1134"/>
      <c r="J2246" s="1135">
        <f>IF($J2227="TC",0,IF($J2227="Nso",0,VLOOKUP($A2224,'Class-9'!$B$9:$EX$108,148,0)))</f>
        <v>0</v>
      </c>
      <c r="K2246" s="1136"/>
      <c r="L2246" s="349" t="str">
        <f>IF($J2227="TC",0,IF($J2227="Nso",0,VLOOKUP($A2224,'Class-9'!$B$9:$EX$108,149,0)))</f>
        <v/>
      </c>
      <c r="M2246" s="1137" t="str">
        <f>IF($J2227="TC","TC",IF($J2227="Nso","NSO",VLOOKUP($A2224,'Class-9'!$B$9:$EX$108,150,0)))</f>
        <v/>
      </c>
      <c r="N2246" s="1138"/>
      <c r="O2246" s="123" t="str">
        <f>IF($J2227="Nso",0,VLOOKUP($A2224,'Class-9'!$B$9:$EX$108,152,0))</f>
        <v/>
      </c>
    </row>
    <row r="2247" spans="1:15" ht="36" customHeight="1">
      <c r="A2247" s="1084"/>
      <c r="B2247" s="60" t="s">
        <v>79</v>
      </c>
      <c r="C2247" s="1186" t="s">
        <v>65</v>
      </c>
      <c r="D2247" s="1187"/>
      <c r="E2247" s="1187"/>
      <c r="F2247" s="1187"/>
      <c r="G2247" s="1187"/>
      <c r="H2247" s="1188"/>
      <c r="I2247" s="1189" t="s">
        <v>66</v>
      </c>
      <c r="J2247" s="1190"/>
      <c r="K2247" s="1190"/>
      <c r="L2247" s="124">
        <f>VLOOKUP($A2224,'Class-9'!$B$9:$EX$108,143,0)</f>
        <v>0</v>
      </c>
      <c r="M2247" s="1191" t="s">
        <v>126</v>
      </c>
      <c r="N2247" s="1192"/>
      <c r="O2247" s="1193"/>
    </row>
    <row r="2248" spans="1:15" ht="36" customHeight="1" thickBot="1">
      <c r="A2248" s="1084"/>
      <c r="B2248" s="60" t="s">
        <v>79</v>
      </c>
      <c r="C2248" s="1194" t="s">
        <v>60</v>
      </c>
      <c r="D2248" s="1195"/>
      <c r="E2248" s="1195"/>
      <c r="F2248" s="1196" t="s">
        <v>197</v>
      </c>
      <c r="G2248" s="1196"/>
      <c r="H2248" s="351" t="s">
        <v>53</v>
      </c>
      <c r="I2248" s="1197" t="s">
        <v>67</v>
      </c>
      <c r="J2248" s="1198"/>
      <c r="K2248" s="1198"/>
      <c r="L2248" s="174">
        <f>VLOOKUP($A2224,'Class-9'!$B$9:$EX$108,144,0)</f>
        <v>0</v>
      </c>
      <c r="M2248" s="1199" t="str">
        <f>IF($J2227="TC",0,IF($J2227="Nso",0,VLOOKUP($A2224,'Class-9'!$B$9:$EX$108,145,0)))</f>
        <v/>
      </c>
      <c r="N2248" s="1200"/>
      <c r="O2248" s="1201"/>
    </row>
    <row r="2249" spans="1:15" ht="36" customHeight="1">
      <c r="A2249" s="1084"/>
      <c r="B2249" s="60" t="s">
        <v>79</v>
      </c>
      <c r="C2249" s="1194"/>
      <c r="D2249" s="1195"/>
      <c r="E2249" s="1195"/>
      <c r="F2249" s="1196"/>
      <c r="G2249" s="1196"/>
      <c r="H2249" s="490" t="s">
        <v>203</v>
      </c>
      <c r="I2249" s="1202" t="s">
        <v>68</v>
      </c>
      <c r="J2249" s="1203"/>
      <c r="K2249" s="1203"/>
      <c r="L2249" s="1204">
        <f>IF($J2227="TC","Transferred",IF($J2227="Nso","NameSeparated",VLOOKUP($A2224,'Class-9'!$B$9:$EX$108,153,0)))</f>
        <v>0</v>
      </c>
      <c r="M2249" s="1204"/>
      <c r="N2249" s="1204"/>
      <c r="O2249" s="1205"/>
    </row>
    <row r="2250" spans="1:15" s="489" customFormat="1" ht="28.5" customHeight="1">
      <c r="A2250" s="1084"/>
      <c r="B2250" s="488" t="s">
        <v>79</v>
      </c>
      <c r="C2250" s="1242" t="str">
        <f>'Class-9'!$CR$3</f>
        <v>Foundation Of Information Tech.</v>
      </c>
      <c r="D2250" s="1243"/>
      <c r="E2250" s="1244"/>
      <c r="F2250" s="1245" t="str">
        <f>IF($J2227="TC",0,IF($J2227="Nso",0,VLOOKUP($A2224,'Class-9'!$B$9:$GA$108,170,0)))</f>
        <v>0/200</v>
      </c>
      <c r="G2250" s="1245"/>
      <c r="H2250" s="491">
        <f>IF($J2227="TC",0,IF($J2227="Nso",0,VLOOKUP($A2224,'Class-9'!$B$9:$GA$108,106,0)))</f>
        <v>0</v>
      </c>
      <c r="I2250" s="1170" t="s">
        <v>81</v>
      </c>
      <c r="J2250" s="1171"/>
      <c r="K2250" s="1171"/>
      <c r="L2250" s="1172">
        <f>'Class-9'!$T$2</f>
        <v>44676</v>
      </c>
      <c r="M2250" s="1173"/>
      <c r="N2250" s="1173"/>
      <c r="O2250" s="1174"/>
    </row>
    <row r="2251" spans="1:15" s="489" customFormat="1" ht="28.5" customHeight="1">
      <c r="A2251" s="1084"/>
      <c r="B2251" s="488" t="s">
        <v>79</v>
      </c>
      <c r="C2251" s="1175" t="str">
        <f>'Class-9'!$DD$3</f>
        <v>Health &amp; Phy. Edu.</v>
      </c>
      <c r="D2251" s="1169"/>
      <c r="E2251" s="1169"/>
      <c r="F2251" s="1263" t="str">
        <f>IF($J2227="TC",0,IF($J2227="Nso",0,VLOOKUP($A2224,'Class-9'!$B$9:$GA$108,174,0)))</f>
        <v>0/200</v>
      </c>
      <c r="G2251" s="1264"/>
      <c r="H2251" s="491">
        <f>IF($J2227="TC",0,IF($J2227="Nso",0,VLOOKUP($A2224,'Class-9'!$B$9:$GA$108,118,0)))</f>
        <v>0</v>
      </c>
      <c r="I2251" s="1178"/>
      <c r="J2251" s="1179"/>
      <c r="K2251" s="1179"/>
      <c r="L2251" s="1179"/>
      <c r="M2251" s="1179"/>
      <c r="N2251" s="1179"/>
      <c r="O2251" s="1180"/>
    </row>
    <row r="2252" spans="1:15" s="489" customFormat="1" ht="28.5" customHeight="1">
      <c r="A2252" s="1084"/>
      <c r="B2252" s="488" t="s">
        <v>79</v>
      </c>
      <c r="C2252" s="1184" t="str">
        <f>'Class-9'!$DP$3</f>
        <v>S.U.P.W.</v>
      </c>
      <c r="D2252" s="1185"/>
      <c r="E2252" s="1185"/>
      <c r="F2252" s="1263" t="str">
        <f>IF($J2227="TC",0,IF($J2227="Nso",0,VLOOKUP($A2224,'Class-9'!$B$9:$GA$108,178,0)))</f>
        <v>0/100</v>
      </c>
      <c r="G2252" s="1264"/>
      <c r="H2252" s="491">
        <f>IF($J2227="TC",0,IF($J2227="Nso",0,VLOOKUP($A2224,'Class-9'!$B$9:$GA$108,124,0)))</f>
        <v>0</v>
      </c>
      <c r="I2252" s="1181"/>
      <c r="J2252" s="1182"/>
      <c r="K2252" s="1182"/>
      <c r="L2252" s="1182"/>
      <c r="M2252" s="1182"/>
      <c r="N2252" s="1182"/>
      <c r="O2252" s="1183"/>
    </row>
    <row r="2253" spans="1:15" s="489" customFormat="1" ht="28.5" customHeight="1">
      <c r="A2253" s="1084"/>
      <c r="B2253" s="488"/>
      <c r="C2253" s="1184" t="str">
        <f>'Class-9'!$DV$3</f>
        <v>ART EDUCATION</v>
      </c>
      <c r="D2253" s="1185"/>
      <c r="E2253" s="1185"/>
      <c r="F2253" s="1263" t="str">
        <f>IF($J2226="TC",0,IF($J2226="Nso",0,VLOOKUP($A2224,'Class-9'!$B$9:$GA$108,182,0)))</f>
        <v>0/100</v>
      </c>
      <c r="G2253" s="1264"/>
      <c r="H2253" s="491">
        <f>IF($J2226="TC",0,IF($J2226="Nso",0,VLOOKUP($A2224,'Class-9'!$B$9:$GA$108,130,0)))</f>
        <v>0</v>
      </c>
      <c r="I2253" s="1237" t="s">
        <v>95</v>
      </c>
      <c r="J2253" s="1221"/>
      <c r="K2253" s="1221"/>
      <c r="L2253" s="1221"/>
      <c r="M2253" s="1221"/>
      <c r="N2253" s="1221"/>
      <c r="O2253" s="1222"/>
    </row>
    <row r="2254" spans="1:15" s="489" customFormat="1" ht="28.5" customHeight="1" thickBot="1">
      <c r="A2254" s="1084"/>
      <c r="B2254" s="488" t="s">
        <v>79</v>
      </c>
      <c r="C2254" s="1238" t="str">
        <f>'Class-9'!$EB$3</f>
        <v>H &amp; C RAJ</v>
      </c>
      <c r="D2254" s="1239"/>
      <c r="E2254" s="1239"/>
      <c r="F2254" s="1251" t="str">
        <f>IF($J2227="TC",0,IF($J2227="Nso",0,VLOOKUP($A2224,'Class-9'!$B$9:$GZ$108,186,0)))</f>
        <v>0/200</v>
      </c>
      <c r="G2254" s="1252"/>
      <c r="H2254" s="492">
        <f>IF($J2227="TC",0,IF($J2227="Nso",0,VLOOKUP($A2224,'Class-9'!$B$9:$GAZ$108,142,0)))</f>
        <v>0</v>
      </c>
      <c r="I2254" s="1237" t="s">
        <v>74</v>
      </c>
      <c r="J2254" s="1221"/>
      <c r="K2254" s="1221"/>
      <c r="L2254" s="1221"/>
      <c r="M2254" s="1221"/>
      <c r="N2254" s="1221"/>
      <c r="O2254" s="1222"/>
    </row>
    <row r="2255" spans="1:15" ht="28.5" customHeight="1">
      <c r="A2255" s="1084"/>
      <c r="B2255" s="49" t="s">
        <v>79</v>
      </c>
      <c r="C2255" s="1209" t="s">
        <v>205</v>
      </c>
      <c r="D2255" s="1210"/>
      <c r="E2255" s="1211"/>
      <c r="F2255" s="1253" t="s">
        <v>206</v>
      </c>
      <c r="G2255" s="1254"/>
      <c r="H2255" s="500" t="s">
        <v>34</v>
      </c>
      <c r="I2255" s="1220" t="s">
        <v>75</v>
      </c>
      <c r="J2255" s="1221"/>
      <c r="K2255" s="1221"/>
      <c r="L2255" s="1221"/>
      <c r="M2255" s="1221"/>
      <c r="N2255" s="1221"/>
      <c r="O2255" s="1222"/>
    </row>
    <row r="2256" spans="1:15" ht="28.5" customHeight="1">
      <c r="A2256" s="1084"/>
      <c r="B2256" s="49" t="s">
        <v>79</v>
      </c>
      <c r="C2256" s="1212"/>
      <c r="D2256" s="1213"/>
      <c r="E2256" s="1214"/>
      <c r="F2256" s="1246" t="s">
        <v>207</v>
      </c>
      <c r="G2256" s="1247"/>
      <c r="H2256" s="501" t="s">
        <v>204</v>
      </c>
      <c r="I2256" s="1225" t="s">
        <v>76</v>
      </c>
      <c r="J2256" s="1226"/>
      <c r="K2256" s="1226"/>
      <c r="L2256" s="1226"/>
      <c r="M2256" s="1226"/>
      <c r="N2256" s="1226"/>
      <c r="O2256" s="1227"/>
    </row>
    <row r="2257" spans="1:16" ht="28.5" customHeight="1">
      <c r="A2257" s="1084"/>
      <c r="B2257" s="49" t="s">
        <v>79</v>
      </c>
      <c r="C2257" s="1212"/>
      <c r="D2257" s="1213"/>
      <c r="E2257" s="1214"/>
      <c r="F2257" s="1246" t="s">
        <v>211</v>
      </c>
      <c r="G2257" s="1247"/>
      <c r="H2257" s="501" t="s">
        <v>69</v>
      </c>
      <c r="I2257" s="1228"/>
      <c r="J2257" s="1229"/>
      <c r="K2257" s="1229"/>
      <c r="L2257" s="1229"/>
      <c r="M2257" s="1229"/>
      <c r="N2257" s="1229"/>
      <c r="O2257" s="1230"/>
    </row>
    <row r="2258" spans="1:16" ht="28.5" customHeight="1">
      <c r="A2258" s="1084"/>
      <c r="B2258" s="49" t="s">
        <v>79</v>
      </c>
      <c r="C2258" s="1212"/>
      <c r="D2258" s="1213"/>
      <c r="E2258" s="1214"/>
      <c r="F2258" s="1246" t="s">
        <v>212</v>
      </c>
      <c r="G2258" s="1247"/>
      <c r="H2258" s="501" t="s">
        <v>70</v>
      </c>
      <c r="I2258" s="1228"/>
      <c r="J2258" s="1229"/>
      <c r="K2258" s="1229"/>
      <c r="L2258" s="1229"/>
      <c r="M2258" s="1229"/>
      <c r="N2258" s="1229"/>
      <c r="O2258" s="1230"/>
    </row>
    <row r="2259" spans="1:16" ht="28.5" customHeight="1">
      <c r="A2259" s="1084"/>
      <c r="B2259" s="49" t="s">
        <v>79</v>
      </c>
      <c r="C2259" s="1212"/>
      <c r="D2259" s="1213"/>
      <c r="E2259" s="1214"/>
      <c r="F2259" s="1246" t="s">
        <v>125</v>
      </c>
      <c r="G2259" s="1247"/>
      <c r="H2259" s="501" t="s">
        <v>72</v>
      </c>
      <c r="I2259" s="1231" t="s">
        <v>96</v>
      </c>
      <c r="J2259" s="1232"/>
      <c r="K2259" s="1232"/>
      <c r="L2259" s="1232"/>
      <c r="M2259" s="1232"/>
      <c r="N2259" s="1232"/>
      <c r="O2259" s="1233"/>
    </row>
    <row r="2260" spans="1:16" ht="28.5" customHeight="1" thickBot="1">
      <c r="A2260" s="1084"/>
      <c r="B2260" s="62" t="s">
        <v>79</v>
      </c>
      <c r="C2260" s="1215"/>
      <c r="D2260" s="1216"/>
      <c r="E2260" s="1217"/>
      <c r="F2260" s="1248" t="s">
        <v>208</v>
      </c>
      <c r="G2260" s="1249"/>
      <c r="H2260" s="502" t="s">
        <v>71</v>
      </c>
      <c r="I2260" s="1234"/>
      <c r="J2260" s="1235"/>
      <c r="K2260" s="1235"/>
      <c r="L2260" s="1235"/>
      <c r="M2260" s="1235"/>
      <c r="N2260" s="1235"/>
      <c r="O2260" s="1236"/>
    </row>
    <row r="2261" spans="1:16" ht="117.75" customHeight="1" thickTop="1">
      <c r="A2261" s="1250"/>
      <c r="B2261" s="1250"/>
      <c r="C2261" s="1250"/>
      <c r="D2261" s="1250"/>
      <c r="E2261" s="1250"/>
      <c r="F2261" s="1250"/>
      <c r="G2261" s="1250"/>
      <c r="H2261" s="1250"/>
      <c r="I2261" s="1250"/>
      <c r="J2261" s="1250"/>
      <c r="K2261" s="1250"/>
      <c r="L2261" s="1250"/>
      <c r="M2261" s="1250"/>
      <c r="N2261" s="1250"/>
      <c r="O2261" s="1250"/>
    </row>
    <row r="2262" spans="1:16">
      <c r="B2262" s="505"/>
      <c r="C2262" s="506"/>
      <c r="D2262" s="506"/>
      <c r="E2262" s="506"/>
      <c r="F2262" s="506"/>
      <c r="G2262" s="506"/>
      <c r="H2262" s="506"/>
      <c r="I2262" s="506"/>
      <c r="J2262" s="506"/>
      <c r="K2262" s="506"/>
      <c r="L2262" s="506"/>
      <c r="M2262" s="506"/>
      <c r="N2262" s="506"/>
      <c r="O2262" s="506"/>
    </row>
    <row r="2263" spans="1:16" ht="24.75" customHeight="1" thickBot="1">
      <c r="A2263" s="504">
        <f>A2224+1</f>
        <v>59</v>
      </c>
      <c r="B2263" s="1083" t="s">
        <v>56</v>
      </c>
      <c r="C2263" s="1083"/>
      <c r="D2263" s="1083"/>
      <c r="E2263" s="1083"/>
      <c r="F2263" s="1083"/>
      <c r="G2263" s="1083"/>
      <c r="H2263" s="1083"/>
      <c r="I2263" s="1083"/>
      <c r="J2263" s="1083"/>
      <c r="K2263" s="1083"/>
      <c r="L2263" s="1083"/>
      <c r="M2263" s="1083"/>
      <c r="N2263" s="1083"/>
      <c r="O2263" s="1083"/>
    </row>
    <row r="2264" spans="1:16" ht="68.25" customHeight="1" thickTop="1">
      <c r="A2264" s="1084"/>
      <c r="B2264" s="1085"/>
      <c r="C2264" s="1086"/>
      <c r="D2264" s="1089" t="str">
        <f>Master!$E$8</f>
        <v>Govt. Sr. Secondary School Raimalwada</v>
      </c>
      <c r="E2264" s="1090"/>
      <c r="F2264" s="1090"/>
      <c r="G2264" s="1090"/>
      <c r="H2264" s="1090"/>
      <c r="I2264" s="1090"/>
      <c r="J2264" s="1090"/>
      <c r="K2264" s="1090"/>
      <c r="L2264" s="1090"/>
      <c r="M2264" s="1090"/>
      <c r="N2264" s="1090"/>
      <c r="O2264" s="1091"/>
    </row>
    <row r="2265" spans="1:16" ht="36" customHeight="1" thickBot="1">
      <c r="A2265" s="1084"/>
      <c r="B2265" s="1087"/>
      <c r="C2265" s="1088"/>
      <c r="D2265" s="1092" t="str">
        <f>Master!$E$11</f>
        <v>P.S.-Bapini (Jodhpur)</v>
      </c>
      <c r="E2265" s="1093"/>
      <c r="F2265" s="1093"/>
      <c r="G2265" s="1093"/>
      <c r="H2265" s="1093"/>
      <c r="I2265" s="1093"/>
      <c r="J2265" s="1093"/>
      <c r="K2265" s="1093"/>
      <c r="L2265" s="1093"/>
      <c r="M2265" s="1093"/>
      <c r="N2265" s="1093"/>
      <c r="O2265" s="1094"/>
    </row>
    <row r="2266" spans="1:16" ht="36" customHeight="1">
      <c r="A2266" s="1084"/>
      <c r="B2266" s="352"/>
      <c r="C2266" s="1095" t="s">
        <v>188</v>
      </c>
      <c r="D2266" s="1096"/>
      <c r="E2266" s="1096"/>
      <c r="F2266" s="1096"/>
      <c r="G2266" s="1097"/>
      <c r="H2266" s="1104" t="s">
        <v>161</v>
      </c>
      <c r="I2266" s="1104"/>
      <c r="J2266" s="1107">
        <f>VLOOKUP($A2263,'Class-9'!$B$9:$K$108,6)</f>
        <v>0</v>
      </c>
      <c r="K2266" s="1108"/>
      <c r="L2266" s="1113" t="s">
        <v>77</v>
      </c>
      <c r="M2266" s="1114"/>
      <c r="N2266" s="1115" t="str">
        <f>Master!$E$14</f>
        <v>08151106901</v>
      </c>
      <c r="O2266" s="1116"/>
    </row>
    <row r="2267" spans="1:16" ht="36" customHeight="1">
      <c r="A2267" s="1084"/>
      <c r="B2267" s="47"/>
      <c r="C2267" s="1098"/>
      <c r="D2267" s="1099"/>
      <c r="E2267" s="1099"/>
      <c r="F2267" s="1099"/>
      <c r="G2267" s="1100"/>
      <c r="H2267" s="1105"/>
      <c r="I2267" s="1105"/>
      <c r="J2267" s="1109"/>
      <c r="K2267" s="1110"/>
      <c r="L2267" s="1071" t="s">
        <v>73</v>
      </c>
      <c r="M2267" s="1072"/>
      <c r="N2267" s="1072"/>
      <c r="O2267" s="1073"/>
      <c r="P2267" s="165" t="s">
        <v>196</v>
      </c>
    </row>
    <row r="2268" spans="1:16" ht="36" customHeight="1" thickBot="1">
      <c r="A2268" s="1084"/>
      <c r="B2268" s="47"/>
      <c r="C2268" s="1101"/>
      <c r="D2268" s="1102"/>
      <c r="E2268" s="1102"/>
      <c r="F2268" s="1102"/>
      <c r="G2268" s="1103"/>
      <c r="H2268" s="1106"/>
      <c r="I2268" s="1106"/>
      <c r="J2268" s="1111"/>
      <c r="K2268" s="1112"/>
      <c r="L2268" s="1074" t="s">
        <v>57</v>
      </c>
      <c r="M2268" s="1075"/>
      <c r="N2268" s="1076" t="str">
        <f>Master!$E$6</f>
        <v>2021-22</v>
      </c>
      <c r="O2268" s="1077"/>
    </row>
    <row r="2269" spans="1:16" ht="42.75" customHeight="1">
      <c r="A2269" s="1084"/>
      <c r="B2269" s="49" t="s">
        <v>79</v>
      </c>
      <c r="C2269" s="1255" t="s">
        <v>22</v>
      </c>
      <c r="D2269" s="1256"/>
      <c r="E2269" s="1256"/>
      <c r="F2269" s="1257"/>
      <c r="G2269" s="485" t="s">
        <v>186</v>
      </c>
      <c r="H2269" s="1258">
        <f>VLOOKUP($A2263,'Class-9'!$B$9:$EX$108,4,0)</f>
        <v>0</v>
      </c>
      <c r="I2269" s="1258"/>
      <c r="J2269" s="1258"/>
      <c r="K2269" s="1258"/>
      <c r="L2269" s="1258"/>
      <c r="M2269" s="1258"/>
      <c r="N2269" s="1258"/>
      <c r="O2269" s="1259"/>
    </row>
    <row r="2270" spans="1:16" ht="42.75" customHeight="1">
      <c r="A2270" s="1084"/>
      <c r="B2270" s="49" t="s">
        <v>79</v>
      </c>
      <c r="C2270" s="1260" t="s">
        <v>24</v>
      </c>
      <c r="D2270" s="1261"/>
      <c r="E2270" s="1261"/>
      <c r="F2270" s="1262"/>
      <c r="G2270" s="486" t="s">
        <v>186</v>
      </c>
      <c r="H2270" s="1265">
        <f>VLOOKUP($A2263,'Class-9'!$B$9:$EX$108,7,0)</f>
        <v>0</v>
      </c>
      <c r="I2270" s="1265"/>
      <c r="J2270" s="1265"/>
      <c r="K2270" s="1265"/>
      <c r="L2270" s="1265"/>
      <c r="M2270" s="1265"/>
      <c r="N2270" s="1265"/>
      <c r="O2270" s="1266"/>
    </row>
    <row r="2271" spans="1:16" ht="42.75" customHeight="1">
      <c r="A2271" s="1084"/>
      <c r="B2271" s="49" t="s">
        <v>79</v>
      </c>
      <c r="C2271" s="1260" t="s">
        <v>25</v>
      </c>
      <c r="D2271" s="1261"/>
      <c r="E2271" s="1261"/>
      <c r="F2271" s="1262"/>
      <c r="G2271" s="486" t="s">
        <v>186</v>
      </c>
      <c r="H2271" s="1265">
        <f>VLOOKUP($A2263,'Class-9'!$B$9:$EX$108,8,0)</f>
        <v>0</v>
      </c>
      <c r="I2271" s="1265"/>
      <c r="J2271" s="1265"/>
      <c r="K2271" s="1265"/>
      <c r="L2271" s="1265"/>
      <c r="M2271" s="1265"/>
      <c r="N2271" s="1265"/>
      <c r="O2271" s="1266"/>
    </row>
    <row r="2272" spans="1:16" ht="42.75" customHeight="1">
      <c r="A2272" s="1084"/>
      <c r="B2272" s="49" t="s">
        <v>79</v>
      </c>
      <c r="C2272" s="1260" t="s">
        <v>58</v>
      </c>
      <c r="D2272" s="1261"/>
      <c r="E2272" s="1261"/>
      <c r="F2272" s="1262"/>
      <c r="G2272" s="486" t="s">
        <v>186</v>
      </c>
      <c r="H2272" s="1265">
        <f>VLOOKUP($A2263,'Class-9'!$B$9:$EX$108,9,0)</f>
        <v>0</v>
      </c>
      <c r="I2272" s="1265"/>
      <c r="J2272" s="1265"/>
      <c r="K2272" s="1265"/>
      <c r="L2272" s="1265"/>
      <c r="M2272" s="1265"/>
      <c r="N2272" s="1265"/>
      <c r="O2272" s="1266"/>
    </row>
    <row r="2273" spans="1:15" ht="42.75" customHeight="1">
      <c r="A2273" s="1084"/>
      <c r="B2273" s="49" t="s">
        <v>79</v>
      </c>
      <c r="C2273" s="1260" t="s">
        <v>59</v>
      </c>
      <c r="D2273" s="1261"/>
      <c r="E2273" s="1261"/>
      <c r="F2273" s="1262"/>
      <c r="G2273" s="486" t="s">
        <v>186</v>
      </c>
      <c r="H2273" s="1281" t="str">
        <f>CONCATENATE('Class-9'!$G$4,'Class-9'!$J$4)</f>
        <v>9(A)</v>
      </c>
      <c r="I2273" s="1265"/>
      <c r="J2273" s="1265"/>
      <c r="K2273" s="1265"/>
      <c r="L2273" s="1265"/>
      <c r="M2273" s="1265"/>
      <c r="N2273" s="1265"/>
      <c r="O2273" s="1266"/>
    </row>
    <row r="2274" spans="1:15" ht="42.75" customHeight="1" thickBot="1">
      <c r="A2274" s="1084"/>
      <c r="B2274" s="49" t="s">
        <v>79</v>
      </c>
      <c r="C2274" s="1282" t="s">
        <v>27</v>
      </c>
      <c r="D2274" s="1283"/>
      <c r="E2274" s="1283"/>
      <c r="F2274" s="1284"/>
      <c r="G2274" s="487" t="s">
        <v>186</v>
      </c>
      <c r="H2274" s="1285">
        <f>VLOOKUP($A2263,'Class-9'!$B$9:$EX$108,10,0)</f>
        <v>0</v>
      </c>
      <c r="I2274" s="1285"/>
      <c r="J2274" s="1285"/>
      <c r="K2274" s="1285"/>
      <c r="L2274" s="1285"/>
      <c r="M2274" s="1285"/>
      <c r="N2274" s="1285"/>
      <c r="O2274" s="1286"/>
    </row>
    <row r="2275" spans="1:15" ht="42.75" customHeight="1">
      <c r="A2275" s="1084"/>
      <c r="B2275" s="60" t="s">
        <v>79</v>
      </c>
      <c r="C2275" s="1287" t="s">
        <v>60</v>
      </c>
      <c r="D2275" s="1288"/>
      <c r="E2275" s="1267" t="s">
        <v>83</v>
      </c>
      <c r="F2275" s="1267" t="s">
        <v>84</v>
      </c>
      <c r="G2275" s="1274" t="s">
        <v>33</v>
      </c>
      <c r="H2275" s="1276" t="s">
        <v>61</v>
      </c>
      <c r="I2275" s="1276"/>
      <c r="J2275" s="1277"/>
      <c r="K2275" s="1278" t="s">
        <v>100</v>
      </c>
      <c r="L2275" s="1279"/>
      <c r="M2275" s="1280"/>
      <c r="N2275" s="1267" t="s">
        <v>91</v>
      </c>
      <c r="O2275" s="1269" t="s">
        <v>209</v>
      </c>
    </row>
    <row r="2276" spans="1:15" ht="42.75" customHeight="1">
      <c r="A2276" s="1084"/>
      <c r="B2276" s="60"/>
      <c r="C2276" s="1289"/>
      <c r="D2276" s="1290"/>
      <c r="E2276" s="1268"/>
      <c r="F2276" s="1268"/>
      <c r="G2276" s="1275"/>
      <c r="H2276" s="479" t="s">
        <v>32</v>
      </c>
      <c r="I2276" s="480" t="s">
        <v>199</v>
      </c>
      <c r="J2276" s="481" t="s">
        <v>33</v>
      </c>
      <c r="K2276" s="479" t="s">
        <v>32</v>
      </c>
      <c r="L2276" s="480" t="s">
        <v>199</v>
      </c>
      <c r="M2276" s="481" t="s">
        <v>33</v>
      </c>
      <c r="N2276" s="1268"/>
      <c r="O2276" s="1270"/>
    </row>
    <row r="2277" spans="1:15" ht="42.75" customHeight="1" thickBot="1">
      <c r="A2277" s="1084"/>
      <c r="B2277" s="60" t="s">
        <v>79</v>
      </c>
      <c r="C2277" s="1272" t="s">
        <v>62</v>
      </c>
      <c r="D2277" s="1273"/>
      <c r="E2277" s="346">
        <f>'Class-9'!$L$7</f>
        <v>20</v>
      </c>
      <c r="F2277" s="346">
        <f>'Class-9'!$M$7</f>
        <v>20</v>
      </c>
      <c r="G2277" s="348">
        <f>SUM(E2277:F2277)</f>
        <v>40</v>
      </c>
      <c r="H2277" s="346">
        <f>'Class-9'!$O$7</f>
        <v>48</v>
      </c>
      <c r="I2277" s="346">
        <f>'Class-9'!$P$7</f>
        <v>12</v>
      </c>
      <c r="J2277" s="348">
        <f>SUM(H2277:I2277)</f>
        <v>60</v>
      </c>
      <c r="K2277" s="346">
        <f>'Class-9'!$R$7</f>
        <v>80</v>
      </c>
      <c r="L2277" s="346">
        <f>'Class-9'!$S$7</f>
        <v>20</v>
      </c>
      <c r="M2277" s="348">
        <f>SUM(K2277:L2277)</f>
        <v>100</v>
      </c>
      <c r="N2277" s="191">
        <f>SUM(G2277,J2277,M2277)</f>
        <v>200</v>
      </c>
      <c r="O2277" s="1271"/>
    </row>
    <row r="2278" spans="1:15" ht="42.75" customHeight="1">
      <c r="A2278" s="1084"/>
      <c r="B2278" s="60" t="s">
        <v>79</v>
      </c>
      <c r="C2278" s="1141" t="str">
        <f>'Class-9'!$L$3</f>
        <v>HINDI</v>
      </c>
      <c r="D2278" s="1142"/>
      <c r="E2278" s="493">
        <f>IF($J2266="TC",0,IF($J2266="Nso",0,VLOOKUP($A2263,'Class-9'!$B$9:$EX$108,11,0)))</f>
        <v>0</v>
      </c>
      <c r="F2278" s="493">
        <f>IF($J2266="TC",0,IF($J2266="Nso",0,VLOOKUP($A2263,'Class-9'!$B$9:$EX$108,12,0)))</f>
        <v>0</v>
      </c>
      <c r="G2278" s="494">
        <f>E2278+F2278</f>
        <v>0</v>
      </c>
      <c r="H2278" s="493">
        <f>IF($J2266="TC",0,IF($J2266="Nso",0,VLOOKUP($A2263,'Class-9'!$B$9:$EX$108,14,0)))</f>
        <v>0</v>
      </c>
      <c r="I2278" s="493">
        <f>IF($J2266="TC",0,IF($J2266="Nso",0,VLOOKUP($A2263,'Class-9'!$B$9:$EX$108,15,0)))</f>
        <v>0</v>
      </c>
      <c r="J2278" s="494">
        <f>H2278+I2278</f>
        <v>0</v>
      </c>
      <c r="K2278" s="493">
        <f>IF($J2266="TC",0,IF($J2266="Nso",0,VLOOKUP($A2263,'Class-9'!$B$9:$EX$108,17,0)))</f>
        <v>0</v>
      </c>
      <c r="L2278" s="493">
        <f>IF($J2266="Nso",0,VLOOKUP($A2263,'Class-9'!$B$9:$EX$108,18,0))</f>
        <v>0</v>
      </c>
      <c r="M2278" s="494">
        <f>K2278+L2278</f>
        <v>0</v>
      </c>
      <c r="N2278" s="493">
        <f>G2278+J2278+M2278</f>
        <v>0</v>
      </c>
      <c r="O2278" s="495" t="str">
        <f>IF($J2266="TC",0,IF($J2266="Nso",0,VLOOKUP($A2263,'Class-9'!$B$9:$EX$108,24,0)))</f>
        <v/>
      </c>
    </row>
    <row r="2279" spans="1:15" ht="42.75" customHeight="1">
      <c r="A2279" s="1084"/>
      <c r="B2279" s="60" t="s">
        <v>79</v>
      </c>
      <c r="C2279" s="1143" t="str">
        <f>'Class-9'!$Z$3</f>
        <v>ENGLISH</v>
      </c>
      <c r="D2279" s="1144"/>
      <c r="E2279" s="493">
        <f>IF($J2266="TC",0,IF($J2266="Nso",0,VLOOKUP($A2263,'Class-9'!$B$9:$EX$108,25,0)))</f>
        <v>0</v>
      </c>
      <c r="F2279" s="493">
        <f>IF($J2266="TC",0,IF($J2266="Nso",0,VLOOKUP($A2263,'Class-9'!$B$9:$EX$108,26,0)))</f>
        <v>0</v>
      </c>
      <c r="G2279" s="496">
        <f t="shared" ref="G2279:G2283" si="232">E2279+F2279</f>
        <v>0</v>
      </c>
      <c r="H2279" s="497">
        <f>IF($J2266="TC",0,IF($J2266="Nso",0,VLOOKUP($A2263,'Class-9'!$B$9:$EX$108,28,0)))</f>
        <v>0</v>
      </c>
      <c r="I2279" s="493">
        <f>IF($J2266="TC",0,IF($J2266="Nso",0,VLOOKUP($A2263,'Class-9'!$B$9:$EX$108,29,0)))</f>
        <v>0</v>
      </c>
      <c r="J2279" s="496">
        <f t="shared" ref="J2279:J2283" si="233">H2279+I2279</f>
        <v>0</v>
      </c>
      <c r="K2279" s="493">
        <f>IF($J2266="TC",0,IF($J2266="Nso",0,VLOOKUP($A2263,'Class-9'!$B$9:$EX$108,31,0)))</f>
        <v>0</v>
      </c>
      <c r="L2279" s="493">
        <f>IF($J2266="Nso",0,VLOOKUP($A2263,'Class-9'!$B$9:$EX$108,32,0))</f>
        <v>0</v>
      </c>
      <c r="M2279" s="496">
        <f t="shared" ref="M2279:M2283" si="234">K2279+L2279</f>
        <v>0</v>
      </c>
      <c r="N2279" s="493">
        <f t="shared" ref="N2279:N2283" si="235">G2279+J2279+M2279</f>
        <v>0</v>
      </c>
      <c r="O2279" s="495" t="str">
        <f>IF($J2266="TC",0,IF($J2266="Nso",0,VLOOKUP($A2263,'Class-9'!$B$9:$EX$108,38,0)))</f>
        <v/>
      </c>
    </row>
    <row r="2280" spans="1:15" ht="42.75" customHeight="1">
      <c r="A2280" s="1084"/>
      <c r="B2280" s="60" t="s">
        <v>79</v>
      </c>
      <c r="C2280" s="1143" t="str">
        <f>'Class-9'!$AN$3</f>
        <v>SANSKRIT</v>
      </c>
      <c r="D2280" s="1144"/>
      <c r="E2280" s="493">
        <f>IF($J2266="TC",0,IF($J2266="Nso",0,VLOOKUP($A2263,'Class-9'!$B$9:$EX$108,39,0)))</f>
        <v>0</v>
      </c>
      <c r="F2280" s="493">
        <f>IF($J2266="TC",0,IF($J2266="TC",0,IF($J2266="Nso",0,VLOOKUP($A2263,'Class-9'!$B$9:$EX$108,40,0))))</f>
        <v>0</v>
      </c>
      <c r="G2280" s="496">
        <f t="shared" si="232"/>
        <v>0</v>
      </c>
      <c r="H2280" s="497">
        <f>IF($J2266="TC",0,IF($J2266="Nso",0,VLOOKUP($A2263,'Class-9'!$B$9:$EX$108,42,0)))</f>
        <v>0</v>
      </c>
      <c r="I2280" s="493">
        <f>IF($J2266="TC",0,IF($J2266="Nso",0,VLOOKUP($A2263,'Class-9'!$B$9:$EX$108,43,0)))</f>
        <v>0</v>
      </c>
      <c r="J2280" s="496">
        <f t="shared" si="233"/>
        <v>0</v>
      </c>
      <c r="K2280" s="493">
        <f>IF($J2266="TC",0,IF($J2266="Nso",0,VLOOKUP($A2263,'Class-9'!$B$9:$EX$108,45,0)))</f>
        <v>0</v>
      </c>
      <c r="L2280" s="493">
        <f>IF($J2266="Nso",0,VLOOKUP($A2263,'Class-9'!$B$9:$EX$108,46,0))</f>
        <v>0</v>
      </c>
      <c r="M2280" s="496">
        <f t="shared" si="234"/>
        <v>0</v>
      </c>
      <c r="N2280" s="493">
        <f t="shared" si="235"/>
        <v>0</v>
      </c>
      <c r="O2280" s="495" t="str">
        <f>IF($J2266="TC",0,IF($J2266="Nso",0,VLOOKUP($A2263,'Class-9'!$B$9:$EX$108,52,0)))</f>
        <v/>
      </c>
    </row>
    <row r="2281" spans="1:15" ht="42.75" customHeight="1">
      <c r="A2281" s="1084"/>
      <c r="B2281" s="60" t="s">
        <v>79</v>
      </c>
      <c r="C2281" s="1143" t="str">
        <f>'Class-9'!$BB$3</f>
        <v>SCIENCE</v>
      </c>
      <c r="D2281" s="1144"/>
      <c r="E2281" s="493">
        <f>IF($J2266="TC",0,IF($J2266="Nso",0,VLOOKUP($A2263,'Class-9'!$B$9:$EX$108,53,0)))</f>
        <v>0</v>
      </c>
      <c r="F2281" s="493">
        <f>IF($J2266="TC",0,IF($J2266="Nso",0,VLOOKUP($A2263,'Class-9'!$B$9:$EX$108,54,0)))</f>
        <v>0</v>
      </c>
      <c r="G2281" s="496">
        <f t="shared" si="232"/>
        <v>0</v>
      </c>
      <c r="H2281" s="497">
        <f>IF($J2266="TC",0,IF($J2266="Nso",0,VLOOKUP($A2263,'Class-9'!$B$9:$EX$108,56,0)))</f>
        <v>0</v>
      </c>
      <c r="I2281" s="493">
        <f>IF($J2266="TC",0,IF($J2266="Nso",0,VLOOKUP($A2263,'Class-9'!$B$9:$EX$108,57,0)))</f>
        <v>0</v>
      </c>
      <c r="J2281" s="496">
        <f t="shared" si="233"/>
        <v>0</v>
      </c>
      <c r="K2281" s="493">
        <f>IF($J2266="TC",0,IF($J2266="Nso",0,VLOOKUP($A2263,'Class-9'!$B$9:$EX$108,59,0)))</f>
        <v>0</v>
      </c>
      <c r="L2281" s="493">
        <f>IF($J2266="Nso",0,VLOOKUP($A2263,'Class-9'!$B$9:$EX$108,60,0))</f>
        <v>0</v>
      </c>
      <c r="M2281" s="496">
        <f t="shared" si="234"/>
        <v>0</v>
      </c>
      <c r="N2281" s="493">
        <f t="shared" si="235"/>
        <v>0</v>
      </c>
      <c r="O2281" s="495" t="str">
        <f>IF($J2266="TC",0,IF($J2266="Nso",0,VLOOKUP($A2263,'Class-9'!$B$9:$EX$108,66,0)))</f>
        <v/>
      </c>
    </row>
    <row r="2282" spans="1:15" ht="42.75" customHeight="1">
      <c r="A2282" s="1084"/>
      <c r="B2282" s="60" t="s">
        <v>79</v>
      </c>
      <c r="C2282" s="1143" t="str">
        <f>'Class-9'!$BP$3</f>
        <v>MATHEMATICS</v>
      </c>
      <c r="D2282" s="1144"/>
      <c r="E2282" s="493">
        <f>IF($J2266="TC",0,IF($J2266="Nso",0,VLOOKUP($A2263,'Class-9'!$B$9:$EX$108,67,0)))</f>
        <v>0</v>
      </c>
      <c r="F2282" s="493">
        <f>IF($J2266="TC",0,IF($J2266="Nso",0,VLOOKUP($A2263,'Class-9'!$B$9:$EX$108,68,0)))</f>
        <v>0</v>
      </c>
      <c r="G2282" s="496">
        <f t="shared" si="232"/>
        <v>0</v>
      </c>
      <c r="H2282" s="497">
        <f>IF($J2266="TC",0,IF($J2266="Nso",0,VLOOKUP($A2263,'Class-9'!$B$9:$EX$108,70,0)))</f>
        <v>0</v>
      </c>
      <c r="I2282" s="493">
        <f>IF($J2266="TC",0,IF($J2266="Nso",0,VLOOKUP($A2263,'Class-9'!$B$9:$EX$108,71,0)))</f>
        <v>0</v>
      </c>
      <c r="J2282" s="496">
        <f t="shared" si="233"/>
        <v>0</v>
      </c>
      <c r="K2282" s="493">
        <f>IF($J2266="TC",0,IF($J2266="Nso",0,VLOOKUP($A2263,'Class-9'!$B$9:$EX$108,73,0)))</f>
        <v>0</v>
      </c>
      <c r="L2282" s="493">
        <f>IF($J2266="Nso",0,VLOOKUP($A2263,'Class-9'!$B$9:$EX$108,74,0))</f>
        <v>0</v>
      </c>
      <c r="M2282" s="496">
        <f t="shared" si="234"/>
        <v>0</v>
      </c>
      <c r="N2282" s="493">
        <f t="shared" si="235"/>
        <v>0</v>
      </c>
      <c r="O2282" s="495" t="str">
        <f>IF($J2266="TC",0,IF($J2266="Nso",0,VLOOKUP($A2263,'Class-9'!$B$9:$EX$108,80,0)))</f>
        <v/>
      </c>
    </row>
    <row r="2283" spans="1:15" ht="42.75" customHeight="1" thickBot="1">
      <c r="A2283" s="1084"/>
      <c r="B2283" s="60" t="s">
        <v>79</v>
      </c>
      <c r="C2283" s="1117" t="str">
        <f>'Class-9'!$CD$3</f>
        <v>SOCIAL SCIENCE</v>
      </c>
      <c r="D2283" s="1118"/>
      <c r="E2283" s="493">
        <f>IF($J2266="TC",0,IF($J2266="Nso",0,VLOOKUP($A2263,'Class-9'!$B$9:$EX$108,81,0)))</f>
        <v>0</v>
      </c>
      <c r="F2283" s="493">
        <f>IF($J2266="TC",0,IF($J2266="Nso",0,VLOOKUP($A2263,'Class-9'!$B$9:$EX$108,82,0)))</f>
        <v>0</v>
      </c>
      <c r="G2283" s="498">
        <f t="shared" si="232"/>
        <v>0</v>
      </c>
      <c r="H2283" s="499">
        <f>IF($J2266="TC",0,IF($J2266="Nso",0,VLOOKUP($A2263,'Class-9'!$B$9:$EX$108,84,0)))</f>
        <v>0</v>
      </c>
      <c r="I2283" s="493">
        <f>IF($J2266="TC",0,IF($J2266="Nso",0,VLOOKUP($A2263,'Class-9'!$B$9:$EX$108,85,0)))</f>
        <v>0</v>
      </c>
      <c r="J2283" s="498">
        <f t="shared" si="233"/>
        <v>0</v>
      </c>
      <c r="K2283" s="493">
        <f>IF($J2266="TC",0,IF($J2266="Nso",0,VLOOKUP($A2263,'Class-9'!$B$9:$EX$108,87,0)))</f>
        <v>0</v>
      </c>
      <c r="L2283" s="493">
        <f>IF($J2266="Nso",0,VLOOKUP($A2263,'Class-9'!$B$9:$EX$108,88,0))</f>
        <v>0</v>
      </c>
      <c r="M2283" s="498">
        <f t="shared" si="234"/>
        <v>0</v>
      </c>
      <c r="N2283" s="493">
        <f t="shared" si="235"/>
        <v>0</v>
      </c>
      <c r="O2283" s="495" t="str">
        <f>IF($J2266="TC",0,IF($J2266="Nso",0,VLOOKUP($A2263,'Class-9'!$B$9:$EX$108,94,0)))</f>
        <v/>
      </c>
    </row>
    <row r="2284" spans="1:15" ht="36" customHeight="1">
      <c r="A2284" s="1084"/>
      <c r="B2284" s="60" t="s">
        <v>79</v>
      </c>
      <c r="C2284" s="1119" t="s">
        <v>92</v>
      </c>
      <c r="D2284" s="1120"/>
      <c r="E2284" s="1121"/>
      <c r="F2284" s="1125" t="s">
        <v>93</v>
      </c>
      <c r="G2284" s="1126"/>
      <c r="H2284" s="1127" t="s">
        <v>94</v>
      </c>
      <c r="I2284" s="1128"/>
      <c r="J2284" s="1129" t="s">
        <v>47</v>
      </c>
      <c r="K2284" s="1130"/>
      <c r="L2284" s="350" t="s">
        <v>114</v>
      </c>
      <c r="M2284" s="1131" t="s">
        <v>45</v>
      </c>
      <c r="N2284" s="1132"/>
      <c r="O2284" s="61" t="s">
        <v>49</v>
      </c>
    </row>
    <row r="2285" spans="1:15" ht="36" customHeight="1" thickBot="1">
      <c r="A2285" s="1084"/>
      <c r="B2285" s="60" t="s">
        <v>79</v>
      </c>
      <c r="C2285" s="1122"/>
      <c r="D2285" s="1123"/>
      <c r="E2285" s="1124"/>
      <c r="F2285" s="1133">
        <f>IF($J2266="TC",0,IF($J2266="Nso",0,VLOOKUP($A2263,'Class-9'!$B$9:$EX$108,146,0)))</f>
        <v>0</v>
      </c>
      <c r="G2285" s="1134"/>
      <c r="H2285" s="1133">
        <f>IF($J2266="TC",0,IF($J2266="Nso",0,VLOOKUP($A2263,'Class-9'!$B$9:$EX$108,147,0)))</f>
        <v>0</v>
      </c>
      <c r="I2285" s="1134"/>
      <c r="J2285" s="1135">
        <f>IF($J2266="TC",0,IF($J2266="Nso",0,VLOOKUP($A2263,'Class-9'!$B$9:$EX$108,148,0)))</f>
        <v>0</v>
      </c>
      <c r="K2285" s="1136"/>
      <c r="L2285" s="349" t="str">
        <f>IF($J2266="TC",0,IF($J2266="Nso",0,VLOOKUP($A2263,'Class-9'!$B$9:$EX$108,149,0)))</f>
        <v/>
      </c>
      <c r="M2285" s="1137" t="str">
        <f>IF($J2266="TC","TC",IF($J2266="Nso","NSO",VLOOKUP($A2263,'Class-9'!$B$9:$EX$108,150,0)))</f>
        <v/>
      </c>
      <c r="N2285" s="1138"/>
      <c r="O2285" s="123" t="str">
        <f>IF($J2266="Nso",0,VLOOKUP($A2263,'Class-9'!$B$9:$EX$108,152,0))</f>
        <v/>
      </c>
    </row>
    <row r="2286" spans="1:15" ht="36" customHeight="1">
      <c r="A2286" s="1084"/>
      <c r="B2286" s="60" t="s">
        <v>79</v>
      </c>
      <c r="C2286" s="1186" t="s">
        <v>65</v>
      </c>
      <c r="D2286" s="1187"/>
      <c r="E2286" s="1187"/>
      <c r="F2286" s="1187"/>
      <c r="G2286" s="1187"/>
      <c r="H2286" s="1188"/>
      <c r="I2286" s="1189" t="s">
        <v>66</v>
      </c>
      <c r="J2286" s="1190"/>
      <c r="K2286" s="1190"/>
      <c r="L2286" s="124">
        <f>VLOOKUP($A2263,'Class-9'!$B$9:$EX$108,143,0)</f>
        <v>0</v>
      </c>
      <c r="M2286" s="1191" t="s">
        <v>126</v>
      </c>
      <c r="N2286" s="1192"/>
      <c r="O2286" s="1193"/>
    </row>
    <row r="2287" spans="1:15" ht="36" customHeight="1" thickBot="1">
      <c r="A2287" s="1084"/>
      <c r="B2287" s="60" t="s">
        <v>79</v>
      </c>
      <c r="C2287" s="1194" t="s">
        <v>60</v>
      </c>
      <c r="D2287" s="1195"/>
      <c r="E2287" s="1195"/>
      <c r="F2287" s="1196" t="s">
        <v>197</v>
      </c>
      <c r="G2287" s="1196"/>
      <c r="H2287" s="351" t="s">
        <v>53</v>
      </c>
      <c r="I2287" s="1197" t="s">
        <v>67</v>
      </c>
      <c r="J2287" s="1198"/>
      <c r="K2287" s="1198"/>
      <c r="L2287" s="174">
        <f>VLOOKUP($A2263,'Class-9'!$B$9:$EX$108,144,0)</f>
        <v>0</v>
      </c>
      <c r="M2287" s="1199" t="str">
        <f>IF($J2266="TC",0,IF($J2266="Nso",0,VLOOKUP($A2263,'Class-9'!$B$9:$EX$108,145,0)))</f>
        <v/>
      </c>
      <c r="N2287" s="1200"/>
      <c r="O2287" s="1201"/>
    </row>
    <row r="2288" spans="1:15" ht="36" customHeight="1">
      <c r="A2288" s="1084"/>
      <c r="B2288" s="60" t="s">
        <v>79</v>
      </c>
      <c r="C2288" s="1194"/>
      <c r="D2288" s="1195"/>
      <c r="E2288" s="1195"/>
      <c r="F2288" s="1196"/>
      <c r="G2288" s="1196"/>
      <c r="H2288" s="490" t="s">
        <v>203</v>
      </c>
      <c r="I2288" s="1202" t="s">
        <v>68</v>
      </c>
      <c r="J2288" s="1203"/>
      <c r="K2288" s="1203"/>
      <c r="L2288" s="1204">
        <f>IF($J2266="TC","Transferred",IF($J2266="Nso","NameSeparated",VLOOKUP($A2263,'Class-9'!$B$9:$EX$108,153,0)))</f>
        <v>0</v>
      </c>
      <c r="M2288" s="1204"/>
      <c r="N2288" s="1204"/>
      <c r="O2288" s="1205"/>
    </row>
    <row r="2289" spans="1:15" s="489" customFormat="1" ht="28.5" customHeight="1">
      <c r="A2289" s="1084"/>
      <c r="B2289" s="488" t="s">
        <v>79</v>
      </c>
      <c r="C2289" s="1242" t="str">
        <f>'Class-9'!$CR$3</f>
        <v>Foundation Of Information Tech.</v>
      </c>
      <c r="D2289" s="1243"/>
      <c r="E2289" s="1244"/>
      <c r="F2289" s="1245" t="str">
        <f>IF($J2266="TC",0,IF($J2266="Nso",0,VLOOKUP($A2263,'Class-9'!$B$9:$GA$108,170,0)))</f>
        <v>0/200</v>
      </c>
      <c r="G2289" s="1245"/>
      <c r="H2289" s="491">
        <f>IF($J2266="TC",0,IF($J2266="Nso",0,VLOOKUP($A2263,'Class-9'!$B$9:$GA$108,106,0)))</f>
        <v>0</v>
      </c>
      <c r="I2289" s="1170" t="s">
        <v>81</v>
      </c>
      <c r="J2289" s="1171"/>
      <c r="K2289" s="1171"/>
      <c r="L2289" s="1172">
        <f>'Class-9'!$T$2</f>
        <v>44676</v>
      </c>
      <c r="M2289" s="1173"/>
      <c r="N2289" s="1173"/>
      <c r="O2289" s="1174"/>
    </row>
    <row r="2290" spans="1:15" s="489" customFormat="1" ht="28.5" customHeight="1">
      <c r="A2290" s="1084"/>
      <c r="B2290" s="488" t="s">
        <v>79</v>
      </c>
      <c r="C2290" s="1175" t="str">
        <f>'Class-9'!$DD$3</f>
        <v>Health &amp; Phy. Edu.</v>
      </c>
      <c r="D2290" s="1169"/>
      <c r="E2290" s="1169"/>
      <c r="F2290" s="1263" t="str">
        <f>IF($J2266="TC",0,IF($J2266="Nso",0,VLOOKUP($A2263,'Class-9'!$B$9:$GA$108,174,0)))</f>
        <v>0/200</v>
      </c>
      <c r="G2290" s="1264"/>
      <c r="H2290" s="491">
        <f>IF($J2266="TC",0,IF($J2266="Nso",0,VLOOKUP($A2263,'Class-9'!$B$9:$GA$108,118,0)))</f>
        <v>0</v>
      </c>
      <c r="I2290" s="1178"/>
      <c r="J2290" s="1179"/>
      <c r="K2290" s="1179"/>
      <c r="L2290" s="1179"/>
      <c r="M2290" s="1179"/>
      <c r="N2290" s="1179"/>
      <c r="O2290" s="1180"/>
    </row>
    <row r="2291" spans="1:15" s="489" customFormat="1" ht="28.5" customHeight="1">
      <c r="A2291" s="1084"/>
      <c r="B2291" s="488" t="s">
        <v>79</v>
      </c>
      <c r="C2291" s="1184" t="str">
        <f>'Class-9'!$DP$3</f>
        <v>S.U.P.W.</v>
      </c>
      <c r="D2291" s="1185"/>
      <c r="E2291" s="1185"/>
      <c r="F2291" s="1263" t="str">
        <f>IF($J2266="TC",0,IF($J2266="Nso",0,VLOOKUP($A2263,'Class-9'!$B$9:$GA$108,178,0)))</f>
        <v>0/100</v>
      </c>
      <c r="G2291" s="1264"/>
      <c r="H2291" s="491">
        <f>IF($J2266="TC",0,IF($J2266="Nso",0,VLOOKUP($A2263,'Class-9'!$B$9:$GA$108,124,0)))</f>
        <v>0</v>
      </c>
      <c r="I2291" s="1181"/>
      <c r="J2291" s="1182"/>
      <c r="K2291" s="1182"/>
      <c r="L2291" s="1182"/>
      <c r="M2291" s="1182"/>
      <c r="N2291" s="1182"/>
      <c r="O2291" s="1183"/>
    </row>
    <row r="2292" spans="1:15" s="489" customFormat="1" ht="28.5" customHeight="1">
      <c r="A2292" s="1084"/>
      <c r="B2292" s="488"/>
      <c r="C2292" s="1184" t="str">
        <f>'Class-9'!$DV$3</f>
        <v>ART EDUCATION</v>
      </c>
      <c r="D2292" s="1185"/>
      <c r="E2292" s="1185"/>
      <c r="F2292" s="1263" t="str">
        <f>IF($J2265="TC",0,IF($J2265="Nso",0,VLOOKUP($A2263,'Class-9'!$B$9:$GA$108,182,0)))</f>
        <v>0/100</v>
      </c>
      <c r="G2292" s="1264"/>
      <c r="H2292" s="491">
        <f>IF($J2265="TC",0,IF($J2265="Nso",0,VLOOKUP($A2263,'Class-9'!$B$9:$GA$108,130,0)))</f>
        <v>0</v>
      </c>
      <c r="I2292" s="1237" t="s">
        <v>95</v>
      </c>
      <c r="J2292" s="1221"/>
      <c r="K2292" s="1221"/>
      <c r="L2292" s="1221"/>
      <c r="M2292" s="1221"/>
      <c r="N2292" s="1221"/>
      <c r="O2292" s="1222"/>
    </row>
    <row r="2293" spans="1:15" s="489" customFormat="1" ht="28.5" customHeight="1" thickBot="1">
      <c r="A2293" s="1084"/>
      <c r="B2293" s="488" t="s">
        <v>79</v>
      </c>
      <c r="C2293" s="1238" t="str">
        <f>'Class-9'!$EB$3</f>
        <v>H &amp; C RAJ</v>
      </c>
      <c r="D2293" s="1239"/>
      <c r="E2293" s="1239"/>
      <c r="F2293" s="1251" t="str">
        <f>IF($J2266="TC",0,IF($J2266="Nso",0,VLOOKUP($A2263,'Class-9'!$B$9:$GZ$108,186,0)))</f>
        <v>0/200</v>
      </c>
      <c r="G2293" s="1252"/>
      <c r="H2293" s="492">
        <f>IF($J2266="TC",0,IF($J2266="Nso",0,VLOOKUP($A2263,'Class-9'!$B$9:$GAZ$108,142,0)))</f>
        <v>0</v>
      </c>
      <c r="I2293" s="1237" t="s">
        <v>74</v>
      </c>
      <c r="J2293" s="1221"/>
      <c r="K2293" s="1221"/>
      <c r="L2293" s="1221"/>
      <c r="M2293" s="1221"/>
      <c r="N2293" s="1221"/>
      <c r="O2293" s="1222"/>
    </row>
    <row r="2294" spans="1:15" ht="28.5" customHeight="1">
      <c r="A2294" s="1084"/>
      <c r="B2294" s="49" t="s">
        <v>79</v>
      </c>
      <c r="C2294" s="1209" t="s">
        <v>205</v>
      </c>
      <c r="D2294" s="1210"/>
      <c r="E2294" s="1211"/>
      <c r="F2294" s="1253" t="s">
        <v>206</v>
      </c>
      <c r="G2294" s="1254"/>
      <c r="H2294" s="500" t="s">
        <v>34</v>
      </c>
      <c r="I2294" s="1220" t="s">
        <v>75</v>
      </c>
      <c r="J2294" s="1221"/>
      <c r="K2294" s="1221"/>
      <c r="L2294" s="1221"/>
      <c r="M2294" s="1221"/>
      <c r="N2294" s="1221"/>
      <c r="O2294" s="1222"/>
    </row>
    <row r="2295" spans="1:15" ht="28.5" customHeight="1">
      <c r="A2295" s="1084"/>
      <c r="B2295" s="49" t="s">
        <v>79</v>
      </c>
      <c r="C2295" s="1212"/>
      <c r="D2295" s="1213"/>
      <c r="E2295" s="1214"/>
      <c r="F2295" s="1246" t="s">
        <v>207</v>
      </c>
      <c r="G2295" s="1247"/>
      <c r="H2295" s="501" t="s">
        <v>204</v>
      </c>
      <c r="I2295" s="1225" t="s">
        <v>76</v>
      </c>
      <c r="J2295" s="1226"/>
      <c r="K2295" s="1226"/>
      <c r="L2295" s="1226"/>
      <c r="M2295" s="1226"/>
      <c r="N2295" s="1226"/>
      <c r="O2295" s="1227"/>
    </row>
    <row r="2296" spans="1:15" ht="28.5" customHeight="1">
      <c r="A2296" s="1084"/>
      <c r="B2296" s="49" t="s">
        <v>79</v>
      </c>
      <c r="C2296" s="1212"/>
      <c r="D2296" s="1213"/>
      <c r="E2296" s="1214"/>
      <c r="F2296" s="1246" t="s">
        <v>211</v>
      </c>
      <c r="G2296" s="1247"/>
      <c r="H2296" s="501" t="s">
        <v>69</v>
      </c>
      <c r="I2296" s="1228"/>
      <c r="J2296" s="1229"/>
      <c r="K2296" s="1229"/>
      <c r="L2296" s="1229"/>
      <c r="M2296" s="1229"/>
      <c r="N2296" s="1229"/>
      <c r="O2296" s="1230"/>
    </row>
    <row r="2297" spans="1:15" ht="28.5" customHeight="1">
      <c r="A2297" s="1084"/>
      <c r="B2297" s="49" t="s">
        <v>79</v>
      </c>
      <c r="C2297" s="1212"/>
      <c r="D2297" s="1213"/>
      <c r="E2297" s="1214"/>
      <c r="F2297" s="1246" t="s">
        <v>212</v>
      </c>
      <c r="G2297" s="1247"/>
      <c r="H2297" s="501" t="s">
        <v>70</v>
      </c>
      <c r="I2297" s="1228"/>
      <c r="J2297" s="1229"/>
      <c r="K2297" s="1229"/>
      <c r="L2297" s="1229"/>
      <c r="M2297" s="1229"/>
      <c r="N2297" s="1229"/>
      <c r="O2297" s="1230"/>
    </row>
    <row r="2298" spans="1:15" ht="28.5" customHeight="1">
      <c r="A2298" s="1084"/>
      <c r="B2298" s="49" t="s">
        <v>79</v>
      </c>
      <c r="C2298" s="1212"/>
      <c r="D2298" s="1213"/>
      <c r="E2298" s="1214"/>
      <c r="F2298" s="1246" t="s">
        <v>125</v>
      </c>
      <c r="G2298" s="1247"/>
      <c r="H2298" s="501" t="s">
        <v>72</v>
      </c>
      <c r="I2298" s="1231" t="s">
        <v>96</v>
      </c>
      <c r="J2298" s="1232"/>
      <c r="K2298" s="1232"/>
      <c r="L2298" s="1232"/>
      <c r="M2298" s="1232"/>
      <c r="N2298" s="1232"/>
      <c r="O2298" s="1233"/>
    </row>
    <row r="2299" spans="1:15" ht="28.5" customHeight="1" thickBot="1">
      <c r="A2299" s="1084"/>
      <c r="B2299" s="62" t="s">
        <v>79</v>
      </c>
      <c r="C2299" s="1215"/>
      <c r="D2299" s="1216"/>
      <c r="E2299" s="1217"/>
      <c r="F2299" s="1248" t="s">
        <v>208</v>
      </c>
      <c r="G2299" s="1249"/>
      <c r="H2299" s="502" t="s">
        <v>71</v>
      </c>
      <c r="I2299" s="1234"/>
      <c r="J2299" s="1235"/>
      <c r="K2299" s="1235"/>
      <c r="L2299" s="1235"/>
      <c r="M2299" s="1235"/>
      <c r="N2299" s="1235"/>
      <c r="O2299" s="1236"/>
    </row>
    <row r="2300" spans="1:15" ht="117.75" customHeight="1" thickTop="1">
      <c r="A2300" s="1250"/>
      <c r="B2300" s="1250"/>
      <c r="C2300" s="1250"/>
      <c r="D2300" s="1250"/>
      <c r="E2300" s="1250"/>
      <c r="F2300" s="1250"/>
      <c r="G2300" s="1250"/>
      <c r="H2300" s="1250"/>
      <c r="I2300" s="1250"/>
      <c r="J2300" s="1250"/>
      <c r="K2300" s="1250"/>
      <c r="L2300" s="1250"/>
      <c r="M2300" s="1250"/>
      <c r="N2300" s="1250"/>
      <c r="O2300" s="1250"/>
    </row>
    <row r="2301" spans="1:15">
      <c r="B2301" s="505"/>
      <c r="C2301" s="506"/>
      <c r="D2301" s="506"/>
      <c r="E2301" s="506"/>
      <c r="F2301" s="506"/>
      <c r="G2301" s="506"/>
      <c r="H2301" s="506"/>
      <c r="I2301" s="506"/>
      <c r="J2301" s="506"/>
      <c r="K2301" s="506"/>
      <c r="L2301" s="506"/>
      <c r="M2301" s="506"/>
      <c r="N2301" s="506"/>
      <c r="O2301" s="506"/>
    </row>
    <row r="2302" spans="1:15" ht="24.75" customHeight="1" thickBot="1">
      <c r="A2302" s="504">
        <f>A2263+1</f>
        <v>60</v>
      </c>
      <c r="B2302" s="1083" t="s">
        <v>56</v>
      </c>
      <c r="C2302" s="1083"/>
      <c r="D2302" s="1083"/>
      <c r="E2302" s="1083"/>
      <c r="F2302" s="1083"/>
      <c r="G2302" s="1083"/>
      <c r="H2302" s="1083"/>
      <c r="I2302" s="1083"/>
      <c r="J2302" s="1083"/>
      <c r="K2302" s="1083"/>
      <c r="L2302" s="1083"/>
      <c r="M2302" s="1083"/>
      <c r="N2302" s="1083"/>
      <c r="O2302" s="1083"/>
    </row>
    <row r="2303" spans="1:15" ht="68.25" customHeight="1" thickTop="1">
      <c r="A2303" s="1084"/>
      <c r="B2303" s="1085"/>
      <c r="C2303" s="1086"/>
      <c r="D2303" s="1089" t="str">
        <f>Master!$E$8</f>
        <v>Govt. Sr. Secondary School Raimalwada</v>
      </c>
      <c r="E2303" s="1090"/>
      <c r="F2303" s="1090"/>
      <c r="G2303" s="1090"/>
      <c r="H2303" s="1090"/>
      <c r="I2303" s="1090"/>
      <c r="J2303" s="1090"/>
      <c r="K2303" s="1090"/>
      <c r="L2303" s="1090"/>
      <c r="M2303" s="1090"/>
      <c r="N2303" s="1090"/>
      <c r="O2303" s="1091"/>
    </row>
    <row r="2304" spans="1:15" ht="36" customHeight="1" thickBot="1">
      <c r="A2304" s="1084"/>
      <c r="B2304" s="1087"/>
      <c r="C2304" s="1088"/>
      <c r="D2304" s="1092" t="str">
        <f>Master!$E$11</f>
        <v>P.S.-Bapini (Jodhpur)</v>
      </c>
      <c r="E2304" s="1093"/>
      <c r="F2304" s="1093"/>
      <c r="G2304" s="1093"/>
      <c r="H2304" s="1093"/>
      <c r="I2304" s="1093"/>
      <c r="J2304" s="1093"/>
      <c r="K2304" s="1093"/>
      <c r="L2304" s="1093"/>
      <c r="M2304" s="1093"/>
      <c r="N2304" s="1093"/>
      <c r="O2304" s="1094"/>
    </row>
    <row r="2305" spans="1:16" ht="36" customHeight="1">
      <c r="A2305" s="1084"/>
      <c r="B2305" s="352"/>
      <c r="C2305" s="1095" t="s">
        <v>188</v>
      </c>
      <c r="D2305" s="1096"/>
      <c r="E2305" s="1096"/>
      <c r="F2305" s="1096"/>
      <c r="G2305" s="1097"/>
      <c r="H2305" s="1104" t="s">
        <v>161</v>
      </c>
      <c r="I2305" s="1104"/>
      <c r="J2305" s="1107">
        <f>VLOOKUP($A2302,'Class-9'!$B$9:$K$108,6)</f>
        <v>0</v>
      </c>
      <c r="K2305" s="1108"/>
      <c r="L2305" s="1113" t="s">
        <v>77</v>
      </c>
      <c r="M2305" s="1114"/>
      <c r="N2305" s="1115" t="str">
        <f>Master!$E$14</f>
        <v>08151106901</v>
      </c>
      <c r="O2305" s="1116"/>
    </row>
    <row r="2306" spans="1:16" ht="36" customHeight="1">
      <c r="A2306" s="1084"/>
      <c r="B2306" s="47"/>
      <c r="C2306" s="1098"/>
      <c r="D2306" s="1099"/>
      <c r="E2306" s="1099"/>
      <c r="F2306" s="1099"/>
      <c r="G2306" s="1100"/>
      <c r="H2306" s="1105"/>
      <c r="I2306" s="1105"/>
      <c r="J2306" s="1109"/>
      <c r="K2306" s="1110"/>
      <c r="L2306" s="1071" t="s">
        <v>73</v>
      </c>
      <c r="M2306" s="1072"/>
      <c r="N2306" s="1072"/>
      <c r="O2306" s="1073"/>
      <c r="P2306" s="165" t="s">
        <v>196</v>
      </c>
    </row>
    <row r="2307" spans="1:16" ht="36" customHeight="1" thickBot="1">
      <c r="A2307" s="1084"/>
      <c r="B2307" s="47"/>
      <c r="C2307" s="1101"/>
      <c r="D2307" s="1102"/>
      <c r="E2307" s="1102"/>
      <c r="F2307" s="1102"/>
      <c r="G2307" s="1103"/>
      <c r="H2307" s="1106"/>
      <c r="I2307" s="1106"/>
      <c r="J2307" s="1111"/>
      <c r="K2307" s="1112"/>
      <c r="L2307" s="1074" t="s">
        <v>57</v>
      </c>
      <c r="M2307" s="1075"/>
      <c r="N2307" s="1076" t="str">
        <f>Master!$E$6</f>
        <v>2021-22</v>
      </c>
      <c r="O2307" s="1077"/>
    </row>
    <row r="2308" spans="1:16" ht="42.75" customHeight="1">
      <c r="A2308" s="1084"/>
      <c r="B2308" s="49" t="s">
        <v>79</v>
      </c>
      <c r="C2308" s="1255" t="s">
        <v>22</v>
      </c>
      <c r="D2308" s="1256"/>
      <c r="E2308" s="1256"/>
      <c r="F2308" s="1257"/>
      <c r="G2308" s="485" t="s">
        <v>186</v>
      </c>
      <c r="H2308" s="1258">
        <f>VLOOKUP($A2302,'Class-9'!$B$9:$EX$108,4,0)</f>
        <v>0</v>
      </c>
      <c r="I2308" s="1258"/>
      <c r="J2308" s="1258"/>
      <c r="K2308" s="1258"/>
      <c r="L2308" s="1258"/>
      <c r="M2308" s="1258"/>
      <c r="N2308" s="1258"/>
      <c r="O2308" s="1259"/>
    </row>
    <row r="2309" spans="1:16" ht="42.75" customHeight="1">
      <c r="A2309" s="1084"/>
      <c r="B2309" s="49" t="s">
        <v>79</v>
      </c>
      <c r="C2309" s="1260" t="s">
        <v>24</v>
      </c>
      <c r="D2309" s="1261"/>
      <c r="E2309" s="1261"/>
      <c r="F2309" s="1262"/>
      <c r="G2309" s="486" t="s">
        <v>186</v>
      </c>
      <c r="H2309" s="1265">
        <f>VLOOKUP($A2302,'Class-9'!$B$9:$EX$108,7,0)</f>
        <v>0</v>
      </c>
      <c r="I2309" s="1265"/>
      <c r="J2309" s="1265"/>
      <c r="K2309" s="1265"/>
      <c r="L2309" s="1265"/>
      <c r="M2309" s="1265"/>
      <c r="N2309" s="1265"/>
      <c r="O2309" s="1266"/>
    </row>
    <row r="2310" spans="1:16" ht="42.75" customHeight="1">
      <c r="A2310" s="1084"/>
      <c r="B2310" s="49" t="s">
        <v>79</v>
      </c>
      <c r="C2310" s="1260" t="s">
        <v>25</v>
      </c>
      <c r="D2310" s="1261"/>
      <c r="E2310" s="1261"/>
      <c r="F2310" s="1262"/>
      <c r="G2310" s="486" t="s">
        <v>186</v>
      </c>
      <c r="H2310" s="1265">
        <f>VLOOKUP($A2302,'Class-9'!$B$9:$EX$108,8,0)</f>
        <v>0</v>
      </c>
      <c r="I2310" s="1265"/>
      <c r="J2310" s="1265"/>
      <c r="K2310" s="1265"/>
      <c r="L2310" s="1265"/>
      <c r="M2310" s="1265"/>
      <c r="N2310" s="1265"/>
      <c r="O2310" s="1266"/>
    </row>
    <row r="2311" spans="1:16" ht="42.75" customHeight="1">
      <c r="A2311" s="1084"/>
      <c r="B2311" s="49" t="s">
        <v>79</v>
      </c>
      <c r="C2311" s="1260" t="s">
        <v>58</v>
      </c>
      <c r="D2311" s="1261"/>
      <c r="E2311" s="1261"/>
      <c r="F2311" s="1262"/>
      <c r="G2311" s="486" t="s">
        <v>186</v>
      </c>
      <c r="H2311" s="1265">
        <f>VLOOKUP($A2302,'Class-9'!$B$9:$EX$108,9,0)</f>
        <v>0</v>
      </c>
      <c r="I2311" s="1265"/>
      <c r="J2311" s="1265"/>
      <c r="K2311" s="1265"/>
      <c r="L2311" s="1265"/>
      <c r="M2311" s="1265"/>
      <c r="N2311" s="1265"/>
      <c r="O2311" s="1266"/>
    </row>
    <row r="2312" spans="1:16" ht="42.75" customHeight="1">
      <c r="A2312" s="1084"/>
      <c r="B2312" s="49" t="s">
        <v>79</v>
      </c>
      <c r="C2312" s="1260" t="s">
        <v>59</v>
      </c>
      <c r="D2312" s="1261"/>
      <c r="E2312" s="1261"/>
      <c r="F2312" s="1262"/>
      <c r="G2312" s="486" t="s">
        <v>186</v>
      </c>
      <c r="H2312" s="1281" t="str">
        <f>CONCATENATE('Class-9'!$G$4,'Class-9'!$J$4)</f>
        <v>9(A)</v>
      </c>
      <c r="I2312" s="1265"/>
      <c r="J2312" s="1265"/>
      <c r="K2312" s="1265"/>
      <c r="L2312" s="1265"/>
      <c r="M2312" s="1265"/>
      <c r="N2312" s="1265"/>
      <c r="O2312" s="1266"/>
    </row>
    <row r="2313" spans="1:16" ht="42.75" customHeight="1" thickBot="1">
      <c r="A2313" s="1084"/>
      <c r="B2313" s="49" t="s">
        <v>79</v>
      </c>
      <c r="C2313" s="1282" t="s">
        <v>27</v>
      </c>
      <c r="D2313" s="1283"/>
      <c r="E2313" s="1283"/>
      <c r="F2313" s="1284"/>
      <c r="G2313" s="487" t="s">
        <v>186</v>
      </c>
      <c r="H2313" s="1285">
        <f>VLOOKUP($A2302,'Class-9'!$B$9:$EX$108,10,0)</f>
        <v>0</v>
      </c>
      <c r="I2313" s="1285"/>
      <c r="J2313" s="1285"/>
      <c r="K2313" s="1285"/>
      <c r="L2313" s="1285"/>
      <c r="M2313" s="1285"/>
      <c r="N2313" s="1285"/>
      <c r="O2313" s="1286"/>
    </row>
    <row r="2314" spans="1:16" ht="42.75" customHeight="1">
      <c r="A2314" s="1084"/>
      <c r="B2314" s="60" t="s">
        <v>79</v>
      </c>
      <c r="C2314" s="1287" t="s">
        <v>60</v>
      </c>
      <c r="D2314" s="1288"/>
      <c r="E2314" s="1267" t="s">
        <v>83</v>
      </c>
      <c r="F2314" s="1267" t="s">
        <v>84</v>
      </c>
      <c r="G2314" s="1274" t="s">
        <v>33</v>
      </c>
      <c r="H2314" s="1276" t="s">
        <v>61</v>
      </c>
      <c r="I2314" s="1276"/>
      <c r="J2314" s="1277"/>
      <c r="K2314" s="1278" t="s">
        <v>100</v>
      </c>
      <c r="L2314" s="1279"/>
      <c r="M2314" s="1280"/>
      <c r="N2314" s="1267" t="s">
        <v>91</v>
      </c>
      <c r="O2314" s="1269" t="s">
        <v>209</v>
      </c>
    </row>
    <row r="2315" spans="1:16" ht="42.75" customHeight="1">
      <c r="A2315" s="1084"/>
      <c r="B2315" s="60"/>
      <c r="C2315" s="1289"/>
      <c r="D2315" s="1290"/>
      <c r="E2315" s="1268"/>
      <c r="F2315" s="1268"/>
      <c r="G2315" s="1275"/>
      <c r="H2315" s="479" t="s">
        <v>32</v>
      </c>
      <c r="I2315" s="480" t="s">
        <v>199</v>
      </c>
      <c r="J2315" s="481" t="s">
        <v>33</v>
      </c>
      <c r="K2315" s="479" t="s">
        <v>32</v>
      </c>
      <c r="L2315" s="480" t="s">
        <v>199</v>
      </c>
      <c r="M2315" s="481" t="s">
        <v>33</v>
      </c>
      <c r="N2315" s="1268"/>
      <c r="O2315" s="1270"/>
    </row>
    <row r="2316" spans="1:16" ht="42.75" customHeight="1" thickBot="1">
      <c r="A2316" s="1084"/>
      <c r="B2316" s="60" t="s">
        <v>79</v>
      </c>
      <c r="C2316" s="1272" t="s">
        <v>62</v>
      </c>
      <c r="D2316" s="1273"/>
      <c r="E2316" s="346">
        <f>'Class-9'!$L$7</f>
        <v>20</v>
      </c>
      <c r="F2316" s="346">
        <f>'Class-9'!$M$7</f>
        <v>20</v>
      </c>
      <c r="G2316" s="348">
        <f>SUM(E2316:F2316)</f>
        <v>40</v>
      </c>
      <c r="H2316" s="346">
        <f>'Class-9'!$O$7</f>
        <v>48</v>
      </c>
      <c r="I2316" s="346">
        <f>'Class-9'!$P$7</f>
        <v>12</v>
      </c>
      <c r="J2316" s="348">
        <f>SUM(H2316:I2316)</f>
        <v>60</v>
      </c>
      <c r="K2316" s="346">
        <f>'Class-9'!$R$7</f>
        <v>80</v>
      </c>
      <c r="L2316" s="346">
        <f>'Class-9'!$S$7</f>
        <v>20</v>
      </c>
      <c r="M2316" s="348">
        <f>SUM(K2316:L2316)</f>
        <v>100</v>
      </c>
      <c r="N2316" s="191">
        <f>SUM(G2316,J2316,M2316)</f>
        <v>200</v>
      </c>
      <c r="O2316" s="1271"/>
    </row>
    <row r="2317" spans="1:16" ht="42.75" customHeight="1">
      <c r="A2317" s="1084"/>
      <c r="B2317" s="60" t="s">
        <v>79</v>
      </c>
      <c r="C2317" s="1141" t="str">
        <f>'Class-9'!$L$3</f>
        <v>HINDI</v>
      </c>
      <c r="D2317" s="1142"/>
      <c r="E2317" s="493">
        <f>IF($J2305="TC",0,IF($J2305="Nso",0,VLOOKUP($A2302,'Class-9'!$B$9:$EX$108,11,0)))</f>
        <v>0</v>
      </c>
      <c r="F2317" s="493">
        <f>IF($J2305="TC",0,IF($J2305="Nso",0,VLOOKUP($A2302,'Class-9'!$B$9:$EX$108,12,0)))</f>
        <v>0</v>
      </c>
      <c r="G2317" s="494">
        <f>E2317+F2317</f>
        <v>0</v>
      </c>
      <c r="H2317" s="493">
        <f>IF($J2305="TC",0,IF($J2305="Nso",0,VLOOKUP($A2302,'Class-9'!$B$9:$EX$108,14,0)))</f>
        <v>0</v>
      </c>
      <c r="I2317" s="493">
        <f>IF($J2305="TC",0,IF($J2305="Nso",0,VLOOKUP($A2302,'Class-9'!$B$9:$EX$108,15,0)))</f>
        <v>0</v>
      </c>
      <c r="J2317" s="494">
        <f>H2317+I2317</f>
        <v>0</v>
      </c>
      <c r="K2317" s="493">
        <f>IF($J2305="TC",0,IF($J2305="Nso",0,VLOOKUP($A2302,'Class-9'!$B$9:$EX$108,17,0)))</f>
        <v>0</v>
      </c>
      <c r="L2317" s="493">
        <f>IF($J2305="Nso",0,VLOOKUP($A2302,'Class-9'!$B$9:$EX$108,18,0))</f>
        <v>0</v>
      </c>
      <c r="M2317" s="494">
        <f>K2317+L2317</f>
        <v>0</v>
      </c>
      <c r="N2317" s="493">
        <f>G2317+J2317+M2317</f>
        <v>0</v>
      </c>
      <c r="O2317" s="495" t="str">
        <f>IF($J2305="TC",0,IF($J2305="Nso",0,VLOOKUP($A2302,'Class-9'!$B$9:$EX$108,24,0)))</f>
        <v/>
      </c>
    </row>
    <row r="2318" spans="1:16" ht="42.75" customHeight="1">
      <c r="A2318" s="1084"/>
      <c r="B2318" s="60" t="s">
        <v>79</v>
      </c>
      <c r="C2318" s="1143" t="str">
        <f>'Class-9'!$Z$3</f>
        <v>ENGLISH</v>
      </c>
      <c r="D2318" s="1144"/>
      <c r="E2318" s="493">
        <f>IF($J2305="TC",0,IF($J2305="Nso",0,VLOOKUP($A2302,'Class-9'!$B$9:$EX$108,25,0)))</f>
        <v>0</v>
      </c>
      <c r="F2318" s="493">
        <f>IF($J2305="TC",0,IF($J2305="Nso",0,VLOOKUP($A2302,'Class-9'!$B$9:$EX$108,26,0)))</f>
        <v>0</v>
      </c>
      <c r="G2318" s="496">
        <f t="shared" ref="G2318:G2322" si="236">E2318+F2318</f>
        <v>0</v>
      </c>
      <c r="H2318" s="497">
        <f>IF($J2305="TC",0,IF($J2305="Nso",0,VLOOKUP($A2302,'Class-9'!$B$9:$EX$108,28,0)))</f>
        <v>0</v>
      </c>
      <c r="I2318" s="493">
        <f>IF($J2305="TC",0,IF($J2305="Nso",0,VLOOKUP($A2302,'Class-9'!$B$9:$EX$108,29,0)))</f>
        <v>0</v>
      </c>
      <c r="J2318" s="496">
        <f t="shared" ref="J2318:J2322" si="237">H2318+I2318</f>
        <v>0</v>
      </c>
      <c r="K2318" s="493">
        <f>IF($J2305="TC",0,IF($J2305="Nso",0,VLOOKUP($A2302,'Class-9'!$B$9:$EX$108,31,0)))</f>
        <v>0</v>
      </c>
      <c r="L2318" s="493">
        <f>IF($J2305="Nso",0,VLOOKUP($A2302,'Class-9'!$B$9:$EX$108,32,0))</f>
        <v>0</v>
      </c>
      <c r="M2318" s="496">
        <f t="shared" ref="M2318:M2322" si="238">K2318+L2318</f>
        <v>0</v>
      </c>
      <c r="N2318" s="493">
        <f t="shared" ref="N2318:N2322" si="239">G2318+J2318+M2318</f>
        <v>0</v>
      </c>
      <c r="O2318" s="495" t="str">
        <f>IF($J2305="TC",0,IF($J2305="Nso",0,VLOOKUP($A2302,'Class-9'!$B$9:$EX$108,38,0)))</f>
        <v/>
      </c>
    </row>
    <row r="2319" spans="1:16" ht="42.75" customHeight="1">
      <c r="A2319" s="1084"/>
      <c r="B2319" s="60" t="s">
        <v>79</v>
      </c>
      <c r="C2319" s="1143" t="str">
        <f>'Class-9'!$AN$3</f>
        <v>SANSKRIT</v>
      </c>
      <c r="D2319" s="1144"/>
      <c r="E2319" s="493">
        <f>IF($J2305="TC",0,IF($J2305="Nso",0,VLOOKUP($A2302,'Class-9'!$B$9:$EX$108,39,0)))</f>
        <v>0</v>
      </c>
      <c r="F2319" s="493">
        <f>IF($J2305="TC",0,IF($J2305="TC",0,IF($J2305="Nso",0,VLOOKUP($A2302,'Class-9'!$B$9:$EX$108,40,0))))</f>
        <v>0</v>
      </c>
      <c r="G2319" s="496">
        <f t="shared" si="236"/>
        <v>0</v>
      </c>
      <c r="H2319" s="497">
        <f>IF($J2305="TC",0,IF($J2305="Nso",0,VLOOKUP($A2302,'Class-9'!$B$9:$EX$108,42,0)))</f>
        <v>0</v>
      </c>
      <c r="I2319" s="493">
        <f>IF($J2305="TC",0,IF($J2305="Nso",0,VLOOKUP($A2302,'Class-9'!$B$9:$EX$108,43,0)))</f>
        <v>0</v>
      </c>
      <c r="J2319" s="496">
        <f t="shared" si="237"/>
        <v>0</v>
      </c>
      <c r="K2319" s="493">
        <f>IF($J2305="TC",0,IF($J2305="Nso",0,VLOOKUP($A2302,'Class-9'!$B$9:$EX$108,45,0)))</f>
        <v>0</v>
      </c>
      <c r="L2319" s="493">
        <f>IF($J2305="Nso",0,VLOOKUP($A2302,'Class-9'!$B$9:$EX$108,46,0))</f>
        <v>0</v>
      </c>
      <c r="M2319" s="496">
        <f t="shared" si="238"/>
        <v>0</v>
      </c>
      <c r="N2319" s="493">
        <f t="shared" si="239"/>
        <v>0</v>
      </c>
      <c r="O2319" s="495" t="str">
        <f>IF($J2305="TC",0,IF($J2305="Nso",0,VLOOKUP($A2302,'Class-9'!$B$9:$EX$108,52,0)))</f>
        <v/>
      </c>
    </row>
    <row r="2320" spans="1:16" ht="42.75" customHeight="1">
      <c r="A2320" s="1084"/>
      <c r="B2320" s="60" t="s">
        <v>79</v>
      </c>
      <c r="C2320" s="1143" t="str">
        <f>'Class-9'!$BB$3</f>
        <v>SCIENCE</v>
      </c>
      <c r="D2320" s="1144"/>
      <c r="E2320" s="493">
        <f>IF($J2305="TC",0,IF($J2305="Nso",0,VLOOKUP($A2302,'Class-9'!$B$9:$EX$108,53,0)))</f>
        <v>0</v>
      </c>
      <c r="F2320" s="493">
        <f>IF($J2305="TC",0,IF($J2305="Nso",0,VLOOKUP($A2302,'Class-9'!$B$9:$EX$108,54,0)))</f>
        <v>0</v>
      </c>
      <c r="G2320" s="496">
        <f t="shared" si="236"/>
        <v>0</v>
      </c>
      <c r="H2320" s="497">
        <f>IF($J2305="TC",0,IF($J2305="Nso",0,VLOOKUP($A2302,'Class-9'!$B$9:$EX$108,56,0)))</f>
        <v>0</v>
      </c>
      <c r="I2320" s="493">
        <f>IF($J2305="TC",0,IF($J2305="Nso",0,VLOOKUP($A2302,'Class-9'!$B$9:$EX$108,57,0)))</f>
        <v>0</v>
      </c>
      <c r="J2320" s="496">
        <f t="shared" si="237"/>
        <v>0</v>
      </c>
      <c r="K2320" s="493">
        <f>IF($J2305="TC",0,IF($J2305="Nso",0,VLOOKUP($A2302,'Class-9'!$B$9:$EX$108,59,0)))</f>
        <v>0</v>
      </c>
      <c r="L2320" s="493">
        <f>IF($J2305="Nso",0,VLOOKUP($A2302,'Class-9'!$B$9:$EX$108,60,0))</f>
        <v>0</v>
      </c>
      <c r="M2320" s="496">
        <f t="shared" si="238"/>
        <v>0</v>
      </c>
      <c r="N2320" s="493">
        <f t="shared" si="239"/>
        <v>0</v>
      </c>
      <c r="O2320" s="495" t="str">
        <f>IF($J2305="TC",0,IF($J2305="Nso",0,VLOOKUP($A2302,'Class-9'!$B$9:$EX$108,66,0)))</f>
        <v/>
      </c>
    </row>
    <row r="2321" spans="1:15" ht="42.75" customHeight="1">
      <c r="A2321" s="1084"/>
      <c r="B2321" s="60" t="s">
        <v>79</v>
      </c>
      <c r="C2321" s="1143" t="str">
        <f>'Class-9'!$BP$3</f>
        <v>MATHEMATICS</v>
      </c>
      <c r="D2321" s="1144"/>
      <c r="E2321" s="493">
        <f>IF($J2305="TC",0,IF($J2305="Nso",0,VLOOKUP($A2302,'Class-9'!$B$9:$EX$108,67,0)))</f>
        <v>0</v>
      </c>
      <c r="F2321" s="493">
        <f>IF($J2305="TC",0,IF($J2305="Nso",0,VLOOKUP($A2302,'Class-9'!$B$9:$EX$108,68,0)))</f>
        <v>0</v>
      </c>
      <c r="G2321" s="496">
        <f t="shared" si="236"/>
        <v>0</v>
      </c>
      <c r="H2321" s="497">
        <f>IF($J2305="TC",0,IF($J2305="Nso",0,VLOOKUP($A2302,'Class-9'!$B$9:$EX$108,70,0)))</f>
        <v>0</v>
      </c>
      <c r="I2321" s="493">
        <f>IF($J2305="TC",0,IF($J2305="Nso",0,VLOOKUP($A2302,'Class-9'!$B$9:$EX$108,71,0)))</f>
        <v>0</v>
      </c>
      <c r="J2321" s="496">
        <f t="shared" si="237"/>
        <v>0</v>
      </c>
      <c r="K2321" s="493">
        <f>IF($J2305="TC",0,IF($J2305="Nso",0,VLOOKUP($A2302,'Class-9'!$B$9:$EX$108,73,0)))</f>
        <v>0</v>
      </c>
      <c r="L2321" s="493">
        <f>IF($J2305="Nso",0,VLOOKUP($A2302,'Class-9'!$B$9:$EX$108,74,0))</f>
        <v>0</v>
      </c>
      <c r="M2321" s="496">
        <f t="shared" si="238"/>
        <v>0</v>
      </c>
      <c r="N2321" s="493">
        <f t="shared" si="239"/>
        <v>0</v>
      </c>
      <c r="O2321" s="495" t="str">
        <f>IF($J2305="TC",0,IF($J2305="Nso",0,VLOOKUP($A2302,'Class-9'!$B$9:$EX$108,80,0)))</f>
        <v/>
      </c>
    </row>
    <row r="2322" spans="1:15" ht="42.75" customHeight="1" thickBot="1">
      <c r="A2322" s="1084"/>
      <c r="B2322" s="60" t="s">
        <v>79</v>
      </c>
      <c r="C2322" s="1117" t="str">
        <f>'Class-9'!$CD$3</f>
        <v>SOCIAL SCIENCE</v>
      </c>
      <c r="D2322" s="1118"/>
      <c r="E2322" s="493">
        <f>IF($J2305="TC",0,IF($J2305="Nso",0,VLOOKUP($A2302,'Class-9'!$B$9:$EX$108,81,0)))</f>
        <v>0</v>
      </c>
      <c r="F2322" s="493">
        <f>IF($J2305="TC",0,IF($J2305="Nso",0,VLOOKUP($A2302,'Class-9'!$B$9:$EX$108,82,0)))</f>
        <v>0</v>
      </c>
      <c r="G2322" s="498">
        <f t="shared" si="236"/>
        <v>0</v>
      </c>
      <c r="H2322" s="499">
        <f>IF($J2305="TC",0,IF($J2305="Nso",0,VLOOKUP($A2302,'Class-9'!$B$9:$EX$108,84,0)))</f>
        <v>0</v>
      </c>
      <c r="I2322" s="493">
        <f>IF($J2305="TC",0,IF($J2305="Nso",0,VLOOKUP($A2302,'Class-9'!$B$9:$EX$108,85,0)))</f>
        <v>0</v>
      </c>
      <c r="J2322" s="498">
        <f t="shared" si="237"/>
        <v>0</v>
      </c>
      <c r="K2322" s="493">
        <f>IF($J2305="TC",0,IF($J2305="Nso",0,VLOOKUP($A2302,'Class-9'!$B$9:$EX$108,87,0)))</f>
        <v>0</v>
      </c>
      <c r="L2322" s="493">
        <f>IF($J2305="Nso",0,VLOOKUP($A2302,'Class-9'!$B$9:$EX$108,88,0))</f>
        <v>0</v>
      </c>
      <c r="M2322" s="498">
        <f t="shared" si="238"/>
        <v>0</v>
      </c>
      <c r="N2322" s="493">
        <f t="shared" si="239"/>
        <v>0</v>
      </c>
      <c r="O2322" s="495" t="str">
        <f>IF($J2305="TC",0,IF($J2305="Nso",0,VLOOKUP($A2302,'Class-9'!$B$9:$EX$108,94,0)))</f>
        <v/>
      </c>
    </row>
    <row r="2323" spans="1:15" ht="36" customHeight="1">
      <c r="A2323" s="1084"/>
      <c r="B2323" s="60" t="s">
        <v>79</v>
      </c>
      <c r="C2323" s="1119" t="s">
        <v>92</v>
      </c>
      <c r="D2323" s="1120"/>
      <c r="E2323" s="1121"/>
      <c r="F2323" s="1125" t="s">
        <v>93</v>
      </c>
      <c r="G2323" s="1126"/>
      <c r="H2323" s="1127" t="s">
        <v>94</v>
      </c>
      <c r="I2323" s="1128"/>
      <c r="J2323" s="1129" t="s">
        <v>47</v>
      </c>
      <c r="K2323" s="1130"/>
      <c r="L2323" s="350" t="s">
        <v>114</v>
      </c>
      <c r="M2323" s="1131" t="s">
        <v>45</v>
      </c>
      <c r="N2323" s="1132"/>
      <c r="O2323" s="61" t="s">
        <v>49</v>
      </c>
    </row>
    <row r="2324" spans="1:15" ht="36" customHeight="1" thickBot="1">
      <c r="A2324" s="1084"/>
      <c r="B2324" s="60" t="s">
        <v>79</v>
      </c>
      <c r="C2324" s="1122"/>
      <c r="D2324" s="1123"/>
      <c r="E2324" s="1124"/>
      <c r="F2324" s="1133">
        <f>IF($J2305="TC",0,IF($J2305="Nso",0,VLOOKUP($A2302,'Class-9'!$B$9:$EX$108,146,0)))</f>
        <v>0</v>
      </c>
      <c r="G2324" s="1134"/>
      <c r="H2324" s="1133">
        <f>IF($J2305="TC",0,IF($J2305="Nso",0,VLOOKUP($A2302,'Class-9'!$B$9:$EX$108,147,0)))</f>
        <v>0</v>
      </c>
      <c r="I2324" s="1134"/>
      <c r="J2324" s="1135">
        <f>IF($J2305="TC",0,IF($J2305="Nso",0,VLOOKUP($A2302,'Class-9'!$B$9:$EX$108,148,0)))</f>
        <v>0</v>
      </c>
      <c r="K2324" s="1136"/>
      <c r="L2324" s="349" t="str">
        <f>IF($J2305="TC",0,IF($J2305="Nso",0,VLOOKUP($A2302,'Class-9'!$B$9:$EX$108,149,0)))</f>
        <v/>
      </c>
      <c r="M2324" s="1137" t="str">
        <f>IF($J2305="TC","TC",IF($J2305="Nso","NSO",VLOOKUP($A2302,'Class-9'!$B$9:$EX$108,150,0)))</f>
        <v/>
      </c>
      <c r="N2324" s="1138"/>
      <c r="O2324" s="123" t="str">
        <f>IF($J2305="Nso",0,VLOOKUP($A2302,'Class-9'!$B$9:$EX$108,152,0))</f>
        <v/>
      </c>
    </row>
    <row r="2325" spans="1:15" ht="36" customHeight="1">
      <c r="A2325" s="1084"/>
      <c r="B2325" s="60" t="s">
        <v>79</v>
      </c>
      <c r="C2325" s="1186" t="s">
        <v>65</v>
      </c>
      <c r="D2325" s="1187"/>
      <c r="E2325" s="1187"/>
      <c r="F2325" s="1187"/>
      <c r="G2325" s="1187"/>
      <c r="H2325" s="1188"/>
      <c r="I2325" s="1189" t="s">
        <v>66</v>
      </c>
      <c r="J2325" s="1190"/>
      <c r="K2325" s="1190"/>
      <c r="L2325" s="124">
        <f>VLOOKUP($A2302,'Class-9'!$B$9:$EX$108,143,0)</f>
        <v>0</v>
      </c>
      <c r="M2325" s="1191" t="s">
        <v>126</v>
      </c>
      <c r="N2325" s="1192"/>
      <c r="O2325" s="1193"/>
    </row>
    <row r="2326" spans="1:15" ht="36" customHeight="1" thickBot="1">
      <c r="A2326" s="1084"/>
      <c r="B2326" s="60" t="s">
        <v>79</v>
      </c>
      <c r="C2326" s="1194" t="s">
        <v>60</v>
      </c>
      <c r="D2326" s="1195"/>
      <c r="E2326" s="1195"/>
      <c r="F2326" s="1196" t="s">
        <v>197</v>
      </c>
      <c r="G2326" s="1196"/>
      <c r="H2326" s="351" t="s">
        <v>53</v>
      </c>
      <c r="I2326" s="1197" t="s">
        <v>67</v>
      </c>
      <c r="J2326" s="1198"/>
      <c r="K2326" s="1198"/>
      <c r="L2326" s="174">
        <f>VLOOKUP($A2302,'Class-9'!$B$9:$EX$108,144,0)</f>
        <v>0</v>
      </c>
      <c r="M2326" s="1199" t="str">
        <f>IF($J2305="TC",0,IF($J2305="Nso",0,VLOOKUP($A2302,'Class-9'!$B$9:$EX$108,145,0)))</f>
        <v/>
      </c>
      <c r="N2326" s="1200"/>
      <c r="O2326" s="1201"/>
    </row>
    <row r="2327" spans="1:15" ht="36" customHeight="1">
      <c r="A2327" s="1084"/>
      <c r="B2327" s="60" t="s">
        <v>79</v>
      </c>
      <c r="C2327" s="1194"/>
      <c r="D2327" s="1195"/>
      <c r="E2327" s="1195"/>
      <c r="F2327" s="1196"/>
      <c r="G2327" s="1196"/>
      <c r="H2327" s="490" t="s">
        <v>203</v>
      </c>
      <c r="I2327" s="1202" t="s">
        <v>68</v>
      </c>
      <c r="J2327" s="1203"/>
      <c r="K2327" s="1203"/>
      <c r="L2327" s="1204">
        <f>IF($J2305="TC","Transferred",IF($J2305="Nso","NameSeparated",VLOOKUP($A2302,'Class-9'!$B$9:$EX$108,153,0)))</f>
        <v>0</v>
      </c>
      <c r="M2327" s="1204"/>
      <c r="N2327" s="1204"/>
      <c r="O2327" s="1205"/>
    </row>
    <row r="2328" spans="1:15" s="489" customFormat="1" ht="28.5" customHeight="1">
      <c r="A2328" s="1084"/>
      <c r="B2328" s="488" t="s">
        <v>79</v>
      </c>
      <c r="C2328" s="1242" t="str">
        <f>'Class-9'!$CR$3</f>
        <v>Foundation Of Information Tech.</v>
      </c>
      <c r="D2328" s="1243"/>
      <c r="E2328" s="1244"/>
      <c r="F2328" s="1245" t="str">
        <f>IF($J2305="TC",0,IF($J2305="Nso",0,VLOOKUP($A2302,'Class-9'!$B$9:$GA$108,170,0)))</f>
        <v>0/200</v>
      </c>
      <c r="G2328" s="1245"/>
      <c r="H2328" s="491">
        <f>IF($J2305="TC",0,IF($J2305="Nso",0,VLOOKUP($A2302,'Class-9'!$B$9:$GA$108,106,0)))</f>
        <v>0</v>
      </c>
      <c r="I2328" s="1170" t="s">
        <v>81</v>
      </c>
      <c r="J2328" s="1171"/>
      <c r="K2328" s="1171"/>
      <c r="L2328" s="1172">
        <f>'Class-9'!$T$2</f>
        <v>44676</v>
      </c>
      <c r="M2328" s="1173"/>
      <c r="N2328" s="1173"/>
      <c r="O2328" s="1174"/>
    </row>
    <row r="2329" spans="1:15" s="489" customFormat="1" ht="28.5" customHeight="1">
      <c r="A2329" s="1084"/>
      <c r="B2329" s="488" t="s">
        <v>79</v>
      </c>
      <c r="C2329" s="1175" t="str">
        <f>'Class-9'!$DD$3</f>
        <v>Health &amp; Phy. Edu.</v>
      </c>
      <c r="D2329" s="1169"/>
      <c r="E2329" s="1169"/>
      <c r="F2329" s="1263" t="str">
        <f>IF($J2305="TC",0,IF($J2305="Nso",0,VLOOKUP($A2302,'Class-9'!$B$9:$GA$108,174,0)))</f>
        <v>0/200</v>
      </c>
      <c r="G2329" s="1264"/>
      <c r="H2329" s="491">
        <f>IF($J2305="TC",0,IF($J2305="Nso",0,VLOOKUP($A2302,'Class-9'!$B$9:$GA$108,118,0)))</f>
        <v>0</v>
      </c>
      <c r="I2329" s="1178"/>
      <c r="J2329" s="1179"/>
      <c r="K2329" s="1179"/>
      <c r="L2329" s="1179"/>
      <c r="M2329" s="1179"/>
      <c r="N2329" s="1179"/>
      <c r="O2329" s="1180"/>
    </row>
    <row r="2330" spans="1:15" s="489" customFormat="1" ht="28.5" customHeight="1">
      <c r="A2330" s="1084"/>
      <c r="B2330" s="488" t="s">
        <v>79</v>
      </c>
      <c r="C2330" s="1184" t="str">
        <f>'Class-9'!$DP$3</f>
        <v>S.U.P.W.</v>
      </c>
      <c r="D2330" s="1185"/>
      <c r="E2330" s="1185"/>
      <c r="F2330" s="1263" t="str">
        <f>IF($J2305="TC",0,IF($J2305="Nso",0,VLOOKUP($A2302,'Class-9'!$B$9:$GA$108,178,0)))</f>
        <v>0/100</v>
      </c>
      <c r="G2330" s="1264"/>
      <c r="H2330" s="491">
        <f>IF($J2305="TC",0,IF($J2305="Nso",0,VLOOKUP($A2302,'Class-9'!$B$9:$GA$108,124,0)))</f>
        <v>0</v>
      </c>
      <c r="I2330" s="1181"/>
      <c r="J2330" s="1182"/>
      <c r="K2330" s="1182"/>
      <c r="L2330" s="1182"/>
      <c r="M2330" s="1182"/>
      <c r="N2330" s="1182"/>
      <c r="O2330" s="1183"/>
    </row>
    <row r="2331" spans="1:15" s="489" customFormat="1" ht="28.5" customHeight="1">
      <c r="A2331" s="1084"/>
      <c r="B2331" s="488"/>
      <c r="C2331" s="1184" t="str">
        <f>'Class-9'!$DV$3</f>
        <v>ART EDUCATION</v>
      </c>
      <c r="D2331" s="1185"/>
      <c r="E2331" s="1185"/>
      <c r="F2331" s="1263" t="str">
        <f>IF($J2304="TC",0,IF($J2304="Nso",0,VLOOKUP($A2302,'Class-9'!$B$9:$GA$108,182,0)))</f>
        <v>0/100</v>
      </c>
      <c r="G2331" s="1264"/>
      <c r="H2331" s="491">
        <f>IF($J2304="TC",0,IF($J2304="Nso",0,VLOOKUP($A2302,'Class-9'!$B$9:$GA$108,130,0)))</f>
        <v>0</v>
      </c>
      <c r="I2331" s="1237" t="s">
        <v>95</v>
      </c>
      <c r="J2331" s="1221"/>
      <c r="K2331" s="1221"/>
      <c r="L2331" s="1221"/>
      <c r="M2331" s="1221"/>
      <c r="N2331" s="1221"/>
      <c r="O2331" s="1222"/>
    </row>
    <row r="2332" spans="1:15" s="489" customFormat="1" ht="28.5" customHeight="1" thickBot="1">
      <c r="A2332" s="1084"/>
      <c r="B2332" s="488" t="s">
        <v>79</v>
      </c>
      <c r="C2332" s="1238" t="str">
        <f>'Class-9'!$EB$3</f>
        <v>H &amp; C RAJ</v>
      </c>
      <c r="D2332" s="1239"/>
      <c r="E2332" s="1239"/>
      <c r="F2332" s="1251" t="str">
        <f>IF($J2305="TC",0,IF($J2305="Nso",0,VLOOKUP($A2302,'Class-9'!$B$9:$GZ$108,186,0)))</f>
        <v>0/200</v>
      </c>
      <c r="G2332" s="1252"/>
      <c r="H2332" s="492">
        <f>IF($J2305="TC",0,IF($J2305="Nso",0,VLOOKUP($A2302,'Class-9'!$B$9:$GAZ$108,142,0)))</f>
        <v>0</v>
      </c>
      <c r="I2332" s="1237" t="s">
        <v>74</v>
      </c>
      <c r="J2332" s="1221"/>
      <c r="K2332" s="1221"/>
      <c r="L2332" s="1221"/>
      <c r="M2332" s="1221"/>
      <c r="N2332" s="1221"/>
      <c r="O2332" s="1222"/>
    </row>
    <row r="2333" spans="1:15" ht="28.5" customHeight="1">
      <c r="A2333" s="1084"/>
      <c r="B2333" s="49" t="s">
        <v>79</v>
      </c>
      <c r="C2333" s="1209" t="s">
        <v>205</v>
      </c>
      <c r="D2333" s="1210"/>
      <c r="E2333" s="1211"/>
      <c r="F2333" s="1253" t="s">
        <v>206</v>
      </c>
      <c r="G2333" s="1254"/>
      <c r="H2333" s="500" t="s">
        <v>34</v>
      </c>
      <c r="I2333" s="1220" t="s">
        <v>75</v>
      </c>
      <c r="J2333" s="1221"/>
      <c r="K2333" s="1221"/>
      <c r="L2333" s="1221"/>
      <c r="M2333" s="1221"/>
      <c r="N2333" s="1221"/>
      <c r="O2333" s="1222"/>
    </row>
    <row r="2334" spans="1:15" ht="28.5" customHeight="1">
      <c r="A2334" s="1084"/>
      <c r="B2334" s="49" t="s">
        <v>79</v>
      </c>
      <c r="C2334" s="1212"/>
      <c r="D2334" s="1213"/>
      <c r="E2334" s="1214"/>
      <c r="F2334" s="1246" t="s">
        <v>207</v>
      </c>
      <c r="G2334" s="1247"/>
      <c r="H2334" s="501" t="s">
        <v>204</v>
      </c>
      <c r="I2334" s="1225" t="s">
        <v>76</v>
      </c>
      <c r="J2334" s="1226"/>
      <c r="K2334" s="1226"/>
      <c r="L2334" s="1226"/>
      <c r="M2334" s="1226"/>
      <c r="N2334" s="1226"/>
      <c r="O2334" s="1227"/>
    </row>
    <row r="2335" spans="1:15" ht="28.5" customHeight="1">
      <c r="A2335" s="1084"/>
      <c r="B2335" s="49" t="s">
        <v>79</v>
      </c>
      <c r="C2335" s="1212"/>
      <c r="D2335" s="1213"/>
      <c r="E2335" s="1214"/>
      <c r="F2335" s="1246" t="s">
        <v>211</v>
      </c>
      <c r="G2335" s="1247"/>
      <c r="H2335" s="501" t="s">
        <v>69</v>
      </c>
      <c r="I2335" s="1228"/>
      <c r="J2335" s="1229"/>
      <c r="K2335" s="1229"/>
      <c r="L2335" s="1229"/>
      <c r="M2335" s="1229"/>
      <c r="N2335" s="1229"/>
      <c r="O2335" s="1230"/>
    </row>
    <row r="2336" spans="1:15" ht="28.5" customHeight="1">
      <c r="A2336" s="1084"/>
      <c r="B2336" s="49" t="s">
        <v>79</v>
      </c>
      <c r="C2336" s="1212"/>
      <c r="D2336" s="1213"/>
      <c r="E2336" s="1214"/>
      <c r="F2336" s="1246" t="s">
        <v>212</v>
      </c>
      <c r="G2336" s="1247"/>
      <c r="H2336" s="501" t="s">
        <v>70</v>
      </c>
      <c r="I2336" s="1228"/>
      <c r="J2336" s="1229"/>
      <c r="K2336" s="1229"/>
      <c r="L2336" s="1229"/>
      <c r="M2336" s="1229"/>
      <c r="N2336" s="1229"/>
      <c r="O2336" s="1230"/>
    </row>
    <row r="2337" spans="1:16" ht="28.5" customHeight="1">
      <c r="A2337" s="1084"/>
      <c r="B2337" s="49" t="s">
        <v>79</v>
      </c>
      <c r="C2337" s="1212"/>
      <c r="D2337" s="1213"/>
      <c r="E2337" s="1214"/>
      <c r="F2337" s="1246" t="s">
        <v>125</v>
      </c>
      <c r="G2337" s="1247"/>
      <c r="H2337" s="501" t="s">
        <v>72</v>
      </c>
      <c r="I2337" s="1231" t="s">
        <v>96</v>
      </c>
      <c r="J2337" s="1232"/>
      <c r="K2337" s="1232"/>
      <c r="L2337" s="1232"/>
      <c r="M2337" s="1232"/>
      <c r="N2337" s="1232"/>
      <c r="O2337" s="1233"/>
    </row>
    <row r="2338" spans="1:16" ht="28.5" customHeight="1" thickBot="1">
      <c r="A2338" s="1084"/>
      <c r="B2338" s="62" t="s">
        <v>79</v>
      </c>
      <c r="C2338" s="1215"/>
      <c r="D2338" s="1216"/>
      <c r="E2338" s="1217"/>
      <c r="F2338" s="1248" t="s">
        <v>208</v>
      </c>
      <c r="G2338" s="1249"/>
      <c r="H2338" s="502" t="s">
        <v>71</v>
      </c>
      <c r="I2338" s="1234"/>
      <c r="J2338" s="1235"/>
      <c r="K2338" s="1235"/>
      <c r="L2338" s="1235"/>
      <c r="M2338" s="1235"/>
      <c r="N2338" s="1235"/>
      <c r="O2338" s="1236"/>
    </row>
    <row r="2339" spans="1:16" ht="117.75" customHeight="1" thickTop="1">
      <c r="A2339" s="1250"/>
      <c r="B2339" s="1250"/>
      <c r="C2339" s="1250"/>
      <c r="D2339" s="1250"/>
      <c r="E2339" s="1250"/>
      <c r="F2339" s="1250"/>
      <c r="G2339" s="1250"/>
      <c r="H2339" s="1250"/>
      <c r="I2339" s="1250"/>
      <c r="J2339" s="1250"/>
      <c r="K2339" s="1250"/>
      <c r="L2339" s="1250"/>
      <c r="M2339" s="1250"/>
      <c r="N2339" s="1250"/>
      <c r="O2339" s="1250"/>
    </row>
    <row r="2340" spans="1:16">
      <c r="B2340" s="505"/>
      <c r="C2340" s="506"/>
      <c r="D2340" s="506"/>
      <c r="E2340" s="506"/>
      <c r="F2340" s="506"/>
      <c r="G2340" s="506"/>
      <c r="H2340" s="506"/>
      <c r="I2340" s="506"/>
      <c r="J2340" s="506"/>
      <c r="K2340" s="506"/>
      <c r="L2340" s="506"/>
      <c r="M2340" s="506"/>
      <c r="N2340" s="506"/>
      <c r="O2340" s="506"/>
    </row>
    <row r="2341" spans="1:16" ht="24.75" customHeight="1" thickBot="1">
      <c r="A2341" s="504">
        <f>A2302+1</f>
        <v>61</v>
      </c>
      <c r="B2341" s="1083" t="s">
        <v>56</v>
      </c>
      <c r="C2341" s="1083"/>
      <c r="D2341" s="1083"/>
      <c r="E2341" s="1083"/>
      <c r="F2341" s="1083"/>
      <c r="G2341" s="1083"/>
      <c r="H2341" s="1083"/>
      <c r="I2341" s="1083"/>
      <c r="J2341" s="1083"/>
      <c r="K2341" s="1083"/>
      <c r="L2341" s="1083"/>
      <c r="M2341" s="1083"/>
      <c r="N2341" s="1083"/>
      <c r="O2341" s="1083"/>
    </row>
    <row r="2342" spans="1:16" ht="68.25" customHeight="1" thickTop="1">
      <c r="A2342" s="1084"/>
      <c r="B2342" s="1085"/>
      <c r="C2342" s="1086"/>
      <c r="D2342" s="1089" t="str">
        <f>Master!$E$8</f>
        <v>Govt. Sr. Secondary School Raimalwada</v>
      </c>
      <c r="E2342" s="1090"/>
      <c r="F2342" s="1090"/>
      <c r="G2342" s="1090"/>
      <c r="H2342" s="1090"/>
      <c r="I2342" s="1090"/>
      <c r="J2342" s="1090"/>
      <c r="K2342" s="1090"/>
      <c r="L2342" s="1090"/>
      <c r="M2342" s="1090"/>
      <c r="N2342" s="1090"/>
      <c r="O2342" s="1091"/>
    </row>
    <row r="2343" spans="1:16" ht="36" customHeight="1" thickBot="1">
      <c r="A2343" s="1084"/>
      <c r="B2343" s="1087"/>
      <c r="C2343" s="1088"/>
      <c r="D2343" s="1092" t="str">
        <f>Master!$E$11</f>
        <v>P.S.-Bapini (Jodhpur)</v>
      </c>
      <c r="E2343" s="1093"/>
      <c r="F2343" s="1093"/>
      <c r="G2343" s="1093"/>
      <c r="H2343" s="1093"/>
      <c r="I2343" s="1093"/>
      <c r="J2343" s="1093"/>
      <c r="K2343" s="1093"/>
      <c r="L2343" s="1093"/>
      <c r="M2343" s="1093"/>
      <c r="N2343" s="1093"/>
      <c r="O2343" s="1094"/>
    </row>
    <row r="2344" spans="1:16" ht="36" customHeight="1">
      <c r="A2344" s="1084"/>
      <c r="B2344" s="352"/>
      <c r="C2344" s="1095" t="s">
        <v>188</v>
      </c>
      <c r="D2344" s="1096"/>
      <c r="E2344" s="1096"/>
      <c r="F2344" s="1096"/>
      <c r="G2344" s="1097"/>
      <c r="H2344" s="1104" t="s">
        <v>161</v>
      </c>
      <c r="I2344" s="1104"/>
      <c r="J2344" s="1107">
        <f>VLOOKUP($A2341,'Class-9'!$B$9:$K$108,6)</f>
        <v>0</v>
      </c>
      <c r="K2344" s="1108"/>
      <c r="L2344" s="1113" t="s">
        <v>77</v>
      </c>
      <c r="M2344" s="1114"/>
      <c r="N2344" s="1115" t="str">
        <f>Master!$E$14</f>
        <v>08151106901</v>
      </c>
      <c r="O2344" s="1116"/>
    </row>
    <row r="2345" spans="1:16" ht="36" customHeight="1">
      <c r="A2345" s="1084"/>
      <c r="B2345" s="47"/>
      <c r="C2345" s="1098"/>
      <c r="D2345" s="1099"/>
      <c r="E2345" s="1099"/>
      <c r="F2345" s="1099"/>
      <c r="G2345" s="1100"/>
      <c r="H2345" s="1105"/>
      <c r="I2345" s="1105"/>
      <c r="J2345" s="1109"/>
      <c r="K2345" s="1110"/>
      <c r="L2345" s="1071" t="s">
        <v>73</v>
      </c>
      <c r="M2345" s="1072"/>
      <c r="N2345" s="1072"/>
      <c r="O2345" s="1073"/>
      <c r="P2345" s="165" t="s">
        <v>196</v>
      </c>
    </row>
    <row r="2346" spans="1:16" ht="36" customHeight="1" thickBot="1">
      <c r="A2346" s="1084"/>
      <c r="B2346" s="47"/>
      <c r="C2346" s="1101"/>
      <c r="D2346" s="1102"/>
      <c r="E2346" s="1102"/>
      <c r="F2346" s="1102"/>
      <c r="G2346" s="1103"/>
      <c r="H2346" s="1106"/>
      <c r="I2346" s="1106"/>
      <c r="J2346" s="1111"/>
      <c r="K2346" s="1112"/>
      <c r="L2346" s="1074" t="s">
        <v>57</v>
      </c>
      <c r="M2346" s="1075"/>
      <c r="N2346" s="1076" t="str">
        <f>Master!$E$6</f>
        <v>2021-22</v>
      </c>
      <c r="O2346" s="1077"/>
    </row>
    <row r="2347" spans="1:16" ht="42.75" customHeight="1">
      <c r="A2347" s="1084"/>
      <c r="B2347" s="49" t="s">
        <v>79</v>
      </c>
      <c r="C2347" s="1255" t="s">
        <v>22</v>
      </c>
      <c r="D2347" s="1256"/>
      <c r="E2347" s="1256"/>
      <c r="F2347" s="1257"/>
      <c r="G2347" s="485" t="s">
        <v>186</v>
      </c>
      <c r="H2347" s="1258">
        <f>VLOOKUP($A2341,'Class-9'!$B$9:$EX$108,4,0)</f>
        <v>0</v>
      </c>
      <c r="I2347" s="1258"/>
      <c r="J2347" s="1258"/>
      <c r="K2347" s="1258"/>
      <c r="L2347" s="1258"/>
      <c r="M2347" s="1258"/>
      <c r="N2347" s="1258"/>
      <c r="O2347" s="1259"/>
    </row>
    <row r="2348" spans="1:16" ht="42.75" customHeight="1">
      <c r="A2348" s="1084"/>
      <c r="B2348" s="49" t="s">
        <v>79</v>
      </c>
      <c r="C2348" s="1260" t="s">
        <v>24</v>
      </c>
      <c r="D2348" s="1261"/>
      <c r="E2348" s="1261"/>
      <c r="F2348" s="1262"/>
      <c r="G2348" s="486" t="s">
        <v>186</v>
      </c>
      <c r="H2348" s="1265">
        <f>VLOOKUP($A2341,'Class-9'!$B$9:$EX$108,7,0)</f>
        <v>0</v>
      </c>
      <c r="I2348" s="1265"/>
      <c r="J2348" s="1265"/>
      <c r="K2348" s="1265"/>
      <c r="L2348" s="1265"/>
      <c r="M2348" s="1265"/>
      <c r="N2348" s="1265"/>
      <c r="O2348" s="1266"/>
    </row>
    <row r="2349" spans="1:16" ht="42.75" customHeight="1">
      <c r="A2349" s="1084"/>
      <c r="B2349" s="49" t="s">
        <v>79</v>
      </c>
      <c r="C2349" s="1260" t="s">
        <v>25</v>
      </c>
      <c r="D2349" s="1261"/>
      <c r="E2349" s="1261"/>
      <c r="F2349" s="1262"/>
      <c r="G2349" s="486" t="s">
        <v>186</v>
      </c>
      <c r="H2349" s="1265">
        <f>VLOOKUP($A2341,'Class-9'!$B$9:$EX$108,8,0)</f>
        <v>0</v>
      </c>
      <c r="I2349" s="1265"/>
      <c r="J2349" s="1265"/>
      <c r="K2349" s="1265"/>
      <c r="L2349" s="1265"/>
      <c r="M2349" s="1265"/>
      <c r="N2349" s="1265"/>
      <c r="O2349" s="1266"/>
    </row>
    <row r="2350" spans="1:16" ht="42.75" customHeight="1">
      <c r="A2350" s="1084"/>
      <c r="B2350" s="49" t="s">
        <v>79</v>
      </c>
      <c r="C2350" s="1260" t="s">
        <v>58</v>
      </c>
      <c r="D2350" s="1261"/>
      <c r="E2350" s="1261"/>
      <c r="F2350" s="1262"/>
      <c r="G2350" s="486" t="s">
        <v>186</v>
      </c>
      <c r="H2350" s="1265">
        <f>VLOOKUP($A2341,'Class-9'!$B$9:$EX$108,9,0)</f>
        <v>0</v>
      </c>
      <c r="I2350" s="1265"/>
      <c r="J2350" s="1265"/>
      <c r="K2350" s="1265"/>
      <c r="L2350" s="1265"/>
      <c r="M2350" s="1265"/>
      <c r="N2350" s="1265"/>
      <c r="O2350" s="1266"/>
    </row>
    <row r="2351" spans="1:16" ht="42.75" customHeight="1">
      <c r="A2351" s="1084"/>
      <c r="B2351" s="49" t="s">
        <v>79</v>
      </c>
      <c r="C2351" s="1260" t="s">
        <v>59</v>
      </c>
      <c r="D2351" s="1261"/>
      <c r="E2351" s="1261"/>
      <c r="F2351" s="1262"/>
      <c r="G2351" s="486" t="s">
        <v>186</v>
      </c>
      <c r="H2351" s="1281" t="str">
        <f>CONCATENATE('Class-9'!$G$4,'Class-9'!$J$4)</f>
        <v>9(A)</v>
      </c>
      <c r="I2351" s="1265"/>
      <c r="J2351" s="1265"/>
      <c r="K2351" s="1265"/>
      <c r="L2351" s="1265"/>
      <c r="M2351" s="1265"/>
      <c r="N2351" s="1265"/>
      <c r="O2351" s="1266"/>
    </row>
    <row r="2352" spans="1:16" ht="42.75" customHeight="1" thickBot="1">
      <c r="A2352" s="1084"/>
      <c r="B2352" s="49" t="s">
        <v>79</v>
      </c>
      <c r="C2352" s="1282" t="s">
        <v>27</v>
      </c>
      <c r="D2352" s="1283"/>
      <c r="E2352" s="1283"/>
      <c r="F2352" s="1284"/>
      <c r="G2352" s="487" t="s">
        <v>186</v>
      </c>
      <c r="H2352" s="1285">
        <f>VLOOKUP($A2341,'Class-9'!$B$9:$EX$108,10,0)</f>
        <v>0</v>
      </c>
      <c r="I2352" s="1285"/>
      <c r="J2352" s="1285"/>
      <c r="K2352" s="1285"/>
      <c r="L2352" s="1285"/>
      <c r="M2352" s="1285"/>
      <c r="N2352" s="1285"/>
      <c r="O2352" s="1286"/>
    </row>
    <row r="2353" spans="1:15" ht="42.75" customHeight="1">
      <c r="A2353" s="1084"/>
      <c r="B2353" s="60" t="s">
        <v>79</v>
      </c>
      <c r="C2353" s="1287" t="s">
        <v>60</v>
      </c>
      <c r="D2353" s="1288"/>
      <c r="E2353" s="1267" t="s">
        <v>83</v>
      </c>
      <c r="F2353" s="1267" t="s">
        <v>84</v>
      </c>
      <c r="G2353" s="1274" t="s">
        <v>33</v>
      </c>
      <c r="H2353" s="1276" t="s">
        <v>61</v>
      </c>
      <c r="I2353" s="1276"/>
      <c r="J2353" s="1277"/>
      <c r="K2353" s="1278" t="s">
        <v>100</v>
      </c>
      <c r="L2353" s="1279"/>
      <c r="M2353" s="1280"/>
      <c r="N2353" s="1267" t="s">
        <v>91</v>
      </c>
      <c r="O2353" s="1269" t="s">
        <v>209</v>
      </c>
    </row>
    <row r="2354" spans="1:15" ht="42.75" customHeight="1">
      <c r="A2354" s="1084"/>
      <c r="B2354" s="60"/>
      <c r="C2354" s="1289"/>
      <c r="D2354" s="1290"/>
      <c r="E2354" s="1268"/>
      <c r="F2354" s="1268"/>
      <c r="G2354" s="1275"/>
      <c r="H2354" s="479" t="s">
        <v>32</v>
      </c>
      <c r="I2354" s="480" t="s">
        <v>199</v>
      </c>
      <c r="J2354" s="481" t="s">
        <v>33</v>
      </c>
      <c r="K2354" s="479" t="s">
        <v>32</v>
      </c>
      <c r="L2354" s="480" t="s">
        <v>199</v>
      </c>
      <c r="M2354" s="481" t="s">
        <v>33</v>
      </c>
      <c r="N2354" s="1268"/>
      <c r="O2354" s="1270"/>
    </row>
    <row r="2355" spans="1:15" ht="42.75" customHeight="1" thickBot="1">
      <c r="A2355" s="1084"/>
      <c r="B2355" s="60" t="s">
        <v>79</v>
      </c>
      <c r="C2355" s="1272" t="s">
        <v>62</v>
      </c>
      <c r="D2355" s="1273"/>
      <c r="E2355" s="346">
        <f>'Class-9'!$L$7</f>
        <v>20</v>
      </c>
      <c r="F2355" s="346">
        <f>'Class-9'!$M$7</f>
        <v>20</v>
      </c>
      <c r="G2355" s="348">
        <f>SUM(E2355:F2355)</f>
        <v>40</v>
      </c>
      <c r="H2355" s="346">
        <f>'Class-9'!$O$7</f>
        <v>48</v>
      </c>
      <c r="I2355" s="346">
        <f>'Class-9'!$P$7</f>
        <v>12</v>
      </c>
      <c r="J2355" s="348">
        <f>SUM(H2355:I2355)</f>
        <v>60</v>
      </c>
      <c r="K2355" s="346">
        <f>'Class-9'!$R$7</f>
        <v>80</v>
      </c>
      <c r="L2355" s="346">
        <f>'Class-9'!$S$7</f>
        <v>20</v>
      </c>
      <c r="M2355" s="348">
        <f>SUM(K2355:L2355)</f>
        <v>100</v>
      </c>
      <c r="N2355" s="191">
        <f>SUM(G2355,J2355,M2355)</f>
        <v>200</v>
      </c>
      <c r="O2355" s="1271"/>
    </row>
    <row r="2356" spans="1:15" ht="42.75" customHeight="1">
      <c r="A2356" s="1084"/>
      <c r="B2356" s="60" t="s">
        <v>79</v>
      </c>
      <c r="C2356" s="1141" t="str">
        <f>'Class-9'!$L$3</f>
        <v>HINDI</v>
      </c>
      <c r="D2356" s="1142"/>
      <c r="E2356" s="493">
        <f>IF($J2344="TC",0,IF($J2344="Nso",0,VLOOKUP($A2341,'Class-9'!$B$9:$EX$108,11,0)))</f>
        <v>0</v>
      </c>
      <c r="F2356" s="493">
        <f>IF($J2344="TC",0,IF($J2344="Nso",0,VLOOKUP($A2341,'Class-9'!$B$9:$EX$108,12,0)))</f>
        <v>0</v>
      </c>
      <c r="G2356" s="494">
        <f>E2356+F2356</f>
        <v>0</v>
      </c>
      <c r="H2356" s="493">
        <f>IF($J2344="TC",0,IF($J2344="Nso",0,VLOOKUP($A2341,'Class-9'!$B$9:$EX$108,14,0)))</f>
        <v>0</v>
      </c>
      <c r="I2356" s="493">
        <f>IF($J2344="TC",0,IF($J2344="Nso",0,VLOOKUP($A2341,'Class-9'!$B$9:$EX$108,15,0)))</f>
        <v>0</v>
      </c>
      <c r="J2356" s="494">
        <f>H2356+I2356</f>
        <v>0</v>
      </c>
      <c r="K2356" s="493">
        <f>IF($J2344="TC",0,IF($J2344="Nso",0,VLOOKUP($A2341,'Class-9'!$B$9:$EX$108,17,0)))</f>
        <v>0</v>
      </c>
      <c r="L2356" s="493">
        <f>IF($J2344="Nso",0,VLOOKUP($A2341,'Class-9'!$B$9:$EX$108,18,0))</f>
        <v>0</v>
      </c>
      <c r="M2356" s="494">
        <f>K2356+L2356</f>
        <v>0</v>
      </c>
      <c r="N2356" s="493">
        <f>G2356+J2356+M2356</f>
        <v>0</v>
      </c>
      <c r="O2356" s="495" t="str">
        <f>IF($J2344="TC",0,IF($J2344="Nso",0,VLOOKUP($A2341,'Class-9'!$B$9:$EX$108,24,0)))</f>
        <v/>
      </c>
    </row>
    <row r="2357" spans="1:15" ht="42.75" customHeight="1">
      <c r="A2357" s="1084"/>
      <c r="B2357" s="60" t="s">
        <v>79</v>
      </c>
      <c r="C2357" s="1143" t="str">
        <f>'Class-9'!$Z$3</f>
        <v>ENGLISH</v>
      </c>
      <c r="D2357" s="1144"/>
      <c r="E2357" s="493">
        <f>IF($J2344="TC",0,IF($J2344="Nso",0,VLOOKUP($A2341,'Class-9'!$B$9:$EX$108,25,0)))</f>
        <v>0</v>
      </c>
      <c r="F2357" s="493">
        <f>IF($J2344="TC",0,IF($J2344="Nso",0,VLOOKUP($A2341,'Class-9'!$B$9:$EX$108,26,0)))</f>
        <v>0</v>
      </c>
      <c r="G2357" s="496">
        <f t="shared" ref="G2357:G2361" si="240">E2357+F2357</f>
        <v>0</v>
      </c>
      <c r="H2357" s="497">
        <f>IF($J2344="TC",0,IF($J2344="Nso",0,VLOOKUP($A2341,'Class-9'!$B$9:$EX$108,28,0)))</f>
        <v>0</v>
      </c>
      <c r="I2357" s="493">
        <f>IF($J2344="TC",0,IF($J2344="Nso",0,VLOOKUP($A2341,'Class-9'!$B$9:$EX$108,29,0)))</f>
        <v>0</v>
      </c>
      <c r="J2357" s="496">
        <f t="shared" ref="J2357:J2361" si="241">H2357+I2357</f>
        <v>0</v>
      </c>
      <c r="K2357" s="493">
        <f>IF($J2344="TC",0,IF($J2344="Nso",0,VLOOKUP($A2341,'Class-9'!$B$9:$EX$108,31,0)))</f>
        <v>0</v>
      </c>
      <c r="L2357" s="493">
        <f>IF($J2344="Nso",0,VLOOKUP($A2341,'Class-9'!$B$9:$EX$108,32,0))</f>
        <v>0</v>
      </c>
      <c r="M2357" s="496">
        <f t="shared" ref="M2357:M2361" si="242">K2357+L2357</f>
        <v>0</v>
      </c>
      <c r="N2357" s="493">
        <f t="shared" ref="N2357:N2361" si="243">G2357+J2357+M2357</f>
        <v>0</v>
      </c>
      <c r="O2357" s="495" t="str">
        <f>IF($J2344="TC",0,IF($J2344="Nso",0,VLOOKUP($A2341,'Class-9'!$B$9:$EX$108,38,0)))</f>
        <v/>
      </c>
    </row>
    <row r="2358" spans="1:15" ht="42.75" customHeight="1">
      <c r="A2358" s="1084"/>
      <c r="B2358" s="60" t="s">
        <v>79</v>
      </c>
      <c r="C2358" s="1143" t="str">
        <f>'Class-9'!$AN$3</f>
        <v>SANSKRIT</v>
      </c>
      <c r="D2358" s="1144"/>
      <c r="E2358" s="493">
        <f>IF($J2344="TC",0,IF($J2344="Nso",0,VLOOKUP($A2341,'Class-9'!$B$9:$EX$108,39,0)))</f>
        <v>0</v>
      </c>
      <c r="F2358" s="493">
        <f>IF($J2344="TC",0,IF($J2344="TC",0,IF($J2344="Nso",0,VLOOKUP($A2341,'Class-9'!$B$9:$EX$108,40,0))))</f>
        <v>0</v>
      </c>
      <c r="G2358" s="496">
        <f t="shared" si="240"/>
        <v>0</v>
      </c>
      <c r="H2358" s="497">
        <f>IF($J2344="TC",0,IF($J2344="Nso",0,VLOOKUP($A2341,'Class-9'!$B$9:$EX$108,42,0)))</f>
        <v>0</v>
      </c>
      <c r="I2358" s="493">
        <f>IF($J2344="TC",0,IF($J2344="Nso",0,VLOOKUP($A2341,'Class-9'!$B$9:$EX$108,43,0)))</f>
        <v>0</v>
      </c>
      <c r="J2358" s="496">
        <f t="shared" si="241"/>
        <v>0</v>
      </c>
      <c r="K2358" s="493">
        <f>IF($J2344="TC",0,IF($J2344="Nso",0,VLOOKUP($A2341,'Class-9'!$B$9:$EX$108,45,0)))</f>
        <v>0</v>
      </c>
      <c r="L2358" s="493">
        <f>IF($J2344="Nso",0,VLOOKUP($A2341,'Class-9'!$B$9:$EX$108,46,0))</f>
        <v>0</v>
      </c>
      <c r="M2358" s="496">
        <f t="shared" si="242"/>
        <v>0</v>
      </c>
      <c r="N2358" s="493">
        <f t="shared" si="243"/>
        <v>0</v>
      </c>
      <c r="O2358" s="495" t="str">
        <f>IF($J2344="TC",0,IF($J2344="Nso",0,VLOOKUP($A2341,'Class-9'!$B$9:$EX$108,52,0)))</f>
        <v/>
      </c>
    </row>
    <row r="2359" spans="1:15" ht="42.75" customHeight="1">
      <c r="A2359" s="1084"/>
      <c r="B2359" s="60" t="s">
        <v>79</v>
      </c>
      <c r="C2359" s="1143" t="str">
        <f>'Class-9'!$BB$3</f>
        <v>SCIENCE</v>
      </c>
      <c r="D2359" s="1144"/>
      <c r="E2359" s="493">
        <f>IF($J2344="TC",0,IF($J2344="Nso",0,VLOOKUP($A2341,'Class-9'!$B$9:$EX$108,53,0)))</f>
        <v>0</v>
      </c>
      <c r="F2359" s="493">
        <f>IF($J2344="TC",0,IF($J2344="Nso",0,VLOOKUP($A2341,'Class-9'!$B$9:$EX$108,54,0)))</f>
        <v>0</v>
      </c>
      <c r="G2359" s="496">
        <f t="shared" si="240"/>
        <v>0</v>
      </c>
      <c r="H2359" s="497">
        <f>IF($J2344="TC",0,IF($J2344="Nso",0,VLOOKUP($A2341,'Class-9'!$B$9:$EX$108,56,0)))</f>
        <v>0</v>
      </c>
      <c r="I2359" s="493">
        <f>IF($J2344="TC",0,IF($J2344="Nso",0,VLOOKUP($A2341,'Class-9'!$B$9:$EX$108,57,0)))</f>
        <v>0</v>
      </c>
      <c r="J2359" s="496">
        <f t="shared" si="241"/>
        <v>0</v>
      </c>
      <c r="K2359" s="493">
        <f>IF($J2344="TC",0,IF($J2344="Nso",0,VLOOKUP($A2341,'Class-9'!$B$9:$EX$108,59,0)))</f>
        <v>0</v>
      </c>
      <c r="L2359" s="493">
        <f>IF($J2344="Nso",0,VLOOKUP($A2341,'Class-9'!$B$9:$EX$108,60,0))</f>
        <v>0</v>
      </c>
      <c r="M2359" s="496">
        <f t="shared" si="242"/>
        <v>0</v>
      </c>
      <c r="N2359" s="493">
        <f t="shared" si="243"/>
        <v>0</v>
      </c>
      <c r="O2359" s="495" t="str">
        <f>IF($J2344="TC",0,IF($J2344="Nso",0,VLOOKUP($A2341,'Class-9'!$B$9:$EX$108,66,0)))</f>
        <v/>
      </c>
    </row>
    <row r="2360" spans="1:15" ht="42.75" customHeight="1">
      <c r="A2360" s="1084"/>
      <c r="B2360" s="60" t="s">
        <v>79</v>
      </c>
      <c r="C2360" s="1143" t="str">
        <f>'Class-9'!$BP$3</f>
        <v>MATHEMATICS</v>
      </c>
      <c r="D2360" s="1144"/>
      <c r="E2360" s="493">
        <f>IF($J2344="TC",0,IF($J2344="Nso",0,VLOOKUP($A2341,'Class-9'!$B$9:$EX$108,67,0)))</f>
        <v>0</v>
      </c>
      <c r="F2360" s="493">
        <f>IF($J2344="TC",0,IF($J2344="Nso",0,VLOOKUP($A2341,'Class-9'!$B$9:$EX$108,68,0)))</f>
        <v>0</v>
      </c>
      <c r="G2360" s="496">
        <f t="shared" si="240"/>
        <v>0</v>
      </c>
      <c r="H2360" s="497">
        <f>IF($J2344="TC",0,IF($J2344="Nso",0,VLOOKUP($A2341,'Class-9'!$B$9:$EX$108,70,0)))</f>
        <v>0</v>
      </c>
      <c r="I2360" s="493">
        <f>IF($J2344="TC",0,IF($J2344="Nso",0,VLOOKUP($A2341,'Class-9'!$B$9:$EX$108,71,0)))</f>
        <v>0</v>
      </c>
      <c r="J2360" s="496">
        <f t="shared" si="241"/>
        <v>0</v>
      </c>
      <c r="K2360" s="493">
        <f>IF($J2344="TC",0,IF($J2344="Nso",0,VLOOKUP($A2341,'Class-9'!$B$9:$EX$108,73,0)))</f>
        <v>0</v>
      </c>
      <c r="L2360" s="493">
        <f>IF($J2344="Nso",0,VLOOKUP($A2341,'Class-9'!$B$9:$EX$108,74,0))</f>
        <v>0</v>
      </c>
      <c r="M2360" s="496">
        <f t="shared" si="242"/>
        <v>0</v>
      </c>
      <c r="N2360" s="493">
        <f t="shared" si="243"/>
        <v>0</v>
      </c>
      <c r="O2360" s="495" t="str">
        <f>IF($J2344="TC",0,IF($J2344="Nso",0,VLOOKUP($A2341,'Class-9'!$B$9:$EX$108,80,0)))</f>
        <v/>
      </c>
    </row>
    <row r="2361" spans="1:15" ht="42.75" customHeight="1" thickBot="1">
      <c r="A2361" s="1084"/>
      <c r="B2361" s="60" t="s">
        <v>79</v>
      </c>
      <c r="C2361" s="1117" t="str">
        <f>'Class-9'!$CD$3</f>
        <v>SOCIAL SCIENCE</v>
      </c>
      <c r="D2361" s="1118"/>
      <c r="E2361" s="493">
        <f>IF($J2344="TC",0,IF($J2344="Nso",0,VLOOKUP($A2341,'Class-9'!$B$9:$EX$108,81,0)))</f>
        <v>0</v>
      </c>
      <c r="F2361" s="493">
        <f>IF($J2344="TC",0,IF($J2344="Nso",0,VLOOKUP($A2341,'Class-9'!$B$9:$EX$108,82,0)))</f>
        <v>0</v>
      </c>
      <c r="G2361" s="498">
        <f t="shared" si="240"/>
        <v>0</v>
      </c>
      <c r="H2361" s="499">
        <f>IF($J2344="TC",0,IF($J2344="Nso",0,VLOOKUP($A2341,'Class-9'!$B$9:$EX$108,84,0)))</f>
        <v>0</v>
      </c>
      <c r="I2361" s="493">
        <f>IF($J2344="TC",0,IF($J2344="Nso",0,VLOOKUP($A2341,'Class-9'!$B$9:$EX$108,85,0)))</f>
        <v>0</v>
      </c>
      <c r="J2361" s="498">
        <f t="shared" si="241"/>
        <v>0</v>
      </c>
      <c r="K2361" s="493">
        <f>IF($J2344="TC",0,IF($J2344="Nso",0,VLOOKUP($A2341,'Class-9'!$B$9:$EX$108,87,0)))</f>
        <v>0</v>
      </c>
      <c r="L2361" s="493">
        <f>IF($J2344="Nso",0,VLOOKUP($A2341,'Class-9'!$B$9:$EX$108,88,0))</f>
        <v>0</v>
      </c>
      <c r="M2361" s="498">
        <f t="shared" si="242"/>
        <v>0</v>
      </c>
      <c r="N2361" s="493">
        <f t="shared" si="243"/>
        <v>0</v>
      </c>
      <c r="O2361" s="495" t="str">
        <f>IF($J2344="TC",0,IF($J2344="Nso",0,VLOOKUP($A2341,'Class-9'!$B$9:$EX$108,94,0)))</f>
        <v/>
      </c>
    </row>
    <row r="2362" spans="1:15" ht="36" customHeight="1">
      <c r="A2362" s="1084"/>
      <c r="B2362" s="60" t="s">
        <v>79</v>
      </c>
      <c r="C2362" s="1119" t="s">
        <v>92</v>
      </c>
      <c r="D2362" s="1120"/>
      <c r="E2362" s="1121"/>
      <c r="F2362" s="1125" t="s">
        <v>93</v>
      </c>
      <c r="G2362" s="1126"/>
      <c r="H2362" s="1127" t="s">
        <v>94</v>
      </c>
      <c r="I2362" s="1128"/>
      <c r="J2362" s="1129" t="s">
        <v>47</v>
      </c>
      <c r="K2362" s="1130"/>
      <c r="L2362" s="350" t="s">
        <v>114</v>
      </c>
      <c r="M2362" s="1131" t="s">
        <v>45</v>
      </c>
      <c r="N2362" s="1132"/>
      <c r="O2362" s="61" t="s">
        <v>49</v>
      </c>
    </row>
    <row r="2363" spans="1:15" ht="36" customHeight="1" thickBot="1">
      <c r="A2363" s="1084"/>
      <c r="B2363" s="60" t="s">
        <v>79</v>
      </c>
      <c r="C2363" s="1122"/>
      <c r="D2363" s="1123"/>
      <c r="E2363" s="1124"/>
      <c r="F2363" s="1133">
        <f>IF($J2344="TC",0,IF($J2344="Nso",0,VLOOKUP($A2341,'Class-9'!$B$9:$EX$108,146,0)))</f>
        <v>0</v>
      </c>
      <c r="G2363" s="1134"/>
      <c r="H2363" s="1133">
        <f>IF($J2344="TC",0,IF($J2344="Nso",0,VLOOKUP($A2341,'Class-9'!$B$9:$EX$108,147,0)))</f>
        <v>0</v>
      </c>
      <c r="I2363" s="1134"/>
      <c r="J2363" s="1135">
        <f>IF($J2344="TC",0,IF($J2344="Nso",0,VLOOKUP($A2341,'Class-9'!$B$9:$EX$108,148,0)))</f>
        <v>0</v>
      </c>
      <c r="K2363" s="1136"/>
      <c r="L2363" s="349" t="str">
        <f>IF($J2344="TC",0,IF($J2344="Nso",0,VLOOKUP($A2341,'Class-9'!$B$9:$EX$108,149,0)))</f>
        <v/>
      </c>
      <c r="M2363" s="1137" t="str">
        <f>IF($J2344="TC","TC",IF($J2344="Nso","NSO",VLOOKUP($A2341,'Class-9'!$B$9:$EX$108,150,0)))</f>
        <v/>
      </c>
      <c r="N2363" s="1138"/>
      <c r="O2363" s="123" t="str">
        <f>IF($J2344="Nso",0,VLOOKUP($A2341,'Class-9'!$B$9:$EX$108,152,0))</f>
        <v/>
      </c>
    </row>
    <row r="2364" spans="1:15" ht="36" customHeight="1">
      <c r="A2364" s="1084"/>
      <c r="B2364" s="60" t="s">
        <v>79</v>
      </c>
      <c r="C2364" s="1186" t="s">
        <v>65</v>
      </c>
      <c r="D2364" s="1187"/>
      <c r="E2364" s="1187"/>
      <c r="F2364" s="1187"/>
      <c r="G2364" s="1187"/>
      <c r="H2364" s="1188"/>
      <c r="I2364" s="1189" t="s">
        <v>66</v>
      </c>
      <c r="J2364" s="1190"/>
      <c r="K2364" s="1190"/>
      <c r="L2364" s="124">
        <f>VLOOKUP($A2341,'Class-9'!$B$9:$EX$108,143,0)</f>
        <v>0</v>
      </c>
      <c r="M2364" s="1191" t="s">
        <v>126</v>
      </c>
      <c r="N2364" s="1192"/>
      <c r="O2364" s="1193"/>
    </row>
    <row r="2365" spans="1:15" ht="36" customHeight="1" thickBot="1">
      <c r="A2365" s="1084"/>
      <c r="B2365" s="60" t="s">
        <v>79</v>
      </c>
      <c r="C2365" s="1194" t="s">
        <v>60</v>
      </c>
      <c r="D2365" s="1195"/>
      <c r="E2365" s="1195"/>
      <c r="F2365" s="1196" t="s">
        <v>197</v>
      </c>
      <c r="G2365" s="1196"/>
      <c r="H2365" s="351" t="s">
        <v>53</v>
      </c>
      <c r="I2365" s="1197" t="s">
        <v>67</v>
      </c>
      <c r="J2365" s="1198"/>
      <c r="K2365" s="1198"/>
      <c r="L2365" s="174">
        <f>VLOOKUP($A2341,'Class-9'!$B$9:$EX$108,144,0)</f>
        <v>0</v>
      </c>
      <c r="M2365" s="1199" t="str">
        <f>IF($J2344="TC",0,IF($J2344="Nso",0,VLOOKUP($A2341,'Class-9'!$B$9:$EX$108,145,0)))</f>
        <v/>
      </c>
      <c r="N2365" s="1200"/>
      <c r="O2365" s="1201"/>
    </row>
    <row r="2366" spans="1:15" ht="36" customHeight="1">
      <c r="A2366" s="1084"/>
      <c r="B2366" s="60" t="s">
        <v>79</v>
      </c>
      <c r="C2366" s="1194"/>
      <c r="D2366" s="1195"/>
      <c r="E2366" s="1195"/>
      <c r="F2366" s="1196"/>
      <c r="G2366" s="1196"/>
      <c r="H2366" s="490" t="s">
        <v>203</v>
      </c>
      <c r="I2366" s="1202" t="s">
        <v>68</v>
      </c>
      <c r="J2366" s="1203"/>
      <c r="K2366" s="1203"/>
      <c r="L2366" s="1204">
        <f>IF($J2344="TC","Transferred",IF($J2344="Nso","NameSeparated",VLOOKUP($A2341,'Class-9'!$B$9:$EX$108,153,0)))</f>
        <v>0</v>
      </c>
      <c r="M2366" s="1204"/>
      <c r="N2366" s="1204"/>
      <c r="O2366" s="1205"/>
    </row>
    <row r="2367" spans="1:15" s="489" customFormat="1" ht="28.5" customHeight="1">
      <c r="A2367" s="1084"/>
      <c r="B2367" s="488" t="s">
        <v>79</v>
      </c>
      <c r="C2367" s="1242" t="str">
        <f>'Class-9'!$CR$3</f>
        <v>Foundation Of Information Tech.</v>
      </c>
      <c r="D2367" s="1243"/>
      <c r="E2367" s="1244"/>
      <c r="F2367" s="1245" t="str">
        <f>IF($J2344="TC",0,IF($J2344="Nso",0,VLOOKUP($A2341,'Class-9'!$B$9:$GA$108,170,0)))</f>
        <v>0/200</v>
      </c>
      <c r="G2367" s="1245"/>
      <c r="H2367" s="491">
        <f>IF($J2344="TC",0,IF($J2344="Nso",0,VLOOKUP($A2341,'Class-9'!$B$9:$GA$108,106,0)))</f>
        <v>0</v>
      </c>
      <c r="I2367" s="1170" t="s">
        <v>81</v>
      </c>
      <c r="J2367" s="1171"/>
      <c r="K2367" s="1171"/>
      <c r="L2367" s="1172">
        <f>'Class-9'!$T$2</f>
        <v>44676</v>
      </c>
      <c r="M2367" s="1173"/>
      <c r="N2367" s="1173"/>
      <c r="O2367" s="1174"/>
    </row>
    <row r="2368" spans="1:15" s="489" customFormat="1" ht="28.5" customHeight="1">
      <c r="A2368" s="1084"/>
      <c r="B2368" s="488" t="s">
        <v>79</v>
      </c>
      <c r="C2368" s="1175" t="str">
        <f>'Class-9'!$DD$3</f>
        <v>Health &amp; Phy. Edu.</v>
      </c>
      <c r="D2368" s="1169"/>
      <c r="E2368" s="1169"/>
      <c r="F2368" s="1263" t="str">
        <f>IF($J2344="TC",0,IF($J2344="Nso",0,VLOOKUP($A2341,'Class-9'!$B$9:$GA$108,174,0)))</f>
        <v>0/200</v>
      </c>
      <c r="G2368" s="1264"/>
      <c r="H2368" s="491">
        <f>IF($J2344="TC",0,IF($J2344="Nso",0,VLOOKUP($A2341,'Class-9'!$B$9:$GA$108,118,0)))</f>
        <v>0</v>
      </c>
      <c r="I2368" s="1178"/>
      <c r="J2368" s="1179"/>
      <c r="K2368" s="1179"/>
      <c r="L2368" s="1179"/>
      <c r="M2368" s="1179"/>
      <c r="N2368" s="1179"/>
      <c r="O2368" s="1180"/>
    </row>
    <row r="2369" spans="1:16" s="489" customFormat="1" ht="28.5" customHeight="1">
      <c r="A2369" s="1084"/>
      <c r="B2369" s="488" t="s">
        <v>79</v>
      </c>
      <c r="C2369" s="1184" t="str">
        <f>'Class-9'!$DP$3</f>
        <v>S.U.P.W.</v>
      </c>
      <c r="D2369" s="1185"/>
      <c r="E2369" s="1185"/>
      <c r="F2369" s="1263" t="str">
        <f>IF($J2344="TC",0,IF($J2344="Nso",0,VLOOKUP($A2341,'Class-9'!$B$9:$GA$108,178,0)))</f>
        <v>0/100</v>
      </c>
      <c r="G2369" s="1264"/>
      <c r="H2369" s="491">
        <f>IF($J2344="TC",0,IF($J2344="Nso",0,VLOOKUP($A2341,'Class-9'!$B$9:$GA$108,124,0)))</f>
        <v>0</v>
      </c>
      <c r="I2369" s="1181"/>
      <c r="J2369" s="1182"/>
      <c r="K2369" s="1182"/>
      <c r="L2369" s="1182"/>
      <c r="M2369" s="1182"/>
      <c r="N2369" s="1182"/>
      <c r="O2369" s="1183"/>
    </row>
    <row r="2370" spans="1:16" s="489" customFormat="1" ht="28.5" customHeight="1">
      <c r="A2370" s="1084"/>
      <c r="B2370" s="488"/>
      <c r="C2370" s="1184" t="str">
        <f>'Class-9'!$DV$3</f>
        <v>ART EDUCATION</v>
      </c>
      <c r="D2370" s="1185"/>
      <c r="E2370" s="1185"/>
      <c r="F2370" s="1263" t="str">
        <f>IF($J2343="TC",0,IF($J2343="Nso",0,VLOOKUP($A2341,'Class-9'!$B$9:$GA$108,182,0)))</f>
        <v>0/100</v>
      </c>
      <c r="G2370" s="1264"/>
      <c r="H2370" s="491">
        <f>IF($J2343="TC",0,IF($J2343="Nso",0,VLOOKUP($A2341,'Class-9'!$B$9:$GA$108,130,0)))</f>
        <v>0</v>
      </c>
      <c r="I2370" s="1237" t="s">
        <v>95</v>
      </c>
      <c r="J2370" s="1221"/>
      <c r="K2370" s="1221"/>
      <c r="L2370" s="1221"/>
      <c r="M2370" s="1221"/>
      <c r="N2370" s="1221"/>
      <c r="O2370" s="1222"/>
    </row>
    <row r="2371" spans="1:16" s="489" customFormat="1" ht="28.5" customHeight="1" thickBot="1">
      <c r="A2371" s="1084"/>
      <c r="B2371" s="488" t="s">
        <v>79</v>
      </c>
      <c r="C2371" s="1238" t="str">
        <f>'Class-9'!$EB$3</f>
        <v>H &amp; C RAJ</v>
      </c>
      <c r="D2371" s="1239"/>
      <c r="E2371" s="1239"/>
      <c r="F2371" s="1251" t="str">
        <f>IF($J2344="TC",0,IF($J2344="Nso",0,VLOOKUP($A2341,'Class-9'!$B$9:$GZ$108,186,0)))</f>
        <v>0/200</v>
      </c>
      <c r="G2371" s="1252"/>
      <c r="H2371" s="492">
        <f>IF($J2344="TC",0,IF($J2344="Nso",0,VLOOKUP($A2341,'Class-9'!$B$9:$GAZ$108,142,0)))</f>
        <v>0</v>
      </c>
      <c r="I2371" s="1237" t="s">
        <v>74</v>
      </c>
      <c r="J2371" s="1221"/>
      <c r="K2371" s="1221"/>
      <c r="L2371" s="1221"/>
      <c r="M2371" s="1221"/>
      <c r="N2371" s="1221"/>
      <c r="O2371" s="1222"/>
    </row>
    <row r="2372" spans="1:16" ht="28.5" customHeight="1">
      <c r="A2372" s="1084"/>
      <c r="B2372" s="49" t="s">
        <v>79</v>
      </c>
      <c r="C2372" s="1209" t="s">
        <v>205</v>
      </c>
      <c r="D2372" s="1210"/>
      <c r="E2372" s="1211"/>
      <c r="F2372" s="1253" t="s">
        <v>206</v>
      </c>
      <c r="G2372" s="1254"/>
      <c r="H2372" s="500" t="s">
        <v>34</v>
      </c>
      <c r="I2372" s="1220" t="s">
        <v>75</v>
      </c>
      <c r="J2372" s="1221"/>
      <c r="K2372" s="1221"/>
      <c r="L2372" s="1221"/>
      <c r="M2372" s="1221"/>
      <c r="N2372" s="1221"/>
      <c r="O2372" s="1222"/>
    </row>
    <row r="2373" spans="1:16" ht="28.5" customHeight="1">
      <c r="A2373" s="1084"/>
      <c r="B2373" s="49" t="s">
        <v>79</v>
      </c>
      <c r="C2373" s="1212"/>
      <c r="D2373" s="1213"/>
      <c r="E2373" s="1214"/>
      <c r="F2373" s="1246" t="s">
        <v>207</v>
      </c>
      <c r="G2373" s="1247"/>
      <c r="H2373" s="501" t="s">
        <v>204</v>
      </c>
      <c r="I2373" s="1225" t="s">
        <v>76</v>
      </c>
      <c r="J2373" s="1226"/>
      <c r="K2373" s="1226"/>
      <c r="L2373" s="1226"/>
      <c r="M2373" s="1226"/>
      <c r="N2373" s="1226"/>
      <c r="O2373" s="1227"/>
    </row>
    <row r="2374" spans="1:16" ht="28.5" customHeight="1">
      <c r="A2374" s="1084"/>
      <c r="B2374" s="49" t="s">
        <v>79</v>
      </c>
      <c r="C2374" s="1212"/>
      <c r="D2374" s="1213"/>
      <c r="E2374" s="1214"/>
      <c r="F2374" s="1246" t="s">
        <v>211</v>
      </c>
      <c r="G2374" s="1247"/>
      <c r="H2374" s="501" t="s">
        <v>69</v>
      </c>
      <c r="I2374" s="1228"/>
      <c r="J2374" s="1229"/>
      <c r="K2374" s="1229"/>
      <c r="L2374" s="1229"/>
      <c r="M2374" s="1229"/>
      <c r="N2374" s="1229"/>
      <c r="O2374" s="1230"/>
    </row>
    <row r="2375" spans="1:16" ht="28.5" customHeight="1">
      <c r="A2375" s="1084"/>
      <c r="B2375" s="49" t="s">
        <v>79</v>
      </c>
      <c r="C2375" s="1212"/>
      <c r="D2375" s="1213"/>
      <c r="E2375" s="1214"/>
      <c r="F2375" s="1246" t="s">
        <v>212</v>
      </c>
      <c r="G2375" s="1247"/>
      <c r="H2375" s="501" t="s">
        <v>70</v>
      </c>
      <c r="I2375" s="1228"/>
      <c r="J2375" s="1229"/>
      <c r="K2375" s="1229"/>
      <c r="L2375" s="1229"/>
      <c r="M2375" s="1229"/>
      <c r="N2375" s="1229"/>
      <c r="O2375" s="1230"/>
    </row>
    <row r="2376" spans="1:16" ht="28.5" customHeight="1">
      <c r="A2376" s="1084"/>
      <c r="B2376" s="49" t="s">
        <v>79</v>
      </c>
      <c r="C2376" s="1212"/>
      <c r="D2376" s="1213"/>
      <c r="E2376" s="1214"/>
      <c r="F2376" s="1246" t="s">
        <v>125</v>
      </c>
      <c r="G2376" s="1247"/>
      <c r="H2376" s="501" t="s">
        <v>72</v>
      </c>
      <c r="I2376" s="1231" t="s">
        <v>96</v>
      </c>
      <c r="J2376" s="1232"/>
      <c r="K2376" s="1232"/>
      <c r="L2376" s="1232"/>
      <c r="M2376" s="1232"/>
      <c r="N2376" s="1232"/>
      <c r="O2376" s="1233"/>
    </row>
    <row r="2377" spans="1:16" ht="28.5" customHeight="1" thickBot="1">
      <c r="A2377" s="1084"/>
      <c r="B2377" s="62" t="s">
        <v>79</v>
      </c>
      <c r="C2377" s="1215"/>
      <c r="D2377" s="1216"/>
      <c r="E2377" s="1217"/>
      <c r="F2377" s="1248" t="s">
        <v>208</v>
      </c>
      <c r="G2377" s="1249"/>
      <c r="H2377" s="502" t="s">
        <v>71</v>
      </c>
      <c r="I2377" s="1234"/>
      <c r="J2377" s="1235"/>
      <c r="K2377" s="1235"/>
      <c r="L2377" s="1235"/>
      <c r="M2377" s="1235"/>
      <c r="N2377" s="1235"/>
      <c r="O2377" s="1236"/>
    </row>
    <row r="2378" spans="1:16" ht="117.75" customHeight="1" thickTop="1">
      <c r="A2378" s="1250"/>
      <c r="B2378" s="1250"/>
      <c r="C2378" s="1250"/>
      <c r="D2378" s="1250"/>
      <c r="E2378" s="1250"/>
      <c r="F2378" s="1250"/>
      <c r="G2378" s="1250"/>
      <c r="H2378" s="1250"/>
      <c r="I2378" s="1250"/>
      <c r="J2378" s="1250"/>
      <c r="K2378" s="1250"/>
      <c r="L2378" s="1250"/>
      <c r="M2378" s="1250"/>
      <c r="N2378" s="1250"/>
      <c r="O2378" s="1250"/>
    </row>
    <row r="2379" spans="1:16">
      <c r="B2379" s="505"/>
      <c r="C2379" s="506"/>
      <c r="D2379" s="506"/>
      <c r="E2379" s="506"/>
      <c r="F2379" s="506"/>
      <c r="G2379" s="506"/>
      <c r="H2379" s="506"/>
      <c r="I2379" s="506"/>
      <c r="J2379" s="506"/>
      <c r="K2379" s="506"/>
      <c r="L2379" s="506"/>
      <c r="M2379" s="506"/>
      <c r="N2379" s="506"/>
      <c r="O2379" s="506"/>
    </row>
    <row r="2380" spans="1:16" ht="24.75" customHeight="1" thickBot="1">
      <c r="A2380" s="504">
        <f>A2341+1</f>
        <v>62</v>
      </c>
      <c r="B2380" s="1083" t="s">
        <v>56</v>
      </c>
      <c r="C2380" s="1083"/>
      <c r="D2380" s="1083"/>
      <c r="E2380" s="1083"/>
      <c r="F2380" s="1083"/>
      <c r="G2380" s="1083"/>
      <c r="H2380" s="1083"/>
      <c r="I2380" s="1083"/>
      <c r="J2380" s="1083"/>
      <c r="K2380" s="1083"/>
      <c r="L2380" s="1083"/>
      <c r="M2380" s="1083"/>
      <c r="N2380" s="1083"/>
      <c r="O2380" s="1083"/>
    </row>
    <row r="2381" spans="1:16" ht="68.25" customHeight="1" thickTop="1">
      <c r="A2381" s="1084"/>
      <c r="B2381" s="1085"/>
      <c r="C2381" s="1086"/>
      <c r="D2381" s="1089" t="str">
        <f>Master!$E$8</f>
        <v>Govt. Sr. Secondary School Raimalwada</v>
      </c>
      <c r="E2381" s="1090"/>
      <c r="F2381" s="1090"/>
      <c r="G2381" s="1090"/>
      <c r="H2381" s="1090"/>
      <c r="I2381" s="1090"/>
      <c r="J2381" s="1090"/>
      <c r="K2381" s="1090"/>
      <c r="L2381" s="1090"/>
      <c r="M2381" s="1090"/>
      <c r="N2381" s="1090"/>
      <c r="O2381" s="1091"/>
    </row>
    <row r="2382" spans="1:16" ht="36" customHeight="1" thickBot="1">
      <c r="A2382" s="1084"/>
      <c r="B2382" s="1087"/>
      <c r="C2382" s="1088"/>
      <c r="D2382" s="1092" t="str">
        <f>Master!$E$11</f>
        <v>P.S.-Bapini (Jodhpur)</v>
      </c>
      <c r="E2382" s="1093"/>
      <c r="F2382" s="1093"/>
      <c r="G2382" s="1093"/>
      <c r="H2382" s="1093"/>
      <c r="I2382" s="1093"/>
      <c r="J2382" s="1093"/>
      <c r="K2382" s="1093"/>
      <c r="L2382" s="1093"/>
      <c r="M2382" s="1093"/>
      <c r="N2382" s="1093"/>
      <c r="O2382" s="1094"/>
    </row>
    <row r="2383" spans="1:16" ht="36" customHeight="1">
      <c r="A2383" s="1084"/>
      <c r="B2383" s="352"/>
      <c r="C2383" s="1095" t="s">
        <v>188</v>
      </c>
      <c r="D2383" s="1096"/>
      <c r="E2383" s="1096"/>
      <c r="F2383" s="1096"/>
      <c r="G2383" s="1097"/>
      <c r="H2383" s="1104" t="s">
        <v>161</v>
      </c>
      <c r="I2383" s="1104"/>
      <c r="J2383" s="1107">
        <f>VLOOKUP($A2380,'Class-9'!$B$9:$K$108,6)</f>
        <v>0</v>
      </c>
      <c r="K2383" s="1108"/>
      <c r="L2383" s="1113" t="s">
        <v>77</v>
      </c>
      <c r="M2383" s="1114"/>
      <c r="N2383" s="1115" t="str">
        <f>Master!$E$14</f>
        <v>08151106901</v>
      </c>
      <c r="O2383" s="1116"/>
    </row>
    <row r="2384" spans="1:16" ht="36" customHeight="1">
      <c r="A2384" s="1084"/>
      <c r="B2384" s="47"/>
      <c r="C2384" s="1098"/>
      <c r="D2384" s="1099"/>
      <c r="E2384" s="1099"/>
      <c r="F2384" s="1099"/>
      <c r="G2384" s="1100"/>
      <c r="H2384" s="1105"/>
      <c r="I2384" s="1105"/>
      <c r="J2384" s="1109"/>
      <c r="K2384" s="1110"/>
      <c r="L2384" s="1071" t="s">
        <v>73</v>
      </c>
      <c r="M2384" s="1072"/>
      <c r="N2384" s="1072"/>
      <c r="O2384" s="1073"/>
      <c r="P2384" s="165" t="s">
        <v>196</v>
      </c>
    </row>
    <row r="2385" spans="1:15" ht="36" customHeight="1" thickBot="1">
      <c r="A2385" s="1084"/>
      <c r="B2385" s="47"/>
      <c r="C2385" s="1101"/>
      <c r="D2385" s="1102"/>
      <c r="E2385" s="1102"/>
      <c r="F2385" s="1102"/>
      <c r="G2385" s="1103"/>
      <c r="H2385" s="1106"/>
      <c r="I2385" s="1106"/>
      <c r="J2385" s="1111"/>
      <c r="K2385" s="1112"/>
      <c r="L2385" s="1074" t="s">
        <v>57</v>
      </c>
      <c r="M2385" s="1075"/>
      <c r="N2385" s="1076" t="str">
        <f>Master!$E$6</f>
        <v>2021-22</v>
      </c>
      <c r="O2385" s="1077"/>
    </row>
    <row r="2386" spans="1:15" ht="42.75" customHeight="1">
      <c r="A2386" s="1084"/>
      <c r="B2386" s="49" t="s">
        <v>79</v>
      </c>
      <c r="C2386" s="1255" t="s">
        <v>22</v>
      </c>
      <c r="D2386" s="1256"/>
      <c r="E2386" s="1256"/>
      <c r="F2386" s="1257"/>
      <c r="G2386" s="485" t="s">
        <v>186</v>
      </c>
      <c r="H2386" s="1258">
        <f>VLOOKUP($A2380,'Class-9'!$B$9:$EX$108,4,0)</f>
        <v>0</v>
      </c>
      <c r="I2386" s="1258"/>
      <c r="J2386" s="1258"/>
      <c r="K2386" s="1258"/>
      <c r="L2386" s="1258"/>
      <c r="M2386" s="1258"/>
      <c r="N2386" s="1258"/>
      <c r="O2386" s="1259"/>
    </row>
    <row r="2387" spans="1:15" ht="42.75" customHeight="1">
      <c r="A2387" s="1084"/>
      <c r="B2387" s="49" t="s">
        <v>79</v>
      </c>
      <c r="C2387" s="1260" t="s">
        <v>24</v>
      </c>
      <c r="D2387" s="1261"/>
      <c r="E2387" s="1261"/>
      <c r="F2387" s="1262"/>
      <c r="G2387" s="486" t="s">
        <v>186</v>
      </c>
      <c r="H2387" s="1265">
        <f>VLOOKUP($A2380,'Class-9'!$B$9:$EX$108,7,0)</f>
        <v>0</v>
      </c>
      <c r="I2387" s="1265"/>
      <c r="J2387" s="1265"/>
      <c r="K2387" s="1265"/>
      <c r="L2387" s="1265"/>
      <c r="M2387" s="1265"/>
      <c r="N2387" s="1265"/>
      <c r="O2387" s="1266"/>
    </row>
    <row r="2388" spans="1:15" ht="42.75" customHeight="1">
      <c r="A2388" s="1084"/>
      <c r="B2388" s="49" t="s">
        <v>79</v>
      </c>
      <c r="C2388" s="1260" t="s">
        <v>25</v>
      </c>
      <c r="D2388" s="1261"/>
      <c r="E2388" s="1261"/>
      <c r="F2388" s="1262"/>
      <c r="G2388" s="486" t="s">
        <v>186</v>
      </c>
      <c r="H2388" s="1265">
        <f>VLOOKUP($A2380,'Class-9'!$B$9:$EX$108,8,0)</f>
        <v>0</v>
      </c>
      <c r="I2388" s="1265"/>
      <c r="J2388" s="1265"/>
      <c r="K2388" s="1265"/>
      <c r="L2388" s="1265"/>
      <c r="M2388" s="1265"/>
      <c r="N2388" s="1265"/>
      <c r="O2388" s="1266"/>
    </row>
    <row r="2389" spans="1:15" ht="42.75" customHeight="1">
      <c r="A2389" s="1084"/>
      <c r="B2389" s="49" t="s">
        <v>79</v>
      </c>
      <c r="C2389" s="1260" t="s">
        <v>58</v>
      </c>
      <c r="D2389" s="1261"/>
      <c r="E2389" s="1261"/>
      <c r="F2389" s="1262"/>
      <c r="G2389" s="486" t="s">
        <v>186</v>
      </c>
      <c r="H2389" s="1265">
        <f>VLOOKUP($A2380,'Class-9'!$B$9:$EX$108,9,0)</f>
        <v>0</v>
      </c>
      <c r="I2389" s="1265"/>
      <c r="J2389" s="1265"/>
      <c r="K2389" s="1265"/>
      <c r="L2389" s="1265"/>
      <c r="M2389" s="1265"/>
      <c r="N2389" s="1265"/>
      <c r="O2389" s="1266"/>
    </row>
    <row r="2390" spans="1:15" ht="42.75" customHeight="1">
      <c r="A2390" s="1084"/>
      <c r="B2390" s="49" t="s">
        <v>79</v>
      </c>
      <c r="C2390" s="1260" t="s">
        <v>59</v>
      </c>
      <c r="D2390" s="1261"/>
      <c r="E2390" s="1261"/>
      <c r="F2390" s="1262"/>
      <c r="G2390" s="486" t="s">
        <v>186</v>
      </c>
      <c r="H2390" s="1281" t="str">
        <f>CONCATENATE('Class-9'!$G$4,'Class-9'!$J$4)</f>
        <v>9(A)</v>
      </c>
      <c r="I2390" s="1265"/>
      <c r="J2390" s="1265"/>
      <c r="K2390" s="1265"/>
      <c r="L2390" s="1265"/>
      <c r="M2390" s="1265"/>
      <c r="N2390" s="1265"/>
      <c r="O2390" s="1266"/>
    </row>
    <row r="2391" spans="1:15" ht="42.75" customHeight="1" thickBot="1">
      <c r="A2391" s="1084"/>
      <c r="B2391" s="49" t="s">
        <v>79</v>
      </c>
      <c r="C2391" s="1282" t="s">
        <v>27</v>
      </c>
      <c r="D2391" s="1283"/>
      <c r="E2391" s="1283"/>
      <c r="F2391" s="1284"/>
      <c r="G2391" s="487" t="s">
        <v>186</v>
      </c>
      <c r="H2391" s="1285">
        <f>VLOOKUP($A2380,'Class-9'!$B$9:$EX$108,10,0)</f>
        <v>0</v>
      </c>
      <c r="I2391" s="1285"/>
      <c r="J2391" s="1285"/>
      <c r="K2391" s="1285"/>
      <c r="L2391" s="1285"/>
      <c r="M2391" s="1285"/>
      <c r="N2391" s="1285"/>
      <c r="O2391" s="1286"/>
    </row>
    <row r="2392" spans="1:15" ht="42.75" customHeight="1">
      <c r="A2392" s="1084"/>
      <c r="B2392" s="60" t="s">
        <v>79</v>
      </c>
      <c r="C2392" s="1287" t="s">
        <v>60</v>
      </c>
      <c r="D2392" s="1288"/>
      <c r="E2392" s="1267" t="s">
        <v>83</v>
      </c>
      <c r="F2392" s="1267" t="s">
        <v>84</v>
      </c>
      <c r="G2392" s="1274" t="s">
        <v>33</v>
      </c>
      <c r="H2392" s="1276" t="s">
        <v>61</v>
      </c>
      <c r="I2392" s="1276"/>
      <c r="J2392" s="1277"/>
      <c r="K2392" s="1278" t="s">
        <v>100</v>
      </c>
      <c r="L2392" s="1279"/>
      <c r="M2392" s="1280"/>
      <c r="N2392" s="1267" t="s">
        <v>91</v>
      </c>
      <c r="O2392" s="1269" t="s">
        <v>209</v>
      </c>
    </row>
    <row r="2393" spans="1:15" ht="42.75" customHeight="1">
      <c r="A2393" s="1084"/>
      <c r="B2393" s="60"/>
      <c r="C2393" s="1289"/>
      <c r="D2393" s="1290"/>
      <c r="E2393" s="1268"/>
      <c r="F2393" s="1268"/>
      <c r="G2393" s="1275"/>
      <c r="H2393" s="479" t="s">
        <v>32</v>
      </c>
      <c r="I2393" s="480" t="s">
        <v>199</v>
      </c>
      <c r="J2393" s="481" t="s">
        <v>33</v>
      </c>
      <c r="K2393" s="479" t="s">
        <v>32</v>
      </c>
      <c r="L2393" s="480" t="s">
        <v>199</v>
      </c>
      <c r="M2393" s="481" t="s">
        <v>33</v>
      </c>
      <c r="N2393" s="1268"/>
      <c r="O2393" s="1270"/>
    </row>
    <row r="2394" spans="1:15" ht="42.75" customHeight="1" thickBot="1">
      <c r="A2394" s="1084"/>
      <c r="B2394" s="60" t="s">
        <v>79</v>
      </c>
      <c r="C2394" s="1272" t="s">
        <v>62</v>
      </c>
      <c r="D2394" s="1273"/>
      <c r="E2394" s="346">
        <f>'Class-9'!$L$7</f>
        <v>20</v>
      </c>
      <c r="F2394" s="346">
        <f>'Class-9'!$M$7</f>
        <v>20</v>
      </c>
      <c r="G2394" s="348">
        <f>SUM(E2394:F2394)</f>
        <v>40</v>
      </c>
      <c r="H2394" s="346">
        <f>'Class-9'!$O$7</f>
        <v>48</v>
      </c>
      <c r="I2394" s="346">
        <f>'Class-9'!$P$7</f>
        <v>12</v>
      </c>
      <c r="J2394" s="348">
        <f>SUM(H2394:I2394)</f>
        <v>60</v>
      </c>
      <c r="K2394" s="346">
        <f>'Class-9'!$R$7</f>
        <v>80</v>
      </c>
      <c r="L2394" s="346">
        <f>'Class-9'!$S$7</f>
        <v>20</v>
      </c>
      <c r="M2394" s="348">
        <f>SUM(K2394:L2394)</f>
        <v>100</v>
      </c>
      <c r="N2394" s="191">
        <f>SUM(G2394,J2394,M2394)</f>
        <v>200</v>
      </c>
      <c r="O2394" s="1271"/>
    </row>
    <row r="2395" spans="1:15" ht="42.75" customHeight="1">
      <c r="A2395" s="1084"/>
      <c r="B2395" s="60" t="s">
        <v>79</v>
      </c>
      <c r="C2395" s="1141" t="str">
        <f>'Class-9'!$L$3</f>
        <v>HINDI</v>
      </c>
      <c r="D2395" s="1142"/>
      <c r="E2395" s="493">
        <f>IF($J2383="TC",0,IF($J2383="Nso",0,VLOOKUP($A2380,'Class-9'!$B$9:$EX$108,11,0)))</f>
        <v>0</v>
      </c>
      <c r="F2395" s="493">
        <f>IF($J2383="TC",0,IF($J2383="Nso",0,VLOOKUP($A2380,'Class-9'!$B$9:$EX$108,12,0)))</f>
        <v>0</v>
      </c>
      <c r="G2395" s="494">
        <f>E2395+F2395</f>
        <v>0</v>
      </c>
      <c r="H2395" s="493">
        <f>IF($J2383="TC",0,IF($J2383="Nso",0,VLOOKUP($A2380,'Class-9'!$B$9:$EX$108,14,0)))</f>
        <v>0</v>
      </c>
      <c r="I2395" s="493">
        <f>IF($J2383="TC",0,IF($J2383="Nso",0,VLOOKUP($A2380,'Class-9'!$B$9:$EX$108,15,0)))</f>
        <v>0</v>
      </c>
      <c r="J2395" s="494">
        <f>H2395+I2395</f>
        <v>0</v>
      </c>
      <c r="K2395" s="493">
        <f>IF($J2383="TC",0,IF($J2383="Nso",0,VLOOKUP($A2380,'Class-9'!$B$9:$EX$108,17,0)))</f>
        <v>0</v>
      </c>
      <c r="L2395" s="493">
        <f>IF($J2383="Nso",0,VLOOKUP($A2380,'Class-9'!$B$9:$EX$108,18,0))</f>
        <v>0</v>
      </c>
      <c r="M2395" s="494">
        <f>K2395+L2395</f>
        <v>0</v>
      </c>
      <c r="N2395" s="493">
        <f>G2395+J2395+M2395</f>
        <v>0</v>
      </c>
      <c r="O2395" s="495" t="str">
        <f>IF($J2383="TC",0,IF($J2383="Nso",0,VLOOKUP($A2380,'Class-9'!$B$9:$EX$108,24,0)))</f>
        <v/>
      </c>
    </row>
    <row r="2396" spans="1:15" ht="42.75" customHeight="1">
      <c r="A2396" s="1084"/>
      <c r="B2396" s="60" t="s">
        <v>79</v>
      </c>
      <c r="C2396" s="1143" t="str">
        <f>'Class-9'!$Z$3</f>
        <v>ENGLISH</v>
      </c>
      <c r="D2396" s="1144"/>
      <c r="E2396" s="493">
        <f>IF($J2383="TC",0,IF($J2383="Nso",0,VLOOKUP($A2380,'Class-9'!$B$9:$EX$108,25,0)))</f>
        <v>0</v>
      </c>
      <c r="F2396" s="493">
        <f>IF($J2383="TC",0,IF($J2383="Nso",0,VLOOKUP($A2380,'Class-9'!$B$9:$EX$108,26,0)))</f>
        <v>0</v>
      </c>
      <c r="G2396" s="496">
        <f t="shared" ref="G2396:G2400" si="244">E2396+F2396</f>
        <v>0</v>
      </c>
      <c r="H2396" s="497">
        <f>IF($J2383="TC",0,IF($J2383="Nso",0,VLOOKUP($A2380,'Class-9'!$B$9:$EX$108,28,0)))</f>
        <v>0</v>
      </c>
      <c r="I2396" s="493">
        <f>IF($J2383="TC",0,IF($J2383="Nso",0,VLOOKUP($A2380,'Class-9'!$B$9:$EX$108,29,0)))</f>
        <v>0</v>
      </c>
      <c r="J2396" s="496">
        <f t="shared" ref="J2396:J2400" si="245">H2396+I2396</f>
        <v>0</v>
      </c>
      <c r="K2396" s="493">
        <f>IF($J2383="TC",0,IF($J2383="Nso",0,VLOOKUP($A2380,'Class-9'!$B$9:$EX$108,31,0)))</f>
        <v>0</v>
      </c>
      <c r="L2396" s="493">
        <f>IF($J2383="Nso",0,VLOOKUP($A2380,'Class-9'!$B$9:$EX$108,32,0))</f>
        <v>0</v>
      </c>
      <c r="M2396" s="496">
        <f t="shared" ref="M2396:M2400" si="246">K2396+L2396</f>
        <v>0</v>
      </c>
      <c r="N2396" s="493">
        <f t="shared" ref="N2396:N2400" si="247">G2396+J2396+M2396</f>
        <v>0</v>
      </c>
      <c r="O2396" s="495" t="str">
        <f>IF($J2383="TC",0,IF($J2383="Nso",0,VLOOKUP($A2380,'Class-9'!$B$9:$EX$108,38,0)))</f>
        <v/>
      </c>
    </row>
    <row r="2397" spans="1:15" ht="42.75" customHeight="1">
      <c r="A2397" s="1084"/>
      <c r="B2397" s="60" t="s">
        <v>79</v>
      </c>
      <c r="C2397" s="1143" t="str">
        <f>'Class-9'!$AN$3</f>
        <v>SANSKRIT</v>
      </c>
      <c r="D2397" s="1144"/>
      <c r="E2397" s="493">
        <f>IF($J2383="TC",0,IF($J2383="Nso",0,VLOOKUP($A2380,'Class-9'!$B$9:$EX$108,39,0)))</f>
        <v>0</v>
      </c>
      <c r="F2397" s="493">
        <f>IF($J2383="TC",0,IF($J2383="TC",0,IF($J2383="Nso",0,VLOOKUP($A2380,'Class-9'!$B$9:$EX$108,40,0))))</f>
        <v>0</v>
      </c>
      <c r="G2397" s="496">
        <f t="shared" si="244"/>
        <v>0</v>
      </c>
      <c r="H2397" s="497">
        <f>IF($J2383="TC",0,IF($J2383="Nso",0,VLOOKUP($A2380,'Class-9'!$B$9:$EX$108,42,0)))</f>
        <v>0</v>
      </c>
      <c r="I2397" s="493">
        <f>IF($J2383="TC",0,IF($J2383="Nso",0,VLOOKUP($A2380,'Class-9'!$B$9:$EX$108,43,0)))</f>
        <v>0</v>
      </c>
      <c r="J2397" s="496">
        <f t="shared" si="245"/>
        <v>0</v>
      </c>
      <c r="K2397" s="493">
        <f>IF($J2383="TC",0,IF($J2383="Nso",0,VLOOKUP($A2380,'Class-9'!$B$9:$EX$108,45,0)))</f>
        <v>0</v>
      </c>
      <c r="L2397" s="493">
        <f>IF($J2383="Nso",0,VLOOKUP($A2380,'Class-9'!$B$9:$EX$108,46,0))</f>
        <v>0</v>
      </c>
      <c r="M2397" s="496">
        <f t="shared" si="246"/>
        <v>0</v>
      </c>
      <c r="N2397" s="493">
        <f t="shared" si="247"/>
        <v>0</v>
      </c>
      <c r="O2397" s="495" t="str">
        <f>IF($J2383="TC",0,IF($J2383="Nso",0,VLOOKUP($A2380,'Class-9'!$B$9:$EX$108,52,0)))</f>
        <v/>
      </c>
    </row>
    <row r="2398" spans="1:15" ht="42.75" customHeight="1">
      <c r="A2398" s="1084"/>
      <c r="B2398" s="60" t="s">
        <v>79</v>
      </c>
      <c r="C2398" s="1143" t="str">
        <f>'Class-9'!$BB$3</f>
        <v>SCIENCE</v>
      </c>
      <c r="D2398" s="1144"/>
      <c r="E2398" s="493">
        <f>IF($J2383="TC",0,IF($J2383="Nso",0,VLOOKUP($A2380,'Class-9'!$B$9:$EX$108,53,0)))</f>
        <v>0</v>
      </c>
      <c r="F2398" s="493">
        <f>IF($J2383="TC",0,IF($J2383="Nso",0,VLOOKUP($A2380,'Class-9'!$B$9:$EX$108,54,0)))</f>
        <v>0</v>
      </c>
      <c r="G2398" s="496">
        <f t="shared" si="244"/>
        <v>0</v>
      </c>
      <c r="H2398" s="497">
        <f>IF($J2383="TC",0,IF($J2383="Nso",0,VLOOKUP($A2380,'Class-9'!$B$9:$EX$108,56,0)))</f>
        <v>0</v>
      </c>
      <c r="I2398" s="493">
        <f>IF($J2383="TC",0,IF($J2383="Nso",0,VLOOKUP($A2380,'Class-9'!$B$9:$EX$108,57,0)))</f>
        <v>0</v>
      </c>
      <c r="J2398" s="496">
        <f t="shared" si="245"/>
        <v>0</v>
      </c>
      <c r="K2398" s="493">
        <f>IF($J2383="TC",0,IF($J2383="Nso",0,VLOOKUP($A2380,'Class-9'!$B$9:$EX$108,59,0)))</f>
        <v>0</v>
      </c>
      <c r="L2398" s="493">
        <f>IF($J2383="Nso",0,VLOOKUP($A2380,'Class-9'!$B$9:$EX$108,60,0))</f>
        <v>0</v>
      </c>
      <c r="M2398" s="496">
        <f t="shared" si="246"/>
        <v>0</v>
      </c>
      <c r="N2398" s="493">
        <f t="shared" si="247"/>
        <v>0</v>
      </c>
      <c r="O2398" s="495" t="str">
        <f>IF($J2383="TC",0,IF($J2383="Nso",0,VLOOKUP($A2380,'Class-9'!$B$9:$EX$108,66,0)))</f>
        <v/>
      </c>
    </row>
    <row r="2399" spans="1:15" ht="42.75" customHeight="1">
      <c r="A2399" s="1084"/>
      <c r="B2399" s="60" t="s">
        <v>79</v>
      </c>
      <c r="C2399" s="1143" t="str">
        <f>'Class-9'!$BP$3</f>
        <v>MATHEMATICS</v>
      </c>
      <c r="D2399" s="1144"/>
      <c r="E2399" s="493">
        <f>IF($J2383="TC",0,IF($J2383="Nso",0,VLOOKUP($A2380,'Class-9'!$B$9:$EX$108,67,0)))</f>
        <v>0</v>
      </c>
      <c r="F2399" s="493">
        <f>IF($J2383="TC",0,IF($J2383="Nso",0,VLOOKUP($A2380,'Class-9'!$B$9:$EX$108,68,0)))</f>
        <v>0</v>
      </c>
      <c r="G2399" s="496">
        <f t="shared" si="244"/>
        <v>0</v>
      </c>
      <c r="H2399" s="497">
        <f>IF($J2383="TC",0,IF($J2383="Nso",0,VLOOKUP($A2380,'Class-9'!$B$9:$EX$108,70,0)))</f>
        <v>0</v>
      </c>
      <c r="I2399" s="493">
        <f>IF($J2383="TC",0,IF($J2383="Nso",0,VLOOKUP($A2380,'Class-9'!$B$9:$EX$108,71,0)))</f>
        <v>0</v>
      </c>
      <c r="J2399" s="496">
        <f t="shared" si="245"/>
        <v>0</v>
      </c>
      <c r="K2399" s="493">
        <f>IF($J2383="TC",0,IF($J2383="Nso",0,VLOOKUP($A2380,'Class-9'!$B$9:$EX$108,73,0)))</f>
        <v>0</v>
      </c>
      <c r="L2399" s="493">
        <f>IF($J2383="Nso",0,VLOOKUP($A2380,'Class-9'!$B$9:$EX$108,74,0))</f>
        <v>0</v>
      </c>
      <c r="M2399" s="496">
        <f t="shared" si="246"/>
        <v>0</v>
      </c>
      <c r="N2399" s="493">
        <f t="shared" si="247"/>
        <v>0</v>
      </c>
      <c r="O2399" s="495" t="str">
        <f>IF($J2383="TC",0,IF($J2383="Nso",0,VLOOKUP($A2380,'Class-9'!$B$9:$EX$108,80,0)))</f>
        <v/>
      </c>
    </row>
    <row r="2400" spans="1:15" ht="42.75" customHeight="1" thickBot="1">
      <c r="A2400" s="1084"/>
      <c r="B2400" s="60" t="s">
        <v>79</v>
      </c>
      <c r="C2400" s="1117" t="str">
        <f>'Class-9'!$CD$3</f>
        <v>SOCIAL SCIENCE</v>
      </c>
      <c r="D2400" s="1118"/>
      <c r="E2400" s="493">
        <f>IF($J2383="TC",0,IF($J2383="Nso",0,VLOOKUP($A2380,'Class-9'!$B$9:$EX$108,81,0)))</f>
        <v>0</v>
      </c>
      <c r="F2400" s="493">
        <f>IF($J2383="TC",0,IF($J2383="Nso",0,VLOOKUP($A2380,'Class-9'!$B$9:$EX$108,82,0)))</f>
        <v>0</v>
      </c>
      <c r="G2400" s="498">
        <f t="shared" si="244"/>
        <v>0</v>
      </c>
      <c r="H2400" s="499">
        <f>IF($J2383="TC",0,IF($J2383="Nso",0,VLOOKUP($A2380,'Class-9'!$B$9:$EX$108,84,0)))</f>
        <v>0</v>
      </c>
      <c r="I2400" s="493">
        <f>IF($J2383="TC",0,IF($J2383="Nso",0,VLOOKUP($A2380,'Class-9'!$B$9:$EX$108,85,0)))</f>
        <v>0</v>
      </c>
      <c r="J2400" s="498">
        <f t="shared" si="245"/>
        <v>0</v>
      </c>
      <c r="K2400" s="493">
        <f>IF($J2383="TC",0,IF($J2383="Nso",0,VLOOKUP($A2380,'Class-9'!$B$9:$EX$108,87,0)))</f>
        <v>0</v>
      </c>
      <c r="L2400" s="493">
        <f>IF($J2383="Nso",0,VLOOKUP($A2380,'Class-9'!$B$9:$EX$108,88,0))</f>
        <v>0</v>
      </c>
      <c r="M2400" s="498">
        <f t="shared" si="246"/>
        <v>0</v>
      </c>
      <c r="N2400" s="493">
        <f t="shared" si="247"/>
        <v>0</v>
      </c>
      <c r="O2400" s="495" t="str">
        <f>IF($J2383="TC",0,IF($J2383="Nso",0,VLOOKUP($A2380,'Class-9'!$B$9:$EX$108,94,0)))</f>
        <v/>
      </c>
    </row>
    <row r="2401" spans="1:15" ht="36" customHeight="1">
      <c r="A2401" s="1084"/>
      <c r="B2401" s="60" t="s">
        <v>79</v>
      </c>
      <c r="C2401" s="1119" t="s">
        <v>92</v>
      </c>
      <c r="D2401" s="1120"/>
      <c r="E2401" s="1121"/>
      <c r="F2401" s="1125" t="s">
        <v>93</v>
      </c>
      <c r="G2401" s="1126"/>
      <c r="H2401" s="1127" t="s">
        <v>94</v>
      </c>
      <c r="I2401" s="1128"/>
      <c r="J2401" s="1129" t="s">
        <v>47</v>
      </c>
      <c r="K2401" s="1130"/>
      <c r="L2401" s="350" t="s">
        <v>114</v>
      </c>
      <c r="M2401" s="1131" t="s">
        <v>45</v>
      </c>
      <c r="N2401" s="1132"/>
      <c r="O2401" s="61" t="s">
        <v>49</v>
      </c>
    </row>
    <row r="2402" spans="1:15" ht="36" customHeight="1" thickBot="1">
      <c r="A2402" s="1084"/>
      <c r="B2402" s="60" t="s">
        <v>79</v>
      </c>
      <c r="C2402" s="1122"/>
      <c r="D2402" s="1123"/>
      <c r="E2402" s="1124"/>
      <c r="F2402" s="1133">
        <f>IF($J2383="TC",0,IF($J2383="Nso",0,VLOOKUP($A2380,'Class-9'!$B$9:$EX$108,146,0)))</f>
        <v>0</v>
      </c>
      <c r="G2402" s="1134"/>
      <c r="H2402" s="1133">
        <f>IF($J2383="TC",0,IF($J2383="Nso",0,VLOOKUP($A2380,'Class-9'!$B$9:$EX$108,147,0)))</f>
        <v>0</v>
      </c>
      <c r="I2402" s="1134"/>
      <c r="J2402" s="1135">
        <f>IF($J2383="TC",0,IF($J2383="Nso",0,VLOOKUP($A2380,'Class-9'!$B$9:$EX$108,148,0)))</f>
        <v>0</v>
      </c>
      <c r="K2402" s="1136"/>
      <c r="L2402" s="349" t="str">
        <f>IF($J2383="TC",0,IF($J2383="Nso",0,VLOOKUP($A2380,'Class-9'!$B$9:$EX$108,149,0)))</f>
        <v/>
      </c>
      <c r="M2402" s="1137" t="str">
        <f>IF($J2383="TC","TC",IF($J2383="Nso","NSO",VLOOKUP($A2380,'Class-9'!$B$9:$EX$108,150,0)))</f>
        <v/>
      </c>
      <c r="N2402" s="1138"/>
      <c r="O2402" s="123" t="str">
        <f>IF($J2383="Nso",0,VLOOKUP($A2380,'Class-9'!$B$9:$EX$108,152,0))</f>
        <v/>
      </c>
    </row>
    <row r="2403" spans="1:15" ht="36" customHeight="1">
      <c r="A2403" s="1084"/>
      <c r="B2403" s="60" t="s">
        <v>79</v>
      </c>
      <c r="C2403" s="1186" t="s">
        <v>65</v>
      </c>
      <c r="D2403" s="1187"/>
      <c r="E2403" s="1187"/>
      <c r="F2403" s="1187"/>
      <c r="G2403" s="1187"/>
      <c r="H2403" s="1188"/>
      <c r="I2403" s="1189" t="s">
        <v>66</v>
      </c>
      <c r="J2403" s="1190"/>
      <c r="K2403" s="1190"/>
      <c r="L2403" s="124">
        <f>VLOOKUP($A2380,'Class-9'!$B$9:$EX$108,143,0)</f>
        <v>0</v>
      </c>
      <c r="M2403" s="1191" t="s">
        <v>126</v>
      </c>
      <c r="N2403" s="1192"/>
      <c r="O2403" s="1193"/>
    </row>
    <row r="2404" spans="1:15" ht="36" customHeight="1" thickBot="1">
      <c r="A2404" s="1084"/>
      <c r="B2404" s="60" t="s">
        <v>79</v>
      </c>
      <c r="C2404" s="1194" t="s">
        <v>60</v>
      </c>
      <c r="D2404" s="1195"/>
      <c r="E2404" s="1195"/>
      <c r="F2404" s="1196" t="s">
        <v>197</v>
      </c>
      <c r="G2404" s="1196"/>
      <c r="H2404" s="351" t="s">
        <v>53</v>
      </c>
      <c r="I2404" s="1197" t="s">
        <v>67</v>
      </c>
      <c r="J2404" s="1198"/>
      <c r="K2404" s="1198"/>
      <c r="L2404" s="174">
        <f>VLOOKUP($A2380,'Class-9'!$B$9:$EX$108,144,0)</f>
        <v>0</v>
      </c>
      <c r="M2404" s="1199" t="str">
        <f>IF($J2383="TC",0,IF($J2383="Nso",0,VLOOKUP($A2380,'Class-9'!$B$9:$EX$108,145,0)))</f>
        <v/>
      </c>
      <c r="N2404" s="1200"/>
      <c r="O2404" s="1201"/>
    </row>
    <row r="2405" spans="1:15" ht="36" customHeight="1">
      <c r="A2405" s="1084"/>
      <c r="B2405" s="60" t="s">
        <v>79</v>
      </c>
      <c r="C2405" s="1194"/>
      <c r="D2405" s="1195"/>
      <c r="E2405" s="1195"/>
      <c r="F2405" s="1196"/>
      <c r="G2405" s="1196"/>
      <c r="H2405" s="490" t="s">
        <v>203</v>
      </c>
      <c r="I2405" s="1202" t="s">
        <v>68</v>
      </c>
      <c r="J2405" s="1203"/>
      <c r="K2405" s="1203"/>
      <c r="L2405" s="1204">
        <f>IF($J2383="TC","Transferred",IF($J2383="Nso","NameSeparated",VLOOKUP($A2380,'Class-9'!$B$9:$EX$108,153,0)))</f>
        <v>0</v>
      </c>
      <c r="M2405" s="1204"/>
      <c r="N2405" s="1204"/>
      <c r="O2405" s="1205"/>
    </row>
    <row r="2406" spans="1:15" s="489" customFormat="1" ht="28.5" customHeight="1">
      <c r="A2406" s="1084"/>
      <c r="B2406" s="488" t="s">
        <v>79</v>
      </c>
      <c r="C2406" s="1242" t="str">
        <f>'Class-9'!$CR$3</f>
        <v>Foundation Of Information Tech.</v>
      </c>
      <c r="D2406" s="1243"/>
      <c r="E2406" s="1244"/>
      <c r="F2406" s="1245" t="str">
        <f>IF($J2383="TC",0,IF($J2383="Nso",0,VLOOKUP($A2380,'Class-9'!$B$9:$GA$108,170,0)))</f>
        <v>0/200</v>
      </c>
      <c r="G2406" s="1245"/>
      <c r="H2406" s="491">
        <f>IF($J2383="TC",0,IF($J2383="Nso",0,VLOOKUP($A2380,'Class-9'!$B$9:$GA$108,106,0)))</f>
        <v>0</v>
      </c>
      <c r="I2406" s="1170" t="s">
        <v>81</v>
      </c>
      <c r="J2406" s="1171"/>
      <c r="K2406" s="1171"/>
      <c r="L2406" s="1172">
        <f>'Class-9'!$T$2</f>
        <v>44676</v>
      </c>
      <c r="M2406" s="1173"/>
      <c r="N2406" s="1173"/>
      <c r="O2406" s="1174"/>
    </row>
    <row r="2407" spans="1:15" s="489" customFormat="1" ht="28.5" customHeight="1">
      <c r="A2407" s="1084"/>
      <c r="B2407" s="488" t="s">
        <v>79</v>
      </c>
      <c r="C2407" s="1175" t="str">
        <f>'Class-9'!$DD$3</f>
        <v>Health &amp; Phy. Edu.</v>
      </c>
      <c r="D2407" s="1169"/>
      <c r="E2407" s="1169"/>
      <c r="F2407" s="1263" t="str">
        <f>IF($J2383="TC",0,IF($J2383="Nso",0,VLOOKUP($A2380,'Class-9'!$B$9:$GA$108,174,0)))</f>
        <v>0/200</v>
      </c>
      <c r="G2407" s="1264"/>
      <c r="H2407" s="491">
        <f>IF($J2383="TC",0,IF($J2383="Nso",0,VLOOKUP($A2380,'Class-9'!$B$9:$GA$108,118,0)))</f>
        <v>0</v>
      </c>
      <c r="I2407" s="1178"/>
      <c r="J2407" s="1179"/>
      <c r="K2407" s="1179"/>
      <c r="L2407" s="1179"/>
      <c r="M2407" s="1179"/>
      <c r="N2407" s="1179"/>
      <c r="O2407" s="1180"/>
    </row>
    <row r="2408" spans="1:15" s="489" customFormat="1" ht="28.5" customHeight="1">
      <c r="A2408" s="1084"/>
      <c r="B2408" s="488" t="s">
        <v>79</v>
      </c>
      <c r="C2408" s="1184" t="str">
        <f>'Class-9'!$DP$3</f>
        <v>S.U.P.W.</v>
      </c>
      <c r="D2408" s="1185"/>
      <c r="E2408" s="1185"/>
      <c r="F2408" s="1263" t="str">
        <f>IF($J2383="TC",0,IF($J2383="Nso",0,VLOOKUP($A2380,'Class-9'!$B$9:$GA$108,178,0)))</f>
        <v>0/100</v>
      </c>
      <c r="G2408" s="1264"/>
      <c r="H2408" s="491">
        <f>IF($J2383="TC",0,IF($J2383="Nso",0,VLOOKUP($A2380,'Class-9'!$B$9:$GA$108,124,0)))</f>
        <v>0</v>
      </c>
      <c r="I2408" s="1181"/>
      <c r="J2408" s="1182"/>
      <c r="K2408" s="1182"/>
      <c r="L2408" s="1182"/>
      <c r="M2408" s="1182"/>
      <c r="N2408" s="1182"/>
      <c r="O2408" s="1183"/>
    </row>
    <row r="2409" spans="1:15" s="489" customFormat="1" ht="28.5" customHeight="1">
      <c r="A2409" s="1084"/>
      <c r="B2409" s="488"/>
      <c r="C2409" s="1184" t="str">
        <f>'Class-9'!$DV$3</f>
        <v>ART EDUCATION</v>
      </c>
      <c r="D2409" s="1185"/>
      <c r="E2409" s="1185"/>
      <c r="F2409" s="1263" t="str">
        <f>IF($J2382="TC",0,IF($J2382="Nso",0,VLOOKUP($A2380,'Class-9'!$B$9:$GA$108,182,0)))</f>
        <v>0/100</v>
      </c>
      <c r="G2409" s="1264"/>
      <c r="H2409" s="491">
        <f>IF($J2382="TC",0,IF($J2382="Nso",0,VLOOKUP($A2380,'Class-9'!$B$9:$GA$108,130,0)))</f>
        <v>0</v>
      </c>
      <c r="I2409" s="1237" t="s">
        <v>95</v>
      </c>
      <c r="J2409" s="1221"/>
      <c r="K2409" s="1221"/>
      <c r="L2409" s="1221"/>
      <c r="M2409" s="1221"/>
      <c r="N2409" s="1221"/>
      <c r="O2409" s="1222"/>
    </row>
    <row r="2410" spans="1:15" s="489" customFormat="1" ht="28.5" customHeight="1" thickBot="1">
      <c r="A2410" s="1084"/>
      <c r="B2410" s="488" t="s">
        <v>79</v>
      </c>
      <c r="C2410" s="1238" t="str">
        <f>'Class-9'!$EB$3</f>
        <v>H &amp; C RAJ</v>
      </c>
      <c r="D2410" s="1239"/>
      <c r="E2410" s="1239"/>
      <c r="F2410" s="1251" t="str">
        <f>IF($J2383="TC",0,IF($J2383="Nso",0,VLOOKUP($A2380,'Class-9'!$B$9:$GZ$108,186,0)))</f>
        <v>0/200</v>
      </c>
      <c r="G2410" s="1252"/>
      <c r="H2410" s="492">
        <f>IF($J2383="TC",0,IF($J2383="Nso",0,VLOOKUP($A2380,'Class-9'!$B$9:$GAZ$108,142,0)))</f>
        <v>0</v>
      </c>
      <c r="I2410" s="1237" t="s">
        <v>74</v>
      </c>
      <c r="J2410" s="1221"/>
      <c r="K2410" s="1221"/>
      <c r="L2410" s="1221"/>
      <c r="M2410" s="1221"/>
      <c r="N2410" s="1221"/>
      <c r="O2410" s="1222"/>
    </row>
    <row r="2411" spans="1:15" ht="28.5" customHeight="1">
      <c r="A2411" s="1084"/>
      <c r="B2411" s="49" t="s">
        <v>79</v>
      </c>
      <c r="C2411" s="1209" t="s">
        <v>205</v>
      </c>
      <c r="D2411" s="1210"/>
      <c r="E2411" s="1211"/>
      <c r="F2411" s="1253" t="s">
        <v>206</v>
      </c>
      <c r="G2411" s="1254"/>
      <c r="H2411" s="500" t="s">
        <v>34</v>
      </c>
      <c r="I2411" s="1220" t="s">
        <v>75</v>
      </c>
      <c r="J2411" s="1221"/>
      <c r="K2411" s="1221"/>
      <c r="L2411" s="1221"/>
      <c r="M2411" s="1221"/>
      <c r="N2411" s="1221"/>
      <c r="O2411" s="1222"/>
    </row>
    <row r="2412" spans="1:15" ht="28.5" customHeight="1">
      <c r="A2412" s="1084"/>
      <c r="B2412" s="49" t="s">
        <v>79</v>
      </c>
      <c r="C2412" s="1212"/>
      <c r="D2412" s="1213"/>
      <c r="E2412" s="1214"/>
      <c r="F2412" s="1246" t="s">
        <v>207</v>
      </c>
      <c r="G2412" s="1247"/>
      <c r="H2412" s="501" t="s">
        <v>204</v>
      </c>
      <c r="I2412" s="1225" t="s">
        <v>76</v>
      </c>
      <c r="J2412" s="1226"/>
      <c r="K2412" s="1226"/>
      <c r="L2412" s="1226"/>
      <c r="M2412" s="1226"/>
      <c r="N2412" s="1226"/>
      <c r="O2412" s="1227"/>
    </row>
    <row r="2413" spans="1:15" ht="28.5" customHeight="1">
      <c r="A2413" s="1084"/>
      <c r="B2413" s="49" t="s">
        <v>79</v>
      </c>
      <c r="C2413" s="1212"/>
      <c r="D2413" s="1213"/>
      <c r="E2413" s="1214"/>
      <c r="F2413" s="1246" t="s">
        <v>211</v>
      </c>
      <c r="G2413" s="1247"/>
      <c r="H2413" s="501" t="s">
        <v>69</v>
      </c>
      <c r="I2413" s="1228"/>
      <c r="J2413" s="1229"/>
      <c r="K2413" s="1229"/>
      <c r="L2413" s="1229"/>
      <c r="M2413" s="1229"/>
      <c r="N2413" s="1229"/>
      <c r="O2413" s="1230"/>
    </row>
    <row r="2414" spans="1:15" ht="28.5" customHeight="1">
      <c r="A2414" s="1084"/>
      <c r="B2414" s="49" t="s">
        <v>79</v>
      </c>
      <c r="C2414" s="1212"/>
      <c r="D2414" s="1213"/>
      <c r="E2414" s="1214"/>
      <c r="F2414" s="1246" t="s">
        <v>212</v>
      </c>
      <c r="G2414" s="1247"/>
      <c r="H2414" s="501" t="s">
        <v>70</v>
      </c>
      <c r="I2414" s="1228"/>
      <c r="J2414" s="1229"/>
      <c r="K2414" s="1229"/>
      <c r="L2414" s="1229"/>
      <c r="M2414" s="1229"/>
      <c r="N2414" s="1229"/>
      <c r="O2414" s="1230"/>
    </row>
    <row r="2415" spans="1:15" ht="28.5" customHeight="1">
      <c r="A2415" s="1084"/>
      <c r="B2415" s="49" t="s">
        <v>79</v>
      </c>
      <c r="C2415" s="1212"/>
      <c r="D2415" s="1213"/>
      <c r="E2415" s="1214"/>
      <c r="F2415" s="1246" t="s">
        <v>125</v>
      </c>
      <c r="G2415" s="1247"/>
      <c r="H2415" s="501" t="s">
        <v>72</v>
      </c>
      <c r="I2415" s="1231" t="s">
        <v>96</v>
      </c>
      <c r="J2415" s="1232"/>
      <c r="K2415" s="1232"/>
      <c r="L2415" s="1232"/>
      <c r="M2415" s="1232"/>
      <c r="N2415" s="1232"/>
      <c r="O2415" s="1233"/>
    </row>
    <row r="2416" spans="1:15" ht="28.5" customHeight="1" thickBot="1">
      <c r="A2416" s="1084"/>
      <c r="B2416" s="62" t="s">
        <v>79</v>
      </c>
      <c r="C2416" s="1215"/>
      <c r="D2416" s="1216"/>
      <c r="E2416" s="1217"/>
      <c r="F2416" s="1248" t="s">
        <v>208</v>
      </c>
      <c r="G2416" s="1249"/>
      <c r="H2416" s="502" t="s">
        <v>71</v>
      </c>
      <c r="I2416" s="1234"/>
      <c r="J2416" s="1235"/>
      <c r="K2416" s="1235"/>
      <c r="L2416" s="1235"/>
      <c r="M2416" s="1235"/>
      <c r="N2416" s="1235"/>
      <c r="O2416" s="1236"/>
    </row>
    <row r="2417" spans="1:16" ht="117.75" customHeight="1" thickTop="1">
      <c r="A2417" s="1250"/>
      <c r="B2417" s="1250"/>
      <c r="C2417" s="1250"/>
      <c r="D2417" s="1250"/>
      <c r="E2417" s="1250"/>
      <c r="F2417" s="1250"/>
      <c r="G2417" s="1250"/>
      <c r="H2417" s="1250"/>
      <c r="I2417" s="1250"/>
      <c r="J2417" s="1250"/>
      <c r="K2417" s="1250"/>
      <c r="L2417" s="1250"/>
      <c r="M2417" s="1250"/>
      <c r="N2417" s="1250"/>
      <c r="O2417" s="1250"/>
    </row>
    <row r="2418" spans="1:16">
      <c r="B2418" s="505"/>
      <c r="C2418" s="506"/>
      <c r="D2418" s="506"/>
      <c r="E2418" s="506"/>
      <c r="F2418" s="506"/>
      <c r="G2418" s="506"/>
      <c r="H2418" s="506"/>
      <c r="I2418" s="506"/>
      <c r="J2418" s="506"/>
      <c r="K2418" s="506"/>
      <c r="L2418" s="506"/>
      <c r="M2418" s="506"/>
      <c r="N2418" s="506"/>
      <c r="O2418" s="506"/>
    </row>
    <row r="2419" spans="1:16" ht="24.75" customHeight="1" thickBot="1">
      <c r="A2419" s="504">
        <f>A2380+1</f>
        <v>63</v>
      </c>
      <c r="B2419" s="1083" t="s">
        <v>56</v>
      </c>
      <c r="C2419" s="1083"/>
      <c r="D2419" s="1083"/>
      <c r="E2419" s="1083"/>
      <c r="F2419" s="1083"/>
      <c r="G2419" s="1083"/>
      <c r="H2419" s="1083"/>
      <c r="I2419" s="1083"/>
      <c r="J2419" s="1083"/>
      <c r="K2419" s="1083"/>
      <c r="L2419" s="1083"/>
      <c r="M2419" s="1083"/>
      <c r="N2419" s="1083"/>
      <c r="O2419" s="1083"/>
    </row>
    <row r="2420" spans="1:16" ht="68.25" customHeight="1" thickTop="1">
      <c r="A2420" s="1084"/>
      <c r="B2420" s="1085"/>
      <c r="C2420" s="1086"/>
      <c r="D2420" s="1089" t="str">
        <f>Master!$E$8</f>
        <v>Govt. Sr. Secondary School Raimalwada</v>
      </c>
      <c r="E2420" s="1090"/>
      <c r="F2420" s="1090"/>
      <c r="G2420" s="1090"/>
      <c r="H2420" s="1090"/>
      <c r="I2420" s="1090"/>
      <c r="J2420" s="1090"/>
      <c r="K2420" s="1090"/>
      <c r="L2420" s="1090"/>
      <c r="M2420" s="1090"/>
      <c r="N2420" s="1090"/>
      <c r="O2420" s="1091"/>
    </row>
    <row r="2421" spans="1:16" ht="36" customHeight="1" thickBot="1">
      <c r="A2421" s="1084"/>
      <c r="B2421" s="1087"/>
      <c r="C2421" s="1088"/>
      <c r="D2421" s="1092" t="str">
        <f>Master!$E$11</f>
        <v>P.S.-Bapini (Jodhpur)</v>
      </c>
      <c r="E2421" s="1093"/>
      <c r="F2421" s="1093"/>
      <c r="G2421" s="1093"/>
      <c r="H2421" s="1093"/>
      <c r="I2421" s="1093"/>
      <c r="J2421" s="1093"/>
      <c r="K2421" s="1093"/>
      <c r="L2421" s="1093"/>
      <c r="M2421" s="1093"/>
      <c r="N2421" s="1093"/>
      <c r="O2421" s="1094"/>
    </row>
    <row r="2422" spans="1:16" ht="36" customHeight="1">
      <c r="A2422" s="1084"/>
      <c r="B2422" s="352"/>
      <c r="C2422" s="1095" t="s">
        <v>188</v>
      </c>
      <c r="D2422" s="1096"/>
      <c r="E2422" s="1096"/>
      <c r="F2422" s="1096"/>
      <c r="G2422" s="1097"/>
      <c r="H2422" s="1104" t="s">
        <v>161</v>
      </c>
      <c r="I2422" s="1104"/>
      <c r="J2422" s="1107">
        <f>VLOOKUP($A2419,'Class-9'!$B$9:$K$108,6)</f>
        <v>0</v>
      </c>
      <c r="K2422" s="1108"/>
      <c r="L2422" s="1113" t="s">
        <v>77</v>
      </c>
      <c r="M2422" s="1114"/>
      <c r="N2422" s="1115" t="str">
        <f>Master!$E$14</f>
        <v>08151106901</v>
      </c>
      <c r="O2422" s="1116"/>
    </row>
    <row r="2423" spans="1:16" ht="36" customHeight="1">
      <c r="A2423" s="1084"/>
      <c r="B2423" s="47"/>
      <c r="C2423" s="1098"/>
      <c r="D2423" s="1099"/>
      <c r="E2423" s="1099"/>
      <c r="F2423" s="1099"/>
      <c r="G2423" s="1100"/>
      <c r="H2423" s="1105"/>
      <c r="I2423" s="1105"/>
      <c r="J2423" s="1109"/>
      <c r="K2423" s="1110"/>
      <c r="L2423" s="1071" t="s">
        <v>73</v>
      </c>
      <c r="M2423" s="1072"/>
      <c r="N2423" s="1072"/>
      <c r="O2423" s="1073"/>
      <c r="P2423" s="165" t="s">
        <v>196</v>
      </c>
    </row>
    <row r="2424" spans="1:16" ht="36" customHeight="1" thickBot="1">
      <c r="A2424" s="1084"/>
      <c r="B2424" s="47"/>
      <c r="C2424" s="1101"/>
      <c r="D2424" s="1102"/>
      <c r="E2424" s="1102"/>
      <c r="F2424" s="1102"/>
      <c r="G2424" s="1103"/>
      <c r="H2424" s="1106"/>
      <c r="I2424" s="1106"/>
      <c r="J2424" s="1111"/>
      <c r="K2424" s="1112"/>
      <c r="L2424" s="1074" t="s">
        <v>57</v>
      </c>
      <c r="M2424" s="1075"/>
      <c r="N2424" s="1076" t="str">
        <f>Master!$E$6</f>
        <v>2021-22</v>
      </c>
      <c r="O2424" s="1077"/>
    </row>
    <row r="2425" spans="1:16" ht="42.75" customHeight="1">
      <c r="A2425" s="1084"/>
      <c r="B2425" s="49" t="s">
        <v>79</v>
      </c>
      <c r="C2425" s="1255" t="s">
        <v>22</v>
      </c>
      <c r="D2425" s="1256"/>
      <c r="E2425" s="1256"/>
      <c r="F2425" s="1257"/>
      <c r="G2425" s="485" t="s">
        <v>186</v>
      </c>
      <c r="H2425" s="1258">
        <f>VLOOKUP($A2419,'Class-9'!$B$9:$EX$108,4,0)</f>
        <v>0</v>
      </c>
      <c r="I2425" s="1258"/>
      <c r="J2425" s="1258"/>
      <c r="K2425" s="1258"/>
      <c r="L2425" s="1258"/>
      <c r="M2425" s="1258"/>
      <c r="N2425" s="1258"/>
      <c r="O2425" s="1259"/>
    </row>
    <row r="2426" spans="1:16" ht="42.75" customHeight="1">
      <c r="A2426" s="1084"/>
      <c r="B2426" s="49" t="s">
        <v>79</v>
      </c>
      <c r="C2426" s="1260" t="s">
        <v>24</v>
      </c>
      <c r="D2426" s="1261"/>
      <c r="E2426" s="1261"/>
      <c r="F2426" s="1262"/>
      <c r="G2426" s="486" t="s">
        <v>186</v>
      </c>
      <c r="H2426" s="1265">
        <f>VLOOKUP($A2419,'Class-9'!$B$9:$EX$108,7,0)</f>
        <v>0</v>
      </c>
      <c r="I2426" s="1265"/>
      <c r="J2426" s="1265"/>
      <c r="K2426" s="1265"/>
      <c r="L2426" s="1265"/>
      <c r="M2426" s="1265"/>
      <c r="N2426" s="1265"/>
      <c r="O2426" s="1266"/>
    </row>
    <row r="2427" spans="1:16" ht="42.75" customHeight="1">
      <c r="A2427" s="1084"/>
      <c r="B2427" s="49" t="s">
        <v>79</v>
      </c>
      <c r="C2427" s="1260" t="s">
        <v>25</v>
      </c>
      <c r="D2427" s="1261"/>
      <c r="E2427" s="1261"/>
      <c r="F2427" s="1262"/>
      <c r="G2427" s="486" t="s">
        <v>186</v>
      </c>
      <c r="H2427" s="1265">
        <f>VLOOKUP($A2419,'Class-9'!$B$9:$EX$108,8,0)</f>
        <v>0</v>
      </c>
      <c r="I2427" s="1265"/>
      <c r="J2427" s="1265"/>
      <c r="K2427" s="1265"/>
      <c r="L2427" s="1265"/>
      <c r="M2427" s="1265"/>
      <c r="N2427" s="1265"/>
      <c r="O2427" s="1266"/>
    </row>
    <row r="2428" spans="1:16" ht="42.75" customHeight="1">
      <c r="A2428" s="1084"/>
      <c r="B2428" s="49" t="s">
        <v>79</v>
      </c>
      <c r="C2428" s="1260" t="s">
        <v>58</v>
      </c>
      <c r="D2428" s="1261"/>
      <c r="E2428" s="1261"/>
      <c r="F2428" s="1262"/>
      <c r="G2428" s="486" t="s">
        <v>186</v>
      </c>
      <c r="H2428" s="1265">
        <f>VLOOKUP($A2419,'Class-9'!$B$9:$EX$108,9,0)</f>
        <v>0</v>
      </c>
      <c r="I2428" s="1265"/>
      <c r="J2428" s="1265"/>
      <c r="K2428" s="1265"/>
      <c r="L2428" s="1265"/>
      <c r="M2428" s="1265"/>
      <c r="N2428" s="1265"/>
      <c r="O2428" s="1266"/>
    </row>
    <row r="2429" spans="1:16" ht="42.75" customHeight="1">
      <c r="A2429" s="1084"/>
      <c r="B2429" s="49" t="s">
        <v>79</v>
      </c>
      <c r="C2429" s="1260" t="s">
        <v>59</v>
      </c>
      <c r="D2429" s="1261"/>
      <c r="E2429" s="1261"/>
      <c r="F2429" s="1262"/>
      <c r="G2429" s="486" t="s">
        <v>186</v>
      </c>
      <c r="H2429" s="1281" t="str">
        <f>CONCATENATE('Class-9'!$G$4,'Class-9'!$J$4)</f>
        <v>9(A)</v>
      </c>
      <c r="I2429" s="1265"/>
      <c r="J2429" s="1265"/>
      <c r="K2429" s="1265"/>
      <c r="L2429" s="1265"/>
      <c r="M2429" s="1265"/>
      <c r="N2429" s="1265"/>
      <c r="O2429" s="1266"/>
    </row>
    <row r="2430" spans="1:16" ht="42.75" customHeight="1" thickBot="1">
      <c r="A2430" s="1084"/>
      <c r="B2430" s="49" t="s">
        <v>79</v>
      </c>
      <c r="C2430" s="1282" t="s">
        <v>27</v>
      </c>
      <c r="D2430" s="1283"/>
      <c r="E2430" s="1283"/>
      <c r="F2430" s="1284"/>
      <c r="G2430" s="487" t="s">
        <v>186</v>
      </c>
      <c r="H2430" s="1285">
        <f>VLOOKUP($A2419,'Class-9'!$B$9:$EX$108,10,0)</f>
        <v>0</v>
      </c>
      <c r="I2430" s="1285"/>
      <c r="J2430" s="1285"/>
      <c r="K2430" s="1285"/>
      <c r="L2430" s="1285"/>
      <c r="M2430" s="1285"/>
      <c r="N2430" s="1285"/>
      <c r="O2430" s="1286"/>
    </row>
    <row r="2431" spans="1:16" ht="42.75" customHeight="1">
      <c r="A2431" s="1084"/>
      <c r="B2431" s="60" t="s">
        <v>79</v>
      </c>
      <c r="C2431" s="1287" t="s">
        <v>60</v>
      </c>
      <c r="D2431" s="1288"/>
      <c r="E2431" s="1267" t="s">
        <v>83</v>
      </c>
      <c r="F2431" s="1267" t="s">
        <v>84</v>
      </c>
      <c r="G2431" s="1274" t="s">
        <v>33</v>
      </c>
      <c r="H2431" s="1276" t="s">
        <v>61</v>
      </c>
      <c r="I2431" s="1276"/>
      <c r="J2431" s="1277"/>
      <c r="K2431" s="1278" t="s">
        <v>100</v>
      </c>
      <c r="L2431" s="1279"/>
      <c r="M2431" s="1280"/>
      <c r="N2431" s="1267" t="s">
        <v>91</v>
      </c>
      <c r="O2431" s="1269" t="s">
        <v>209</v>
      </c>
    </row>
    <row r="2432" spans="1:16" ht="42.75" customHeight="1">
      <c r="A2432" s="1084"/>
      <c r="B2432" s="60"/>
      <c r="C2432" s="1289"/>
      <c r="D2432" s="1290"/>
      <c r="E2432" s="1268"/>
      <c r="F2432" s="1268"/>
      <c r="G2432" s="1275"/>
      <c r="H2432" s="479" t="s">
        <v>32</v>
      </c>
      <c r="I2432" s="480" t="s">
        <v>199</v>
      </c>
      <c r="J2432" s="481" t="s">
        <v>33</v>
      </c>
      <c r="K2432" s="479" t="s">
        <v>32</v>
      </c>
      <c r="L2432" s="480" t="s">
        <v>199</v>
      </c>
      <c r="M2432" s="481" t="s">
        <v>33</v>
      </c>
      <c r="N2432" s="1268"/>
      <c r="O2432" s="1270"/>
    </row>
    <row r="2433" spans="1:15" ht="42.75" customHeight="1" thickBot="1">
      <c r="A2433" s="1084"/>
      <c r="B2433" s="60" t="s">
        <v>79</v>
      </c>
      <c r="C2433" s="1272" t="s">
        <v>62</v>
      </c>
      <c r="D2433" s="1273"/>
      <c r="E2433" s="346">
        <f>'Class-9'!$L$7</f>
        <v>20</v>
      </c>
      <c r="F2433" s="346">
        <f>'Class-9'!$M$7</f>
        <v>20</v>
      </c>
      <c r="G2433" s="348">
        <f>SUM(E2433:F2433)</f>
        <v>40</v>
      </c>
      <c r="H2433" s="346">
        <f>'Class-9'!$O$7</f>
        <v>48</v>
      </c>
      <c r="I2433" s="346">
        <f>'Class-9'!$P$7</f>
        <v>12</v>
      </c>
      <c r="J2433" s="348">
        <f>SUM(H2433:I2433)</f>
        <v>60</v>
      </c>
      <c r="K2433" s="346">
        <f>'Class-9'!$R$7</f>
        <v>80</v>
      </c>
      <c r="L2433" s="346">
        <f>'Class-9'!$S$7</f>
        <v>20</v>
      </c>
      <c r="M2433" s="348">
        <f>SUM(K2433:L2433)</f>
        <v>100</v>
      </c>
      <c r="N2433" s="191">
        <f>SUM(G2433,J2433,M2433)</f>
        <v>200</v>
      </c>
      <c r="O2433" s="1271"/>
    </row>
    <row r="2434" spans="1:15" ht="42.75" customHeight="1">
      <c r="A2434" s="1084"/>
      <c r="B2434" s="60" t="s">
        <v>79</v>
      </c>
      <c r="C2434" s="1141" t="str">
        <f>'Class-9'!$L$3</f>
        <v>HINDI</v>
      </c>
      <c r="D2434" s="1142"/>
      <c r="E2434" s="493">
        <f>IF($J2422="TC",0,IF($J2422="Nso",0,VLOOKUP($A2419,'Class-9'!$B$9:$EX$108,11,0)))</f>
        <v>0</v>
      </c>
      <c r="F2434" s="493">
        <f>IF($J2422="TC",0,IF($J2422="Nso",0,VLOOKUP($A2419,'Class-9'!$B$9:$EX$108,12,0)))</f>
        <v>0</v>
      </c>
      <c r="G2434" s="494">
        <f>E2434+F2434</f>
        <v>0</v>
      </c>
      <c r="H2434" s="493">
        <f>IF($J2422="TC",0,IF($J2422="Nso",0,VLOOKUP($A2419,'Class-9'!$B$9:$EX$108,14,0)))</f>
        <v>0</v>
      </c>
      <c r="I2434" s="493">
        <f>IF($J2422="TC",0,IF($J2422="Nso",0,VLOOKUP($A2419,'Class-9'!$B$9:$EX$108,15,0)))</f>
        <v>0</v>
      </c>
      <c r="J2434" s="494">
        <f>H2434+I2434</f>
        <v>0</v>
      </c>
      <c r="K2434" s="493">
        <f>IF($J2422="TC",0,IF($J2422="Nso",0,VLOOKUP($A2419,'Class-9'!$B$9:$EX$108,17,0)))</f>
        <v>0</v>
      </c>
      <c r="L2434" s="493">
        <f>IF($J2422="Nso",0,VLOOKUP($A2419,'Class-9'!$B$9:$EX$108,18,0))</f>
        <v>0</v>
      </c>
      <c r="M2434" s="494">
        <f>K2434+L2434</f>
        <v>0</v>
      </c>
      <c r="N2434" s="493">
        <f>G2434+J2434+M2434</f>
        <v>0</v>
      </c>
      <c r="O2434" s="495" t="str">
        <f>IF($J2422="TC",0,IF($J2422="Nso",0,VLOOKUP($A2419,'Class-9'!$B$9:$EX$108,24,0)))</f>
        <v/>
      </c>
    </row>
    <row r="2435" spans="1:15" ht="42.75" customHeight="1">
      <c r="A2435" s="1084"/>
      <c r="B2435" s="60" t="s">
        <v>79</v>
      </c>
      <c r="C2435" s="1143" t="str">
        <f>'Class-9'!$Z$3</f>
        <v>ENGLISH</v>
      </c>
      <c r="D2435" s="1144"/>
      <c r="E2435" s="493">
        <f>IF($J2422="TC",0,IF($J2422="Nso",0,VLOOKUP($A2419,'Class-9'!$B$9:$EX$108,25,0)))</f>
        <v>0</v>
      </c>
      <c r="F2435" s="493">
        <f>IF($J2422="TC",0,IF($J2422="Nso",0,VLOOKUP($A2419,'Class-9'!$B$9:$EX$108,26,0)))</f>
        <v>0</v>
      </c>
      <c r="G2435" s="496">
        <f t="shared" ref="G2435:G2439" si="248">E2435+F2435</f>
        <v>0</v>
      </c>
      <c r="H2435" s="497">
        <f>IF($J2422="TC",0,IF($J2422="Nso",0,VLOOKUP($A2419,'Class-9'!$B$9:$EX$108,28,0)))</f>
        <v>0</v>
      </c>
      <c r="I2435" s="493">
        <f>IF($J2422="TC",0,IF($J2422="Nso",0,VLOOKUP($A2419,'Class-9'!$B$9:$EX$108,29,0)))</f>
        <v>0</v>
      </c>
      <c r="J2435" s="496">
        <f t="shared" ref="J2435:J2439" si="249">H2435+I2435</f>
        <v>0</v>
      </c>
      <c r="K2435" s="493">
        <f>IF($J2422="TC",0,IF($J2422="Nso",0,VLOOKUP($A2419,'Class-9'!$B$9:$EX$108,31,0)))</f>
        <v>0</v>
      </c>
      <c r="L2435" s="493">
        <f>IF($J2422="Nso",0,VLOOKUP($A2419,'Class-9'!$B$9:$EX$108,32,0))</f>
        <v>0</v>
      </c>
      <c r="M2435" s="496">
        <f t="shared" ref="M2435:M2439" si="250">K2435+L2435</f>
        <v>0</v>
      </c>
      <c r="N2435" s="493">
        <f t="shared" ref="N2435:N2439" si="251">G2435+J2435+M2435</f>
        <v>0</v>
      </c>
      <c r="O2435" s="495" t="str">
        <f>IF($J2422="TC",0,IF($J2422="Nso",0,VLOOKUP($A2419,'Class-9'!$B$9:$EX$108,38,0)))</f>
        <v/>
      </c>
    </row>
    <row r="2436" spans="1:15" ht="42.75" customHeight="1">
      <c r="A2436" s="1084"/>
      <c r="B2436" s="60" t="s">
        <v>79</v>
      </c>
      <c r="C2436" s="1143" t="str">
        <f>'Class-9'!$AN$3</f>
        <v>SANSKRIT</v>
      </c>
      <c r="D2436" s="1144"/>
      <c r="E2436" s="493">
        <f>IF($J2422="TC",0,IF($J2422="Nso",0,VLOOKUP($A2419,'Class-9'!$B$9:$EX$108,39,0)))</f>
        <v>0</v>
      </c>
      <c r="F2436" s="493">
        <f>IF($J2422="TC",0,IF($J2422="TC",0,IF($J2422="Nso",0,VLOOKUP($A2419,'Class-9'!$B$9:$EX$108,40,0))))</f>
        <v>0</v>
      </c>
      <c r="G2436" s="496">
        <f t="shared" si="248"/>
        <v>0</v>
      </c>
      <c r="H2436" s="497">
        <f>IF($J2422="TC",0,IF($J2422="Nso",0,VLOOKUP($A2419,'Class-9'!$B$9:$EX$108,42,0)))</f>
        <v>0</v>
      </c>
      <c r="I2436" s="493">
        <f>IF($J2422="TC",0,IF($J2422="Nso",0,VLOOKUP($A2419,'Class-9'!$B$9:$EX$108,43,0)))</f>
        <v>0</v>
      </c>
      <c r="J2436" s="496">
        <f t="shared" si="249"/>
        <v>0</v>
      </c>
      <c r="K2436" s="493">
        <f>IF($J2422="TC",0,IF($J2422="Nso",0,VLOOKUP($A2419,'Class-9'!$B$9:$EX$108,45,0)))</f>
        <v>0</v>
      </c>
      <c r="L2436" s="493">
        <f>IF($J2422="Nso",0,VLOOKUP($A2419,'Class-9'!$B$9:$EX$108,46,0))</f>
        <v>0</v>
      </c>
      <c r="M2436" s="496">
        <f t="shared" si="250"/>
        <v>0</v>
      </c>
      <c r="N2436" s="493">
        <f t="shared" si="251"/>
        <v>0</v>
      </c>
      <c r="O2436" s="495" t="str">
        <f>IF($J2422="TC",0,IF($J2422="Nso",0,VLOOKUP($A2419,'Class-9'!$B$9:$EX$108,52,0)))</f>
        <v/>
      </c>
    </row>
    <row r="2437" spans="1:15" ht="42.75" customHeight="1">
      <c r="A2437" s="1084"/>
      <c r="B2437" s="60" t="s">
        <v>79</v>
      </c>
      <c r="C2437" s="1143" t="str">
        <f>'Class-9'!$BB$3</f>
        <v>SCIENCE</v>
      </c>
      <c r="D2437" s="1144"/>
      <c r="E2437" s="493">
        <f>IF($J2422="TC",0,IF($J2422="Nso",0,VLOOKUP($A2419,'Class-9'!$B$9:$EX$108,53,0)))</f>
        <v>0</v>
      </c>
      <c r="F2437" s="493">
        <f>IF($J2422="TC",0,IF($J2422="Nso",0,VLOOKUP($A2419,'Class-9'!$B$9:$EX$108,54,0)))</f>
        <v>0</v>
      </c>
      <c r="G2437" s="496">
        <f t="shared" si="248"/>
        <v>0</v>
      </c>
      <c r="H2437" s="497">
        <f>IF($J2422="TC",0,IF($J2422="Nso",0,VLOOKUP($A2419,'Class-9'!$B$9:$EX$108,56,0)))</f>
        <v>0</v>
      </c>
      <c r="I2437" s="493">
        <f>IF($J2422="TC",0,IF($J2422="Nso",0,VLOOKUP($A2419,'Class-9'!$B$9:$EX$108,57,0)))</f>
        <v>0</v>
      </c>
      <c r="J2437" s="496">
        <f t="shared" si="249"/>
        <v>0</v>
      </c>
      <c r="K2437" s="493">
        <f>IF($J2422="TC",0,IF($J2422="Nso",0,VLOOKUP($A2419,'Class-9'!$B$9:$EX$108,59,0)))</f>
        <v>0</v>
      </c>
      <c r="L2437" s="493">
        <f>IF($J2422="Nso",0,VLOOKUP($A2419,'Class-9'!$B$9:$EX$108,60,0))</f>
        <v>0</v>
      </c>
      <c r="M2437" s="496">
        <f t="shared" si="250"/>
        <v>0</v>
      </c>
      <c r="N2437" s="493">
        <f t="shared" si="251"/>
        <v>0</v>
      </c>
      <c r="O2437" s="495" t="str">
        <f>IF($J2422="TC",0,IF($J2422="Nso",0,VLOOKUP($A2419,'Class-9'!$B$9:$EX$108,66,0)))</f>
        <v/>
      </c>
    </row>
    <row r="2438" spans="1:15" ht="42.75" customHeight="1">
      <c r="A2438" s="1084"/>
      <c r="B2438" s="60" t="s">
        <v>79</v>
      </c>
      <c r="C2438" s="1143" t="str">
        <f>'Class-9'!$BP$3</f>
        <v>MATHEMATICS</v>
      </c>
      <c r="D2438" s="1144"/>
      <c r="E2438" s="493">
        <f>IF($J2422="TC",0,IF($J2422="Nso",0,VLOOKUP($A2419,'Class-9'!$B$9:$EX$108,67,0)))</f>
        <v>0</v>
      </c>
      <c r="F2438" s="493">
        <f>IF($J2422="TC",0,IF($J2422="Nso",0,VLOOKUP($A2419,'Class-9'!$B$9:$EX$108,68,0)))</f>
        <v>0</v>
      </c>
      <c r="G2438" s="496">
        <f t="shared" si="248"/>
        <v>0</v>
      </c>
      <c r="H2438" s="497">
        <f>IF($J2422="TC",0,IF($J2422="Nso",0,VLOOKUP($A2419,'Class-9'!$B$9:$EX$108,70,0)))</f>
        <v>0</v>
      </c>
      <c r="I2438" s="493">
        <f>IF($J2422="TC",0,IF($J2422="Nso",0,VLOOKUP($A2419,'Class-9'!$B$9:$EX$108,71,0)))</f>
        <v>0</v>
      </c>
      <c r="J2438" s="496">
        <f t="shared" si="249"/>
        <v>0</v>
      </c>
      <c r="K2438" s="493">
        <f>IF($J2422="TC",0,IF($J2422="Nso",0,VLOOKUP($A2419,'Class-9'!$B$9:$EX$108,73,0)))</f>
        <v>0</v>
      </c>
      <c r="L2438" s="493">
        <f>IF($J2422="Nso",0,VLOOKUP($A2419,'Class-9'!$B$9:$EX$108,74,0))</f>
        <v>0</v>
      </c>
      <c r="M2438" s="496">
        <f t="shared" si="250"/>
        <v>0</v>
      </c>
      <c r="N2438" s="493">
        <f t="shared" si="251"/>
        <v>0</v>
      </c>
      <c r="O2438" s="495" t="str">
        <f>IF($J2422="TC",0,IF($J2422="Nso",0,VLOOKUP($A2419,'Class-9'!$B$9:$EX$108,80,0)))</f>
        <v/>
      </c>
    </row>
    <row r="2439" spans="1:15" ht="42.75" customHeight="1" thickBot="1">
      <c r="A2439" s="1084"/>
      <c r="B2439" s="60" t="s">
        <v>79</v>
      </c>
      <c r="C2439" s="1117" t="str">
        <f>'Class-9'!$CD$3</f>
        <v>SOCIAL SCIENCE</v>
      </c>
      <c r="D2439" s="1118"/>
      <c r="E2439" s="493">
        <f>IF($J2422="TC",0,IF($J2422="Nso",0,VLOOKUP($A2419,'Class-9'!$B$9:$EX$108,81,0)))</f>
        <v>0</v>
      </c>
      <c r="F2439" s="493">
        <f>IF($J2422="TC",0,IF($J2422="Nso",0,VLOOKUP($A2419,'Class-9'!$B$9:$EX$108,82,0)))</f>
        <v>0</v>
      </c>
      <c r="G2439" s="498">
        <f t="shared" si="248"/>
        <v>0</v>
      </c>
      <c r="H2439" s="499">
        <f>IF($J2422="TC",0,IF($J2422="Nso",0,VLOOKUP($A2419,'Class-9'!$B$9:$EX$108,84,0)))</f>
        <v>0</v>
      </c>
      <c r="I2439" s="493">
        <f>IF($J2422="TC",0,IF($J2422="Nso",0,VLOOKUP($A2419,'Class-9'!$B$9:$EX$108,85,0)))</f>
        <v>0</v>
      </c>
      <c r="J2439" s="498">
        <f t="shared" si="249"/>
        <v>0</v>
      </c>
      <c r="K2439" s="493">
        <f>IF($J2422="TC",0,IF($J2422="Nso",0,VLOOKUP($A2419,'Class-9'!$B$9:$EX$108,87,0)))</f>
        <v>0</v>
      </c>
      <c r="L2439" s="493">
        <f>IF($J2422="Nso",0,VLOOKUP($A2419,'Class-9'!$B$9:$EX$108,88,0))</f>
        <v>0</v>
      </c>
      <c r="M2439" s="498">
        <f t="shared" si="250"/>
        <v>0</v>
      </c>
      <c r="N2439" s="493">
        <f t="shared" si="251"/>
        <v>0</v>
      </c>
      <c r="O2439" s="495" t="str">
        <f>IF($J2422="TC",0,IF($J2422="Nso",0,VLOOKUP($A2419,'Class-9'!$B$9:$EX$108,94,0)))</f>
        <v/>
      </c>
    </row>
    <row r="2440" spans="1:15" ht="36" customHeight="1">
      <c r="A2440" s="1084"/>
      <c r="B2440" s="60" t="s">
        <v>79</v>
      </c>
      <c r="C2440" s="1119" t="s">
        <v>92</v>
      </c>
      <c r="D2440" s="1120"/>
      <c r="E2440" s="1121"/>
      <c r="F2440" s="1125" t="s">
        <v>93</v>
      </c>
      <c r="G2440" s="1126"/>
      <c r="H2440" s="1127" t="s">
        <v>94</v>
      </c>
      <c r="I2440" s="1128"/>
      <c r="J2440" s="1129" t="s">
        <v>47</v>
      </c>
      <c r="K2440" s="1130"/>
      <c r="L2440" s="350" t="s">
        <v>114</v>
      </c>
      <c r="M2440" s="1131" t="s">
        <v>45</v>
      </c>
      <c r="N2440" s="1132"/>
      <c r="O2440" s="61" t="s">
        <v>49</v>
      </c>
    </row>
    <row r="2441" spans="1:15" ht="36" customHeight="1" thickBot="1">
      <c r="A2441" s="1084"/>
      <c r="B2441" s="60" t="s">
        <v>79</v>
      </c>
      <c r="C2441" s="1122"/>
      <c r="D2441" s="1123"/>
      <c r="E2441" s="1124"/>
      <c r="F2441" s="1133">
        <f>IF($J2422="TC",0,IF($J2422="Nso",0,VLOOKUP($A2419,'Class-9'!$B$9:$EX$108,146,0)))</f>
        <v>0</v>
      </c>
      <c r="G2441" s="1134"/>
      <c r="H2441" s="1133">
        <f>IF($J2422="TC",0,IF($J2422="Nso",0,VLOOKUP($A2419,'Class-9'!$B$9:$EX$108,147,0)))</f>
        <v>0</v>
      </c>
      <c r="I2441" s="1134"/>
      <c r="J2441" s="1135">
        <f>IF($J2422="TC",0,IF($J2422="Nso",0,VLOOKUP($A2419,'Class-9'!$B$9:$EX$108,148,0)))</f>
        <v>0</v>
      </c>
      <c r="K2441" s="1136"/>
      <c r="L2441" s="349" t="str">
        <f>IF($J2422="TC",0,IF($J2422="Nso",0,VLOOKUP($A2419,'Class-9'!$B$9:$EX$108,149,0)))</f>
        <v/>
      </c>
      <c r="M2441" s="1137" t="str">
        <f>IF($J2422="TC","TC",IF($J2422="Nso","NSO",VLOOKUP($A2419,'Class-9'!$B$9:$EX$108,150,0)))</f>
        <v/>
      </c>
      <c r="N2441" s="1138"/>
      <c r="O2441" s="123" t="str">
        <f>IF($J2422="Nso",0,VLOOKUP($A2419,'Class-9'!$B$9:$EX$108,152,0))</f>
        <v/>
      </c>
    </row>
    <row r="2442" spans="1:15" ht="36" customHeight="1">
      <c r="A2442" s="1084"/>
      <c r="B2442" s="60" t="s">
        <v>79</v>
      </c>
      <c r="C2442" s="1186" t="s">
        <v>65</v>
      </c>
      <c r="D2442" s="1187"/>
      <c r="E2442" s="1187"/>
      <c r="F2442" s="1187"/>
      <c r="G2442" s="1187"/>
      <c r="H2442" s="1188"/>
      <c r="I2442" s="1189" t="s">
        <v>66</v>
      </c>
      <c r="J2442" s="1190"/>
      <c r="K2442" s="1190"/>
      <c r="L2442" s="124">
        <f>VLOOKUP($A2419,'Class-9'!$B$9:$EX$108,143,0)</f>
        <v>0</v>
      </c>
      <c r="M2442" s="1191" t="s">
        <v>126</v>
      </c>
      <c r="N2442" s="1192"/>
      <c r="O2442" s="1193"/>
    </row>
    <row r="2443" spans="1:15" ht="36" customHeight="1" thickBot="1">
      <c r="A2443" s="1084"/>
      <c r="B2443" s="60" t="s">
        <v>79</v>
      </c>
      <c r="C2443" s="1194" t="s">
        <v>60</v>
      </c>
      <c r="D2443" s="1195"/>
      <c r="E2443" s="1195"/>
      <c r="F2443" s="1196" t="s">
        <v>197</v>
      </c>
      <c r="G2443" s="1196"/>
      <c r="H2443" s="351" t="s">
        <v>53</v>
      </c>
      <c r="I2443" s="1197" t="s">
        <v>67</v>
      </c>
      <c r="J2443" s="1198"/>
      <c r="K2443" s="1198"/>
      <c r="L2443" s="174">
        <f>VLOOKUP($A2419,'Class-9'!$B$9:$EX$108,144,0)</f>
        <v>0</v>
      </c>
      <c r="M2443" s="1199" t="str">
        <f>IF($J2422="TC",0,IF($J2422="Nso",0,VLOOKUP($A2419,'Class-9'!$B$9:$EX$108,145,0)))</f>
        <v/>
      </c>
      <c r="N2443" s="1200"/>
      <c r="O2443" s="1201"/>
    </row>
    <row r="2444" spans="1:15" ht="36" customHeight="1">
      <c r="A2444" s="1084"/>
      <c r="B2444" s="60" t="s">
        <v>79</v>
      </c>
      <c r="C2444" s="1194"/>
      <c r="D2444" s="1195"/>
      <c r="E2444" s="1195"/>
      <c r="F2444" s="1196"/>
      <c r="G2444" s="1196"/>
      <c r="H2444" s="490" t="s">
        <v>203</v>
      </c>
      <c r="I2444" s="1202" t="s">
        <v>68</v>
      </c>
      <c r="J2444" s="1203"/>
      <c r="K2444" s="1203"/>
      <c r="L2444" s="1204">
        <f>IF($J2422="TC","Transferred",IF($J2422="Nso","NameSeparated",VLOOKUP($A2419,'Class-9'!$B$9:$EX$108,153,0)))</f>
        <v>0</v>
      </c>
      <c r="M2444" s="1204"/>
      <c r="N2444" s="1204"/>
      <c r="O2444" s="1205"/>
    </row>
    <row r="2445" spans="1:15" s="489" customFormat="1" ht="28.5" customHeight="1">
      <c r="A2445" s="1084"/>
      <c r="B2445" s="488" t="s">
        <v>79</v>
      </c>
      <c r="C2445" s="1242" t="str">
        <f>'Class-9'!$CR$3</f>
        <v>Foundation Of Information Tech.</v>
      </c>
      <c r="D2445" s="1243"/>
      <c r="E2445" s="1244"/>
      <c r="F2445" s="1245" t="str">
        <f>IF($J2422="TC",0,IF($J2422="Nso",0,VLOOKUP($A2419,'Class-9'!$B$9:$GA$108,170,0)))</f>
        <v>0/200</v>
      </c>
      <c r="G2445" s="1245"/>
      <c r="H2445" s="491">
        <f>IF($J2422="TC",0,IF($J2422="Nso",0,VLOOKUP($A2419,'Class-9'!$B$9:$GA$108,106,0)))</f>
        <v>0</v>
      </c>
      <c r="I2445" s="1170" t="s">
        <v>81</v>
      </c>
      <c r="J2445" s="1171"/>
      <c r="K2445" s="1171"/>
      <c r="L2445" s="1172">
        <f>'Class-9'!$T$2</f>
        <v>44676</v>
      </c>
      <c r="M2445" s="1173"/>
      <c r="N2445" s="1173"/>
      <c r="O2445" s="1174"/>
    </row>
    <row r="2446" spans="1:15" s="489" customFormat="1" ht="28.5" customHeight="1">
      <c r="A2446" s="1084"/>
      <c r="B2446" s="488" t="s">
        <v>79</v>
      </c>
      <c r="C2446" s="1175" t="str">
        <f>'Class-9'!$DD$3</f>
        <v>Health &amp; Phy. Edu.</v>
      </c>
      <c r="D2446" s="1169"/>
      <c r="E2446" s="1169"/>
      <c r="F2446" s="1263" t="str">
        <f>IF($J2422="TC",0,IF($J2422="Nso",0,VLOOKUP($A2419,'Class-9'!$B$9:$GA$108,174,0)))</f>
        <v>0/200</v>
      </c>
      <c r="G2446" s="1264"/>
      <c r="H2446" s="491">
        <f>IF($J2422="TC",0,IF($J2422="Nso",0,VLOOKUP($A2419,'Class-9'!$B$9:$GA$108,118,0)))</f>
        <v>0</v>
      </c>
      <c r="I2446" s="1178"/>
      <c r="J2446" s="1179"/>
      <c r="K2446" s="1179"/>
      <c r="L2446" s="1179"/>
      <c r="M2446" s="1179"/>
      <c r="N2446" s="1179"/>
      <c r="O2446" s="1180"/>
    </row>
    <row r="2447" spans="1:15" s="489" customFormat="1" ht="28.5" customHeight="1">
      <c r="A2447" s="1084"/>
      <c r="B2447" s="488" t="s">
        <v>79</v>
      </c>
      <c r="C2447" s="1184" t="str">
        <f>'Class-9'!$DP$3</f>
        <v>S.U.P.W.</v>
      </c>
      <c r="D2447" s="1185"/>
      <c r="E2447" s="1185"/>
      <c r="F2447" s="1263" t="str">
        <f>IF($J2422="TC",0,IF($J2422="Nso",0,VLOOKUP($A2419,'Class-9'!$B$9:$GA$108,178,0)))</f>
        <v>0/100</v>
      </c>
      <c r="G2447" s="1264"/>
      <c r="H2447" s="491">
        <f>IF($J2422="TC",0,IF($J2422="Nso",0,VLOOKUP($A2419,'Class-9'!$B$9:$GA$108,124,0)))</f>
        <v>0</v>
      </c>
      <c r="I2447" s="1181"/>
      <c r="J2447" s="1182"/>
      <c r="K2447" s="1182"/>
      <c r="L2447" s="1182"/>
      <c r="M2447" s="1182"/>
      <c r="N2447" s="1182"/>
      <c r="O2447" s="1183"/>
    </row>
    <row r="2448" spans="1:15" s="489" customFormat="1" ht="28.5" customHeight="1">
      <c r="A2448" s="1084"/>
      <c r="B2448" s="488"/>
      <c r="C2448" s="1184" t="str">
        <f>'Class-9'!$DV$3</f>
        <v>ART EDUCATION</v>
      </c>
      <c r="D2448" s="1185"/>
      <c r="E2448" s="1185"/>
      <c r="F2448" s="1263" t="str">
        <f>IF($J2421="TC",0,IF($J2421="Nso",0,VLOOKUP($A2419,'Class-9'!$B$9:$GA$108,182,0)))</f>
        <v>0/100</v>
      </c>
      <c r="G2448" s="1264"/>
      <c r="H2448" s="491">
        <f>IF($J2421="TC",0,IF($J2421="Nso",0,VLOOKUP($A2419,'Class-9'!$B$9:$GA$108,130,0)))</f>
        <v>0</v>
      </c>
      <c r="I2448" s="1237" t="s">
        <v>95</v>
      </c>
      <c r="J2448" s="1221"/>
      <c r="K2448" s="1221"/>
      <c r="L2448" s="1221"/>
      <c r="M2448" s="1221"/>
      <c r="N2448" s="1221"/>
      <c r="O2448" s="1222"/>
    </row>
    <row r="2449" spans="1:16" s="489" customFormat="1" ht="28.5" customHeight="1" thickBot="1">
      <c r="A2449" s="1084"/>
      <c r="B2449" s="488" t="s">
        <v>79</v>
      </c>
      <c r="C2449" s="1238" t="str">
        <f>'Class-9'!$EB$3</f>
        <v>H &amp; C RAJ</v>
      </c>
      <c r="D2449" s="1239"/>
      <c r="E2449" s="1239"/>
      <c r="F2449" s="1251" t="str">
        <f>IF($J2422="TC",0,IF($J2422="Nso",0,VLOOKUP($A2419,'Class-9'!$B$9:$GZ$108,186,0)))</f>
        <v>0/200</v>
      </c>
      <c r="G2449" s="1252"/>
      <c r="H2449" s="492">
        <f>IF($J2422="TC",0,IF($J2422="Nso",0,VLOOKUP($A2419,'Class-9'!$B$9:$GAZ$108,142,0)))</f>
        <v>0</v>
      </c>
      <c r="I2449" s="1237" t="s">
        <v>74</v>
      </c>
      <c r="J2449" s="1221"/>
      <c r="K2449" s="1221"/>
      <c r="L2449" s="1221"/>
      <c r="M2449" s="1221"/>
      <c r="N2449" s="1221"/>
      <c r="O2449" s="1222"/>
    </row>
    <row r="2450" spans="1:16" ht="28.5" customHeight="1">
      <c r="A2450" s="1084"/>
      <c r="B2450" s="49" t="s">
        <v>79</v>
      </c>
      <c r="C2450" s="1209" t="s">
        <v>205</v>
      </c>
      <c r="D2450" s="1210"/>
      <c r="E2450" s="1211"/>
      <c r="F2450" s="1253" t="s">
        <v>206</v>
      </c>
      <c r="G2450" s="1254"/>
      <c r="H2450" s="500" t="s">
        <v>34</v>
      </c>
      <c r="I2450" s="1220" t="s">
        <v>75</v>
      </c>
      <c r="J2450" s="1221"/>
      <c r="K2450" s="1221"/>
      <c r="L2450" s="1221"/>
      <c r="M2450" s="1221"/>
      <c r="N2450" s="1221"/>
      <c r="O2450" s="1222"/>
    </row>
    <row r="2451" spans="1:16" ht="28.5" customHeight="1">
      <c r="A2451" s="1084"/>
      <c r="B2451" s="49" t="s">
        <v>79</v>
      </c>
      <c r="C2451" s="1212"/>
      <c r="D2451" s="1213"/>
      <c r="E2451" s="1214"/>
      <c r="F2451" s="1246" t="s">
        <v>207</v>
      </c>
      <c r="G2451" s="1247"/>
      <c r="H2451" s="501" t="s">
        <v>204</v>
      </c>
      <c r="I2451" s="1225" t="s">
        <v>76</v>
      </c>
      <c r="J2451" s="1226"/>
      <c r="K2451" s="1226"/>
      <c r="L2451" s="1226"/>
      <c r="M2451" s="1226"/>
      <c r="N2451" s="1226"/>
      <c r="O2451" s="1227"/>
    </row>
    <row r="2452" spans="1:16" ht="28.5" customHeight="1">
      <c r="A2452" s="1084"/>
      <c r="B2452" s="49" t="s">
        <v>79</v>
      </c>
      <c r="C2452" s="1212"/>
      <c r="D2452" s="1213"/>
      <c r="E2452" s="1214"/>
      <c r="F2452" s="1246" t="s">
        <v>211</v>
      </c>
      <c r="G2452" s="1247"/>
      <c r="H2452" s="501" t="s">
        <v>69</v>
      </c>
      <c r="I2452" s="1228"/>
      <c r="J2452" s="1229"/>
      <c r="K2452" s="1229"/>
      <c r="L2452" s="1229"/>
      <c r="M2452" s="1229"/>
      <c r="N2452" s="1229"/>
      <c r="O2452" s="1230"/>
    </row>
    <row r="2453" spans="1:16" ht="28.5" customHeight="1">
      <c r="A2453" s="1084"/>
      <c r="B2453" s="49" t="s">
        <v>79</v>
      </c>
      <c r="C2453" s="1212"/>
      <c r="D2453" s="1213"/>
      <c r="E2453" s="1214"/>
      <c r="F2453" s="1246" t="s">
        <v>212</v>
      </c>
      <c r="G2453" s="1247"/>
      <c r="H2453" s="501" t="s">
        <v>70</v>
      </c>
      <c r="I2453" s="1228"/>
      <c r="J2453" s="1229"/>
      <c r="K2453" s="1229"/>
      <c r="L2453" s="1229"/>
      <c r="M2453" s="1229"/>
      <c r="N2453" s="1229"/>
      <c r="O2453" s="1230"/>
    </row>
    <row r="2454" spans="1:16" ht="28.5" customHeight="1">
      <c r="A2454" s="1084"/>
      <c r="B2454" s="49" t="s">
        <v>79</v>
      </c>
      <c r="C2454" s="1212"/>
      <c r="D2454" s="1213"/>
      <c r="E2454" s="1214"/>
      <c r="F2454" s="1246" t="s">
        <v>125</v>
      </c>
      <c r="G2454" s="1247"/>
      <c r="H2454" s="501" t="s">
        <v>72</v>
      </c>
      <c r="I2454" s="1231" t="s">
        <v>96</v>
      </c>
      <c r="J2454" s="1232"/>
      <c r="K2454" s="1232"/>
      <c r="L2454" s="1232"/>
      <c r="M2454" s="1232"/>
      <c r="N2454" s="1232"/>
      <c r="O2454" s="1233"/>
    </row>
    <row r="2455" spans="1:16" ht="28.5" customHeight="1" thickBot="1">
      <c r="A2455" s="1084"/>
      <c r="B2455" s="62" t="s">
        <v>79</v>
      </c>
      <c r="C2455" s="1215"/>
      <c r="D2455" s="1216"/>
      <c r="E2455" s="1217"/>
      <c r="F2455" s="1248" t="s">
        <v>208</v>
      </c>
      <c r="G2455" s="1249"/>
      <c r="H2455" s="502" t="s">
        <v>71</v>
      </c>
      <c r="I2455" s="1234"/>
      <c r="J2455" s="1235"/>
      <c r="K2455" s="1235"/>
      <c r="L2455" s="1235"/>
      <c r="M2455" s="1235"/>
      <c r="N2455" s="1235"/>
      <c r="O2455" s="1236"/>
    </row>
    <row r="2456" spans="1:16" ht="117.75" customHeight="1" thickTop="1">
      <c r="A2456" s="1250"/>
      <c r="B2456" s="1250"/>
      <c r="C2456" s="1250"/>
      <c r="D2456" s="1250"/>
      <c r="E2456" s="1250"/>
      <c r="F2456" s="1250"/>
      <c r="G2456" s="1250"/>
      <c r="H2456" s="1250"/>
      <c r="I2456" s="1250"/>
      <c r="J2456" s="1250"/>
      <c r="K2456" s="1250"/>
      <c r="L2456" s="1250"/>
      <c r="M2456" s="1250"/>
      <c r="N2456" s="1250"/>
      <c r="O2456" s="1250"/>
    </row>
    <row r="2457" spans="1:16">
      <c r="B2457" s="505"/>
      <c r="C2457" s="506"/>
      <c r="D2457" s="506"/>
      <c r="E2457" s="506"/>
      <c r="F2457" s="506"/>
      <c r="G2457" s="506"/>
      <c r="H2457" s="506"/>
      <c r="I2457" s="506"/>
      <c r="J2457" s="506"/>
      <c r="K2457" s="506"/>
      <c r="L2457" s="506"/>
      <c r="M2457" s="506"/>
      <c r="N2457" s="506"/>
      <c r="O2457" s="506"/>
    </row>
    <row r="2458" spans="1:16" ht="24.75" customHeight="1" thickBot="1">
      <c r="A2458" s="504">
        <f>A2419+1</f>
        <v>64</v>
      </c>
      <c r="B2458" s="1083" t="s">
        <v>56</v>
      </c>
      <c r="C2458" s="1083"/>
      <c r="D2458" s="1083"/>
      <c r="E2458" s="1083"/>
      <c r="F2458" s="1083"/>
      <c r="G2458" s="1083"/>
      <c r="H2458" s="1083"/>
      <c r="I2458" s="1083"/>
      <c r="J2458" s="1083"/>
      <c r="K2458" s="1083"/>
      <c r="L2458" s="1083"/>
      <c r="M2458" s="1083"/>
      <c r="N2458" s="1083"/>
      <c r="O2458" s="1083"/>
    </row>
    <row r="2459" spans="1:16" ht="68.25" customHeight="1" thickTop="1">
      <c r="A2459" s="1084"/>
      <c r="B2459" s="1085"/>
      <c r="C2459" s="1086"/>
      <c r="D2459" s="1089" t="str">
        <f>Master!$E$8</f>
        <v>Govt. Sr. Secondary School Raimalwada</v>
      </c>
      <c r="E2459" s="1090"/>
      <c r="F2459" s="1090"/>
      <c r="G2459" s="1090"/>
      <c r="H2459" s="1090"/>
      <c r="I2459" s="1090"/>
      <c r="J2459" s="1090"/>
      <c r="K2459" s="1090"/>
      <c r="L2459" s="1090"/>
      <c r="M2459" s="1090"/>
      <c r="N2459" s="1090"/>
      <c r="O2459" s="1091"/>
    </row>
    <row r="2460" spans="1:16" ht="36" customHeight="1" thickBot="1">
      <c r="A2460" s="1084"/>
      <c r="B2460" s="1087"/>
      <c r="C2460" s="1088"/>
      <c r="D2460" s="1092" t="str">
        <f>Master!$E$11</f>
        <v>P.S.-Bapini (Jodhpur)</v>
      </c>
      <c r="E2460" s="1093"/>
      <c r="F2460" s="1093"/>
      <c r="G2460" s="1093"/>
      <c r="H2460" s="1093"/>
      <c r="I2460" s="1093"/>
      <c r="J2460" s="1093"/>
      <c r="K2460" s="1093"/>
      <c r="L2460" s="1093"/>
      <c r="M2460" s="1093"/>
      <c r="N2460" s="1093"/>
      <c r="O2460" s="1094"/>
    </row>
    <row r="2461" spans="1:16" ht="36" customHeight="1">
      <c r="A2461" s="1084"/>
      <c r="B2461" s="352"/>
      <c r="C2461" s="1095" t="s">
        <v>188</v>
      </c>
      <c r="D2461" s="1096"/>
      <c r="E2461" s="1096"/>
      <c r="F2461" s="1096"/>
      <c r="G2461" s="1097"/>
      <c r="H2461" s="1104" t="s">
        <v>161</v>
      </c>
      <c r="I2461" s="1104"/>
      <c r="J2461" s="1107">
        <f>VLOOKUP($A2458,'Class-9'!$B$9:$K$108,6)</f>
        <v>0</v>
      </c>
      <c r="K2461" s="1108"/>
      <c r="L2461" s="1113" t="s">
        <v>77</v>
      </c>
      <c r="M2461" s="1114"/>
      <c r="N2461" s="1115" t="str">
        <f>Master!$E$14</f>
        <v>08151106901</v>
      </c>
      <c r="O2461" s="1116"/>
    </row>
    <row r="2462" spans="1:16" ht="36" customHeight="1">
      <c r="A2462" s="1084"/>
      <c r="B2462" s="47"/>
      <c r="C2462" s="1098"/>
      <c r="D2462" s="1099"/>
      <c r="E2462" s="1099"/>
      <c r="F2462" s="1099"/>
      <c r="G2462" s="1100"/>
      <c r="H2462" s="1105"/>
      <c r="I2462" s="1105"/>
      <c r="J2462" s="1109"/>
      <c r="K2462" s="1110"/>
      <c r="L2462" s="1071" t="s">
        <v>73</v>
      </c>
      <c r="M2462" s="1072"/>
      <c r="N2462" s="1072"/>
      <c r="O2462" s="1073"/>
      <c r="P2462" s="165" t="s">
        <v>196</v>
      </c>
    </row>
    <row r="2463" spans="1:16" ht="36" customHeight="1" thickBot="1">
      <c r="A2463" s="1084"/>
      <c r="B2463" s="47"/>
      <c r="C2463" s="1101"/>
      <c r="D2463" s="1102"/>
      <c r="E2463" s="1102"/>
      <c r="F2463" s="1102"/>
      <c r="G2463" s="1103"/>
      <c r="H2463" s="1106"/>
      <c r="I2463" s="1106"/>
      <c r="J2463" s="1111"/>
      <c r="K2463" s="1112"/>
      <c r="L2463" s="1074" t="s">
        <v>57</v>
      </c>
      <c r="M2463" s="1075"/>
      <c r="N2463" s="1076" t="str">
        <f>Master!$E$6</f>
        <v>2021-22</v>
      </c>
      <c r="O2463" s="1077"/>
    </row>
    <row r="2464" spans="1:16" ht="42.75" customHeight="1">
      <c r="A2464" s="1084"/>
      <c r="B2464" s="49" t="s">
        <v>79</v>
      </c>
      <c r="C2464" s="1255" t="s">
        <v>22</v>
      </c>
      <c r="D2464" s="1256"/>
      <c r="E2464" s="1256"/>
      <c r="F2464" s="1257"/>
      <c r="G2464" s="485" t="s">
        <v>186</v>
      </c>
      <c r="H2464" s="1258">
        <f>VLOOKUP($A2458,'Class-9'!$B$9:$EX$108,4,0)</f>
        <v>0</v>
      </c>
      <c r="I2464" s="1258"/>
      <c r="J2464" s="1258"/>
      <c r="K2464" s="1258"/>
      <c r="L2464" s="1258"/>
      <c r="M2464" s="1258"/>
      <c r="N2464" s="1258"/>
      <c r="O2464" s="1259"/>
    </row>
    <row r="2465" spans="1:15" ht="42.75" customHeight="1">
      <c r="A2465" s="1084"/>
      <c r="B2465" s="49" t="s">
        <v>79</v>
      </c>
      <c r="C2465" s="1260" t="s">
        <v>24</v>
      </c>
      <c r="D2465" s="1261"/>
      <c r="E2465" s="1261"/>
      <c r="F2465" s="1262"/>
      <c r="G2465" s="486" t="s">
        <v>186</v>
      </c>
      <c r="H2465" s="1265">
        <f>VLOOKUP($A2458,'Class-9'!$B$9:$EX$108,7,0)</f>
        <v>0</v>
      </c>
      <c r="I2465" s="1265"/>
      <c r="J2465" s="1265"/>
      <c r="K2465" s="1265"/>
      <c r="L2465" s="1265"/>
      <c r="M2465" s="1265"/>
      <c r="N2465" s="1265"/>
      <c r="O2465" s="1266"/>
    </row>
    <row r="2466" spans="1:15" ht="42.75" customHeight="1">
      <c r="A2466" s="1084"/>
      <c r="B2466" s="49" t="s">
        <v>79</v>
      </c>
      <c r="C2466" s="1260" t="s">
        <v>25</v>
      </c>
      <c r="D2466" s="1261"/>
      <c r="E2466" s="1261"/>
      <c r="F2466" s="1262"/>
      <c r="G2466" s="486" t="s">
        <v>186</v>
      </c>
      <c r="H2466" s="1265">
        <f>VLOOKUP($A2458,'Class-9'!$B$9:$EX$108,8,0)</f>
        <v>0</v>
      </c>
      <c r="I2466" s="1265"/>
      <c r="J2466" s="1265"/>
      <c r="K2466" s="1265"/>
      <c r="L2466" s="1265"/>
      <c r="M2466" s="1265"/>
      <c r="N2466" s="1265"/>
      <c r="O2466" s="1266"/>
    </row>
    <row r="2467" spans="1:15" ht="42.75" customHeight="1">
      <c r="A2467" s="1084"/>
      <c r="B2467" s="49" t="s">
        <v>79</v>
      </c>
      <c r="C2467" s="1260" t="s">
        <v>58</v>
      </c>
      <c r="D2467" s="1261"/>
      <c r="E2467" s="1261"/>
      <c r="F2467" s="1262"/>
      <c r="G2467" s="486" t="s">
        <v>186</v>
      </c>
      <c r="H2467" s="1265">
        <f>VLOOKUP($A2458,'Class-9'!$B$9:$EX$108,9,0)</f>
        <v>0</v>
      </c>
      <c r="I2467" s="1265"/>
      <c r="J2467" s="1265"/>
      <c r="K2467" s="1265"/>
      <c r="L2467" s="1265"/>
      <c r="M2467" s="1265"/>
      <c r="N2467" s="1265"/>
      <c r="O2467" s="1266"/>
    </row>
    <row r="2468" spans="1:15" ht="42.75" customHeight="1">
      <c r="A2468" s="1084"/>
      <c r="B2468" s="49" t="s">
        <v>79</v>
      </c>
      <c r="C2468" s="1260" t="s">
        <v>59</v>
      </c>
      <c r="D2468" s="1261"/>
      <c r="E2468" s="1261"/>
      <c r="F2468" s="1262"/>
      <c r="G2468" s="486" t="s">
        <v>186</v>
      </c>
      <c r="H2468" s="1281" t="str">
        <f>CONCATENATE('Class-9'!$G$4,'Class-9'!$J$4)</f>
        <v>9(A)</v>
      </c>
      <c r="I2468" s="1265"/>
      <c r="J2468" s="1265"/>
      <c r="K2468" s="1265"/>
      <c r="L2468" s="1265"/>
      <c r="M2468" s="1265"/>
      <c r="N2468" s="1265"/>
      <c r="O2468" s="1266"/>
    </row>
    <row r="2469" spans="1:15" ht="42.75" customHeight="1" thickBot="1">
      <c r="A2469" s="1084"/>
      <c r="B2469" s="49" t="s">
        <v>79</v>
      </c>
      <c r="C2469" s="1282" t="s">
        <v>27</v>
      </c>
      <c r="D2469" s="1283"/>
      <c r="E2469" s="1283"/>
      <c r="F2469" s="1284"/>
      <c r="G2469" s="487" t="s">
        <v>186</v>
      </c>
      <c r="H2469" s="1285">
        <f>VLOOKUP($A2458,'Class-9'!$B$9:$EX$108,10,0)</f>
        <v>0</v>
      </c>
      <c r="I2469" s="1285"/>
      <c r="J2469" s="1285"/>
      <c r="K2469" s="1285"/>
      <c r="L2469" s="1285"/>
      <c r="M2469" s="1285"/>
      <c r="N2469" s="1285"/>
      <c r="O2469" s="1286"/>
    </row>
    <row r="2470" spans="1:15" ht="42.75" customHeight="1">
      <c r="A2470" s="1084"/>
      <c r="B2470" s="60" t="s">
        <v>79</v>
      </c>
      <c r="C2470" s="1287" t="s">
        <v>60</v>
      </c>
      <c r="D2470" s="1288"/>
      <c r="E2470" s="1267" t="s">
        <v>83</v>
      </c>
      <c r="F2470" s="1267" t="s">
        <v>84</v>
      </c>
      <c r="G2470" s="1274" t="s">
        <v>33</v>
      </c>
      <c r="H2470" s="1276" t="s">
        <v>61</v>
      </c>
      <c r="I2470" s="1276"/>
      <c r="J2470" s="1277"/>
      <c r="K2470" s="1278" t="s">
        <v>100</v>
      </c>
      <c r="L2470" s="1279"/>
      <c r="M2470" s="1280"/>
      <c r="N2470" s="1267" t="s">
        <v>91</v>
      </c>
      <c r="O2470" s="1269" t="s">
        <v>209</v>
      </c>
    </row>
    <row r="2471" spans="1:15" ht="42.75" customHeight="1">
      <c r="A2471" s="1084"/>
      <c r="B2471" s="60"/>
      <c r="C2471" s="1289"/>
      <c r="D2471" s="1290"/>
      <c r="E2471" s="1268"/>
      <c r="F2471" s="1268"/>
      <c r="G2471" s="1275"/>
      <c r="H2471" s="479" t="s">
        <v>32</v>
      </c>
      <c r="I2471" s="480" t="s">
        <v>199</v>
      </c>
      <c r="J2471" s="481" t="s">
        <v>33</v>
      </c>
      <c r="K2471" s="479" t="s">
        <v>32</v>
      </c>
      <c r="L2471" s="480" t="s">
        <v>199</v>
      </c>
      <c r="M2471" s="481" t="s">
        <v>33</v>
      </c>
      <c r="N2471" s="1268"/>
      <c r="O2471" s="1270"/>
    </row>
    <row r="2472" spans="1:15" ht="42.75" customHeight="1" thickBot="1">
      <c r="A2472" s="1084"/>
      <c r="B2472" s="60" t="s">
        <v>79</v>
      </c>
      <c r="C2472" s="1272" t="s">
        <v>62</v>
      </c>
      <c r="D2472" s="1273"/>
      <c r="E2472" s="346">
        <f>'Class-9'!$L$7</f>
        <v>20</v>
      </c>
      <c r="F2472" s="346">
        <f>'Class-9'!$M$7</f>
        <v>20</v>
      </c>
      <c r="G2472" s="348">
        <f>SUM(E2472:F2472)</f>
        <v>40</v>
      </c>
      <c r="H2472" s="346">
        <f>'Class-9'!$O$7</f>
        <v>48</v>
      </c>
      <c r="I2472" s="346">
        <f>'Class-9'!$P$7</f>
        <v>12</v>
      </c>
      <c r="J2472" s="348">
        <f>SUM(H2472:I2472)</f>
        <v>60</v>
      </c>
      <c r="K2472" s="346">
        <f>'Class-9'!$R$7</f>
        <v>80</v>
      </c>
      <c r="L2472" s="346">
        <f>'Class-9'!$S$7</f>
        <v>20</v>
      </c>
      <c r="M2472" s="348">
        <f>SUM(K2472:L2472)</f>
        <v>100</v>
      </c>
      <c r="N2472" s="191">
        <f>SUM(G2472,J2472,M2472)</f>
        <v>200</v>
      </c>
      <c r="O2472" s="1271"/>
    </row>
    <row r="2473" spans="1:15" ht="42.75" customHeight="1">
      <c r="A2473" s="1084"/>
      <c r="B2473" s="60" t="s">
        <v>79</v>
      </c>
      <c r="C2473" s="1141" t="str">
        <f>'Class-9'!$L$3</f>
        <v>HINDI</v>
      </c>
      <c r="D2473" s="1142"/>
      <c r="E2473" s="493">
        <f>IF($J2461="TC",0,IF($J2461="Nso",0,VLOOKUP($A2458,'Class-9'!$B$9:$EX$108,11,0)))</f>
        <v>0</v>
      </c>
      <c r="F2473" s="493">
        <f>IF($J2461="TC",0,IF($J2461="Nso",0,VLOOKUP($A2458,'Class-9'!$B$9:$EX$108,12,0)))</f>
        <v>0</v>
      </c>
      <c r="G2473" s="494">
        <f>E2473+F2473</f>
        <v>0</v>
      </c>
      <c r="H2473" s="493">
        <f>IF($J2461="TC",0,IF($J2461="Nso",0,VLOOKUP($A2458,'Class-9'!$B$9:$EX$108,14,0)))</f>
        <v>0</v>
      </c>
      <c r="I2473" s="493">
        <f>IF($J2461="TC",0,IF($J2461="Nso",0,VLOOKUP($A2458,'Class-9'!$B$9:$EX$108,15,0)))</f>
        <v>0</v>
      </c>
      <c r="J2473" s="494">
        <f>H2473+I2473</f>
        <v>0</v>
      </c>
      <c r="K2473" s="493">
        <f>IF($J2461="TC",0,IF($J2461="Nso",0,VLOOKUP($A2458,'Class-9'!$B$9:$EX$108,17,0)))</f>
        <v>0</v>
      </c>
      <c r="L2473" s="493">
        <f>IF($J2461="Nso",0,VLOOKUP($A2458,'Class-9'!$B$9:$EX$108,18,0))</f>
        <v>0</v>
      </c>
      <c r="M2473" s="494">
        <f>K2473+L2473</f>
        <v>0</v>
      </c>
      <c r="N2473" s="493">
        <f>G2473+J2473+M2473</f>
        <v>0</v>
      </c>
      <c r="O2473" s="495" t="str">
        <f>IF($J2461="TC",0,IF($J2461="Nso",0,VLOOKUP($A2458,'Class-9'!$B$9:$EX$108,24,0)))</f>
        <v/>
      </c>
    </row>
    <row r="2474" spans="1:15" ht="42.75" customHeight="1">
      <c r="A2474" s="1084"/>
      <c r="B2474" s="60" t="s">
        <v>79</v>
      </c>
      <c r="C2474" s="1143" t="str">
        <f>'Class-9'!$Z$3</f>
        <v>ENGLISH</v>
      </c>
      <c r="D2474" s="1144"/>
      <c r="E2474" s="493">
        <f>IF($J2461="TC",0,IF($J2461="Nso",0,VLOOKUP($A2458,'Class-9'!$B$9:$EX$108,25,0)))</f>
        <v>0</v>
      </c>
      <c r="F2474" s="493">
        <f>IF($J2461="TC",0,IF($J2461="Nso",0,VLOOKUP($A2458,'Class-9'!$B$9:$EX$108,26,0)))</f>
        <v>0</v>
      </c>
      <c r="G2474" s="496">
        <f t="shared" ref="G2474:G2478" si="252">E2474+F2474</f>
        <v>0</v>
      </c>
      <c r="H2474" s="497">
        <f>IF($J2461="TC",0,IF($J2461="Nso",0,VLOOKUP($A2458,'Class-9'!$B$9:$EX$108,28,0)))</f>
        <v>0</v>
      </c>
      <c r="I2474" s="493">
        <f>IF($J2461="TC",0,IF($J2461="Nso",0,VLOOKUP($A2458,'Class-9'!$B$9:$EX$108,29,0)))</f>
        <v>0</v>
      </c>
      <c r="J2474" s="496">
        <f t="shared" ref="J2474:J2478" si="253">H2474+I2474</f>
        <v>0</v>
      </c>
      <c r="K2474" s="493">
        <f>IF($J2461="TC",0,IF($J2461="Nso",0,VLOOKUP($A2458,'Class-9'!$B$9:$EX$108,31,0)))</f>
        <v>0</v>
      </c>
      <c r="L2474" s="493">
        <f>IF($J2461="Nso",0,VLOOKUP($A2458,'Class-9'!$B$9:$EX$108,32,0))</f>
        <v>0</v>
      </c>
      <c r="M2474" s="496">
        <f t="shared" ref="M2474:M2478" si="254">K2474+L2474</f>
        <v>0</v>
      </c>
      <c r="N2474" s="493">
        <f t="shared" ref="N2474:N2478" si="255">G2474+J2474+M2474</f>
        <v>0</v>
      </c>
      <c r="O2474" s="495" t="str">
        <f>IF($J2461="TC",0,IF($J2461="Nso",0,VLOOKUP($A2458,'Class-9'!$B$9:$EX$108,38,0)))</f>
        <v/>
      </c>
    </row>
    <row r="2475" spans="1:15" ht="42.75" customHeight="1">
      <c r="A2475" s="1084"/>
      <c r="B2475" s="60" t="s">
        <v>79</v>
      </c>
      <c r="C2475" s="1143" t="str">
        <f>'Class-9'!$AN$3</f>
        <v>SANSKRIT</v>
      </c>
      <c r="D2475" s="1144"/>
      <c r="E2475" s="493">
        <f>IF($J2461="TC",0,IF($J2461="Nso",0,VLOOKUP($A2458,'Class-9'!$B$9:$EX$108,39,0)))</f>
        <v>0</v>
      </c>
      <c r="F2475" s="493">
        <f>IF($J2461="TC",0,IF($J2461="TC",0,IF($J2461="Nso",0,VLOOKUP($A2458,'Class-9'!$B$9:$EX$108,40,0))))</f>
        <v>0</v>
      </c>
      <c r="G2475" s="496">
        <f t="shared" si="252"/>
        <v>0</v>
      </c>
      <c r="H2475" s="497">
        <f>IF($J2461="TC",0,IF($J2461="Nso",0,VLOOKUP($A2458,'Class-9'!$B$9:$EX$108,42,0)))</f>
        <v>0</v>
      </c>
      <c r="I2475" s="493">
        <f>IF($J2461="TC",0,IF($J2461="Nso",0,VLOOKUP($A2458,'Class-9'!$B$9:$EX$108,43,0)))</f>
        <v>0</v>
      </c>
      <c r="J2475" s="496">
        <f t="shared" si="253"/>
        <v>0</v>
      </c>
      <c r="K2475" s="493">
        <f>IF($J2461="TC",0,IF($J2461="Nso",0,VLOOKUP($A2458,'Class-9'!$B$9:$EX$108,45,0)))</f>
        <v>0</v>
      </c>
      <c r="L2475" s="493">
        <f>IF($J2461="Nso",0,VLOOKUP($A2458,'Class-9'!$B$9:$EX$108,46,0))</f>
        <v>0</v>
      </c>
      <c r="M2475" s="496">
        <f t="shared" si="254"/>
        <v>0</v>
      </c>
      <c r="N2475" s="493">
        <f t="shared" si="255"/>
        <v>0</v>
      </c>
      <c r="O2475" s="495" t="str">
        <f>IF($J2461="TC",0,IF($J2461="Nso",0,VLOOKUP($A2458,'Class-9'!$B$9:$EX$108,52,0)))</f>
        <v/>
      </c>
    </row>
    <row r="2476" spans="1:15" ht="42.75" customHeight="1">
      <c r="A2476" s="1084"/>
      <c r="B2476" s="60" t="s">
        <v>79</v>
      </c>
      <c r="C2476" s="1143" t="str">
        <f>'Class-9'!$BB$3</f>
        <v>SCIENCE</v>
      </c>
      <c r="D2476" s="1144"/>
      <c r="E2476" s="493">
        <f>IF($J2461="TC",0,IF($J2461="Nso",0,VLOOKUP($A2458,'Class-9'!$B$9:$EX$108,53,0)))</f>
        <v>0</v>
      </c>
      <c r="F2476" s="493">
        <f>IF($J2461="TC",0,IF($J2461="Nso",0,VLOOKUP($A2458,'Class-9'!$B$9:$EX$108,54,0)))</f>
        <v>0</v>
      </c>
      <c r="G2476" s="496">
        <f t="shared" si="252"/>
        <v>0</v>
      </c>
      <c r="H2476" s="497">
        <f>IF($J2461="TC",0,IF($J2461="Nso",0,VLOOKUP($A2458,'Class-9'!$B$9:$EX$108,56,0)))</f>
        <v>0</v>
      </c>
      <c r="I2476" s="493">
        <f>IF($J2461="TC",0,IF($J2461="Nso",0,VLOOKUP($A2458,'Class-9'!$B$9:$EX$108,57,0)))</f>
        <v>0</v>
      </c>
      <c r="J2476" s="496">
        <f t="shared" si="253"/>
        <v>0</v>
      </c>
      <c r="K2476" s="493">
        <f>IF($J2461="TC",0,IF($J2461="Nso",0,VLOOKUP($A2458,'Class-9'!$B$9:$EX$108,59,0)))</f>
        <v>0</v>
      </c>
      <c r="L2476" s="493">
        <f>IF($J2461="Nso",0,VLOOKUP($A2458,'Class-9'!$B$9:$EX$108,60,0))</f>
        <v>0</v>
      </c>
      <c r="M2476" s="496">
        <f t="shared" si="254"/>
        <v>0</v>
      </c>
      <c r="N2476" s="493">
        <f t="shared" si="255"/>
        <v>0</v>
      </c>
      <c r="O2476" s="495" t="str">
        <f>IF($J2461="TC",0,IF($J2461="Nso",0,VLOOKUP($A2458,'Class-9'!$B$9:$EX$108,66,0)))</f>
        <v/>
      </c>
    </row>
    <row r="2477" spans="1:15" ht="42.75" customHeight="1">
      <c r="A2477" s="1084"/>
      <c r="B2477" s="60" t="s">
        <v>79</v>
      </c>
      <c r="C2477" s="1143" t="str">
        <f>'Class-9'!$BP$3</f>
        <v>MATHEMATICS</v>
      </c>
      <c r="D2477" s="1144"/>
      <c r="E2477" s="493">
        <f>IF($J2461="TC",0,IF($J2461="Nso",0,VLOOKUP($A2458,'Class-9'!$B$9:$EX$108,67,0)))</f>
        <v>0</v>
      </c>
      <c r="F2477" s="493">
        <f>IF($J2461="TC",0,IF($J2461="Nso",0,VLOOKUP($A2458,'Class-9'!$B$9:$EX$108,68,0)))</f>
        <v>0</v>
      </c>
      <c r="G2477" s="496">
        <f t="shared" si="252"/>
        <v>0</v>
      </c>
      <c r="H2477" s="497">
        <f>IF($J2461="TC",0,IF($J2461="Nso",0,VLOOKUP($A2458,'Class-9'!$B$9:$EX$108,70,0)))</f>
        <v>0</v>
      </c>
      <c r="I2477" s="493">
        <f>IF($J2461="TC",0,IF($J2461="Nso",0,VLOOKUP($A2458,'Class-9'!$B$9:$EX$108,71,0)))</f>
        <v>0</v>
      </c>
      <c r="J2477" s="496">
        <f t="shared" si="253"/>
        <v>0</v>
      </c>
      <c r="K2477" s="493">
        <f>IF($J2461="TC",0,IF($J2461="Nso",0,VLOOKUP($A2458,'Class-9'!$B$9:$EX$108,73,0)))</f>
        <v>0</v>
      </c>
      <c r="L2477" s="493">
        <f>IF($J2461="Nso",0,VLOOKUP($A2458,'Class-9'!$B$9:$EX$108,74,0))</f>
        <v>0</v>
      </c>
      <c r="M2477" s="496">
        <f t="shared" si="254"/>
        <v>0</v>
      </c>
      <c r="N2477" s="493">
        <f t="shared" si="255"/>
        <v>0</v>
      </c>
      <c r="O2477" s="495" t="str">
        <f>IF($J2461="TC",0,IF($J2461="Nso",0,VLOOKUP($A2458,'Class-9'!$B$9:$EX$108,80,0)))</f>
        <v/>
      </c>
    </row>
    <row r="2478" spans="1:15" ht="42.75" customHeight="1" thickBot="1">
      <c r="A2478" s="1084"/>
      <c r="B2478" s="60" t="s">
        <v>79</v>
      </c>
      <c r="C2478" s="1117" t="str">
        <f>'Class-9'!$CD$3</f>
        <v>SOCIAL SCIENCE</v>
      </c>
      <c r="D2478" s="1118"/>
      <c r="E2478" s="493">
        <f>IF($J2461="TC",0,IF($J2461="Nso",0,VLOOKUP($A2458,'Class-9'!$B$9:$EX$108,81,0)))</f>
        <v>0</v>
      </c>
      <c r="F2478" s="493">
        <f>IF($J2461="TC",0,IF($J2461="Nso",0,VLOOKUP($A2458,'Class-9'!$B$9:$EX$108,82,0)))</f>
        <v>0</v>
      </c>
      <c r="G2478" s="498">
        <f t="shared" si="252"/>
        <v>0</v>
      </c>
      <c r="H2478" s="499">
        <f>IF($J2461="TC",0,IF($J2461="Nso",0,VLOOKUP($A2458,'Class-9'!$B$9:$EX$108,84,0)))</f>
        <v>0</v>
      </c>
      <c r="I2478" s="493">
        <f>IF($J2461="TC",0,IF($J2461="Nso",0,VLOOKUP($A2458,'Class-9'!$B$9:$EX$108,85,0)))</f>
        <v>0</v>
      </c>
      <c r="J2478" s="498">
        <f t="shared" si="253"/>
        <v>0</v>
      </c>
      <c r="K2478" s="493">
        <f>IF($J2461="TC",0,IF($J2461="Nso",0,VLOOKUP($A2458,'Class-9'!$B$9:$EX$108,87,0)))</f>
        <v>0</v>
      </c>
      <c r="L2478" s="493">
        <f>IF($J2461="Nso",0,VLOOKUP($A2458,'Class-9'!$B$9:$EX$108,88,0))</f>
        <v>0</v>
      </c>
      <c r="M2478" s="498">
        <f t="shared" si="254"/>
        <v>0</v>
      </c>
      <c r="N2478" s="493">
        <f t="shared" si="255"/>
        <v>0</v>
      </c>
      <c r="O2478" s="495" t="str">
        <f>IF($J2461="TC",0,IF($J2461="Nso",0,VLOOKUP($A2458,'Class-9'!$B$9:$EX$108,94,0)))</f>
        <v/>
      </c>
    </row>
    <row r="2479" spans="1:15" ht="36" customHeight="1">
      <c r="A2479" s="1084"/>
      <c r="B2479" s="60" t="s">
        <v>79</v>
      </c>
      <c r="C2479" s="1119" t="s">
        <v>92</v>
      </c>
      <c r="D2479" s="1120"/>
      <c r="E2479" s="1121"/>
      <c r="F2479" s="1125" t="s">
        <v>93</v>
      </c>
      <c r="G2479" s="1126"/>
      <c r="H2479" s="1127" t="s">
        <v>94</v>
      </c>
      <c r="I2479" s="1128"/>
      <c r="J2479" s="1129" t="s">
        <v>47</v>
      </c>
      <c r="K2479" s="1130"/>
      <c r="L2479" s="350" t="s">
        <v>114</v>
      </c>
      <c r="M2479" s="1131" t="s">
        <v>45</v>
      </c>
      <c r="N2479" s="1132"/>
      <c r="O2479" s="61" t="s">
        <v>49</v>
      </c>
    </row>
    <row r="2480" spans="1:15" ht="36" customHeight="1" thickBot="1">
      <c r="A2480" s="1084"/>
      <c r="B2480" s="60" t="s">
        <v>79</v>
      </c>
      <c r="C2480" s="1122"/>
      <c r="D2480" s="1123"/>
      <c r="E2480" s="1124"/>
      <c r="F2480" s="1133">
        <f>IF($J2461="TC",0,IF($J2461="Nso",0,VLOOKUP($A2458,'Class-9'!$B$9:$EX$108,146,0)))</f>
        <v>0</v>
      </c>
      <c r="G2480" s="1134"/>
      <c r="H2480" s="1133">
        <f>IF($J2461="TC",0,IF($J2461="Nso",0,VLOOKUP($A2458,'Class-9'!$B$9:$EX$108,147,0)))</f>
        <v>0</v>
      </c>
      <c r="I2480" s="1134"/>
      <c r="J2480" s="1135">
        <f>IF($J2461="TC",0,IF($J2461="Nso",0,VLOOKUP($A2458,'Class-9'!$B$9:$EX$108,148,0)))</f>
        <v>0</v>
      </c>
      <c r="K2480" s="1136"/>
      <c r="L2480" s="349" t="str">
        <f>IF($J2461="TC",0,IF($J2461="Nso",0,VLOOKUP($A2458,'Class-9'!$B$9:$EX$108,149,0)))</f>
        <v/>
      </c>
      <c r="M2480" s="1137" t="str">
        <f>IF($J2461="TC","TC",IF($J2461="Nso","NSO",VLOOKUP($A2458,'Class-9'!$B$9:$EX$108,150,0)))</f>
        <v/>
      </c>
      <c r="N2480" s="1138"/>
      <c r="O2480" s="123" t="str">
        <f>IF($J2461="Nso",0,VLOOKUP($A2458,'Class-9'!$B$9:$EX$108,152,0))</f>
        <v/>
      </c>
    </row>
    <row r="2481" spans="1:15" ht="36" customHeight="1">
      <c r="A2481" s="1084"/>
      <c r="B2481" s="60" t="s">
        <v>79</v>
      </c>
      <c r="C2481" s="1186" t="s">
        <v>65</v>
      </c>
      <c r="D2481" s="1187"/>
      <c r="E2481" s="1187"/>
      <c r="F2481" s="1187"/>
      <c r="G2481" s="1187"/>
      <c r="H2481" s="1188"/>
      <c r="I2481" s="1189" t="s">
        <v>66</v>
      </c>
      <c r="J2481" s="1190"/>
      <c r="K2481" s="1190"/>
      <c r="L2481" s="124">
        <f>VLOOKUP($A2458,'Class-9'!$B$9:$EX$108,143,0)</f>
        <v>0</v>
      </c>
      <c r="M2481" s="1191" t="s">
        <v>126</v>
      </c>
      <c r="N2481" s="1192"/>
      <c r="O2481" s="1193"/>
    </row>
    <row r="2482" spans="1:15" ht="36" customHeight="1" thickBot="1">
      <c r="A2482" s="1084"/>
      <c r="B2482" s="60" t="s">
        <v>79</v>
      </c>
      <c r="C2482" s="1194" t="s">
        <v>60</v>
      </c>
      <c r="D2482" s="1195"/>
      <c r="E2482" s="1195"/>
      <c r="F2482" s="1196" t="s">
        <v>197</v>
      </c>
      <c r="G2482" s="1196"/>
      <c r="H2482" s="351" t="s">
        <v>53</v>
      </c>
      <c r="I2482" s="1197" t="s">
        <v>67</v>
      </c>
      <c r="J2482" s="1198"/>
      <c r="K2482" s="1198"/>
      <c r="L2482" s="174">
        <f>VLOOKUP($A2458,'Class-9'!$B$9:$EX$108,144,0)</f>
        <v>0</v>
      </c>
      <c r="M2482" s="1199" t="str">
        <f>IF($J2461="TC",0,IF($J2461="Nso",0,VLOOKUP($A2458,'Class-9'!$B$9:$EX$108,145,0)))</f>
        <v/>
      </c>
      <c r="N2482" s="1200"/>
      <c r="O2482" s="1201"/>
    </row>
    <row r="2483" spans="1:15" ht="36" customHeight="1">
      <c r="A2483" s="1084"/>
      <c r="B2483" s="60" t="s">
        <v>79</v>
      </c>
      <c r="C2483" s="1194"/>
      <c r="D2483" s="1195"/>
      <c r="E2483" s="1195"/>
      <c r="F2483" s="1196"/>
      <c r="G2483" s="1196"/>
      <c r="H2483" s="490" t="s">
        <v>203</v>
      </c>
      <c r="I2483" s="1202" t="s">
        <v>68</v>
      </c>
      <c r="J2483" s="1203"/>
      <c r="K2483" s="1203"/>
      <c r="L2483" s="1204">
        <f>IF($J2461="TC","Transferred",IF($J2461="Nso","NameSeparated",VLOOKUP($A2458,'Class-9'!$B$9:$EX$108,153,0)))</f>
        <v>0</v>
      </c>
      <c r="M2483" s="1204"/>
      <c r="N2483" s="1204"/>
      <c r="O2483" s="1205"/>
    </row>
    <row r="2484" spans="1:15" s="489" customFormat="1" ht="28.5" customHeight="1">
      <c r="A2484" s="1084"/>
      <c r="B2484" s="488" t="s">
        <v>79</v>
      </c>
      <c r="C2484" s="1242" t="str">
        <f>'Class-9'!$CR$3</f>
        <v>Foundation Of Information Tech.</v>
      </c>
      <c r="D2484" s="1243"/>
      <c r="E2484" s="1244"/>
      <c r="F2484" s="1245" t="str">
        <f>IF($J2461="TC",0,IF($J2461="Nso",0,VLOOKUP($A2458,'Class-9'!$B$9:$GA$108,170,0)))</f>
        <v>0/200</v>
      </c>
      <c r="G2484" s="1245"/>
      <c r="H2484" s="491">
        <f>IF($J2461="TC",0,IF($J2461="Nso",0,VLOOKUP($A2458,'Class-9'!$B$9:$GA$108,106,0)))</f>
        <v>0</v>
      </c>
      <c r="I2484" s="1170" t="s">
        <v>81</v>
      </c>
      <c r="J2484" s="1171"/>
      <c r="K2484" s="1171"/>
      <c r="L2484" s="1172">
        <f>'Class-9'!$T$2</f>
        <v>44676</v>
      </c>
      <c r="M2484" s="1173"/>
      <c r="N2484" s="1173"/>
      <c r="O2484" s="1174"/>
    </row>
    <row r="2485" spans="1:15" s="489" customFormat="1" ht="28.5" customHeight="1">
      <c r="A2485" s="1084"/>
      <c r="B2485" s="488" t="s">
        <v>79</v>
      </c>
      <c r="C2485" s="1175" t="str">
        <f>'Class-9'!$DD$3</f>
        <v>Health &amp; Phy. Edu.</v>
      </c>
      <c r="D2485" s="1169"/>
      <c r="E2485" s="1169"/>
      <c r="F2485" s="1263" t="str">
        <f>IF($J2461="TC",0,IF($J2461="Nso",0,VLOOKUP($A2458,'Class-9'!$B$9:$GA$108,174,0)))</f>
        <v>0/200</v>
      </c>
      <c r="G2485" s="1264"/>
      <c r="H2485" s="491">
        <f>IF($J2461="TC",0,IF($J2461="Nso",0,VLOOKUP($A2458,'Class-9'!$B$9:$GA$108,118,0)))</f>
        <v>0</v>
      </c>
      <c r="I2485" s="1178"/>
      <c r="J2485" s="1179"/>
      <c r="K2485" s="1179"/>
      <c r="L2485" s="1179"/>
      <c r="M2485" s="1179"/>
      <c r="N2485" s="1179"/>
      <c r="O2485" s="1180"/>
    </row>
    <row r="2486" spans="1:15" s="489" customFormat="1" ht="28.5" customHeight="1">
      <c r="A2486" s="1084"/>
      <c r="B2486" s="488" t="s">
        <v>79</v>
      </c>
      <c r="C2486" s="1184" t="str">
        <f>'Class-9'!$DP$3</f>
        <v>S.U.P.W.</v>
      </c>
      <c r="D2486" s="1185"/>
      <c r="E2486" s="1185"/>
      <c r="F2486" s="1263" t="str">
        <f>IF($J2461="TC",0,IF($J2461="Nso",0,VLOOKUP($A2458,'Class-9'!$B$9:$GA$108,178,0)))</f>
        <v>0/100</v>
      </c>
      <c r="G2486" s="1264"/>
      <c r="H2486" s="491">
        <f>IF($J2461="TC",0,IF($J2461="Nso",0,VLOOKUP($A2458,'Class-9'!$B$9:$GA$108,124,0)))</f>
        <v>0</v>
      </c>
      <c r="I2486" s="1181"/>
      <c r="J2486" s="1182"/>
      <c r="K2486" s="1182"/>
      <c r="L2486" s="1182"/>
      <c r="M2486" s="1182"/>
      <c r="N2486" s="1182"/>
      <c r="O2486" s="1183"/>
    </row>
    <row r="2487" spans="1:15" s="489" customFormat="1" ht="28.5" customHeight="1">
      <c r="A2487" s="1084"/>
      <c r="B2487" s="488"/>
      <c r="C2487" s="1184" t="str">
        <f>'Class-9'!$DV$3</f>
        <v>ART EDUCATION</v>
      </c>
      <c r="D2487" s="1185"/>
      <c r="E2487" s="1185"/>
      <c r="F2487" s="1263" t="str">
        <f>IF($J2460="TC",0,IF($J2460="Nso",0,VLOOKUP($A2458,'Class-9'!$B$9:$GA$108,182,0)))</f>
        <v>0/100</v>
      </c>
      <c r="G2487" s="1264"/>
      <c r="H2487" s="491">
        <f>IF($J2460="TC",0,IF($J2460="Nso",0,VLOOKUP($A2458,'Class-9'!$B$9:$GA$108,130,0)))</f>
        <v>0</v>
      </c>
      <c r="I2487" s="1237" t="s">
        <v>95</v>
      </c>
      <c r="J2487" s="1221"/>
      <c r="K2487" s="1221"/>
      <c r="L2487" s="1221"/>
      <c r="M2487" s="1221"/>
      <c r="N2487" s="1221"/>
      <c r="O2487" s="1222"/>
    </row>
    <row r="2488" spans="1:15" s="489" customFormat="1" ht="28.5" customHeight="1" thickBot="1">
      <c r="A2488" s="1084"/>
      <c r="B2488" s="488" t="s">
        <v>79</v>
      </c>
      <c r="C2488" s="1238" t="str">
        <f>'Class-9'!$EB$3</f>
        <v>H &amp; C RAJ</v>
      </c>
      <c r="D2488" s="1239"/>
      <c r="E2488" s="1239"/>
      <c r="F2488" s="1251" t="str">
        <f>IF($J2461="TC",0,IF($J2461="Nso",0,VLOOKUP($A2458,'Class-9'!$B$9:$GZ$108,186,0)))</f>
        <v>0/200</v>
      </c>
      <c r="G2488" s="1252"/>
      <c r="H2488" s="492">
        <f>IF($J2461="TC",0,IF($J2461="Nso",0,VLOOKUP($A2458,'Class-9'!$B$9:$GAZ$108,142,0)))</f>
        <v>0</v>
      </c>
      <c r="I2488" s="1237" t="s">
        <v>74</v>
      </c>
      <c r="J2488" s="1221"/>
      <c r="K2488" s="1221"/>
      <c r="L2488" s="1221"/>
      <c r="M2488" s="1221"/>
      <c r="N2488" s="1221"/>
      <c r="O2488" s="1222"/>
    </row>
    <row r="2489" spans="1:15" ht="28.5" customHeight="1">
      <c r="A2489" s="1084"/>
      <c r="B2489" s="49" t="s">
        <v>79</v>
      </c>
      <c r="C2489" s="1209" t="s">
        <v>205</v>
      </c>
      <c r="D2489" s="1210"/>
      <c r="E2489" s="1211"/>
      <c r="F2489" s="1253" t="s">
        <v>206</v>
      </c>
      <c r="G2489" s="1254"/>
      <c r="H2489" s="500" t="s">
        <v>34</v>
      </c>
      <c r="I2489" s="1220" t="s">
        <v>75</v>
      </c>
      <c r="J2489" s="1221"/>
      <c r="K2489" s="1221"/>
      <c r="L2489" s="1221"/>
      <c r="M2489" s="1221"/>
      <c r="N2489" s="1221"/>
      <c r="O2489" s="1222"/>
    </row>
    <row r="2490" spans="1:15" ht="28.5" customHeight="1">
      <c r="A2490" s="1084"/>
      <c r="B2490" s="49" t="s">
        <v>79</v>
      </c>
      <c r="C2490" s="1212"/>
      <c r="D2490" s="1213"/>
      <c r="E2490" s="1214"/>
      <c r="F2490" s="1246" t="s">
        <v>207</v>
      </c>
      <c r="G2490" s="1247"/>
      <c r="H2490" s="501" t="s">
        <v>204</v>
      </c>
      <c r="I2490" s="1225" t="s">
        <v>76</v>
      </c>
      <c r="J2490" s="1226"/>
      <c r="K2490" s="1226"/>
      <c r="L2490" s="1226"/>
      <c r="M2490" s="1226"/>
      <c r="N2490" s="1226"/>
      <c r="O2490" s="1227"/>
    </row>
    <row r="2491" spans="1:15" ht="28.5" customHeight="1">
      <c r="A2491" s="1084"/>
      <c r="B2491" s="49" t="s">
        <v>79</v>
      </c>
      <c r="C2491" s="1212"/>
      <c r="D2491" s="1213"/>
      <c r="E2491" s="1214"/>
      <c r="F2491" s="1246" t="s">
        <v>211</v>
      </c>
      <c r="G2491" s="1247"/>
      <c r="H2491" s="501" t="s">
        <v>69</v>
      </c>
      <c r="I2491" s="1228"/>
      <c r="J2491" s="1229"/>
      <c r="K2491" s="1229"/>
      <c r="L2491" s="1229"/>
      <c r="M2491" s="1229"/>
      <c r="N2491" s="1229"/>
      <c r="O2491" s="1230"/>
    </row>
    <row r="2492" spans="1:15" ht="28.5" customHeight="1">
      <c r="A2492" s="1084"/>
      <c r="B2492" s="49" t="s">
        <v>79</v>
      </c>
      <c r="C2492" s="1212"/>
      <c r="D2492" s="1213"/>
      <c r="E2492" s="1214"/>
      <c r="F2492" s="1246" t="s">
        <v>212</v>
      </c>
      <c r="G2492" s="1247"/>
      <c r="H2492" s="501" t="s">
        <v>70</v>
      </c>
      <c r="I2492" s="1228"/>
      <c r="J2492" s="1229"/>
      <c r="K2492" s="1229"/>
      <c r="L2492" s="1229"/>
      <c r="M2492" s="1229"/>
      <c r="N2492" s="1229"/>
      <c r="O2492" s="1230"/>
    </row>
    <row r="2493" spans="1:15" ht="28.5" customHeight="1">
      <c r="A2493" s="1084"/>
      <c r="B2493" s="49" t="s">
        <v>79</v>
      </c>
      <c r="C2493" s="1212"/>
      <c r="D2493" s="1213"/>
      <c r="E2493" s="1214"/>
      <c r="F2493" s="1246" t="s">
        <v>125</v>
      </c>
      <c r="G2493" s="1247"/>
      <c r="H2493" s="501" t="s">
        <v>72</v>
      </c>
      <c r="I2493" s="1231" t="s">
        <v>96</v>
      </c>
      <c r="J2493" s="1232"/>
      <c r="K2493" s="1232"/>
      <c r="L2493" s="1232"/>
      <c r="M2493" s="1232"/>
      <c r="N2493" s="1232"/>
      <c r="O2493" s="1233"/>
    </row>
    <row r="2494" spans="1:15" ht="28.5" customHeight="1" thickBot="1">
      <c r="A2494" s="1084"/>
      <c r="B2494" s="62" t="s">
        <v>79</v>
      </c>
      <c r="C2494" s="1215"/>
      <c r="D2494" s="1216"/>
      <c r="E2494" s="1217"/>
      <c r="F2494" s="1248" t="s">
        <v>208</v>
      </c>
      <c r="G2494" s="1249"/>
      <c r="H2494" s="502" t="s">
        <v>71</v>
      </c>
      <c r="I2494" s="1234"/>
      <c r="J2494" s="1235"/>
      <c r="K2494" s="1235"/>
      <c r="L2494" s="1235"/>
      <c r="M2494" s="1235"/>
      <c r="N2494" s="1235"/>
      <c r="O2494" s="1236"/>
    </row>
    <row r="2495" spans="1:15" ht="117.75" customHeight="1" thickTop="1">
      <c r="A2495" s="1250"/>
      <c r="B2495" s="1250"/>
      <c r="C2495" s="1250"/>
      <c r="D2495" s="1250"/>
      <c r="E2495" s="1250"/>
      <c r="F2495" s="1250"/>
      <c r="G2495" s="1250"/>
      <c r="H2495" s="1250"/>
      <c r="I2495" s="1250"/>
      <c r="J2495" s="1250"/>
      <c r="K2495" s="1250"/>
      <c r="L2495" s="1250"/>
      <c r="M2495" s="1250"/>
      <c r="N2495" s="1250"/>
      <c r="O2495" s="1250"/>
    </row>
    <row r="2496" spans="1:15">
      <c r="B2496" s="505"/>
      <c r="C2496" s="506"/>
      <c r="D2496" s="506"/>
      <c r="E2496" s="506"/>
      <c r="F2496" s="506"/>
      <c r="G2496" s="506"/>
      <c r="H2496" s="506"/>
      <c r="I2496" s="506"/>
      <c r="J2496" s="506"/>
      <c r="K2496" s="506"/>
      <c r="L2496" s="506"/>
      <c r="M2496" s="506"/>
      <c r="N2496" s="506"/>
      <c r="O2496" s="506"/>
    </row>
    <row r="2497" spans="1:16" ht="24.75" customHeight="1" thickBot="1">
      <c r="A2497" s="504">
        <f>A2458+1</f>
        <v>65</v>
      </c>
      <c r="B2497" s="1083" t="s">
        <v>56</v>
      </c>
      <c r="C2497" s="1083"/>
      <c r="D2497" s="1083"/>
      <c r="E2497" s="1083"/>
      <c r="F2497" s="1083"/>
      <c r="G2497" s="1083"/>
      <c r="H2497" s="1083"/>
      <c r="I2497" s="1083"/>
      <c r="J2497" s="1083"/>
      <c r="K2497" s="1083"/>
      <c r="L2497" s="1083"/>
      <c r="M2497" s="1083"/>
      <c r="N2497" s="1083"/>
      <c r="O2497" s="1083"/>
    </row>
    <row r="2498" spans="1:16" ht="68.25" customHeight="1" thickTop="1">
      <c r="A2498" s="1084"/>
      <c r="B2498" s="1085"/>
      <c r="C2498" s="1086"/>
      <c r="D2498" s="1089" t="str">
        <f>Master!$E$8</f>
        <v>Govt. Sr. Secondary School Raimalwada</v>
      </c>
      <c r="E2498" s="1090"/>
      <c r="F2498" s="1090"/>
      <c r="G2498" s="1090"/>
      <c r="H2498" s="1090"/>
      <c r="I2498" s="1090"/>
      <c r="J2498" s="1090"/>
      <c r="K2498" s="1090"/>
      <c r="L2498" s="1090"/>
      <c r="M2498" s="1090"/>
      <c r="N2498" s="1090"/>
      <c r="O2498" s="1091"/>
    </row>
    <row r="2499" spans="1:16" ht="36" customHeight="1" thickBot="1">
      <c r="A2499" s="1084"/>
      <c r="B2499" s="1087"/>
      <c r="C2499" s="1088"/>
      <c r="D2499" s="1092" t="str">
        <f>Master!$E$11</f>
        <v>P.S.-Bapini (Jodhpur)</v>
      </c>
      <c r="E2499" s="1093"/>
      <c r="F2499" s="1093"/>
      <c r="G2499" s="1093"/>
      <c r="H2499" s="1093"/>
      <c r="I2499" s="1093"/>
      <c r="J2499" s="1093"/>
      <c r="K2499" s="1093"/>
      <c r="L2499" s="1093"/>
      <c r="M2499" s="1093"/>
      <c r="N2499" s="1093"/>
      <c r="O2499" s="1094"/>
    </row>
    <row r="2500" spans="1:16" ht="36" customHeight="1">
      <c r="A2500" s="1084"/>
      <c r="B2500" s="352"/>
      <c r="C2500" s="1095" t="s">
        <v>188</v>
      </c>
      <c r="D2500" s="1096"/>
      <c r="E2500" s="1096"/>
      <c r="F2500" s="1096"/>
      <c r="G2500" s="1097"/>
      <c r="H2500" s="1104" t="s">
        <v>161</v>
      </c>
      <c r="I2500" s="1104"/>
      <c r="J2500" s="1107">
        <f>VLOOKUP($A2497,'Class-9'!$B$9:$K$108,6)</f>
        <v>0</v>
      </c>
      <c r="K2500" s="1108"/>
      <c r="L2500" s="1113" t="s">
        <v>77</v>
      </c>
      <c r="M2500" s="1114"/>
      <c r="N2500" s="1115" t="str">
        <f>Master!$E$14</f>
        <v>08151106901</v>
      </c>
      <c r="O2500" s="1116"/>
    </row>
    <row r="2501" spans="1:16" ht="36" customHeight="1">
      <c r="A2501" s="1084"/>
      <c r="B2501" s="47"/>
      <c r="C2501" s="1098"/>
      <c r="D2501" s="1099"/>
      <c r="E2501" s="1099"/>
      <c r="F2501" s="1099"/>
      <c r="G2501" s="1100"/>
      <c r="H2501" s="1105"/>
      <c r="I2501" s="1105"/>
      <c r="J2501" s="1109"/>
      <c r="K2501" s="1110"/>
      <c r="L2501" s="1071" t="s">
        <v>73</v>
      </c>
      <c r="M2501" s="1072"/>
      <c r="N2501" s="1072"/>
      <c r="O2501" s="1073"/>
      <c r="P2501" s="165" t="s">
        <v>196</v>
      </c>
    </row>
    <row r="2502" spans="1:16" ht="36" customHeight="1" thickBot="1">
      <c r="A2502" s="1084"/>
      <c r="B2502" s="47"/>
      <c r="C2502" s="1101"/>
      <c r="D2502" s="1102"/>
      <c r="E2502" s="1102"/>
      <c r="F2502" s="1102"/>
      <c r="G2502" s="1103"/>
      <c r="H2502" s="1106"/>
      <c r="I2502" s="1106"/>
      <c r="J2502" s="1111"/>
      <c r="K2502" s="1112"/>
      <c r="L2502" s="1074" t="s">
        <v>57</v>
      </c>
      <c r="M2502" s="1075"/>
      <c r="N2502" s="1076" t="str">
        <f>Master!$E$6</f>
        <v>2021-22</v>
      </c>
      <c r="O2502" s="1077"/>
    </row>
    <row r="2503" spans="1:16" ht="42.75" customHeight="1">
      <c r="A2503" s="1084"/>
      <c r="B2503" s="49" t="s">
        <v>79</v>
      </c>
      <c r="C2503" s="1255" t="s">
        <v>22</v>
      </c>
      <c r="D2503" s="1256"/>
      <c r="E2503" s="1256"/>
      <c r="F2503" s="1257"/>
      <c r="G2503" s="485" t="s">
        <v>186</v>
      </c>
      <c r="H2503" s="1258">
        <f>VLOOKUP($A2497,'Class-9'!$B$9:$EX$108,4,0)</f>
        <v>0</v>
      </c>
      <c r="I2503" s="1258"/>
      <c r="J2503" s="1258"/>
      <c r="K2503" s="1258"/>
      <c r="L2503" s="1258"/>
      <c r="M2503" s="1258"/>
      <c r="N2503" s="1258"/>
      <c r="O2503" s="1259"/>
    </row>
    <row r="2504" spans="1:16" ht="42.75" customHeight="1">
      <c r="A2504" s="1084"/>
      <c r="B2504" s="49" t="s">
        <v>79</v>
      </c>
      <c r="C2504" s="1260" t="s">
        <v>24</v>
      </c>
      <c r="D2504" s="1261"/>
      <c r="E2504" s="1261"/>
      <c r="F2504" s="1262"/>
      <c r="G2504" s="486" t="s">
        <v>186</v>
      </c>
      <c r="H2504" s="1265">
        <f>VLOOKUP($A2497,'Class-9'!$B$9:$EX$108,7,0)</f>
        <v>0</v>
      </c>
      <c r="I2504" s="1265"/>
      <c r="J2504" s="1265"/>
      <c r="K2504" s="1265"/>
      <c r="L2504" s="1265"/>
      <c r="M2504" s="1265"/>
      <c r="N2504" s="1265"/>
      <c r="O2504" s="1266"/>
    </row>
    <row r="2505" spans="1:16" ht="42.75" customHeight="1">
      <c r="A2505" s="1084"/>
      <c r="B2505" s="49" t="s">
        <v>79</v>
      </c>
      <c r="C2505" s="1260" t="s">
        <v>25</v>
      </c>
      <c r="D2505" s="1261"/>
      <c r="E2505" s="1261"/>
      <c r="F2505" s="1262"/>
      <c r="G2505" s="486" t="s">
        <v>186</v>
      </c>
      <c r="H2505" s="1265">
        <f>VLOOKUP($A2497,'Class-9'!$B$9:$EX$108,8,0)</f>
        <v>0</v>
      </c>
      <c r="I2505" s="1265"/>
      <c r="J2505" s="1265"/>
      <c r="K2505" s="1265"/>
      <c r="L2505" s="1265"/>
      <c r="M2505" s="1265"/>
      <c r="N2505" s="1265"/>
      <c r="O2505" s="1266"/>
    </row>
    <row r="2506" spans="1:16" ht="42.75" customHeight="1">
      <c r="A2506" s="1084"/>
      <c r="B2506" s="49" t="s">
        <v>79</v>
      </c>
      <c r="C2506" s="1260" t="s">
        <v>58</v>
      </c>
      <c r="D2506" s="1261"/>
      <c r="E2506" s="1261"/>
      <c r="F2506" s="1262"/>
      <c r="G2506" s="486" t="s">
        <v>186</v>
      </c>
      <c r="H2506" s="1265">
        <f>VLOOKUP($A2497,'Class-9'!$B$9:$EX$108,9,0)</f>
        <v>0</v>
      </c>
      <c r="I2506" s="1265"/>
      <c r="J2506" s="1265"/>
      <c r="K2506" s="1265"/>
      <c r="L2506" s="1265"/>
      <c r="M2506" s="1265"/>
      <c r="N2506" s="1265"/>
      <c r="O2506" s="1266"/>
    </row>
    <row r="2507" spans="1:16" ht="42.75" customHeight="1">
      <c r="A2507" s="1084"/>
      <c r="B2507" s="49" t="s">
        <v>79</v>
      </c>
      <c r="C2507" s="1260" t="s">
        <v>59</v>
      </c>
      <c r="D2507" s="1261"/>
      <c r="E2507" s="1261"/>
      <c r="F2507" s="1262"/>
      <c r="G2507" s="486" t="s">
        <v>186</v>
      </c>
      <c r="H2507" s="1281" t="str">
        <f>CONCATENATE('Class-9'!$G$4,'Class-9'!$J$4)</f>
        <v>9(A)</v>
      </c>
      <c r="I2507" s="1265"/>
      <c r="J2507" s="1265"/>
      <c r="K2507" s="1265"/>
      <c r="L2507" s="1265"/>
      <c r="M2507" s="1265"/>
      <c r="N2507" s="1265"/>
      <c r="O2507" s="1266"/>
    </row>
    <row r="2508" spans="1:16" ht="42.75" customHeight="1" thickBot="1">
      <c r="A2508" s="1084"/>
      <c r="B2508" s="49" t="s">
        <v>79</v>
      </c>
      <c r="C2508" s="1282" t="s">
        <v>27</v>
      </c>
      <c r="D2508" s="1283"/>
      <c r="E2508" s="1283"/>
      <c r="F2508" s="1284"/>
      <c r="G2508" s="487" t="s">
        <v>186</v>
      </c>
      <c r="H2508" s="1285">
        <f>VLOOKUP($A2497,'Class-9'!$B$9:$EX$108,10,0)</f>
        <v>0</v>
      </c>
      <c r="I2508" s="1285"/>
      <c r="J2508" s="1285"/>
      <c r="K2508" s="1285"/>
      <c r="L2508" s="1285"/>
      <c r="M2508" s="1285"/>
      <c r="N2508" s="1285"/>
      <c r="O2508" s="1286"/>
    </row>
    <row r="2509" spans="1:16" ht="42.75" customHeight="1">
      <c r="A2509" s="1084"/>
      <c r="B2509" s="60" t="s">
        <v>79</v>
      </c>
      <c r="C2509" s="1287" t="s">
        <v>60</v>
      </c>
      <c r="D2509" s="1288"/>
      <c r="E2509" s="1267" t="s">
        <v>83</v>
      </c>
      <c r="F2509" s="1267" t="s">
        <v>84</v>
      </c>
      <c r="G2509" s="1274" t="s">
        <v>33</v>
      </c>
      <c r="H2509" s="1276" t="s">
        <v>61</v>
      </c>
      <c r="I2509" s="1276"/>
      <c r="J2509" s="1277"/>
      <c r="K2509" s="1278" t="s">
        <v>100</v>
      </c>
      <c r="L2509" s="1279"/>
      <c r="M2509" s="1280"/>
      <c r="N2509" s="1267" t="s">
        <v>91</v>
      </c>
      <c r="O2509" s="1269" t="s">
        <v>209</v>
      </c>
    </row>
    <row r="2510" spans="1:16" ht="42.75" customHeight="1">
      <c r="A2510" s="1084"/>
      <c r="B2510" s="60"/>
      <c r="C2510" s="1289"/>
      <c r="D2510" s="1290"/>
      <c r="E2510" s="1268"/>
      <c r="F2510" s="1268"/>
      <c r="G2510" s="1275"/>
      <c r="H2510" s="479" t="s">
        <v>32</v>
      </c>
      <c r="I2510" s="480" t="s">
        <v>199</v>
      </c>
      <c r="J2510" s="481" t="s">
        <v>33</v>
      </c>
      <c r="K2510" s="479" t="s">
        <v>32</v>
      </c>
      <c r="L2510" s="480" t="s">
        <v>199</v>
      </c>
      <c r="M2510" s="481" t="s">
        <v>33</v>
      </c>
      <c r="N2510" s="1268"/>
      <c r="O2510" s="1270"/>
    </row>
    <row r="2511" spans="1:16" ht="42.75" customHeight="1" thickBot="1">
      <c r="A2511" s="1084"/>
      <c r="B2511" s="60" t="s">
        <v>79</v>
      </c>
      <c r="C2511" s="1272" t="s">
        <v>62</v>
      </c>
      <c r="D2511" s="1273"/>
      <c r="E2511" s="346">
        <f>'Class-9'!$L$7</f>
        <v>20</v>
      </c>
      <c r="F2511" s="346">
        <f>'Class-9'!$M$7</f>
        <v>20</v>
      </c>
      <c r="G2511" s="348">
        <f>SUM(E2511:F2511)</f>
        <v>40</v>
      </c>
      <c r="H2511" s="346">
        <f>'Class-9'!$O$7</f>
        <v>48</v>
      </c>
      <c r="I2511" s="346">
        <f>'Class-9'!$P$7</f>
        <v>12</v>
      </c>
      <c r="J2511" s="348">
        <f>SUM(H2511:I2511)</f>
        <v>60</v>
      </c>
      <c r="K2511" s="346">
        <f>'Class-9'!$R$7</f>
        <v>80</v>
      </c>
      <c r="L2511" s="346">
        <f>'Class-9'!$S$7</f>
        <v>20</v>
      </c>
      <c r="M2511" s="348">
        <f>SUM(K2511:L2511)</f>
        <v>100</v>
      </c>
      <c r="N2511" s="191">
        <f>SUM(G2511,J2511,M2511)</f>
        <v>200</v>
      </c>
      <c r="O2511" s="1271"/>
    </row>
    <row r="2512" spans="1:16" ht="42.75" customHeight="1">
      <c r="A2512" s="1084"/>
      <c r="B2512" s="60" t="s">
        <v>79</v>
      </c>
      <c r="C2512" s="1141" t="str">
        <f>'Class-9'!$L$3</f>
        <v>HINDI</v>
      </c>
      <c r="D2512" s="1142"/>
      <c r="E2512" s="493">
        <f>IF($J2500="TC",0,IF($J2500="Nso",0,VLOOKUP($A2497,'Class-9'!$B$9:$EX$108,11,0)))</f>
        <v>0</v>
      </c>
      <c r="F2512" s="493">
        <f>IF($J2500="TC",0,IF($J2500="Nso",0,VLOOKUP($A2497,'Class-9'!$B$9:$EX$108,12,0)))</f>
        <v>0</v>
      </c>
      <c r="G2512" s="494">
        <f>E2512+F2512</f>
        <v>0</v>
      </c>
      <c r="H2512" s="493">
        <f>IF($J2500="TC",0,IF($J2500="Nso",0,VLOOKUP($A2497,'Class-9'!$B$9:$EX$108,14,0)))</f>
        <v>0</v>
      </c>
      <c r="I2512" s="493">
        <f>IF($J2500="TC",0,IF($J2500="Nso",0,VLOOKUP($A2497,'Class-9'!$B$9:$EX$108,15,0)))</f>
        <v>0</v>
      </c>
      <c r="J2512" s="494">
        <f>H2512+I2512</f>
        <v>0</v>
      </c>
      <c r="K2512" s="493">
        <f>IF($J2500="TC",0,IF($J2500="Nso",0,VLOOKUP($A2497,'Class-9'!$B$9:$EX$108,17,0)))</f>
        <v>0</v>
      </c>
      <c r="L2512" s="493">
        <f>IF($J2500="Nso",0,VLOOKUP($A2497,'Class-9'!$B$9:$EX$108,18,0))</f>
        <v>0</v>
      </c>
      <c r="M2512" s="494">
        <f>K2512+L2512</f>
        <v>0</v>
      </c>
      <c r="N2512" s="493">
        <f>G2512+J2512+M2512</f>
        <v>0</v>
      </c>
      <c r="O2512" s="495" t="str">
        <f>IF($J2500="TC",0,IF($J2500="Nso",0,VLOOKUP($A2497,'Class-9'!$B$9:$EX$108,24,0)))</f>
        <v/>
      </c>
    </row>
    <row r="2513" spans="1:15" ht="42.75" customHeight="1">
      <c r="A2513" s="1084"/>
      <c r="B2513" s="60" t="s">
        <v>79</v>
      </c>
      <c r="C2513" s="1143" t="str">
        <f>'Class-9'!$Z$3</f>
        <v>ENGLISH</v>
      </c>
      <c r="D2513" s="1144"/>
      <c r="E2513" s="493">
        <f>IF($J2500="TC",0,IF($J2500="Nso",0,VLOOKUP($A2497,'Class-9'!$B$9:$EX$108,25,0)))</f>
        <v>0</v>
      </c>
      <c r="F2513" s="493">
        <f>IF($J2500="TC",0,IF($J2500="Nso",0,VLOOKUP($A2497,'Class-9'!$B$9:$EX$108,26,0)))</f>
        <v>0</v>
      </c>
      <c r="G2513" s="496">
        <f t="shared" ref="G2513:G2517" si="256">E2513+F2513</f>
        <v>0</v>
      </c>
      <c r="H2513" s="497">
        <f>IF($J2500="TC",0,IF($J2500="Nso",0,VLOOKUP($A2497,'Class-9'!$B$9:$EX$108,28,0)))</f>
        <v>0</v>
      </c>
      <c r="I2513" s="493">
        <f>IF($J2500="TC",0,IF($J2500="Nso",0,VLOOKUP($A2497,'Class-9'!$B$9:$EX$108,29,0)))</f>
        <v>0</v>
      </c>
      <c r="J2513" s="496">
        <f t="shared" ref="J2513:J2517" si="257">H2513+I2513</f>
        <v>0</v>
      </c>
      <c r="K2513" s="493">
        <f>IF($J2500="TC",0,IF($J2500="Nso",0,VLOOKUP($A2497,'Class-9'!$B$9:$EX$108,31,0)))</f>
        <v>0</v>
      </c>
      <c r="L2513" s="493">
        <f>IF($J2500="Nso",0,VLOOKUP($A2497,'Class-9'!$B$9:$EX$108,32,0))</f>
        <v>0</v>
      </c>
      <c r="M2513" s="496">
        <f t="shared" ref="M2513:M2517" si="258">K2513+L2513</f>
        <v>0</v>
      </c>
      <c r="N2513" s="493">
        <f t="shared" ref="N2513:N2517" si="259">G2513+J2513+M2513</f>
        <v>0</v>
      </c>
      <c r="O2513" s="495" t="str">
        <f>IF($J2500="TC",0,IF($J2500="Nso",0,VLOOKUP($A2497,'Class-9'!$B$9:$EX$108,38,0)))</f>
        <v/>
      </c>
    </row>
    <row r="2514" spans="1:15" ht="42.75" customHeight="1">
      <c r="A2514" s="1084"/>
      <c r="B2514" s="60" t="s">
        <v>79</v>
      </c>
      <c r="C2514" s="1143" t="str">
        <f>'Class-9'!$AN$3</f>
        <v>SANSKRIT</v>
      </c>
      <c r="D2514" s="1144"/>
      <c r="E2514" s="493">
        <f>IF($J2500="TC",0,IF($J2500="Nso",0,VLOOKUP($A2497,'Class-9'!$B$9:$EX$108,39,0)))</f>
        <v>0</v>
      </c>
      <c r="F2514" s="493">
        <f>IF($J2500="TC",0,IF($J2500="TC",0,IF($J2500="Nso",0,VLOOKUP($A2497,'Class-9'!$B$9:$EX$108,40,0))))</f>
        <v>0</v>
      </c>
      <c r="G2514" s="496">
        <f t="shared" si="256"/>
        <v>0</v>
      </c>
      <c r="H2514" s="497">
        <f>IF($J2500="TC",0,IF($J2500="Nso",0,VLOOKUP($A2497,'Class-9'!$B$9:$EX$108,42,0)))</f>
        <v>0</v>
      </c>
      <c r="I2514" s="493">
        <f>IF($J2500="TC",0,IF($J2500="Nso",0,VLOOKUP($A2497,'Class-9'!$B$9:$EX$108,43,0)))</f>
        <v>0</v>
      </c>
      <c r="J2514" s="496">
        <f t="shared" si="257"/>
        <v>0</v>
      </c>
      <c r="K2514" s="493">
        <f>IF($J2500="TC",0,IF($J2500="Nso",0,VLOOKUP($A2497,'Class-9'!$B$9:$EX$108,45,0)))</f>
        <v>0</v>
      </c>
      <c r="L2514" s="493">
        <f>IF($J2500="Nso",0,VLOOKUP($A2497,'Class-9'!$B$9:$EX$108,46,0))</f>
        <v>0</v>
      </c>
      <c r="M2514" s="496">
        <f t="shared" si="258"/>
        <v>0</v>
      </c>
      <c r="N2514" s="493">
        <f t="shared" si="259"/>
        <v>0</v>
      </c>
      <c r="O2514" s="495" t="str">
        <f>IF($J2500="TC",0,IF($J2500="Nso",0,VLOOKUP($A2497,'Class-9'!$B$9:$EX$108,52,0)))</f>
        <v/>
      </c>
    </row>
    <row r="2515" spans="1:15" ht="42.75" customHeight="1">
      <c r="A2515" s="1084"/>
      <c r="B2515" s="60" t="s">
        <v>79</v>
      </c>
      <c r="C2515" s="1143" t="str">
        <f>'Class-9'!$BB$3</f>
        <v>SCIENCE</v>
      </c>
      <c r="D2515" s="1144"/>
      <c r="E2515" s="493">
        <f>IF($J2500="TC",0,IF($J2500="Nso",0,VLOOKUP($A2497,'Class-9'!$B$9:$EX$108,53,0)))</f>
        <v>0</v>
      </c>
      <c r="F2515" s="493">
        <f>IF($J2500="TC",0,IF($J2500="Nso",0,VLOOKUP($A2497,'Class-9'!$B$9:$EX$108,54,0)))</f>
        <v>0</v>
      </c>
      <c r="G2515" s="496">
        <f t="shared" si="256"/>
        <v>0</v>
      </c>
      <c r="H2515" s="497">
        <f>IF($J2500="TC",0,IF($J2500="Nso",0,VLOOKUP($A2497,'Class-9'!$B$9:$EX$108,56,0)))</f>
        <v>0</v>
      </c>
      <c r="I2515" s="493">
        <f>IF($J2500="TC",0,IF($J2500="Nso",0,VLOOKUP($A2497,'Class-9'!$B$9:$EX$108,57,0)))</f>
        <v>0</v>
      </c>
      <c r="J2515" s="496">
        <f t="shared" si="257"/>
        <v>0</v>
      </c>
      <c r="K2515" s="493">
        <f>IF($J2500="TC",0,IF($J2500="Nso",0,VLOOKUP($A2497,'Class-9'!$B$9:$EX$108,59,0)))</f>
        <v>0</v>
      </c>
      <c r="L2515" s="493">
        <f>IF($J2500="Nso",0,VLOOKUP($A2497,'Class-9'!$B$9:$EX$108,60,0))</f>
        <v>0</v>
      </c>
      <c r="M2515" s="496">
        <f t="shared" si="258"/>
        <v>0</v>
      </c>
      <c r="N2515" s="493">
        <f t="shared" si="259"/>
        <v>0</v>
      </c>
      <c r="O2515" s="495" t="str">
        <f>IF($J2500="TC",0,IF($J2500="Nso",0,VLOOKUP($A2497,'Class-9'!$B$9:$EX$108,66,0)))</f>
        <v/>
      </c>
    </row>
    <row r="2516" spans="1:15" ht="42.75" customHeight="1">
      <c r="A2516" s="1084"/>
      <c r="B2516" s="60" t="s">
        <v>79</v>
      </c>
      <c r="C2516" s="1143" t="str">
        <f>'Class-9'!$BP$3</f>
        <v>MATHEMATICS</v>
      </c>
      <c r="D2516" s="1144"/>
      <c r="E2516" s="493">
        <f>IF($J2500="TC",0,IF($J2500="Nso",0,VLOOKUP($A2497,'Class-9'!$B$9:$EX$108,67,0)))</f>
        <v>0</v>
      </c>
      <c r="F2516" s="493">
        <f>IF($J2500="TC",0,IF($J2500="Nso",0,VLOOKUP($A2497,'Class-9'!$B$9:$EX$108,68,0)))</f>
        <v>0</v>
      </c>
      <c r="G2516" s="496">
        <f t="shared" si="256"/>
        <v>0</v>
      </c>
      <c r="H2516" s="497">
        <f>IF($J2500="TC",0,IF($J2500="Nso",0,VLOOKUP($A2497,'Class-9'!$B$9:$EX$108,70,0)))</f>
        <v>0</v>
      </c>
      <c r="I2516" s="493">
        <f>IF($J2500="TC",0,IF($J2500="Nso",0,VLOOKUP($A2497,'Class-9'!$B$9:$EX$108,71,0)))</f>
        <v>0</v>
      </c>
      <c r="J2516" s="496">
        <f t="shared" si="257"/>
        <v>0</v>
      </c>
      <c r="K2516" s="493">
        <f>IF($J2500="TC",0,IF($J2500="Nso",0,VLOOKUP($A2497,'Class-9'!$B$9:$EX$108,73,0)))</f>
        <v>0</v>
      </c>
      <c r="L2516" s="493">
        <f>IF($J2500="Nso",0,VLOOKUP($A2497,'Class-9'!$B$9:$EX$108,74,0))</f>
        <v>0</v>
      </c>
      <c r="M2516" s="496">
        <f t="shared" si="258"/>
        <v>0</v>
      </c>
      <c r="N2516" s="493">
        <f t="shared" si="259"/>
        <v>0</v>
      </c>
      <c r="O2516" s="495" t="str">
        <f>IF($J2500="TC",0,IF($J2500="Nso",0,VLOOKUP($A2497,'Class-9'!$B$9:$EX$108,80,0)))</f>
        <v/>
      </c>
    </row>
    <row r="2517" spans="1:15" ht="42.75" customHeight="1" thickBot="1">
      <c r="A2517" s="1084"/>
      <c r="B2517" s="60" t="s">
        <v>79</v>
      </c>
      <c r="C2517" s="1117" t="str">
        <f>'Class-9'!$CD$3</f>
        <v>SOCIAL SCIENCE</v>
      </c>
      <c r="D2517" s="1118"/>
      <c r="E2517" s="493">
        <f>IF($J2500="TC",0,IF($J2500="Nso",0,VLOOKUP($A2497,'Class-9'!$B$9:$EX$108,81,0)))</f>
        <v>0</v>
      </c>
      <c r="F2517" s="493">
        <f>IF($J2500="TC",0,IF($J2500="Nso",0,VLOOKUP($A2497,'Class-9'!$B$9:$EX$108,82,0)))</f>
        <v>0</v>
      </c>
      <c r="G2517" s="498">
        <f t="shared" si="256"/>
        <v>0</v>
      </c>
      <c r="H2517" s="499">
        <f>IF($J2500="TC",0,IF($J2500="Nso",0,VLOOKUP($A2497,'Class-9'!$B$9:$EX$108,84,0)))</f>
        <v>0</v>
      </c>
      <c r="I2517" s="493">
        <f>IF($J2500="TC",0,IF($J2500="Nso",0,VLOOKUP($A2497,'Class-9'!$B$9:$EX$108,85,0)))</f>
        <v>0</v>
      </c>
      <c r="J2517" s="498">
        <f t="shared" si="257"/>
        <v>0</v>
      </c>
      <c r="K2517" s="493">
        <f>IF($J2500="TC",0,IF($J2500="Nso",0,VLOOKUP($A2497,'Class-9'!$B$9:$EX$108,87,0)))</f>
        <v>0</v>
      </c>
      <c r="L2517" s="493">
        <f>IF($J2500="Nso",0,VLOOKUP($A2497,'Class-9'!$B$9:$EX$108,88,0))</f>
        <v>0</v>
      </c>
      <c r="M2517" s="498">
        <f t="shared" si="258"/>
        <v>0</v>
      </c>
      <c r="N2517" s="493">
        <f t="shared" si="259"/>
        <v>0</v>
      </c>
      <c r="O2517" s="495" t="str">
        <f>IF($J2500="TC",0,IF($J2500="Nso",0,VLOOKUP($A2497,'Class-9'!$B$9:$EX$108,94,0)))</f>
        <v/>
      </c>
    </row>
    <row r="2518" spans="1:15" ht="36" customHeight="1">
      <c r="A2518" s="1084"/>
      <c r="B2518" s="60" t="s">
        <v>79</v>
      </c>
      <c r="C2518" s="1119" t="s">
        <v>92</v>
      </c>
      <c r="D2518" s="1120"/>
      <c r="E2518" s="1121"/>
      <c r="F2518" s="1125" t="s">
        <v>93</v>
      </c>
      <c r="G2518" s="1126"/>
      <c r="H2518" s="1127" t="s">
        <v>94</v>
      </c>
      <c r="I2518" s="1128"/>
      <c r="J2518" s="1129" t="s">
        <v>47</v>
      </c>
      <c r="K2518" s="1130"/>
      <c r="L2518" s="350" t="s">
        <v>114</v>
      </c>
      <c r="M2518" s="1131" t="s">
        <v>45</v>
      </c>
      <c r="N2518" s="1132"/>
      <c r="O2518" s="61" t="s">
        <v>49</v>
      </c>
    </row>
    <row r="2519" spans="1:15" ht="36" customHeight="1" thickBot="1">
      <c r="A2519" s="1084"/>
      <c r="B2519" s="60" t="s">
        <v>79</v>
      </c>
      <c r="C2519" s="1122"/>
      <c r="D2519" s="1123"/>
      <c r="E2519" s="1124"/>
      <c r="F2519" s="1133">
        <f>IF($J2500="TC",0,IF($J2500="Nso",0,VLOOKUP($A2497,'Class-9'!$B$9:$EX$108,146,0)))</f>
        <v>0</v>
      </c>
      <c r="G2519" s="1134"/>
      <c r="H2519" s="1133">
        <f>IF($J2500="TC",0,IF($J2500="Nso",0,VLOOKUP($A2497,'Class-9'!$B$9:$EX$108,147,0)))</f>
        <v>0</v>
      </c>
      <c r="I2519" s="1134"/>
      <c r="J2519" s="1135">
        <f>IF($J2500="TC",0,IF($J2500="Nso",0,VLOOKUP($A2497,'Class-9'!$B$9:$EX$108,148,0)))</f>
        <v>0</v>
      </c>
      <c r="K2519" s="1136"/>
      <c r="L2519" s="349" t="str">
        <f>IF($J2500="TC",0,IF($J2500="Nso",0,VLOOKUP($A2497,'Class-9'!$B$9:$EX$108,149,0)))</f>
        <v/>
      </c>
      <c r="M2519" s="1137" t="str">
        <f>IF($J2500="TC","TC",IF($J2500="Nso","NSO",VLOOKUP($A2497,'Class-9'!$B$9:$EX$108,150,0)))</f>
        <v/>
      </c>
      <c r="N2519" s="1138"/>
      <c r="O2519" s="123" t="str">
        <f>IF($J2500="Nso",0,VLOOKUP($A2497,'Class-9'!$B$9:$EX$108,152,0))</f>
        <v/>
      </c>
    </row>
    <row r="2520" spans="1:15" ht="36" customHeight="1">
      <c r="A2520" s="1084"/>
      <c r="B2520" s="60" t="s">
        <v>79</v>
      </c>
      <c r="C2520" s="1186" t="s">
        <v>65</v>
      </c>
      <c r="D2520" s="1187"/>
      <c r="E2520" s="1187"/>
      <c r="F2520" s="1187"/>
      <c r="G2520" s="1187"/>
      <c r="H2520" s="1188"/>
      <c r="I2520" s="1189" t="s">
        <v>66</v>
      </c>
      <c r="J2520" s="1190"/>
      <c r="K2520" s="1190"/>
      <c r="L2520" s="124">
        <f>VLOOKUP($A2497,'Class-9'!$B$9:$EX$108,143,0)</f>
        <v>0</v>
      </c>
      <c r="M2520" s="1191" t="s">
        <v>126</v>
      </c>
      <c r="N2520" s="1192"/>
      <c r="O2520" s="1193"/>
    </row>
    <row r="2521" spans="1:15" ht="36" customHeight="1" thickBot="1">
      <c r="A2521" s="1084"/>
      <c r="B2521" s="60" t="s">
        <v>79</v>
      </c>
      <c r="C2521" s="1194" t="s">
        <v>60</v>
      </c>
      <c r="D2521" s="1195"/>
      <c r="E2521" s="1195"/>
      <c r="F2521" s="1196" t="s">
        <v>197</v>
      </c>
      <c r="G2521" s="1196"/>
      <c r="H2521" s="351" t="s">
        <v>53</v>
      </c>
      <c r="I2521" s="1197" t="s">
        <v>67</v>
      </c>
      <c r="J2521" s="1198"/>
      <c r="K2521" s="1198"/>
      <c r="L2521" s="174">
        <f>VLOOKUP($A2497,'Class-9'!$B$9:$EX$108,144,0)</f>
        <v>0</v>
      </c>
      <c r="M2521" s="1199" t="str">
        <f>IF($J2500="TC",0,IF($J2500="Nso",0,VLOOKUP($A2497,'Class-9'!$B$9:$EX$108,145,0)))</f>
        <v/>
      </c>
      <c r="N2521" s="1200"/>
      <c r="O2521" s="1201"/>
    </row>
    <row r="2522" spans="1:15" ht="36" customHeight="1">
      <c r="A2522" s="1084"/>
      <c r="B2522" s="60" t="s">
        <v>79</v>
      </c>
      <c r="C2522" s="1194"/>
      <c r="D2522" s="1195"/>
      <c r="E2522" s="1195"/>
      <c r="F2522" s="1196"/>
      <c r="G2522" s="1196"/>
      <c r="H2522" s="490" t="s">
        <v>203</v>
      </c>
      <c r="I2522" s="1202" t="s">
        <v>68</v>
      </c>
      <c r="J2522" s="1203"/>
      <c r="K2522" s="1203"/>
      <c r="L2522" s="1204">
        <f>IF($J2500="TC","Transferred",IF($J2500="Nso","NameSeparated",VLOOKUP($A2497,'Class-9'!$B$9:$EX$108,153,0)))</f>
        <v>0</v>
      </c>
      <c r="M2522" s="1204"/>
      <c r="N2522" s="1204"/>
      <c r="O2522" s="1205"/>
    </row>
    <row r="2523" spans="1:15" s="489" customFormat="1" ht="28.5" customHeight="1">
      <c r="A2523" s="1084"/>
      <c r="B2523" s="488" t="s">
        <v>79</v>
      </c>
      <c r="C2523" s="1242" t="str">
        <f>'Class-9'!$CR$3</f>
        <v>Foundation Of Information Tech.</v>
      </c>
      <c r="D2523" s="1243"/>
      <c r="E2523" s="1244"/>
      <c r="F2523" s="1245" t="str">
        <f>IF($J2500="TC",0,IF($J2500="Nso",0,VLOOKUP($A2497,'Class-9'!$B$9:$GA$108,170,0)))</f>
        <v>0/200</v>
      </c>
      <c r="G2523" s="1245"/>
      <c r="H2523" s="491">
        <f>IF($J2500="TC",0,IF($J2500="Nso",0,VLOOKUP($A2497,'Class-9'!$B$9:$GA$108,106,0)))</f>
        <v>0</v>
      </c>
      <c r="I2523" s="1170" t="s">
        <v>81</v>
      </c>
      <c r="J2523" s="1171"/>
      <c r="K2523" s="1171"/>
      <c r="L2523" s="1172">
        <f>'Class-9'!$T$2</f>
        <v>44676</v>
      </c>
      <c r="M2523" s="1173"/>
      <c r="N2523" s="1173"/>
      <c r="O2523" s="1174"/>
    </row>
    <row r="2524" spans="1:15" s="489" customFormat="1" ht="28.5" customHeight="1">
      <c r="A2524" s="1084"/>
      <c r="B2524" s="488" t="s">
        <v>79</v>
      </c>
      <c r="C2524" s="1175" t="str">
        <f>'Class-9'!$DD$3</f>
        <v>Health &amp; Phy. Edu.</v>
      </c>
      <c r="D2524" s="1169"/>
      <c r="E2524" s="1169"/>
      <c r="F2524" s="1263" t="str">
        <f>IF($J2500="TC",0,IF($J2500="Nso",0,VLOOKUP($A2497,'Class-9'!$B$9:$GA$108,174,0)))</f>
        <v>0/200</v>
      </c>
      <c r="G2524" s="1264"/>
      <c r="H2524" s="491">
        <f>IF($J2500="TC",0,IF($J2500="Nso",0,VLOOKUP($A2497,'Class-9'!$B$9:$GA$108,118,0)))</f>
        <v>0</v>
      </c>
      <c r="I2524" s="1178"/>
      <c r="J2524" s="1179"/>
      <c r="K2524" s="1179"/>
      <c r="L2524" s="1179"/>
      <c r="M2524" s="1179"/>
      <c r="N2524" s="1179"/>
      <c r="O2524" s="1180"/>
    </row>
    <row r="2525" spans="1:15" s="489" customFormat="1" ht="28.5" customHeight="1">
      <c r="A2525" s="1084"/>
      <c r="B2525" s="488" t="s">
        <v>79</v>
      </c>
      <c r="C2525" s="1184" t="str">
        <f>'Class-9'!$DP$3</f>
        <v>S.U.P.W.</v>
      </c>
      <c r="D2525" s="1185"/>
      <c r="E2525" s="1185"/>
      <c r="F2525" s="1263" t="str">
        <f>IF($J2500="TC",0,IF($J2500="Nso",0,VLOOKUP($A2497,'Class-9'!$B$9:$GA$108,178,0)))</f>
        <v>0/100</v>
      </c>
      <c r="G2525" s="1264"/>
      <c r="H2525" s="491">
        <f>IF($J2500="TC",0,IF($J2500="Nso",0,VLOOKUP($A2497,'Class-9'!$B$9:$GA$108,124,0)))</f>
        <v>0</v>
      </c>
      <c r="I2525" s="1181"/>
      <c r="J2525" s="1182"/>
      <c r="K2525" s="1182"/>
      <c r="L2525" s="1182"/>
      <c r="M2525" s="1182"/>
      <c r="N2525" s="1182"/>
      <c r="O2525" s="1183"/>
    </row>
    <row r="2526" spans="1:15" s="489" customFormat="1" ht="28.5" customHeight="1">
      <c r="A2526" s="1084"/>
      <c r="B2526" s="488"/>
      <c r="C2526" s="1184" t="str">
        <f>'Class-9'!$DV$3</f>
        <v>ART EDUCATION</v>
      </c>
      <c r="D2526" s="1185"/>
      <c r="E2526" s="1185"/>
      <c r="F2526" s="1263" t="str">
        <f>IF($J2499="TC",0,IF($J2499="Nso",0,VLOOKUP($A2497,'Class-9'!$B$9:$GA$108,182,0)))</f>
        <v>0/100</v>
      </c>
      <c r="G2526" s="1264"/>
      <c r="H2526" s="491">
        <f>IF($J2499="TC",0,IF($J2499="Nso",0,VLOOKUP($A2497,'Class-9'!$B$9:$GA$108,130,0)))</f>
        <v>0</v>
      </c>
      <c r="I2526" s="1237" t="s">
        <v>95</v>
      </c>
      <c r="J2526" s="1221"/>
      <c r="K2526" s="1221"/>
      <c r="L2526" s="1221"/>
      <c r="M2526" s="1221"/>
      <c r="N2526" s="1221"/>
      <c r="O2526" s="1222"/>
    </row>
    <row r="2527" spans="1:15" s="489" customFormat="1" ht="28.5" customHeight="1" thickBot="1">
      <c r="A2527" s="1084"/>
      <c r="B2527" s="488" t="s">
        <v>79</v>
      </c>
      <c r="C2527" s="1238" t="str">
        <f>'Class-9'!$EB$3</f>
        <v>H &amp; C RAJ</v>
      </c>
      <c r="D2527" s="1239"/>
      <c r="E2527" s="1239"/>
      <c r="F2527" s="1251" t="str">
        <f>IF($J2500="TC",0,IF($J2500="Nso",0,VLOOKUP($A2497,'Class-9'!$B$9:$GZ$108,186,0)))</f>
        <v>0/200</v>
      </c>
      <c r="G2527" s="1252"/>
      <c r="H2527" s="492">
        <f>IF($J2500="TC",0,IF($J2500="Nso",0,VLOOKUP($A2497,'Class-9'!$B$9:$GAZ$108,142,0)))</f>
        <v>0</v>
      </c>
      <c r="I2527" s="1237" t="s">
        <v>74</v>
      </c>
      <c r="J2527" s="1221"/>
      <c r="K2527" s="1221"/>
      <c r="L2527" s="1221"/>
      <c r="M2527" s="1221"/>
      <c r="N2527" s="1221"/>
      <c r="O2527" s="1222"/>
    </row>
    <row r="2528" spans="1:15" ht="28.5" customHeight="1">
      <c r="A2528" s="1084"/>
      <c r="B2528" s="49" t="s">
        <v>79</v>
      </c>
      <c r="C2528" s="1209" t="s">
        <v>205</v>
      </c>
      <c r="D2528" s="1210"/>
      <c r="E2528" s="1211"/>
      <c r="F2528" s="1253" t="s">
        <v>206</v>
      </c>
      <c r="G2528" s="1254"/>
      <c r="H2528" s="500" t="s">
        <v>34</v>
      </c>
      <c r="I2528" s="1220" t="s">
        <v>75</v>
      </c>
      <c r="J2528" s="1221"/>
      <c r="K2528" s="1221"/>
      <c r="L2528" s="1221"/>
      <c r="M2528" s="1221"/>
      <c r="N2528" s="1221"/>
      <c r="O2528" s="1222"/>
    </row>
    <row r="2529" spans="1:16" ht="28.5" customHeight="1">
      <c r="A2529" s="1084"/>
      <c r="B2529" s="49" t="s">
        <v>79</v>
      </c>
      <c r="C2529" s="1212"/>
      <c r="D2529" s="1213"/>
      <c r="E2529" s="1214"/>
      <c r="F2529" s="1246" t="s">
        <v>207</v>
      </c>
      <c r="G2529" s="1247"/>
      <c r="H2529" s="501" t="s">
        <v>204</v>
      </c>
      <c r="I2529" s="1225" t="s">
        <v>76</v>
      </c>
      <c r="J2529" s="1226"/>
      <c r="K2529" s="1226"/>
      <c r="L2529" s="1226"/>
      <c r="M2529" s="1226"/>
      <c r="N2529" s="1226"/>
      <c r="O2529" s="1227"/>
    </row>
    <row r="2530" spans="1:16" ht="28.5" customHeight="1">
      <c r="A2530" s="1084"/>
      <c r="B2530" s="49" t="s">
        <v>79</v>
      </c>
      <c r="C2530" s="1212"/>
      <c r="D2530" s="1213"/>
      <c r="E2530" s="1214"/>
      <c r="F2530" s="1246" t="s">
        <v>211</v>
      </c>
      <c r="G2530" s="1247"/>
      <c r="H2530" s="501" t="s">
        <v>69</v>
      </c>
      <c r="I2530" s="1228"/>
      <c r="J2530" s="1229"/>
      <c r="K2530" s="1229"/>
      <c r="L2530" s="1229"/>
      <c r="M2530" s="1229"/>
      <c r="N2530" s="1229"/>
      <c r="O2530" s="1230"/>
    </row>
    <row r="2531" spans="1:16" ht="28.5" customHeight="1">
      <c r="A2531" s="1084"/>
      <c r="B2531" s="49" t="s">
        <v>79</v>
      </c>
      <c r="C2531" s="1212"/>
      <c r="D2531" s="1213"/>
      <c r="E2531" s="1214"/>
      <c r="F2531" s="1246" t="s">
        <v>212</v>
      </c>
      <c r="G2531" s="1247"/>
      <c r="H2531" s="501" t="s">
        <v>70</v>
      </c>
      <c r="I2531" s="1228"/>
      <c r="J2531" s="1229"/>
      <c r="K2531" s="1229"/>
      <c r="L2531" s="1229"/>
      <c r="M2531" s="1229"/>
      <c r="N2531" s="1229"/>
      <c r="O2531" s="1230"/>
    </row>
    <row r="2532" spans="1:16" ht="28.5" customHeight="1">
      <c r="A2532" s="1084"/>
      <c r="B2532" s="49" t="s">
        <v>79</v>
      </c>
      <c r="C2532" s="1212"/>
      <c r="D2532" s="1213"/>
      <c r="E2532" s="1214"/>
      <c r="F2532" s="1246" t="s">
        <v>125</v>
      </c>
      <c r="G2532" s="1247"/>
      <c r="H2532" s="501" t="s">
        <v>72</v>
      </c>
      <c r="I2532" s="1231" t="s">
        <v>96</v>
      </c>
      <c r="J2532" s="1232"/>
      <c r="K2532" s="1232"/>
      <c r="L2532" s="1232"/>
      <c r="M2532" s="1232"/>
      <c r="N2532" s="1232"/>
      <c r="O2532" s="1233"/>
    </row>
    <row r="2533" spans="1:16" ht="28.5" customHeight="1" thickBot="1">
      <c r="A2533" s="1084"/>
      <c r="B2533" s="62" t="s">
        <v>79</v>
      </c>
      <c r="C2533" s="1215"/>
      <c r="D2533" s="1216"/>
      <c r="E2533" s="1217"/>
      <c r="F2533" s="1248" t="s">
        <v>208</v>
      </c>
      <c r="G2533" s="1249"/>
      <c r="H2533" s="502" t="s">
        <v>71</v>
      </c>
      <c r="I2533" s="1234"/>
      <c r="J2533" s="1235"/>
      <c r="K2533" s="1235"/>
      <c r="L2533" s="1235"/>
      <c r="M2533" s="1235"/>
      <c r="N2533" s="1235"/>
      <c r="O2533" s="1236"/>
    </row>
    <row r="2534" spans="1:16" ht="117.75" customHeight="1" thickTop="1">
      <c r="A2534" s="1250"/>
      <c r="B2534" s="1250"/>
      <c r="C2534" s="1250"/>
      <c r="D2534" s="1250"/>
      <c r="E2534" s="1250"/>
      <c r="F2534" s="1250"/>
      <c r="G2534" s="1250"/>
      <c r="H2534" s="1250"/>
      <c r="I2534" s="1250"/>
      <c r="J2534" s="1250"/>
      <c r="K2534" s="1250"/>
      <c r="L2534" s="1250"/>
      <c r="M2534" s="1250"/>
      <c r="N2534" s="1250"/>
      <c r="O2534" s="1250"/>
    </row>
    <row r="2535" spans="1:16">
      <c r="B2535" s="505"/>
      <c r="C2535" s="506"/>
      <c r="D2535" s="506"/>
      <c r="E2535" s="506"/>
      <c r="F2535" s="506"/>
      <c r="G2535" s="506"/>
      <c r="H2535" s="506"/>
      <c r="I2535" s="506"/>
      <c r="J2535" s="506"/>
      <c r="K2535" s="506"/>
      <c r="L2535" s="506"/>
      <c r="M2535" s="506"/>
      <c r="N2535" s="506"/>
      <c r="O2535" s="506"/>
    </row>
    <row r="2536" spans="1:16" ht="24.75" customHeight="1" thickBot="1">
      <c r="A2536" s="504">
        <f>A2497+1</f>
        <v>66</v>
      </c>
      <c r="B2536" s="1083" t="s">
        <v>56</v>
      </c>
      <c r="C2536" s="1083"/>
      <c r="D2536" s="1083"/>
      <c r="E2536" s="1083"/>
      <c r="F2536" s="1083"/>
      <c r="G2536" s="1083"/>
      <c r="H2536" s="1083"/>
      <c r="I2536" s="1083"/>
      <c r="J2536" s="1083"/>
      <c r="K2536" s="1083"/>
      <c r="L2536" s="1083"/>
      <c r="M2536" s="1083"/>
      <c r="N2536" s="1083"/>
      <c r="O2536" s="1083"/>
    </row>
    <row r="2537" spans="1:16" ht="68.25" customHeight="1" thickTop="1">
      <c r="A2537" s="1084"/>
      <c r="B2537" s="1085"/>
      <c r="C2537" s="1086"/>
      <c r="D2537" s="1089" t="str">
        <f>Master!$E$8</f>
        <v>Govt. Sr. Secondary School Raimalwada</v>
      </c>
      <c r="E2537" s="1090"/>
      <c r="F2537" s="1090"/>
      <c r="G2537" s="1090"/>
      <c r="H2537" s="1090"/>
      <c r="I2537" s="1090"/>
      <c r="J2537" s="1090"/>
      <c r="K2537" s="1090"/>
      <c r="L2537" s="1090"/>
      <c r="M2537" s="1090"/>
      <c r="N2537" s="1090"/>
      <c r="O2537" s="1091"/>
    </row>
    <row r="2538" spans="1:16" ht="36" customHeight="1" thickBot="1">
      <c r="A2538" s="1084"/>
      <c r="B2538" s="1087"/>
      <c r="C2538" s="1088"/>
      <c r="D2538" s="1092" t="str">
        <f>Master!$E$11</f>
        <v>P.S.-Bapini (Jodhpur)</v>
      </c>
      <c r="E2538" s="1093"/>
      <c r="F2538" s="1093"/>
      <c r="G2538" s="1093"/>
      <c r="H2538" s="1093"/>
      <c r="I2538" s="1093"/>
      <c r="J2538" s="1093"/>
      <c r="K2538" s="1093"/>
      <c r="L2538" s="1093"/>
      <c r="M2538" s="1093"/>
      <c r="N2538" s="1093"/>
      <c r="O2538" s="1094"/>
    </row>
    <row r="2539" spans="1:16" ht="36" customHeight="1">
      <c r="A2539" s="1084"/>
      <c r="B2539" s="352"/>
      <c r="C2539" s="1095" t="s">
        <v>188</v>
      </c>
      <c r="D2539" s="1096"/>
      <c r="E2539" s="1096"/>
      <c r="F2539" s="1096"/>
      <c r="G2539" s="1097"/>
      <c r="H2539" s="1104" t="s">
        <v>161</v>
      </c>
      <c r="I2539" s="1104"/>
      <c r="J2539" s="1107">
        <f>VLOOKUP($A2536,'Class-9'!$B$9:$K$108,6)</f>
        <v>0</v>
      </c>
      <c r="K2539" s="1108"/>
      <c r="L2539" s="1113" t="s">
        <v>77</v>
      </c>
      <c r="M2539" s="1114"/>
      <c r="N2539" s="1115" t="str">
        <f>Master!$E$14</f>
        <v>08151106901</v>
      </c>
      <c r="O2539" s="1116"/>
    </row>
    <row r="2540" spans="1:16" ht="36" customHeight="1">
      <c r="A2540" s="1084"/>
      <c r="B2540" s="47"/>
      <c r="C2540" s="1098"/>
      <c r="D2540" s="1099"/>
      <c r="E2540" s="1099"/>
      <c r="F2540" s="1099"/>
      <c r="G2540" s="1100"/>
      <c r="H2540" s="1105"/>
      <c r="I2540" s="1105"/>
      <c r="J2540" s="1109"/>
      <c r="K2540" s="1110"/>
      <c r="L2540" s="1071" t="s">
        <v>73</v>
      </c>
      <c r="M2540" s="1072"/>
      <c r="N2540" s="1072"/>
      <c r="O2540" s="1073"/>
      <c r="P2540" s="165" t="s">
        <v>196</v>
      </c>
    </row>
    <row r="2541" spans="1:16" ht="36" customHeight="1" thickBot="1">
      <c r="A2541" s="1084"/>
      <c r="B2541" s="47"/>
      <c r="C2541" s="1101"/>
      <c r="D2541" s="1102"/>
      <c r="E2541" s="1102"/>
      <c r="F2541" s="1102"/>
      <c r="G2541" s="1103"/>
      <c r="H2541" s="1106"/>
      <c r="I2541" s="1106"/>
      <c r="J2541" s="1111"/>
      <c r="K2541" s="1112"/>
      <c r="L2541" s="1074" t="s">
        <v>57</v>
      </c>
      <c r="M2541" s="1075"/>
      <c r="N2541" s="1076" t="str">
        <f>Master!$E$6</f>
        <v>2021-22</v>
      </c>
      <c r="O2541" s="1077"/>
    </row>
    <row r="2542" spans="1:16" ht="42.75" customHeight="1">
      <c r="A2542" s="1084"/>
      <c r="B2542" s="49" t="s">
        <v>79</v>
      </c>
      <c r="C2542" s="1255" t="s">
        <v>22</v>
      </c>
      <c r="D2542" s="1256"/>
      <c r="E2542" s="1256"/>
      <c r="F2542" s="1257"/>
      <c r="G2542" s="485" t="s">
        <v>186</v>
      </c>
      <c r="H2542" s="1258">
        <f>VLOOKUP($A2536,'Class-9'!$B$9:$EX$108,4,0)</f>
        <v>0</v>
      </c>
      <c r="I2542" s="1258"/>
      <c r="J2542" s="1258"/>
      <c r="K2542" s="1258"/>
      <c r="L2542" s="1258"/>
      <c r="M2542" s="1258"/>
      <c r="N2542" s="1258"/>
      <c r="O2542" s="1259"/>
    </row>
    <row r="2543" spans="1:16" ht="42.75" customHeight="1">
      <c r="A2543" s="1084"/>
      <c r="B2543" s="49" t="s">
        <v>79</v>
      </c>
      <c r="C2543" s="1260" t="s">
        <v>24</v>
      </c>
      <c r="D2543" s="1261"/>
      <c r="E2543" s="1261"/>
      <c r="F2543" s="1262"/>
      <c r="G2543" s="486" t="s">
        <v>186</v>
      </c>
      <c r="H2543" s="1265">
        <f>VLOOKUP($A2536,'Class-9'!$B$9:$EX$108,7,0)</f>
        <v>0</v>
      </c>
      <c r="I2543" s="1265"/>
      <c r="J2543" s="1265"/>
      <c r="K2543" s="1265"/>
      <c r="L2543" s="1265"/>
      <c r="M2543" s="1265"/>
      <c r="N2543" s="1265"/>
      <c r="O2543" s="1266"/>
    </row>
    <row r="2544" spans="1:16" ht="42.75" customHeight="1">
      <c r="A2544" s="1084"/>
      <c r="B2544" s="49" t="s">
        <v>79</v>
      </c>
      <c r="C2544" s="1260" t="s">
        <v>25</v>
      </c>
      <c r="D2544" s="1261"/>
      <c r="E2544" s="1261"/>
      <c r="F2544" s="1262"/>
      <c r="G2544" s="486" t="s">
        <v>186</v>
      </c>
      <c r="H2544" s="1265">
        <f>VLOOKUP($A2536,'Class-9'!$B$9:$EX$108,8,0)</f>
        <v>0</v>
      </c>
      <c r="I2544" s="1265"/>
      <c r="J2544" s="1265"/>
      <c r="K2544" s="1265"/>
      <c r="L2544" s="1265"/>
      <c r="M2544" s="1265"/>
      <c r="N2544" s="1265"/>
      <c r="O2544" s="1266"/>
    </row>
    <row r="2545" spans="1:15" ht="42.75" customHeight="1">
      <c r="A2545" s="1084"/>
      <c r="B2545" s="49" t="s">
        <v>79</v>
      </c>
      <c r="C2545" s="1260" t="s">
        <v>58</v>
      </c>
      <c r="D2545" s="1261"/>
      <c r="E2545" s="1261"/>
      <c r="F2545" s="1262"/>
      <c r="G2545" s="486" t="s">
        <v>186</v>
      </c>
      <c r="H2545" s="1265">
        <f>VLOOKUP($A2536,'Class-9'!$B$9:$EX$108,9,0)</f>
        <v>0</v>
      </c>
      <c r="I2545" s="1265"/>
      <c r="J2545" s="1265"/>
      <c r="K2545" s="1265"/>
      <c r="L2545" s="1265"/>
      <c r="M2545" s="1265"/>
      <c r="N2545" s="1265"/>
      <c r="O2545" s="1266"/>
    </row>
    <row r="2546" spans="1:15" ht="42.75" customHeight="1">
      <c r="A2546" s="1084"/>
      <c r="B2546" s="49" t="s">
        <v>79</v>
      </c>
      <c r="C2546" s="1260" t="s">
        <v>59</v>
      </c>
      <c r="D2546" s="1261"/>
      <c r="E2546" s="1261"/>
      <c r="F2546" s="1262"/>
      <c r="G2546" s="486" t="s">
        <v>186</v>
      </c>
      <c r="H2546" s="1281" t="str">
        <f>CONCATENATE('Class-9'!$G$4,'Class-9'!$J$4)</f>
        <v>9(A)</v>
      </c>
      <c r="I2546" s="1265"/>
      <c r="J2546" s="1265"/>
      <c r="K2546" s="1265"/>
      <c r="L2546" s="1265"/>
      <c r="M2546" s="1265"/>
      <c r="N2546" s="1265"/>
      <c r="O2546" s="1266"/>
    </row>
    <row r="2547" spans="1:15" ht="42.75" customHeight="1" thickBot="1">
      <c r="A2547" s="1084"/>
      <c r="B2547" s="49" t="s">
        <v>79</v>
      </c>
      <c r="C2547" s="1282" t="s">
        <v>27</v>
      </c>
      <c r="D2547" s="1283"/>
      <c r="E2547" s="1283"/>
      <c r="F2547" s="1284"/>
      <c r="G2547" s="487" t="s">
        <v>186</v>
      </c>
      <c r="H2547" s="1285">
        <f>VLOOKUP($A2536,'Class-9'!$B$9:$EX$108,10,0)</f>
        <v>0</v>
      </c>
      <c r="I2547" s="1285"/>
      <c r="J2547" s="1285"/>
      <c r="K2547" s="1285"/>
      <c r="L2547" s="1285"/>
      <c r="M2547" s="1285"/>
      <c r="N2547" s="1285"/>
      <c r="O2547" s="1286"/>
    </row>
    <row r="2548" spans="1:15" ht="42.75" customHeight="1">
      <c r="A2548" s="1084"/>
      <c r="B2548" s="60" t="s">
        <v>79</v>
      </c>
      <c r="C2548" s="1287" t="s">
        <v>60</v>
      </c>
      <c r="D2548" s="1288"/>
      <c r="E2548" s="1267" t="s">
        <v>83</v>
      </c>
      <c r="F2548" s="1267" t="s">
        <v>84</v>
      </c>
      <c r="G2548" s="1274" t="s">
        <v>33</v>
      </c>
      <c r="H2548" s="1276" t="s">
        <v>61</v>
      </c>
      <c r="I2548" s="1276"/>
      <c r="J2548" s="1277"/>
      <c r="K2548" s="1278" t="s">
        <v>100</v>
      </c>
      <c r="L2548" s="1279"/>
      <c r="M2548" s="1280"/>
      <c r="N2548" s="1267" t="s">
        <v>91</v>
      </c>
      <c r="O2548" s="1269" t="s">
        <v>209</v>
      </c>
    </row>
    <row r="2549" spans="1:15" ht="42.75" customHeight="1">
      <c r="A2549" s="1084"/>
      <c r="B2549" s="60"/>
      <c r="C2549" s="1289"/>
      <c r="D2549" s="1290"/>
      <c r="E2549" s="1268"/>
      <c r="F2549" s="1268"/>
      <c r="G2549" s="1275"/>
      <c r="H2549" s="479" t="s">
        <v>32</v>
      </c>
      <c r="I2549" s="480" t="s">
        <v>199</v>
      </c>
      <c r="J2549" s="481" t="s">
        <v>33</v>
      </c>
      <c r="K2549" s="479" t="s">
        <v>32</v>
      </c>
      <c r="L2549" s="480" t="s">
        <v>199</v>
      </c>
      <c r="M2549" s="481" t="s">
        <v>33</v>
      </c>
      <c r="N2549" s="1268"/>
      <c r="O2549" s="1270"/>
    </row>
    <row r="2550" spans="1:15" ht="42.75" customHeight="1" thickBot="1">
      <c r="A2550" s="1084"/>
      <c r="B2550" s="60" t="s">
        <v>79</v>
      </c>
      <c r="C2550" s="1272" t="s">
        <v>62</v>
      </c>
      <c r="D2550" s="1273"/>
      <c r="E2550" s="346">
        <f>'Class-9'!$L$7</f>
        <v>20</v>
      </c>
      <c r="F2550" s="346">
        <f>'Class-9'!$M$7</f>
        <v>20</v>
      </c>
      <c r="G2550" s="348">
        <f>SUM(E2550:F2550)</f>
        <v>40</v>
      </c>
      <c r="H2550" s="346">
        <f>'Class-9'!$O$7</f>
        <v>48</v>
      </c>
      <c r="I2550" s="346">
        <f>'Class-9'!$P$7</f>
        <v>12</v>
      </c>
      <c r="J2550" s="348">
        <f>SUM(H2550:I2550)</f>
        <v>60</v>
      </c>
      <c r="K2550" s="346">
        <f>'Class-9'!$R$7</f>
        <v>80</v>
      </c>
      <c r="L2550" s="346">
        <f>'Class-9'!$S$7</f>
        <v>20</v>
      </c>
      <c r="M2550" s="348">
        <f>SUM(K2550:L2550)</f>
        <v>100</v>
      </c>
      <c r="N2550" s="191">
        <f>SUM(G2550,J2550,M2550)</f>
        <v>200</v>
      </c>
      <c r="O2550" s="1271"/>
    </row>
    <row r="2551" spans="1:15" ht="42.75" customHeight="1">
      <c r="A2551" s="1084"/>
      <c r="B2551" s="60" t="s">
        <v>79</v>
      </c>
      <c r="C2551" s="1141" t="str">
        <f>'Class-9'!$L$3</f>
        <v>HINDI</v>
      </c>
      <c r="D2551" s="1142"/>
      <c r="E2551" s="493">
        <f>IF($J2539="TC",0,IF($J2539="Nso",0,VLOOKUP($A2536,'Class-9'!$B$9:$EX$108,11,0)))</f>
        <v>0</v>
      </c>
      <c r="F2551" s="493">
        <f>IF($J2539="TC",0,IF($J2539="Nso",0,VLOOKUP($A2536,'Class-9'!$B$9:$EX$108,12,0)))</f>
        <v>0</v>
      </c>
      <c r="G2551" s="494">
        <f>E2551+F2551</f>
        <v>0</v>
      </c>
      <c r="H2551" s="493">
        <f>IF($J2539="TC",0,IF($J2539="Nso",0,VLOOKUP($A2536,'Class-9'!$B$9:$EX$108,14,0)))</f>
        <v>0</v>
      </c>
      <c r="I2551" s="493">
        <f>IF($J2539="TC",0,IF($J2539="Nso",0,VLOOKUP($A2536,'Class-9'!$B$9:$EX$108,15,0)))</f>
        <v>0</v>
      </c>
      <c r="J2551" s="494">
        <f>H2551+I2551</f>
        <v>0</v>
      </c>
      <c r="K2551" s="493">
        <f>IF($J2539="TC",0,IF($J2539="Nso",0,VLOOKUP($A2536,'Class-9'!$B$9:$EX$108,17,0)))</f>
        <v>0</v>
      </c>
      <c r="L2551" s="493">
        <f>IF($J2539="Nso",0,VLOOKUP($A2536,'Class-9'!$B$9:$EX$108,18,0))</f>
        <v>0</v>
      </c>
      <c r="M2551" s="494">
        <f>K2551+L2551</f>
        <v>0</v>
      </c>
      <c r="N2551" s="493">
        <f>G2551+J2551+M2551</f>
        <v>0</v>
      </c>
      <c r="O2551" s="495" t="str">
        <f>IF($J2539="TC",0,IF($J2539="Nso",0,VLOOKUP($A2536,'Class-9'!$B$9:$EX$108,24,0)))</f>
        <v/>
      </c>
    </row>
    <row r="2552" spans="1:15" ht="42.75" customHeight="1">
      <c r="A2552" s="1084"/>
      <c r="B2552" s="60" t="s">
        <v>79</v>
      </c>
      <c r="C2552" s="1143" t="str">
        <f>'Class-9'!$Z$3</f>
        <v>ENGLISH</v>
      </c>
      <c r="D2552" s="1144"/>
      <c r="E2552" s="493">
        <f>IF($J2539="TC",0,IF($J2539="Nso",0,VLOOKUP($A2536,'Class-9'!$B$9:$EX$108,25,0)))</f>
        <v>0</v>
      </c>
      <c r="F2552" s="493">
        <f>IF($J2539="TC",0,IF($J2539="Nso",0,VLOOKUP($A2536,'Class-9'!$B$9:$EX$108,26,0)))</f>
        <v>0</v>
      </c>
      <c r="G2552" s="496">
        <f t="shared" ref="G2552:G2556" si="260">E2552+F2552</f>
        <v>0</v>
      </c>
      <c r="H2552" s="497">
        <f>IF($J2539="TC",0,IF($J2539="Nso",0,VLOOKUP($A2536,'Class-9'!$B$9:$EX$108,28,0)))</f>
        <v>0</v>
      </c>
      <c r="I2552" s="493">
        <f>IF($J2539="TC",0,IF($J2539="Nso",0,VLOOKUP($A2536,'Class-9'!$B$9:$EX$108,29,0)))</f>
        <v>0</v>
      </c>
      <c r="J2552" s="496">
        <f t="shared" ref="J2552:J2556" si="261">H2552+I2552</f>
        <v>0</v>
      </c>
      <c r="K2552" s="493">
        <f>IF($J2539="TC",0,IF($J2539="Nso",0,VLOOKUP($A2536,'Class-9'!$B$9:$EX$108,31,0)))</f>
        <v>0</v>
      </c>
      <c r="L2552" s="493">
        <f>IF($J2539="Nso",0,VLOOKUP($A2536,'Class-9'!$B$9:$EX$108,32,0))</f>
        <v>0</v>
      </c>
      <c r="M2552" s="496">
        <f t="shared" ref="M2552:M2556" si="262">K2552+L2552</f>
        <v>0</v>
      </c>
      <c r="N2552" s="493">
        <f t="shared" ref="N2552:N2556" si="263">G2552+J2552+M2552</f>
        <v>0</v>
      </c>
      <c r="O2552" s="495" t="str">
        <f>IF($J2539="TC",0,IF($J2539="Nso",0,VLOOKUP($A2536,'Class-9'!$B$9:$EX$108,38,0)))</f>
        <v/>
      </c>
    </row>
    <row r="2553" spans="1:15" ht="42.75" customHeight="1">
      <c r="A2553" s="1084"/>
      <c r="B2553" s="60" t="s">
        <v>79</v>
      </c>
      <c r="C2553" s="1143" t="str">
        <f>'Class-9'!$AN$3</f>
        <v>SANSKRIT</v>
      </c>
      <c r="D2553" s="1144"/>
      <c r="E2553" s="493">
        <f>IF($J2539="TC",0,IF($J2539="Nso",0,VLOOKUP($A2536,'Class-9'!$B$9:$EX$108,39,0)))</f>
        <v>0</v>
      </c>
      <c r="F2553" s="493">
        <f>IF($J2539="TC",0,IF($J2539="TC",0,IF($J2539="Nso",0,VLOOKUP($A2536,'Class-9'!$B$9:$EX$108,40,0))))</f>
        <v>0</v>
      </c>
      <c r="G2553" s="496">
        <f t="shared" si="260"/>
        <v>0</v>
      </c>
      <c r="H2553" s="497">
        <f>IF($J2539="TC",0,IF($J2539="Nso",0,VLOOKUP($A2536,'Class-9'!$B$9:$EX$108,42,0)))</f>
        <v>0</v>
      </c>
      <c r="I2553" s="493">
        <f>IF($J2539="TC",0,IF($J2539="Nso",0,VLOOKUP($A2536,'Class-9'!$B$9:$EX$108,43,0)))</f>
        <v>0</v>
      </c>
      <c r="J2553" s="496">
        <f t="shared" si="261"/>
        <v>0</v>
      </c>
      <c r="K2553" s="493">
        <f>IF($J2539="TC",0,IF($J2539="Nso",0,VLOOKUP($A2536,'Class-9'!$B$9:$EX$108,45,0)))</f>
        <v>0</v>
      </c>
      <c r="L2553" s="493">
        <f>IF($J2539="Nso",0,VLOOKUP($A2536,'Class-9'!$B$9:$EX$108,46,0))</f>
        <v>0</v>
      </c>
      <c r="M2553" s="496">
        <f t="shared" si="262"/>
        <v>0</v>
      </c>
      <c r="N2553" s="493">
        <f t="shared" si="263"/>
        <v>0</v>
      </c>
      <c r="O2553" s="495" t="str">
        <f>IF($J2539="TC",0,IF($J2539="Nso",0,VLOOKUP($A2536,'Class-9'!$B$9:$EX$108,52,0)))</f>
        <v/>
      </c>
    </row>
    <row r="2554" spans="1:15" ht="42.75" customHeight="1">
      <c r="A2554" s="1084"/>
      <c r="B2554" s="60" t="s">
        <v>79</v>
      </c>
      <c r="C2554" s="1143" t="str">
        <f>'Class-9'!$BB$3</f>
        <v>SCIENCE</v>
      </c>
      <c r="D2554" s="1144"/>
      <c r="E2554" s="493">
        <f>IF($J2539="TC",0,IF($J2539="Nso",0,VLOOKUP($A2536,'Class-9'!$B$9:$EX$108,53,0)))</f>
        <v>0</v>
      </c>
      <c r="F2554" s="493">
        <f>IF($J2539="TC",0,IF($J2539="Nso",0,VLOOKUP($A2536,'Class-9'!$B$9:$EX$108,54,0)))</f>
        <v>0</v>
      </c>
      <c r="G2554" s="496">
        <f t="shared" si="260"/>
        <v>0</v>
      </c>
      <c r="H2554" s="497">
        <f>IF($J2539="TC",0,IF($J2539="Nso",0,VLOOKUP($A2536,'Class-9'!$B$9:$EX$108,56,0)))</f>
        <v>0</v>
      </c>
      <c r="I2554" s="493">
        <f>IF($J2539="TC",0,IF($J2539="Nso",0,VLOOKUP($A2536,'Class-9'!$B$9:$EX$108,57,0)))</f>
        <v>0</v>
      </c>
      <c r="J2554" s="496">
        <f t="shared" si="261"/>
        <v>0</v>
      </c>
      <c r="K2554" s="493">
        <f>IF($J2539="TC",0,IF($J2539="Nso",0,VLOOKUP($A2536,'Class-9'!$B$9:$EX$108,59,0)))</f>
        <v>0</v>
      </c>
      <c r="L2554" s="493">
        <f>IF($J2539="Nso",0,VLOOKUP($A2536,'Class-9'!$B$9:$EX$108,60,0))</f>
        <v>0</v>
      </c>
      <c r="M2554" s="496">
        <f t="shared" si="262"/>
        <v>0</v>
      </c>
      <c r="N2554" s="493">
        <f t="shared" si="263"/>
        <v>0</v>
      </c>
      <c r="O2554" s="495" t="str">
        <f>IF($J2539="TC",0,IF($J2539="Nso",0,VLOOKUP($A2536,'Class-9'!$B$9:$EX$108,66,0)))</f>
        <v/>
      </c>
    </row>
    <row r="2555" spans="1:15" ht="42.75" customHeight="1">
      <c r="A2555" s="1084"/>
      <c r="B2555" s="60" t="s">
        <v>79</v>
      </c>
      <c r="C2555" s="1143" t="str">
        <f>'Class-9'!$BP$3</f>
        <v>MATHEMATICS</v>
      </c>
      <c r="D2555" s="1144"/>
      <c r="E2555" s="493">
        <f>IF($J2539="TC",0,IF($J2539="Nso",0,VLOOKUP($A2536,'Class-9'!$B$9:$EX$108,67,0)))</f>
        <v>0</v>
      </c>
      <c r="F2555" s="493">
        <f>IF($J2539="TC",0,IF($J2539="Nso",0,VLOOKUP($A2536,'Class-9'!$B$9:$EX$108,68,0)))</f>
        <v>0</v>
      </c>
      <c r="G2555" s="496">
        <f t="shared" si="260"/>
        <v>0</v>
      </c>
      <c r="H2555" s="497">
        <f>IF($J2539="TC",0,IF($J2539="Nso",0,VLOOKUP($A2536,'Class-9'!$B$9:$EX$108,70,0)))</f>
        <v>0</v>
      </c>
      <c r="I2555" s="493">
        <f>IF($J2539="TC",0,IF($J2539="Nso",0,VLOOKUP($A2536,'Class-9'!$B$9:$EX$108,71,0)))</f>
        <v>0</v>
      </c>
      <c r="J2555" s="496">
        <f t="shared" si="261"/>
        <v>0</v>
      </c>
      <c r="K2555" s="493">
        <f>IF($J2539="TC",0,IF($J2539="Nso",0,VLOOKUP($A2536,'Class-9'!$B$9:$EX$108,73,0)))</f>
        <v>0</v>
      </c>
      <c r="L2555" s="493">
        <f>IF($J2539="Nso",0,VLOOKUP($A2536,'Class-9'!$B$9:$EX$108,74,0))</f>
        <v>0</v>
      </c>
      <c r="M2555" s="496">
        <f t="shared" si="262"/>
        <v>0</v>
      </c>
      <c r="N2555" s="493">
        <f t="shared" si="263"/>
        <v>0</v>
      </c>
      <c r="O2555" s="495" t="str">
        <f>IF($J2539="TC",0,IF($J2539="Nso",0,VLOOKUP($A2536,'Class-9'!$B$9:$EX$108,80,0)))</f>
        <v/>
      </c>
    </row>
    <row r="2556" spans="1:15" ht="42.75" customHeight="1" thickBot="1">
      <c r="A2556" s="1084"/>
      <c r="B2556" s="60" t="s">
        <v>79</v>
      </c>
      <c r="C2556" s="1117" t="str">
        <f>'Class-9'!$CD$3</f>
        <v>SOCIAL SCIENCE</v>
      </c>
      <c r="D2556" s="1118"/>
      <c r="E2556" s="493">
        <f>IF($J2539="TC",0,IF($J2539="Nso",0,VLOOKUP($A2536,'Class-9'!$B$9:$EX$108,81,0)))</f>
        <v>0</v>
      </c>
      <c r="F2556" s="493">
        <f>IF($J2539="TC",0,IF($J2539="Nso",0,VLOOKUP($A2536,'Class-9'!$B$9:$EX$108,82,0)))</f>
        <v>0</v>
      </c>
      <c r="G2556" s="498">
        <f t="shared" si="260"/>
        <v>0</v>
      </c>
      <c r="H2556" s="499">
        <f>IF($J2539="TC",0,IF($J2539="Nso",0,VLOOKUP($A2536,'Class-9'!$B$9:$EX$108,84,0)))</f>
        <v>0</v>
      </c>
      <c r="I2556" s="493">
        <f>IF($J2539="TC",0,IF($J2539="Nso",0,VLOOKUP($A2536,'Class-9'!$B$9:$EX$108,85,0)))</f>
        <v>0</v>
      </c>
      <c r="J2556" s="498">
        <f t="shared" si="261"/>
        <v>0</v>
      </c>
      <c r="K2556" s="493">
        <f>IF($J2539="TC",0,IF($J2539="Nso",0,VLOOKUP($A2536,'Class-9'!$B$9:$EX$108,87,0)))</f>
        <v>0</v>
      </c>
      <c r="L2556" s="493">
        <f>IF($J2539="Nso",0,VLOOKUP($A2536,'Class-9'!$B$9:$EX$108,88,0))</f>
        <v>0</v>
      </c>
      <c r="M2556" s="498">
        <f t="shared" si="262"/>
        <v>0</v>
      </c>
      <c r="N2556" s="493">
        <f t="shared" si="263"/>
        <v>0</v>
      </c>
      <c r="O2556" s="495" t="str">
        <f>IF($J2539="TC",0,IF($J2539="Nso",0,VLOOKUP($A2536,'Class-9'!$B$9:$EX$108,94,0)))</f>
        <v/>
      </c>
    </row>
    <row r="2557" spans="1:15" ht="36" customHeight="1">
      <c r="A2557" s="1084"/>
      <c r="B2557" s="60" t="s">
        <v>79</v>
      </c>
      <c r="C2557" s="1119" t="s">
        <v>92</v>
      </c>
      <c r="D2557" s="1120"/>
      <c r="E2557" s="1121"/>
      <c r="F2557" s="1125" t="s">
        <v>93</v>
      </c>
      <c r="G2557" s="1126"/>
      <c r="H2557" s="1127" t="s">
        <v>94</v>
      </c>
      <c r="I2557" s="1128"/>
      <c r="J2557" s="1129" t="s">
        <v>47</v>
      </c>
      <c r="K2557" s="1130"/>
      <c r="L2557" s="350" t="s">
        <v>114</v>
      </c>
      <c r="M2557" s="1131" t="s">
        <v>45</v>
      </c>
      <c r="N2557" s="1132"/>
      <c r="O2557" s="61" t="s">
        <v>49</v>
      </c>
    </row>
    <row r="2558" spans="1:15" ht="36" customHeight="1" thickBot="1">
      <c r="A2558" s="1084"/>
      <c r="B2558" s="60" t="s">
        <v>79</v>
      </c>
      <c r="C2558" s="1122"/>
      <c r="D2558" s="1123"/>
      <c r="E2558" s="1124"/>
      <c r="F2558" s="1133">
        <f>IF($J2539="TC",0,IF($J2539="Nso",0,VLOOKUP($A2536,'Class-9'!$B$9:$EX$108,146,0)))</f>
        <v>0</v>
      </c>
      <c r="G2558" s="1134"/>
      <c r="H2558" s="1133">
        <f>IF($J2539="TC",0,IF($J2539="Nso",0,VLOOKUP($A2536,'Class-9'!$B$9:$EX$108,147,0)))</f>
        <v>0</v>
      </c>
      <c r="I2558" s="1134"/>
      <c r="J2558" s="1135">
        <f>IF($J2539="TC",0,IF($J2539="Nso",0,VLOOKUP($A2536,'Class-9'!$B$9:$EX$108,148,0)))</f>
        <v>0</v>
      </c>
      <c r="K2558" s="1136"/>
      <c r="L2558" s="349" t="str">
        <f>IF($J2539="TC",0,IF($J2539="Nso",0,VLOOKUP($A2536,'Class-9'!$B$9:$EX$108,149,0)))</f>
        <v/>
      </c>
      <c r="M2558" s="1137" t="str">
        <f>IF($J2539="TC","TC",IF($J2539="Nso","NSO",VLOOKUP($A2536,'Class-9'!$B$9:$EX$108,150,0)))</f>
        <v/>
      </c>
      <c r="N2558" s="1138"/>
      <c r="O2558" s="123" t="str">
        <f>IF($J2539="Nso",0,VLOOKUP($A2536,'Class-9'!$B$9:$EX$108,152,0))</f>
        <v/>
      </c>
    </row>
    <row r="2559" spans="1:15" ht="36" customHeight="1">
      <c r="A2559" s="1084"/>
      <c r="B2559" s="60" t="s">
        <v>79</v>
      </c>
      <c r="C2559" s="1186" t="s">
        <v>65</v>
      </c>
      <c r="D2559" s="1187"/>
      <c r="E2559" s="1187"/>
      <c r="F2559" s="1187"/>
      <c r="G2559" s="1187"/>
      <c r="H2559" s="1188"/>
      <c r="I2559" s="1189" t="s">
        <v>66</v>
      </c>
      <c r="J2559" s="1190"/>
      <c r="K2559" s="1190"/>
      <c r="L2559" s="124">
        <f>VLOOKUP($A2536,'Class-9'!$B$9:$EX$108,143,0)</f>
        <v>0</v>
      </c>
      <c r="M2559" s="1191" t="s">
        <v>126</v>
      </c>
      <c r="N2559" s="1192"/>
      <c r="O2559" s="1193"/>
    </row>
    <row r="2560" spans="1:15" ht="36" customHeight="1" thickBot="1">
      <c r="A2560" s="1084"/>
      <c r="B2560" s="60" t="s">
        <v>79</v>
      </c>
      <c r="C2560" s="1194" t="s">
        <v>60</v>
      </c>
      <c r="D2560" s="1195"/>
      <c r="E2560" s="1195"/>
      <c r="F2560" s="1196" t="s">
        <v>197</v>
      </c>
      <c r="G2560" s="1196"/>
      <c r="H2560" s="351" t="s">
        <v>53</v>
      </c>
      <c r="I2560" s="1197" t="s">
        <v>67</v>
      </c>
      <c r="J2560" s="1198"/>
      <c r="K2560" s="1198"/>
      <c r="L2560" s="174">
        <f>VLOOKUP($A2536,'Class-9'!$B$9:$EX$108,144,0)</f>
        <v>0</v>
      </c>
      <c r="M2560" s="1199" t="str">
        <f>IF($J2539="TC",0,IF($J2539="Nso",0,VLOOKUP($A2536,'Class-9'!$B$9:$EX$108,145,0)))</f>
        <v/>
      </c>
      <c r="N2560" s="1200"/>
      <c r="O2560" s="1201"/>
    </row>
    <row r="2561" spans="1:15" ht="36" customHeight="1">
      <c r="A2561" s="1084"/>
      <c r="B2561" s="60" t="s">
        <v>79</v>
      </c>
      <c r="C2561" s="1194"/>
      <c r="D2561" s="1195"/>
      <c r="E2561" s="1195"/>
      <c r="F2561" s="1196"/>
      <c r="G2561" s="1196"/>
      <c r="H2561" s="490" t="s">
        <v>203</v>
      </c>
      <c r="I2561" s="1202" t="s">
        <v>68</v>
      </c>
      <c r="J2561" s="1203"/>
      <c r="K2561" s="1203"/>
      <c r="L2561" s="1204">
        <f>IF($J2539="TC","Transferred",IF($J2539="Nso","NameSeparated",VLOOKUP($A2536,'Class-9'!$B$9:$EX$108,153,0)))</f>
        <v>0</v>
      </c>
      <c r="M2561" s="1204"/>
      <c r="N2561" s="1204"/>
      <c r="O2561" s="1205"/>
    </row>
    <row r="2562" spans="1:15" s="489" customFormat="1" ht="28.5" customHeight="1">
      <c r="A2562" s="1084"/>
      <c r="B2562" s="488" t="s">
        <v>79</v>
      </c>
      <c r="C2562" s="1242" t="str">
        <f>'Class-9'!$CR$3</f>
        <v>Foundation Of Information Tech.</v>
      </c>
      <c r="D2562" s="1243"/>
      <c r="E2562" s="1244"/>
      <c r="F2562" s="1245" t="str">
        <f>IF($J2539="TC",0,IF($J2539="Nso",0,VLOOKUP($A2536,'Class-9'!$B$9:$GA$108,170,0)))</f>
        <v>0/200</v>
      </c>
      <c r="G2562" s="1245"/>
      <c r="H2562" s="491">
        <f>IF($J2539="TC",0,IF($J2539="Nso",0,VLOOKUP($A2536,'Class-9'!$B$9:$GA$108,106,0)))</f>
        <v>0</v>
      </c>
      <c r="I2562" s="1170" t="s">
        <v>81</v>
      </c>
      <c r="J2562" s="1171"/>
      <c r="K2562" s="1171"/>
      <c r="L2562" s="1172">
        <f>'Class-9'!$T$2</f>
        <v>44676</v>
      </c>
      <c r="M2562" s="1173"/>
      <c r="N2562" s="1173"/>
      <c r="O2562" s="1174"/>
    </row>
    <row r="2563" spans="1:15" s="489" customFormat="1" ht="28.5" customHeight="1">
      <c r="A2563" s="1084"/>
      <c r="B2563" s="488" t="s">
        <v>79</v>
      </c>
      <c r="C2563" s="1175" t="str">
        <f>'Class-9'!$DD$3</f>
        <v>Health &amp; Phy. Edu.</v>
      </c>
      <c r="D2563" s="1169"/>
      <c r="E2563" s="1169"/>
      <c r="F2563" s="1263" t="str">
        <f>IF($J2539="TC",0,IF($J2539="Nso",0,VLOOKUP($A2536,'Class-9'!$B$9:$GA$108,174,0)))</f>
        <v>0/200</v>
      </c>
      <c r="G2563" s="1264"/>
      <c r="H2563" s="491">
        <f>IF($J2539="TC",0,IF($J2539="Nso",0,VLOOKUP($A2536,'Class-9'!$B$9:$GA$108,118,0)))</f>
        <v>0</v>
      </c>
      <c r="I2563" s="1178"/>
      <c r="J2563" s="1179"/>
      <c r="K2563" s="1179"/>
      <c r="L2563" s="1179"/>
      <c r="M2563" s="1179"/>
      <c r="N2563" s="1179"/>
      <c r="O2563" s="1180"/>
    </row>
    <row r="2564" spans="1:15" s="489" customFormat="1" ht="28.5" customHeight="1">
      <c r="A2564" s="1084"/>
      <c r="B2564" s="488" t="s">
        <v>79</v>
      </c>
      <c r="C2564" s="1184" t="str">
        <f>'Class-9'!$DP$3</f>
        <v>S.U.P.W.</v>
      </c>
      <c r="D2564" s="1185"/>
      <c r="E2564" s="1185"/>
      <c r="F2564" s="1263" t="str">
        <f>IF($J2539="TC",0,IF($J2539="Nso",0,VLOOKUP($A2536,'Class-9'!$B$9:$GA$108,178,0)))</f>
        <v>0/100</v>
      </c>
      <c r="G2564" s="1264"/>
      <c r="H2564" s="491">
        <f>IF($J2539="TC",0,IF($J2539="Nso",0,VLOOKUP($A2536,'Class-9'!$B$9:$GA$108,124,0)))</f>
        <v>0</v>
      </c>
      <c r="I2564" s="1181"/>
      <c r="J2564" s="1182"/>
      <c r="K2564" s="1182"/>
      <c r="L2564" s="1182"/>
      <c r="M2564" s="1182"/>
      <c r="N2564" s="1182"/>
      <c r="O2564" s="1183"/>
    </row>
    <row r="2565" spans="1:15" s="489" customFormat="1" ht="28.5" customHeight="1">
      <c r="A2565" s="1084"/>
      <c r="B2565" s="488"/>
      <c r="C2565" s="1184" t="str">
        <f>'Class-9'!$DV$3</f>
        <v>ART EDUCATION</v>
      </c>
      <c r="D2565" s="1185"/>
      <c r="E2565" s="1185"/>
      <c r="F2565" s="1263" t="str">
        <f>IF($J2538="TC",0,IF($J2538="Nso",0,VLOOKUP($A2536,'Class-9'!$B$9:$GA$108,182,0)))</f>
        <v>0/100</v>
      </c>
      <c r="G2565" s="1264"/>
      <c r="H2565" s="491">
        <f>IF($J2538="TC",0,IF($J2538="Nso",0,VLOOKUP($A2536,'Class-9'!$B$9:$GA$108,130,0)))</f>
        <v>0</v>
      </c>
      <c r="I2565" s="1237" t="s">
        <v>95</v>
      </c>
      <c r="J2565" s="1221"/>
      <c r="K2565" s="1221"/>
      <c r="L2565" s="1221"/>
      <c r="M2565" s="1221"/>
      <c r="N2565" s="1221"/>
      <c r="O2565" s="1222"/>
    </row>
    <row r="2566" spans="1:15" s="489" customFormat="1" ht="28.5" customHeight="1" thickBot="1">
      <c r="A2566" s="1084"/>
      <c r="B2566" s="488" t="s">
        <v>79</v>
      </c>
      <c r="C2566" s="1238" t="str">
        <f>'Class-9'!$EB$3</f>
        <v>H &amp; C RAJ</v>
      </c>
      <c r="D2566" s="1239"/>
      <c r="E2566" s="1239"/>
      <c r="F2566" s="1251" t="str">
        <f>IF($J2539="TC",0,IF($J2539="Nso",0,VLOOKUP($A2536,'Class-9'!$B$9:$GZ$108,186,0)))</f>
        <v>0/200</v>
      </c>
      <c r="G2566" s="1252"/>
      <c r="H2566" s="492">
        <f>IF($J2539="TC",0,IF($J2539="Nso",0,VLOOKUP($A2536,'Class-9'!$B$9:$GAZ$108,142,0)))</f>
        <v>0</v>
      </c>
      <c r="I2566" s="1237" t="s">
        <v>74</v>
      </c>
      <c r="J2566" s="1221"/>
      <c r="K2566" s="1221"/>
      <c r="L2566" s="1221"/>
      <c r="M2566" s="1221"/>
      <c r="N2566" s="1221"/>
      <c r="O2566" s="1222"/>
    </row>
    <row r="2567" spans="1:15" ht="28.5" customHeight="1">
      <c r="A2567" s="1084"/>
      <c r="B2567" s="49" t="s">
        <v>79</v>
      </c>
      <c r="C2567" s="1209" t="s">
        <v>205</v>
      </c>
      <c r="D2567" s="1210"/>
      <c r="E2567" s="1211"/>
      <c r="F2567" s="1253" t="s">
        <v>206</v>
      </c>
      <c r="G2567" s="1254"/>
      <c r="H2567" s="500" t="s">
        <v>34</v>
      </c>
      <c r="I2567" s="1220" t="s">
        <v>75</v>
      </c>
      <c r="J2567" s="1221"/>
      <c r="K2567" s="1221"/>
      <c r="L2567" s="1221"/>
      <c r="M2567" s="1221"/>
      <c r="N2567" s="1221"/>
      <c r="O2567" s="1222"/>
    </row>
    <row r="2568" spans="1:15" ht="28.5" customHeight="1">
      <c r="A2568" s="1084"/>
      <c r="B2568" s="49" t="s">
        <v>79</v>
      </c>
      <c r="C2568" s="1212"/>
      <c r="D2568" s="1213"/>
      <c r="E2568" s="1214"/>
      <c r="F2568" s="1246" t="s">
        <v>207</v>
      </c>
      <c r="G2568" s="1247"/>
      <c r="H2568" s="501" t="s">
        <v>204</v>
      </c>
      <c r="I2568" s="1225" t="s">
        <v>76</v>
      </c>
      <c r="J2568" s="1226"/>
      <c r="K2568" s="1226"/>
      <c r="L2568" s="1226"/>
      <c r="M2568" s="1226"/>
      <c r="N2568" s="1226"/>
      <c r="O2568" s="1227"/>
    </row>
    <row r="2569" spans="1:15" ht="28.5" customHeight="1">
      <c r="A2569" s="1084"/>
      <c r="B2569" s="49" t="s">
        <v>79</v>
      </c>
      <c r="C2569" s="1212"/>
      <c r="D2569" s="1213"/>
      <c r="E2569" s="1214"/>
      <c r="F2569" s="1246" t="s">
        <v>211</v>
      </c>
      <c r="G2569" s="1247"/>
      <c r="H2569" s="501" t="s">
        <v>69</v>
      </c>
      <c r="I2569" s="1228"/>
      <c r="J2569" s="1229"/>
      <c r="K2569" s="1229"/>
      <c r="L2569" s="1229"/>
      <c r="M2569" s="1229"/>
      <c r="N2569" s="1229"/>
      <c r="O2569" s="1230"/>
    </row>
    <row r="2570" spans="1:15" ht="28.5" customHeight="1">
      <c r="A2570" s="1084"/>
      <c r="B2570" s="49" t="s">
        <v>79</v>
      </c>
      <c r="C2570" s="1212"/>
      <c r="D2570" s="1213"/>
      <c r="E2570" s="1214"/>
      <c r="F2570" s="1246" t="s">
        <v>212</v>
      </c>
      <c r="G2570" s="1247"/>
      <c r="H2570" s="501" t="s">
        <v>70</v>
      </c>
      <c r="I2570" s="1228"/>
      <c r="J2570" s="1229"/>
      <c r="K2570" s="1229"/>
      <c r="L2570" s="1229"/>
      <c r="M2570" s="1229"/>
      <c r="N2570" s="1229"/>
      <c r="O2570" s="1230"/>
    </row>
    <row r="2571" spans="1:15" ht="28.5" customHeight="1">
      <c r="A2571" s="1084"/>
      <c r="B2571" s="49" t="s">
        <v>79</v>
      </c>
      <c r="C2571" s="1212"/>
      <c r="D2571" s="1213"/>
      <c r="E2571" s="1214"/>
      <c r="F2571" s="1246" t="s">
        <v>125</v>
      </c>
      <c r="G2571" s="1247"/>
      <c r="H2571" s="501" t="s">
        <v>72</v>
      </c>
      <c r="I2571" s="1231" t="s">
        <v>96</v>
      </c>
      <c r="J2571" s="1232"/>
      <c r="K2571" s="1232"/>
      <c r="L2571" s="1232"/>
      <c r="M2571" s="1232"/>
      <c r="N2571" s="1232"/>
      <c r="O2571" s="1233"/>
    </row>
    <row r="2572" spans="1:15" ht="28.5" customHeight="1" thickBot="1">
      <c r="A2572" s="1084"/>
      <c r="B2572" s="62" t="s">
        <v>79</v>
      </c>
      <c r="C2572" s="1215"/>
      <c r="D2572" s="1216"/>
      <c r="E2572" s="1217"/>
      <c r="F2572" s="1248" t="s">
        <v>208</v>
      </c>
      <c r="G2572" s="1249"/>
      <c r="H2572" s="502" t="s">
        <v>71</v>
      </c>
      <c r="I2572" s="1234"/>
      <c r="J2572" s="1235"/>
      <c r="K2572" s="1235"/>
      <c r="L2572" s="1235"/>
      <c r="M2572" s="1235"/>
      <c r="N2572" s="1235"/>
      <c r="O2572" s="1236"/>
    </row>
    <row r="2573" spans="1:15" ht="117.75" customHeight="1" thickTop="1">
      <c r="A2573" s="1250"/>
      <c r="B2573" s="1250"/>
      <c r="C2573" s="1250"/>
      <c r="D2573" s="1250"/>
      <c r="E2573" s="1250"/>
      <c r="F2573" s="1250"/>
      <c r="G2573" s="1250"/>
      <c r="H2573" s="1250"/>
      <c r="I2573" s="1250"/>
      <c r="J2573" s="1250"/>
      <c r="K2573" s="1250"/>
      <c r="L2573" s="1250"/>
      <c r="M2573" s="1250"/>
      <c r="N2573" s="1250"/>
      <c r="O2573" s="1250"/>
    </row>
    <row r="2574" spans="1:15">
      <c r="B2574" s="505"/>
      <c r="C2574" s="506"/>
      <c r="D2574" s="506"/>
      <c r="E2574" s="506"/>
      <c r="F2574" s="506"/>
      <c r="G2574" s="506"/>
      <c r="H2574" s="506"/>
      <c r="I2574" s="506"/>
      <c r="J2574" s="506"/>
      <c r="K2574" s="506"/>
      <c r="L2574" s="506"/>
      <c r="M2574" s="506"/>
      <c r="N2574" s="506"/>
      <c r="O2574" s="506"/>
    </row>
    <row r="2575" spans="1:15" ht="24.75" customHeight="1" thickBot="1">
      <c r="A2575" s="504">
        <f>A2536+1</f>
        <v>67</v>
      </c>
      <c r="B2575" s="1083" t="s">
        <v>56</v>
      </c>
      <c r="C2575" s="1083"/>
      <c r="D2575" s="1083"/>
      <c r="E2575" s="1083"/>
      <c r="F2575" s="1083"/>
      <c r="G2575" s="1083"/>
      <c r="H2575" s="1083"/>
      <c r="I2575" s="1083"/>
      <c r="J2575" s="1083"/>
      <c r="K2575" s="1083"/>
      <c r="L2575" s="1083"/>
      <c r="M2575" s="1083"/>
      <c r="N2575" s="1083"/>
      <c r="O2575" s="1083"/>
    </row>
    <row r="2576" spans="1:15" ht="68.25" customHeight="1" thickTop="1">
      <c r="A2576" s="1084"/>
      <c r="B2576" s="1085"/>
      <c r="C2576" s="1086"/>
      <c r="D2576" s="1089" t="str">
        <f>Master!$E$8</f>
        <v>Govt. Sr. Secondary School Raimalwada</v>
      </c>
      <c r="E2576" s="1090"/>
      <c r="F2576" s="1090"/>
      <c r="G2576" s="1090"/>
      <c r="H2576" s="1090"/>
      <c r="I2576" s="1090"/>
      <c r="J2576" s="1090"/>
      <c r="K2576" s="1090"/>
      <c r="L2576" s="1090"/>
      <c r="M2576" s="1090"/>
      <c r="N2576" s="1090"/>
      <c r="O2576" s="1091"/>
    </row>
    <row r="2577" spans="1:16" ht="36" customHeight="1" thickBot="1">
      <c r="A2577" s="1084"/>
      <c r="B2577" s="1087"/>
      <c r="C2577" s="1088"/>
      <c r="D2577" s="1092" t="str">
        <f>Master!$E$11</f>
        <v>P.S.-Bapini (Jodhpur)</v>
      </c>
      <c r="E2577" s="1093"/>
      <c r="F2577" s="1093"/>
      <c r="G2577" s="1093"/>
      <c r="H2577" s="1093"/>
      <c r="I2577" s="1093"/>
      <c r="J2577" s="1093"/>
      <c r="K2577" s="1093"/>
      <c r="L2577" s="1093"/>
      <c r="M2577" s="1093"/>
      <c r="N2577" s="1093"/>
      <c r="O2577" s="1094"/>
    </row>
    <row r="2578" spans="1:16" ht="36" customHeight="1">
      <c r="A2578" s="1084"/>
      <c r="B2578" s="352"/>
      <c r="C2578" s="1095" t="s">
        <v>188</v>
      </c>
      <c r="D2578" s="1096"/>
      <c r="E2578" s="1096"/>
      <c r="F2578" s="1096"/>
      <c r="G2578" s="1097"/>
      <c r="H2578" s="1104" t="s">
        <v>161</v>
      </c>
      <c r="I2578" s="1104"/>
      <c r="J2578" s="1107">
        <f>VLOOKUP($A2575,'Class-9'!$B$9:$K$108,6)</f>
        <v>0</v>
      </c>
      <c r="K2578" s="1108"/>
      <c r="L2578" s="1113" t="s">
        <v>77</v>
      </c>
      <c r="M2578" s="1114"/>
      <c r="N2578" s="1115" t="str">
        <f>Master!$E$14</f>
        <v>08151106901</v>
      </c>
      <c r="O2578" s="1116"/>
    </row>
    <row r="2579" spans="1:16" ht="36" customHeight="1">
      <c r="A2579" s="1084"/>
      <c r="B2579" s="47"/>
      <c r="C2579" s="1098"/>
      <c r="D2579" s="1099"/>
      <c r="E2579" s="1099"/>
      <c r="F2579" s="1099"/>
      <c r="G2579" s="1100"/>
      <c r="H2579" s="1105"/>
      <c r="I2579" s="1105"/>
      <c r="J2579" s="1109"/>
      <c r="K2579" s="1110"/>
      <c r="L2579" s="1071" t="s">
        <v>73</v>
      </c>
      <c r="M2579" s="1072"/>
      <c r="N2579" s="1072"/>
      <c r="O2579" s="1073"/>
      <c r="P2579" s="165" t="s">
        <v>196</v>
      </c>
    </row>
    <row r="2580" spans="1:16" ht="36" customHeight="1" thickBot="1">
      <c r="A2580" s="1084"/>
      <c r="B2580" s="47"/>
      <c r="C2580" s="1101"/>
      <c r="D2580" s="1102"/>
      <c r="E2580" s="1102"/>
      <c r="F2580" s="1102"/>
      <c r="G2580" s="1103"/>
      <c r="H2580" s="1106"/>
      <c r="I2580" s="1106"/>
      <c r="J2580" s="1111"/>
      <c r="K2580" s="1112"/>
      <c r="L2580" s="1074" t="s">
        <v>57</v>
      </c>
      <c r="M2580" s="1075"/>
      <c r="N2580" s="1076" t="str">
        <f>Master!$E$6</f>
        <v>2021-22</v>
      </c>
      <c r="O2580" s="1077"/>
    </row>
    <row r="2581" spans="1:16" ht="42.75" customHeight="1">
      <c r="A2581" s="1084"/>
      <c r="B2581" s="49" t="s">
        <v>79</v>
      </c>
      <c r="C2581" s="1255" t="s">
        <v>22</v>
      </c>
      <c r="D2581" s="1256"/>
      <c r="E2581" s="1256"/>
      <c r="F2581" s="1257"/>
      <c r="G2581" s="485" t="s">
        <v>186</v>
      </c>
      <c r="H2581" s="1258">
        <f>VLOOKUP($A2575,'Class-9'!$B$9:$EX$108,4,0)</f>
        <v>0</v>
      </c>
      <c r="I2581" s="1258"/>
      <c r="J2581" s="1258"/>
      <c r="K2581" s="1258"/>
      <c r="L2581" s="1258"/>
      <c r="M2581" s="1258"/>
      <c r="N2581" s="1258"/>
      <c r="O2581" s="1259"/>
    </row>
    <row r="2582" spans="1:16" ht="42.75" customHeight="1">
      <c r="A2582" s="1084"/>
      <c r="B2582" s="49" t="s">
        <v>79</v>
      </c>
      <c r="C2582" s="1260" t="s">
        <v>24</v>
      </c>
      <c r="D2582" s="1261"/>
      <c r="E2582" s="1261"/>
      <c r="F2582" s="1262"/>
      <c r="G2582" s="486" t="s">
        <v>186</v>
      </c>
      <c r="H2582" s="1265">
        <f>VLOOKUP($A2575,'Class-9'!$B$9:$EX$108,7,0)</f>
        <v>0</v>
      </c>
      <c r="I2582" s="1265"/>
      <c r="J2582" s="1265"/>
      <c r="K2582" s="1265"/>
      <c r="L2582" s="1265"/>
      <c r="M2582" s="1265"/>
      <c r="N2582" s="1265"/>
      <c r="O2582" s="1266"/>
    </row>
    <row r="2583" spans="1:16" ht="42.75" customHeight="1">
      <c r="A2583" s="1084"/>
      <c r="B2583" s="49" t="s">
        <v>79</v>
      </c>
      <c r="C2583" s="1260" t="s">
        <v>25</v>
      </c>
      <c r="D2583" s="1261"/>
      <c r="E2583" s="1261"/>
      <c r="F2583" s="1262"/>
      <c r="G2583" s="486" t="s">
        <v>186</v>
      </c>
      <c r="H2583" s="1265">
        <f>VLOOKUP($A2575,'Class-9'!$B$9:$EX$108,8,0)</f>
        <v>0</v>
      </c>
      <c r="I2583" s="1265"/>
      <c r="J2583" s="1265"/>
      <c r="K2583" s="1265"/>
      <c r="L2583" s="1265"/>
      <c r="M2583" s="1265"/>
      <c r="N2583" s="1265"/>
      <c r="O2583" s="1266"/>
    </row>
    <row r="2584" spans="1:16" ht="42.75" customHeight="1">
      <c r="A2584" s="1084"/>
      <c r="B2584" s="49" t="s">
        <v>79</v>
      </c>
      <c r="C2584" s="1260" t="s">
        <v>58</v>
      </c>
      <c r="D2584" s="1261"/>
      <c r="E2584" s="1261"/>
      <c r="F2584" s="1262"/>
      <c r="G2584" s="486" t="s">
        <v>186</v>
      </c>
      <c r="H2584" s="1265">
        <f>VLOOKUP($A2575,'Class-9'!$B$9:$EX$108,9,0)</f>
        <v>0</v>
      </c>
      <c r="I2584" s="1265"/>
      <c r="J2584" s="1265"/>
      <c r="K2584" s="1265"/>
      <c r="L2584" s="1265"/>
      <c r="M2584" s="1265"/>
      <c r="N2584" s="1265"/>
      <c r="O2584" s="1266"/>
    </row>
    <row r="2585" spans="1:16" ht="42.75" customHeight="1">
      <c r="A2585" s="1084"/>
      <c r="B2585" s="49" t="s">
        <v>79</v>
      </c>
      <c r="C2585" s="1260" t="s">
        <v>59</v>
      </c>
      <c r="D2585" s="1261"/>
      <c r="E2585" s="1261"/>
      <c r="F2585" s="1262"/>
      <c r="G2585" s="486" t="s">
        <v>186</v>
      </c>
      <c r="H2585" s="1281" t="str">
        <f>CONCATENATE('Class-9'!$G$4,'Class-9'!$J$4)</f>
        <v>9(A)</v>
      </c>
      <c r="I2585" s="1265"/>
      <c r="J2585" s="1265"/>
      <c r="K2585" s="1265"/>
      <c r="L2585" s="1265"/>
      <c r="M2585" s="1265"/>
      <c r="N2585" s="1265"/>
      <c r="O2585" s="1266"/>
    </row>
    <row r="2586" spans="1:16" ht="42.75" customHeight="1" thickBot="1">
      <c r="A2586" s="1084"/>
      <c r="B2586" s="49" t="s">
        <v>79</v>
      </c>
      <c r="C2586" s="1282" t="s">
        <v>27</v>
      </c>
      <c r="D2586" s="1283"/>
      <c r="E2586" s="1283"/>
      <c r="F2586" s="1284"/>
      <c r="G2586" s="487" t="s">
        <v>186</v>
      </c>
      <c r="H2586" s="1285">
        <f>VLOOKUP($A2575,'Class-9'!$B$9:$EX$108,10,0)</f>
        <v>0</v>
      </c>
      <c r="I2586" s="1285"/>
      <c r="J2586" s="1285"/>
      <c r="K2586" s="1285"/>
      <c r="L2586" s="1285"/>
      <c r="M2586" s="1285"/>
      <c r="N2586" s="1285"/>
      <c r="O2586" s="1286"/>
    </row>
    <row r="2587" spans="1:16" ht="42.75" customHeight="1">
      <c r="A2587" s="1084"/>
      <c r="B2587" s="60" t="s">
        <v>79</v>
      </c>
      <c r="C2587" s="1287" t="s">
        <v>60</v>
      </c>
      <c r="D2587" s="1288"/>
      <c r="E2587" s="1267" t="s">
        <v>83</v>
      </c>
      <c r="F2587" s="1267" t="s">
        <v>84</v>
      </c>
      <c r="G2587" s="1274" t="s">
        <v>33</v>
      </c>
      <c r="H2587" s="1276" t="s">
        <v>61</v>
      </c>
      <c r="I2587" s="1276"/>
      <c r="J2587" s="1277"/>
      <c r="K2587" s="1278" t="s">
        <v>100</v>
      </c>
      <c r="L2587" s="1279"/>
      <c r="M2587" s="1280"/>
      <c r="N2587" s="1267" t="s">
        <v>91</v>
      </c>
      <c r="O2587" s="1269" t="s">
        <v>209</v>
      </c>
    </row>
    <row r="2588" spans="1:16" ht="42.75" customHeight="1">
      <c r="A2588" s="1084"/>
      <c r="B2588" s="60"/>
      <c r="C2588" s="1289"/>
      <c r="D2588" s="1290"/>
      <c r="E2588" s="1268"/>
      <c r="F2588" s="1268"/>
      <c r="G2588" s="1275"/>
      <c r="H2588" s="479" t="s">
        <v>32</v>
      </c>
      <c r="I2588" s="480" t="s">
        <v>199</v>
      </c>
      <c r="J2588" s="481" t="s">
        <v>33</v>
      </c>
      <c r="K2588" s="479" t="s">
        <v>32</v>
      </c>
      <c r="L2588" s="480" t="s">
        <v>199</v>
      </c>
      <c r="M2588" s="481" t="s">
        <v>33</v>
      </c>
      <c r="N2588" s="1268"/>
      <c r="O2588" s="1270"/>
    </row>
    <row r="2589" spans="1:16" ht="42.75" customHeight="1" thickBot="1">
      <c r="A2589" s="1084"/>
      <c r="B2589" s="60" t="s">
        <v>79</v>
      </c>
      <c r="C2589" s="1272" t="s">
        <v>62</v>
      </c>
      <c r="D2589" s="1273"/>
      <c r="E2589" s="346">
        <f>'Class-9'!$L$7</f>
        <v>20</v>
      </c>
      <c r="F2589" s="346">
        <f>'Class-9'!$M$7</f>
        <v>20</v>
      </c>
      <c r="G2589" s="348">
        <f>SUM(E2589:F2589)</f>
        <v>40</v>
      </c>
      <c r="H2589" s="346">
        <f>'Class-9'!$O$7</f>
        <v>48</v>
      </c>
      <c r="I2589" s="346">
        <f>'Class-9'!$P$7</f>
        <v>12</v>
      </c>
      <c r="J2589" s="348">
        <f>SUM(H2589:I2589)</f>
        <v>60</v>
      </c>
      <c r="K2589" s="346">
        <f>'Class-9'!$R$7</f>
        <v>80</v>
      </c>
      <c r="L2589" s="346">
        <f>'Class-9'!$S$7</f>
        <v>20</v>
      </c>
      <c r="M2589" s="348">
        <f>SUM(K2589:L2589)</f>
        <v>100</v>
      </c>
      <c r="N2589" s="191">
        <f>SUM(G2589,J2589,M2589)</f>
        <v>200</v>
      </c>
      <c r="O2589" s="1271"/>
    </row>
    <row r="2590" spans="1:16" ht="42.75" customHeight="1">
      <c r="A2590" s="1084"/>
      <c r="B2590" s="60" t="s">
        <v>79</v>
      </c>
      <c r="C2590" s="1141" t="str">
        <f>'Class-9'!$L$3</f>
        <v>HINDI</v>
      </c>
      <c r="D2590" s="1142"/>
      <c r="E2590" s="493">
        <f>IF($J2578="TC",0,IF($J2578="Nso",0,VLOOKUP($A2575,'Class-9'!$B$9:$EX$108,11,0)))</f>
        <v>0</v>
      </c>
      <c r="F2590" s="493">
        <f>IF($J2578="TC",0,IF($J2578="Nso",0,VLOOKUP($A2575,'Class-9'!$B$9:$EX$108,12,0)))</f>
        <v>0</v>
      </c>
      <c r="G2590" s="494">
        <f>E2590+F2590</f>
        <v>0</v>
      </c>
      <c r="H2590" s="493">
        <f>IF($J2578="TC",0,IF($J2578="Nso",0,VLOOKUP($A2575,'Class-9'!$B$9:$EX$108,14,0)))</f>
        <v>0</v>
      </c>
      <c r="I2590" s="493">
        <f>IF($J2578="TC",0,IF($J2578="Nso",0,VLOOKUP($A2575,'Class-9'!$B$9:$EX$108,15,0)))</f>
        <v>0</v>
      </c>
      <c r="J2590" s="494">
        <f>H2590+I2590</f>
        <v>0</v>
      </c>
      <c r="K2590" s="493">
        <f>IF($J2578="TC",0,IF($J2578="Nso",0,VLOOKUP($A2575,'Class-9'!$B$9:$EX$108,17,0)))</f>
        <v>0</v>
      </c>
      <c r="L2590" s="493">
        <f>IF($J2578="Nso",0,VLOOKUP($A2575,'Class-9'!$B$9:$EX$108,18,0))</f>
        <v>0</v>
      </c>
      <c r="M2590" s="494">
        <f>K2590+L2590</f>
        <v>0</v>
      </c>
      <c r="N2590" s="493">
        <f>G2590+J2590+M2590</f>
        <v>0</v>
      </c>
      <c r="O2590" s="495" t="str">
        <f>IF($J2578="TC",0,IF($J2578="Nso",0,VLOOKUP($A2575,'Class-9'!$B$9:$EX$108,24,0)))</f>
        <v/>
      </c>
    </row>
    <row r="2591" spans="1:16" ht="42.75" customHeight="1">
      <c r="A2591" s="1084"/>
      <c r="B2591" s="60" t="s">
        <v>79</v>
      </c>
      <c r="C2591" s="1143" t="str">
        <f>'Class-9'!$Z$3</f>
        <v>ENGLISH</v>
      </c>
      <c r="D2591" s="1144"/>
      <c r="E2591" s="493">
        <f>IF($J2578="TC",0,IF($J2578="Nso",0,VLOOKUP($A2575,'Class-9'!$B$9:$EX$108,25,0)))</f>
        <v>0</v>
      </c>
      <c r="F2591" s="493">
        <f>IF($J2578="TC",0,IF($J2578="Nso",0,VLOOKUP($A2575,'Class-9'!$B$9:$EX$108,26,0)))</f>
        <v>0</v>
      </c>
      <c r="G2591" s="496">
        <f t="shared" ref="G2591:G2595" si="264">E2591+F2591</f>
        <v>0</v>
      </c>
      <c r="H2591" s="497">
        <f>IF($J2578="TC",0,IF($J2578="Nso",0,VLOOKUP($A2575,'Class-9'!$B$9:$EX$108,28,0)))</f>
        <v>0</v>
      </c>
      <c r="I2591" s="493">
        <f>IF($J2578="TC",0,IF($J2578="Nso",0,VLOOKUP($A2575,'Class-9'!$B$9:$EX$108,29,0)))</f>
        <v>0</v>
      </c>
      <c r="J2591" s="496">
        <f t="shared" ref="J2591:J2595" si="265">H2591+I2591</f>
        <v>0</v>
      </c>
      <c r="K2591" s="493">
        <f>IF($J2578="TC",0,IF($J2578="Nso",0,VLOOKUP($A2575,'Class-9'!$B$9:$EX$108,31,0)))</f>
        <v>0</v>
      </c>
      <c r="L2591" s="493">
        <f>IF($J2578="Nso",0,VLOOKUP($A2575,'Class-9'!$B$9:$EX$108,32,0))</f>
        <v>0</v>
      </c>
      <c r="M2591" s="496">
        <f t="shared" ref="M2591:M2595" si="266">K2591+L2591</f>
        <v>0</v>
      </c>
      <c r="N2591" s="493">
        <f t="shared" ref="N2591:N2595" si="267">G2591+J2591+M2591</f>
        <v>0</v>
      </c>
      <c r="O2591" s="495" t="str">
        <f>IF($J2578="TC",0,IF($J2578="Nso",0,VLOOKUP($A2575,'Class-9'!$B$9:$EX$108,38,0)))</f>
        <v/>
      </c>
    </row>
    <row r="2592" spans="1:16" ht="42.75" customHeight="1">
      <c r="A2592" s="1084"/>
      <c r="B2592" s="60" t="s">
        <v>79</v>
      </c>
      <c r="C2592" s="1143" t="str">
        <f>'Class-9'!$AN$3</f>
        <v>SANSKRIT</v>
      </c>
      <c r="D2592" s="1144"/>
      <c r="E2592" s="493">
        <f>IF($J2578="TC",0,IF($J2578="Nso",0,VLOOKUP($A2575,'Class-9'!$B$9:$EX$108,39,0)))</f>
        <v>0</v>
      </c>
      <c r="F2592" s="493">
        <f>IF($J2578="TC",0,IF($J2578="TC",0,IF($J2578="Nso",0,VLOOKUP($A2575,'Class-9'!$B$9:$EX$108,40,0))))</f>
        <v>0</v>
      </c>
      <c r="G2592" s="496">
        <f t="shared" si="264"/>
        <v>0</v>
      </c>
      <c r="H2592" s="497">
        <f>IF($J2578="TC",0,IF($J2578="Nso",0,VLOOKUP($A2575,'Class-9'!$B$9:$EX$108,42,0)))</f>
        <v>0</v>
      </c>
      <c r="I2592" s="493">
        <f>IF($J2578="TC",0,IF($J2578="Nso",0,VLOOKUP($A2575,'Class-9'!$B$9:$EX$108,43,0)))</f>
        <v>0</v>
      </c>
      <c r="J2592" s="496">
        <f t="shared" si="265"/>
        <v>0</v>
      </c>
      <c r="K2592" s="493">
        <f>IF($J2578="TC",0,IF($J2578="Nso",0,VLOOKUP($A2575,'Class-9'!$B$9:$EX$108,45,0)))</f>
        <v>0</v>
      </c>
      <c r="L2592" s="493">
        <f>IF($J2578="Nso",0,VLOOKUP($A2575,'Class-9'!$B$9:$EX$108,46,0))</f>
        <v>0</v>
      </c>
      <c r="M2592" s="496">
        <f t="shared" si="266"/>
        <v>0</v>
      </c>
      <c r="N2592" s="493">
        <f t="shared" si="267"/>
        <v>0</v>
      </c>
      <c r="O2592" s="495" t="str">
        <f>IF($J2578="TC",0,IF($J2578="Nso",0,VLOOKUP($A2575,'Class-9'!$B$9:$EX$108,52,0)))</f>
        <v/>
      </c>
    </row>
    <row r="2593" spans="1:15" ht="42.75" customHeight="1">
      <c r="A2593" s="1084"/>
      <c r="B2593" s="60" t="s">
        <v>79</v>
      </c>
      <c r="C2593" s="1143" t="str">
        <f>'Class-9'!$BB$3</f>
        <v>SCIENCE</v>
      </c>
      <c r="D2593" s="1144"/>
      <c r="E2593" s="493">
        <f>IF($J2578="TC",0,IF($J2578="Nso",0,VLOOKUP($A2575,'Class-9'!$B$9:$EX$108,53,0)))</f>
        <v>0</v>
      </c>
      <c r="F2593" s="493">
        <f>IF($J2578="TC",0,IF($J2578="Nso",0,VLOOKUP($A2575,'Class-9'!$B$9:$EX$108,54,0)))</f>
        <v>0</v>
      </c>
      <c r="G2593" s="496">
        <f t="shared" si="264"/>
        <v>0</v>
      </c>
      <c r="H2593" s="497">
        <f>IF($J2578="TC",0,IF($J2578="Nso",0,VLOOKUP($A2575,'Class-9'!$B$9:$EX$108,56,0)))</f>
        <v>0</v>
      </c>
      <c r="I2593" s="493">
        <f>IF($J2578="TC",0,IF($J2578="Nso",0,VLOOKUP($A2575,'Class-9'!$B$9:$EX$108,57,0)))</f>
        <v>0</v>
      </c>
      <c r="J2593" s="496">
        <f t="shared" si="265"/>
        <v>0</v>
      </c>
      <c r="K2593" s="493">
        <f>IF($J2578="TC",0,IF($J2578="Nso",0,VLOOKUP($A2575,'Class-9'!$B$9:$EX$108,59,0)))</f>
        <v>0</v>
      </c>
      <c r="L2593" s="493">
        <f>IF($J2578="Nso",0,VLOOKUP($A2575,'Class-9'!$B$9:$EX$108,60,0))</f>
        <v>0</v>
      </c>
      <c r="M2593" s="496">
        <f t="shared" si="266"/>
        <v>0</v>
      </c>
      <c r="N2593" s="493">
        <f t="shared" si="267"/>
        <v>0</v>
      </c>
      <c r="O2593" s="495" t="str">
        <f>IF($J2578="TC",0,IF($J2578="Nso",0,VLOOKUP($A2575,'Class-9'!$B$9:$EX$108,66,0)))</f>
        <v/>
      </c>
    </row>
    <row r="2594" spans="1:15" ht="42.75" customHeight="1">
      <c r="A2594" s="1084"/>
      <c r="B2594" s="60" t="s">
        <v>79</v>
      </c>
      <c r="C2594" s="1143" t="str">
        <f>'Class-9'!$BP$3</f>
        <v>MATHEMATICS</v>
      </c>
      <c r="D2594" s="1144"/>
      <c r="E2594" s="493">
        <f>IF($J2578="TC",0,IF($J2578="Nso",0,VLOOKUP($A2575,'Class-9'!$B$9:$EX$108,67,0)))</f>
        <v>0</v>
      </c>
      <c r="F2594" s="493">
        <f>IF($J2578="TC",0,IF($J2578="Nso",0,VLOOKUP($A2575,'Class-9'!$B$9:$EX$108,68,0)))</f>
        <v>0</v>
      </c>
      <c r="G2594" s="496">
        <f t="shared" si="264"/>
        <v>0</v>
      </c>
      <c r="H2594" s="497">
        <f>IF($J2578="TC",0,IF($J2578="Nso",0,VLOOKUP($A2575,'Class-9'!$B$9:$EX$108,70,0)))</f>
        <v>0</v>
      </c>
      <c r="I2594" s="493">
        <f>IF($J2578="TC",0,IF($J2578="Nso",0,VLOOKUP($A2575,'Class-9'!$B$9:$EX$108,71,0)))</f>
        <v>0</v>
      </c>
      <c r="J2594" s="496">
        <f t="shared" si="265"/>
        <v>0</v>
      </c>
      <c r="K2594" s="493">
        <f>IF($J2578="TC",0,IF($J2578="Nso",0,VLOOKUP($A2575,'Class-9'!$B$9:$EX$108,73,0)))</f>
        <v>0</v>
      </c>
      <c r="L2594" s="493">
        <f>IF($J2578="Nso",0,VLOOKUP($A2575,'Class-9'!$B$9:$EX$108,74,0))</f>
        <v>0</v>
      </c>
      <c r="M2594" s="496">
        <f t="shared" si="266"/>
        <v>0</v>
      </c>
      <c r="N2594" s="493">
        <f t="shared" si="267"/>
        <v>0</v>
      </c>
      <c r="O2594" s="495" t="str">
        <f>IF($J2578="TC",0,IF($J2578="Nso",0,VLOOKUP($A2575,'Class-9'!$B$9:$EX$108,80,0)))</f>
        <v/>
      </c>
    </row>
    <row r="2595" spans="1:15" ht="42.75" customHeight="1" thickBot="1">
      <c r="A2595" s="1084"/>
      <c r="B2595" s="60" t="s">
        <v>79</v>
      </c>
      <c r="C2595" s="1117" t="str">
        <f>'Class-9'!$CD$3</f>
        <v>SOCIAL SCIENCE</v>
      </c>
      <c r="D2595" s="1118"/>
      <c r="E2595" s="493">
        <f>IF($J2578="TC",0,IF($J2578="Nso",0,VLOOKUP($A2575,'Class-9'!$B$9:$EX$108,81,0)))</f>
        <v>0</v>
      </c>
      <c r="F2595" s="493">
        <f>IF($J2578="TC",0,IF($J2578="Nso",0,VLOOKUP($A2575,'Class-9'!$B$9:$EX$108,82,0)))</f>
        <v>0</v>
      </c>
      <c r="G2595" s="498">
        <f t="shared" si="264"/>
        <v>0</v>
      </c>
      <c r="H2595" s="499">
        <f>IF($J2578="TC",0,IF($J2578="Nso",0,VLOOKUP($A2575,'Class-9'!$B$9:$EX$108,84,0)))</f>
        <v>0</v>
      </c>
      <c r="I2595" s="493">
        <f>IF($J2578="TC",0,IF($J2578="Nso",0,VLOOKUP($A2575,'Class-9'!$B$9:$EX$108,85,0)))</f>
        <v>0</v>
      </c>
      <c r="J2595" s="498">
        <f t="shared" si="265"/>
        <v>0</v>
      </c>
      <c r="K2595" s="493">
        <f>IF($J2578="TC",0,IF($J2578="Nso",0,VLOOKUP($A2575,'Class-9'!$B$9:$EX$108,87,0)))</f>
        <v>0</v>
      </c>
      <c r="L2595" s="493">
        <f>IF($J2578="Nso",0,VLOOKUP($A2575,'Class-9'!$B$9:$EX$108,88,0))</f>
        <v>0</v>
      </c>
      <c r="M2595" s="498">
        <f t="shared" si="266"/>
        <v>0</v>
      </c>
      <c r="N2595" s="493">
        <f t="shared" si="267"/>
        <v>0</v>
      </c>
      <c r="O2595" s="495" t="str">
        <f>IF($J2578="TC",0,IF($J2578="Nso",0,VLOOKUP($A2575,'Class-9'!$B$9:$EX$108,94,0)))</f>
        <v/>
      </c>
    </row>
    <row r="2596" spans="1:15" ht="36" customHeight="1">
      <c r="A2596" s="1084"/>
      <c r="B2596" s="60" t="s">
        <v>79</v>
      </c>
      <c r="C2596" s="1119" t="s">
        <v>92</v>
      </c>
      <c r="D2596" s="1120"/>
      <c r="E2596" s="1121"/>
      <c r="F2596" s="1125" t="s">
        <v>93</v>
      </c>
      <c r="G2596" s="1126"/>
      <c r="H2596" s="1127" t="s">
        <v>94</v>
      </c>
      <c r="I2596" s="1128"/>
      <c r="J2596" s="1129" t="s">
        <v>47</v>
      </c>
      <c r="K2596" s="1130"/>
      <c r="L2596" s="350" t="s">
        <v>114</v>
      </c>
      <c r="M2596" s="1131" t="s">
        <v>45</v>
      </c>
      <c r="N2596" s="1132"/>
      <c r="O2596" s="61" t="s">
        <v>49</v>
      </c>
    </row>
    <row r="2597" spans="1:15" ht="36" customHeight="1" thickBot="1">
      <c r="A2597" s="1084"/>
      <c r="B2597" s="60" t="s">
        <v>79</v>
      </c>
      <c r="C2597" s="1122"/>
      <c r="D2597" s="1123"/>
      <c r="E2597" s="1124"/>
      <c r="F2597" s="1133">
        <f>IF($J2578="TC",0,IF($J2578="Nso",0,VLOOKUP($A2575,'Class-9'!$B$9:$EX$108,146,0)))</f>
        <v>0</v>
      </c>
      <c r="G2597" s="1134"/>
      <c r="H2597" s="1133">
        <f>IF($J2578="TC",0,IF($J2578="Nso",0,VLOOKUP($A2575,'Class-9'!$B$9:$EX$108,147,0)))</f>
        <v>0</v>
      </c>
      <c r="I2597" s="1134"/>
      <c r="J2597" s="1135">
        <f>IF($J2578="TC",0,IF($J2578="Nso",0,VLOOKUP($A2575,'Class-9'!$B$9:$EX$108,148,0)))</f>
        <v>0</v>
      </c>
      <c r="K2597" s="1136"/>
      <c r="L2597" s="349" t="str">
        <f>IF($J2578="TC",0,IF($J2578="Nso",0,VLOOKUP($A2575,'Class-9'!$B$9:$EX$108,149,0)))</f>
        <v/>
      </c>
      <c r="M2597" s="1137" t="str">
        <f>IF($J2578="TC","TC",IF($J2578="Nso","NSO",VLOOKUP($A2575,'Class-9'!$B$9:$EX$108,150,0)))</f>
        <v/>
      </c>
      <c r="N2597" s="1138"/>
      <c r="O2597" s="123" t="str">
        <f>IF($J2578="Nso",0,VLOOKUP($A2575,'Class-9'!$B$9:$EX$108,152,0))</f>
        <v/>
      </c>
    </row>
    <row r="2598" spans="1:15" ht="36" customHeight="1">
      <c r="A2598" s="1084"/>
      <c r="B2598" s="60" t="s">
        <v>79</v>
      </c>
      <c r="C2598" s="1186" t="s">
        <v>65</v>
      </c>
      <c r="D2598" s="1187"/>
      <c r="E2598" s="1187"/>
      <c r="F2598" s="1187"/>
      <c r="G2598" s="1187"/>
      <c r="H2598" s="1188"/>
      <c r="I2598" s="1189" t="s">
        <v>66</v>
      </c>
      <c r="J2598" s="1190"/>
      <c r="K2598" s="1190"/>
      <c r="L2598" s="124">
        <f>VLOOKUP($A2575,'Class-9'!$B$9:$EX$108,143,0)</f>
        <v>0</v>
      </c>
      <c r="M2598" s="1191" t="s">
        <v>126</v>
      </c>
      <c r="N2598" s="1192"/>
      <c r="O2598" s="1193"/>
    </row>
    <row r="2599" spans="1:15" ht="36" customHeight="1" thickBot="1">
      <c r="A2599" s="1084"/>
      <c r="B2599" s="60" t="s">
        <v>79</v>
      </c>
      <c r="C2599" s="1194" t="s">
        <v>60</v>
      </c>
      <c r="D2599" s="1195"/>
      <c r="E2599" s="1195"/>
      <c r="F2599" s="1196" t="s">
        <v>197</v>
      </c>
      <c r="G2599" s="1196"/>
      <c r="H2599" s="351" t="s">
        <v>53</v>
      </c>
      <c r="I2599" s="1197" t="s">
        <v>67</v>
      </c>
      <c r="J2599" s="1198"/>
      <c r="K2599" s="1198"/>
      <c r="L2599" s="174">
        <f>VLOOKUP($A2575,'Class-9'!$B$9:$EX$108,144,0)</f>
        <v>0</v>
      </c>
      <c r="M2599" s="1199" t="str">
        <f>IF($J2578="TC",0,IF($J2578="Nso",0,VLOOKUP($A2575,'Class-9'!$B$9:$EX$108,145,0)))</f>
        <v/>
      </c>
      <c r="N2599" s="1200"/>
      <c r="O2599" s="1201"/>
    </row>
    <row r="2600" spans="1:15" ht="36" customHeight="1">
      <c r="A2600" s="1084"/>
      <c r="B2600" s="60" t="s">
        <v>79</v>
      </c>
      <c r="C2600" s="1194"/>
      <c r="D2600" s="1195"/>
      <c r="E2600" s="1195"/>
      <c r="F2600" s="1196"/>
      <c r="G2600" s="1196"/>
      <c r="H2600" s="490" t="s">
        <v>203</v>
      </c>
      <c r="I2600" s="1202" t="s">
        <v>68</v>
      </c>
      <c r="J2600" s="1203"/>
      <c r="K2600" s="1203"/>
      <c r="L2600" s="1204">
        <f>IF($J2578="TC","Transferred",IF($J2578="Nso","NameSeparated",VLOOKUP($A2575,'Class-9'!$B$9:$EX$108,153,0)))</f>
        <v>0</v>
      </c>
      <c r="M2600" s="1204"/>
      <c r="N2600" s="1204"/>
      <c r="O2600" s="1205"/>
    </row>
    <row r="2601" spans="1:15" s="489" customFormat="1" ht="28.5" customHeight="1">
      <c r="A2601" s="1084"/>
      <c r="B2601" s="488" t="s">
        <v>79</v>
      </c>
      <c r="C2601" s="1242" t="str">
        <f>'Class-9'!$CR$3</f>
        <v>Foundation Of Information Tech.</v>
      </c>
      <c r="D2601" s="1243"/>
      <c r="E2601" s="1244"/>
      <c r="F2601" s="1245" t="str">
        <f>IF($J2578="TC",0,IF($J2578="Nso",0,VLOOKUP($A2575,'Class-9'!$B$9:$GA$108,170,0)))</f>
        <v>0/200</v>
      </c>
      <c r="G2601" s="1245"/>
      <c r="H2601" s="491">
        <f>IF($J2578="TC",0,IF($J2578="Nso",0,VLOOKUP($A2575,'Class-9'!$B$9:$GA$108,106,0)))</f>
        <v>0</v>
      </c>
      <c r="I2601" s="1170" t="s">
        <v>81</v>
      </c>
      <c r="J2601" s="1171"/>
      <c r="K2601" s="1171"/>
      <c r="L2601" s="1172">
        <f>'Class-9'!$T$2</f>
        <v>44676</v>
      </c>
      <c r="M2601" s="1173"/>
      <c r="N2601" s="1173"/>
      <c r="O2601" s="1174"/>
    </row>
    <row r="2602" spans="1:15" s="489" customFormat="1" ht="28.5" customHeight="1">
      <c r="A2602" s="1084"/>
      <c r="B2602" s="488" t="s">
        <v>79</v>
      </c>
      <c r="C2602" s="1175" t="str">
        <f>'Class-9'!$DD$3</f>
        <v>Health &amp; Phy. Edu.</v>
      </c>
      <c r="D2602" s="1169"/>
      <c r="E2602" s="1169"/>
      <c r="F2602" s="1263" t="str">
        <f>IF($J2578="TC",0,IF($J2578="Nso",0,VLOOKUP($A2575,'Class-9'!$B$9:$GA$108,174,0)))</f>
        <v>0/200</v>
      </c>
      <c r="G2602" s="1264"/>
      <c r="H2602" s="491">
        <f>IF($J2578="TC",0,IF($J2578="Nso",0,VLOOKUP($A2575,'Class-9'!$B$9:$GA$108,118,0)))</f>
        <v>0</v>
      </c>
      <c r="I2602" s="1178"/>
      <c r="J2602" s="1179"/>
      <c r="K2602" s="1179"/>
      <c r="L2602" s="1179"/>
      <c r="M2602" s="1179"/>
      <c r="N2602" s="1179"/>
      <c r="O2602" s="1180"/>
    </row>
    <row r="2603" spans="1:15" s="489" customFormat="1" ht="28.5" customHeight="1">
      <c r="A2603" s="1084"/>
      <c r="B2603" s="488" t="s">
        <v>79</v>
      </c>
      <c r="C2603" s="1184" t="str">
        <f>'Class-9'!$DP$3</f>
        <v>S.U.P.W.</v>
      </c>
      <c r="D2603" s="1185"/>
      <c r="E2603" s="1185"/>
      <c r="F2603" s="1263" t="str">
        <f>IF($J2578="TC",0,IF($J2578="Nso",0,VLOOKUP($A2575,'Class-9'!$B$9:$GA$108,178,0)))</f>
        <v>0/100</v>
      </c>
      <c r="G2603" s="1264"/>
      <c r="H2603" s="491">
        <f>IF($J2578="TC",0,IF($J2578="Nso",0,VLOOKUP($A2575,'Class-9'!$B$9:$GA$108,124,0)))</f>
        <v>0</v>
      </c>
      <c r="I2603" s="1181"/>
      <c r="J2603" s="1182"/>
      <c r="K2603" s="1182"/>
      <c r="L2603" s="1182"/>
      <c r="M2603" s="1182"/>
      <c r="N2603" s="1182"/>
      <c r="O2603" s="1183"/>
    </row>
    <row r="2604" spans="1:15" s="489" customFormat="1" ht="28.5" customHeight="1">
      <c r="A2604" s="1084"/>
      <c r="B2604" s="488"/>
      <c r="C2604" s="1184" t="str">
        <f>'Class-9'!$DV$3</f>
        <v>ART EDUCATION</v>
      </c>
      <c r="D2604" s="1185"/>
      <c r="E2604" s="1185"/>
      <c r="F2604" s="1263" t="str">
        <f>IF($J2577="TC",0,IF($J2577="Nso",0,VLOOKUP($A2575,'Class-9'!$B$9:$GA$108,182,0)))</f>
        <v>0/100</v>
      </c>
      <c r="G2604" s="1264"/>
      <c r="H2604" s="491">
        <f>IF($J2577="TC",0,IF($J2577="Nso",0,VLOOKUP($A2575,'Class-9'!$B$9:$GA$108,130,0)))</f>
        <v>0</v>
      </c>
      <c r="I2604" s="1237" t="s">
        <v>95</v>
      </c>
      <c r="J2604" s="1221"/>
      <c r="K2604" s="1221"/>
      <c r="L2604" s="1221"/>
      <c r="M2604" s="1221"/>
      <c r="N2604" s="1221"/>
      <c r="O2604" s="1222"/>
    </row>
    <row r="2605" spans="1:15" s="489" customFormat="1" ht="28.5" customHeight="1" thickBot="1">
      <c r="A2605" s="1084"/>
      <c r="B2605" s="488" t="s">
        <v>79</v>
      </c>
      <c r="C2605" s="1238" t="str">
        <f>'Class-9'!$EB$3</f>
        <v>H &amp; C RAJ</v>
      </c>
      <c r="D2605" s="1239"/>
      <c r="E2605" s="1239"/>
      <c r="F2605" s="1251" t="str">
        <f>IF($J2578="TC",0,IF($J2578="Nso",0,VLOOKUP($A2575,'Class-9'!$B$9:$GZ$108,186,0)))</f>
        <v>0/200</v>
      </c>
      <c r="G2605" s="1252"/>
      <c r="H2605" s="492">
        <f>IF($J2578="TC",0,IF($J2578="Nso",0,VLOOKUP($A2575,'Class-9'!$B$9:$GAZ$108,142,0)))</f>
        <v>0</v>
      </c>
      <c r="I2605" s="1237" t="s">
        <v>74</v>
      </c>
      <c r="J2605" s="1221"/>
      <c r="K2605" s="1221"/>
      <c r="L2605" s="1221"/>
      <c r="M2605" s="1221"/>
      <c r="N2605" s="1221"/>
      <c r="O2605" s="1222"/>
    </row>
    <row r="2606" spans="1:15" ht="28.5" customHeight="1">
      <c r="A2606" s="1084"/>
      <c r="B2606" s="49" t="s">
        <v>79</v>
      </c>
      <c r="C2606" s="1209" t="s">
        <v>205</v>
      </c>
      <c r="D2606" s="1210"/>
      <c r="E2606" s="1211"/>
      <c r="F2606" s="1253" t="s">
        <v>206</v>
      </c>
      <c r="G2606" s="1254"/>
      <c r="H2606" s="500" t="s">
        <v>34</v>
      </c>
      <c r="I2606" s="1220" t="s">
        <v>75</v>
      </c>
      <c r="J2606" s="1221"/>
      <c r="K2606" s="1221"/>
      <c r="L2606" s="1221"/>
      <c r="M2606" s="1221"/>
      <c r="N2606" s="1221"/>
      <c r="O2606" s="1222"/>
    </row>
    <row r="2607" spans="1:15" ht="28.5" customHeight="1">
      <c r="A2607" s="1084"/>
      <c r="B2607" s="49" t="s">
        <v>79</v>
      </c>
      <c r="C2607" s="1212"/>
      <c r="D2607" s="1213"/>
      <c r="E2607" s="1214"/>
      <c r="F2607" s="1246" t="s">
        <v>207</v>
      </c>
      <c r="G2607" s="1247"/>
      <c r="H2607" s="501" t="s">
        <v>204</v>
      </c>
      <c r="I2607" s="1225" t="s">
        <v>76</v>
      </c>
      <c r="J2607" s="1226"/>
      <c r="K2607" s="1226"/>
      <c r="L2607" s="1226"/>
      <c r="M2607" s="1226"/>
      <c r="N2607" s="1226"/>
      <c r="O2607" s="1227"/>
    </row>
    <row r="2608" spans="1:15" ht="28.5" customHeight="1">
      <c r="A2608" s="1084"/>
      <c r="B2608" s="49" t="s">
        <v>79</v>
      </c>
      <c r="C2608" s="1212"/>
      <c r="D2608" s="1213"/>
      <c r="E2608" s="1214"/>
      <c r="F2608" s="1246" t="s">
        <v>211</v>
      </c>
      <c r="G2608" s="1247"/>
      <c r="H2608" s="501" t="s">
        <v>69</v>
      </c>
      <c r="I2608" s="1228"/>
      <c r="J2608" s="1229"/>
      <c r="K2608" s="1229"/>
      <c r="L2608" s="1229"/>
      <c r="M2608" s="1229"/>
      <c r="N2608" s="1229"/>
      <c r="O2608" s="1230"/>
    </row>
    <row r="2609" spans="1:16" ht="28.5" customHeight="1">
      <c r="A2609" s="1084"/>
      <c r="B2609" s="49" t="s">
        <v>79</v>
      </c>
      <c r="C2609" s="1212"/>
      <c r="D2609" s="1213"/>
      <c r="E2609" s="1214"/>
      <c r="F2609" s="1246" t="s">
        <v>212</v>
      </c>
      <c r="G2609" s="1247"/>
      <c r="H2609" s="501" t="s">
        <v>70</v>
      </c>
      <c r="I2609" s="1228"/>
      <c r="J2609" s="1229"/>
      <c r="K2609" s="1229"/>
      <c r="L2609" s="1229"/>
      <c r="M2609" s="1229"/>
      <c r="N2609" s="1229"/>
      <c r="O2609" s="1230"/>
    </row>
    <row r="2610" spans="1:16" ht="28.5" customHeight="1">
      <c r="A2610" s="1084"/>
      <c r="B2610" s="49" t="s">
        <v>79</v>
      </c>
      <c r="C2610" s="1212"/>
      <c r="D2610" s="1213"/>
      <c r="E2610" s="1214"/>
      <c r="F2610" s="1246" t="s">
        <v>125</v>
      </c>
      <c r="G2610" s="1247"/>
      <c r="H2610" s="501" t="s">
        <v>72</v>
      </c>
      <c r="I2610" s="1231" t="s">
        <v>96</v>
      </c>
      <c r="J2610" s="1232"/>
      <c r="K2610" s="1232"/>
      <c r="L2610" s="1232"/>
      <c r="M2610" s="1232"/>
      <c r="N2610" s="1232"/>
      <c r="O2610" s="1233"/>
    </row>
    <row r="2611" spans="1:16" ht="28.5" customHeight="1" thickBot="1">
      <c r="A2611" s="1084"/>
      <c r="B2611" s="62" t="s">
        <v>79</v>
      </c>
      <c r="C2611" s="1215"/>
      <c r="D2611" s="1216"/>
      <c r="E2611" s="1217"/>
      <c r="F2611" s="1248" t="s">
        <v>208</v>
      </c>
      <c r="G2611" s="1249"/>
      <c r="H2611" s="502" t="s">
        <v>71</v>
      </c>
      <c r="I2611" s="1234"/>
      <c r="J2611" s="1235"/>
      <c r="K2611" s="1235"/>
      <c r="L2611" s="1235"/>
      <c r="M2611" s="1235"/>
      <c r="N2611" s="1235"/>
      <c r="O2611" s="1236"/>
    </row>
    <row r="2612" spans="1:16" ht="117.75" customHeight="1" thickTop="1">
      <c r="A2612" s="1250"/>
      <c r="B2612" s="1250"/>
      <c r="C2612" s="1250"/>
      <c r="D2612" s="1250"/>
      <c r="E2612" s="1250"/>
      <c r="F2612" s="1250"/>
      <c r="G2612" s="1250"/>
      <c r="H2612" s="1250"/>
      <c r="I2612" s="1250"/>
      <c r="J2612" s="1250"/>
      <c r="K2612" s="1250"/>
      <c r="L2612" s="1250"/>
      <c r="M2612" s="1250"/>
      <c r="N2612" s="1250"/>
      <c r="O2612" s="1250"/>
    </row>
    <row r="2613" spans="1:16">
      <c r="B2613" s="505"/>
      <c r="C2613" s="506"/>
      <c r="D2613" s="506"/>
      <c r="E2613" s="506"/>
      <c r="F2613" s="506"/>
      <c r="G2613" s="506"/>
      <c r="H2613" s="506"/>
      <c r="I2613" s="506"/>
      <c r="J2613" s="506"/>
      <c r="K2613" s="506"/>
      <c r="L2613" s="506"/>
      <c r="M2613" s="506"/>
      <c r="N2613" s="506"/>
      <c r="O2613" s="506"/>
    </row>
    <row r="2614" spans="1:16" ht="24.75" customHeight="1" thickBot="1">
      <c r="A2614" s="504">
        <f>A2575+1</f>
        <v>68</v>
      </c>
      <c r="B2614" s="1083" t="s">
        <v>56</v>
      </c>
      <c r="C2614" s="1083"/>
      <c r="D2614" s="1083"/>
      <c r="E2614" s="1083"/>
      <c r="F2614" s="1083"/>
      <c r="G2614" s="1083"/>
      <c r="H2614" s="1083"/>
      <c r="I2614" s="1083"/>
      <c r="J2614" s="1083"/>
      <c r="K2614" s="1083"/>
      <c r="L2614" s="1083"/>
      <c r="M2614" s="1083"/>
      <c r="N2614" s="1083"/>
      <c r="O2614" s="1083"/>
    </row>
    <row r="2615" spans="1:16" ht="68.25" customHeight="1" thickTop="1">
      <c r="A2615" s="1084"/>
      <c r="B2615" s="1085"/>
      <c r="C2615" s="1086"/>
      <c r="D2615" s="1089" t="str">
        <f>Master!$E$8</f>
        <v>Govt. Sr. Secondary School Raimalwada</v>
      </c>
      <c r="E2615" s="1090"/>
      <c r="F2615" s="1090"/>
      <c r="G2615" s="1090"/>
      <c r="H2615" s="1090"/>
      <c r="I2615" s="1090"/>
      <c r="J2615" s="1090"/>
      <c r="K2615" s="1090"/>
      <c r="L2615" s="1090"/>
      <c r="M2615" s="1090"/>
      <c r="N2615" s="1090"/>
      <c r="O2615" s="1091"/>
    </row>
    <row r="2616" spans="1:16" ht="36" customHeight="1" thickBot="1">
      <c r="A2616" s="1084"/>
      <c r="B2616" s="1087"/>
      <c r="C2616" s="1088"/>
      <c r="D2616" s="1092" t="str">
        <f>Master!$E$11</f>
        <v>P.S.-Bapini (Jodhpur)</v>
      </c>
      <c r="E2616" s="1093"/>
      <c r="F2616" s="1093"/>
      <c r="G2616" s="1093"/>
      <c r="H2616" s="1093"/>
      <c r="I2616" s="1093"/>
      <c r="J2616" s="1093"/>
      <c r="K2616" s="1093"/>
      <c r="L2616" s="1093"/>
      <c r="M2616" s="1093"/>
      <c r="N2616" s="1093"/>
      <c r="O2616" s="1094"/>
    </row>
    <row r="2617" spans="1:16" ht="36" customHeight="1">
      <c r="A2617" s="1084"/>
      <c r="B2617" s="352"/>
      <c r="C2617" s="1095" t="s">
        <v>188</v>
      </c>
      <c r="D2617" s="1096"/>
      <c r="E2617" s="1096"/>
      <c r="F2617" s="1096"/>
      <c r="G2617" s="1097"/>
      <c r="H2617" s="1104" t="s">
        <v>161</v>
      </c>
      <c r="I2617" s="1104"/>
      <c r="J2617" s="1107">
        <f>VLOOKUP($A2614,'Class-9'!$B$9:$K$108,6)</f>
        <v>0</v>
      </c>
      <c r="K2617" s="1108"/>
      <c r="L2617" s="1113" t="s">
        <v>77</v>
      </c>
      <c r="M2617" s="1114"/>
      <c r="N2617" s="1115" t="str">
        <f>Master!$E$14</f>
        <v>08151106901</v>
      </c>
      <c r="O2617" s="1116"/>
    </row>
    <row r="2618" spans="1:16" ht="36" customHeight="1">
      <c r="A2618" s="1084"/>
      <c r="B2618" s="47"/>
      <c r="C2618" s="1098"/>
      <c r="D2618" s="1099"/>
      <c r="E2618" s="1099"/>
      <c r="F2618" s="1099"/>
      <c r="G2618" s="1100"/>
      <c r="H2618" s="1105"/>
      <c r="I2618" s="1105"/>
      <c r="J2618" s="1109"/>
      <c r="K2618" s="1110"/>
      <c r="L2618" s="1071" t="s">
        <v>73</v>
      </c>
      <c r="M2618" s="1072"/>
      <c r="N2618" s="1072"/>
      <c r="O2618" s="1073"/>
      <c r="P2618" s="165" t="s">
        <v>196</v>
      </c>
    </row>
    <row r="2619" spans="1:16" ht="36" customHeight="1" thickBot="1">
      <c r="A2619" s="1084"/>
      <c r="B2619" s="47"/>
      <c r="C2619" s="1101"/>
      <c r="D2619" s="1102"/>
      <c r="E2619" s="1102"/>
      <c r="F2619" s="1102"/>
      <c r="G2619" s="1103"/>
      <c r="H2619" s="1106"/>
      <c r="I2619" s="1106"/>
      <c r="J2619" s="1111"/>
      <c r="K2619" s="1112"/>
      <c r="L2619" s="1074" t="s">
        <v>57</v>
      </c>
      <c r="M2619" s="1075"/>
      <c r="N2619" s="1076" t="str">
        <f>Master!$E$6</f>
        <v>2021-22</v>
      </c>
      <c r="O2619" s="1077"/>
    </row>
    <row r="2620" spans="1:16" ht="42.75" customHeight="1">
      <c r="A2620" s="1084"/>
      <c r="B2620" s="49" t="s">
        <v>79</v>
      </c>
      <c r="C2620" s="1255" t="s">
        <v>22</v>
      </c>
      <c r="D2620" s="1256"/>
      <c r="E2620" s="1256"/>
      <c r="F2620" s="1257"/>
      <c r="G2620" s="485" t="s">
        <v>186</v>
      </c>
      <c r="H2620" s="1258">
        <f>VLOOKUP($A2614,'Class-9'!$B$9:$EX$108,4,0)</f>
        <v>0</v>
      </c>
      <c r="I2620" s="1258"/>
      <c r="J2620" s="1258"/>
      <c r="K2620" s="1258"/>
      <c r="L2620" s="1258"/>
      <c r="M2620" s="1258"/>
      <c r="N2620" s="1258"/>
      <c r="O2620" s="1259"/>
    </row>
    <row r="2621" spans="1:16" ht="42.75" customHeight="1">
      <c r="A2621" s="1084"/>
      <c r="B2621" s="49" t="s">
        <v>79</v>
      </c>
      <c r="C2621" s="1260" t="s">
        <v>24</v>
      </c>
      <c r="D2621" s="1261"/>
      <c r="E2621" s="1261"/>
      <c r="F2621" s="1262"/>
      <c r="G2621" s="486" t="s">
        <v>186</v>
      </c>
      <c r="H2621" s="1265">
        <f>VLOOKUP($A2614,'Class-9'!$B$9:$EX$108,7,0)</f>
        <v>0</v>
      </c>
      <c r="I2621" s="1265"/>
      <c r="J2621" s="1265"/>
      <c r="K2621" s="1265"/>
      <c r="L2621" s="1265"/>
      <c r="M2621" s="1265"/>
      <c r="N2621" s="1265"/>
      <c r="O2621" s="1266"/>
    </row>
    <row r="2622" spans="1:16" ht="42.75" customHeight="1">
      <c r="A2622" s="1084"/>
      <c r="B2622" s="49" t="s">
        <v>79</v>
      </c>
      <c r="C2622" s="1260" t="s">
        <v>25</v>
      </c>
      <c r="D2622" s="1261"/>
      <c r="E2622" s="1261"/>
      <c r="F2622" s="1262"/>
      <c r="G2622" s="486" t="s">
        <v>186</v>
      </c>
      <c r="H2622" s="1265">
        <f>VLOOKUP($A2614,'Class-9'!$B$9:$EX$108,8,0)</f>
        <v>0</v>
      </c>
      <c r="I2622" s="1265"/>
      <c r="J2622" s="1265"/>
      <c r="K2622" s="1265"/>
      <c r="L2622" s="1265"/>
      <c r="M2622" s="1265"/>
      <c r="N2622" s="1265"/>
      <c r="O2622" s="1266"/>
    </row>
    <row r="2623" spans="1:16" ht="42.75" customHeight="1">
      <c r="A2623" s="1084"/>
      <c r="B2623" s="49" t="s">
        <v>79</v>
      </c>
      <c r="C2623" s="1260" t="s">
        <v>58</v>
      </c>
      <c r="D2623" s="1261"/>
      <c r="E2623" s="1261"/>
      <c r="F2623" s="1262"/>
      <c r="G2623" s="486" t="s">
        <v>186</v>
      </c>
      <c r="H2623" s="1265">
        <f>VLOOKUP($A2614,'Class-9'!$B$9:$EX$108,9,0)</f>
        <v>0</v>
      </c>
      <c r="I2623" s="1265"/>
      <c r="J2623" s="1265"/>
      <c r="K2623" s="1265"/>
      <c r="L2623" s="1265"/>
      <c r="M2623" s="1265"/>
      <c r="N2623" s="1265"/>
      <c r="O2623" s="1266"/>
    </row>
    <row r="2624" spans="1:16" ht="42.75" customHeight="1">
      <c r="A2624" s="1084"/>
      <c r="B2624" s="49" t="s">
        <v>79</v>
      </c>
      <c r="C2624" s="1260" t="s">
        <v>59</v>
      </c>
      <c r="D2624" s="1261"/>
      <c r="E2624" s="1261"/>
      <c r="F2624" s="1262"/>
      <c r="G2624" s="486" t="s">
        <v>186</v>
      </c>
      <c r="H2624" s="1281" t="str">
        <f>CONCATENATE('Class-9'!$G$4,'Class-9'!$J$4)</f>
        <v>9(A)</v>
      </c>
      <c r="I2624" s="1265"/>
      <c r="J2624" s="1265"/>
      <c r="K2624" s="1265"/>
      <c r="L2624" s="1265"/>
      <c r="M2624" s="1265"/>
      <c r="N2624" s="1265"/>
      <c r="O2624" s="1266"/>
    </row>
    <row r="2625" spans="1:15" ht="42.75" customHeight="1" thickBot="1">
      <c r="A2625" s="1084"/>
      <c r="B2625" s="49" t="s">
        <v>79</v>
      </c>
      <c r="C2625" s="1282" t="s">
        <v>27</v>
      </c>
      <c r="D2625" s="1283"/>
      <c r="E2625" s="1283"/>
      <c r="F2625" s="1284"/>
      <c r="G2625" s="487" t="s">
        <v>186</v>
      </c>
      <c r="H2625" s="1285">
        <f>VLOOKUP($A2614,'Class-9'!$B$9:$EX$108,10,0)</f>
        <v>0</v>
      </c>
      <c r="I2625" s="1285"/>
      <c r="J2625" s="1285"/>
      <c r="K2625" s="1285"/>
      <c r="L2625" s="1285"/>
      <c r="M2625" s="1285"/>
      <c r="N2625" s="1285"/>
      <c r="O2625" s="1286"/>
    </row>
    <row r="2626" spans="1:15" ht="42.75" customHeight="1">
      <c r="A2626" s="1084"/>
      <c r="B2626" s="60" t="s">
        <v>79</v>
      </c>
      <c r="C2626" s="1287" t="s">
        <v>60</v>
      </c>
      <c r="D2626" s="1288"/>
      <c r="E2626" s="1267" t="s">
        <v>83</v>
      </c>
      <c r="F2626" s="1267" t="s">
        <v>84</v>
      </c>
      <c r="G2626" s="1274" t="s">
        <v>33</v>
      </c>
      <c r="H2626" s="1276" t="s">
        <v>61</v>
      </c>
      <c r="I2626" s="1276"/>
      <c r="J2626" s="1277"/>
      <c r="K2626" s="1278" t="s">
        <v>100</v>
      </c>
      <c r="L2626" s="1279"/>
      <c r="M2626" s="1280"/>
      <c r="N2626" s="1267" t="s">
        <v>91</v>
      </c>
      <c r="O2626" s="1269" t="s">
        <v>209</v>
      </c>
    </row>
    <row r="2627" spans="1:15" ht="42.75" customHeight="1">
      <c r="A2627" s="1084"/>
      <c r="B2627" s="60"/>
      <c r="C2627" s="1289"/>
      <c r="D2627" s="1290"/>
      <c r="E2627" s="1268"/>
      <c r="F2627" s="1268"/>
      <c r="G2627" s="1275"/>
      <c r="H2627" s="479" t="s">
        <v>32</v>
      </c>
      <c r="I2627" s="480" t="s">
        <v>199</v>
      </c>
      <c r="J2627" s="481" t="s">
        <v>33</v>
      </c>
      <c r="K2627" s="479" t="s">
        <v>32</v>
      </c>
      <c r="L2627" s="480" t="s">
        <v>199</v>
      </c>
      <c r="M2627" s="481" t="s">
        <v>33</v>
      </c>
      <c r="N2627" s="1268"/>
      <c r="O2627" s="1270"/>
    </row>
    <row r="2628" spans="1:15" ht="42.75" customHeight="1" thickBot="1">
      <c r="A2628" s="1084"/>
      <c r="B2628" s="60" t="s">
        <v>79</v>
      </c>
      <c r="C2628" s="1272" t="s">
        <v>62</v>
      </c>
      <c r="D2628" s="1273"/>
      <c r="E2628" s="346">
        <f>'Class-9'!$L$7</f>
        <v>20</v>
      </c>
      <c r="F2628" s="346">
        <f>'Class-9'!$M$7</f>
        <v>20</v>
      </c>
      <c r="G2628" s="348">
        <f>SUM(E2628:F2628)</f>
        <v>40</v>
      </c>
      <c r="H2628" s="346">
        <f>'Class-9'!$O$7</f>
        <v>48</v>
      </c>
      <c r="I2628" s="346">
        <f>'Class-9'!$P$7</f>
        <v>12</v>
      </c>
      <c r="J2628" s="348">
        <f>SUM(H2628:I2628)</f>
        <v>60</v>
      </c>
      <c r="K2628" s="346">
        <f>'Class-9'!$R$7</f>
        <v>80</v>
      </c>
      <c r="L2628" s="346">
        <f>'Class-9'!$S$7</f>
        <v>20</v>
      </c>
      <c r="M2628" s="348">
        <f>SUM(K2628:L2628)</f>
        <v>100</v>
      </c>
      <c r="N2628" s="191">
        <f>SUM(G2628,J2628,M2628)</f>
        <v>200</v>
      </c>
      <c r="O2628" s="1271"/>
    </row>
    <row r="2629" spans="1:15" ht="42.75" customHeight="1">
      <c r="A2629" s="1084"/>
      <c r="B2629" s="60" t="s">
        <v>79</v>
      </c>
      <c r="C2629" s="1141" t="str">
        <f>'Class-9'!$L$3</f>
        <v>HINDI</v>
      </c>
      <c r="D2629" s="1142"/>
      <c r="E2629" s="493">
        <f>IF($J2617="TC",0,IF($J2617="Nso",0,VLOOKUP($A2614,'Class-9'!$B$9:$EX$108,11,0)))</f>
        <v>0</v>
      </c>
      <c r="F2629" s="493">
        <f>IF($J2617="TC",0,IF($J2617="Nso",0,VLOOKUP($A2614,'Class-9'!$B$9:$EX$108,12,0)))</f>
        <v>0</v>
      </c>
      <c r="G2629" s="494">
        <f>E2629+F2629</f>
        <v>0</v>
      </c>
      <c r="H2629" s="493">
        <f>IF($J2617="TC",0,IF($J2617="Nso",0,VLOOKUP($A2614,'Class-9'!$B$9:$EX$108,14,0)))</f>
        <v>0</v>
      </c>
      <c r="I2629" s="493">
        <f>IF($J2617="TC",0,IF($J2617="Nso",0,VLOOKUP($A2614,'Class-9'!$B$9:$EX$108,15,0)))</f>
        <v>0</v>
      </c>
      <c r="J2629" s="494">
        <f>H2629+I2629</f>
        <v>0</v>
      </c>
      <c r="K2629" s="493">
        <f>IF($J2617="TC",0,IF($J2617="Nso",0,VLOOKUP($A2614,'Class-9'!$B$9:$EX$108,17,0)))</f>
        <v>0</v>
      </c>
      <c r="L2629" s="493">
        <f>IF($J2617="Nso",0,VLOOKUP($A2614,'Class-9'!$B$9:$EX$108,18,0))</f>
        <v>0</v>
      </c>
      <c r="M2629" s="494">
        <f>K2629+L2629</f>
        <v>0</v>
      </c>
      <c r="N2629" s="493">
        <f>G2629+J2629+M2629</f>
        <v>0</v>
      </c>
      <c r="O2629" s="495" t="str">
        <f>IF($J2617="TC",0,IF($J2617="Nso",0,VLOOKUP($A2614,'Class-9'!$B$9:$EX$108,24,0)))</f>
        <v/>
      </c>
    </row>
    <row r="2630" spans="1:15" ht="42.75" customHeight="1">
      <c r="A2630" s="1084"/>
      <c r="B2630" s="60" t="s">
        <v>79</v>
      </c>
      <c r="C2630" s="1143" t="str">
        <f>'Class-9'!$Z$3</f>
        <v>ENGLISH</v>
      </c>
      <c r="D2630" s="1144"/>
      <c r="E2630" s="493">
        <f>IF($J2617="TC",0,IF($J2617="Nso",0,VLOOKUP($A2614,'Class-9'!$B$9:$EX$108,25,0)))</f>
        <v>0</v>
      </c>
      <c r="F2630" s="493">
        <f>IF($J2617="TC",0,IF($J2617="Nso",0,VLOOKUP($A2614,'Class-9'!$B$9:$EX$108,26,0)))</f>
        <v>0</v>
      </c>
      <c r="G2630" s="496">
        <f t="shared" ref="G2630:G2634" si="268">E2630+F2630</f>
        <v>0</v>
      </c>
      <c r="H2630" s="497">
        <f>IF($J2617="TC",0,IF($J2617="Nso",0,VLOOKUP($A2614,'Class-9'!$B$9:$EX$108,28,0)))</f>
        <v>0</v>
      </c>
      <c r="I2630" s="493">
        <f>IF($J2617="TC",0,IF($J2617="Nso",0,VLOOKUP($A2614,'Class-9'!$B$9:$EX$108,29,0)))</f>
        <v>0</v>
      </c>
      <c r="J2630" s="496">
        <f t="shared" ref="J2630:J2634" si="269">H2630+I2630</f>
        <v>0</v>
      </c>
      <c r="K2630" s="493">
        <f>IF($J2617="TC",0,IF($J2617="Nso",0,VLOOKUP($A2614,'Class-9'!$B$9:$EX$108,31,0)))</f>
        <v>0</v>
      </c>
      <c r="L2630" s="493">
        <f>IF($J2617="Nso",0,VLOOKUP($A2614,'Class-9'!$B$9:$EX$108,32,0))</f>
        <v>0</v>
      </c>
      <c r="M2630" s="496">
        <f t="shared" ref="M2630:M2634" si="270">K2630+L2630</f>
        <v>0</v>
      </c>
      <c r="N2630" s="493">
        <f t="shared" ref="N2630:N2634" si="271">G2630+J2630+M2630</f>
        <v>0</v>
      </c>
      <c r="O2630" s="495" t="str">
        <f>IF($J2617="TC",0,IF($J2617="Nso",0,VLOOKUP($A2614,'Class-9'!$B$9:$EX$108,38,0)))</f>
        <v/>
      </c>
    </row>
    <row r="2631" spans="1:15" ht="42.75" customHeight="1">
      <c r="A2631" s="1084"/>
      <c r="B2631" s="60" t="s">
        <v>79</v>
      </c>
      <c r="C2631" s="1143" t="str">
        <f>'Class-9'!$AN$3</f>
        <v>SANSKRIT</v>
      </c>
      <c r="D2631" s="1144"/>
      <c r="E2631" s="493">
        <f>IF($J2617="TC",0,IF($J2617="Nso",0,VLOOKUP($A2614,'Class-9'!$B$9:$EX$108,39,0)))</f>
        <v>0</v>
      </c>
      <c r="F2631" s="493">
        <f>IF($J2617="TC",0,IF($J2617="TC",0,IF($J2617="Nso",0,VLOOKUP($A2614,'Class-9'!$B$9:$EX$108,40,0))))</f>
        <v>0</v>
      </c>
      <c r="G2631" s="496">
        <f t="shared" si="268"/>
        <v>0</v>
      </c>
      <c r="H2631" s="497">
        <f>IF($J2617="TC",0,IF($J2617="Nso",0,VLOOKUP($A2614,'Class-9'!$B$9:$EX$108,42,0)))</f>
        <v>0</v>
      </c>
      <c r="I2631" s="493">
        <f>IF($J2617="TC",0,IF($J2617="Nso",0,VLOOKUP($A2614,'Class-9'!$B$9:$EX$108,43,0)))</f>
        <v>0</v>
      </c>
      <c r="J2631" s="496">
        <f t="shared" si="269"/>
        <v>0</v>
      </c>
      <c r="K2631" s="493">
        <f>IF($J2617="TC",0,IF($J2617="Nso",0,VLOOKUP($A2614,'Class-9'!$B$9:$EX$108,45,0)))</f>
        <v>0</v>
      </c>
      <c r="L2631" s="493">
        <f>IF($J2617="Nso",0,VLOOKUP($A2614,'Class-9'!$B$9:$EX$108,46,0))</f>
        <v>0</v>
      </c>
      <c r="M2631" s="496">
        <f t="shared" si="270"/>
        <v>0</v>
      </c>
      <c r="N2631" s="493">
        <f t="shared" si="271"/>
        <v>0</v>
      </c>
      <c r="O2631" s="495" t="str">
        <f>IF($J2617="TC",0,IF($J2617="Nso",0,VLOOKUP($A2614,'Class-9'!$B$9:$EX$108,52,0)))</f>
        <v/>
      </c>
    </row>
    <row r="2632" spans="1:15" ht="42.75" customHeight="1">
      <c r="A2632" s="1084"/>
      <c r="B2632" s="60" t="s">
        <v>79</v>
      </c>
      <c r="C2632" s="1143" t="str">
        <f>'Class-9'!$BB$3</f>
        <v>SCIENCE</v>
      </c>
      <c r="D2632" s="1144"/>
      <c r="E2632" s="493">
        <f>IF($J2617="TC",0,IF($J2617="Nso",0,VLOOKUP($A2614,'Class-9'!$B$9:$EX$108,53,0)))</f>
        <v>0</v>
      </c>
      <c r="F2632" s="493">
        <f>IF($J2617="TC",0,IF($J2617="Nso",0,VLOOKUP($A2614,'Class-9'!$B$9:$EX$108,54,0)))</f>
        <v>0</v>
      </c>
      <c r="G2632" s="496">
        <f t="shared" si="268"/>
        <v>0</v>
      </c>
      <c r="H2632" s="497">
        <f>IF($J2617="TC",0,IF($J2617="Nso",0,VLOOKUP($A2614,'Class-9'!$B$9:$EX$108,56,0)))</f>
        <v>0</v>
      </c>
      <c r="I2632" s="493">
        <f>IF($J2617="TC",0,IF($J2617="Nso",0,VLOOKUP($A2614,'Class-9'!$B$9:$EX$108,57,0)))</f>
        <v>0</v>
      </c>
      <c r="J2632" s="496">
        <f t="shared" si="269"/>
        <v>0</v>
      </c>
      <c r="K2632" s="493">
        <f>IF($J2617="TC",0,IF($J2617="Nso",0,VLOOKUP($A2614,'Class-9'!$B$9:$EX$108,59,0)))</f>
        <v>0</v>
      </c>
      <c r="L2632" s="493">
        <f>IF($J2617="Nso",0,VLOOKUP($A2614,'Class-9'!$B$9:$EX$108,60,0))</f>
        <v>0</v>
      </c>
      <c r="M2632" s="496">
        <f t="shared" si="270"/>
        <v>0</v>
      </c>
      <c r="N2632" s="493">
        <f t="shared" si="271"/>
        <v>0</v>
      </c>
      <c r="O2632" s="495" t="str">
        <f>IF($J2617="TC",0,IF($J2617="Nso",0,VLOOKUP($A2614,'Class-9'!$B$9:$EX$108,66,0)))</f>
        <v/>
      </c>
    </row>
    <row r="2633" spans="1:15" ht="42.75" customHeight="1">
      <c r="A2633" s="1084"/>
      <c r="B2633" s="60" t="s">
        <v>79</v>
      </c>
      <c r="C2633" s="1143" t="str">
        <f>'Class-9'!$BP$3</f>
        <v>MATHEMATICS</v>
      </c>
      <c r="D2633" s="1144"/>
      <c r="E2633" s="493">
        <f>IF($J2617="TC",0,IF($J2617="Nso",0,VLOOKUP($A2614,'Class-9'!$B$9:$EX$108,67,0)))</f>
        <v>0</v>
      </c>
      <c r="F2633" s="493">
        <f>IF($J2617="TC",0,IF($J2617="Nso",0,VLOOKUP($A2614,'Class-9'!$B$9:$EX$108,68,0)))</f>
        <v>0</v>
      </c>
      <c r="G2633" s="496">
        <f t="shared" si="268"/>
        <v>0</v>
      </c>
      <c r="H2633" s="497">
        <f>IF($J2617="TC",0,IF($J2617="Nso",0,VLOOKUP($A2614,'Class-9'!$B$9:$EX$108,70,0)))</f>
        <v>0</v>
      </c>
      <c r="I2633" s="493">
        <f>IF($J2617="TC",0,IF($J2617="Nso",0,VLOOKUP($A2614,'Class-9'!$B$9:$EX$108,71,0)))</f>
        <v>0</v>
      </c>
      <c r="J2633" s="496">
        <f t="shared" si="269"/>
        <v>0</v>
      </c>
      <c r="K2633" s="493">
        <f>IF($J2617="TC",0,IF($J2617="Nso",0,VLOOKUP($A2614,'Class-9'!$B$9:$EX$108,73,0)))</f>
        <v>0</v>
      </c>
      <c r="L2633" s="493">
        <f>IF($J2617="Nso",0,VLOOKUP($A2614,'Class-9'!$B$9:$EX$108,74,0))</f>
        <v>0</v>
      </c>
      <c r="M2633" s="496">
        <f t="shared" si="270"/>
        <v>0</v>
      </c>
      <c r="N2633" s="493">
        <f t="shared" si="271"/>
        <v>0</v>
      </c>
      <c r="O2633" s="495" t="str">
        <f>IF($J2617="TC",0,IF($J2617="Nso",0,VLOOKUP($A2614,'Class-9'!$B$9:$EX$108,80,0)))</f>
        <v/>
      </c>
    </row>
    <row r="2634" spans="1:15" ht="42.75" customHeight="1" thickBot="1">
      <c r="A2634" s="1084"/>
      <c r="B2634" s="60" t="s">
        <v>79</v>
      </c>
      <c r="C2634" s="1117" t="str">
        <f>'Class-9'!$CD$3</f>
        <v>SOCIAL SCIENCE</v>
      </c>
      <c r="D2634" s="1118"/>
      <c r="E2634" s="493">
        <f>IF($J2617="TC",0,IF($J2617="Nso",0,VLOOKUP($A2614,'Class-9'!$B$9:$EX$108,81,0)))</f>
        <v>0</v>
      </c>
      <c r="F2634" s="493">
        <f>IF($J2617="TC",0,IF($J2617="Nso",0,VLOOKUP($A2614,'Class-9'!$B$9:$EX$108,82,0)))</f>
        <v>0</v>
      </c>
      <c r="G2634" s="498">
        <f t="shared" si="268"/>
        <v>0</v>
      </c>
      <c r="H2634" s="499">
        <f>IF($J2617="TC",0,IF($J2617="Nso",0,VLOOKUP($A2614,'Class-9'!$B$9:$EX$108,84,0)))</f>
        <v>0</v>
      </c>
      <c r="I2634" s="493">
        <f>IF($J2617="TC",0,IF($J2617="Nso",0,VLOOKUP($A2614,'Class-9'!$B$9:$EX$108,85,0)))</f>
        <v>0</v>
      </c>
      <c r="J2634" s="498">
        <f t="shared" si="269"/>
        <v>0</v>
      </c>
      <c r="K2634" s="493">
        <f>IF($J2617="TC",0,IF($J2617="Nso",0,VLOOKUP($A2614,'Class-9'!$B$9:$EX$108,87,0)))</f>
        <v>0</v>
      </c>
      <c r="L2634" s="493">
        <f>IF($J2617="Nso",0,VLOOKUP($A2614,'Class-9'!$B$9:$EX$108,88,0))</f>
        <v>0</v>
      </c>
      <c r="M2634" s="498">
        <f t="shared" si="270"/>
        <v>0</v>
      </c>
      <c r="N2634" s="493">
        <f t="shared" si="271"/>
        <v>0</v>
      </c>
      <c r="O2634" s="495" t="str">
        <f>IF($J2617="TC",0,IF($J2617="Nso",0,VLOOKUP($A2614,'Class-9'!$B$9:$EX$108,94,0)))</f>
        <v/>
      </c>
    </row>
    <row r="2635" spans="1:15" ht="36" customHeight="1">
      <c r="A2635" s="1084"/>
      <c r="B2635" s="60" t="s">
        <v>79</v>
      </c>
      <c r="C2635" s="1119" t="s">
        <v>92</v>
      </c>
      <c r="D2635" s="1120"/>
      <c r="E2635" s="1121"/>
      <c r="F2635" s="1125" t="s">
        <v>93</v>
      </c>
      <c r="G2635" s="1126"/>
      <c r="H2635" s="1127" t="s">
        <v>94</v>
      </c>
      <c r="I2635" s="1128"/>
      <c r="J2635" s="1129" t="s">
        <v>47</v>
      </c>
      <c r="K2635" s="1130"/>
      <c r="L2635" s="350" t="s">
        <v>114</v>
      </c>
      <c r="M2635" s="1131" t="s">
        <v>45</v>
      </c>
      <c r="N2635" s="1132"/>
      <c r="O2635" s="61" t="s">
        <v>49</v>
      </c>
    </row>
    <row r="2636" spans="1:15" ht="36" customHeight="1" thickBot="1">
      <c r="A2636" s="1084"/>
      <c r="B2636" s="60" t="s">
        <v>79</v>
      </c>
      <c r="C2636" s="1122"/>
      <c r="D2636" s="1123"/>
      <c r="E2636" s="1124"/>
      <c r="F2636" s="1133">
        <f>IF($J2617="TC",0,IF($J2617="Nso",0,VLOOKUP($A2614,'Class-9'!$B$9:$EX$108,146,0)))</f>
        <v>0</v>
      </c>
      <c r="G2636" s="1134"/>
      <c r="H2636" s="1133">
        <f>IF($J2617="TC",0,IF($J2617="Nso",0,VLOOKUP($A2614,'Class-9'!$B$9:$EX$108,147,0)))</f>
        <v>0</v>
      </c>
      <c r="I2636" s="1134"/>
      <c r="J2636" s="1135">
        <f>IF($J2617="TC",0,IF($J2617="Nso",0,VLOOKUP($A2614,'Class-9'!$B$9:$EX$108,148,0)))</f>
        <v>0</v>
      </c>
      <c r="K2636" s="1136"/>
      <c r="L2636" s="349" t="str">
        <f>IF($J2617="TC",0,IF($J2617="Nso",0,VLOOKUP($A2614,'Class-9'!$B$9:$EX$108,149,0)))</f>
        <v/>
      </c>
      <c r="M2636" s="1137" t="str">
        <f>IF($J2617="TC","TC",IF($J2617="Nso","NSO",VLOOKUP($A2614,'Class-9'!$B$9:$EX$108,150,0)))</f>
        <v/>
      </c>
      <c r="N2636" s="1138"/>
      <c r="O2636" s="123" t="str">
        <f>IF($J2617="Nso",0,VLOOKUP($A2614,'Class-9'!$B$9:$EX$108,152,0))</f>
        <v/>
      </c>
    </row>
    <row r="2637" spans="1:15" ht="36" customHeight="1">
      <c r="A2637" s="1084"/>
      <c r="B2637" s="60" t="s">
        <v>79</v>
      </c>
      <c r="C2637" s="1186" t="s">
        <v>65</v>
      </c>
      <c r="D2637" s="1187"/>
      <c r="E2637" s="1187"/>
      <c r="F2637" s="1187"/>
      <c r="G2637" s="1187"/>
      <c r="H2637" s="1188"/>
      <c r="I2637" s="1189" t="s">
        <v>66</v>
      </c>
      <c r="J2637" s="1190"/>
      <c r="K2637" s="1190"/>
      <c r="L2637" s="124">
        <f>VLOOKUP($A2614,'Class-9'!$B$9:$EX$108,143,0)</f>
        <v>0</v>
      </c>
      <c r="M2637" s="1191" t="s">
        <v>126</v>
      </c>
      <c r="N2637" s="1192"/>
      <c r="O2637" s="1193"/>
    </row>
    <row r="2638" spans="1:15" ht="36" customHeight="1" thickBot="1">
      <c r="A2638" s="1084"/>
      <c r="B2638" s="60" t="s">
        <v>79</v>
      </c>
      <c r="C2638" s="1194" t="s">
        <v>60</v>
      </c>
      <c r="D2638" s="1195"/>
      <c r="E2638" s="1195"/>
      <c r="F2638" s="1196" t="s">
        <v>197</v>
      </c>
      <c r="G2638" s="1196"/>
      <c r="H2638" s="351" t="s">
        <v>53</v>
      </c>
      <c r="I2638" s="1197" t="s">
        <v>67</v>
      </c>
      <c r="J2638" s="1198"/>
      <c r="K2638" s="1198"/>
      <c r="L2638" s="174">
        <f>VLOOKUP($A2614,'Class-9'!$B$9:$EX$108,144,0)</f>
        <v>0</v>
      </c>
      <c r="M2638" s="1199" t="str">
        <f>IF($J2617="TC",0,IF($J2617="Nso",0,VLOOKUP($A2614,'Class-9'!$B$9:$EX$108,145,0)))</f>
        <v/>
      </c>
      <c r="N2638" s="1200"/>
      <c r="O2638" s="1201"/>
    </row>
    <row r="2639" spans="1:15" ht="36" customHeight="1">
      <c r="A2639" s="1084"/>
      <c r="B2639" s="60" t="s">
        <v>79</v>
      </c>
      <c r="C2639" s="1194"/>
      <c r="D2639" s="1195"/>
      <c r="E2639" s="1195"/>
      <c r="F2639" s="1196"/>
      <c r="G2639" s="1196"/>
      <c r="H2639" s="490" t="s">
        <v>203</v>
      </c>
      <c r="I2639" s="1202" t="s">
        <v>68</v>
      </c>
      <c r="J2639" s="1203"/>
      <c r="K2639" s="1203"/>
      <c r="L2639" s="1204">
        <f>IF($J2617="TC","Transferred",IF($J2617="Nso","NameSeparated",VLOOKUP($A2614,'Class-9'!$B$9:$EX$108,153,0)))</f>
        <v>0</v>
      </c>
      <c r="M2639" s="1204"/>
      <c r="N2639" s="1204"/>
      <c r="O2639" s="1205"/>
    </row>
    <row r="2640" spans="1:15" s="489" customFormat="1" ht="28.5" customHeight="1">
      <c r="A2640" s="1084"/>
      <c r="B2640" s="488" t="s">
        <v>79</v>
      </c>
      <c r="C2640" s="1242" t="str">
        <f>'Class-9'!$CR$3</f>
        <v>Foundation Of Information Tech.</v>
      </c>
      <c r="D2640" s="1243"/>
      <c r="E2640" s="1244"/>
      <c r="F2640" s="1245" t="str">
        <f>IF($J2617="TC",0,IF($J2617="Nso",0,VLOOKUP($A2614,'Class-9'!$B$9:$GA$108,170,0)))</f>
        <v>0/200</v>
      </c>
      <c r="G2640" s="1245"/>
      <c r="H2640" s="491">
        <f>IF($J2617="TC",0,IF($J2617="Nso",0,VLOOKUP($A2614,'Class-9'!$B$9:$GA$108,106,0)))</f>
        <v>0</v>
      </c>
      <c r="I2640" s="1170" t="s">
        <v>81</v>
      </c>
      <c r="J2640" s="1171"/>
      <c r="K2640" s="1171"/>
      <c r="L2640" s="1172">
        <f>'Class-9'!$T$2</f>
        <v>44676</v>
      </c>
      <c r="M2640" s="1173"/>
      <c r="N2640" s="1173"/>
      <c r="O2640" s="1174"/>
    </row>
    <row r="2641" spans="1:15" s="489" customFormat="1" ht="28.5" customHeight="1">
      <c r="A2641" s="1084"/>
      <c r="B2641" s="488" t="s">
        <v>79</v>
      </c>
      <c r="C2641" s="1175" t="str">
        <f>'Class-9'!$DD$3</f>
        <v>Health &amp; Phy. Edu.</v>
      </c>
      <c r="D2641" s="1169"/>
      <c r="E2641" s="1169"/>
      <c r="F2641" s="1263" t="str">
        <f>IF($J2617="TC",0,IF($J2617="Nso",0,VLOOKUP($A2614,'Class-9'!$B$9:$GA$108,174,0)))</f>
        <v>0/200</v>
      </c>
      <c r="G2641" s="1264"/>
      <c r="H2641" s="491">
        <f>IF($J2617="TC",0,IF($J2617="Nso",0,VLOOKUP($A2614,'Class-9'!$B$9:$GA$108,118,0)))</f>
        <v>0</v>
      </c>
      <c r="I2641" s="1178"/>
      <c r="J2641" s="1179"/>
      <c r="K2641" s="1179"/>
      <c r="L2641" s="1179"/>
      <c r="M2641" s="1179"/>
      <c r="N2641" s="1179"/>
      <c r="O2641" s="1180"/>
    </row>
    <row r="2642" spans="1:15" s="489" customFormat="1" ht="28.5" customHeight="1">
      <c r="A2642" s="1084"/>
      <c r="B2642" s="488" t="s">
        <v>79</v>
      </c>
      <c r="C2642" s="1184" t="str">
        <f>'Class-9'!$DP$3</f>
        <v>S.U.P.W.</v>
      </c>
      <c r="D2642" s="1185"/>
      <c r="E2642" s="1185"/>
      <c r="F2642" s="1263" t="str">
        <f>IF($J2617="TC",0,IF($J2617="Nso",0,VLOOKUP($A2614,'Class-9'!$B$9:$GA$108,178,0)))</f>
        <v>0/100</v>
      </c>
      <c r="G2642" s="1264"/>
      <c r="H2642" s="491">
        <f>IF($J2617="TC",0,IF($J2617="Nso",0,VLOOKUP($A2614,'Class-9'!$B$9:$GA$108,124,0)))</f>
        <v>0</v>
      </c>
      <c r="I2642" s="1181"/>
      <c r="J2642" s="1182"/>
      <c r="K2642" s="1182"/>
      <c r="L2642" s="1182"/>
      <c r="M2642" s="1182"/>
      <c r="N2642" s="1182"/>
      <c r="O2642" s="1183"/>
    </row>
    <row r="2643" spans="1:15" s="489" customFormat="1" ht="28.5" customHeight="1">
      <c r="A2643" s="1084"/>
      <c r="B2643" s="488"/>
      <c r="C2643" s="1184" t="str">
        <f>'Class-9'!$DV$3</f>
        <v>ART EDUCATION</v>
      </c>
      <c r="D2643" s="1185"/>
      <c r="E2643" s="1185"/>
      <c r="F2643" s="1263" t="str">
        <f>IF($J2616="TC",0,IF($J2616="Nso",0,VLOOKUP($A2614,'Class-9'!$B$9:$GA$108,182,0)))</f>
        <v>0/100</v>
      </c>
      <c r="G2643" s="1264"/>
      <c r="H2643" s="491">
        <f>IF($J2616="TC",0,IF($J2616="Nso",0,VLOOKUP($A2614,'Class-9'!$B$9:$GA$108,130,0)))</f>
        <v>0</v>
      </c>
      <c r="I2643" s="1237" t="s">
        <v>95</v>
      </c>
      <c r="J2643" s="1221"/>
      <c r="K2643" s="1221"/>
      <c r="L2643" s="1221"/>
      <c r="M2643" s="1221"/>
      <c r="N2643" s="1221"/>
      <c r="O2643" s="1222"/>
    </row>
    <row r="2644" spans="1:15" s="489" customFormat="1" ht="28.5" customHeight="1" thickBot="1">
      <c r="A2644" s="1084"/>
      <c r="B2644" s="488" t="s">
        <v>79</v>
      </c>
      <c r="C2644" s="1238" t="str">
        <f>'Class-9'!$EB$3</f>
        <v>H &amp; C RAJ</v>
      </c>
      <c r="D2644" s="1239"/>
      <c r="E2644" s="1239"/>
      <c r="F2644" s="1251" t="str">
        <f>IF($J2617="TC",0,IF($J2617="Nso",0,VLOOKUP($A2614,'Class-9'!$B$9:$GZ$108,186,0)))</f>
        <v>0/200</v>
      </c>
      <c r="G2644" s="1252"/>
      <c r="H2644" s="492">
        <f>IF($J2617="TC",0,IF($J2617="Nso",0,VLOOKUP($A2614,'Class-9'!$B$9:$GAZ$108,142,0)))</f>
        <v>0</v>
      </c>
      <c r="I2644" s="1237" t="s">
        <v>74</v>
      </c>
      <c r="J2644" s="1221"/>
      <c r="K2644" s="1221"/>
      <c r="L2644" s="1221"/>
      <c r="M2644" s="1221"/>
      <c r="N2644" s="1221"/>
      <c r="O2644" s="1222"/>
    </row>
    <row r="2645" spans="1:15" ht="28.5" customHeight="1">
      <c r="A2645" s="1084"/>
      <c r="B2645" s="49" t="s">
        <v>79</v>
      </c>
      <c r="C2645" s="1209" t="s">
        <v>205</v>
      </c>
      <c r="D2645" s="1210"/>
      <c r="E2645" s="1211"/>
      <c r="F2645" s="1253" t="s">
        <v>206</v>
      </c>
      <c r="G2645" s="1254"/>
      <c r="H2645" s="500" t="s">
        <v>34</v>
      </c>
      <c r="I2645" s="1220" t="s">
        <v>75</v>
      </c>
      <c r="J2645" s="1221"/>
      <c r="K2645" s="1221"/>
      <c r="L2645" s="1221"/>
      <c r="M2645" s="1221"/>
      <c r="N2645" s="1221"/>
      <c r="O2645" s="1222"/>
    </row>
    <row r="2646" spans="1:15" ht="28.5" customHeight="1">
      <c r="A2646" s="1084"/>
      <c r="B2646" s="49" t="s">
        <v>79</v>
      </c>
      <c r="C2646" s="1212"/>
      <c r="D2646" s="1213"/>
      <c r="E2646" s="1214"/>
      <c r="F2646" s="1246" t="s">
        <v>207</v>
      </c>
      <c r="G2646" s="1247"/>
      <c r="H2646" s="501" t="s">
        <v>204</v>
      </c>
      <c r="I2646" s="1225" t="s">
        <v>76</v>
      </c>
      <c r="J2646" s="1226"/>
      <c r="K2646" s="1226"/>
      <c r="L2646" s="1226"/>
      <c r="M2646" s="1226"/>
      <c r="N2646" s="1226"/>
      <c r="O2646" s="1227"/>
    </row>
    <row r="2647" spans="1:15" ht="28.5" customHeight="1">
      <c r="A2647" s="1084"/>
      <c r="B2647" s="49" t="s">
        <v>79</v>
      </c>
      <c r="C2647" s="1212"/>
      <c r="D2647" s="1213"/>
      <c r="E2647" s="1214"/>
      <c r="F2647" s="1246" t="s">
        <v>211</v>
      </c>
      <c r="G2647" s="1247"/>
      <c r="H2647" s="501" t="s">
        <v>69</v>
      </c>
      <c r="I2647" s="1228"/>
      <c r="J2647" s="1229"/>
      <c r="K2647" s="1229"/>
      <c r="L2647" s="1229"/>
      <c r="M2647" s="1229"/>
      <c r="N2647" s="1229"/>
      <c r="O2647" s="1230"/>
    </row>
    <row r="2648" spans="1:15" ht="28.5" customHeight="1">
      <c r="A2648" s="1084"/>
      <c r="B2648" s="49" t="s">
        <v>79</v>
      </c>
      <c r="C2648" s="1212"/>
      <c r="D2648" s="1213"/>
      <c r="E2648" s="1214"/>
      <c r="F2648" s="1246" t="s">
        <v>212</v>
      </c>
      <c r="G2648" s="1247"/>
      <c r="H2648" s="501" t="s">
        <v>70</v>
      </c>
      <c r="I2648" s="1228"/>
      <c r="J2648" s="1229"/>
      <c r="K2648" s="1229"/>
      <c r="L2648" s="1229"/>
      <c r="M2648" s="1229"/>
      <c r="N2648" s="1229"/>
      <c r="O2648" s="1230"/>
    </row>
    <row r="2649" spans="1:15" ht="28.5" customHeight="1">
      <c r="A2649" s="1084"/>
      <c r="B2649" s="49" t="s">
        <v>79</v>
      </c>
      <c r="C2649" s="1212"/>
      <c r="D2649" s="1213"/>
      <c r="E2649" s="1214"/>
      <c r="F2649" s="1246" t="s">
        <v>125</v>
      </c>
      <c r="G2649" s="1247"/>
      <c r="H2649" s="501" t="s">
        <v>72</v>
      </c>
      <c r="I2649" s="1231" t="s">
        <v>96</v>
      </c>
      <c r="J2649" s="1232"/>
      <c r="K2649" s="1232"/>
      <c r="L2649" s="1232"/>
      <c r="M2649" s="1232"/>
      <c r="N2649" s="1232"/>
      <c r="O2649" s="1233"/>
    </row>
    <row r="2650" spans="1:15" ht="28.5" customHeight="1" thickBot="1">
      <c r="A2650" s="1084"/>
      <c r="B2650" s="62" t="s">
        <v>79</v>
      </c>
      <c r="C2650" s="1215"/>
      <c r="D2650" s="1216"/>
      <c r="E2650" s="1217"/>
      <c r="F2650" s="1248" t="s">
        <v>208</v>
      </c>
      <c r="G2650" s="1249"/>
      <c r="H2650" s="502" t="s">
        <v>71</v>
      </c>
      <c r="I2650" s="1234"/>
      <c r="J2650" s="1235"/>
      <c r="K2650" s="1235"/>
      <c r="L2650" s="1235"/>
      <c r="M2650" s="1235"/>
      <c r="N2650" s="1235"/>
      <c r="O2650" s="1236"/>
    </row>
    <row r="2651" spans="1:15" ht="117.75" customHeight="1" thickTop="1">
      <c r="A2651" s="1250"/>
      <c r="B2651" s="1250"/>
      <c r="C2651" s="1250"/>
      <c r="D2651" s="1250"/>
      <c r="E2651" s="1250"/>
      <c r="F2651" s="1250"/>
      <c r="G2651" s="1250"/>
      <c r="H2651" s="1250"/>
      <c r="I2651" s="1250"/>
      <c r="J2651" s="1250"/>
      <c r="K2651" s="1250"/>
      <c r="L2651" s="1250"/>
      <c r="M2651" s="1250"/>
      <c r="N2651" s="1250"/>
      <c r="O2651" s="1250"/>
    </row>
    <row r="2652" spans="1:15">
      <c r="B2652" s="505"/>
      <c r="C2652" s="506"/>
      <c r="D2652" s="506"/>
      <c r="E2652" s="506"/>
      <c r="F2652" s="506"/>
      <c r="G2652" s="506"/>
      <c r="H2652" s="506"/>
      <c r="I2652" s="506"/>
      <c r="J2652" s="506"/>
      <c r="K2652" s="506"/>
      <c r="L2652" s="506"/>
      <c r="M2652" s="506"/>
      <c r="N2652" s="506"/>
      <c r="O2652" s="506"/>
    </row>
    <row r="2653" spans="1:15" ht="24.75" customHeight="1" thickBot="1">
      <c r="A2653" s="504">
        <f>A2614+1</f>
        <v>69</v>
      </c>
      <c r="B2653" s="1083" t="s">
        <v>56</v>
      </c>
      <c r="C2653" s="1083"/>
      <c r="D2653" s="1083"/>
      <c r="E2653" s="1083"/>
      <c r="F2653" s="1083"/>
      <c r="G2653" s="1083"/>
      <c r="H2653" s="1083"/>
      <c r="I2653" s="1083"/>
      <c r="J2653" s="1083"/>
      <c r="K2653" s="1083"/>
      <c r="L2653" s="1083"/>
      <c r="M2653" s="1083"/>
      <c r="N2653" s="1083"/>
      <c r="O2653" s="1083"/>
    </row>
    <row r="2654" spans="1:15" ht="68.25" customHeight="1" thickTop="1">
      <c r="A2654" s="1084"/>
      <c r="B2654" s="1085"/>
      <c r="C2654" s="1086"/>
      <c r="D2654" s="1089" t="str">
        <f>Master!$E$8</f>
        <v>Govt. Sr. Secondary School Raimalwada</v>
      </c>
      <c r="E2654" s="1090"/>
      <c r="F2654" s="1090"/>
      <c r="G2654" s="1090"/>
      <c r="H2654" s="1090"/>
      <c r="I2654" s="1090"/>
      <c r="J2654" s="1090"/>
      <c r="K2654" s="1090"/>
      <c r="L2654" s="1090"/>
      <c r="M2654" s="1090"/>
      <c r="N2654" s="1090"/>
      <c r="O2654" s="1091"/>
    </row>
    <row r="2655" spans="1:15" ht="36" customHeight="1" thickBot="1">
      <c r="A2655" s="1084"/>
      <c r="B2655" s="1087"/>
      <c r="C2655" s="1088"/>
      <c r="D2655" s="1092" t="str">
        <f>Master!$E$11</f>
        <v>P.S.-Bapini (Jodhpur)</v>
      </c>
      <c r="E2655" s="1093"/>
      <c r="F2655" s="1093"/>
      <c r="G2655" s="1093"/>
      <c r="H2655" s="1093"/>
      <c r="I2655" s="1093"/>
      <c r="J2655" s="1093"/>
      <c r="K2655" s="1093"/>
      <c r="L2655" s="1093"/>
      <c r="M2655" s="1093"/>
      <c r="N2655" s="1093"/>
      <c r="O2655" s="1094"/>
    </row>
    <row r="2656" spans="1:15" ht="36" customHeight="1">
      <c r="A2656" s="1084"/>
      <c r="B2656" s="352"/>
      <c r="C2656" s="1095" t="s">
        <v>188</v>
      </c>
      <c r="D2656" s="1096"/>
      <c r="E2656" s="1096"/>
      <c r="F2656" s="1096"/>
      <c r="G2656" s="1097"/>
      <c r="H2656" s="1104" t="s">
        <v>161</v>
      </c>
      <c r="I2656" s="1104"/>
      <c r="J2656" s="1107">
        <f>VLOOKUP($A2653,'Class-9'!$B$9:$K$108,6)</f>
        <v>0</v>
      </c>
      <c r="K2656" s="1108"/>
      <c r="L2656" s="1113" t="s">
        <v>77</v>
      </c>
      <c r="M2656" s="1114"/>
      <c r="N2656" s="1115" t="str">
        <f>Master!$E$14</f>
        <v>08151106901</v>
      </c>
      <c r="O2656" s="1116"/>
    </row>
    <row r="2657" spans="1:16" ht="36" customHeight="1">
      <c r="A2657" s="1084"/>
      <c r="B2657" s="47"/>
      <c r="C2657" s="1098"/>
      <c r="D2657" s="1099"/>
      <c r="E2657" s="1099"/>
      <c r="F2657" s="1099"/>
      <c r="G2657" s="1100"/>
      <c r="H2657" s="1105"/>
      <c r="I2657" s="1105"/>
      <c r="J2657" s="1109"/>
      <c r="K2657" s="1110"/>
      <c r="L2657" s="1071" t="s">
        <v>73</v>
      </c>
      <c r="M2657" s="1072"/>
      <c r="N2657" s="1072"/>
      <c r="O2657" s="1073"/>
      <c r="P2657" s="165" t="s">
        <v>196</v>
      </c>
    </row>
    <row r="2658" spans="1:16" ht="36" customHeight="1" thickBot="1">
      <c r="A2658" s="1084"/>
      <c r="B2658" s="47"/>
      <c r="C2658" s="1101"/>
      <c r="D2658" s="1102"/>
      <c r="E2658" s="1102"/>
      <c r="F2658" s="1102"/>
      <c r="G2658" s="1103"/>
      <c r="H2658" s="1106"/>
      <c r="I2658" s="1106"/>
      <c r="J2658" s="1111"/>
      <c r="K2658" s="1112"/>
      <c r="L2658" s="1074" t="s">
        <v>57</v>
      </c>
      <c r="M2658" s="1075"/>
      <c r="N2658" s="1076" t="str">
        <f>Master!$E$6</f>
        <v>2021-22</v>
      </c>
      <c r="O2658" s="1077"/>
    </row>
    <row r="2659" spans="1:16" ht="42.75" customHeight="1">
      <c r="A2659" s="1084"/>
      <c r="B2659" s="49" t="s">
        <v>79</v>
      </c>
      <c r="C2659" s="1255" t="s">
        <v>22</v>
      </c>
      <c r="D2659" s="1256"/>
      <c r="E2659" s="1256"/>
      <c r="F2659" s="1257"/>
      <c r="G2659" s="485" t="s">
        <v>186</v>
      </c>
      <c r="H2659" s="1258">
        <f>VLOOKUP($A2653,'Class-9'!$B$9:$EX$108,4,0)</f>
        <v>0</v>
      </c>
      <c r="I2659" s="1258"/>
      <c r="J2659" s="1258"/>
      <c r="K2659" s="1258"/>
      <c r="L2659" s="1258"/>
      <c r="M2659" s="1258"/>
      <c r="N2659" s="1258"/>
      <c r="O2659" s="1259"/>
    </row>
    <row r="2660" spans="1:16" ht="42.75" customHeight="1">
      <c r="A2660" s="1084"/>
      <c r="B2660" s="49" t="s">
        <v>79</v>
      </c>
      <c r="C2660" s="1260" t="s">
        <v>24</v>
      </c>
      <c r="D2660" s="1261"/>
      <c r="E2660" s="1261"/>
      <c r="F2660" s="1262"/>
      <c r="G2660" s="486" t="s">
        <v>186</v>
      </c>
      <c r="H2660" s="1265">
        <f>VLOOKUP($A2653,'Class-9'!$B$9:$EX$108,7,0)</f>
        <v>0</v>
      </c>
      <c r="I2660" s="1265"/>
      <c r="J2660" s="1265"/>
      <c r="K2660" s="1265"/>
      <c r="L2660" s="1265"/>
      <c r="M2660" s="1265"/>
      <c r="N2660" s="1265"/>
      <c r="O2660" s="1266"/>
    </row>
    <row r="2661" spans="1:16" ht="42.75" customHeight="1">
      <c r="A2661" s="1084"/>
      <c r="B2661" s="49" t="s">
        <v>79</v>
      </c>
      <c r="C2661" s="1260" t="s">
        <v>25</v>
      </c>
      <c r="D2661" s="1261"/>
      <c r="E2661" s="1261"/>
      <c r="F2661" s="1262"/>
      <c r="G2661" s="486" t="s">
        <v>186</v>
      </c>
      <c r="H2661" s="1265">
        <f>VLOOKUP($A2653,'Class-9'!$B$9:$EX$108,8,0)</f>
        <v>0</v>
      </c>
      <c r="I2661" s="1265"/>
      <c r="J2661" s="1265"/>
      <c r="K2661" s="1265"/>
      <c r="L2661" s="1265"/>
      <c r="M2661" s="1265"/>
      <c r="N2661" s="1265"/>
      <c r="O2661" s="1266"/>
    </row>
    <row r="2662" spans="1:16" ht="42.75" customHeight="1">
      <c r="A2662" s="1084"/>
      <c r="B2662" s="49" t="s">
        <v>79</v>
      </c>
      <c r="C2662" s="1260" t="s">
        <v>58</v>
      </c>
      <c r="D2662" s="1261"/>
      <c r="E2662" s="1261"/>
      <c r="F2662" s="1262"/>
      <c r="G2662" s="486" t="s">
        <v>186</v>
      </c>
      <c r="H2662" s="1265">
        <f>VLOOKUP($A2653,'Class-9'!$B$9:$EX$108,9,0)</f>
        <v>0</v>
      </c>
      <c r="I2662" s="1265"/>
      <c r="J2662" s="1265"/>
      <c r="K2662" s="1265"/>
      <c r="L2662" s="1265"/>
      <c r="M2662" s="1265"/>
      <c r="N2662" s="1265"/>
      <c r="O2662" s="1266"/>
    </row>
    <row r="2663" spans="1:16" ht="42.75" customHeight="1">
      <c r="A2663" s="1084"/>
      <c r="B2663" s="49" t="s">
        <v>79</v>
      </c>
      <c r="C2663" s="1260" t="s">
        <v>59</v>
      </c>
      <c r="D2663" s="1261"/>
      <c r="E2663" s="1261"/>
      <c r="F2663" s="1262"/>
      <c r="G2663" s="486" t="s">
        <v>186</v>
      </c>
      <c r="H2663" s="1281" t="str">
        <f>CONCATENATE('Class-9'!$G$4,'Class-9'!$J$4)</f>
        <v>9(A)</v>
      </c>
      <c r="I2663" s="1265"/>
      <c r="J2663" s="1265"/>
      <c r="K2663" s="1265"/>
      <c r="L2663" s="1265"/>
      <c r="M2663" s="1265"/>
      <c r="N2663" s="1265"/>
      <c r="O2663" s="1266"/>
    </row>
    <row r="2664" spans="1:16" ht="42.75" customHeight="1" thickBot="1">
      <c r="A2664" s="1084"/>
      <c r="B2664" s="49" t="s">
        <v>79</v>
      </c>
      <c r="C2664" s="1282" t="s">
        <v>27</v>
      </c>
      <c r="D2664" s="1283"/>
      <c r="E2664" s="1283"/>
      <c r="F2664" s="1284"/>
      <c r="G2664" s="487" t="s">
        <v>186</v>
      </c>
      <c r="H2664" s="1285">
        <f>VLOOKUP($A2653,'Class-9'!$B$9:$EX$108,10,0)</f>
        <v>0</v>
      </c>
      <c r="I2664" s="1285"/>
      <c r="J2664" s="1285"/>
      <c r="K2664" s="1285"/>
      <c r="L2664" s="1285"/>
      <c r="M2664" s="1285"/>
      <c r="N2664" s="1285"/>
      <c r="O2664" s="1286"/>
    </row>
    <row r="2665" spans="1:16" ht="42.75" customHeight="1">
      <c r="A2665" s="1084"/>
      <c r="B2665" s="60" t="s">
        <v>79</v>
      </c>
      <c r="C2665" s="1287" t="s">
        <v>60</v>
      </c>
      <c r="D2665" s="1288"/>
      <c r="E2665" s="1267" t="s">
        <v>83</v>
      </c>
      <c r="F2665" s="1267" t="s">
        <v>84</v>
      </c>
      <c r="G2665" s="1274" t="s">
        <v>33</v>
      </c>
      <c r="H2665" s="1276" t="s">
        <v>61</v>
      </c>
      <c r="I2665" s="1276"/>
      <c r="J2665" s="1277"/>
      <c r="K2665" s="1278" t="s">
        <v>100</v>
      </c>
      <c r="L2665" s="1279"/>
      <c r="M2665" s="1280"/>
      <c r="N2665" s="1267" t="s">
        <v>91</v>
      </c>
      <c r="O2665" s="1269" t="s">
        <v>209</v>
      </c>
    </row>
    <row r="2666" spans="1:16" ht="42.75" customHeight="1">
      <c r="A2666" s="1084"/>
      <c r="B2666" s="60"/>
      <c r="C2666" s="1289"/>
      <c r="D2666" s="1290"/>
      <c r="E2666" s="1268"/>
      <c r="F2666" s="1268"/>
      <c r="G2666" s="1275"/>
      <c r="H2666" s="479" t="s">
        <v>32</v>
      </c>
      <c r="I2666" s="480" t="s">
        <v>199</v>
      </c>
      <c r="J2666" s="481" t="s">
        <v>33</v>
      </c>
      <c r="K2666" s="479" t="s">
        <v>32</v>
      </c>
      <c r="L2666" s="480" t="s">
        <v>199</v>
      </c>
      <c r="M2666" s="481" t="s">
        <v>33</v>
      </c>
      <c r="N2666" s="1268"/>
      <c r="O2666" s="1270"/>
    </row>
    <row r="2667" spans="1:16" ht="42.75" customHeight="1" thickBot="1">
      <c r="A2667" s="1084"/>
      <c r="B2667" s="60" t="s">
        <v>79</v>
      </c>
      <c r="C2667" s="1272" t="s">
        <v>62</v>
      </c>
      <c r="D2667" s="1273"/>
      <c r="E2667" s="346">
        <f>'Class-9'!$L$7</f>
        <v>20</v>
      </c>
      <c r="F2667" s="346">
        <f>'Class-9'!$M$7</f>
        <v>20</v>
      </c>
      <c r="G2667" s="348">
        <f>SUM(E2667:F2667)</f>
        <v>40</v>
      </c>
      <c r="H2667" s="346">
        <f>'Class-9'!$O$7</f>
        <v>48</v>
      </c>
      <c r="I2667" s="346">
        <f>'Class-9'!$P$7</f>
        <v>12</v>
      </c>
      <c r="J2667" s="348">
        <f>SUM(H2667:I2667)</f>
        <v>60</v>
      </c>
      <c r="K2667" s="346">
        <f>'Class-9'!$R$7</f>
        <v>80</v>
      </c>
      <c r="L2667" s="346">
        <f>'Class-9'!$S$7</f>
        <v>20</v>
      </c>
      <c r="M2667" s="348">
        <f>SUM(K2667:L2667)</f>
        <v>100</v>
      </c>
      <c r="N2667" s="191">
        <f>SUM(G2667,J2667,M2667)</f>
        <v>200</v>
      </c>
      <c r="O2667" s="1271"/>
    </row>
    <row r="2668" spans="1:16" ht="42.75" customHeight="1">
      <c r="A2668" s="1084"/>
      <c r="B2668" s="60" t="s">
        <v>79</v>
      </c>
      <c r="C2668" s="1141" t="str">
        <f>'Class-9'!$L$3</f>
        <v>HINDI</v>
      </c>
      <c r="D2668" s="1142"/>
      <c r="E2668" s="493">
        <f>IF($J2656="TC",0,IF($J2656="Nso",0,VLOOKUP($A2653,'Class-9'!$B$9:$EX$108,11,0)))</f>
        <v>0</v>
      </c>
      <c r="F2668" s="493">
        <f>IF($J2656="TC",0,IF($J2656="Nso",0,VLOOKUP($A2653,'Class-9'!$B$9:$EX$108,12,0)))</f>
        <v>0</v>
      </c>
      <c r="G2668" s="494">
        <f>E2668+F2668</f>
        <v>0</v>
      </c>
      <c r="H2668" s="493">
        <f>IF($J2656="TC",0,IF($J2656="Nso",0,VLOOKUP($A2653,'Class-9'!$B$9:$EX$108,14,0)))</f>
        <v>0</v>
      </c>
      <c r="I2668" s="493">
        <f>IF($J2656="TC",0,IF($J2656="Nso",0,VLOOKUP($A2653,'Class-9'!$B$9:$EX$108,15,0)))</f>
        <v>0</v>
      </c>
      <c r="J2668" s="494">
        <f>H2668+I2668</f>
        <v>0</v>
      </c>
      <c r="K2668" s="493">
        <f>IF($J2656="TC",0,IF($J2656="Nso",0,VLOOKUP($A2653,'Class-9'!$B$9:$EX$108,17,0)))</f>
        <v>0</v>
      </c>
      <c r="L2668" s="493">
        <f>IF($J2656="Nso",0,VLOOKUP($A2653,'Class-9'!$B$9:$EX$108,18,0))</f>
        <v>0</v>
      </c>
      <c r="M2668" s="494">
        <f>K2668+L2668</f>
        <v>0</v>
      </c>
      <c r="N2668" s="493">
        <f>G2668+J2668+M2668</f>
        <v>0</v>
      </c>
      <c r="O2668" s="495" t="str">
        <f>IF($J2656="TC",0,IF($J2656="Nso",0,VLOOKUP($A2653,'Class-9'!$B$9:$EX$108,24,0)))</f>
        <v/>
      </c>
    </row>
    <row r="2669" spans="1:16" ht="42.75" customHeight="1">
      <c r="A2669" s="1084"/>
      <c r="B2669" s="60" t="s">
        <v>79</v>
      </c>
      <c r="C2669" s="1143" t="str">
        <f>'Class-9'!$Z$3</f>
        <v>ENGLISH</v>
      </c>
      <c r="D2669" s="1144"/>
      <c r="E2669" s="493">
        <f>IF($J2656="TC",0,IF($J2656="Nso",0,VLOOKUP($A2653,'Class-9'!$B$9:$EX$108,25,0)))</f>
        <v>0</v>
      </c>
      <c r="F2669" s="493">
        <f>IF($J2656="TC",0,IF($J2656="Nso",0,VLOOKUP($A2653,'Class-9'!$B$9:$EX$108,26,0)))</f>
        <v>0</v>
      </c>
      <c r="G2669" s="496">
        <f t="shared" ref="G2669:G2673" si="272">E2669+F2669</f>
        <v>0</v>
      </c>
      <c r="H2669" s="497">
        <f>IF($J2656="TC",0,IF($J2656="Nso",0,VLOOKUP($A2653,'Class-9'!$B$9:$EX$108,28,0)))</f>
        <v>0</v>
      </c>
      <c r="I2669" s="493">
        <f>IF($J2656="TC",0,IF($J2656="Nso",0,VLOOKUP($A2653,'Class-9'!$B$9:$EX$108,29,0)))</f>
        <v>0</v>
      </c>
      <c r="J2669" s="496">
        <f t="shared" ref="J2669:J2673" si="273">H2669+I2669</f>
        <v>0</v>
      </c>
      <c r="K2669" s="493">
        <f>IF($J2656="TC",0,IF($J2656="Nso",0,VLOOKUP($A2653,'Class-9'!$B$9:$EX$108,31,0)))</f>
        <v>0</v>
      </c>
      <c r="L2669" s="493">
        <f>IF($J2656="Nso",0,VLOOKUP($A2653,'Class-9'!$B$9:$EX$108,32,0))</f>
        <v>0</v>
      </c>
      <c r="M2669" s="496">
        <f t="shared" ref="M2669:M2673" si="274">K2669+L2669</f>
        <v>0</v>
      </c>
      <c r="N2669" s="493">
        <f t="shared" ref="N2669:N2673" si="275">G2669+J2669+M2669</f>
        <v>0</v>
      </c>
      <c r="O2669" s="495" t="str">
        <f>IF($J2656="TC",0,IF($J2656="Nso",0,VLOOKUP($A2653,'Class-9'!$B$9:$EX$108,38,0)))</f>
        <v/>
      </c>
    </row>
    <row r="2670" spans="1:16" ht="42.75" customHeight="1">
      <c r="A2670" s="1084"/>
      <c r="B2670" s="60" t="s">
        <v>79</v>
      </c>
      <c r="C2670" s="1143" t="str">
        <f>'Class-9'!$AN$3</f>
        <v>SANSKRIT</v>
      </c>
      <c r="D2670" s="1144"/>
      <c r="E2670" s="493">
        <f>IF($J2656="TC",0,IF($J2656="Nso",0,VLOOKUP($A2653,'Class-9'!$B$9:$EX$108,39,0)))</f>
        <v>0</v>
      </c>
      <c r="F2670" s="493">
        <f>IF($J2656="TC",0,IF($J2656="TC",0,IF($J2656="Nso",0,VLOOKUP($A2653,'Class-9'!$B$9:$EX$108,40,0))))</f>
        <v>0</v>
      </c>
      <c r="G2670" s="496">
        <f t="shared" si="272"/>
        <v>0</v>
      </c>
      <c r="H2670" s="497">
        <f>IF($J2656="TC",0,IF($J2656="Nso",0,VLOOKUP($A2653,'Class-9'!$B$9:$EX$108,42,0)))</f>
        <v>0</v>
      </c>
      <c r="I2670" s="493">
        <f>IF($J2656="TC",0,IF($J2656="Nso",0,VLOOKUP($A2653,'Class-9'!$B$9:$EX$108,43,0)))</f>
        <v>0</v>
      </c>
      <c r="J2670" s="496">
        <f t="shared" si="273"/>
        <v>0</v>
      </c>
      <c r="K2670" s="493">
        <f>IF($J2656="TC",0,IF($J2656="Nso",0,VLOOKUP($A2653,'Class-9'!$B$9:$EX$108,45,0)))</f>
        <v>0</v>
      </c>
      <c r="L2670" s="493">
        <f>IF($J2656="Nso",0,VLOOKUP($A2653,'Class-9'!$B$9:$EX$108,46,0))</f>
        <v>0</v>
      </c>
      <c r="M2670" s="496">
        <f t="shared" si="274"/>
        <v>0</v>
      </c>
      <c r="N2670" s="493">
        <f t="shared" si="275"/>
        <v>0</v>
      </c>
      <c r="O2670" s="495" t="str">
        <f>IF($J2656="TC",0,IF($J2656="Nso",0,VLOOKUP($A2653,'Class-9'!$B$9:$EX$108,52,0)))</f>
        <v/>
      </c>
    </row>
    <row r="2671" spans="1:16" ht="42.75" customHeight="1">
      <c r="A2671" s="1084"/>
      <c r="B2671" s="60" t="s">
        <v>79</v>
      </c>
      <c r="C2671" s="1143" t="str">
        <f>'Class-9'!$BB$3</f>
        <v>SCIENCE</v>
      </c>
      <c r="D2671" s="1144"/>
      <c r="E2671" s="493">
        <f>IF($J2656="TC",0,IF($J2656="Nso",0,VLOOKUP($A2653,'Class-9'!$B$9:$EX$108,53,0)))</f>
        <v>0</v>
      </c>
      <c r="F2671" s="493">
        <f>IF($J2656="TC",0,IF($J2656="Nso",0,VLOOKUP($A2653,'Class-9'!$B$9:$EX$108,54,0)))</f>
        <v>0</v>
      </c>
      <c r="G2671" s="496">
        <f t="shared" si="272"/>
        <v>0</v>
      </c>
      <c r="H2671" s="497">
        <f>IF($J2656="TC",0,IF($J2656="Nso",0,VLOOKUP($A2653,'Class-9'!$B$9:$EX$108,56,0)))</f>
        <v>0</v>
      </c>
      <c r="I2671" s="493">
        <f>IF($J2656="TC",0,IF($J2656="Nso",0,VLOOKUP($A2653,'Class-9'!$B$9:$EX$108,57,0)))</f>
        <v>0</v>
      </c>
      <c r="J2671" s="496">
        <f t="shared" si="273"/>
        <v>0</v>
      </c>
      <c r="K2671" s="493">
        <f>IF($J2656="TC",0,IF($J2656="Nso",0,VLOOKUP($A2653,'Class-9'!$B$9:$EX$108,59,0)))</f>
        <v>0</v>
      </c>
      <c r="L2671" s="493">
        <f>IF($J2656="Nso",0,VLOOKUP($A2653,'Class-9'!$B$9:$EX$108,60,0))</f>
        <v>0</v>
      </c>
      <c r="M2671" s="496">
        <f t="shared" si="274"/>
        <v>0</v>
      </c>
      <c r="N2671" s="493">
        <f t="shared" si="275"/>
        <v>0</v>
      </c>
      <c r="O2671" s="495" t="str">
        <f>IF($J2656="TC",0,IF($J2656="Nso",0,VLOOKUP($A2653,'Class-9'!$B$9:$EX$108,66,0)))</f>
        <v/>
      </c>
    </row>
    <row r="2672" spans="1:16" ht="42.75" customHeight="1">
      <c r="A2672" s="1084"/>
      <c r="B2672" s="60" t="s">
        <v>79</v>
      </c>
      <c r="C2672" s="1143" t="str">
        <f>'Class-9'!$BP$3</f>
        <v>MATHEMATICS</v>
      </c>
      <c r="D2672" s="1144"/>
      <c r="E2672" s="493">
        <f>IF($J2656="TC",0,IF($J2656="Nso",0,VLOOKUP($A2653,'Class-9'!$B$9:$EX$108,67,0)))</f>
        <v>0</v>
      </c>
      <c r="F2672" s="493">
        <f>IF($J2656="TC",0,IF($J2656="Nso",0,VLOOKUP($A2653,'Class-9'!$B$9:$EX$108,68,0)))</f>
        <v>0</v>
      </c>
      <c r="G2672" s="496">
        <f t="shared" si="272"/>
        <v>0</v>
      </c>
      <c r="H2672" s="497">
        <f>IF($J2656="TC",0,IF($J2656="Nso",0,VLOOKUP($A2653,'Class-9'!$B$9:$EX$108,70,0)))</f>
        <v>0</v>
      </c>
      <c r="I2672" s="493">
        <f>IF($J2656="TC",0,IF($J2656="Nso",0,VLOOKUP($A2653,'Class-9'!$B$9:$EX$108,71,0)))</f>
        <v>0</v>
      </c>
      <c r="J2672" s="496">
        <f t="shared" si="273"/>
        <v>0</v>
      </c>
      <c r="K2672" s="493">
        <f>IF($J2656="TC",0,IF($J2656="Nso",0,VLOOKUP($A2653,'Class-9'!$B$9:$EX$108,73,0)))</f>
        <v>0</v>
      </c>
      <c r="L2672" s="493">
        <f>IF($J2656="Nso",0,VLOOKUP($A2653,'Class-9'!$B$9:$EX$108,74,0))</f>
        <v>0</v>
      </c>
      <c r="M2672" s="496">
        <f t="shared" si="274"/>
        <v>0</v>
      </c>
      <c r="N2672" s="493">
        <f t="shared" si="275"/>
        <v>0</v>
      </c>
      <c r="O2672" s="495" t="str">
        <f>IF($J2656="TC",0,IF($J2656="Nso",0,VLOOKUP($A2653,'Class-9'!$B$9:$EX$108,80,0)))</f>
        <v/>
      </c>
    </row>
    <row r="2673" spans="1:15" ht="42.75" customHeight="1" thickBot="1">
      <c r="A2673" s="1084"/>
      <c r="B2673" s="60" t="s">
        <v>79</v>
      </c>
      <c r="C2673" s="1117" t="str">
        <f>'Class-9'!$CD$3</f>
        <v>SOCIAL SCIENCE</v>
      </c>
      <c r="D2673" s="1118"/>
      <c r="E2673" s="493">
        <f>IF($J2656="TC",0,IF($J2656="Nso",0,VLOOKUP($A2653,'Class-9'!$B$9:$EX$108,81,0)))</f>
        <v>0</v>
      </c>
      <c r="F2673" s="493">
        <f>IF($J2656="TC",0,IF($J2656="Nso",0,VLOOKUP($A2653,'Class-9'!$B$9:$EX$108,82,0)))</f>
        <v>0</v>
      </c>
      <c r="G2673" s="498">
        <f t="shared" si="272"/>
        <v>0</v>
      </c>
      <c r="H2673" s="499">
        <f>IF($J2656="TC",0,IF($J2656="Nso",0,VLOOKUP($A2653,'Class-9'!$B$9:$EX$108,84,0)))</f>
        <v>0</v>
      </c>
      <c r="I2673" s="493">
        <f>IF($J2656="TC",0,IF($J2656="Nso",0,VLOOKUP($A2653,'Class-9'!$B$9:$EX$108,85,0)))</f>
        <v>0</v>
      </c>
      <c r="J2673" s="498">
        <f t="shared" si="273"/>
        <v>0</v>
      </c>
      <c r="K2673" s="493">
        <f>IF($J2656="TC",0,IF($J2656="Nso",0,VLOOKUP($A2653,'Class-9'!$B$9:$EX$108,87,0)))</f>
        <v>0</v>
      </c>
      <c r="L2673" s="493">
        <f>IF($J2656="Nso",0,VLOOKUP($A2653,'Class-9'!$B$9:$EX$108,88,0))</f>
        <v>0</v>
      </c>
      <c r="M2673" s="498">
        <f t="shared" si="274"/>
        <v>0</v>
      </c>
      <c r="N2673" s="493">
        <f t="shared" si="275"/>
        <v>0</v>
      </c>
      <c r="O2673" s="495" t="str">
        <f>IF($J2656="TC",0,IF($J2656="Nso",0,VLOOKUP($A2653,'Class-9'!$B$9:$EX$108,94,0)))</f>
        <v/>
      </c>
    </row>
    <row r="2674" spans="1:15" ht="36" customHeight="1">
      <c r="A2674" s="1084"/>
      <c r="B2674" s="60" t="s">
        <v>79</v>
      </c>
      <c r="C2674" s="1119" t="s">
        <v>92</v>
      </c>
      <c r="D2674" s="1120"/>
      <c r="E2674" s="1121"/>
      <c r="F2674" s="1125" t="s">
        <v>93</v>
      </c>
      <c r="G2674" s="1126"/>
      <c r="H2674" s="1127" t="s">
        <v>94</v>
      </c>
      <c r="I2674" s="1128"/>
      <c r="J2674" s="1129" t="s">
        <v>47</v>
      </c>
      <c r="K2674" s="1130"/>
      <c r="L2674" s="350" t="s">
        <v>114</v>
      </c>
      <c r="M2674" s="1131" t="s">
        <v>45</v>
      </c>
      <c r="N2674" s="1132"/>
      <c r="O2674" s="61" t="s">
        <v>49</v>
      </c>
    </row>
    <row r="2675" spans="1:15" ht="36" customHeight="1" thickBot="1">
      <c r="A2675" s="1084"/>
      <c r="B2675" s="60" t="s">
        <v>79</v>
      </c>
      <c r="C2675" s="1122"/>
      <c r="D2675" s="1123"/>
      <c r="E2675" s="1124"/>
      <c r="F2675" s="1133">
        <f>IF($J2656="TC",0,IF($J2656="Nso",0,VLOOKUP($A2653,'Class-9'!$B$9:$EX$108,146,0)))</f>
        <v>0</v>
      </c>
      <c r="G2675" s="1134"/>
      <c r="H2675" s="1133">
        <f>IF($J2656="TC",0,IF($J2656="Nso",0,VLOOKUP($A2653,'Class-9'!$B$9:$EX$108,147,0)))</f>
        <v>0</v>
      </c>
      <c r="I2675" s="1134"/>
      <c r="J2675" s="1135">
        <f>IF($J2656="TC",0,IF($J2656="Nso",0,VLOOKUP($A2653,'Class-9'!$B$9:$EX$108,148,0)))</f>
        <v>0</v>
      </c>
      <c r="K2675" s="1136"/>
      <c r="L2675" s="349" t="str">
        <f>IF($J2656="TC",0,IF($J2656="Nso",0,VLOOKUP($A2653,'Class-9'!$B$9:$EX$108,149,0)))</f>
        <v/>
      </c>
      <c r="M2675" s="1137" t="str">
        <f>IF($J2656="TC","TC",IF($J2656="Nso","NSO",VLOOKUP($A2653,'Class-9'!$B$9:$EX$108,150,0)))</f>
        <v/>
      </c>
      <c r="N2675" s="1138"/>
      <c r="O2675" s="123" t="str">
        <f>IF($J2656="Nso",0,VLOOKUP($A2653,'Class-9'!$B$9:$EX$108,152,0))</f>
        <v/>
      </c>
    </row>
    <row r="2676" spans="1:15" ht="36" customHeight="1">
      <c r="A2676" s="1084"/>
      <c r="B2676" s="60" t="s">
        <v>79</v>
      </c>
      <c r="C2676" s="1186" t="s">
        <v>65</v>
      </c>
      <c r="D2676" s="1187"/>
      <c r="E2676" s="1187"/>
      <c r="F2676" s="1187"/>
      <c r="G2676" s="1187"/>
      <c r="H2676" s="1188"/>
      <c r="I2676" s="1189" t="s">
        <v>66</v>
      </c>
      <c r="J2676" s="1190"/>
      <c r="K2676" s="1190"/>
      <c r="L2676" s="124">
        <f>VLOOKUP($A2653,'Class-9'!$B$9:$EX$108,143,0)</f>
        <v>0</v>
      </c>
      <c r="M2676" s="1191" t="s">
        <v>126</v>
      </c>
      <c r="N2676" s="1192"/>
      <c r="O2676" s="1193"/>
    </row>
    <row r="2677" spans="1:15" ht="36" customHeight="1" thickBot="1">
      <c r="A2677" s="1084"/>
      <c r="B2677" s="60" t="s">
        <v>79</v>
      </c>
      <c r="C2677" s="1194" t="s">
        <v>60</v>
      </c>
      <c r="D2677" s="1195"/>
      <c r="E2677" s="1195"/>
      <c r="F2677" s="1196" t="s">
        <v>197</v>
      </c>
      <c r="G2677" s="1196"/>
      <c r="H2677" s="351" t="s">
        <v>53</v>
      </c>
      <c r="I2677" s="1197" t="s">
        <v>67</v>
      </c>
      <c r="J2677" s="1198"/>
      <c r="K2677" s="1198"/>
      <c r="L2677" s="174">
        <f>VLOOKUP($A2653,'Class-9'!$B$9:$EX$108,144,0)</f>
        <v>0</v>
      </c>
      <c r="M2677" s="1199" t="str">
        <f>IF($J2656="TC",0,IF($J2656="Nso",0,VLOOKUP($A2653,'Class-9'!$B$9:$EX$108,145,0)))</f>
        <v/>
      </c>
      <c r="N2677" s="1200"/>
      <c r="O2677" s="1201"/>
    </row>
    <row r="2678" spans="1:15" ht="36" customHeight="1">
      <c r="A2678" s="1084"/>
      <c r="B2678" s="60" t="s">
        <v>79</v>
      </c>
      <c r="C2678" s="1194"/>
      <c r="D2678" s="1195"/>
      <c r="E2678" s="1195"/>
      <c r="F2678" s="1196"/>
      <c r="G2678" s="1196"/>
      <c r="H2678" s="490" t="s">
        <v>203</v>
      </c>
      <c r="I2678" s="1202" t="s">
        <v>68</v>
      </c>
      <c r="J2678" s="1203"/>
      <c r="K2678" s="1203"/>
      <c r="L2678" s="1204">
        <f>IF($J2656="TC","Transferred",IF($J2656="Nso","NameSeparated",VLOOKUP($A2653,'Class-9'!$B$9:$EX$108,153,0)))</f>
        <v>0</v>
      </c>
      <c r="M2678" s="1204"/>
      <c r="N2678" s="1204"/>
      <c r="O2678" s="1205"/>
    </row>
    <row r="2679" spans="1:15" s="489" customFormat="1" ht="28.5" customHeight="1">
      <c r="A2679" s="1084"/>
      <c r="B2679" s="488" t="s">
        <v>79</v>
      </c>
      <c r="C2679" s="1242" t="str">
        <f>'Class-9'!$CR$3</f>
        <v>Foundation Of Information Tech.</v>
      </c>
      <c r="D2679" s="1243"/>
      <c r="E2679" s="1244"/>
      <c r="F2679" s="1245" t="str">
        <f>IF($J2656="TC",0,IF($J2656="Nso",0,VLOOKUP($A2653,'Class-9'!$B$9:$GA$108,170,0)))</f>
        <v>0/200</v>
      </c>
      <c r="G2679" s="1245"/>
      <c r="H2679" s="491">
        <f>IF($J2656="TC",0,IF($J2656="Nso",0,VLOOKUP($A2653,'Class-9'!$B$9:$GA$108,106,0)))</f>
        <v>0</v>
      </c>
      <c r="I2679" s="1170" t="s">
        <v>81</v>
      </c>
      <c r="J2679" s="1171"/>
      <c r="K2679" s="1171"/>
      <c r="L2679" s="1172">
        <f>'Class-9'!$T$2</f>
        <v>44676</v>
      </c>
      <c r="M2679" s="1173"/>
      <c r="N2679" s="1173"/>
      <c r="O2679" s="1174"/>
    </row>
    <row r="2680" spans="1:15" s="489" customFormat="1" ht="28.5" customHeight="1">
      <c r="A2680" s="1084"/>
      <c r="B2680" s="488" t="s">
        <v>79</v>
      </c>
      <c r="C2680" s="1175" t="str">
        <f>'Class-9'!$DD$3</f>
        <v>Health &amp; Phy. Edu.</v>
      </c>
      <c r="D2680" s="1169"/>
      <c r="E2680" s="1169"/>
      <c r="F2680" s="1263" t="str">
        <f>IF($J2656="TC",0,IF($J2656="Nso",0,VLOOKUP($A2653,'Class-9'!$B$9:$GA$108,174,0)))</f>
        <v>0/200</v>
      </c>
      <c r="G2680" s="1264"/>
      <c r="H2680" s="491">
        <f>IF($J2656="TC",0,IF($J2656="Nso",0,VLOOKUP($A2653,'Class-9'!$B$9:$GA$108,118,0)))</f>
        <v>0</v>
      </c>
      <c r="I2680" s="1178"/>
      <c r="J2680" s="1179"/>
      <c r="K2680" s="1179"/>
      <c r="L2680" s="1179"/>
      <c r="M2680" s="1179"/>
      <c r="N2680" s="1179"/>
      <c r="O2680" s="1180"/>
    </row>
    <row r="2681" spans="1:15" s="489" customFormat="1" ht="28.5" customHeight="1">
      <c r="A2681" s="1084"/>
      <c r="B2681" s="488" t="s">
        <v>79</v>
      </c>
      <c r="C2681" s="1184" t="str">
        <f>'Class-9'!$DP$3</f>
        <v>S.U.P.W.</v>
      </c>
      <c r="D2681" s="1185"/>
      <c r="E2681" s="1185"/>
      <c r="F2681" s="1263" t="str">
        <f>IF($J2656="TC",0,IF($J2656="Nso",0,VLOOKUP($A2653,'Class-9'!$B$9:$GA$108,178,0)))</f>
        <v>0/100</v>
      </c>
      <c r="G2681" s="1264"/>
      <c r="H2681" s="491">
        <f>IF($J2656="TC",0,IF($J2656="Nso",0,VLOOKUP($A2653,'Class-9'!$B$9:$GA$108,124,0)))</f>
        <v>0</v>
      </c>
      <c r="I2681" s="1181"/>
      <c r="J2681" s="1182"/>
      <c r="K2681" s="1182"/>
      <c r="L2681" s="1182"/>
      <c r="M2681" s="1182"/>
      <c r="N2681" s="1182"/>
      <c r="O2681" s="1183"/>
    </row>
    <row r="2682" spans="1:15" s="489" customFormat="1" ht="28.5" customHeight="1">
      <c r="A2682" s="1084"/>
      <c r="B2682" s="488"/>
      <c r="C2682" s="1184" t="str">
        <f>'Class-9'!$DV$3</f>
        <v>ART EDUCATION</v>
      </c>
      <c r="D2682" s="1185"/>
      <c r="E2682" s="1185"/>
      <c r="F2682" s="1263" t="str">
        <f>IF($J2655="TC",0,IF($J2655="Nso",0,VLOOKUP($A2653,'Class-9'!$B$9:$GA$108,182,0)))</f>
        <v>0/100</v>
      </c>
      <c r="G2682" s="1264"/>
      <c r="H2682" s="491">
        <f>IF($J2655="TC",0,IF($J2655="Nso",0,VLOOKUP($A2653,'Class-9'!$B$9:$GA$108,130,0)))</f>
        <v>0</v>
      </c>
      <c r="I2682" s="1237" t="s">
        <v>95</v>
      </c>
      <c r="J2682" s="1221"/>
      <c r="K2682" s="1221"/>
      <c r="L2682" s="1221"/>
      <c r="M2682" s="1221"/>
      <c r="N2682" s="1221"/>
      <c r="O2682" s="1222"/>
    </row>
    <row r="2683" spans="1:15" s="489" customFormat="1" ht="28.5" customHeight="1" thickBot="1">
      <c r="A2683" s="1084"/>
      <c r="B2683" s="488" t="s">
        <v>79</v>
      </c>
      <c r="C2683" s="1238" t="str">
        <f>'Class-9'!$EB$3</f>
        <v>H &amp; C RAJ</v>
      </c>
      <c r="D2683" s="1239"/>
      <c r="E2683" s="1239"/>
      <c r="F2683" s="1251" t="str">
        <f>IF($J2656="TC",0,IF($J2656="Nso",0,VLOOKUP($A2653,'Class-9'!$B$9:$GZ$108,186,0)))</f>
        <v>0/200</v>
      </c>
      <c r="G2683" s="1252"/>
      <c r="H2683" s="492">
        <f>IF($J2656="TC",0,IF($J2656="Nso",0,VLOOKUP($A2653,'Class-9'!$B$9:$GAZ$108,142,0)))</f>
        <v>0</v>
      </c>
      <c r="I2683" s="1237" t="s">
        <v>74</v>
      </c>
      <c r="J2683" s="1221"/>
      <c r="K2683" s="1221"/>
      <c r="L2683" s="1221"/>
      <c r="M2683" s="1221"/>
      <c r="N2683" s="1221"/>
      <c r="O2683" s="1222"/>
    </row>
    <row r="2684" spans="1:15" ht="28.5" customHeight="1">
      <c r="A2684" s="1084"/>
      <c r="B2684" s="49" t="s">
        <v>79</v>
      </c>
      <c r="C2684" s="1209" t="s">
        <v>205</v>
      </c>
      <c r="D2684" s="1210"/>
      <c r="E2684" s="1211"/>
      <c r="F2684" s="1253" t="s">
        <v>206</v>
      </c>
      <c r="G2684" s="1254"/>
      <c r="H2684" s="500" t="s">
        <v>34</v>
      </c>
      <c r="I2684" s="1220" t="s">
        <v>75</v>
      </c>
      <c r="J2684" s="1221"/>
      <c r="K2684" s="1221"/>
      <c r="L2684" s="1221"/>
      <c r="M2684" s="1221"/>
      <c r="N2684" s="1221"/>
      <c r="O2684" s="1222"/>
    </row>
    <row r="2685" spans="1:15" ht="28.5" customHeight="1">
      <c r="A2685" s="1084"/>
      <c r="B2685" s="49" t="s">
        <v>79</v>
      </c>
      <c r="C2685" s="1212"/>
      <c r="D2685" s="1213"/>
      <c r="E2685" s="1214"/>
      <c r="F2685" s="1246" t="s">
        <v>207</v>
      </c>
      <c r="G2685" s="1247"/>
      <c r="H2685" s="501" t="s">
        <v>204</v>
      </c>
      <c r="I2685" s="1225" t="s">
        <v>76</v>
      </c>
      <c r="J2685" s="1226"/>
      <c r="K2685" s="1226"/>
      <c r="L2685" s="1226"/>
      <c r="M2685" s="1226"/>
      <c r="N2685" s="1226"/>
      <c r="O2685" s="1227"/>
    </row>
    <row r="2686" spans="1:15" ht="28.5" customHeight="1">
      <c r="A2686" s="1084"/>
      <c r="B2686" s="49" t="s">
        <v>79</v>
      </c>
      <c r="C2686" s="1212"/>
      <c r="D2686" s="1213"/>
      <c r="E2686" s="1214"/>
      <c r="F2686" s="1246" t="s">
        <v>211</v>
      </c>
      <c r="G2686" s="1247"/>
      <c r="H2686" s="501" t="s">
        <v>69</v>
      </c>
      <c r="I2686" s="1228"/>
      <c r="J2686" s="1229"/>
      <c r="K2686" s="1229"/>
      <c r="L2686" s="1229"/>
      <c r="M2686" s="1229"/>
      <c r="N2686" s="1229"/>
      <c r="O2686" s="1230"/>
    </row>
    <row r="2687" spans="1:15" ht="28.5" customHeight="1">
      <c r="A2687" s="1084"/>
      <c r="B2687" s="49" t="s">
        <v>79</v>
      </c>
      <c r="C2687" s="1212"/>
      <c r="D2687" s="1213"/>
      <c r="E2687" s="1214"/>
      <c r="F2687" s="1246" t="s">
        <v>212</v>
      </c>
      <c r="G2687" s="1247"/>
      <c r="H2687" s="501" t="s">
        <v>70</v>
      </c>
      <c r="I2687" s="1228"/>
      <c r="J2687" s="1229"/>
      <c r="K2687" s="1229"/>
      <c r="L2687" s="1229"/>
      <c r="M2687" s="1229"/>
      <c r="N2687" s="1229"/>
      <c r="O2687" s="1230"/>
    </row>
    <row r="2688" spans="1:15" ht="28.5" customHeight="1">
      <c r="A2688" s="1084"/>
      <c r="B2688" s="49" t="s">
        <v>79</v>
      </c>
      <c r="C2688" s="1212"/>
      <c r="D2688" s="1213"/>
      <c r="E2688" s="1214"/>
      <c r="F2688" s="1246" t="s">
        <v>125</v>
      </c>
      <c r="G2688" s="1247"/>
      <c r="H2688" s="501" t="s">
        <v>72</v>
      </c>
      <c r="I2688" s="1231" t="s">
        <v>96</v>
      </c>
      <c r="J2688" s="1232"/>
      <c r="K2688" s="1232"/>
      <c r="L2688" s="1232"/>
      <c r="M2688" s="1232"/>
      <c r="N2688" s="1232"/>
      <c r="O2688" s="1233"/>
    </row>
    <row r="2689" spans="1:16" ht="28.5" customHeight="1" thickBot="1">
      <c r="A2689" s="1084"/>
      <c r="B2689" s="62" t="s">
        <v>79</v>
      </c>
      <c r="C2689" s="1215"/>
      <c r="D2689" s="1216"/>
      <c r="E2689" s="1217"/>
      <c r="F2689" s="1248" t="s">
        <v>208</v>
      </c>
      <c r="G2689" s="1249"/>
      <c r="H2689" s="502" t="s">
        <v>71</v>
      </c>
      <c r="I2689" s="1234"/>
      <c r="J2689" s="1235"/>
      <c r="K2689" s="1235"/>
      <c r="L2689" s="1235"/>
      <c r="M2689" s="1235"/>
      <c r="N2689" s="1235"/>
      <c r="O2689" s="1236"/>
    </row>
    <row r="2690" spans="1:16" ht="117.75" customHeight="1" thickTop="1">
      <c r="A2690" s="1250"/>
      <c r="B2690" s="1250"/>
      <c r="C2690" s="1250"/>
      <c r="D2690" s="1250"/>
      <c r="E2690" s="1250"/>
      <c r="F2690" s="1250"/>
      <c r="G2690" s="1250"/>
      <c r="H2690" s="1250"/>
      <c r="I2690" s="1250"/>
      <c r="J2690" s="1250"/>
      <c r="K2690" s="1250"/>
      <c r="L2690" s="1250"/>
      <c r="M2690" s="1250"/>
      <c r="N2690" s="1250"/>
      <c r="O2690" s="1250"/>
    </row>
    <row r="2691" spans="1:16">
      <c r="B2691" s="505"/>
      <c r="C2691" s="506"/>
      <c r="D2691" s="506"/>
      <c r="E2691" s="506"/>
      <c r="F2691" s="506"/>
      <c r="G2691" s="506"/>
      <c r="H2691" s="506"/>
      <c r="I2691" s="506"/>
      <c r="J2691" s="506"/>
      <c r="K2691" s="506"/>
      <c r="L2691" s="506"/>
      <c r="M2691" s="506"/>
      <c r="N2691" s="506"/>
      <c r="O2691" s="506"/>
    </row>
    <row r="2692" spans="1:16" ht="24.75" customHeight="1" thickBot="1">
      <c r="A2692" s="504">
        <f>A2653+1</f>
        <v>70</v>
      </c>
      <c r="B2692" s="1083" t="s">
        <v>56</v>
      </c>
      <c r="C2692" s="1083"/>
      <c r="D2692" s="1083"/>
      <c r="E2692" s="1083"/>
      <c r="F2692" s="1083"/>
      <c r="G2692" s="1083"/>
      <c r="H2692" s="1083"/>
      <c r="I2692" s="1083"/>
      <c r="J2692" s="1083"/>
      <c r="K2692" s="1083"/>
      <c r="L2692" s="1083"/>
      <c r="M2692" s="1083"/>
      <c r="N2692" s="1083"/>
      <c r="O2692" s="1083"/>
    </row>
    <row r="2693" spans="1:16" ht="68.25" customHeight="1" thickTop="1">
      <c r="A2693" s="1084"/>
      <c r="B2693" s="1085"/>
      <c r="C2693" s="1086"/>
      <c r="D2693" s="1089" t="str">
        <f>Master!$E$8</f>
        <v>Govt. Sr. Secondary School Raimalwada</v>
      </c>
      <c r="E2693" s="1090"/>
      <c r="F2693" s="1090"/>
      <c r="G2693" s="1090"/>
      <c r="H2693" s="1090"/>
      <c r="I2693" s="1090"/>
      <c r="J2693" s="1090"/>
      <c r="K2693" s="1090"/>
      <c r="L2693" s="1090"/>
      <c r="M2693" s="1090"/>
      <c r="N2693" s="1090"/>
      <c r="O2693" s="1091"/>
    </row>
    <row r="2694" spans="1:16" ht="36" customHeight="1" thickBot="1">
      <c r="A2694" s="1084"/>
      <c r="B2694" s="1087"/>
      <c r="C2694" s="1088"/>
      <c r="D2694" s="1092" t="str">
        <f>Master!$E$11</f>
        <v>P.S.-Bapini (Jodhpur)</v>
      </c>
      <c r="E2694" s="1093"/>
      <c r="F2694" s="1093"/>
      <c r="G2694" s="1093"/>
      <c r="H2694" s="1093"/>
      <c r="I2694" s="1093"/>
      <c r="J2694" s="1093"/>
      <c r="K2694" s="1093"/>
      <c r="L2694" s="1093"/>
      <c r="M2694" s="1093"/>
      <c r="N2694" s="1093"/>
      <c r="O2694" s="1094"/>
    </row>
    <row r="2695" spans="1:16" ht="36" customHeight="1">
      <c r="A2695" s="1084"/>
      <c r="B2695" s="352"/>
      <c r="C2695" s="1095" t="s">
        <v>188</v>
      </c>
      <c r="D2695" s="1096"/>
      <c r="E2695" s="1096"/>
      <c r="F2695" s="1096"/>
      <c r="G2695" s="1097"/>
      <c r="H2695" s="1104" t="s">
        <v>161</v>
      </c>
      <c r="I2695" s="1104"/>
      <c r="J2695" s="1107">
        <f>VLOOKUP($A2692,'Class-9'!$B$9:$K$108,6)</f>
        <v>0</v>
      </c>
      <c r="K2695" s="1108"/>
      <c r="L2695" s="1113" t="s">
        <v>77</v>
      </c>
      <c r="M2695" s="1114"/>
      <c r="N2695" s="1115" t="str">
        <f>Master!$E$14</f>
        <v>08151106901</v>
      </c>
      <c r="O2695" s="1116"/>
    </row>
    <row r="2696" spans="1:16" ht="36" customHeight="1">
      <c r="A2696" s="1084"/>
      <c r="B2696" s="47"/>
      <c r="C2696" s="1098"/>
      <c r="D2696" s="1099"/>
      <c r="E2696" s="1099"/>
      <c r="F2696" s="1099"/>
      <c r="G2696" s="1100"/>
      <c r="H2696" s="1105"/>
      <c r="I2696" s="1105"/>
      <c r="J2696" s="1109"/>
      <c r="K2696" s="1110"/>
      <c r="L2696" s="1071" t="s">
        <v>73</v>
      </c>
      <c r="M2696" s="1072"/>
      <c r="N2696" s="1072"/>
      <c r="O2696" s="1073"/>
      <c r="P2696" s="165" t="s">
        <v>196</v>
      </c>
    </row>
    <row r="2697" spans="1:16" ht="36" customHeight="1" thickBot="1">
      <c r="A2697" s="1084"/>
      <c r="B2697" s="47"/>
      <c r="C2697" s="1101"/>
      <c r="D2697" s="1102"/>
      <c r="E2697" s="1102"/>
      <c r="F2697" s="1102"/>
      <c r="G2697" s="1103"/>
      <c r="H2697" s="1106"/>
      <c r="I2697" s="1106"/>
      <c r="J2697" s="1111"/>
      <c r="K2697" s="1112"/>
      <c r="L2697" s="1074" t="s">
        <v>57</v>
      </c>
      <c r="M2697" s="1075"/>
      <c r="N2697" s="1076" t="str">
        <f>Master!$E$6</f>
        <v>2021-22</v>
      </c>
      <c r="O2697" s="1077"/>
    </row>
    <row r="2698" spans="1:16" ht="42.75" customHeight="1">
      <c r="A2698" s="1084"/>
      <c r="B2698" s="49" t="s">
        <v>79</v>
      </c>
      <c r="C2698" s="1255" t="s">
        <v>22</v>
      </c>
      <c r="D2698" s="1256"/>
      <c r="E2698" s="1256"/>
      <c r="F2698" s="1257"/>
      <c r="G2698" s="485" t="s">
        <v>186</v>
      </c>
      <c r="H2698" s="1258">
        <f>VLOOKUP($A2692,'Class-9'!$B$9:$EX$108,4,0)</f>
        <v>0</v>
      </c>
      <c r="I2698" s="1258"/>
      <c r="J2698" s="1258"/>
      <c r="K2698" s="1258"/>
      <c r="L2698" s="1258"/>
      <c r="M2698" s="1258"/>
      <c r="N2698" s="1258"/>
      <c r="O2698" s="1259"/>
    </row>
    <row r="2699" spans="1:16" ht="42.75" customHeight="1">
      <c r="A2699" s="1084"/>
      <c r="B2699" s="49" t="s">
        <v>79</v>
      </c>
      <c r="C2699" s="1260" t="s">
        <v>24</v>
      </c>
      <c r="D2699" s="1261"/>
      <c r="E2699" s="1261"/>
      <c r="F2699" s="1262"/>
      <c r="G2699" s="486" t="s">
        <v>186</v>
      </c>
      <c r="H2699" s="1265">
        <f>VLOOKUP($A2692,'Class-9'!$B$9:$EX$108,7,0)</f>
        <v>0</v>
      </c>
      <c r="I2699" s="1265"/>
      <c r="J2699" s="1265"/>
      <c r="K2699" s="1265"/>
      <c r="L2699" s="1265"/>
      <c r="M2699" s="1265"/>
      <c r="N2699" s="1265"/>
      <c r="O2699" s="1266"/>
    </row>
    <row r="2700" spans="1:16" ht="42.75" customHeight="1">
      <c r="A2700" s="1084"/>
      <c r="B2700" s="49" t="s">
        <v>79</v>
      </c>
      <c r="C2700" s="1260" t="s">
        <v>25</v>
      </c>
      <c r="D2700" s="1261"/>
      <c r="E2700" s="1261"/>
      <c r="F2700" s="1262"/>
      <c r="G2700" s="486" t="s">
        <v>186</v>
      </c>
      <c r="H2700" s="1265">
        <f>VLOOKUP($A2692,'Class-9'!$B$9:$EX$108,8,0)</f>
        <v>0</v>
      </c>
      <c r="I2700" s="1265"/>
      <c r="J2700" s="1265"/>
      <c r="K2700" s="1265"/>
      <c r="L2700" s="1265"/>
      <c r="M2700" s="1265"/>
      <c r="N2700" s="1265"/>
      <c r="O2700" s="1266"/>
    </row>
    <row r="2701" spans="1:16" ht="42.75" customHeight="1">
      <c r="A2701" s="1084"/>
      <c r="B2701" s="49" t="s">
        <v>79</v>
      </c>
      <c r="C2701" s="1260" t="s">
        <v>58</v>
      </c>
      <c r="D2701" s="1261"/>
      <c r="E2701" s="1261"/>
      <c r="F2701" s="1262"/>
      <c r="G2701" s="486" t="s">
        <v>186</v>
      </c>
      <c r="H2701" s="1265">
        <f>VLOOKUP($A2692,'Class-9'!$B$9:$EX$108,9,0)</f>
        <v>0</v>
      </c>
      <c r="I2701" s="1265"/>
      <c r="J2701" s="1265"/>
      <c r="K2701" s="1265"/>
      <c r="L2701" s="1265"/>
      <c r="M2701" s="1265"/>
      <c r="N2701" s="1265"/>
      <c r="O2701" s="1266"/>
    </row>
    <row r="2702" spans="1:16" ht="42.75" customHeight="1">
      <c r="A2702" s="1084"/>
      <c r="B2702" s="49" t="s">
        <v>79</v>
      </c>
      <c r="C2702" s="1260" t="s">
        <v>59</v>
      </c>
      <c r="D2702" s="1261"/>
      <c r="E2702" s="1261"/>
      <c r="F2702" s="1262"/>
      <c r="G2702" s="486" t="s">
        <v>186</v>
      </c>
      <c r="H2702" s="1281" t="str">
        <f>CONCATENATE('Class-9'!$G$4,'Class-9'!$J$4)</f>
        <v>9(A)</v>
      </c>
      <c r="I2702" s="1265"/>
      <c r="J2702" s="1265"/>
      <c r="K2702" s="1265"/>
      <c r="L2702" s="1265"/>
      <c r="M2702" s="1265"/>
      <c r="N2702" s="1265"/>
      <c r="O2702" s="1266"/>
    </row>
    <row r="2703" spans="1:16" ht="42.75" customHeight="1" thickBot="1">
      <c r="A2703" s="1084"/>
      <c r="B2703" s="49" t="s">
        <v>79</v>
      </c>
      <c r="C2703" s="1282" t="s">
        <v>27</v>
      </c>
      <c r="D2703" s="1283"/>
      <c r="E2703" s="1283"/>
      <c r="F2703" s="1284"/>
      <c r="G2703" s="487" t="s">
        <v>186</v>
      </c>
      <c r="H2703" s="1285">
        <f>VLOOKUP($A2692,'Class-9'!$B$9:$EX$108,10,0)</f>
        <v>0</v>
      </c>
      <c r="I2703" s="1285"/>
      <c r="J2703" s="1285"/>
      <c r="K2703" s="1285"/>
      <c r="L2703" s="1285"/>
      <c r="M2703" s="1285"/>
      <c r="N2703" s="1285"/>
      <c r="O2703" s="1286"/>
    </row>
    <row r="2704" spans="1:16" ht="42.75" customHeight="1">
      <c r="A2704" s="1084"/>
      <c r="B2704" s="60" t="s">
        <v>79</v>
      </c>
      <c r="C2704" s="1287" t="s">
        <v>60</v>
      </c>
      <c r="D2704" s="1288"/>
      <c r="E2704" s="1267" t="s">
        <v>83</v>
      </c>
      <c r="F2704" s="1267" t="s">
        <v>84</v>
      </c>
      <c r="G2704" s="1274" t="s">
        <v>33</v>
      </c>
      <c r="H2704" s="1276" t="s">
        <v>61</v>
      </c>
      <c r="I2704" s="1276"/>
      <c r="J2704" s="1277"/>
      <c r="K2704" s="1278" t="s">
        <v>100</v>
      </c>
      <c r="L2704" s="1279"/>
      <c r="M2704" s="1280"/>
      <c r="N2704" s="1267" t="s">
        <v>91</v>
      </c>
      <c r="O2704" s="1269" t="s">
        <v>209</v>
      </c>
    </row>
    <row r="2705" spans="1:15" ht="42.75" customHeight="1">
      <c r="A2705" s="1084"/>
      <c r="B2705" s="60"/>
      <c r="C2705" s="1289"/>
      <c r="D2705" s="1290"/>
      <c r="E2705" s="1268"/>
      <c r="F2705" s="1268"/>
      <c r="G2705" s="1275"/>
      <c r="H2705" s="479" t="s">
        <v>32</v>
      </c>
      <c r="I2705" s="480" t="s">
        <v>199</v>
      </c>
      <c r="J2705" s="481" t="s">
        <v>33</v>
      </c>
      <c r="K2705" s="479" t="s">
        <v>32</v>
      </c>
      <c r="L2705" s="480" t="s">
        <v>199</v>
      </c>
      <c r="M2705" s="481" t="s">
        <v>33</v>
      </c>
      <c r="N2705" s="1268"/>
      <c r="O2705" s="1270"/>
    </row>
    <row r="2706" spans="1:15" ht="42.75" customHeight="1" thickBot="1">
      <c r="A2706" s="1084"/>
      <c r="B2706" s="60" t="s">
        <v>79</v>
      </c>
      <c r="C2706" s="1272" t="s">
        <v>62</v>
      </c>
      <c r="D2706" s="1273"/>
      <c r="E2706" s="346">
        <f>'Class-9'!$L$7</f>
        <v>20</v>
      </c>
      <c r="F2706" s="346">
        <f>'Class-9'!$M$7</f>
        <v>20</v>
      </c>
      <c r="G2706" s="348">
        <f>SUM(E2706:F2706)</f>
        <v>40</v>
      </c>
      <c r="H2706" s="346">
        <f>'Class-9'!$O$7</f>
        <v>48</v>
      </c>
      <c r="I2706" s="346">
        <f>'Class-9'!$P$7</f>
        <v>12</v>
      </c>
      <c r="J2706" s="348">
        <f>SUM(H2706:I2706)</f>
        <v>60</v>
      </c>
      <c r="K2706" s="346">
        <f>'Class-9'!$R$7</f>
        <v>80</v>
      </c>
      <c r="L2706" s="346">
        <f>'Class-9'!$S$7</f>
        <v>20</v>
      </c>
      <c r="M2706" s="348">
        <f>SUM(K2706:L2706)</f>
        <v>100</v>
      </c>
      <c r="N2706" s="191">
        <f>SUM(G2706,J2706,M2706)</f>
        <v>200</v>
      </c>
      <c r="O2706" s="1271"/>
    </row>
    <row r="2707" spans="1:15" ht="42.75" customHeight="1">
      <c r="A2707" s="1084"/>
      <c r="B2707" s="60" t="s">
        <v>79</v>
      </c>
      <c r="C2707" s="1141" t="str">
        <f>'Class-9'!$L$3</f>
        <v>HINDI</v>
      </c>
      <c r="D2707" s="1142"/>
      <c r="E2707" s="493">
        <f>IF($J2695="TC",0,IF($J2695="Nso",0,VLOOKUP($A2692,'Class-9'!$B$9:$EX$108,11,0)))</f>
        <v>0</v>
      </c>
      <c r="F2707" s="493">
        <f>IF($J2695="TC",0,IF($J2695="Nso",0,VLOOKUP($A2692,'Class-9'!$B$9:$EX$108,12,0)))</f>
        <v>0</v>
      </c>
      <c r="G2707" s="494">
        <f>E2707+F2707</f>
        <v>0</v>
      </c>
      <c r="H2707" s="493">
        <f>IF($J2695="TC",0,IF($J2695="Nso",0,VLOOKUP($A2692,'Class-9'!$B$9:$EX$108,14,0)))</f>
        <v>0</v>
      </c>
      <c r="I2707" s="493">
        <f>IF($J2695="TC",0,IF($J2695="Nso",0,VLOOKUP($A2692,'Class-9'!$B$9:$EX$108,15,0)))</f>
        <v>0</v>
      </c>
      <c r="J2707" s="494">
        <f>H2707+I2707</f>
        <v>0</v>
      </c>
      <c r="K2707" s="493">
        <f>IF($J2695="TC",0,IF($J2695="Nso",0,VLOOKUP($A2692,'Class-9'!$B$9:$EX$108,17,0)))</f>
        <v>0</v>
      </c>
      <c r="L2707" s="493">
        <f>IF($J2695="Nso",0,VLOOKUP($A2692,'Class-9'!$B$9:$EX$108,18,0))</f>
        <v>0</v>
      </c>
      <c r="M2707" s="494">
        <f>K2707+L2707</f>
        <v>0</v>
      </c>
      <c r="N2707" s="493">
        <f>G2707+J2707+M2707</f>
        <v>0</v>
      </c>
      <c r="O2707" s="495" t="str">
        <f>IF($J2695="TC",0,IF($J2695="Nso",0,VLOOKUP($A2692,'Class-9'!$B$9:$EX$108,24,0)))</f>
        <v/>
      </c>
    </row>
    <row r="2708" spans="1:15" ht="42.75" customHeight="1">
      <c r="A2708" s="1084"/>
      <c r="B2708" s="60" t="s">
        <v>79</v>
      </c>
      <c r="C2708" s="1143" t="str">
        <f>'Class-9'!$Z$3</f>
        <v>ENGLISH</v>
      </c>
      <c r="D2708" s="1144"/>
      <c r="E2708" s="493">
        <f>IF($J2695="TC",0,IF($J2695="Nso",0,VLOOKUP($A2692,'Class-9'!$B$9:$EX$108,25,0)))</f>
        <v>0</v>
      </c>
      <c r="F2708" s="493">
        <f>IF($J2695="TC",0,IF($J2695="Nso",0,VLOOKUP($A2692,'Class-9'!$B$9:$EX$108,26,0)))</f>
        <v>0</v>
      </c>
      <c r="G2708" s="496">
        <f t="shared" ref="G2708:G2712" si="276">E2708+F2708</f>
        <v>0</v>
      </c>
      <c r="H2708" s="497">
        <f>IF($J2695="TC",0,IF($J2695="Nso",0,VLOOKUP($A2692,'Class-9'!$B$9:$EX$108,28,0)))</f>
        <v>0</v>
      </c>
      <c r="I2708" s="493">
        <f>IF($J2695="TC",0,IF($J2695="Nso",0,VLOOKUP($A2692,'Class-9'!$B$9:$EX$108,29,0)))</f>
        <v>0</v>
      </c>
      <c r="J2708" s="496">
        <f t="shared" ref="J2708:J2712" si="277">H2708+I2708</f>
        <v>0</v>
      </c>
      <c r="K2708" s="493">
        <f>IF($J2695="TC",0,IF($J2695="Nso",0,VLOOKUP($A2692,'Class-9'!$B$9:$EX$108,31,0)))</f>
        <v>0</v>
      </c>
      <c r="L2708" s="493">
        <f>IF($J2695="Nso",0,VLOOKUP($A2692,'Class-9'!$B$9:$EX$108,32,0))</f>
        <v>0</v>
      </c>
      <c r="M2708" s="496">
        <f t="shared" ref="M2708:M2712" si="278">K2708+L2708</f>
        <v>0</v>
      </c>
      <c r="N2708" s="493">
        <f t="shared" ref="N2708:N2712" si="279">G2708+J2708+M2708</f>
        <v>0</v>
      </c>
      <c r="O2708" s="495" t="str">
        <f>IF($J2695="TC",0,IF($J2695="Nso",0,VLOOKUP($A2692,'Class-9'!$B$9:$EX$108,38,0)))</f>
        <v/>
      </c>
    </row>
    <row r="2709" spans="1:15" ht="42.75" customHeight="1">
      <c r="A2709" s="1084"/>
      <c r="B2709" s="60" t="s">
        <v>79</v>
      </c>
      <c r="C2709" s="1143" t="str">
        <f>'Class-9'!$AN$3</f>
        <v>SANSKRIT</v>
      </c>
      <c r="D2709" s="1144"/>
      <c r="E2709" s="493">
        <f>IF($J2695="TC",0,IF($J2695="Nso",0,VLOOKUP($A2692,'Class-9'!$B$9:$EX$108,39,0)))</f>
        <v>0</v>
      </c>
      <c r="F2709" s="493">
        <f>IF($J2695="TC",0,IF($J2695="TC",0,IF($J2695="Nso",0,VLOOKUP($A2692,'Class-9'!$B$9:$EX$108,40,0))))</f>
        <v>0</v>
      </c>
      <c r="G2709" s="496">
        <f t="shared" si="276"/>
        <v>0</v>
      </c>
      <c r="H2709" s="497">
        <f>IF($J2695="TC",0,IF($J2695="Nso",0,VLOOKUP($A2692,'Class-9'!$B$9:$EX$108,42,0)))</f>
        <v>0</v>
      </c>
      <c r="I2709" s="493">
        <f>IF($J2695="TC",0,IF($J2695="Nso",0,VLOOKUP($A2692,'Class-9'!$B$9:$EX$108,43,0)))</f>
        <v>0</v>
      </c>
      <c r="J2709" s="496">
        <f t="shared" si="277"/>
        <v>0</v>
      </c>
      <c r="K2709" s="493">
        <f>IF($J2695="TC",0,IF($J2695="Nso",0,VLOOKUP($A2692,'Class-9'!$B$9:$EX$108,45,0)))</f>
        <v>0</v>
      </c>
      <c r="L2709" s="493">
        <f>IF($J2695="Nso",0,VLOOKUP($A2692,'Class-9'!$B$9:$EX$108,46,0))</f>
        <v>0</v>
      </c>
      <c r="M2709" s="496">
        <f t="shared" si="278"/>
        <v>0</v>
      </c>
      <c r="N2709" s="493">
        <f t="shared" si="279"/>
        <v>0</v>
      </c>
      <c r="O2709" s="495" t="str">
        <f>IF($J2695="TC",0,IF($J2695="Nso",0,VLOOKUP($A2692,'Class-9'!$B$9:$EX$108,52,0)))</f>
        <v/>
      </c>
    </row>
    <row r="2710" spans="1:15" ht="42.75" customHeight="1">
      <c r="A2710" s="1084"/>
      <c r="B2710" s="60" t="s">
        <v>79</v>
      </c>
      <c r="C2710" s="1143" t="str">
        <f>'Class-9'!$BB$3</f>
        <v>SCIENCE</v>
      </c>
      <c r="D2710" s="1144"/>
      <c r="E2710" s="493">
        <f>IF($J2695="TC",0,IF($J2695="Nso",0,VLOOKUP($A2692,'Class-9'!$B$9:$EX$108,53,0)))</f>
        <v>0</v>
      </c>
      <c r="F2710" s="493">
        <f>IF($J2695="TC",0,IF($J2695="Nso",0,VLOOKUP($A2692,'Class-9'!$B$9:$EX$108,54,0)))</f>
        <v>0</v>
      </c>
      <c r="G2710" s="496">
        <f t="shared" si="276"/>
        <v>0</v>
      </c>
      <c r="H2710" s="497">
        <f>IF($J2695="TC",0,IF($J2695="Nso",0,VLOOKUP($A2692,'Class-9'!$B$9:$EX$108,56,0)))</f>
        <v>0</v>
      </c>
      <c r="I2710" s="493">
        <f>IF($J2695="TC",0,IF($J2695="Nso",0,VLOOKUP($A2692,'Class-9'!$B$9:$EX$108,57,0)))</f>
        <v>0</v>
      </c>
      <c r="J2710" s="496">
        <f t="shared" si="277"/>
        <v>0</v>
      </c>
      <c r="K2710" s="493">
        <f>IF($J2695="TC",0,IF($J2695="Nso",0,VLOOKUP($A2692,'Class-9'!$B$9:$EX$108,59,0)))</f>
        <v>0</v>
      </c>
      <c r="L2710" s="493">
        <f>IF($J2695="Nso",0,VLOOKUP($A2692,'Class-9'!$B$9:$EX$108,60,0))</f>
        <v>0</v>
      </c>
      <c r="M2710" s="496">
        <f t="shared" si="278"/>
        <v>0</v>
      </c>
      <c r="N2710" s="493">
        <f t="shared" si="279"/>
        <v>0</v>
      </c>
      <c r="O2710" s="495" t="str">
        <f>IF($J2695="TC",0,IF($J2695="Nso",0,VLOOKUP($A2692,'Class-9'!$B$9:$EX$108,66,0)))</f>
        <v/>
      </c>
    </row>
    <row r="2711" spans="1:15" ht="42.75" customHeight="1">
      <c r="A2711" s="1084"/>
      <c r="B2711" s="60" t="s">
        <v>79</v>
      </c>
      <c r="C2711" s="1143" t="str">
        <f>'Class-9'!$BP$3</f>
        <v>MATHEMATICS</v>
      </c>
      <c r="D2711" s="1144"/>
      <c r="E2711" s="493">
        <f>IF($J2695="TC",0,IF($J2695="Nso",0,VLOOKUP($A2692,'Class-9'!$B$9:$EX$108,67,0)))</f>
        <v>0</v>
      </c>
      <c r="F2711" s="493">
        <f>IF($J2695="TC",0,IF($J2695="Nso",0,VLOOKUP($A2692,'Class-9'!$B$9:$EX$108,68,0)))</f>
        <v>0</v>
      </c>
      <c r="G2711" s="496">
        <f t="shared" si="276"/>
        <v>0</v>
      </c>
      <c r="H2711" s="497">
        <f>IF($J2695="TC",0,IF($J2695="Nso",0,VLOOKUP($A2692,'Class-9'!$B$9:$EX$108,70,0)))</f>
        <v>0</v>
      </c>
      <c r="I2711" s="493">
        <f>IF($J2695="TC",0,IF($J2695="Nso",0,VLOOKUP($A2692,'Class-9'!$B$9:$EX$108,71,0)))</f>
        <v>0</v>
      </c>
      <c r="J2711" s="496">
        <f t="shared" si="277"/>
        <v>0</v>
      </c>
      <c r="K2711" s="493">
        <f>IF($J2695="TC",0,IF($J2695="Nso",0,VLOOKUP($A2692,'Class-9'!$B$9:$EX$108,73,0)))</f>
        <v>0</v>
      </c>
      <c r="L2711" s="493">
        <f>IF($J2695="Nso",0,VLOOKUP($A2692,'Class-9'!$B$9:$EX$108,74,0))</f>
        <v>0</v>
      </c>
      <c r="M2711" s="496">
        <f t="shared" si="278"/>
        <v>0</v>
      </c>
      <c r="N2711" s="493">
        <f t="shared" si="279"/>
        <v>0</v>
      </c>
      <c r="O2711" s="495" t="str">
        <f>IF($J2695="TC",0,IF($J2695="Nso",0,VLOOKUP($A2692,'Class-9'!$B$9:$EX$108,80,0)))</f>
        <v/>
      </c>
    </row>
    <row r="2712" spans="1:15" ht="42.75" customHeight="1" thickBot="1">
      <c r="A2712" s="1084"/>
      <c r="B2712" s="60" t="s">
        <v>79</v>
      </c>
      <c r="C2712" s="1117" t="str">
        <f>'Class-9'!$CD$3</f>
        <v>SOCIAL SCIENCE</v>
      </c>
      <c r="D2712" s="1118"/>
      <c r="E2712" s="493">
        <f>IF($J2695="TC",0,IF($J2695="Nso",0,VLOOKUP($A2692,'Class-9'!$B$9:$EX$108,81,0)))</f>
        <v>0</v>
      </c>
      <c r="F2712" s="493">
        <f>IF($J2695="TC",0,IF($J2695="Nso",0,VLOOKUP($A2692,'Class-9'!$B$9:$EX$108,82,0)))</f>
        <v>0</v>
      </c>
      <c r="G2712" s="498">
        <f t="shared" si="276"/>
        <v>0</v>
      </c>
      <c r="H2712" s="499">
        <f>IF($J2695="TC",0,IF($J2695="Nso",0,VLOOKUP($A2692,'Class-9'!$B$9:$EX$108,84,0)))</f>
        <v>0</v>
      </c>
      <c r="I2712" s="493">
        <f>IF($J2695="TC",0,IF($J2695="Nso",0,VLOOKUP($A2692,'Class-9'!$B$9:$EX$108,85,0)))</f>
        <v>0</v>
      </c>
      <c r="J2712" s="498">
        <f t="shared" si="277"/>
        <v>0</v>
      </c>
      <c r="K2712" s="493">
        <f>IF($J2695="TC",0,IF($J2695="Nso",0,VLOOKUP($A2692,'Class-9'!$B$9:$EX$108,87,0)))</f>
        <v>0</v>
      </c>
      <c r="L2712" s="493">
        <f>IF($J2695="Nso",0,VLOOKUP($A2692,'Class-9'!$B$9:$EX$108,88,0))</f>
        <v>0</v>
      </c>
      <c r="M2712" s="498">
        <f t="shared" si="278"/>
        <v>0</v>
      </c>
      <c r="N2712" s="493">
        <f t="shared" si="279"/>
        <v>0</v>
      </c>
      <c r="O2712" s="495" t="str">
        <f>IF($J2695="TC",0,IF($J2695="Nso",0,VLOOKUP($A2692,'Class-9'!$B$9:$EX$108,94,0)))</f>
        <v/>
      </c>
    </row>
    <row r="2713" spans="1:15" ht="36" customHeight="1">
      <c r="A2713" s="1084"/>
      <c r="B2713" s="60" t="s">
        <v>79</v>
      </c>
      <c r="C2713" s="1119" t="s">
        <v>92</v>
      </c>
      <c r="D2713" s="1120"/>
      <c r="E2713" s="1121"/>
      <c r="F2713" s="1125" t="s">
        <v>93</v>
      </c>
      <c r="G2713" s="1126"/>
      <c r="H2713" s="1127" t="s">
        <v>94</v>
      </c>
      <c r="I2713" s="1128"/>
      <c r="J2713" s="1129" t="s">
        <v>47</v>
      </c>
      <c r="K2713" s="1130"/>
      <c r="L2713" s="350" t="s">
        <v>114</v>
      </c>
      <c r="M2713" s="1131" t="s">
        <v>45</v>
      </c>
      <c r="N2713" s="1132"/>
      <c r="O2713" s="61" t="s">
        <v>49</v>
      </c>
    </row>
    <row r="2714" spans="1:15" ht="36" customHeight="1" thickBot="1">
      <c r="A2714" s="1084"/>
      <c r="B2714" s="60" t="s">
        <v>79</v>
      </c>
      <c r="C2714" s="1122"/>
      <c r="D2714" s="1123"/>
      <c r="E2714" s="1124"/>
      <c r="F2714" s="1133">
        <f>IF($J2695="TC",0,IF($J2695="Nso",0,VLOOKUP($A2692,'Class-9'!$B$9:$EX$108,146,0)))</f>
        <v>0</v>
      </c>
      <c r="G2714" s="1134"/>
      <c r="H2714" s="1133">
        <f>IF($J2695="TC",0,IF($J2695="Nso",0,VLOOKUP($A2692,'Class-9'!$B$9:$EX$108,147,0)))</f>
        <v>0</v>
      </c>
      <c r="I2714" s="1134"/>
      <c r="J2714" s="1135">
        <f>IF($J2695="TC",0,IF($J2695="Nso",0,VLOOKUP($A2692,'Class-9'!$B$9:$EX$108,148,0)))</f>
        <v>0</v>
      </c>
      <c r="K2714" s="1136"/>
      <c r="L2714" s="349" t="str">
        <f>IF($J2695="TC",0,IF($J2695="Nso",0,VLOOKUP($A2692,'Class-9'!$B$9:$EX$108,149,0)))</f>
        <v/>
      </c>
      <c r="M2714" s="1137" t="str">
        <f>IF($J2695="TC","TC",IF($J2695="Nso","NSO",VLOOKUP($A2692,'Class-9'!$B$9:$EX$108,150,0)))</f>
        <v/>
      </c>
      <c r="N2714" s="1138"/>
      <c r="O2714" s="123" t="str">
        <f>IF($J2695="Nso",0,VLOOKUP($A2692,'Class-9'!$B$9:$EX$108,152,0))</f>
        <v/>
      </c>
    </row>
    <row r="2715" spans="1:15" ht="36" customHeight="1">
      <c r="A2715" s="1084"/>
      <c r="B2715" s="60" t="s">
        <v>79</v>
      </c>
      <c r="C2715" s="1186" t="s">
        <v>65</v>
      </c>
      <c r="D2715" s="1187"/>
      <c r="E2715" s="1187"/>
      <c r="F2715" s="1187"/>
      <c r="G2715" s="1187"/>
      <c r="H2715" s="1188"/>
      <c r="I2715" s="1189" t="s">
        <v>66</v>
      </c>
      <c r="J2715" s="1190"/>
      <c r="K2715" s="1190"/>
      <c r="L2715" s="124">
        <f>VLOOKUP($A2692,'Class-9'!$B$9:$EX$108,143,0)</f>
        <v>0</v>
      </c>
      <c r="M2715" s="1191" t="s">
        <v>126</v>
      </c>
      <c r="N2715" s="1192"/>
      <c r="O2715" s="1193"/>
    </row>
    <row r="2716" spans="1:15" ht="36" customHeight="1" thickBot="1">
      <c r="A2716" s="1084"/>
      <c r="B2716" s="60" t="s">
        <v>79</v>
      </c>
      <c r="C2716" s="1194" t="s">
        <v>60</v>
      </c>
      <c r="D2716" s="1195"/>
      <c r="E2716" s="1195"/>
      <c r="F2716" s="1196" t="s">
        <v>197</v>
      </c>
      <c r="G2716" s="1196"/>
      <c r="H2716" s="351" t="s">
        <v>53</v>
      </c>
      <c r="I2716" s="1197" t="s">
        <v>67</v>
      </c>
      <c r="J2716" s="1198"/>
      <c r="K2716" s="1198"/>
      <c r="L2716" s="174">
        <f>VLOOKUP($A2692,'Class-9'!$B$9:$EX$108,144,0)</f>
        <v>0</v>
      </c>
      <c r="M2716" s="1199" t="str">
        <f>IF($J2695="TC",0,IF($J2695="Nso",0,VLOOKUP($A2692,'Class-9'!$B$9:$EX$108,145,0)))</f>
        <v/>
      </c>
      <c r="N2716" s="1200"/>
      <c r="O2716" s="1201"/>
    </row>
    <row r="2717" spans="1:15" ht="36" customHeight="1">
      <c r="A2717" s="1084"/>
      <c r="B2717" s="60" t="s">
        <v>79</v>
      </c>
      <c r="C2717" s="1194"/>
      <c r="D2717" s="1195"/>
      <c r="E2717" s="1195"/>
      <c r="F2717" s="1196"/>
      <c r="G2717" s="1196"/>
      <c r="H2717" s="490" t="s">
        <v>203</v>
      </c>
      <c r="I2717" s="1202" t="s">
        <v>68</v>
      </c>
      <c r="J2717" s="1203"/>
      <c r="K2717" s="1203"/>
      <c r="L2717" s="1204">
        <f>IF($J2695="TC","Transferred",IF($J2695="Nso","NameSeparated",VLOOKUP($A2692,'Class-9'!$B$9:$EX$108,153,0)))</f>
        <v>0</v>
      </c>
      <c r="M2717" s="1204"/>
      <c r="N2717" s="1204"/>
      <c r="O2717" s="1205"/>
    </row>
    <row r="2718" spans="1:15" s="489" customFormat="1" ht="28.5" customHeight="1">
      <c r="A2718" s="1084"/>
      <c r="B2718" s="488" t="s">
        <v>79</v>
      </c>
      <c r="C2718" s="1242" t="str">
        <f>'Class-9'!$CR$3</f>
        <v>Foundation Of Information Tech.</v>
      </c>
      <c r="D2718" s="1243"/>
      <c r="E2718" s="1244"/>
      <c r="F2718" s="1245" t="str">
        <f>IF($J2695="TC",0,IF($J2695="Nso",0,VLOOKUP($A2692,'Class-9'!$B$9:$GA$108,170,0)))</f>
        <v>0/200</v>
      </c>
      <c r="G2718" s="1245"/>
      <c r="H2718" s="491">
        <f>IF($J2695="TC",0,IF($J2695="Nso",0,VLOOKUP($A2692,'Class-9'!$B$9:$GA$108,106,0)))</f>
        <v>0</v>
      </c>
      <c r="I2718" s="1170" t="s">
        <v>81</v>
      </c>
      <c r="J2718" s="1171"/>
      <c r="K2718" s="1171"/>
      <c r="L2718" s="1172">
        <f>'Class-9'!$T$2</f>
        <v>44676</v>
      </c>
      <c r="M2718" s="1173"/>
      <c r="N2718" s="1173"/>
      <c r="O2718" s="1174"/>
    </row>
    <row r="2719" spans="1:15" s="489" customFormat="1" ht="28.5" customHeight="1">
      <c r="A2719" s="1084"/>
      <c r="B2719" s="488" t="s">
        <v>79</v>
      </c>
      <c r="C2719" s="1175" t="str">
        <f>'Class-9'!$DD$3</f>
        <v>Health &amp; Phy. Edu.</v>
      </c>
      <c r="D2719" s="1169"/>
      <c r="E2719" s="1169"/>
      <c r="F2719" s="1263" t="str">
        <f>IF($J2695="TC",0,IF($J2695="Nso",0,VLOOKUP($A2692,'Class-9'!$B$9:$GA$108,174,0)))</f>
        <v>0/200</v>
      </c>
      <c r="G2719" s="1264"/>
      <c r="H2719" s="491">
        <f>IF($J2695="TC",0,IF($J2695="Nso",0,VLOOKUP($A2692,'Class-9'!$B$9:$GA$108,118,0)))</f>
        <v>0</v>
      </c>
      <c r="I2719" s="1178"/>
      <c r="J2719" s="1179"/>
      <c r="K2719" s="1179"/>
      <c r="L2719" s="1179"/>
      <c r="M2719" s="1179"/>
      <c r="N2719" s="1179"/>
      <c r="O2719" s="1180"/>
    </row>
    <row r="2720" spans="1:15" s="489" customFormat="1" ht="28.5" customHeight="1">
      <c r="A2720" s="1084"/>
      <c r="B2720" s="488" t="s">
        <v>79</v>
      </c>
      <c r="C2720" s="1184" t="str">
        <f>'Class-9'!$DP$3</f>
        <v>S.U.P.W.</v>
      </c>
      <c r="D2720" s="1185"/>
      <c r="E2720" s="1185"/>
      <c r="F2720" s="1263" t="str">
        <f>IF($J2695="TC",0,IF($J2695="Nso",0,VLOOKUP($A2692,'Class-9'!$B$9:$GA$108,178,0)))</f>
        <v>0/100</v>
      </c>
      <c r="G2720" s="1264"/>
      <c r="H2720" s="491">
        <f>IF($J2695="TC",0,IF($J2695="Nso",0,VLOOKUP($A2692,'Class-9'!$B$9:$GA$108,124,0)))</f>
        <v>0</v>
      </c>
      <c r="I2720" s="1181"/>
      <c r="J2720" s="1182"/>
      <c r="K2720" s="1182"/>
      <c r="L2720" s="1182"/>
      <c r="M2720" s="1182"/>
      <c r="N2720" s="1182"/>
      <c r="O2720" s="1183"/>
    </row>
    <row r="2721" spans="1:16" s="489" customFormat="1" ht="28.5" customHeight="1">
      <c r="A2721" s="1084"/>
      <c r="B2721" s="488"/>
      <c r="C2721" s="1184" t="str">
        <f>'Class-9'!$DV$3</f>
        <v>ART EDUCATION</v>
      </c>
      <c r="D2721" s="1185"/>
      <c r="E2721" s="1185"/>
      <c r="F2721" s="1263" t="str">
        <f>IF($J2694="TC",0,IF($J2694="Nso",0,VLOOKUP($A2692,'Class-9'!$B$9:$GA$108,182,0)))</f>
        <v>0/100</v>
      </c>
      <c r="G2721" s="1264"/>
      <c r="H2721" s="491">
        <f>IF($J2694="TC",0,IF($J2694="Nso",0,VLOOKUP($A2692,'Class-9'!$B$9:$GA$108,130,0)))</f>
        <v>0</v>
      </c>
      <c r="I2721" s="1237" t="s">
        <v>95</v>
      </c>
      <c r="J2721" s="1221"/>
      <c r="K2721" s="1221"/>
      <c r="L2721" s="1221"/>
      <c r="M2721" s="1221"/>
      <c r="N2721" s="1221"/>
      <c r="O2721" s="1222"/>
    </row>
    <row r="2722" spans="1:16" s="489" customFormat="1" ht="28.5" customHeight="1" thickBot="1">
      <c r="A2722" s="1084"/>
      <c r="B2722" s="488" t="s">
        <v>79</v>
      </c>
      <c r="C2722" s="1238" t="str">
        <f>'Class-9'!$EB$3</f>
        <v>H &amp; C RAJ</v>
      </c>
      <c r="D2722" s="1239"/>
      <c r="E2722" s="1239"/>
      <c r="F2722" s="1251" t="str">
        <f>IF($J2695="TC",0,IF($J2695="Nso",0,VLOOKUP($A2692,'Class-9'!$B$9:$GZ$108,186,0)))</f>
        <v>0/200</v>
      </c>
      <c r="G2722" s="1252"/>
      <c r="H2722" s="492">
        <f>IF($J2695="TC",0,IF($J2695="Nso",0,VLOOKUP($A2692,'Class-9'!$B$9:$GAZ$108,142,0)))</f>
        <v>0</v>
      </c>
      <c r="I2722" s="1237" t="s">
        <v>74</v>
      </c>
      <c r="J2722" s="1221"/>
      <c r="K2722" s="1221"/>
      <c r="L2722" s="1221"/>
      <c r="M2722" s="1221"/>
      <c r="N2722" s="1221"/>
      <c r="O2722" s="1222"/>
    </row>
    <row r="2723" spans="1:16" ht="28.5" customHeight="1">
      <c r="A2723" s="1084"/>
      <c r="B2723" s="49" t="s">
        <v>79</v>
      </c>
      <c r="C2723" s="1209" t="s">
        <v>205</v>
      </c>
      <c r="D2723" s="1210"/>
      <c r="E2723" s="1211"/>
      <c r="F2723" s="1253" t="s">
        <v>206</v>
      </c>
      <c r="G2723" s="1254"/>
      <c r="H2723" s="500" t="s">
        <v>34</v>
      </c>
      <c r="I2723" s="1220" t="s">
        <v>75</v>
      </c>
      <c r="J2723" s="1221"/>
      <c r="K2723" s="1221"/>
      <c r="L2723" s="1221"/>
      <c r="M2723" s="1221"/>
      <c r="N2723" s="1221"/>
      <c r="O2723" s="1222"/>
    </row>
    <row r="2724" spans="1:16" ht="28.5" customHeight="1">
      <c r="A2724" s="1084"/>
      <c r="B2724" s="49" t="s">
        <v>79</v>
      </c>
      <c r="C2724" s="1212"/>
      <c r="D2724" s="1213"/>
      <c r="E2724" s="1214"/>
      <c r="F2724" s="1246" t="s">
        <v>207</v>
      </c>
      <c r="G2724" s="1247"/>
      <c r="H2724" s="501" t="s">
        <v>204</v>
      </c>
      <c r="I2724" s="1225" t="s">
        <v>76</v>
      </c>
      <c r="J2724" s="1226"/>
      <c r="K2724" s="1226"/>
      <c r="L2724" s="1226"/>
      <c r="M2724" s="1226"/>
      <c r="N2724" s="1226"/>
      <c r="O2724" s="1227"/>
    </row>
    <row r="2725" spans="1:16" ht="28.5" customHeight="1">
      <c r="A2725" s="1084"/>
      <c r="B2725" s="49" t="s">
        <v>79</v>
      </c>
      <c r="C2725" s="1212"/>
      <c r="D2725" s="1213"/>
      <c r="E2725" s="1214"/>
      <c r="F2725" s="1246" t="s">
        <v>211</v>
      </c>
      <c r="G2725" s="1247"/>
      <c r="H2725" s="501" t="s">
        <v>69</v>
      </c>
      <c r="I2725" s="1228"/>
      <c r="J2725" s="1229"/>
      <c r="K2725" s="1229"/>
      <c r="L2725" s="1229"/>
      <c r="M2725" s="1229"/>
      <c r="N2725" s="1229"/>
      <c r="O2725" s="1230"/>
    </row>
    <row r="2726" spans="1:16" ht="28.5" customHeight="1">
      <c r="A2726" s="1084"/>
      <c r="B2726" s="49" t="s">
        <v>79</v>
      </c>
      <c r="C2726" s="1212"/>
      <c r="D2726" s="1213"/>
      <c r="E2726" s="1214"/>
      <c r="F2726" s="1246" t="s">
        <v>212</v>
      </c>
      <c r="G2726" s="1247"/>
      <c r="H2726" s="501" t="s">
        <v>70</v>
      </c>
      <c r="I2726" s="1228"/>
      <c r="J2726" s="1229"/>
      <c r="K2726" s="1229"/>
      <c r="L2726" s="1229"/>
      <c r="M2726" s="1229"/>
      <c r="N2726" s="1229"/>
      <c r="O2726" s="1230"/>
    </row>
    <row r="2727" spans="1:16" ht="28.5" customHeight="1">
      <c r="A2727" s="1084"/>
      <c r="B2727" s="49" t="s">
        <v>79</v>
      </c>
      <c r="C2727" s="1212"/>
      <c r="D2727" s="1213"/>
      <c r="E2727" s="1214"/>
      <c r="F2727" s="1246" t="s">
        <v>125</v>
      </c>
      <c r="G2727" s="1247"/>
      <c r="H2727" s="501" t="s">
        <v>72</v>
      </c>
      <c r="I2727" s="1231" t="s">
        <v>96</v>
      </c>
      <c r="J2727" s="1232"/>
      <c r="K2727" s="1232"/>
      <c r="L2727" s="1232"/>
      <c r="M2727" s="1232"/>
      <c r="N2727" s="1232"/>
      <c r="O2727" s="1233"/>
    </row>
    <row r="2728" spans="1:16" ht="28.5" customHeight="1" thickBot="1">
      <c r="A2728" s="1084"/>
      <c r="B2728" s="62" t="s">
        <v>79</v>
      </c>
      <c r="C2728" s="1215"/>
      <c r="D2728" s="1216"/>
      <c r="E2728" s="1217"/>
      <c r="F2728" s="1248" t="s">
        <v>208</v>
      </c>
      <c r="G2728" s="1249"/>
      <c r="H2728" s="502" t="s">
        <v>71</v>
      </c>
      <c r="I2728" s="1234"/>
      <c r="J2728" s="1235"/>
      <c r="K2728" s="1235"/>
      <c r="L2728" s="1235"/>
      <c r="M2728" s="1235"/>
      <c r="N2728" s="1235"/>
      <c r="O2728" s="1236"/>
    </row>
    <row r="2729" spans="1:16" ht="117.75" customHeight="1" thickTop="1">
      <c r="A2729" s="1250"/>
      <c r="B2729" s="1250"/>
      <c r="C2729" s="1250"/>
      <c r="D2729" s="1250"/>
      <c r="E2729" s="1250"/>
      <c r="F2729" s="1250"/>
      <c r="G2729" s="1250"/>
      <c r="H2729" s="1250"/>
      <c r="I2729" s="1250"/>
      <c r="J2729" s="1250"/>
      <c r="K2729" s="1250"/>
      <c r="L2729" s="1250"/>
      <c r="M2729" s="1250"/>
      <c r="N2729" s="1250"/>
      <c r="O2729" s="1250"/>
    </row>
    <row r="2730" spans="1:16">
      <c r="B2730" s="505"/>
      <c r="C2730" s="506"/>
      <c r="D2730" s="506"/>
      <c r="E2730" s="506"/>
      <c r="F2730" s="506"/>
      <c r="G2730" s="506"/>
      <c r="H2730" s="506"/>
      <c r="I2730" s="506"/>
      <c r="J2730" s="506"/>
      <c r="K2730" s="506"/>
      <c r="L2730" s="506"/>
      <c r="M2730" s="506"/>
      <c r="N2730" s="506"/>
      <c r="O2730" s="506"/>
    </row>
    <row r="2731" spans="1:16" ht="24.75" customHeight="1" thickBot="1">
      <c r="A2731" s="504">
        <f>A2692+1</f>
        <v>71</v>
      </c>
      <c r="B2731" s="1083" t="s">
        <v>56</v>
      </c>
      <c r="C2731" s="1083"/>
      <c r="D2731" s="1083"/>
      <c r="E2731" s="1083"/>
      <c r="F2731" s="1083"/>
      <c r="G2731" s="1083"/>
      <c r="H2731" s="1083"/>
      <c r="I2731" s="1083"/>
      <c r="J2731" s="1083"/>
      <c r="K2731" s="1083"/>
      <c r="L2731" s="1083"/>
      <c r="M2731" s="1083"/>
      <c r="N2731" s="1083"/>
      <c r="O2731" s="1083"/>
    </row>
    <row r="2732" spans="1:16" ht="68.25" customHeight="1" thickTop="1">
      <c r="A2732" s="1084"/>
      <c r="B2732" s="1085"/>
      <c r="C2732" s="1086"/>
      <c r="D2732" s="1089" t="str">
        <f>Master!$E$8</f>
        <v>Govt. Sr. Secondary School Raimalwada</v>
      </c>
      <c r="E2732" s="1090"/>
      <c r="F2732" s="1090"/>
      <c r="G2732" s="1090"/>
      <c r="H2732" s="1090"/>
      <c r="I2732" s="1090"/>
      <c r="J2732" s="1090"/>
      <c r="K2732" s="1090"/>
      <c r="L2732" s="1090"/>
      <c r="M2732" s="1090"/>
      <c r="N2732" s="1090"/>
      <c r="O2732" s="1091"/>
    </row>
    <row r="2733" spans="1:16" ht="36" customHeight="1" thickBot="1">
      <c r="A2733" s="1084"/>
      <c r="B2733" s="1087"/>
      <c r="C2733" s="1088"/>
      <c r="D2733" s="1092" t="str">
        <f>Master!$E$11</f>
        <v>P.S.-Bapini (Jodhpur)</v>
      </c>
      <c r="E2733" s="1093"/>
      <c r="F2733" s="1093"/>
      <c r="G2733" s="1093"/>
      <c r="H2733" s="1093"/>
      <c r="I2733" s="1093"/>
      <c r="J2733" s="1093"/>
      <c r="K2733" s="1093"/>
      <c r="L2733" s="1093"/>
      <c r="M2733" s="1093"/>
      <c r="N2733" s="1093"/>
      <c r="O2733" s="1094"/>
    </row>
    <row r="2734" spans="1:16" ht="36" customHeight="1">
      <c r="A2734" s="1084"/>
      <c r="B2734" s="352"/>
      <c r="C2734" s="1095" t="s">
        <v>188</v>
      </c>
      <c r="D2734" s="1096"/>
      <c r="E2734" s="1096"/>
      <c r="F2734" s="1096"/>
      <c r="G2734" s="1097"/>
      <c r="H2734" s="1104" t="s">
        <v>161</v>
      </c>
      <c r="I2734" s="1104"/>
      <c r="J2734" s="1107">
        <f>VLOOKUP($A2731,'Class-9'!$B$9:$K$108,6)</f>
        <v>0</v>
      </c>
      <c r="K2734" s="1108"/>
      <c r="L2734" s="1113" t="s">
        <v>77</v>
      </c>
      <c r="M2734" s="1114"/>
      <c r="N2734" s="1115" t="str">
        <f>Master!$E$14</f>
        <v>08151106901</v>
      </c>
      <c r="O2734" s="1116"/>
    </row>
    <row r="2735" spans="1:16" ht="36" customHeight="1">
      <c r="A2735" s="1084"/>
      <c r="B2735" s="47"/>
      <c r="C2735" s="1098"/>
      <c r="D2735" s="1099"/>
      <c r="E2735" s="1099"/>
      <c r="F2735" s="1099"/>
      <c r="G2735" s="1100"/>
      <c r="H2735" s="1105"/>
      <c r="I2735" s="1105"/>
      <c r="J2735" s="1109"/>
      <c r="K2735" s="1110"/>
      <c r="L2735" s="1071" t="s">
        <v>73</v>
      </c>
      <c r="M2735" s="1072"/>
      <c r="N2735" s="1072"/>
      <c r="O2735" s="1073"/>
      <c r="P2735" s="165" t="s">
        <v>196</v>
      </c>
    </row>
    <row r="2736" spans="1:16" ht="36" customHeight="1" thickBot="1">
      <c r="A2736" s="1084"/>
      <c r="B2736" s="47"/>
      <c r="C2736" s="1101"/>
      <c r="D2736" s="1102"/>
      <c r="E2736" s="1102"/>
      <c r="F2736" s="1102"/>
      <c r="G2736" s="1103"/>
      <c r="H2736" s="1106"/>
      <c r="I2736" s="1106"/>
      <c r="J2736" s="1111"/>
      <c r="K2736" s="1112"/>
      <c r="L2736" s="1074" t="s">
        <v>57</v>
      </c>
      <c r="M2736" s="1075"/>
      <c r="N2736" s="1076" t="str">
        <f>Master!$E$6</f>
        <v>2021-22</v>
      </c>
      <c r="O2736" s="1077"/>
    </row>
    <row r="2737" spans="1:15" ht="42.75" customHeight="1">
      <c r="A2737" s="1084"/>
      <c r="B2737" s="49" t="s">
        <v>79</v>
      </c>
      <c r="C2737" s="1255" t="s">
        <v>22</v>
      </c>
      <c r="D2737" s="1256"/>
      <c r="E2737" s="1256"/>
      <c r="F2737" s="1257"/>
      <c r="G2737" s="485" t="s">
        <v>186</v>
      </c>
      <c r="H2737" s="1258">
        <f>VLOOKUP($A2731,'Class-9'!$B$9:$EX$108,4,0)</f>
        <v>0</v>
      </c>
      <c r="I2737" s="1258"/>
      <c r="J2737" s="1258"/>
      <c r="K2737" s="1258"/>
      <c r="L2737" s="1258"/>
      <c r="M2737" s="1258"/>
      <c r="N2737" s="1258"/>
      <c r="O2737" s="1259"/>
    </row>
    <row r="2738" spans="1:15" ht="42.75" customHeight="1">
      <c r="A2738" s="1084"/>
      <c r="B2738" s="49" t="s">
        <v>79</v>
      </c>
      <c r="C2738" s="1260" t="s">
        <v>24</v>
      </c>
      <c r="D2738" s="1261"/>
      <c r="E2738" s="1261"/>
      <c r="F2738" s="1262"/>
      <c r="G2738" s="486" t="s">
        <v>186</v>
      </c>
      <c r="H2738" s="1265">
        <f>VLOOKUP($A2731,'Class-9'!$B$9:$EX$108,7,0)</f>
        <v>0</v>
      </c>
      <c r="I2738" s="1265"/>
      <c r="J2738" s="1265"/>
      <c r="K2738" s="1265"/>
      <c r="L2738" s="1265"/>
      <c r="M2738" s="1265"/>
      <c r="N2738" s="1265"/>
      <c r="O2738" s="1266"/>
    </row>
    <row r="2739" spans="1:15" ht="42.75" customHeight="1">
      <c r="A2739" s="1084"/>
      <c r="B2739" s="49" t="s">
        <v>79</v>
      </c>
      <c r="C2739" s="1260" t="s">
        <v>25</v>
      </c>
      <c r="D2739" s="1261"/>
      <c r="E2739" s="1261"/>
      <c r="F2739" s="1262"/>
      <c r="G2739" s="486" t="s">
        <v>186</v>
      </c>
      <c r="H2739" s="1265">
        <f>VLOOKUP($A2731,'Class-9'!$B$9:$EX$108,8,0)</f>
        <v>0</v>
      </c>
      <c r="I2739" s="1265"/>
      <c r="J2739" s="1265"/>
      <c r="K2739" s="1265"/>
      <c r="L2739" s="1265"/>
      <c r="M2739" s="1265"/>
      <c r="N2739" s="1265"/>
      <c r="O2739" s="1266"/>
    </row>
    <row r="2740" spans="1:15" ht="42.75" customHeight="1">
      <c r="A2740" s="1084"/>
      <c r="B2740" s="49" t="s">
        <v>79</v>
      </c>
      <c r="C2740" s="1260" t="s">
        <v>58</v>
      </c>
      <c r="D2740" s="1261"/>
      <c r="E2740" s="1261"/>
      <c r="F2740" s="1262"/>
      <c r="G2740" s="486" t="s">
        <v>186</v>
      </c>
      <c r="H2740" s="1265">
        <f>VLOOKUP($A2731,'Class-9'!$B$9:$EX$108,9,0)</f>
        <v>0</v>
      </c>
      <c r="I2740" s="1265"/>
      <c r="J2740" s="1265"/>
      <c r="K2740" s="1265"/>
      <c r="L2740" s="1265"/>
      <c r="M2740" s="1265"/>
      <c r="N2740" s="1265"/>
      <c r="O2740" s="1266"/>
    </row>
    <row r="2741" spans="1:15" ht="42.75" customHeight="1">
      <c r="A2741" s="1084"/>
      <c r="B2741" s="49" t="s">
        <v>79</v>
      </c>
      <c r="C2741" s="1260" t="s">
        <v>59</v>
      </c>
      <c r="D2741" s="1261"/>
      <c r="E2741" s="1261"/>
      <c r="F2741" s="1262"/>
      <c r="G2741" s="486" t="s">
        <v>186</v>
      </c>
      <c r="H2741" s="1281" t="str">
        <f>CONCATENATE('Class-9'!$G$4,'Class-9'!$J$4)</f>
        <v>9(A)</v>
      </c>
      <c r="I2741" s="1265"/>
      <c r="J2741" s="1265"/>
      <c r="K2741" s="1265"/>
      <c r="L2741" s="1265"/>
      <c r="M2741" s="1265"/>
      <c r="N2741" s="1265"/>
      <c r="O2741" s="1266"/>
    </row>
    <row r="2742" spans="1:15" ht="42.75" customHeight="1" thickBot="1">
      <c r="A2742" s="1084"/>
      <c r="B2742" s="49" t="s">
        <v>79</v>
      </c>
      <c r="C2742" s="1282" t="s">
        <v>27</v>
      </c>
      <c r="D2742" s="1283"/>
      <c r="E2742" s="1283"/>
      <c r="F2742" s="1284"/>
      <c r="G2742" s="487" t="s">
        <v>186</v>
      </c>
      <c r="H2742" s="1285">
        <f>VLOOKUP($A2731,'Class-9'!$B$9:$EX$108,10,0)</f>
        <v>0</v>
      </c>
      <c r="I2742" s="1285"/>
      <c r="J2742" s="1285"/>
      <c r="K2742" s="1285"/>
      <c r="L2742" s="1285"/>
      <c r="M2742" s="1285"/>
      <c r="N2742" s="1285"/>
      <c r="O2742" s="1286"/>
    </row>
    <row r="2743" spans="1:15" ht="42.75" customHeight="1">
      <c r="A2743" s="1084"/>
      <c r="B2743" s="60" t="s">
        <v>79</v>
      </c>
      <c r="C2743" s="1287" t="s">
        <v>60</v>
      </c>
      <c r="D2743" s="1288"/>
      <c r="E2743" s="1267" t="s">
        <v>83</v>
      </c>
      <c r="F2743" s="1267" t="s">
        <v>84</v>
      </c>
      <c r="G2743" s="1274" t="s">
        <v>33</v>
      </c>
      <c r="H2743" s="1276" t="s">
        <v>61</v>
      </c>
      <c r="I2743" s="1276"/>
      <c r="J2743" s="1277"/>
      <c r="K2743" s="1278" t="s">
        <v>100</v>
      </c>
      <c r="L2743" s="1279"/>
      <c r="M2743" s="1280"/>
      <c r="N2743" s="1267" t="s">
        <v>91</v>
      </c>
      <c r="O2743" s="1269" t="s">
        <v>209</v>
      </c>
    </row>
    <row r="2744" spans="1:15" ht="42.75" customHeight="1">
      <c r="A2744" s="1084"/>
      <c r="B2744" s="60"/>
      <c r="C2744" s="1289"/>
      <c r="D2744" s="1290"/>
      <c r="E2744" s="1268"/>
      <c r="F2744" s="1268"/>
      <c r="G2744" s="1275"/>
      <c r="H2744" s="479" t="s">
        <v>32</v>
      </c>
      <c r="I2744" s="480" t="s">
        <v>199</v>
      </c>
      <c r="J2744" s="481" t="s">
        <v>33</v>
      </c>
      <c r="K2744" s="479" t="s">
        <v>32</v>
      </c>
      <c r="L2744" s="480" t="s">
        <v>199</v>
      </c>
      <c r="M2744" s="481" t="s">
        <v>33</v>
      </c>
      <c r="N2744" s="1268"/>
      <c r="O2744" s="1270"/>
    </row>
    <row r="2745" spans="1:15" ht="42.75" customHeight="1" thickBot="1">
      <c r="A2745" s="1084"/>
      <c r="B2745" s="60" t="s">
        <v>79</v>
      </c>
      <c r="C2745" s="1272" t="s">
        <v>62</v>
      </c>
      <c r="D2745" s="1273"/>
      <c r="E2745" s="346">
        <f>'Class-9'!$L$7</f>
        <v>20</v>
      </c>
      <c r="F2745" s="346">
        <f>'Class-9'!$M$7</f>
        <v>20</v>
      </c>
      <c r="G2745" s="348">
        <f>SUM(E2745:F2745)</f>
        <v>40</v>
      </c>
      <c r="H2745" s="346">
        <f>'Class-9'!$O$7</f>
        <v>48</v>
      </c>
      <c r="I2745" s="346">
        <f>'Class-9'!$P$7</f>
        <v>12</v>
      </c>
      <c r="J2745" s="348">
        <f>SUM(H2745:I2745)</f>
        <v>60</v>
      </c>
      <c r="K2745" s="346">
        <f>'Class-9'!$R$7</f>
        <v>80</v>
      </c>
      <c r="L2745" s="346">
        <f>'Class-9'!$S$7</f>
        <v>20</v>
      </c>
      <c r="M2745" s="348">
        <f>SUM(K2745:L2745)</f>
        <v>100</v>
      </c>
      <c r="N2745" s="191">
        <f>SUM(G2745,J2745,M2745)</f>
        <v>200</v>
      </c>
      <c r="O2745" s="1271"/>
    </row>
    <row r="2746" spans="1:15" ht="42.75" customHeight="1">
      <c r="A2746" s="1084"/>
      <c r="B2746" s="60" t="s">
        <v>79</v>
      </c>
      <c r="C2746" s="1141" t="str">
        <f>'Class-9'!$L$3</f>
        <v>HINDI</v>
      </c>
      <c r="D2746" s="1142"/>
      <c r="E2746" s="493">
        <f>IF($J2734="TC",0,IF($J2734="Nso",0,VLOOKUP($A2731,'Class-9'!$B$9:$EX$108,11,0)))</f>
        <v>0</v>
      </c>
      <c r="F2746" s="493">
        <f>IF($J2734="TC",0,IF($J2734="Nso",0,VLOOKUP($A2731,'Class-9'!$B$9:$EX$108,12,0)))</f>
        <v>0</v>
      </c>
      <c r="G2746" s="494">
        <f>E2746+F2746</f>
        <v>0</v>
      </c>
      <c r="H2746" s="493">
        <f>IF($J2734="TC",0,IF($J2734="Nso",0,VLOOKUP($A2731,'Class-9'!$B$9:$EX$108,14,0)))</f>
        <v>0</v>
      </c>
      <c r="I2746" s="493">
        <f>IF($J2734="TC",0,IF($J2734="Nso",0,VLOOKUP($A2731,'Class-9'!$B$9:$EX$108,15,0)))</f>
        <v>0</v>
      </c>
      <c r="J2746" s="494">
        <f>H2746+I2746</f>
        <v>0</v>
      </c>
      <c r="K2746" s="493">
        <f>IF($J2734="TC",0,IF($J2734="Nso",0,VLOOKUP($A2731,'Class-9'!$B$9:$EX$108,17,0)))</f>
        <v>0</v>
      </c>
      <c r="L2746" s="493">
        <f>IF($J2734="Nso",0,VLOOKUP($A2731,'Class-9'!$B$9:$EX$108,18,0))</f>
        <v>0</v>
      </c>
      <c r="M2746" s="494">
        <f>K2746+L2746</f>
        <v>0</v>
      </c>
      <c r="N2746" s="493">
        <f>G2746+J2746+M2746</f>
        <v>0</v>
      </c>
      <c r="O2746" s="495" t="str">
        <f>IF($J2734="TC",0,IF($J2734="Nso",0,VLOOKUP($A2731,'Class-9'!$B$9:$EX$108,24,0)))</f>
        <v/>
      </c>
    </row>
    <row r="2747" spans="1:15" ht="42.75" customHeight="1">
      <c r="A2747" s="1084"/>
      <c r="B2747" s="60" t="s">
        <v>79</v>
      </c>
      <c r="C2747" s="1143" t="str">
        <f>'Class-9'!$Z$3</f>
        <v>ENGLISH</v>
      </c>
      <c r="D2747" s="1144"/>
      <c r="E2747" s="493">
        <f>IF($J2734="TC",0,IF($J2734="Nso",0,VLOOKUP($A2731,'Class-9'!$B$9:$EX$108,25,0)))</f>
        <v>0</v>
      </c>
      <c r="F2747" s="493">
        <f>IF($J2734="TC",0,IF($J2734="Nso",0,VLOOKUP($A2731,'Class-9'!$B$9:$EX$108,26,0)))</f>
        <v>0</v>
      </c>
      <c r="G2747" s="496">
        <f t="shared" ref="G2747:G2751" si="280">E2747+F2747</f>
        <v>0</v>
      </c>
      <c r="H2747" s="497">
        <f>IF($J2734="TC",0,IF($J2734="Nso",0,VLOOKUP($A2731,'Class-9'!$B$9:$EX$108,28,0)))</f>
        <v>0</v>
      </c>
      <c r="I2747" s="493">
        <f>IF($J2734="TC",0,IF($J2734="Nso",0,VLOOKUP($A2731,'Class-9'!$B$9:$EX$108,29,0)))</f>
        <v>0</v>
      </c>
      <c r="J2747" s="496">
        <f t="shared" ref="J2747:J2751" si="281">H2747+I2747</f>
        <v>0</v>
      </c>
      <c r="K2747" s="493">
        <f>IF($J2734="TC",0,IF($J2734="Nso",0,VLOOKUP($A2731,'Class-9'!$B$9:$EX$108,31,0)))</f>
        <v>0</v>
      </c>
      <c r="L2747" s="493">
        <f>IF($J2734="Nso",0,VLOOKUP($A2731,'Class-9'!$B$9:$EX$108,32,0))</f>
        <v>0</v>
      </c>
      <c r="M2747" s="496">
        <f t="shared" ref="M2747:M2751" si="282">K2747+L2747</f>
        <v>0</v>
      </c>
      <c r="N2747" s="493">
        <f t="shared" ref="N2747:N2751" si="283">G2747+J2747+M2747</f>
        <v>0</v>
      </c>
      <c r="O2747" s="495" t="str">
        <f>IF($J2734="TC",0,IF($J2734="Nso",0,VLOOKUP($A2731,'Class-9'!$B$9:$EX$108,38,0)))</f>
        <v/>
      </c>
    </row>
    <row r="2748" spans="1:15" ht="42.75" customHeight="1">
      <c r="A2748" s="1084"/>
      <c r="B2748" s="60" t="s">
        <v>79</v>
      </c>
      <c r="C2748" s="1143" t="str">
        <f>'Class-9'!$AN$3</f>
        <v>SANSKRIT</v>
      </c>
      <c r="D2748" s="1144"/>
      <c r="E2748" s="493">
        <f>IF($J2734="TC",0,IF($J2734="Nso",0,VLOOKUP($A2731,'Class-9'!$B$9:$EX$108,39,0)))</f>
        <v>0</v>
      </c>
      <c r="F2748" s="493">
        <f>IF($J2734="TC",0,IF($J2734="TC",0,IF($J2734="Nso",0,VLOOKUP($A2731,'Class-9'!$B$9:$EX$108,40,0))))</f>
        <v>0</v>
      </c>
      <c r="G2748" s="496">
        <f t="shared" si="280"/>
        <v>0</v>
      </c>
      <c r="H2748" s="497">
        <f>IF($J2734="TC",0,IF($J2734="Nso",0,VLOOKUP($A2731,'Class-9'!$B$9:$EX$108,42,0)))</f>
        <v>0</v>
      </c>
      <c r="I2748" s="493">
        <f>IF($J2734="TC",0,IF($J2734="Nso",0,VLOOKUP($A2731,'Class-9'!$B$9:$EX$108,43,0)))</f>
        <v>0</v>
      </c>
      <c r="J2748" s="496">
        <f t="shared" si="281"/>
        <v>0</v>
      </c>
      <c r="K2748" s="493">
        <f>IF($J2734="TC",0,IF($J2734="Nso",0,VLOOKUP($A2731,'Class-9'!$B$9:$EX$108,45,0)))</f>
        <v>0</v>
      </c>
      <c r="L2748" s="493">
        <f>IF($J2734="Nso",0,VLOOKUP($A2731,'Class-9'!$B$9:$EX$108,46,0))</f>
        <v>0</v>
      </c>
      <c r="M2748" s="496">
        <f t="shared" si="282"/>
        <v>0</v>
      </c>
      <c r="N2748" s="493">
        <f t="shared" si="283"/>
        <v>0</v>
      </c>
      <c r="O2748" s="495" t="str">
        <f>IF($J2734="TC",0,IF($J2734="Nso",0,VLOOKUP($A2731,'Class-9'!$B$9:$EX$108,52,0)))</f>
        <v/>
      </c>
    </row>
    <row r="2749" spans="1:15" ht="42.75" customHeight="1">
      <c r="A2749" s="1084"/>
      <c r="B2749" s="60" t="s">
        <v>79</v>
      </c>
      <c r="C2749" s="1143" t="str">
        <f>'Class-9'!$BB$3</f>
        <v>SCIENCE</v>
      </c>
      <c r="D2749" s="1144"/>
      <c r="E2749" s="493">
        <f>IF($J2734="TC",0,IF($J2734="Nso",0,VLOOKUP($A2731,'Class-9'!$B$9:$EX$108,53,0)))</f>
        <v>0</v>
      </c>
      <c r="F2749" s="493">
        <f>IF($J2734="TC",0,IF($J2734="Nso",0,VLOOKUP($A2731,'Class-9'!$B$9:$EX$108,54,0)))</f>
        <v>0</v>
      </c>
      <c r="G2749" s="496">
        <f t="shared" si="280"/>
        <v>0</v>
      </c>
      <c r="H2749" s="497">
        <f>IF($J2734="TC",0,IF($J2734="Nso",0,VLOOKUP($A2731,'Class-9'!$B$9:$EX$108,56,0)))</f>
        <v>0</v>
      </c>
      <c r="I2749" s="493">
        <f>IF($J2734="TC",0,IF($J2734="Nso",0,VLOOKUP($A2731,'Class-9'!$B$9:$EX$108,57,0)))</f>
        <v>0</v>
      </c>
      <c r="J2749" s="496">
        <f t="shared" si="281"/>
        <v>0</v>
      </c>
      <c r="K2749" s="493">
        <f>IF($J2734="TC",0,IF($J2734="Nso",0,VLOOKUP($A2731,'Class-9'!$B$9:$EX$108,59,0)))</f>
        <v>0</v>
      </c>
      <c r="L2749" s="493">
        <f>IF($J2734="Nso",0,VLOOKUP($A2731,'Class-9'!$B$9:$EX$108,60,0))</f>
        <v>0</v>
      </c>
      <c r="M2749" s="496">
        <f t="shared" si="282"/>
        <v>0</v>
      </c>
      <c r="N2749" s="493">
        <f t="shared" si="283"/>
        <v>0</v>
      </c>
      <c r="O2749" s="495" t="str">
        <f>IF($J2734="TC",0,IF($J2734="Nso",0,VLOOKUP($A2731,'Class-9'!$B$9:$EX$108,66,0)))</f>
        <v/>
      </c>
    </row>
    <row r="2750" spans="1:15" ht="42.75" customHeight="1">
      <c r="A2750" s="1084"/>
      <c r="B2750" s="60" t="s">
        <v>79</v>
      </c>
      <c r="C2750" s="1143" t="str">
        <f>'Class-9'!$BP$3</f>
        <v>MATHEMATICS</v>
      </c>
      <c r="D2750" s="1144"/>
      <c r="E2750" s="493">
        <f>IF($J2734="TC",0,IF($J2734="Nso",0,VLOOKUP($A2731,'Class-9'!$B$9:$EX$108,67,0)))</f>
        <v>0</v>
      </c>
      <c r="F2750" s="493">
        <f>IF($J2734="TC",0,IF($J2734="Nso",0,VLOOKUP($A2731,'Class-9'!$B$9:$EX$108,68,0)))</f>
        <v>0</v>
      </c>
      <c r="G2750" s="496">
        <f t="shared" si="280"/>
        <v>0</v>
      </c>
      <c r="H2750" s="497">
        <f>IF($J2734="TC",0,IF($J2734="Nso",0,VLOOKUP($A2731,'Class-9'!$B$9:$EX$108,70,0)))</f>
        <v>0</v>
      </c>
      <c r="I2750" s="493">
        <f>IF($J2734="TC",0,IF($J2734="Nso",0,VLOOKUP($A2731,'Class-9'!$B$9:$EX$108,71,0)))</f>
        <v>0</v>
      </c>
      <c r="J2750" s="496">
        <f t="shared" si="281"/>
        <v>0</v>
      </c>
      <c r="K2750" s="493">
        <f>IF($J2734="TC",0,IF($J2734="Nso",0,VLOOKUP($A2731,'Class-9'!$B$9:$EX$108,73,0)))</f>
        <v>0</v>
      </c>
      <c r="L2750" s="493">
        <f>IF($J2734="Nso",0,VLOOKUP($A2731,'Class-9'!$B$9:$EX$108,74,0))</f>
        <v>0</v>
      </c>
      <c r="M2750" s="496">
        <f t="shared" si="282"/>
        <v>0</v>
      </c>
      <c r="N2750" s="493">
        <f t="shared" si="283"/>
        <v>0</v>
      </c>
      <c r="O2750" s="495" t="str">
        <f>IF($J2734="TC",0,IF($J2734="Nso",0,VLOOKUP($A2731,'Class-9'!$B$9:$EX$108,80,0)))</f>
        <v/>
      </c>
    </row>
    <row r="2751" spans="1:15" ht="42.75" customHeight="1" thickBot="1">
      <c r="A2751" s="1084"/>
      <c r="B2751" s="60" t="s">
        <v>79</v>
      </c>
      <c r="C2751" s="1117" t="str">
        <f>'Class-9'!$CD$3</f>
        <v>SOCIAL SCIENCE</v>
      </c>
      <c r="D2751" s="1118"/>
      <c r="E2751" s="493">
        <f>IF($J2734="TC",0,IF($J2734="Nso",0,VLOOKUP($A2731,'Class-9'!$B$9:$EX$108,81,0)))</f>
        <v>0</v>
      </c>
      <c r="F2751" s="493">
        <f>IF($J2734="TC",0,IF($J2734="Nso",0,VLOOKUP($A2731,'Class-9'!$B$9:$EX$108,82,0)))</f>
        <v>0</v>
      </c>
      <c r="G2751" s="498">
        <f t="shared" si="280"/>
        <v>0</v>
      </c>
      <c r="H2751" s="499">
        <f>IF($J2734="TC",0,IF($J2734="Nso",0,VLOOKUP($A2731,'Class-9'!$B$9:$EX$108,84,0)))</f>
        <v>0</v>
      </c>
      <c r="I2751" s="493">
        <f>IF($J2734="TC",0,IF($J2734="Nso",0,VLOOKUP($A2731,'Class-9'!$B$9:$EX$108,85,0)))</f>
        <v>0</v>
      </c>
      <c r="J2751" s="498">
        <f t="shared" si="281"/>
        <v>0</v>
      </c>
      <c r="K2751" s="493">
        <f>IF($J2734="TC",0,IF($J2734="Nso",0,VLOOKUP($A2731,'Class-9'!$B$9:$EX$108,87,0)))</f>
        <v>0</v>
      </c>
      <c r="L2751" s="493">
        <f>IF($J2734="Nso",0,VLOOKUP($A2731,'Class-9'!$B$9:$EX$108,88,0))</f>
        <v>0</v>
      </c>
      <c r="M2751" s="498">
        <f t="shared" si="282"/>
        <v>0</v>
      </c>
      <c r="N2751" s="493">
        <f t="shared" si="283"/>
        <v>0</v>
      </c>
      <c r="O2751" s="495" t="str">
        <f>IF($J2734="TC",0,IF($J2734="Nso",0,VLOOKUP($A2731,'Class-9'!$B$9:$EX$108,94,0)))</f>
        <v/>
      </c>
    </row>
    <row r="2752" spans="1:15" ht="36" customHeight="1">
      <c r="A2752" s="1084"/>
      <c r="B2752" s="60" t="s">
        <v>79</v>
      </c>
      <c r="C2752" s="1119" t="s">
        <v>92</v>
      </c>
      <c r="D2752" s="1120"/>
      <c r="E2752" s="1121"/>
      <c r="F2752" s="1125" t="s">
        <v>93</v>
      </c>
      <c r="G2752" s="1126"/>
      <c r="H2752" s="1127" t="s">
        <v>94</v>
      </c>
      <c r="I2752" s="1128"/>
      <c r="J2752" s="1129" t="s">
        <v>47</v>
      </c>
      <c r="K2752" s="1130"/>
      <c r="L2752" s="350" t="s">
        <v>114</v>
      </c>
      <c r="M2752" s="1131" t="s">
        <v>45</v>
      </c>
      <c r="N2752" s="1132"/>
      <c r="O2752" s="61" t="s">
        <v>49</v>
      </c>
    </row>
    <row r="2753" spans="1:15" ht="36" customHeight="1" thickBot="1">
      <c r="A2753" s="1084"/>
      <c r="B2753" s="60" t="s">
        <v>79</v>
      </c>
      <c r="C2753" s="1122"/>
      <c r="D2753" s="1123"/>
      <c r="E2753" s="1124"/>
      <c r="F2753" s="1133">
        <f>IF($J2734="TC",0,IF($J2734="Nso",0,VLOOKUP($A2731,'Class-9'!$B$9:$EX$108,146,0)))</f>
        <v>0</v>
      </c>
      <c r="G2753" s="1134"/>
      <c r="H2753" s="1133">
        <f>IF($J2734="TC",0,IF($J2734="Nso",0,VLOOKUP($A2731,'Class-9'!$B$9:$EX$108,147,0)))</f>
        <v>0</v>
      </c>
      <c r="I2753" s="1134"/>
      <c r="J2753" s="1135">
        <f>IF($J2734="TC",0,IF($J2734="Nso",0,VLOOKUP($A2731,'Class-9'!$B$9:$EX$108,148,0)))</f>
        <v>0</v>
      </c>
      <c r="K2753" s="1136"/>
      <c r="L2753" s="349" t="str">
        <f>IF($J2734="TC",0,IF($J2734="Nso",0,VLOOKUP($A2731,'Class-9'!$B$9:$EX$108,149,0)))</f>
        <v/>
      </c>
      <c r="M2753" s="1137" t="str">
        <f>IF($J2734="TC","TC",IF($J2734="Nso","NSO",VLOOKUP($A2731,'Class-9'!$B$9:$EX$108,150,0)))</f>
        <v/>
      </c>
      <c r="N2753" s="1138"/>
      <c r="O2753" s="123" t="str">
        <f>IF($J2734="Nso",0,VLOOKUP($A2731,'Class-9'!$B$9:$EX$108,152,0))</f>
        <v/>
      </c>
    </row>
    <row r="2754" spans="1:15" ht="36" customHeight="1">
      <c r="A2754" s="1084"/>
      <c r="B2754" s="60" t="s">
        <v>79</v>
      </c>
      <c r="C2754" s="1186" t="s">
        <v>65</v>
      </c>
      <c r="D2754" s="1187"/>
      <c r="E2754" s="1187"/>
      <c r="F2754" s="1187"/>
      <c r="G2754" s="1187"/>
      <c r="H2754" s="1188"/>
      <c r="I2754" s="1189" t="s">
        <v>66</v>
      </c>
      <c r="J2754" s="1190"/>
      <c r="K2754" s="1190"/>
      <c r="L2754" s="124">
        <f>VLOOKUP($A2731,'Class-9'!$B$9:$EX$108,143,0)</f>
        <v>0</v>
      </c>
      <c r="M2754" s="1191" t="s">
        <v>126</v>
      </c>
      <c r="N2754" s="1192"/>
      <c r="O2754" s="1193"/>
    </row>
    <row r="2755" spans="1:15" ht="36" customHeight="1" thickBot="1">
      <c r="A2755" s="1084"/>
      <c r="B2755" s="60" t="s">
        <v>79</v>
      </c>
      <c r="C2755" s="1194" t="s">
        <v>60</v>
      </c>
      <c r="D2755" s="1195"/>
      <c r="E2755" s="1195"/>
      <c r="F2755" s="1196" t="s">
        <v>197</v>
      </c>
      <c r="G2755" s="1196"/>
      <c r="H2755" s="351" t="s">
        <v>53</v>
      </c>
      <c r="I2755" s="1197" t="s">
        <v>67</v>
      </c>
      <c r="J2755" s="1198"/>
      <c r="K2755" s="1198"/>
      <c r="L2755" s="174">
        <f>VLOOKUP($A2731,'Class-9'!$B$9:$EX$108,144,0)</f>
        <v>0</v>
      </c>
      <c r="M2755" s="1199" t="str">
        <f>IF($J2734="TC",0,IF($J2734="Nso",0,VLOOKUP($A2731,'Class-9'!$B$9:$EX$108,145,0)))</f>
        <v/>
      </c>
      <c r="N2755" s="1200"/>
      <c r="O2755" s="1201"/>
    </row>
    <row r="2756" spans="1:15" ht="36" customHeight="1">
      <c r="A2756" s="1084"/>
      <c r="B2756" s="60" t="s">
        <v>79</v>
      </c>
      <c r="C2756" s="1194"/>
      <c r="D2756" s="1195"/>
      <c r="E2756" s="1195"/>
      <c r="F2756" s="1196"/>
      <c r="G2756" s="1196"/>
      <c r="H2756" s="490" t="s">
        <v>203</v>
      </c>
      <c r="I2756" s="1202" t="s">
        <v>68</v>
      </c>
      <c r="J2756" s="1203"/>
      <c r="K2756" s="1203"/>
      <c r="L2756" s="1204">
        <f>IF($J2734="TC","Transferred",IF($J2734="Nso","NameSeparated",VLOOKUP($A2731,'Class-9'!$B$9:$EX$108,153,0)))</f>
        <v>0</v>
      </c>
      <c r="M2756" s="1204"/>
      <c r="N2756" s="1204"/>
      <c r="O2756" s="1205"/>
    </row>
    <row r="2757" spans="1:15" s="489" customFormat="1" ht="28.5" customHeight="1">
      <c r="A2757" s="1084"/>
      <c r="B2757" s="488" t="s">
        <v>79</v>
      </c>
      <c r="C2757" s="1242" t="str">
        <f>'Class-9'!$CR$3</f>
        <v>Foundation Of Information Tech.</v>
      </c>
      <c r="D2757" s="1243"/>
      <c r="E2757" s="1244"/>
      <c r="F2757" s="1245" t="str">
        <f>IF($J2734="TC",0,IF($J2734="Nso",0,VLOOKUP($A2731,'Class-9'!$B$9:$GA$108,170,0)))</f>
        <v>0/200</v>
      </c>
      <c r="G2757" s="1245"/>
      <c r="H2757" s="491">
        <f>IF($J2734="TC",0,IF($J2734="Nso",0,VLOOKUP($A2731,'Class-9'!$B$9:$GA$108,106,0)))</f>
        <v>0</v>
      </c>
      <c r="I2757" s="1170" t="s">
        <v>81</v>
      </c>
      <c r="J2757" s="1171"/>
      <c r="K2757" s="1171"/>
      <c r="L2757" s="1172">
        <f>'Class-9'!$T$2</f>
        <v>44676</v>
      </c>
      <c r="M2757" s="1173"/>
      <c r="N2757" s="1173"/>
      <c r="O2757" s="1174"/>
    </row>
    <row r="2758" spans="1:15" s="489" customFormat="1" ht="28.5" customHeight="1">
      <c r="A2758" s="1084"/>
      <c r="B2758" s="488" t="s">
        <v>79</v>
      </c>
      <c r="C2758" s="1175" t="str">
        <f>'Class-9'!$DD$3</f>
        <v>Health &amp; Phy. Edu.</v>
      </c>
      <c r="D2758" s="1169"/>
      <c r="E2758" s="1169"/>
      <c r="F2758" s="1263" t="str">
        <f>IF($J2734="TC",0,IF($J2734="Nso",0,VLOOKUP($A2731,'Class-9'!$B$9:$GA$108,174,0)))</f>
        <v>0/200</v>
      </c>
      <c r="G2758" s="1264"/>
      <c r="H2758" s="491">
        <f>IF($J2734="TC",0,IF($J2734="Nso",0,VLOOKUP($A2731,'Class-9'!$B$9:$GA$108,118,0)))</f>
        <v>0</v>
      </c>
      <c r="I2758" s="1178"/>
      <c r="J2758" s="1179"/>
      <c r="K2758" s="1179"/>
      <c r="L2758" s="1179"/>
      <c r="M2758" s="1179"/>
      <c r="N2758" s="1179"/>
      <c r="O2758" s="1180"/>
    </row>
    <row r="2759" spans="1:15" s="489" customFormat="1" ht="28.5" customHeight="1">
      <c r="A2759" s="1084"/>
      <c r="B2759" s="488" t="s">
        <v>79</v>
      </c>
      <c r="C2759" s="1184" t="str">
        <f>'Class-9'!$DP$3</f>
        <v>S.U.P.W.</v>
      </c>
      <c r="D2759" s="1185"/>
      <c r="E2759" s="1185"/>
      <c r="F2759" s="1263" t="str">
        <f>IF($J2734="TC",0,IF($J2734="Nso",0,VLOOKUP($A2731,'Class-9'!$B$9:$GA$108,178,0)))</f>
        <v>0/100</v>
      </c>
      <c r="G2759" s="1264"/>
      <c r="H2759" s="491">
        <f>IF($J2734="TC",0,IF($J2734="Nso",0,VLOOKUP($A2731,'Class-9'!$B$9:$GA$108,124,0)))</f>
        <v>0</v>
      </c>
      <c r="I2759" s="1181"/>
      <c r="J2759" s="1182"/>
      <c r="K2759" s="1182"/>
      <c r="L2759" s="1182"/>
      <c r="M2759" s="1182"/>
      <c r="N2759" s="1182"/>
      <c r="O2759" s="1183"/>
    </row>
    <row r="2760" spans="1:15" s="489" customFormat="1" ht="28.5" customHeight="1">
      <c r="A2760" s="1084"/>
      <c r="B2760" s="488"/>
      <c r="C2760" s="1184" t="str">
        <f>'Class-9'!$DV$3</f>
        <v>ART EDUCATION</v>
      </c>
      <c r="D2760" s="1185"/>
      <c r="E2760" s="1185"/>
      <c r="F2760" s="1263" t="str">
        <f>IF($J2733="TC",0,IF($J2733="Nso",0,VLOOKUP($A2731,'Class-9'!$B$9:$GA$108,182,0)))</f>
        <v>0/100</v>
      </c>
      <c r="G2760" s="1264"/>
      <c r="H2760" s="491">
        <f>IF($J2733="TC",0,IF($J2733="Nso",0,VLOOKUP($A2731,'Class-9'!$B$9:$GA$108,130,0)))</f>
        <v>0</v>
      </c>
      <c r="I2760" s="1237" t="s">
        <v>95</v>
      </c>
      <c r="J2760" s="1221"/>
      <c r="K2760" s="1221"/>
      <c r="L2760" s="1221"/>
      <c r="M2760" s="1221"/>
      <c r="N2760" s="1221"/>
      <c r="O2760" s="1222"/>
    </row>
    <row r="2761" spans="1:15" s="489" customFormat="1" ht="28.5" customHeight="1" thickBot="1">
      <c r="A2761" s="1084"/>
      <c r="B2761" s="488" t="s">
        <v>79</v>
      </c>
      <c r="C2761" s="1238" t="str">
        <f>'Class-9'!$EB$3</f>
        <v>H &amp; C RAJ</v>
      </c>
      <c r="D2761" s="1239"/>
      <c r="E2761" s="1239"/>
      <c r="F2761" s="1251" t="str">
        <f>IF($J2734="TC",0,IF($J2734="Nso",0,VLOOKUP($A2731,'Class-9'!$B$9:$GZ$108,186,0)))</f>
        <v>0/200</v>
      </c>
      <c r="G2761" s="1252"/>
      <c r="H2761" s="492">
        <f>IF($J2734="TC",0,IF($J2734="Nso",0,VLOOKUP($A2731,'Class-9'!$B$9:$GAZ$108,142,0)))</f>
        <v>0</v>
      </c>
      <c r="I2761" s="1237" t="s">
        <v>74</v>
      </c>
      <c r="J2761" s="1221"/>
      <c r="K2761" s="1221"/>
      <c r="L2761" s="1221"/>
      <c r="M2761" s="1221"/>
      <c r="N2761" s="1221"/>
      <c r="O2761" s="1222"/>
    </row>
    <row r="2762" spans="1:15" ht="28.5" customHeight="1">
      <c r="A2762" s="1084"/>
      <c r="B2762" s="49" t="s">
        <v>79</v>
      </c>
      <c r="C2762" s="1209" t="s">
        <v>205</v>
      </c>
      <c r="D2762" s="1210"/>
      <c r="E2762" s="1211"/>
      <c r="F2762" s="1253" t="s">
        <v>206</v>
      </c>
      <c r="G2762" s="1254"/>
      <c r="H2762" s="500" t="s">
        <v>34</v>
      </c>
      <c r="I2762" s="1220" t="s">
        <v>75</v>
      </c>
      <c r="J2762" s="1221"/>
      <c r="K2762" s="1221"/>
      <c r="L2762" s="1221"/>
      <c r="M2762" s="1221"/>
      <c r="N2762" s="1221"/>
      <c r="O2762" s="1222"/>
    </row>
    <row r="2763" spans="1:15" ht="28.5" customHeight="1">
      <c r="A2763" s="1084"/>
      <c r="B2763" s="49" t="s">
        <v>79</v>
      </c>
      <c r="C2763" s="1212"/>
      <c r="D2763" s="1213"/>
      <c r="E2763" s="1214"/>
      <c r="F2763" s="1246" t="s">
        <v>207</v>
      </c>
      <c r="G2763" s="1247"/>
      <c r="H2763" s="501" t="s">
        <v>204</v>
      </c>
      <c r="I2763" s="1225" t="s">
        <v>76</v>
      </c>
      <c r="J2763" s="1226"/>
      <c r="K2763" s="1226"/>
      <c r="L2763" s="1226"/>
      <c r="M2763" s="1226"/>
      <c r="N2763" s="1226"/>
      <c r="O2763" s="1227"/>
    </row>
    <row r="2764" spans="1:15" ht="28.5" customHeight="1">
      <c r="A2764" s="1084"/>
      <c r="B2764" s="49" t="s">
        <v>79</v>
      </c>
      <c r="C2764" s="1212"/>
      <c r="D2764" s="1213"/>
      <c r="E2764" s="1214"/>
      <c r="F2764" s="1246" t="s">
        <v>211</v>
      </c>
      <c r="G2764" s="1247"/>
      <c r="H2764" s="501" t="s">
        <v>69</v>
      </c>
      <c r="I2764" s="1228"/>
      <c r="J2764" s="1229"/>
      <c r="K2764" s="1229"/>
      <c r="L2764" s="1229"/>
      <c r="M2764" s="1229"/>
      <c r="N2764" s="1229"/>
      <c r="O2764" s="1230"/>
    </row>
    <row r="2765" spans="1:15" ht="28.5" customHeight="1">
      <c r="A2765" s="1084"/>
      <c r="B2765" s="49" t="s">
        <v>79</v>
      </c>
      <c r="C2765" s="1212"/>
      <c r="D2765" s="1213"/>
      <c r="E2765" s="1214"/>
      <c r="F2765" s="1246" t="s">
        <v>212</v>
      </c>
      <c r="G2765" s="1247"/>
      <c r="H2765" s="501" t="s">
        <v>70</v>
      </c>
      <c r="I2765" s="1228"/>
      <c r="J2765" s="1229"/>
      <c r="K2765" s="1229"/>
      <c r="L2765" s="1229"/>
      <c r="M2765" s="1229"/>
      <c r="N2765" s="1229"/>
      <c r="O2765" s="1230"/>
    </row>
    <row r="2766" spans="1:15" ht="28.5" customHeight="1">
      <c r="A2766" s="1084"/>
      <c r="B2766" s="49" t="s">
        <v>79</v>
      </c>
      <c r="C2766" s="1212"/>
      <c r="D2766" s="1213"/>
      <c r="E2766" s="1214"/>
      <c r="F2766" s="1246" t="s">
        <v>125</v>
      </c>
      <c r="G2766" s="1247"/>
      <c r="H2766" s="501" t="s">
        <v>72</v>
      </c>
      <c r="I2766" s="1231" t="s">
        <v>96</v>
      </c>
      <c r="J2766" s="1232"/>
      <c r="K2766" s="1232"/>
      <c r="L2766" s="1232"/>
      <c r="M2766" s="1232"/>
      <c r="N2766" s="1232"/>
      <c r="O2766" s="1233"/>
    </row>
    <row r="2767" spans="1:15" ht="28.5" customHeight="1" thickBot="1">
      <c r="A2767" s="1084"/>
      <c r="B2767" s="62" t="s">
        <v>79</v>
      </c>
      <c r="C2767" s="1215"/>
      <c r="D2767" s="1216"/>
      <c r="E2767" s="1217"/>
      <c r="F2767" s="1248" t="s">
        <v>208</v>
      </c>
      <c r="G2767" s="1249"/>
      <c r="H2767" s="502" t="s">
        <v>71</v>
      </c>
      <c r="I2767" s="1234"/>
      <c r="J2767" s="1235"/>
      <c r="K2767" s="1235"/>
      <c r="L2767" s="1235"/>
      <c r="M2767" s="1235"/>
      <c r="N2767" s="1235"/>
      <c r="O2767" s="1236"/>
    </row>
    <row r="2768" spans="1:15" ht="117.75" customHeight="1" thickTop="1">
      <c r="A2768" s="1250"/>
      <c r="B2768" s="1250"/>
      <c r="C2768" s="1250"/>
      <c r="D2768" s="1250"/>
      <c r="E2768" s="1250"/>
      <c r="F2768" s="1250"/>
      <c r="G2768" s="1250"/>
      <c r="H2768" s="1250"/>
      <c r="I2768" s="1250"/>
      <c r="J2768" s="1250"/>
      <c r="K2768" s="1250"/>
      <c r="L2768" s="1250"/>
      <c r="M2768" s="1250"/>
      <c r="N2768" s="1250"/>
      <c r="O2768" s="1250"/>
    </row>
    <row r="2769" spans="1:16">
      <c r="B2769" s="505"/>
      <c r="C2769" s="506"/>
      <c r="D2769" s="506"/>
      <c r="E2769" s="506"/>
      <c r="F2769" s="506"/>
      <c r="G2769" s="506"/>
      <c r="H2769" s="506"/>
      <c r="I2769" s="506"/>
      <c r="J2769" s="506"/>
      <c r="K2769" s="506"/>
      <c r="L2769" s="506"/>
      <c r="M2769" s="506"/>
      <c r="N2769" s="506"/>
      <c r="O2769" s="506"/>
    </row>
    <row r="2770" spans="1:16" ht="24.75" customHeight="1" thickBot="1">
      <c r="A2770" s="504">
        <f>A2731+1</f>
        <v>72</v>
      </c>
      <c r="B2770" s="1083" t="s">
        <v>56</v>
      </c>
      <c r="C2770" s="1083"/>
      <c r="D2770" s="1083"/>
      <c r="E2770" s="1083"/>
      <c r="F2770" s="1083"/>
      <c r="G2770" s="1083"/>
      <c r="H2770" s="1083"/>
      <c r="I2770" s="1083"/>
      <c r="J2770" s="1083"/>
      <c r="K2770" s="1083"/>
      <c r="L2770" s="1083"/>
      <c r="M2770" s="1083"/>
      <c r="N2770" s="1083"/>
      <c r="O2770" s="1083"/>
    </row>
    <row r="2771" spans="1:16" ht="68.25" customHeight="1" thickTop="1">
      <c r="A2771" s="1084"/>
      <c r="B2771" s="1085"/>
      <c r="C2771" s="1086"/>
      <c r="D2771" s="1089" t="str">
        <f>Master!$E$8</f>
        <v>Govt. Sr. Secondary School Raimalwada</v>
      </c>
      <c r="E2771" s="1090"/>
      <c r="F2771" s="1090"/>
      <c r="G2771" s="1090"/>
      <c r="H2771" s="1090"/>
      <c r="I2771" s="1090"/>
      <c r="J2771" s="1090"/>
      <c r="K2771" s="1090"/>
      <c r="L2771" s="1090"/>
      <c r="M2771" s="1090"/>
      <c r="N2771" s="1090"/>
      <c r="O2771" s="1091"/>
    </row>
    <row r="2772" spans="1:16" ht="36" customHeight="1" thickBot="1">
      <c r="A2772" s="1084"/>
      <c r="B2772" s="1087"/>
      <c r="C2772" s="1088"/>
      <c r="D2772" s="1092" t="str">
        <f>Master!$E$11</f>
        <v>P.S.-Bapini (Jodhpur)</v>
      </c>
      <c r="E2772" s="1093"/>
      <c r="F2772" s="1093"/>
      <c r="G2772" s="1093"/>
      <c r="H2772" s="1093"/>
      <c r="I2772" s="1093"/>
      <c r="J2772" s="1093"/>
      <c r="K2772" s="1093"/>
      <c r="L2772" s="1093"/>
      <c r="M2772" s="1093"/>
      <c r="N2772" s="1093"/>
      <c r="O2772" s="1094"/>
    </row>
    <row r="2773" spans="1:16" ht="36" customHeight="1">
      <c r="A2773" s="1084"/>
      <c r="B2773" s="352"/>
      <c r="C2773" s="1095" t="s">
        <v>188</v>
      </c>
      <c r="D2773" s="1096"/>
      <c r="E2773" s="1096"/>
      <c r="F2773" s="1096"/>
      <c r="G2773" s="1097"/>
      <c r="H2773" s="1104" t="s">
        <v>161</v>
      </c>
      <c r="I2773" s="1104"/>
      <c r="J2773" s="1107">
        <f>VLOOKUP($A2770,'Class-9'!$B$9:$K$108,6)</f>
        <v>0</v>
      </c>
      <c r="K2773" s="1108"/>
      <c r="L2773" s="1113" t="s">
        <v>77</v>
      </c>
      <c r="M2773" s="1114"/>
      <c r="N2773" s="1115" t="str">
        <f>Master!$E$14</f>
        <v>08151106901</v>
      </c>
      <c r="O2773" s="1116"/>
    </row>
    <row r="2774" spans="1:16" ht="36" customHeight="1">
      <c r="A2774" s="1084"/>
      <c r="B2774" s="47"/>
      <c r="C2774" s="1098"/>
      <c r="D2774" s="1099"/>
      <c r="E2774" s="1099"/>
      <c r="F2774" s="1099"/>
      <c r="G2774" s="1100"/>
      <c r="H2774" s="1105"/>
      <c r="I2774" s="1105"/>
      <c r="J2774" s="1109"/>
      <c r="K2774" s="1110"/>
      <c r="L2774" s="1071" t="s">
        <v>73</v>
      </c>
      <c r="M2774" s="1072"/>
      <c r="N2774" s="1072"/>
      <c r="O2774" s="1073"/>
      <c r="P2774" s="165" t="s">
        <v>196</v>
      </c>
    </row>
    <row r="2775" spans="1:16" ht="36" customHeight="1" thickBot="1">
      <c r="A2775" s="1084"/>
      <c r="B2775" s="47"/>
      <c r="C2775" s="1101"/>
      <c r="D2775" s="1102"/>
      <c r="E2775" s="1102"/>
      <c r="F2775" s="1102"/>
      <c r="G2775" s="1103"/>
      <c r="H2775" s="1106"/>
      <c r="I2775" s="1106"/>
      <c r="J2775" s="1111"/>
      <c r="K2775" s="1112"/>
      <c r="L2775" s="1074" t="s">
        <v>57</v>
      </c>
      <c r="M2775" s="1075"/>
      <c r="N2775" s="1076" t="str">
        <f>Master!$E$6</f>
        <v>2021-22</v>
      </c>
      <c r="O2775" s="1077"/>
    </row>
    <row r="2776" spans="1:16" ht="42.75" customHeight="1">
      <c r="A2776" s="1084"/>
      <c r="B2776" s="49" t="s">
        <v>79</v>
      </c>
      <c r="C2776" s="1255" t="s">
        <v>22</v>
      </c>
      <c r="D2776" s="1256"/>
      <c r="E2776" s="1256"/>
      <c r="F2776" s="1257"/>
      <c r="G2776" s="485" t="s">
        <v>186</v>
      </c>
      <c r="H2776" s="1258">
        <f>VLOOKUP($A2770,'Class-9'!$B$9:$EX$108,4,0)</f>
        <v>0</v>
      </c>
      <c r="I2776" s="1258"/>
      <c r="J2776" s="1258"/>
      <c r="K2776" s="1258"/>
      <c r="L2776" s="1258"/>
      <c r="M2776" s="1258"/>
      <c r="N2776" s="1258"/>
      <c r="O2776" s="1259"/>
    </row>
    <row r="2777" spans="1:16" ht="42.75" customHeight="1">
      <c r="A2777" s="1084"/>
      <c r="B2777" s="49" t="s">
        <v>79</v>
      </c>
      <c r="C2777" s="1260" t="s">
        <v>24</v>
      </c>
      <c r="D2777" s="1261"/>
      <c r="E2777" s="1261"/>
      <c r="F2777" s="1262"/>
      <c r="G2777" s="486" t="s">
        <v>186</v>
      </c>
      <c r="H2777" s="1265">
        <f>VLOOKUP($A2770,'Class-9'!$B$9:$EX$108,7,0)</f>
        <v>0</v>
      </c>
      <c r="I2777" s="1265"/>
      <c r="J2777" s="1265"/>
      <c r="K2777" s="1265"/>
      <c r="L2777" s="1265"/>
      <c r="M2777" s="1265"/>
      <c r="N2777" s="1265"/>
      <c r="O2777" s="1266"/>
    </row>
    <row r="2778" spans="1:16" ht="42.75" customHeight="1">
      <c r="A2778" s="1084"/>
      <c r="B2778" s="49" t="s">
        <v>79</v>
      </c>
      <c r="C2778" s="1260" t="s">
        <v>25</v>
      </c>
      <c r="D2778" s="1261"/>
      <c r="E2778" s="1261"/>
      <c r="F2778" s="1262"/>
      <c r="G2778" s="486" t="s">
        <v>186</v>
      </c>
      <c r="H2778" s="1265">
        <f>VLOOKUP($A2770,'Class-9'!$B$9:$EX$108,8,0)</f>
        <v>0</v>
      </c>
      <c r="I2778" s="1265"/>
      <c r="J2778" s="1265"/>
      <c r="K2778" s="1265"/>
      <c r="L2778" s="1265"/>
      <c r="M2778" s="1265"/>
      <c r="N2778" s="1265"/>
      <c r="O2778" s="1266"/>
    </row>
    <row r="2779" spans="1:16" ht="42.75" customHeight="1">
      <c r="A2779" s="1084"/>
      <c r="B2779" s="49" t="s">
        <v>79</v>
      </c>
      <c r="C2779" s="1260" t="s">
        <v>58</v>
      </c>
      <c r="D2779" s="1261"/>
      <c r="E2779" s="1261"/>
      <c r="F2779" s="1262"/>
      <c r="G2779" s="486" t="s">
        <v>186</v>
      </c>
      <c r="H2779" s="1265">
        <f>VLOOKUP($A2770,'Class-9'!$B$9:$EX$108,9,0)</f>
        <v>0</v>
      </c>
      <c r="I2779" s="1265"/>
      <c r="J2779" s="1265"/>
      <c r="K2779" s="1265"/>
      <c r="L2779" s="1265"/>
      <c r="M2779" s="1265"/>
      <c r="N2779" s="1265"/>
      <c r="O2779" s="1266"/>
    </row>
    <row r="2780" spans="1:16" ht="42.75" customHeight="1">
      <c r="A2780" s="1084"/>
      <c r="B2780" s="49" t="s">
        <v>79</v>
      </c>
      <c r="C2780" s="1260" t="s">
        <v>59</v>
      </c>
      <c r="D2780" s="1261"/>
      <c r="E2780" s="1261"/>
      <c r="F2780" s="1262"/>
      <c r="G2780" s="486" t="s">
        <v>186</v>
      </c>
      <c r="H2780" s="1281" t="str">
        <f>CONCATENATE('Class-9'!$G$4,'Class-9'!$J$4)</f>
        <v>9(A)</v>
      </c>
      <c r="I2780" s="1265"/>
      <c r="J2780" s="1265"/>
      <c r="K2780" s="1265"/>
      <c r="L2780" s="1265"/>
      <c r="M2780" s="1265"/>
      <c r="N2780" s="1265"/>
      <c r="O2780" s="1266"/>
    </row>
    <row r="2781" spans="1:16" ht="42.75" customHeight="1" thickBot="1">
      <c r="A2781" s="1084"/>
      <c r="B2781" s="49" t="s">
        <v>79</v>
      </c>
      <c r="C2781" s="1282" t="s">
        <v>27</v>
      </c>
      <c r="D2781" s="1283"/>
      <c r="E2781" s="1283"/>
      <c r="F2781" s="1284"/>
      <c r="G2781" s="487" t="s">
        <v>186</v>
      </c>
      <c r="H2781" s="1285">
        <f>VLOOKUP($A2770,'Class-9'!$B$9:$EX$108,10,0)</f>
        <v>0</v>
      </c>
      <c r="I2781" s="1285"/>
      <c r="J2781" s="1285"/>
      <c r="K2781" s="1285"/>
      <c r="L2781" s="1285"/>
      <c r="M2781" s="1285"/>
      <c r="N2781" s="1285"/>
      <c r="O2781" s="1286"/>
    </row>
    <row r="2782" spans="1:16" ht="42.75" customHeight="1">
      <c r="A2782" s="1084"/>
      <c r="B2782" s="60" t="s">
        <v>79</v>
      </c>
      <c r="C2782" s="1287" t="s">
        <v>60</v>
      </c>
      <c r="D2782" s="1288"/>
      <c r="E2782" s="1267" t="s">
        <v>83</v>
      </c>
      <c r="F2782" s="1267" t="s">
        <v>84</v>
      </c>
      <c r="G2782" s="1274" t="s">
        <v>33</v>
      </c>
      <c r="H2782" s="1276" t="s">
        <v>61</v>
      </c>
      <c r="I2782" s="1276"/>
      <c r="J2782" s="1277"/>
      <c r="K2782" s="1278" t="s">
        <v>100</v>
      </c>
      <c r="L2782" s="1279"/>
      <c r="M2782" s="1280"/>
      <c r="N2782" s="1267" t="s">
        <v>91</v>
      </c>
      <c r="O2782" s="1269" t="s">
        <v>209</v>
      </c>
    </row>
    <row r="2783" spans="1:16" ht="42.75" customHeight="1">
      <c r="A2783" s="1084"/>
      <c r="B2783" s="60"/>
      <c r="C2783" s="1289"/>
      <c r="D2783" s="1290"/>
      <c r="E2783" s="1268"/>
      <c r="F2783" s="1268"/>
      <c r="G2783" s="1275"/>
      <c r="H2783" s="479" t="s">
        <v>32</v>
      </c>
      <c r="I2783" s="480" t="s">
        <v>199</v>
      </c>
      <c r="J2783" s="481" t="s">
        <v>33</v>
      </c>
      <c r="K2783" s="479" t="s">
        <v>32</v>
      </c>
      <c r="L2783" s="480" t="s">
        <v>199</v>
      </c>
      <c r="M2783" s="481" t="s">
        <v>33</v>
      </c>
      <c r="N2783" s="1268"/>
      <c r="O2783" s="1270"/>
    </row>
    <row r="2784" spans="1:16" ht="42.75" customHeight="1" thickBot="1">
      <c r="A2784" s="1084"/>
      <c r="B2784" s="60" t="s">
        <v>79</v>
      </c>
      <c r="C2784" s="1272" t="s">
        <v>62</v>
      </c>
      <c r="D2784" s="1273"/>
      <c r="E2784" s="346">
        <f>'Class-9'!$L$7</f>
        <v>20</v>
      </c>
      <c r="F2784" s="346">
        <f>'Class-9'!$M$7</f>
        <v>20</v>
      </c>
      <c r="G2784" s="348">
        <f>SUM(E2784:F2784)</f>
        <v>40</v>
      </c>
      <c r="H2784" s="346">
        <f>'Class-9'!$O$7</f>
        <v>48</v>
      </c>
      <c r="I2784" s="346">
        <f>'Class-9'!$P$7</f>
        <v>12</v>
      </c>
      <c r="J2784" s="348">
        <f>SUM(H2784:I2784)</f>
        <v>60</v>
      </c>
      <c r="K2784" s="346">
        <f>'Class-9'!$R$7</f>
        <v>80</v>
      </c>
      <c r="L2784" s="346">
        <f>'Class-9'!$S$7</f>
        <v>20</v>
      </c>
      <c r="M2784" s="348">
        <f>SUM(K2784:L2784)</f>
        <v>100</v>
      </c>
      <c r="N2784" s="191">
        <f>SUM(G2784,J2784,M2784)</f>
        <v>200</v>
      </c>
      <c r="O2784" s="1271"/>
    </row>
    <row r="2785" spans="1:15" ht="42.75" customHeight="1">
      <c r="A2785" s="1084"/>
      <c r="B2785" s="60" t="s">
        <v>79</v>
      </c>
      <c r="C2785" s="1141" t="str">
        <f>'Class-9'!$L$3</f>
        <v>HINDI</v>
      </c>
      <c r="D2785" s="1142"/>
      <c r="E2785" s="493">
        <f>IF($J2773="TC",0,IF($J2773="Nso",0,VLOOKUP($A2770,'Class-9'!$B$9:$EX$108,11,0)))</f>
        <v>0</v>
      </c>
      <c r="F2785" s="493">
        <f>IF($J2773="TC",0,IF($J2773="Nso",0,VLOOKUP($A2770,'Class-9'!$B$9:$EX$108,12,0)))</f>
        <v>0</v>
      </c>
      <c r="G2785" s="494">
        <f>E2785+F2785</f>
        <v>0</v>
      </c>
      <c r="H2785" s="493">
        <f>IF($J2773="TC",0,IF($J2773="Nso",0,VLOOKUP($A2770,'Class-9'!$B$9:$EX$108,14,0)))</f>
        <v>0</v>
      </c>
      <c r="I2785" s="493">
        <f>IF($J2773="TC",0,IF($J2773="Nso",0,VLOOKUP($A2770,'Class-9'!$B$9:$EX$108,15,0)))</f>
        <v>0</v>
      </c>
      <c r="J2785" s="494">
        <f>H2785+I2785</f>
        <v>0</v>
      </c>
      <c r="K2785" s="493">
        <f>IF($J2773="TC",0,IF($J2773="Nso",0,VLOOKUP($A2770,'Class-9'!$B$9:$EX$108,17,0)))</f>
        <v>0</v>
      </c>
      <c r="L2785" s="493">
        <f>IF($J2773="Nso",0,VLOOKUP($A2770,'Class-9'!$B$9:$EX$108,18,0))</f>
        <v>0</v>
      </c>
      <c r="M2785" s="494">
        <f>K2785+L2785</f>
        <v>0</v>
      </c>
      <c r="N2785" s="493">
        <f>G2785+J2785+M2785</f>
        <v>0</v>
      </c>
      <c r="O2785" s="495" t="str">
        <f>IF($J2773="TC",0,IF($J2773="Nso",0,VLOOKUP($A2770,'Class-9'!$B$9:$EX$108,24,0)))</f>
        <v/>
      </c>
    </row>
    <row r="2786" spans="1:15" ht="42.75" customHeight="1">
      <c r="A2786" s="1084"/>
      <c r="B2786" s="60" t="s">
        <v>79</v>
      </c>
      <c r="C2786" s="1143" t="str">
        <f>'Class-9'!$Z$3</f>
        <v>ENGLISH</v>
      </c>
      <c r="D2786" s="1144"/>
      <c r="E2786" s="493">
        <f>IF($J2773="TC",0,IF($J2773="Nso",0,VLOOKUP($A2770,'Class-9'!$B$9:$EX$108,25,0)))</f>
        <v>0</v>
      </c>
      <c r="F2786" s="493">
        <f>IF($J2773="TC",0,IF($J2773="Nso",0,VLOOKUP($A2770,'Class-9'!$B$9:$EX$108,26,0)))</f>
        <v>0</v>
      </c>
      <c r="G2786" s="496">
        <f t="shared" ref="G2786:G2790" si="284">E2786+F2786</f>
        <v>0</v>
      </c>
      <c r="H2786" s="497">
        <f>IF($J2773="TC",0,IF($J2773="Nso",0,VLOOKUP($A2770,'Class-9'!$B$9:$EX$108,28,0)))</f>
        <v>0</v>
      </c>
      <c r="I2786" s="493">
        <f>IF($J2773="TC",0,IF($J2773="Nso",0,VLOOKUP($A2770,'Class-9'!$B$9:$EX$108,29,0)))</f>
        <v>0</v>
      </c>
      <c r="J2786" s="496">
        <f t="shared" ref="J2786:J2790" si="285">H2786+I2786</f>
        <v>0</v>
      </c>
      <c r="K2786" s="493">
        <f>IF($J2773="TC",0,IF($J2773="Nso",0,VLOOKUP($A2770,'Class-9'!$B$9:$EX$108,31,0)))</f>
        <v>0</v>
      </c>
      <c r="L2786" s="493">
        <f>IF($J2773="Nso",0,VLOOKUP($A2770,'Class-9'!$B$9:$EX$108,32,0))</f>
        <v>0</v>
      </c>
      <c r="M2786" s="496">
        <f t="shared" ref="M2786:M2790" si="286">K2786+L2786</f>
        <v>0</v>
      </c>
      <c r="N2786" s="493">
        <f t="shared" ref="N2786:N2790" si="287">G2786+J2786+M2786</f>
        <v>0</v>
      </c>
      <c r="O2786" s="495" t="str">
        <f>IF($J2773="TC",0,IF($J2773="Nso",0,VLOOKUP($A2770,'Class-9'!$B$9:$EX$108,38,0)))</f>
        <v/>
      </c>
    </row>
    <row r="2787" spans="1:15" ht="42.75" customHeight="1">
      <c r="A2787" s="1084"/>
      <c r="B2787" s="60" t="s">
        <v>79</v>
      </c>
      <c r="C2787" s="1143" t="str">
        <f>'Class-9'!$AN$3</f>
        <v>SANSKRIT</v>
      </c>
      <c r="D2787" s="1144"/>
      <c r="E2787" s="493">
        <f>IF($J2773="TC",0,IF($J2773="Nso",0,VLOOKUP($A2770,'Class-9'!$B$9:$EX$108,39,0)))</f>
        <v>0</v>
      </c>
      <c r="F2787" s="493">
        <f>IF($J2773="TC",0,IF($J2773="TC",0,IF($J2773="Nso",0,VLOOKUP($A2770,'Class-9'!$B$9:$EX$108,40,0))))</f>
        <v>0</v>
      </c>
      <c r="G2787" s="496">
        <f t="shared" si="284"/>
        <v>0</v>
      </c>
      <c r="H2787" s="497">
        <f>IF($J2773="TC",0,IF($J2773="Nso",0,VLOOKUP($A2770,'Class-9'!$B$9:$EX$108,42,0)))</f>
        <v>0</v>
      </c>
      <c r="I2787" s="493">
        <f>IF($J2773="TC",0,IF($J2773="Nso",0,VLOOKUP($A2770,'Class-9'!$B$9:$EX$108,43,0)))</f>
        <v>0</v>
      </c>
      <c r="J2787" s="496">
        <f t="shared" si="285"/>
        <v>0</v>
      </c>
      <c r="K2787" s="493">
        <f>IF($J2773="TC",0,IF($J2773="Nso",0,VLOOKUP($A2770,'Class-9'!$B$9:$EX$108,45,0)))</f>
        <v>0</v>
      </c>
      <c r="L2787" s="493">
        <f>IF($J2773="Nso",0,VLOOKUP($A2770,'Class-9'!$B$9:$EX$108,46,0))</f>
        <v>0</v>
      </c>
      <c r="M2787" s="496">
        <f t="shared" si="286"/>
        <v>0</v>
      </c>
      <c r="N2787" s="493">
        <f t="shared" si="287"/>
        <v>0</v>
      </c>
      <c r="O2787" s="495" t="str">
        <f>IF($J2773="TC",0,IF($J2773="Nso",0,VLOOKUP($A2770,'Class-9'!$B$9:$EX$108,52,0)))</f>
        <v/>
      </c>
    </row>
    <row r="2788" spans="1:15" ht="42.75" customHeight="1">
      <c r="A2788" s="1084"/>
      <c r="B2788" s="60" t="s">
        <v>79</v>
      </c>
      <c r="C2788" s="1143" t="str">
        <f>'Class-9'!$BB$3</f>
        <v>SCIENCE</v>
      </c>
      <c r="D2788" s="1144"/>
      <c r="E2788" s="493">
        <f>IF($J2773="TC",0,IF($J2773="Nso",0,VLOOKUP($A2770,'Class-9'!$B$9:$EX$108,53,0)))</f>
        <v>0</v>
      </c>
      <c r="F2788" s="493">
        <f>IF($J2773="TC",0,IF($J2773="Nso",0,VLOOKUP($A2770,'Class-9'!$B$9:$EX$108,54,0)))</f>
        <v>0</v>
      </c>
      <c r="G2788" s="496">
        <f t="shared" si="284"/>
        <v>0</v>
      </c>
      <c r="H2788" s="497">
        <f>IF($J2773="TC",0,IF($J2773="Nso",0,VLOOKUP($A2770,'Class-9'!$B$9:$EX$108,56,0)))</f>
        <v>0</v>
      </c>
      <c r="I2788" s="493">
        <f>IF($J2773="TC",0,IF($J2773="Nso",0,VLOOKUP($A2770,'Class-9'!$B$9:$EX$108,57,0)))</f>
        <v>0</v>
      </c>
      <c r="J2788" s="496">
        <f t="shared" si="285"/>
        <v>0</v>
      </c>
      <c r="K2788" s="493">
        <f>IF($J2773="TC",0,IF($J2773="Nso",0,VLOOKUP($A2770,'Class-9'!$B$9:$EX$108,59,0)))</f>
        <v>0</v>
      </c>
      <c r="L2788" s="493">
        <f>IF($J2773="Nso",0,VLOOKUP($A2770,'Class-9'!$B$9:$EX$108,60,0))</f>
        <v>0</v>
      </c>
      <c r="M2788" s="496">
        <f t="shared" si="286"/>
        <v>0</v>
      </c>
      <c r="N2788" s="493">
        <f t="shared" si="287"/>
        <v>0</v>
      </c>
      <c r="O2788" s="495" t="str">
        <f>IF($J2773="TC",0,IF($J2773="Nso",0,VLOOKUP($A2770,'Class-9'!$B$9:$EX$108,66,0)))</f>
        <v/>
      </c>
    </row>
    <row r="2789" spans="1:15" ht="42.75" customHeight="1">
      <c r="A2789" s="1084"/>
      <c r="B2789" s="60" t="s">
        <v>79</v>
      </c>
      <c r="C2789" s="1143" t="str">
        <f>'Class-9'!$BP$3</f>
        <v>MATHEMATICS</v>
      </c>
      <c r="D2789" s="1144"/>
      <c r="E2789" s="493">
        <f>IF($J2773="TC",0,IF($J2773="Nso",0,VLOOKUP($A2770,'Class-9'!$B$9:$EX$108,67,0)))</f>
        <v>0</v>
      </c>
      <c r="F2789" s="493">
        <f>IF($J2773="TC",0,IF($J2773="Nso",0,VLOOKUP($A2770,'Class-9'!$B$9:$EX$108,68,0)))</f>
        <v>0</v>
      </c>
      <c r="G2789" s="496">
        <f t="shared" si="284"/>
        <v>0</v>
      </c>
      <c r="H2789" s="497">
        <f>IF($J2773="TC",0,IF($J2773="Nso",0,VLOOKUP($A2770,'Class-9'!$B$9:$EX$108,70,0)))</f>
        <v>0</v>
      </c>
      <c r="I2789" s="493">
        <f>IF($J2773="TC",0,IF($J2773="Nso",0,VLOOKUP($A2770,'Class-9'!$B$9:$EX$108,71,0)))</f>
        <v>0</v>
      </c>
      <c r="J2789" s="496">
        <f t="shared" si="285"/>
        <v>0</v>
      </c>
      <c r="K2789" s="493">
        <f>IF($J2773="TC",0,IF($J2773="Nso",0,VLOOKUP($A2770,'Class-9'!$B$9:$EX$108,73,0)))</f>
        <v>0</v>
      </c>
      <c r="L2789" s="493">
        <f>IF($J2773="Nso",0,VLOOKUP($A2770,'Class-9'!$B$9:$EX$108,74,0))</f>
        <v>0</v>
      </c>
      <c r="M2789" s="496">
        <f t="shared" si="286"/>
        <v>0</v>
      </c>
      <c r="N2789" s="493">
        <f t="shared" si="287"/>
        <v>0</v>
      </c>
      <c r="O2789" s="495" t="str">
        <f>IF($J2773="TC",0,IF($J2773="Nso",0,VLOOKUP($A2770,'Class-9'!$B$9:$EX$108,80,0)))</f>
        <v/>
      </c>
    </row>
    <row r="2790" spans="1:15" ht="42.75" customHeight="1" thickBot="1">
      <c r="A2790" s="1084"/>
      <c r="B2790" s="60" t="s">
        <v>79</v>
      </c>
      <c r="C2790" s="1117" t="str">
        <f>'Class-9'!$CD$3</f>
        <v>SOCIAL SCIENCE</v>
      </c>
      <c r="D2790" s="1118"/>
      <c r="E2790" s="493">
        <f>IF($J2773="TC",0,IF($J2773="Nso",0,VLOOKUP($A2770,'Class-9'!$B$9:$EX$108,81,0)))</f>
        <v>0</v>
      </c>
      <c r="F2790" s="493">
        <f>IF($J2773="TC",0,IF($J2773="Nso",0,VLOOKUP($A2770,'Class-9'!$B$9:$EX$108,82,0)))</f>
        <v>0</v>
      </c>
      <c r="G2790" s="498">
        <f t="shared" si="284"/>
        <v>0</v>
      </c>
      <c r="H2790" s="499">
        <f>IF($J2773="TC",0,IF($J2773="Nso",0,VLOOKUP($A2770,'Class-9'!$B$9:$EX$108,84,0)))</f>
        <v>0</v>
      </c>
      <c r="I2790" s="493">
        <f>IF($J2773="TC",0,IF($J2773="Nso",0,VLOOKUP($A2770,'Class-9'!$B$9:$EX$108,85,0)))</f>
        <v>0</v>
      </c>
      <c r="J2790" s="498">
        <f t="shared" si="285"/>
        <v>0</v>
      </c>
      <c r="K2790" s="493">
        <f>IF($J2773="TC",0,IF($J2773="Nso",0,VLOOKUP($A2770,'Class-9'!$B$9:$EX$108,87,0)))</f>
        <v>0</v>
      </c>
      <c r="L2790" s="493">
        <f>IF($J2773="Nso",0,VLOOKUP($A2770,'Class-9'!$B$9:$EX$108,88,0))</f>
        <v>0</v>
      </c>
      <c r="M2790" s="498">
        <f t="shared" si="286"/>
        <v>0</v>
      </c>
      <c r="N2790" s="493">
        <f t="shared" si="287"/>
        <v>0</v>
      </c>
      <c r="O2790" s="495" t="str">
        <f>IF($J2773="TC",0,IF($J2773="Nso",0,VLOOKUP($A2770,'Class-9'!$B$9:$EX$108,94,0)))</f>
        <v/>
      </c>
    </row>
    <row r="2791" spans="1:15" ht="36" customHeight="1">
      <c r="A2791" s="1084"/>
      <c r="B2791" s="60" t="s">
        <v>79</v>
      </c>
      <c r="C2791" s="1119" t="s">
        <v>92</v>
      </c>
      <c r="D2791" s="1120"/>
      <c r="E2791" s="1121"/>
      <c r="F2791" s="1125" t="s">
        <v>93</v>
      </c>
      <c r="G2791" s="1126"/>
      <c r="H2791" s="1127" t="s">
        <v>94</v>
      </c>
      <c r="I2791" s="1128"/>
      <c r="J2791" s="1129" t="s">
        <v>47</v>
      </c>
      <c r="K2791" s="1130"/>
      <c r="L2791" s="350" t="s">
        <v>114</v>
      </c>
      <c r="M2791" s="1131" t="s">
        <v>45</v>
      </c>
      <c r="N2791" s="1132"/>
      <c r="O2791" s="61" t="s">
        <v>49</v>
      </c>
    </row>
    <row r="2792" spans="1:15" ht="36" customHeight="1" thickBot="1">
      <c r="A2792" s="1084"/>
      <c r="B2792" s="60" t="s">
        <v>79</v>
      </c>
      <c r="C2792" s="1122"/>
      <c r="D2792" s="1123"/>
      <c r="E2792" s="1124"/>
      <c r="F2792" s="1133">
        <f>IF($J2773="TC",0,IF($J2773="Nso",0,VLOOKUP($A2770,'Class-9'!$B$9:$EX$108,146,0)))</f>
        <v>0</v>
      </c>
      <c r="G2792" s="1134"/>
      <c r="H2792" s="1133">
        <f>IF($J2773="TC",0,IF($J2773="Nso",0,VLOOKUP($A2770,'Class-9'!$B$9:$EX$108,147,0)))</f>
        <v>0</v>
      </c>
      <c r="I2792" s="1134"/>
      <c r="J2792" s="1135">
        <f>IF($J2773="TC",0,IF($J2773="Nso",0,VLOOKUP($A2770,'Class-9'!$B$9:$EX$108,148,0)))</f>
        <v>0</v>
      </c>
      <c r="K2792" s="1136"/>
      <c r="L2792" s="349" t="str">
        <f>IF($J2773="TC",0,IF($J2773="Nso",0,VLOOKUP($A2770,'Class-9'!$B$9:$EX$108,149,0)))</f>
        <v/>
      </c>
      <c r="M2792" s="1137" t="str">
        <f>IF($J2773="TC","TC",IF($J2773="Nso","NSO",VLOOKUP($A2770,'Class-9'!$B$9:$EX$108,150,0)))</f>
        <v/>
      </c>
      <c r="N2792" s="1138"/>
      <c r="O2792" s="123" t="str">
        <f>IF($J2773="Nso",0,VLOOKUP($A2770,'Class-9'!$B$9:$EX$108,152,0))</f>
        <v/>
      </c>
    </row>
    <row r="2793" spans="1:15" ht="36" customHeight="1">
      <c r="A2793" s="1084"/>
      <c r="B2793" s="60" t="s">
        <v>79</v>
      </c>
      <c r="C2793" s="1186" t="s">
        <v>65</v>
      </c>
      <c r="D2793" s="1187"/>
      <c r="E2793" s="1187"/>
      <c r="F2793" s="1187"/>
      <c r="G2793" s="1187"/>
      <c r="H2793" s="1188"/>
      <c r="I2793" s="1189" t="s">
        <v>66</v>
      </c>
      <c r="J2793" s="1190"/>
      <c r="K2793" s="1190"/>
      <c r="L2793" s="124">
        <f>VLOOKUP($A2770,'Class-9'!$B$9:$EX$108,143,0)</f>
        <v>0</v>
      </c>
      <c r="M2793" s="1191" t="s">
        <v>126</v>
      </c>
      <c r="N2793" s="1192"/>
      <c r="O2793" s="1193"/>
    </row>
    <row r="2794" spans="1:15" ht="36" customHeight="1" thickBot="1">
      <c r="A2794" s="1084"/>
      <c r="B2794" s="60" t="s">
        <v>79</v>
      </c>
      <c r="C2794" s="1194" t="s">
        <v>60</v>
      </c>
      <c r="D2794" s="1195"/>
      <c r="E2794" s="1195"/>
      <c r="F2794" s="1196" t="s">
        <v>197</v>
      </c>
      <c r="G2794" s="1196"/>
      <c r="H2794" s="351" t="s">
        <v>53</v>
      </c>
      <c r="I2794" s="1197" t="s">
        <v>67</v>
      </c>
      <c r="J2794" s="1198"/>
      <c r="K2794" s="1198"/>
      <c r="L2794" s="174">
        <f>VLOOKUP($A2770,'Class-9'!$B$9:$EX$108,144,0)</f>
        <v>0</v>
      </c>
      <c r="M2794" s="1199" t="str">
        <f>IF($J2773="TC",0,IF($J2773="Nso",0,VLOOKUP($A2770,'Class-9'!$B$9:$EX$108,145,0)))</f>
        <v/>
      </c>
      <c r="N2794" s="1200"/>
      <c r="O2794" s="1201"/>
    </row>
    <row r="2795" spans="1:15" ht="36" customHeight="1">
      <c r="A2795" s="1084"/>
      <c r="B2795" s="60" t="s">
        <v>79</v>
      </c>
      <c r="C2795" s="1194"/>
      <c r="D2795" s="1195"/>
      <c r="E2795" s="1195"/>
      <c r="F2795" s="1196"/>
      <c r="G2795" s="1196"/>
      <c r="H2795" s="490" t="s">
        <v>203</v>
      </c>
      <c r="I2795" s="1202" t="s">
        <v>68</v>
      </c>
      <c r="J2795" s="1203"/>
      <c r="K2795" s="1203"/>
      <c r="L2795" s="1204">
        <f>IF($J2773="TC","Transferred",IF($J2773="Nso","NameSeparated",VLOOKUP($A2770,'Class-9'!$B$9:$EX$108,153,0)))</f>
        <v>0</v>
      </c>
      <c r="M2795" s="1204"/>
      <c r="N2795" s="1204"/>
      <c r="O2795" s="1205"/>
    </row>
    <row r="2796" spans="1:15" s="489" customFormat="1" ht="28.5" customHeight="1">
      <c r="A2796" s="1084"/>
      <c r="B2796" s="488" t="s">
        <v>79</v>
      </c>
      <c r="C2796" s="1242" t="str">
        <f>'Class-9'!$CR$3</f>
        <v>Foundation Of Information Tech.</v>
      </c>
      <c r="D2796" s="1243"/>
      <c r="E2796" s="1244"/>
      <c r="F2796" s="1245" t="str">
        <f>IF($J2773="TC",0,IF($J2773="Nso",0,VLOOKUP($A2770,'Class-9'!$B$9:$GA$108,170,0)))</f>
        <v>0/200</v>
      </c>
      <c r="G2796" s="1245"/>
      <c r="H2796" s="491">
        <f>IF($J2773="TC",0,IF($J2773="Nso",0,VLOOKUP($A2770,'Class-9'!$B$9:$GA$108,106,0)))</f>
        <v>0</v>
      </c>
      <c r="I2796" s="1170" t="s">
        <v>81</v>
      </c>
      <c r="J2796" s="1171"/>
      <c r="K2796" s="1171"/>
      <c r="L2796" s="1172">
        <f>'Class-9'!$T$2</f>
        <v>44676</v>
      </c>
      <c r="M2796" s="1173"/>
      <c r="N2796" s="1173"/>
      <c r="O2796" s="1174"/>
    </row>
    <row r="2797" spans="1:15" s="489" customFormat="1" ht="28.5" customHeight="1">
      <c r="A2797" s="1084"/>
      <c r="B2797" s="488" t="s">
        <v>79</v>
      </c>
      <c r="C2797" s="1175" t="str">
        <f>'Class-9'!$DD$3</f>
        <v>Health &amp; Phy. Edu.</v>
      </c>
      <c r="D2797" s="1169"/>
      <c r="E2797" s="1169"/>
      <c r="F2797" s="1263" t="str">
        <f>IF($J2773="TC",0,IF($J2773="Nso",0,VLOOKUP($A2770,'Class-9'!$B$9:$GA$108,174,0)))</f>
        <v>0/200</v>
      </c>
      <c r="G2797" s="1264"/>
      <c r="H2797" s="491">
        <f>IF($J2773="TC",0,IF($J2773="Nso",0,VLOOKUP($A2770,'Class-9'!$B$9:$GA$108,118,0)))</f>
        <v>0</v>
      </c>
      <c r="I2797" s="1178"/>
      <c r="J2797" s="1179"/>
      <c r="K2797" s="1179"/>
      <c r="L2797" s="1179"/>
      <c r="M2797" s="1179"/>
      <c r="N2797" s="1179"/>
      <c r="O2797" s="1180"/>
    </row>
    <row r="2798" spans="1:15" s="489" customFormat="1" ht="28.5" customHeight="1">
      <c r="A2798" s="1084"/>
      <c r="B2798" s="488" t="s">
        <v>79</v>
      </c>
      <c r="C2798" s="1184" t="str">
        <f>'Class-9'!$DP$3</f>
        <v>S.U.P.W.</v>
      </c>
      <c r="D2798" s="1185"/>
      <c r="E2798" s="1185"/>
      <c r="F2798" s="1263" t="str">
        <f>IF($J2773="TC",0,IF($J2773="Nso",0,VLOOKUP($A2770,'Class-9'!$B$9:$GA$108,178,0)))</f>
        <v>0/100</v>
      </c>
      <c r="G2798" s="1264"/>
      <c r="H2798" s="491">
        <f>IF($J2773="TC",0,IF($J2773="Nso",0,VLOOKUP($A2770,'Class-9'!$B$9:$GA$108,124,0)))</f>
        <v>0</v>
      </c>
      <c r="I2798" s="1181"/>
      <c r="J2798" s="1182"/>
      <c r="K2798" s="1182"/>
      <c r="L2798" s="1182"/>
      <c r="M2798" s="1182"/>
      <c r="N2798" s="1182"/>
      <c r="O2798" s="1183"/>
    </row>
    <row r="2799" spans="1:15" s="489" customFormat="1" ht="28.5" customHeight="1">
      <c r="A2799" s="1084"/>
      <c r="B2799" s="488"/>
      <c r="C2799" s="1184" t="str">
        <f>'Class-9'!$DV$3</f>
        <v>ART EDUCATION</v>
      </c>
      <c r="D2799" s="1185"/>
      <c r="E2799" s="1185"/>
      <c r="F2799" s="1263" t="str">
        <f>IF($J2772="TC",0,IF($J2772="Nso",0,VLOOKUP($A2770,'Class-9'!$B$9:$GA$108,182,0)))</f>
        <v>0/100</v>
      </c>
      <c r="G2799" s="1264"/>
      <c r="H2799" s="491">
        <f>IF($J2772="TC",0,IF($J2772="Nso",0,VLOOKUP($A2770,'Class-9'!$B$9:$GA$108,130,0)))</f>
        <v>0</v>
      </c>
      <c r="I2799" s="1237" t="s">
        <v>95</v>
      </c>
      <c r="J2799" s="1221"/>
      <c r="K2799" s="1221"/>
      <c r="L2799" s="1221"/>
      <c r="M2799" s="1221"/>
      <c r="N2799" s="1221"/>
      <c r="O2799" s="1222"/>
    </row>
    <row r="2800" spans="1:15" s="489" customFormat="1" ht="28.5" customHeight="1" thickBot="1">
      <c r="A2800" s="1084"/>
      <c r="B2800" s="488" t="s">
        <v>79</v>
      </c>
      <c r="C2800" s="1238" t="str">
        <f>'Class-9'!$EB$3</f>
        <v>H &amp; C RAJ</v>
      </c>
      <c r="D2800" s="1239"/>
      <c r="E2800" s="1239"/>
      <c r="F2800" s="1251" t="str">
        <f>IF($J2773="TC",0,IF($J2773="Nso",0,VLOOKUP($A2770,'Class-9'!$B$9:$GZ$108,186,0)))</f>
        <v>0/200</v>
      </c>
      <c r="G2800" s="1252"/>
      <c r="H2800" s="492">
        <f>IF($J2773="TC",0,IF($J2773="Nso",0,VLOOKUP($A2770,'Class-9'!$B$9:$GAZ$108,142,0)))</f>
        <v>0</v>
      </c>
      <c r="I2800" s="1237" t="s">
        <v>74</v>
      </c>
      <c r="J2800" s="1221"/>
      <c r="K2800" s="1221"/>
      <c r="L2800" s="1221"/>
      <c r="M2800" s="1221"/>
      <c r="N2800" s="1221"/>
      <c r="O2800" s="1222"/>
    </row>
    <row r="2801" spans="1:16" ht="28.5" customHeight="1">
      <c r="A2801" s="1084"/>
      <c r="B2801" s="49" t="s">
        <v>79</v>
      </c>
      <c r="C2801" s="1209" t="s">
        <v>205</v>
      </c>
      <c r="D2801" s="1210"/>
      <c r="E2801" s="1211"/>
      <c r="F2801" s="1253" t="s">
        <v>206</v>
      </c>
      <c r="G2801" s="1254"/>
      <c r="H2801" s="500" t="s">
        <v>34</v>
      </c>
      <c r="I2801" s="1220" t="s">
        <v>75</v>
      </c>
      <c r="J2801" s="1221"/>
      <c r="K2801" s="1221"/>
      <c r="L2801" s="1221"/>
      <c r="M2801" s="1221"/>
      <c r="N2801" s="1221"/>
      <c r="O2801" s="1222"/>
    </row>
    <row r="2802" spans="1:16" ht="28.5" customHeight="1">
      <c r="A2802" s="1084"/>
      <c r="B2802" s="49" t="s">
        <v>79</v>
      </c>
      <c r="C2802" s="1212"/>
      <c r="D2802" s="1213"/>
      <c r="E2802" s="1214"/>
      <c r="F2802" s="1246" t="s">
        <v>207</v>
      </c>
      <c r="G2802" s="1247"/>
      <c r="H2802" s="501" t="s">
        <v>204</v>
      </c>
      <c r="I2802" s="1225" t="s">
        <v>76</v>
      </c>
      <c r="J2802" s="1226"/>
      <c r="K2802" s="1226"/>
      <c r="L2802" s="1226"/>
      <c r="M2802" s="1226"/>
      <c r="N2802" s="1226"/>
      <c r="O2802" s="1227"/>
    </row>
    <row r="2803" spans="1:16" ht="28.5" customHeight="1">
      <c r="A2803" s="1084"/>
      <c r="B2803" s="49" t="s">
        <v>79</v>
      </c>
      <c r="C2803" s="1212"/>
      <c r="D2803" s="1213"/>
      <c r="E2803" s="1214"/>
      <c r="F2803" s="1246" t="s">
        <v>211</v>
      </c>
      <c r="G2803" s="1247"/>
      <c r="H2803" s="501" t="s">
        <v>69</v>
      </c>
      <c r="I2803" s="1228"/>
      <c r="J2803" s="1229"/>
      <c r="K2803" s="1229"/>
      <c r="L2803" s="1229"/>
      <c r="M2803" s="1229"/>
      <c r="N2803" s="1229"/>
      <c r="O2803" s="1230"/>
    </row>
    <row r="2804" spans="1:16" ht="28.5" customHeight="1">
      <c r="A2804" s="1084"/>
      <c r="B2804" s="49" t="s">
        <v>79</v>
      </c>
      <c r="C2804" s="1212"/>
      <c r="D2804" s="1213"/>
      <c r="E2804" s="1214"/>
      <c r="F2804" s="1246" t="s">
        <v>212</v>
      </c>
      <c r="G2804" s="1247"/>
      <c r="H2804" s="501" t="s">
        <v>70</v>
      </c>
      <c r="I2804" s="1228"/>
      <c r="J2804" s="1229"/>
      <c r="K2804" s="1229"/>
      <c r="L2804" s="1229"/>
      <c r="M2804" s="1229"/>
      <c r="N2804" s="1229"/>
      <c r="O2804" s="1230"/>
    </row>
    <row r="2805" spans="1:16" ht="28.5" customHeight="1">
      <c r="A2805" s="1084"/>
      <c r="B2805" s="49" t="s">
        <v>79</v>
      </c>
      <c r="C2805" s="1212"/>
      <c r="D2805" s="1213"/>
      <c r="E2805" s="1214"/>
      <c r="F2805" s="1246" t="s">
        <v>125</v>
      </c>
      <c r="G2805" s="1247"/>
      <c r="H2805" s="501" t="s">
        <v>72</v>
      </c>
      <c r="I2805" s="1231" t="s">
        <v>96</v>
      </c>
      <c r="J2805" s="1232"/>
      <c r="K2805" s="1232"/>
      <c r="L2805" s="1232"/>
      <c r="M2805" s="1232"/>
      <c r="N2805" s="1232"/>
      <c r="O2805" s="1233"/>
    </row>
    <row r="2806" spans="1:16" ht="28.5" customHeight="1" thickBot="1">
      <c r="A2806" s="1084"/>
      <c r="B2806" s="62" t="s">
        <v>79</v>
      </c>
      <c r="C2806" s="1215"/>
      <c r="D2806" s="1216"/>
      <c r="E2806" s="1217"/>
      <c r="F2806" s="1248" t="s">
        <v>208</v>
      </c>
      <c r="G2806" s="1249"/>
      <c r="H2806" s="502" t="s">
        <v>71</v>
      </c>
      <c r="I2806" s="1234"/>
      <c r="J2806" s="1235"/>
      <c r="K2806" s="1235"/>
      <c r="L2806" s="1235"/>
      <c r="M2806" s="1235"/>
      <c r="N2806" s="1235"/>
      <c r="O2806" s="1236"/>
    </row>
    <row r="2807" spans="1:16" ht="117.75" customHeight="1" thickTop="1">
      <c r="A2807" s="1250"/>
      <c r="B2807" s="1250"/>
      <c r="C2807" s="1250"/>
      <c r="D2807" s="1250"/>
      <c r="E2807" s="1250"/>
      <c r="F2807" s="1250"/>
      <c r="G2807" s="1250"/>
      <c r="H2807" s="1250"/>
      <c r="I2807" s="1250"/>
      <c r="J2807" s="1250"/>
      <c r="K2807" s="1250"/>
      <c r="L2807" s="1250"/>
      <c r="M2807" s="1250"/>
      <c r="N2807" s="1250"/>
      <c r="O2807" s="1250"/>
    </row>
    <row r="2808" spans="1:16">
      <c r="B2808" s="505"/>
      <c r="C2808" s="506"/>
      <c r="D2808" s="506"/>
      <c r="E2808" s="506"/>
      <c r="F2808" s="506"/>
      <c r="G2808" s="506"/>
      <c r="H2808" s="506"/>
      <c r="I2808" s="506"/>
      <c r="J2808" s="506"/>
      <c r="K2808" s="506"/>
      <c r="L2808" s="506"/>
      <c r="M2808" s="506"/>
      <c r="N2808" s="506"/>
      <c r="O2808" s="506"/>
    </row>
    <row r="2809" spans="1:16" ht="24.75" customHeight="1" thickBot="1">
      <c r="A2809" s="504">
        <f>A2770+1</f>
        <v>73</v>
      </c>
      <c r="B2809" s="1083" t="s">
        <v>56</v>
      </c>
      <c r="C2809" s="1083"/>
      <c r="D2809" s="1083"/>
      <c r="E2809" s="1083"/>
      <c r="F2809" s="1083"/>
      <c r="G2809" s="1083"/>
      <c r="H2809" s="1083"/>
      <c r="I2809" s="1083"/>
      <c r="J2809" s="1083"/>
      <c r="K2809" s="1083"/>
      <c r="L2809" s="1083"/>
      <c r="M2809" s="1083"/>
      <c r="N2809" s="1083"/>
      <c r="O2809" s="1083"/>
    </row>
    <row r="2810" spans="1:16" ht="68.25" customHeight="1" thickTop="1">
      <c r="A2810" s="1084"/>
      <c r="B2810" s="1085"/>
      <c r="C2810" s="1086"/>
      <c r="D2810" s="1089" t="str">
        <f>Master!$E$8</f>
        <v>Govt. Sr. Secondary School Raimalwada</v>
      </c>
      <c r="E2810" s="1090"/>
      <c r="F2810" s="1090"/>
      <c r="G2810" s="1090"/>
      <c r="H2810" s="1090"/>
      <c r="I2810" s="1090"/>
      <c r="J2810" s="1090"/>
      <c r="K2810" s="1090"/>
      <c r="L2810" s="1090"/>
      <c r="M2810" s="1090"/>
      <c r="N2810" s="1090"/>
      <c r="O2810" s="1091"/>
    </row>
    <row r="2811" spans="1:16" ht="36" customHeight="1" thickBot="1">
      <c r="A2811" s="1084"/>
      <c r="B2811" s="1087"/>
      <c r="C2811" s="1088"/>
      <c r="D2811" s="1092" t="str">
        <f>Master!$E$11</f>
        <v>P.S.-Bapini (Jodhpur)</v>
      </c>
      <c r="E2811" s="1093"/>
      <c r="F2811" s="1093"/>
      <c r="G2811" s="1093"/>
      <c r="H2811" s="1093"/>
      <c r="I2811" s="1093"/>
      <c r="J2811" s="1093"/>
      <c r="K2811" s="1093"/>
      <c r="L2811" s="1093"/>
      <c r="M2811" s="1093"/>
      <c r="N2811" s="1093"/>
      <c r="O2811" s="1094"/>
    </row>
    <row r="2812" spans="1:16" ht="36" customHeight="1">
      <c r="A2812" s="1084"/>
      <c r="B2812" s="352"/>
      <c r="C2812" s="1095" t="s">
        <v>188</v>
      </c>
      <c r="D2812" s="1096"/>
      <c r="E2812" s="1096"/>
      <c r="F2812" s="1096"/>
      <c r="G2812" s="1097"/>
      <c r="H2812" s="1104" t="s">
        <v>161</v>
      </c>
      <c r="I2812" s="1104"/>
      <c r="J2812" s="1107">
        <f>VLOOKUP($A2809,'Class-9'!$B$9:$K$108,6)</f>
        <v>0</v>
      </c>
      <c r="K2812" s="1108"/>
      <c r="L2812" s="1113" t="s">
        <v>77</v>
      </c>
      <c r="M2812" s="1114"/>
      <c r="N2812" s="1115" t="str">
        <f>Master!$E$14</f>
        <v>08151106901</v>
      </c>
      <c r="O2812" s="1116"/>
    </row>
    <row r="2813" spans="1:16" ht="36" customHeight="1">
      <c r="A2813" s="1084"/>
      <c r="B2813" s="47"/>
      <c r="C2813" s="1098"/>
      <c r="D2813" s="1099"/>
      <c r="E2813" s="1099"/>
      <c r="F2813" s="1099"/>
      <c r="G2813" s="1100"/>
      <c r="H2813" s="1105"/>
      <c r="I2813" s="1105"/>
      <c r="J2813" s="1109"/>
      <c r="K2813" s="1110"/>
      <c r="L2813" s="1071" t="s">
        <v>73</v>
      </c>
      <c r="M2813" s="1072"/>
      <c r="N2813" s="1072"/>
      <c r="O2813" s="1073"/>
      <c r="P2813" s="165" t="s">
        <v>196</v>
      </c>
    </row>
    <row r="2814" spans="1:16" ht="36" customHeight="1" thickBot="1">
      <c r="A2814" s="1084"/>
      <c r="B2814" s="47"/>
      <c r="C2814" s="1101"/>
      <c r="D2814" s="1102"/>
      <c r="E2814" s="1102"/>
      <c r="F2814" s="1102"/>
      <c r="G2814" s="1103"/>
      <c r="H2814" s="1106"/>
      <c r="I2814" s="1106"/>
      <c r="J2814" s="1111"/>
      <c r="K2814" s="1112"/>
      <c r="L2814" s="1074" t="s">
        <v>57</v>
      </c>
      <c r="M2814" s="1075"/>
      <c r="N2814" s="1076" t="str">
        <f>Master!$E$6</f>
        <v>2021-22</v>
      </c>
      <c r="O2814" s="1077"/>
    </row>
    <row r="2815" spans="1:16" ht="42.75" customHeight="1">
      <c r="A2815" s="1084"/>
      <c r="B2815" s="49" t="s">
        <v>79</v>
      </c>
      <c r="C2815" s="1255" t="s">
        <v>22</v>
      </c>
      <c r="D2815" s="1256"/>
      <c r="E2815" s="1256"/>
      <c r="F2815" s="1257"/>
      <c r="G2815" s="485" t="s">
        <v>186</v>
      </c>
      <c r="H2815" s="1258">
        <f>VLOOKUP($A2809,'Class-9'!$B$9:$EX$108,4,0)</f>
        <v>0</v>
      </c>
      <c r="I2815" s="1258"/>
      <c r="J2815" s="1258"/>
      <c r="K2815" s="1258"/>
      <c r="L2815" s="1258"/>
      <c r="M2815" s="1258"/>
      <c r="N2815" s="1258"/>
      <c r="O2815" s="1259"/>
    </row>
    <row r="2816" spans="1:16" ht="42.75" customHeight="1">
      <c r="A2816" s="1084"/>
      <c r="B2816" s="49" t="s">
        <v>79</v>
      </c>
      <c r="C2816" s="1260" t="s">
        <v>24</v>
      </c>
      <c r="D2816" s="1261"/>
      <c r="E2816" s="1261"/>
      <c r="F2816" s="1262"/>
      <c r="G2816" s="486" t="s">
        <v>186</v>
      </c>
      <c r="H2816" s="1265">
        <f>VLOOKUP($A2809,'Class-9'!$B$9:$EX$108,7,0)</f>
        <v>0</v>
      </c>
      <c r="I2816" s="1265"/>
      <c r="J2816" s="1265"/>
      <c r="K2816" s="1265"/>
      <c r="L2816" s="1265"/>
      <c r="M2816" s="1265"/>
      <c r="N2816" s="1265"/>
      <c r="O2816" s="1266"/>
    </row>
    <row r="2817" spans="1:15" ht="42.75" customHeight="1">
      <c r="A2817" s="1084"/>
      <c r="B2817" s="49" t="s">
        <v>79</v>
      </c>
      <c r="C2817" s="1260" t="s">
        <v>25</v>
      </c>
      <c r="D2817" s="1261"/>
      <c r="E2817" s="1261"/>
      <c r="F2817" s="1262"/>
      <c r="G2817" s="486" t="s">
        <v>186</v>
      </c>
      <c r="H2817" s="1265">
        <f>VLOOKUP($A2809,'Class-9'!$B$9:$EX$108,8,0)</f>
        <v>0</v>
      </c>
      <c r="I2817" s="1265"/>
      <c r="J2817" s="1265"/>
      <c r="K2817" s="1265"/>
      <c r="L2817" s="1265"/>
      <c r="M2817" s="1265"/>
      <c r="N2817" s="1265"/>
      <c r="O2817" s="1266"/>
    </row>
    <row r="2818" spans="1:15" ht="42.75" customHeight="1">
      <c r="A2818" s="1084"/>
      <c r="B2818" s="49" t="s">
        <v>79</v>
      </c>
      <c r="C2818" s="1260" t="s">
        <v>58</v>
      </c>
      <c r="D2818" s="1261"/>
      <c r="E2818" s="1261"/>
      <c r="F2818" s="1262"/>
      <c r="G2818" s="486" t="s">
        <v>186</v>
      </c>
      <c r="H2818" s="1265">
        <f>VLOOKUP($A2809,'Class-9'!$B$9:$EX$108,9,0)</f>
        <v>0</v>
      </c>
      <c r="I2818" s="1265"/>
      <c r="J2818" s="1265"/>
      <c r="K2818" s="1265"/>
      <c r="L2818" s="1265"/>
      <c r="M2818" s="1265"/>
      <c r="N2818" s="1265"/>
      <c r="O2818" s="1266"/>
    </row>
    <row r="2819" spans="1:15" ht="42.75" customHeight="1">
      <c r="A2819" s="1084"/>
      <c r="B2819" s="49" t="s">
        <v>79</v>
      </c>
      <c r="C2819" s="1260" t="s">
        <v>59</v>
      </c>
      <c r="D2819" s="1261"/>
      <c r="E2819" s="1261"/>
      <c r="F2819" s="1262"/>
      <c r="G2819" s="486" t="s">
        <v>186</v>
      </c>
      <c r="H2819" s="1281" t="str">
        <f>CONCATENATE('Class-9'!$G$4,'Class-9'!$J$4)</f>
        <v>9(A)</v>
      </c>
      <c r="I2819" s="1265"/>
      <c r="J2819" s="1265"/>
      <c r="K2819" s="1265"/>
      <c r="L2819" s="1265"/>
      <c r="M2819" s="1265"/>
      <c r="N2819" s="1265"/>
      <c r="O2819" s="1266"/>
    </row>
    <row r="2820" spans="1:15" ht="42.75" customHeight="1" thickBot="1">
      <c r="A2820" s="1084"/>
      <c r="B2820" s="49" t="s">
        <v>79</v>
      </c>
      <c r="C2820" s="1282" t="s">
        <v>27</v>
      </c>
      <c r="D2820" s="1283"/>
      <c r="E2820" s="1283"/>
      <c r="F2820" s="1284"/>
      <c r="G2820" s="487" t="s">
        <v>186</v>
      </c>
      <c r="H2820" s="1285">
        <f>VLOOKUP($A2809,'Class-9'!$B$9:$EX$108,10,0)</f>
        <v>0</v>
      </c>
      <c r="I2820" s="1285"/>
      <c r="J2820" s="1285"/>
      <c r="K2820" s="1285"/>
      <c r="L2820" s="1285"/>
      <c r="M2820" s="1285"/>
      <c r="N2820" s="1285"/>
      <c r="O2820" s="1286"/>
    </row>
    <row r="2821" spans="1:15" ht="42.75" customHeight="1">
      <c r="A2821" s="1084"/>
      <c r="B2821" s="60" t="s">
        <v>79</v>
      </c>
      <c r="C2821" s="1287" t="s">
        <v>60</v>
      </c>
      <c r="D2821" s="1288"/>
      <c r="E2821" s="1267" t="s">
        <v>83</v>
      </c>
      <c r="F2821" s="1267" t="s">
        <v>84</v>
      </c>
      <c r="G2821" s="1274" t="s">
        <v>33</v>
      </c>
      <c r="H2821" s="1276" t="s">
        <v>61</v>
      </c>
      <c r="I2821" s="1276"/>
      <c r="J2821" s="1277"/>
      <c r="K2821" s="1278" t="s">
        <v>100</v>
      </c>
      <c r="L2821" s="1279"/>
      <c r="M2821" s="1280"/>
      <c r="N2821" s="1267" t="s">
        <v>91</v>
      </c>
      <c r="O2821" s="1269" t="s">
        <v>209</v>
      </c>
    </row>
    <row r="2822" spans="1:15" ht="42.75" customHeight="1">
      <c r="A2822" s="1084"/>
      <c r="B2822" s="60"/>
      <c r="C2822" s="1289"/>
      <c r="D2822" s="1290"/>
      <c r="E2822" s="1268"/>
      <c r="F2822" s="1268"/>
      <c r="G2822" s="1275"/>
      <c r="H2822" s="479" t="s">
        <v>32</v>
      </c>
      <c r="I2822" s="480" t="s">
        <v>199</v>
      </c>
      <c r="J2822" s="481" t="s">
        <v>33</v>
      </c>
      <c r="K2822" s="479" t="s">
        <v>32</v>
      </c>
      <c r="L2822" s="480" t="s">
        <v>199</v>
      </c>
      <c r="M2822" s="481" t="s">
        <v>33</v>
      </c>
      <c r="N2822" s="1268"/>
      <c r="O2822" s="1270"/>
    </row>
    <row r="2823" spans="1:15" ht="42.75" customHeight="1" thickBot="1">
      <c r="A2823" s="1084"/>
      <c r="B2823" s="60" t="s">
        <v>79</v>
      </c>
      <c r="C2823" s="1272" t="s">
        <v>62</v>
      </c>
      <c r="D2823" s="1273"/>
      <c r="E2823" s="346">
        <f>'Class-9'!$L$7</f>
        <v>20</v>
      </c>
      <c r="F2823" s="346">
        <f>'Class-9'!$M$7</f>
        <v>20</v>
      </c>
      <c r="G2823" s="348">
        <f>SUM(E2823:F2823)</f>
        <v>40</v>
      </c>
      <c r="H2823" s="346">
        <f>'Class-9'!$O$7</f>
        <v>48</v>
      </c>
      <c r="I2823" s="346">
        <f>'Class-9'!$P$7</f>
        <v>12</v>
      </c>
      <c r="J2823" s="348">
        <f>SUM(H2823:I2823)</f>
        <v>60</v>
      </c>
      <c r="K2823" s="346">
        <f>'Class-9'!$R$7</f>
        <v>80</v>
      </c>
      <c r="L2823" s="346">
        <f>'Class-9'!$S$7</f>
        <v>20</v>
      </c>
      <c r="M2823" s="348">
        <f>SUM(K2823:L2823)</f>
        <v>100</v>
      </c>
      <c r="N2823" s="191">
        <f>SUM(G2823,J2823,M2823)</f>
        <v>200</v>
      </c>
      <c r="O2823" s="1271"/>
    </row>
    <row r="2824" spans="1:15" ht="42.75" customHeight="1">
      <c r="A2824" s="1084"/>
      <c r="B2824" s="60" t="s">
        <v>79</v>
      </c>
      <c r="C2824" s="1141" t="str">
        <f>'Class-9'!$L$3</f>
        <v>HINDI</v>
      </c>
      <c r="D2824" s="1142"/>
      <c r="E2824" s="493">
        <f>IF($J2812="TC",0,IF($J2812="Nso",0,VLOOKUP($A2809,'Class-9'!$B$9:$EX$108,11,0)))</f>
        <v>0</v>
      </c>
      <c r="F2824" s="493">
        <f>IF($J2812="TC",0,IF($J2812="Nso",0,VLOOKUP($A2809,'Class-9'!$B$9:$EX$108,12,0)))</f>
        <v>0</v>
      </c>
      <c r="G2824" s="494">
        <f>E2824+F2824</f>
        <v>0</v>
      </c>
      <c r="H2824" s="493">
        <f>IF($J2812="TC",0,IF($J2812="Nso",0,VLOOKUP($A2809,'Class-9'!$B$9:$EX$108,14,0)))</f>
        <v>0</v>
      </c>
      <c r="I2824" s="493">
        <f>IF($J2812="TC",0,IF($J2812="Nso",0,VLOOKUP($A2809,'Class-9'!$B$9:$EX$108,15,0)))</f>
        <v>0</v>
      </c>
      <c r="J2824" s="494">
        <f>H2824+I2824</f>
        <v>0</v>
      </c>
      <c r="K2824" s="493">
        <f>IF($J2812="TC",0,IF($J2812="Nso",0,VLOOKUP($A2809,'Class-9'!$B$9:$EX$108,17,0)))</f>
        <v>0</v>
      </c>
      <c r="L2824" s="493">
        <f>IF($J2812="Nso",0,VLOOKUP($A2809,'Class-9'!$B$9:$EX$108,18,0))</f>
        <v>0</v>
      </c>
      <c r="M2824" s="494">
        <f>K2824+L2824</f>
        <v>0</v>
      </c>
      <c r="N2824" s="493">
        <f>G2824+J2824+M2824</f>
        <v>0</v>
      </c>
      <c r="O2824" s="495" t="str">
        <f>IF($J2812="TC",0,IF($J2812="Nso",0,VLOOKUP($A2809,'Class-9'!$B$9:$EX$108,24,0)))</f>
        <v/>
      </c>
    </row>
    <row r="2825" spans="1:15" ht="42.75" customHeight="1">
      <c r="A2825" s="1084"/>
      <c r="B2825" s="60" t="s">
        <v>79</v>
      </c>
      <c r="C2825" s="1143" t="str">
        <f>'Class-9'!$Z$3</f>
        <v>ENGLISH</v>
      </c>
      <c r="D2825" s="1144"/>
      <c r="E2825" s="493">
        <f>IF($J2812="TC",0,IF($J2812="Nso",0,VLOOKUP($A2809,'Class-9'!$B$9:$EX$108,25,0)))</f>
        <v>0</v>
      </c>
      <c r="F2825" s="493">
        <f>IF($J2812="TC",0,IF($J2812="Nso",0,VLOOKUP($A2809,'Class-9'!$B$9:$EX$108,26,0)))</f>
        <v>0</v>
      </c>
      <c r="G2825" s="496">
        <f t="shared" ref="G2825:G2829" si="288">E2825+F2825</f>
        <v>0</v>
      </c>
      <c r="H2825" s="497">
        <f>IF($J2812="TC",0,IF($J2812="Nso",0,VLOOKUP($A2809,'Class-9'!$B$9:$EX$108,28,0)))</f>
        <v>0</v>
      </c>
      <c r="I2825" s="493">
        <f>IF($J2812="TC",0,IF($J2812="Nso",0,VLOOKUP($A2809,'Class-9'!$B$9:$EX$108,29,0)))</f>
        <v>0</v>
      </c>
      <c r="J2825" s="496">
        <f t="shared" ref="J2825:J2829" si="289">H2825+I2825</f>
        <v>0</v>
      </c>
      <c r="K2825" s="493">
        <f>IF($J2812="TC",0,IF($J2812="Nso",0,VLOOKUP($A2809,'Class-9'!$B$9:$EX$108,31,0)))</f>
        <v>0</v>
      </c>
      <c r="L2825" s="493">
        <f>IF($J2812="Nso",0,VLOOKUP($A2809,'Class-9'!$B$9:$EX$108,32,0))</f>
        <v>0</v>
      </c>
      <c r="M2825" s="496">
        <f t="shared" ref="M2825:M2829" si="290">K2825+L2825</f>
        <v>0</v>
      </c>
      <c r="N2825" s="493">
        <f t="shared" ref="N2825:N2829" si="291">G2825+J2825+M2825</f>
        <v>0</v>
      </c>
      <c r="O2825" s="495" t="str">
        <f>IF($J2812="TC",0,IF($J2812="Nso",0,VLOOKUP($A2809,'Class-9'!$B$9:$EX$108,38,0)))</f>
        <v/>
      </c>
    </row>
    <row r="2826" spans="1:15" ht="42.75" customHeight="1">
      <c r="A2826" s="1084"/>
      <c r="B2826" s="60" t="s">
        <v>79</v>
      </c>
      <c r="C2826" s="1143" t="str">
        <f>'Class-9'!$AN$3</f>
        <v>SANSKRIT</v>
      </c>
      <c r="D2826" s="1144"/>
      <c r="E2826" s="493">
        <f>IF($J2812="TC",0,IF($J2812="Nso",0,VLOOKUP($A2809,'Class-9'!$B$9:$EX$108,39,0)))</f>
        <v>0</v>
      </c>
      <c r="F2826" s="493">
        <f>IF($J2812="TC",0,IF($J2812="TC",0,IF($J2812="Nso",0,VLOOKUP($A2809,'Class-9'!$B$9:$EX$108,40,0))))</f>
        <v>0</v>
      </c>
      <c r="G2826" s="496">
        <f t="shared" si="288"/>
        <v>0</v>
      </c>
      <c r="H2826" s="497">
        <f>IF($J2812="TC",0,IF($J2812="Nso",0,VLOOKUP($A2809,'Class-9'!$B$9:$EX$108,42,0)))</f>
        <v>0</v>
      </c>
      <c r="I2826" s="493">
        <f>IF($J2812="TC",0,IF($J2812="Nso",0,VLOOKUP($A2809,'Class-9'!$B$9:$EX$108,43,0)))</f>
        <v>0</v>
      </c>
      <c r="J2826" s="496">
        <f t="shared" si="289"/>
        <v>0</v>
      </c>
      <c r="K2826" s="493">
        <f>IF($J2812="TC",0,IF($J2812="Nso",0,VLOOKUP($A2809,'Class-9'!$B$9:$EX$108,45,0)))</f>
        <v>0</v>
      </c>
      <c r="L2826" s="493">
        <f>IF($J2812="Nso",0,VLOOKUP($A2809,'Class-9'!$B$9:$EX$108,46,0))</f>
        <v>0</v>
      </c>
      <c r="M2826" s="496">
        <f t="shared" si="290"/>
        <v>0</v>
      </c>
      <c r="N2826" s="493">
        <f t="shared" si="291"/>
        <v>0</v>
      </c>
      <c r="O2826" s="495" t="str">
        <f>IF($J2812="TC",0,IF($J2812="Nso",0,VLOOKUP($A2809,'Class-9'!$B$9:$EX$108,52,0)))</f>
        <v/>
      </c>
    </row>
    <row r="2827" spans="1:15" ht="42.75" customHeight="1">
      <c r="A2827" s="1084"/>
      <c r="B2827" s="60" t="s">
        <v>79</v>
      </c>
      <c r="C2827" s="1143" t="str">
        <f>'Class-9'!$BB$3</f>
        <v>SCIENCE</v>
      </c>
      <c r="D2827" s="1144"/>
      <c r="E2827" s="493">
        <f>IF($J2812="TC",0,IF($J2812="Nso",0,VLOOKUP($A2809,'Class-9'!$B$9:$EX$108,53,0)))</f>
        <v>0</v>
      </c>
      <c r="F2827" s="493">
        <f>IF($J2812="TC",0,IF($J2812="Nso",0,VLOOKUP($A2809,'Class-9'!$B$9:$EX$108,54,0)))</f>
        <v>0</v>
      </c>
      <c r="G2827" s="496">
        <f t="shared" si="288"/>
        <v>0</v>
      </c>
      <c r="H2827" s="497">
        <f>IF($J2812="TC",0,IF($J2812="Nso",0,VLOOKUP($A2809,'Class-9'!$B$9:$EX$108,56,0)))</f>
        <v>0</v>
      </c>
      <c r="I2827" s="493">
        <f>IF($J2812="TC",0,IF($J2812="Nso",0,VLOOKUP($A2809,'Class-9'!$B$9:$EX$108,57,0)))</f>
        <v>0</v>
      </c>
      <c r="J2827" s="496">
        <f t="shared" si="289"/>
        <v>0</v>
      </c>
      <c r="K2827" s="493">
        <f>IF($J2812="TC",0,IF($J2812="Nso",0,VLOOKUP($A2809,'Class-9'!$B$9:$EX$108,59,0)))</f>
        <v>0</v>
      </c>
      <c r="L2827" s="493">
        <f>IF($J2812="Nso",0,VLOOKUP($A2809,'Class-9'!$B$9:$EX$108,60,0))</f>
        <v>0</v>
      </c>
      <c r="M2827" s="496">
        <f t="shared" si="290"/>
        <v>0</v>
      </c>
      <c r="N2827" s="493">
        <f t="shared" si="291"/>
        <v>0</v>
      </c>
      <c r="O2827" s="495" t="str">
        <f>IF($J2812="TC",0,IF($J2812="Nso",0,VLOOKUP($A2809,'Class-9'!$B$9:$EX$108,66,0)))</f>
        <v/>
      </c>
    </row>
    <row r="2828" spans="1:15" ht="42.75" customHeight="1">
      <c r="A2828" s="1084"/>
      <c r="B2828" s="60" t="s">
        <v>79</v>
      </c>
      <c r="C2828" s="1143" t="str">
        <f>'Class-9'!$BP$3</f>
        <v>MATHEMATICS</v>
      </c>
      <c r="D2828" s="1144"/>
      <c r="E2828" s="493">
        <f>IF($J2812="TC",0,IF($J2812="Nso",0,VLOOKUP($A2809,'Class-9'!$B$9:$EX$108,67,0)))</f>
        <v>0</v>
      </c>
      <c r="F2828" s="493">
        <f>IF($J2812="TC",0,IF($J2812="Nso",0,VLOOKUP($A2809,'Class-9'!$B$9:$EX$108,68,0)))</f>
        <v>0</v>
      </c>
      <c r="G2828" s="496">
        <f t="shared" si="288"/>
        <v>0</v>
      </c>
      <c r="H2828" s="497">
        <f>IF($J2812="TC",0,IF($J2812="Nso",0,VLOOKUP($A2809,'Class-9'!$B$9:$EX$108,70,0)))</f>
        <v>0</v>
      </c>
      <c r="I2828" s="493">
        <f>IF($J2812="TC",0,IF($J2812="Nso",0,VLOOKUP($A2809,'Class-9'!$B$9:$EX$108,71,0)))</f>
        <v>0</v>
      </c>
      <c r="J2828" s="496">
        <f t="shared" si="289"/>
        <v>0</v>
      </c>
      <c r="K2828" s="493">
        <f>IF($J2812="TC",0,IF($J2812="Nso",0,VLOOKUP($A2809,'Class-9'!$B$9:$EX$108,73,0)))</f>
        <v>0</v>
      </c>
      <c r="L2828" s="493">
        <f>IF($J2812="Nso",0,VLOOKUP($A2809,'Class-9'!$B$9:$EX$108,74,0))</f>
        <v>0</v>
      </c>
      <c r="M2828" s="496">
        <f t="shared" si="290"/>
        <v>0</v>
      </c>
      <c r="N2828" s="493">
        <f t="shared" si="291"/>
        <v>0</v>
      </c>
      <c r="O2828" s="495" t="str">
        <f>IF($J2812="TC",0,IF($J2812="Nso",0,VLOOKUP($A2809,'Class-9'!$B$9:$EX$108,80,0)))</f>
        <v/>
      </c>
    </row>
    <row r="2829" spans="1:15" ht="42.75" customHeight="1" thickBot="1">
      <c r="A2829" s="1084"/>
      <c r="B2829" s="60" t="s">
        <v>79</v>
      </c>
      <c r="C2829" s="1117" t="str">
        <f>'Class-9'!$CD$3</f>
        <v>SOCIAL SCIENCE</v>
      </c>
      <c r="D2829" s="1118"/>
      <c r="E2829" s="493">
        <f>IF($J2812="TC",0,IF($J2812="Nso",0,VLOOKUP($A2809,'Class-9'!$B$9:$EX$108,81,0)))</f>
        <v>0</v>
      </c>
      <c r="F2829" s="493">
        <f>IF($J2812="TC",0,IF($J2812="Nso",0,VLOOKUP($A2809,'Class-9'!$B$9:$EX$108,82,0)))</f>
        <v>0</v>
      </c>
      <c r="G2829" s="498">
        <f t="shared" si="288"/>
        <v>0</v>
      </c>
      <c r="H2829" s="499">
        <f>IF($J2812="TC",0,IF($J2812="Nso",0,VLOOKUP($A2809,'Class-9'!$B$9:$EX$108,84,0)))</f>
        <v>0</v>
      </c>
      <c r="I2829" s="493">
        <f>IF($J2812="TC",0,IF($J2812="Nso",0,VLOOKUP($A2809,'Class-9'!$B$9:$EX$108,85,0)))</f>
        <v>0</v>
      </c>
      <c r="J2829" s="498">
        <f t="shared" si="289"/>
        <v>0</v>
      </c>
      <c r="K2829" s="493">
        <f>IF($J2812="TC",0,IF($J2812="Nso",0,VLOOKUP($A2809,'Class-9'!$B$9:$EX$108,87,0)))</f>
        <v>0</v>
      </c>
      <c r="L2829" s="493">
        <f>IF($J2812="Nso",0,VLOOKUP($A2809,'Class-9'!$B$9:$EX$108,88,0))</f>
        <v>0</v>
      </c>
      <c r="M2829" s="498">
        <f t="shared" si="290"/>
        <v>0</v>
      </c>
      <c r="N2829" s="493">
        <f t="shared" si="291"/>
        <v>0</v>
      </c>
      <c r="O2829" s="495" t="str">
        <f>IF($J2812="TC",0,IF($J2812="Nso",0,VLOOKUP($A2809,'Class-9'!$B$9:$EX$108,94,0)))</f>
        <v/>
      </c>
    </row>
    <row r="2830" spans="1:15" ht="36" customHeight="1">
      <c r="A2830" s="1084"/>
      <c r="B2830" s="60" t="s">
        <v>79</v>
      </c>
      <c r="C2830" s="1119" t="s">
        <v>92</v>
      </c>
      <c r="D2830" s="1120"/>
      <c r="E2830" s="1121"/>
      <c r="F2830" s="1125" t="s">
        <v>93</v>
      </c>
      <c r="G2830" s="1126"/>
      <c r="H2830" s="1127" t="s">
        <v>94</v>
      </c>
      <c r="I2830" s="1128"/>
      <c r="J2830" s="1129" t="s">
        <v>47</v>
      </c>
      <c r="K2830" s="1130"/>
      <c r="L2830" s="350" t="s">
        <v>114</v>
      </c>
      <c r="M2830" s="1131" t="s">
        <v>45</v>
      </c>
      <c r="N2830" s="1132"/>
      <c r="O2830" s="61" t="s">
        <v>49</v>
      </c>
    </row>
    <row r="2831" spans="1:15" ht="36" customHeight="1" thickBot="1">
      <c r="A2831" s="1084"/>
      <c r="B2831" s="60" t="s">
        <v>79</v>
      </c>
      <c r="C2831" s="1122"/>
      <c r="D2831" s="1123"/>
      <c r="E2831" s="1124"/>
      <c r="F2831" s="1133">
        <f>IF($J2812="TC",0,IF($J2812="Nso",0,VLOOKUP($A2809,'Class-9'!$B$9:$EX$108,146,0)))</f>
        <v>0</v>
      </c>
      <c r="G2831" s="1134"/>
      <c r="H2831" s="1133">
        <f>IF($J2812="TC",0,IF($J2812="Nso",0,VLOOKUP($A2809,'Class-9'!$B$9:$EX$108,147,0)))</f>
        <v>0</v>
      </c>
      <c r="I2831" s="1134"/>
      <c r="J2831" s="1135">
        <f>IF($J2812="TC",0,IF($J2812="Nso",0,VLOOKUP($A2809,'Class-9'!$B$9:$EX$108,148,0)))</f>
        <v>0</v>
      </c>
      <c r="K2831" s="1136"/>
      <c r="L2831" s="349" t="str">
        <f>IF($J2812="TC",0,IF($J2812="Nso",0,VLOOKUP($A2809,'Class-9'!$B$9:$EX$108,149,0)))</f>
        <v/>
      </c>
      <c r="M2831" s="1137" t="str">
        <f>IF($J2812="TC","TC",IF($J2812="Nso","NSO",VLOOKUP($A2809,'Class-9'!$B$9:$EX$108,150,0)))</f>
        <v/>
      </c>
      <c r="N2831" s="1138"/>
      <c r="O2831" s="123" t="str">
        <f>IF($J2812="Nso",0,VLOOKUP($A2809,'Class-9'!$B$9:$EX$108,152,0))</f>
        <v/>
      </c>
    </row>
    <row r="2832" spans="1:15" ht="36" customHeight="1">
      <c r="A2832" s="1084"/>
      <c r="B2832" s="60" t="s">
        <v>79</v>
      </c>
      <c r="C2832" s="1186" t="s">
        <v>65</v>
      </c>
      <c r="D2832" s="1187"/>
      <c r="E2832" s="1187"/>
      <c r="F2832" s="1187"/>
      <c r="G2832" s="1187"/>
      <c r="H2832" s="1188"/>
      <c r="I2832" s="1189" t="s">
        <v>66</v>
      </c>
      <c r="J2832" s="1190"/>
      <c r="K2832" s="1190"/>
      <c r="L2832" s="124">
        <f>VLOOKUP($A2809,'Class-9'!$B$9:$EX$108,143,0)</f>
        <v>0</v>
      </c>
      <c r="M2832" s="1191" t="s">
        <v>126</v>
      </c>
      <c r="N2832" s="1192"/>
      <c r="O2832" s="1193"/>
    </row>
    <row r="2833" spans="1:15" ht="36" customHeight="1" thickBot="1">
      <c r="A2833" s="1084"/>
      <c r="B2833" s="60" t="s">
        <v>79</v>
      </c>
      <c r="C2833" s="1194" t="s">
        <v>60</v>
      </c>
      <c r="D2833" s="1195"/>
      <c r="E2833" s="1195"/>
      <c r="F2833" s="1196" t="s">
        <v>197</v>
      </c>
      <c r="G2833" s="1196"/>
      <c r="H2833" s="351" t="s">
        <v>53</v>
      </c>
      <c r="I2833" s="1197" t="s">
        <v>67</v>
      </c>
      <c r="J2833" s="1198"/>
      <c r="K2833" s="1198"/>
      <c r="L2833" s="174">
        <f>VLOOKUP($A2809,'Class-9'!$B$9:$EX$108,144,0)</f>
        <v>0</v>
      </c>
      <c r="M2833" s="1199" t="str">
        <f>IF($J2812="TC",0,IF($J2812="Nso",0,VLOOKUP($A2809,'Class-9'!$B$9:$EX$108,145,0)))</f>
        <v/>
      </c>
      <c r="N2833" s="1200"/>
      <c r="O2833" s="1201"/>
    </row>
    <row r="2834" spans="1:15" ht="36" customHeight="1">
      <c r="A2834" s="1084"/>
      <c r="B2834" s="60" t="s">
        <v>79</v>
      </c>
      <c r="C2834" s="1194"/>
      <c r="D2834" s="1195"/>
      <c r="E2834" s="1195"/>
      <c r="F2834" s="1196"/>
      <c r="G2834" s="1196"/>
      <c r="H2834" s="490" t="s">
        <v>203</v>
      </c>
      <c r="I2834" s="1202" t="s">
        <v>68</v>
      </c>
      <c r="J2834" s="1203"/>
      <c r="K2834" s="1203"/>
      <c r="L2834" s="1204">
        <f>IF($J2812="TC","Transferred",IF($J2812="Nso","NameSeparated",VLOOKUP($A2809,'Class-9'!$B$9:$EX$108,153,0)))</f>
        <v>0</v>
      </c>
      <c r="M2834" s="1204"/>
      <c r="N2834" s="1204"/>
      <c r="O2834" s="1205"/>
    </row>
    <row r="2835" spans="1:15" s="489" customFormat="1" ht="28.5" customHeight="1">
      <c r="A2835" s="1084"/>
      <c r="B2835" s="488" t="s">
        <v>79</v>
      </c>
      <c r="C2835" s="1242" t="str">
        <f>'Class-9'!$CR$3</f>
        <v>Foundation Of Information Tech.</v>
      </c>
      <c r="D2835" s="1243"/>
      <c r="E2835" s="1244"/>
      <c r="F2835" s="1245" t="str">
        <f>IF($J2812="TC",0,IF($J2812="Nso",0,VLOOKUP($A2809,'Class-9'!$B$9:$GA$108,170,0)))</f>
        <v>0/200</v>
      </c>
      <c r="G2835" s="1245"/>
      <c r="H2835" s="491">
        <f>IF($J2812="TC",0,IF($J2812="Nso",0,VLOOKUP($A2809,'Class-9'!$B$9:$GA$108,106,0)))</f>
        <v>0</v>
      </c>
      <c r="I2835" s="1170" t="s">
        <v>81</v>
      </c>
      <c r="J2835" s="1171"/>
      <c r="K2835" s="1171"/>
      <c r="L2835" s="1172">
        <f>'Class-9'!$T$2</f>
        <v>44676</v>
      </c>
      <c r="M2835" s="1173"/>
      <c r="N2835" s="1173"/>
      <c r="O2835" s="1174"/>
    </row>
    <row r="2836" spans="1:15" s="489" customFormat="1" ht="28.5" customHeight="1">
      <c r="A2836" s="1084"/>
      <c r="B2836" s="488" t="s">
        <v>79</v>
      </c>
      <c r="C2836" s="1175" t="str">
        <f>'Class-9'!$DD$3</f>
        <v>Health &amp; Phy. Edu.</v>
      </c>
      <c r="D2836" s="1169"/>
      <c r="E2836" s="1169"/>
      <c r="F2836" s="1263" t="str">
        <f>IF($J2812="TC",0,IF($J2812="Nso",0,VLOOKUP($A2809,'Class-9'!$B$9:$GA$108,174,0)))</f>
        <v>0/200</v>
      </c>
      <c r="G2836" s="1264"/>
      <c r="H2836" s="491">
        <f>IF($J2812="TC",0,IF($J2812="Nso",0,VLOOKUP($A2809,'Class-9'!$B$9:$GA$108,118,0)))</f>
        <v>0</v>
      </c>
      <c r="I2836" s="1178"/>
      <c r="J2836" s="1179"/>
      <c r="K2836" s="1179"/>
      <c r="L2836" s="1179"/>
      <c r="M2836" s="1179"/>
      <c r="N2836" s="1179"/>
      <c r="O2836" s="1180"/>
    </row>
    <row r="2837" spans="1:15" s="489" customFormat="1" ht="28.5" customHeight="1">
      <c r="A2837" s="1084"/>
      <c r="B2837" s="488" t="s">
        <v>79</v>
      </c>
      <c r="C2837" s="1184" t="str">
        <f>'Class-9'!$DP$3</f>
        <v>S.U.P.W.</v>
      </c>
      <c r="D2837" s="1185"/>
      <c r="E2837" s="1185"/>
      <c r="F2837" s="1263" t="str">
        <f>IF($J2812="TC",0,IF($J2812="Nso",0,VLOOKUP($A2809,'Class-9'!$B$9:$GA$108,178,0)))</f>
        <v>0/100</v>
      </c>
      <c r="G2837" s="1264"/>
      <c r="H2837" s="491">
        <f>IF($J2812="TC",0,IF($J2812="Nso",0,VLOOKUP($A2809,'Class-9'!$B$9:$GA$108,124,0)))</f>
        <v>0</v>
      </c>
      <c r="I2837" s="1181"/>
      <c r="J2837" s="1182"/>
      <c r="K2837" s="1182"/>
      <c r="L2837" s="1182"/>
      <c r="M2837" s="1182"/>
      <c r="N2837" s="1182"/>
      <c r="O2837" s="1183"/>
    </row>
    <row r="2838" spans="1:15" s="489" customFormat="1" ht="28.5" customHeight="1">
      <c r="A2838" s="1084"/>
      <c r="B2838" s="488"/>
      <c r="C2838" s="1184" t="str">
        <f>'Class-9'!$DV$3</f>
        <v>ART EDUCATION</v>
      </c>
      <c r="D2838" s="1185"/>
      <c r="E2838" s="1185"/>
      <c r="F2838" s="1263" t="str">
        <f>IF($J2811="TC",0,IF($J2811="Nso",0,VLOOKUP($A2809,'Class-9'!$B$9:$GA$108,182,0)))</f>
        <v>0/100</v>
      </c>
      <c r="G2838" s="1264"/>
      <c r="H2838" s="491">
        <f>IF($J2811="TC",0,IF($J2811="Nso",0,VLOOKUP($A2809,'Class-9'!$B$9:$GA$108,130,0)))</f>
        <v>0</v>
      </c>
      <c r="I2838" s="1237" t="s">
        <v>95</v>
      </c>
      <c r="J2838" s="1221"/>
      <c r="K2838" s="1221"/>
      <c r="L2838" s="1221"/>
      <c r="M2838" s="1221"/>
      <c r="N2838" s="1221"/>
      <c r="O2838" s="1222"/>
    </row>
    <row r="2839" spans="1:15" s="489" customFormat="1" ht="28.5" customHeight="1" thickBot="1">
      <c r="A2839" s="1084"/>
      <c r="B2839" s="488" t="s">
        <v>79</v>
      </c>
      <c r="C2839" s="1238" t="str">
        <f>'Class-9'!$EB$3</f>
        <v>H &amp; C RAJ</v>
      </c>
      <c r="D2839" s="1239"/>
      <c r="E2839" s="1239"/>
      <c r="F2839" s="1251" t="str">
        <f>IF($J2812="TC",0,IF($J2812="Nso",0,VLOOKUP($A2809,'Class-9'!$B$9:$GZ$108,186,0)))</f>
        <v>0/200</v>
      </c>
      <c r="G2839" s="1252"/>
      <c r="H2839" s="492">
        <f>IF($J2812="TC",0,IF($J2812="Nso",0,VLOOKUP($A2809,'Class-9'!$B$9:$GAZ$108,142,0)))</f>
        <v>0</v>
      </c>
      <c r="I2839" s="1237" t="s">
        <v>74</v>
      </c>
      <c r="J2839" s="1221"/>
      <c r="K2839" s="1221"/>
      <c r="L2839" s="1221"/>
      <c r="M2839" s="1221"/>
      <c r="N2839" s="1221"/>
      <c r="O2839" s="1222"/>
    </row>
    <row r="2840" spans="1:15" ht="28.5" customHeight="1">
      <c r="A2840" s="1084"/>
      <c r="B2840" s="49" t="s">
        <v>79</v>
      </c>
      <c r="C2840" s="1209" t="s">
        <v>205</v>
      </c>
      <c r="D2840" s="1210"/>
      <c r="E2840" s="1211"/>
      <c r="F2840" s="1253" t="s">
        <v>206</v>
      </c>
      <c r="G2840" s="1254"/>
      <c r="H2840" s="500" t="s">
        <v>34</v>
      </c>
      <c r="I2840" s="1220" t="s">
        <v>75</v>
      </c>
      <c r="J2840" s="1221"/>
      <c r="K2840" s="1221"/>
      <c r="L2840" s="1221"/>
      <c r="M2840" s="1221"/>
      <c r="N2840" s="1221"/>
      <c r="O2840" s="1222"/>
    </row>
    <row r="2841" spans="1:15" ht="28.5" customHeight="1">
      <c r="A2841" s="1084"/>
      <c r="B2841" s="49" t="s">
        <v>79</v>
      </c>
      <c r="C2841" s="1212"/>
      <c r="D2841" s="1213"/>
      <c r="E2841" s="1214"/>
      <c r="F2841" s="1246" t="s">
        <v>207</v>
      </c>
      <c r="G2841" s="1247"/>
      <c r="H2841" s="501" t="s">
        <v>204</v>
      </c>
      <c r="I2841" s="1225" t="s">
        <v>76</v>
      </c>
      <c r="J2841" s="1226"/>
      <c r="K2841" s="1226"/>
      <c r="L2841" s="1226"/>
      <c r="M2841" s="1226"/>
      <c r="N2841" s="1226"/>
      <c r="O2841" s="1227"/>
    </row>
    <row r="2842" spans="1:15" ht="28.5" customHeight="1">
      <c r="A2842" s="1084"/>
      <c r="B2842" s="49" t="s">
        <v>79</v>
      </c>
      <c r="C2842" s="1212"/>
      <c r="D2842" s="1213"/>
      <c r="E2842" s="1214"/>
      <c r="F2842" s="1246" t="s">
        <v>211</v>
      </c>
      <c r="G2842" s="1247"/>
      <c r="H2842" s="501" t="s">
        <v>69</v>
      </c>
      <c r="I2842" s="1228"/>
      <c r="J2842" s="1229"/>
      <c r="K2842" s="1229"/>
      <c r="L2842" s="1229"/>
      <c r="M2842" s="1229"/>
      <c r="N2842" s="1229"/>
      <c r="O2842" s="1230"/>
    </row>
    <row r="2843" spans="1:15" ht="28.5" customHeight="1">
      <c r="A2843" s="1084"/>
      <c r="B2843" s="49" t="s">
        <v>79</v>
      </c>
      <c r="C2843" s="1212"/>
      <c r="D2843" s="1213"/>
      <c r="E2843" s="1214"/>
      <c r="F2843" s="1246" t="s">
        <v>212</v>
      </c>
      <c r="G2843" s="1247"/>
      <c r="H2843" s="501" t="s">
        <v>70</v>
      </c>
      <c r="I2843" s="1228"/>
      <c r="J2843" s="1229"/>
      <c r="K2843" s="1229"/>
      <c r="L2843" s="1229"/>
      <c r="M2843" s="1229"/>
      <c r="N2843" s="1229"/>
      <c r="O2843" s="1230"/>
    </row>
    <row r="2844" spans="1:15" ht="28.5" customHeight="1">
      <c r="A2844" s="1084"/>
      <c r="B2844" s="49" t="s">
        <v>79</v>
      </c>
      <c r="C2844" s="1212"/>
      <c r="D2844" s="1213"/>
      <c r="E2844" s="1214"/>
      <c r="F2844" s="1246" t="s">
        <v>125</v>
      </c>
      <c r="G2844" s="1247"/>
      <c r="H2844" s="501" t="s">
        <v>72</v>
      </c>
      <c r="I2844" s="1231" t="s">
        <v>96</v>
      </c>
      <c r="J2844" s="1232"/>
      <c r="K2844" s="1232"/>
      <c r="L2844" s="1232"/>
      <c r="M2844" s="1232"/>
      <c r="N2844" s="1232"/>
      <c r="O2844" s="1233"/>
    </row>
    <row r="2845" spans="1:15" ht="28.5" customHeight="1" thickBot="1">
      <c r="A2845" s="1084"/>
      <c r="B2845" s="62" t="s">
        <v>79</v>
      </c>
      <c r="C2845" s="1215"/>
      <c r="D2845" s="1216"/>
      <c r="E2845" s="1217"/>
      <c r="F2845" s="1248" t="s">
        <v>208</v>
      </c>
      <c r="G2845" s="1249"/>
      <c r="H2845" s="502" t="s">
        <v>71</v>
      </c>
      <c r="I2845" s="1234"/>
      <c r="J2845" s="1235"/>
      <c r="K2845" s="1235"/>
      <c r="L2845" s="1235"/>
      <c r="M2845" s="1235"/>
      <c r="N2845" s="1235"/>
      <c r="O2845" s="1236"/>
    </row>
    <row r="2846" spans="1:15" ht="117.75" customHeight="1" thickTop="1">
      <c r="A2846" s="1250"/>
      <c r="B2846" s="1250"/>
      <c r="C2846" s="1250"/>
      <c r="D2846" s="1250"/>
      <c r="E2846" s="1250"/>
      <c r="F2846" s="1250"/>
      <c r="G2846" s="1250"/>
      <c r="H2846" s="1250"/>
      <c r="I2846" s="1250"/>
      <c r="J2846" s="1250"/>
      <c r="K2846" s="1250"/>
      <c r="L2846" s="1250"/>
      <c r="M2846" s="1250"/>
      <c r="N2846" s="1250"/>
      <c r="O2846" s="1250"/>
    </row>
    <row r="2847" spans="1:15">
      <c r="B2847" s="505"/>
      <c r="C2847" s="506"/>
      <c r="D2847" s="506"/>
      <c r="E2847" s="506"/>
      <c r="F2847" s="506"/>
      <c r="G2847" s="506"/>
      <c r="H2847" s="506"/>
      <c r="I2847" s="506"/>
      <c r="J2847" s="506"/>
      <c r="K2847" s="506"/>
      <c r="L2847" s="506"/>
      <c r="M2847" s="506"/>
      <c r="N2847" s="506"/>
      <c r="O2847" s="506"/>
    </row>
    <row r="2848" spans="1:15" ht="24.75" customHeight="1" thickBot="1">
      <c r="A2848" s="504">
        <f>A2809+1</f>
        <v>74</v>
      </c>
      <c r="B2848" s="1083" t="s">
        <v>56</v>
      </c>
      <c r="C2848" s="1083"/>
      <c r="D2848" s="1083"/>
      <c r="E2848" s="1083"/>
      <c r="F2848" s="1083"/>
      <c r="G2848" s="1083"/>
      <c r="H2848" s="1083"/>
      <c r="I2848" s="1083"/>
      <c r="J2848" s="1083"/>
      <c r="K2848" s="1083"/>
      <c r="L2848" s="1083"/>
      <c r="M2848" s="1083"/>
      <c r="N2848" s="1083"/>
      <c r="O2848" s="1083"/>
    </row>
    <row r="2849" spans="1:16" ht="68.25" customHeight="1" thickTop="1">
      <c r="A2849" s="1084"/>
      <c r="B2849" s="1085"/>
      <c r="C2849" s="1086"/>
      <c r="D2849" s="1089" t="str">
        <f>Master!$E$8</f>
        <v>Govt. Sr. Secondary School Raimalwada</v>
      </c>
      <c r="E2849" s="1090"/>
      <c r="F2849" s="1090"/>
      <c r="G2849" s="1090"/>
      <c r="H2849" s="1090"/>
      <c r="I2849" s="1090"/>
      <c r="J2849" s="1090"/>
      <c r="K2849" s="1090"/>
      <c r="L2849" s="1090"/>
      <c r="M2849" s="1090"/>
      <c r="N2849" s="1090"/>
      <c r="O2849" s="1091"/>
    </row>
    <row r="2850" spans="1:16" ht="36" customHeight="1" thickBot="1">
      <c r="A2850" s="1084"/>
      <c r="B2850" s="1087"/>
      <c r="C2850" s="1088"/>
      <c r="D2850" s="1092" t="str">
        <f>Master!$E$11</f>
        <v>P.S.-Bapini (Jodhpur)</v>
      </c>
      <c r="E2850" s="1093"/>
      <c r="F2850" s="1093"/>
      <c r="G2850" s="1093"/>
      <c r="H2850" s="1093"/>
      <c r="I2850" s="1093"/>
      <c r="J2850" s="1093"/>
      <c r="K2850" s="1093"/>
      <c r="L2850" s="1093"/>
      <c r="M2850" s="1093"/>
      <c r="N2850" s="1093"/>
      <c r="O2850" s="1094"/>
    </row>
    <row r="2851" spans="1:16" ht="36" customHeight="1">
      <c r="A2851" s="1084"/>
      <c r="B2851" s="352"/>
      <c r="C2851" s="1095" t="s">
        <v>188</v>
      </c>
      <c r="D2851" s="1096"/>
      <c r="E2851" s="1096"/>
      <c r="F2851" s="1096"/>
      <c r="G2851" s="1097"/>
      <c r="H2851" s="1104" t="s">
        <v>161</v>
      </c>
      <c r="I2851" s="1104"/>
      <c r="J2851" s="1107">
        <f>VLOOKUP($A2848,'Class-9'!$B$9:$K$108,6)</f>
        <v>0</v>
      </c>
      <c r="K2851" s="1108"/>
      <c r="L2851" s="1113" t="s">
        <v>77</v>
      </c>
      <c r="M2851" s="1114"/>
      <c r="N2851" s="1115" t="str">
        <f>Master!$E$14</f>
        <v>08151106901</v>
      </c>
      <c r="O2851" s="1116"/>
    </row>
    <row r="2852" spans="1:16" ht="36" customHeight="1">
      <c r="A2852" s="1084"/>
      <c r="B2852" s="47"/>
      <c r="C2852" s="1098"/>
      <c r="D2852" s="1099"/>
      <c r="E2852" s="1099"/>
      <c r="F2852" s="1099"/>
      <c r="G2852" s="1100"/>
      <c r="H2852" s="1105"/>
      <c r="I2852" s="1105"/>
      <c r="J2852" s="1109"/>
      <c r="K2852" s="1110"/>
      <c r="L2852" s="1071" t="s">
        <v>73</v>
      </c>
      <c r="M2852" s="1072"/>
      <c r="N2852" s="1072"/>
      <c r="O2852" s="1073"/>
      <c r="P2852" s="165" t="s">
        <v>196</v>
      </c>
    </row>
    <row r="2853" spans="1:16" ht="36" customHeight="1" thickBot="1">
      <c r="A2853" s="1084"/>
      <c r="B2853" s="47"/>
      <c r="C2853" s="1101"/>
      <c r="D2853" s="1102"/>
      <c r="E2853" s="1102"/>
      <c r="F2853" s="1102"/>
      <c r="G2853" s="1103"/>
      <c r="H2853" s="1106"/>
      <c r="I2853" s="1106"/>
      <c r="J2853" s="1111"/>
      <c r="K2853" s="1112"/>
      <c r="L2853" s="1074" t="s">
        <v>57</v>
      </c>
      <c r="M2853" s="1075"/>
      <c r="N2853" s="1076" t="str">
        <f>Master!$E$6</f>
        <v>2021-22</v>
      </c>
      <c r="O2853" s="1077"/>
    </row>
    <row r="2854" spans="1:16" ht="42.75" customHeight="1">
      <c r="A2854" s="1084"/>
      <c r="B2854" s="49" t="s">
        <v>79</v>
      </c>
      <c r="C2854" s="1255" t="s">
        <v>22</v>
      </c>
      <c r="D2854" s="1256"/>
      <c r="E2854" s="1256"/>
      <c r="F2854" s="1257"/>
      <c r="G2854" s="485" t="s">
        <v>186</v>
      </c>
      <c r="H2854" s="1258">
        <f>VLOOKUP($A2848,'Class-9'!$B$9:$EX$108,4,0)</f>
        <v>0</v>
      </c>
      <c r="I2854" s="1258"/>
      <c r="J2854" s="1258"/>
      <c r="K2854" s="1258"/>
      <c r="L2854" s="1258"/>
      <c r="M2854" s="1258"/>
      <c r="N2854" s="1258"/>
      <c r="O2854" s="1259"/>
    </row>
    <row r="2855" spans="1:16" ht="42.75" customHeight="1">
      <c r="A2855" s="1084"/>
      <c r="B2855" s="49" t="s">
        <v>79</v>
      </c>
      <c r="C2855" s="1260" t="s">
        <v>24</v>
      </c>
      <c r="D2855" s="1261"/>
      <c r="E2855" s="1261"/>
      <c r="F2855" s="1262"/>
      <c r="G2855" s="486" t="s">
        <v>186</v>
      </c>
      <c r="H2855" s="1265">
        <f>VLOOKUP($A2848,'Class-9'!$B$9:$EX$108,7,0)</f>
        <v>0</v>
      </c>
      <c r="I2855" s="1265"/>
      <c r="J2855" s="1265"/>
      <c r="K2855" s="1265"/>
      <c r="L2855" s="1265"/>
      <c r="M2855" s="1265"/>
      <c r="N2855" s="1265"/>
      <c r="O2855" s="1266"/>
    </row>
    <row r="2856" spans="1:16" ht="42.75" customHeight="1">
      <c r="A2856" s="1084"/>
      <c r="B2856" s="49" t="s">
        <v>79</v>
      </c>
      <c r="C2856" s="1260" t="s">
        <v>25</v>
      </c>
      <c r="D2856" s="1261"/>
      <c r="E2856" s="1261"/>
      <c r="F2856" s="1262"/>
      <c r="G2856" s="486" t="s">
        <v>186</v>
      </c>
      <c r="H2856" s="1265">
        <f>VLOOKUP($A2848,'Class-9'!$B$9:$EX$108,8,0)</f>
        <v>0</v>
      </c>
      <c r="I2856" s="1265"/>
      <c r="J2856" s="1265"/>
      <c r="K2856" s="1265"/>
      <c r="L2856" s="1265"/>
      <c r="M2856" s="1265"/>
      <c r="N2856" s="1265"/>
      <c r="O2856" s="1266"/>
    </row>
    <row r="2857" spans="1:16" ht="42.75" customHeight="1">
      <c r="A2857" s="1084"/>
      <c r="B2857" s="49" t="s">
        <v>79</v>
      </c>
      <c r="C2857" s="1260" t="s">
        <v>58</v>
      </c>
      <c r="D2857" s="1261"/>
      <c r="E2857" s="1261"/>
      <c r="F2857" s="1262"/>
      <c r="G2857" s="486" t="s">
        <v>186</v>
      </c>
      <c r="H2857" s="1265">
        <f>VLOOKUP($A2848,'Class-9'!$B$9:$EX$108,9,0)</f>
        <v>0</v>
      </c>
      <c r="I2857" s="1265"/>
      <c r="J2857" s="1265"/>
      <c r="K2857" s="1265"/>
      <c r="L2857" s="1265"/>
      <c r="M2857" s="1265"/>
      <c r="N2857" s="1265"/>
      <c r="O2857" s="1266"/>
    </row>
    <row r="2858" spans="1:16" ht="42.75" customHeight="1">
      <c r="A2858" s="1084"/>
      <c r="B2858" s="49" t="s">
        <v>79</v>
      </c>
      <c r="C2858" s="1260" t="s">
        <v>59</v>
      </c>
      <c r="D2858" s="1261"/>
      <c r="E2858" s="1261"/>
      <c r="F2858" s="1262"/>
      <c r="G2858" s="486" t="s">
        <v>186</v>
      </c>
      <c r="H2858" s="1281" t="str">
        <f>CONCATENATE('Class-9'!$G$4,'Class-9'!$J$4)</f>
        <v>9(A)</v>
      </c>
      <c r="I2858" s="1265"/>
      <c r="J2858" s="1265"/>
      <c r="K2858" s="1265"/>
      <c r="L2858" s="1265"/>
      <c r="M2858" s="1265"/>
      <c r="N2858" s="1265"/>
      <c r="O2858" s="1266"/>
    </row>
    <row r="2859" spans="1:16" ht="42.75" customHeight="1" thickBot="1">
      <c r="A2859" s="1084"/>
      <c r="B2859" s="49" t="s">
        <v>79</v>
      </c>
      <c r="C2859" s="1282" t="s">
        <v>27</v>
      </c>
      <c r="D2859" s="1283"/>
      <c r="E2859" s="1283"/>
      <c r="F2859" s="1284"/>
      <c r="G2859" s="487" t="s">
        <v>186</v>
      </c>
      <c r="H2859" s="1285">
        <f>VLOOKUP($A2848,'Class-9'!$B$9:$EX$108,10,0)</f>
        <v>0</v>
      </c>
      <c r="I2859" s="1285"/>
      <c r="J2859" s="1285"/>
      <c r="K2859" s="1285"/>
      <c r="L2859" s="1285"/>
      <c r="M2859" s="1285"/>
      <c r="N2859" s="1285"/>
      <c r="O2859" s="1286"/>
    </row>
    <row r="2860" spans="1:16" ht="42.75" customHeight="1">
      <c r="A2860" s="1084"/>
      <c r="B2860" s="60" t="s">
        <v>79</v>
      </c>
      <c r="C2860" s="1287" t="s">
        <v>60</v>
      </c>
      <c r="D2860" s="1288"/>
      <c r="E2860" s="1267" t="s">
        <v>83</v>
      </c>
      <c r="F2860" s="1267" t="s">
        <v>84</v>
      </c>
      <c r="G2860" s="1274" t="s">
        <v>33</v>
      </c>
      <c r="H2860" s="1276" t="s">
        <v>61</v>
      </c>
      <c r="I2860" s="1276"/>
      <c r="J2860" s="1277"/>
      <c r="K2860" s="1278" t="s">
        <v>100</v>
      </c>
      <c r="L2860" s="1279"/>
      <c r="M2860" s="1280"/>
      <c r="N2860" s="1267" t="s">
        <v>91</v>
      </c>
      <c r="O2860" s="1269" t="s">
        <v>209</v>
      </c>
    </row>
    <row r="2861" spans="1:16" ht="42.75" customHeight="1">
      <c r="A2861" s="1084"/>
      <c r="B2861" s="60"/>
      <c r="C2861" s="1289"/>
      <c r="D2861" s="1290"/>
      <c r="E2861" s="1268"/>
      <c r="F2861" s="1268"/>
      <c r="G2861" s="1275"/>
      <c r="H2861" s="479" t="s">
        <v>32</v>
      </c>
      <c r="I2861" s="480" t="s">
        <v>199</v>
      </c>
      <c r="J2861" s="481" t="s">
        <v>33</v>
      </c>
      <c r="K2861" s="479" t="s">
        <v>32</v>
      </c>
      <c r="L2861" s="480" t="s">
        <v>199</v>
      </c>
      <c r="M2861" s="481" t="s">
        <v>33</v>
      </c>
      <c r="N2861" s="1268"/>
      <c r="O2861" s="1270"/>
    </row>
    <row r="2862" spans="1:16" ht="42.75" customHeight="1" thickBot="1">
      <c r="A2862" s="1084"/>
      <c r="B2862" s="60" t="s">
        <v>79</v>
      </c>
      <c r="C2862" s="1272" t="s">
        <v>62</v>
      </c>
      <c r="D2862" s="1273"/>
      <c r="E2862" s="346">
        <f>'Class-9'!$L$7</f>
        <v>20</v>
      </c>
      <c r="F2862" s="346">
        <f>'Class-9'!$M$7</f>
        <v>20</v>
      </c>
      <c r="G2862" s="348">
        <f>SUM(E2862:F2862)</f>
        <v>40</v>
      </c>
      <c r="H2862" s="346">
        <f>'Class-9'!$O$7</f>
        <v>48</v>
      </c>
      <c r="I2862" s="346">
        <f>'Class-9'!$P$7</f>
        <v>12</v>
      </c>
      <c r="J2862" s="348">
        <f>SUM(H2862:I2862)</f>
        <v>60</v>
      </c>
      <c r="K2862" s="346">
        <f>'Class-9'!$R$7</f>
        <v>80</v>
      </c>
      <c r="L2862" s="346">
        <f>'Class-9'!$S$7</f>
        <v>20</v>
      </c>
      <c r="M2862" s="348">
        <f>SUM(K2862:L2862)</f>
        <v>100</v>
      </c>
      <c r="N2862" s="191">
        <f>SUM(G2862,J2862,M2862)</f>
        <v>200</v>
      </c>
      <c r="O2862" s="1271"/>
    </row>
    <row r="2863" spans="1:16" ht="42.75" customHeight="1">
      <c r="A2863" s="1084"/>
      <c r="B2863" s="60" t="s">
        <v>79</v>
      </c>
      <c r="C2863" s="1141" t="str">
        <f>'Class-9'!$L$3</f>
        <v>HINDI</v>
      </c>
      <c r="D2863" s="1142"/>
      <c r="E2863" s="493">
        <f>IF($J2851="TC",0,IF($J2851="Nso",0,VLOOKUP($A2848,'Class-9'!$B$9:$EX$108,11,0)))</f>
        <v>0</v>
      </c>
      <c r="F2863" s="493">
        <f>IF($J2851="TC",0,IF($J2851="Nso",0,VLOOKUP($A2848,'Class-9'!$B$9:$EX$108,12,0)))</f>
        <v>0</v>
      </c>
      <c r="G2863" s="494">
        <f>E2863+F2863</f>
        <v>0</v>
      </c>
      <c r="H2863" s="493">
        <f>IF($J2851="TC",0,IF($J2851="Nso",0,VLOOKUP($A2848,'Class-9'!$B$9:$EX$108,14,0)))</f>
        <v>0</v>
      </c>
      <c r="I2863" s="493">
        <f>IF($J2851="TC",0,IF($J2851="Nso",0,VLOOKUP($A2848,'Class-9'!$B$9:$EX$108,15,0)))</f>
        <v>0</v>
      </c>
      <c r="J2863" s="494">
        <f>H2863+I2863</f>
        <v>0</v>
      </c>
      <c r="K2863" s="493">
        <f>IF($J2851="TC",0,IF($J2851="Nso",0,VLOOKUP($A2848,'Class-9'!$B$9:$EX$108,17,0)))</f>
        <v>0</v>
      </c>
      <c r="L2863" s="493">
        <f>IF($J2851="Nso",0,VLOOKUP($A2848,'Class-9'!$B$9:$EX$108,18,0))</f>
        <v>0</v>
      </c>
      <c r="M2863" s="494">
        <f>K2863+L2863</f>
        <v>0</v>
      </c>
      <c r="N2863" s="493">
        <f>G2863+J2863+M2863</f>
        <v>0</v>
      </c>
      <c r="O2863" s="495" t="str">
        <f>IF($J2851="TC",0,IF($J2851="Nso",0,VLOOKUP($A2848,'Class-9'!$B$9:$EX$108,24,0)))</f>
        <v/>
      </c>
    </row>
    <row r="2864" spans="1:16" ht="42.75" customHeight="1">
      <c r="A2864" s="1084"/>
      <c r="B2864" s="60" t="s">
        <v>79</v>
      </c>
      <c r="C2864" s="1143" t="str">
        <f>'Class-9'!$Z$3</f>
        <v>ENGLISH</v>
      </c>
      <c r="D2864" s="1144"/>
      <c r="E2864" s="493">
        <f>IF($J2851="TC",0,IF($J2851="Nso",0,VLOOKUP($A2848,'Class-9'!$B$9:$EX$108,25,0)))</f>
        <v>0</v>
      </c>
      <c r="F2864" s="493">
        <f>IF($J2851="TC",0,IF($J2851="Nso",0,VLOOKUP($A2848,'Class-9'!$B$9:$EX$108,26,0)))</f>
        <v>0</v>
      </c>
      <c r="G2864" s="496">
        <f t="shared" ref="G2864:G2868" si="292">E2864+F2864</f>
        <v>0</v>
      </c>
      <c r="H2864" s="497">
        <f>IF($J2851="TC",0,IF($J2851="Nso",0,VLOOKUP($A2848,'Class-9'!$B$9:$EX$108,28,0)))</f>
        <v>0</v>
      </c>
      <c r="I2864" s="493">
        <f>IF($J2851="TC",0,IF($J2851="Nso",0,VLOOKUP($A2848,'Class-9'!$B$9:$EX$108,29,0)))</f>
        <v>0</v>
      </c>
      <c r="J2864" s="496">
        <f t="shared" ref="J2864:J2868" si="293">H2864+I2864</f>
        <v>0</v>
      </c>
      <c r="K2864" s="493">
        <f>IF($J2851="TC",0,IF($J2851="Nso",0,VLOOKUP($A2848,'Class-9'!$B$9:$EX$108,31,0)))</f>
        <v>0</v>
      </c>
      <c r="L2864" s="493">
        <f>IF($J2851="Nso",0,VLOOKUP($A2848,'Class-9'!$B$9:$EX$108,32,0))</f>
        <v>0</v>
      </c>
      <c r="M2864" s="496">
        <f t="shared" ref="M2864:M2868" si="294">K2864+L2864</f>
        <v>0</v>
      </c>
      <c r="N2864" s="493">
        <f t="shared" ref="N2864:N2868" si="295">G2864+J2864+M2864</f>
        <v>0</v>
      </c>
      <c r="O2864" s="495" t="str">
        <f>IF($J2851="TC",0,IF($J2851="Nso",0,VLOOKUP($A2848,'Class-9'!$B$9:$EX$108,38,0)))</f>
        <v/>
      </c>
    </row>
    <row r="2865" spans="1:15" ht="42.75" customHeight="1">
      <c r="A2865" s="1084"/>
      <c r="B2865" s="60" t="s">
        <v>79</v>
      </c>
      <c r="C2865" s="1143" t="str">
        <f>'Class-9'!$AN$3</f>
        <v>SANSKRIT</v>
      </c>
      <c r="D2865" s="1144"/>
      <c r="E2865" s="493">
        <f>IF($J2851="TC",0,IF($J2851="Nso",0,VLOOKUP($A2848,'Class-9'!$B$9:$EX$108,39,0)))</f>
        <v>0</v>
      </c>
      <c r="F2865" s="493">
        <f>IF($J2851="TC",0,IF($J2851="TC",0,IF($J2851="Nso",0,VLOOKUP($A2848,'Class-9'!$B$9:$EX$108,40,0))))</f>
        <v>0</v>
      </c>
      <c r="G2865" s="496">
        <f t="shared" si="292"/>
        <v>0</v>
      </c>
      <c r="H2865" s="497">
        <f>IF($J2851="TC",0,IF($J2851="Nso",0,VLOOKUP($A2848,'Class-9'!$B$9:$EX$108,42,0)))</f>
        <v>0</v>
      </c>
      <c r="I2865" s="493">
        <f>IF($J2851="TC",0,IF($J2851="Nso",0,VLOOKUP($A2848,'Class-9'!$B$9:$EX$108,43,0)))</f>
        <v>0</v>
      </c>
      <c r="J2865" s="496">
        <f t="shared" si="293"/>
        <v>0</v>
      </c>
      <c r="K2865" s="493">
        <f>IF($J2851="TC",0,IF($J2851="Nso",0,VLOOKUP($A2848,'Class-9'!$B$9:$EX$108,45,0)))</f>
        <v>0</v>
      </c>
      <c r="L2865" s="493">
        <f>IF($J2851="Nso",0,VLOOKUP($A2848,'Class-9'!$B$9:$EX$108,46,0))</f>
        <v>0</v>
      </c>
      <c r="M2865" s="496">
        <f t="shared" si="294"/>
        <v>0</v>
      </c>
      <c r="N2865" s="493">
        <f t="shared" si="295"/>
        <v>0</v>
      </c>
      <c r="O2865" s="495" t="str">
        <f>IF($J2851="TC",0,IF($J2851="Nso",0,VLOOKUP($A2848,'Class-9'!$B$9:$EX$108,52,0)))</f>
        <v/>
      </c>
    </row>
    <row r="2866" spans="1:15" ht="42.75" customHeight="1">
      <c r="A2866" s="1084"/>
      <c r="B2866" s="60" t="s">
        <v>79</v>
      </c>
      <c r="C2866" s="1143" t="str">
        <f>'Class-9'!$BB$3</f>
        <v>SCIENCE</v>
      </c>
      <c r="D2866" s="1144"/>
      <c r="E2866" s="493">
        <f>IF($J2851="TC",0,IF($J2851="Nso",0,VLOOKUP($A2848,'Class-9'!$B$9:$EX$108,53,0)))</f>
        <v>0</v>
      </c>
      <c r="F2866" s="493">
        <f>IF($J2851="TC",0,IF($J2851="Nso",0,VLOOKUP($A2848,'Class-9'!$B$9:$EX$108,54,0)))</f>
        <v>0</v>
      </c>
      <c r="G2866" s="496">
        <f t="shared" si="292"/>
        <v>0</v>
      </c>
      <c r="H2866" s="497">
        <f>IF($J2851="TC",0,IF($J2851="Nso",0,VLOOKUP($A2848,'Class-9'!$B$9:$EX$108,56,0)))</f>
        <v>0</v>
      </c>
      <c r="I2866" s="493">
        <f>IF($J2851="TC",0,IF($J2851="Nso",0,VLOOKUP($A2848,'Class-9'!$B$9:$EX$108,57,0)))</f>
        <v>0</v>
      </c>
      <c r="J2866" s="496">
        <f t="shared" si="293"/>
        <v>0</v>
      </c>
      <c r="K2866" s="493">
        <f>IF($J2851="TC",0,IF($J2851="Nso",0,VLOOKUP($A2848,'Class-9'!$B$9:$EX$108,59,0)))</f>
        <v>0</v>
      </c>
      <c r="L2866" s="493">
        <f>IF($J2851="Nso",0,VLOOKUP($A2848,'Class-9'!$B$9:$EX$108,60,0))</f>
        <v>0</v>
      </c>
      <c r="M2866" s="496">
        <f t="shared" si="294"/>
        <v>0</v>
      </c>
      <c r="N2866" s="493">
        <f t="shared" si="295"/>
        <v>0</v>
      </c>
      <c r="O2866" s="495" t="str">
        <f>IF($J2851="TC",0,IF($J2851="Nso",0,VLOOKUP($A2848,'Class-9'!$B$9:$EX$108,66,0)))</f>
        <v/>
      </c>
    </row>
    <row r="2867" spans="1:15" ht="42.75" customHeight="1">
      <c r="A2867" s="1084"/>
      <c r="B2867" s="60" t="s">
        <v>79</v>
      </c>
      <c r="C2867" s="1143" t="str">
        <f>'Class-9'!$BP$3</f>
        <v>MATHEMATICS</v>
      </c>
      <c r="D2867" s="1144"/>
      <c r="E2867" s="493">
        <f>IF($J2851="TC",0,IF($J2851="Nso",0,VLOOKUP($A2848,'Class-9'!$B$9:$EX$108,67,0)))</f>
        <v>0</v>
      </c>
      <c r="F2867" s="493">
        <f>IF($J2851="TC",0,IF($J2851="Nso",0,VLOOKUP($A2848,'Class-9'!$B$9:$EX$108,68,0)))</f>
        <v>0</v>
      </c>
      <c r="G2867" s="496">
        <f t="shared" si="292"/>
        <v>0</v>
      </c>
      <c r="H2867" s="497">
        <f>IF($J2851="TC",0,IF($J2851="Nso",0,VLOOKUP($A2848,'Class-9'!$B$9:$EX$108,70,0)))</f>
        <v>0</v>
      </c>
      <c r="I2867" s="493">
        <f>IF($J2851="TC",0,IF($J2851="Nso",0,VLOOKUP($A2848,'Class-9'!$B$9:$EX$108,71,0)))</f>
        <v>0</v>
      </c>
      <c r="J2867" s="496">
        <f t="shared" si="293"/>
        <v>0</v>
      </c>
      <c r="K2867" s="493">
        <f>IF($J2851="TC",0,IF($J2851="Nso",0,VLOOKUP($A2848,'Class-9'!$B$9:$EX$108,73,0)))</f>
        <v>0</v>
      </c>
      <c r="L2867" s="493">
        <f>IF($J2851="Nso",0,VLOOKUP($A2848,'Class-9'!$B$9:$EX$108,74,0))</f>
        <v>0</v>
      </c>
      <c r="M2867" s="496">
        <f t="shared" si="294"/>
        <v>0</v>
      </c>
      <c r="N2867" s="493">
        <f t="shared" si="295"/>
        <v>0</v>
      </c>
      <c r="O2867" s="495" t="str">
        <f>IF($J2851="TC",0,IF($J2851="Nso",0,VLOOKUP($A2848,'Class-9'!$B$9:$EX$108,80,0)))</f>
        <v/>
      </c>
    </row>
    <row r="2868" spans="1:15" ht="42.75" customHeight="1" thickBot="1">
      <c r="A2868" s="1084"/>
      <c r="B2868" s="60" t="s">
        <v>79</v>
      </c>
      <c r="C2868" s="1117" t="str">
        <f>'Class-9'!$CD$3</f>
        <v>SOCIAL SCIENCE</v>
      </c>
      <c r="D2868" s="1118"/>
      <c r="E2868" s="493">
        <f>IF($J2851="TC",0,IF($J2851="Nso",0,VLOOKUP($A2848,'Class-9'!$B$9:$EX$108,81,0)))</f>
        <v>0</v>
      </c>
      <c r="F2868" s="493">
        <f>IF($J2851="TC",0,IF($J2851="Nso",0,VLOOKUP($A2848,'Class-9'!$B$9:$EX$108,82,0)))</f>
        <v>0</v>
      </c>
      <c r="G2868" s="498">
        <f t="shared" si="292"/>
        <v>0</v>
      </c>
      <c r="H2868" s="499">
        <f>IF($J2851="TC",0,IF($J2851="Nso",0,VLOOKUP($A2848,'Class-9'!$B$9:$EX$108,84,0)))</f>
        <v>0</v>
      </c>
      <c r="I2868" s="493">
        <f>IF($J2851="TC",0,IF($J2851="Nso",0,VLOOKUP($A2848,'Class-9'!$B$9:$EX$108,85,0)))</f>
        <v>0</v>
      </c>
      <c r="J2868" s="498">
        <f t="shared" si="293"/>
        <v>0</v>
      </c>
      <c r="K2868" s="493">
        <f>IF($J2851="TC",0,IF($J2851="Nso",0,VLOOKUP($A2848,'Class-9'!$B$9:$EX$108,87,0)))</f>
        <v>0</v>
      </c>
      <c r="L2868" s="493">
        <f>IF($J2851="Nso",0,VLOOKUP($A2848,'Class-9'!$B$9:$EX$108,88,0))</f>
        <v>0</v>
      </c>
      <c r="M2868" s="498">
        <f t="shared" si="294"/>
        <v>0</v>
      </c>
      <c r="N2868" s="493">
        <f t="shared" si="295"/>
        <v>0</v>
      </c>
      <c r="O2868" s="495" t="str">
        <f>IF($J2851="TC",0,IF($J2851="Nso",0,VLOOKUP($A2848,'Class-9'!$B$9:$EX$108,94,0)))</f>
        <v/>
      </c>
    </row>
    <row r="2869" spans="1:15" ht="36" customHeight="1">
      <c r="A2869" s="1084"/>
      <c r="B2869" s="60" t="s">
        <v>79</v>
      </c>
      <c r="C2869" s="1119" t="s">
        <v>92</v>
      </c>
      <c r="D2869" s="1120"/>
      <c r="E2869" s="1121"/>
      <c r="F2869" s="1125" t="s">
        <v>93</v>
      </c>
      <c r="G2869" s="1126"/>
      <c r="H2869" s="1127" t="s">
        <v>94</v>
      </c>
      <c r="I2869" s="1128"/>
      <c r="J2869" s="1129" t="s">
        <v>47</v>
      </c>
      <c r="K2869" s="1130"/>
      <c r="L2869" s="350" t="s">
        <v>114</v>
      </c>
      <c r="M2869" s="1131" t="s">
        <v>45</v>
      </c>
      <c r="N2869" s="1132"/>
      <c r="O2869" s="61" t="s">
        <v>49</v>
      </c>
    </row>
    <row r="2870" spans="1:15" ht="36" customHeight="1" thickBot="1">
      <c r="A2870" s="1084"/>
      <c r="B2870" s="60" t="s">
        <v>79</v>
      </c>
      <c r="C2870" s="1122"/>
      <c r="D2870" s="1123"/>
      <c r="E2870" s="1124"/>
      <c r="F2870" s="1133">
        <f>IF($J2851="TC",0,IF($J2851="Nso",0,VLOOKUP($A2848,'Class-9'!$B$9:$EX$108,146,0)))</f>
        <v>0</v>
      </c>
      <c r="G2870" s="1134"/>
      <c r="H2870" s="1133">
        <f>IF($J2851="TC",0,IF($J2851="Nso",0,VLOOKUP($A2848,'Class-9'!$B$9:$EX$108,147,0)))</f>
        <v>0</v>
      </c>
      <c r="I2870" s="1134"/>
      <c r="J2870" s="1135">
        <f>IF($J2851="TC",0,IF($J2851="Nso",0,VLOOKUP($A2848,'Class-9'!$B$9:$EX$108,148,0)))</f>
        <v>0</v>
      </c>
      <c r="K2870" s="1136"/>
      <c r="L2870" s="349" t="str">
        <f>IF($J2851="TC",0,IF($J2851="Nso",0,VLOOKUP($A2848,'Class-9'!$B$9:$EX$108,149,0)))</f>
        <v/>
      </c>
      <c r="M2870" s="1137" t="str">
        <f>IF($J2851="TC","TC",IF($J2851="Nso","NSO",VLOOKUP($A2848,'Class-9'!$B$9:$EX$108,150,0)))</f>
        <v/>
      </c>
      <c r="N2870" s="1138"/>
      <c r="O2870" s="123" t="str">
        <f>IF($J2851="Nso",0,VLOOKUP($A2848,'Class-9'!$B$9:$EX$108,152,0))</f>
        <v/>
      </c>
    </row>
    <row r="2871" spans="1:15" ht="36" customHeight="1">
      <c r="A2871" s="1084"/>
      <c r="B2871" s="60" t="s">
        <v>79</v>
      </c>
      <c r="C2871" s="1186" t="s">
        <v>65</v>
      </c>
      <c r="D2871" s="1187"/>
      <c r="E2871" s="1187"/>
      <c r="F2871" s="1187"/>
      <c r="G2871" s="1187"/>
      <c r="H2871" s="1188"/>
      <c r="I2871" s="1189" t="s">
        <v>66</v>
      </c>
      <c r="J2871" s="1190"/>
      <c r="K2871" s="1190"/>
      <c r="L2871" s="124">
        <f>VLOOKUP($A2848,'Class-9'!$B$9:$EX$108,143,0)</f>
        <v>0</v>
      </c>
      <c r="M2871" s="1191" t="s">
        <v>126</v>
      </c>
      <c r="N2871" s="1192"/>
      <c r="O2871" s="1193"/>
    </row>
    <row r="2872" spans="1:15" ht="36" customHeight="1" thickBot="1">
      <c r="A2872" s="1084"/>
      <c r="B2872" s="60" t="s">
        <v>79</v>
      </c>
      <c r="C2872" s="1194" t="s">
        <v>60</v>
      </c>
      <c r="D2872" s="1195"/>
      <c r="E2872" s="1195"/>
      <c r="F2872" s="1196" t="s">
        <v>197</v>
      </c>
      <c r="G2872" s="1196"/>
      <c r="H2872" s="351" t="s">
        <v>53</v>
      </c>
      <c r="I2872" s="1197" t="s">
        <v>67</v>
      </c>
      <c r="J2872" s="1198"/>
      <c r="K2872" s="1198"/>
      <c r="L2872" s="174">
        <f>VLOOKUP($A2848,'Class-9'!$B$9:$EX$108,144,0)</f>
        <v>0</v>
      </c>
      <c r="M2872" s="1199" t="str">
        <f>IF($J2851="TC",0,IF($J2851="Nso",0,VLOOKUP($A2848,'Class-9'!$B$9:$EX$108,145,0)))</f>
        <v/>
      </c>
      <c r="N2872" s="1200"/>
      <c r="O2872" s="1201"/>
    </row>
    <row r="2873" spans="1:15" ht="36" customHeight="1">
      <c r="A2873" s="1084"/>
      <c r="B2873" s="60" t="s">
        <v>79</v>
      </c>
      <c r="C2873" s="1194"/>
      <c r="D2873" s="1195"/>
      <c r="E2873" s="1195"/>
      <c r="F2873" s="1196"/>
      <c r="G2873" s="1196"/>
      <c r="H2873" s="490" t="s">
        <v>203</v>
      </c>
      <c r="I2873" s="1202" t="s">
        <v>68</v>
      </c>
      <c r="J2873" s="1203"/>
      <c r="K2873" s="1203"/>
      <c r="L2873" s="1204">
        <f>IF($J2851="TC","Transferred",IF($J2851="Nso","NameSeparated",VLOOKUP($A2848,'Class-9'!$B$9:$EX$108,153,0)))</f>
        <v>0</v>
      </c>
      <c r="M2873" s="1204"/>
      <c r="N2873" s="1204"/>
      <c r="O2873" s="1205"/>
    </row>
    <row r="2874" spans="1:15" s="489" customFormat="1" ht="28.5" customHeight="1">
      <c r="A2874" s="1084"/>
      <c r="B2874" s="488" t="s">
        <v>79</v>
      </c>
      <c r="C2874" s="1242" t="str">
        <f>'Class-9'!$CR$3</f>
        <v>Foundation Of Information Tech.</v>
      </c>
      <c r="D2874" s="1243"/>
      <c r="E2874" s="1244"/>
      <c r="F2874" s="1245" t="str">
        <f>IF($J2851="TC",0,IF($J2851="Nso",0,VLOOKUP($A2848,'Class-9'!$B$9:$GA$108,170,0)))</f>
        <v>0/200</v>
      </c>
      <c r="G2874" s="1245"/>
      <c r="H2874" s="491">
        <f>IF($J2851="TC",0,IF($J2851="Nso",0,VLOOKUP($A2848,'Class-9'!$B$9:$GA$108,106,0)))</f>
        <v>0</v>
      </c>
      <c r="I2874" s="1170" t="s">
        <v>81</v>
      </c>
      <c r="J2874" s="1171"/>
      <c r="K2874" s="1171"/>
      <c r="L2874" s="1172">
        <f>'Class-9'!$T$2</f>
        <v>44676</v>
      </c>
      <c r="M2874" s="1173"/>
      <c r="N2874" s="1173"/>
      <c r="O2874" s="1174"/>
    </row>
    <row r="2875" spans="1:15" s="489" customFormat="1" ht="28.5" customHeight="1">
      <c r="A2875" s="1084"/>
      <c r="B2875" s="488" t="s">
        <v>79</v>
      </c>
      <c r="C2875" s="1175" t="str">
        <f>'Class-9'!$DD$3</f>
        <v>Health &amp; Phy. Edu.</v>
      </c>
      <c r="D2875" s="1169"/>
      <c r="E2875" s="1169"/>
      <c r="F2875" s="1263" t="str">
        <f>IF($J2851="TC",0,IF($J2851="Nso",0,VLOOKUP($A2848,'Class-9'!$B$9:$GA$108,174,0)))</f>
        <v>0/200</v>
      </c>
      <c r="G2875" s="1264"/>
      <c r="H2875" s="491">
        <f>IF($J2851="TC",0,IF($J2851="Nso",0,VLOOKUP($A2848,'Class-9'!$B$9:$GA$108,118,0)))</f>
        <v>0</v>
      </c>
      <c r="I2875" s="1178"/>
      <c r="J2875" s="1179"/>
      <c r="K2875" s="1179"/>
      <c r="L2875" s="1179"/>
      <c r="M2875" s="1179"/>
      <c r="N2875" s="1179"/>
      <c r="O2875" s="1180"/>
    </row>
    <row r="2876" spans="1:15" s="489" customFormat="1" ht="28.5" customHeight="1">
      <c r="A2876" s="1084"/>
      <c r="B2876" s="488" t="s">
        <v>79</v>
      </c>
      <c r="C2876" s="1184" t="str">
        <f>'Class-9'!$DP$3</f>
        <v>S.U.P.W.</v>
      </c>
      <c r="D2876" s="1185"/>
      <c r="E2876" s="1185"/>
      <c r="F2876" s="1263" t="str">
        <f>IF($J2851="TC",0,IF($J2851="Nso",0,VLOOKUP($A2848,'Class-9'!$B$9:$GA$108,178,0)))</f>
        <v>0/100</v>
      </c>
      <c r="G2876" s="1264"/>
      <c r="H2876" s="491">
        <f>IF($J2851="TC",0,IF($J2851="Nso",0,VLOOKUP($A2848,'Class-9'!$B$9:$GA$108,124,0)))</f>
        <v>0</v>
      </c>
      <c r="I2876" s="1181"/>
      <c r="J2876" s="1182"/>
      <c r="K2876" s="1182"/>
      <c r="L2876" s="1182"/>
      <c r="M2876" s="1182"/>
      <c r="N2876" s="1182"/>
      <c r="O2876" s="1183"/>
    </row>
    <row r="2877" spans="1:15" s="489" customFormat="1" ht="28.5" customHeight="1">
      <c r="A2877" s="1084"/>
      <c r="B2877" s="488"/>
      <c r="C2877" s="1184" t="str">
        <f>'Class-9'!$DV$3</f>
        <v>ART EDUCATION</v>
      </c>
      <c r="D2877" s="1185"/>
      <c r="E2877" s="1185"/>
      <c r="F2877" s="1263" t="str">
        <f>IF($J2850="TC",0,IF($J2850="Nso",0,VLOOKUP($A2848,'Class-9'!$B$9:$GA$108,182,0)))</f>
        <v>0/100</v>
      </c>
      <c r="G2877" s="1264"/>
      <c r="H2877" s="491">
        <f>IF($J2850="TC",0,IF($J2850="Nso",0,VLOOKUP($A2848,'Class-9'!$B$9:$GA$108,130,0)))</f>
        <v>0</v>
      </c>
      <c r="I2877" s="1237" t="s">
        <v>95</v>
      </c>
      <c r="J2877" s="1221"/>
      <c r="K2877" s="1221"/>
      <c r="L2877" s="1221"/>
      <c r="M2877" s="1221"/>
      <c r="N2877" s="1221"/>
      <c r="O2877" s="1222"/>
    </row>
    <row r="2878" spans="1:15" s="489" customFormat="1" ht="28.5" customHeight="1" thickBot="1">
      <c r="A2878" s="1084"/>
      <c r="B2878" s="488" t="s">
        <v>79</v>
      </c>
      <c r="C2878" s="1238" t="str">
        <f>'Class-9'!$EB$3</f>
        <v>H &amp; C RAJ</v>
      </c>
      <c r="D2878" s="1239"/>
      <c r="E2878" s="1239"/>
      <c r="F2878" s="1251" t="str">
        <f>IF($J2851="TC",0,IF($J2851="Nso",0,VLOOKUP($A2848,'Class-9'!$B$9:$GZ$108,186,0)))</f>
        <v>0/200</v>
      </c>
      <c r="G2878" s="1252"/>
      <c r="H2878" s="492">
        <f>IF($J2851="TC",0,IF($J2851="Nso",0,VLOOKUP($A2848,'Class-9'!$B$9:$GAZ$108,142,0)))</f>
        <v>0</v>
      </c>
      <c r="I2878" s="1237" t="s">
        <v>74</v>
      </c>
      <c r="J2878" s="1221"/>
      <c r="K2878" s="1221"/>
      <c r="L2878" s="1221"/>
      <c r="M2878" s="1221"/>
      <c r="N2878" s="1221"/>
      <c r="O2878" s="1222"/>
    </row>
    <row r="2879" spans="1:15" ht="28.5" customHeight="1">
      <c r="A2879" s="1084"/>
      <c r="B2879" s="49" t="s">
        <v>79</v>
      </c>
      <c r="C2879" s="1209" t="s">
        <v>205</v>
      </c>
      <c r="D2879" s="1210"/>
      <c r="E2879" s="1211"/>
      <c r="F2879" s="1253" t="s">
        <v>206</v>
      </c>
      <c r="G2879" s="1254"/>
      <c r="H2879" s="500" t="s">
        <v>34</v>
      </c>
      <c r="I2879" s="1220" t="s">
        <v>75</v>
      </c>
      <c r="J2879" s="1221"/>
      <c r="K2879" s="1221"/>
      <c r="L2879" s="1221"/>
      <c r="M2879" s="1221"/>
      <c r="N2879" s="1221"/>
      <c r="O2879" s="1222"/>
    </row>
    <row r="2880" spans="1:15" ht="28.5" customHeight="1">
      <c r="A2880" s="1084"/>
      <c r="B2880" s="49" t="s">
        <v>79</v>
      </c>
      <c r="C2880" s="1212"/>
      <c r="D2880" s="1213"/>
      <c r="E2880" s="1214"/>
      <c r="F2880" s="1246" t="s">
        <v>207</v>
      </c>
      <c r="G2880" s="1247"/>
      <c r="H2880" s="501" t="s">
        <v>204</v>
      </c>
      <c r="I2880" s="1225" t="s">
        <v>76</v>
      </c>
      <c r="J2880" s="1226"/>
      <c r="K2880" s="1226"/>
      <c r="L2880" s="1226"/>
      <c r="M2880" s="1226"/>
      <c r="N2880" s="1226"/>
      <c r="O2880" s="1227"/>
    </row>
    <row r="2881" spans="1:16" ht="28.5" customHeight="1">
      <c r="A2881" s="1084"/>
      <c r="B2881" s="49" t="s">
        <v>79</v>
      </c>
      <c r="C2881" s="1212"/>
      <c r="D2881" s="1213"/>
      <c r="E2881" s="1214"/>
      <c r="F2881" s="1246" t="s">
        <v>211</v>
      </c>
      <c r="G2881" s="1247"/>
      <c r="H2881" s="501" t="s">
        <v>69</v>
      </c>
      <c r="I2881" s="1228"/>
      <c r="J2881" s="1229"/>
      <c r="K2881" s="1229"/>
      <c r="L2881" s="1229"/>
      <c r="M2881" s="1229"/>
      <c r="N2881" s="1229"/>
      <c r="O2881" s="1230"/>
    </row>
    <row r="2882" spans="1:16" ht="28.5" customHeight="1">
      <c r="A2882" s="1084"/>
      <c r="B2882" s="49" t="s">
        <v>79</v>
      </c>
      <c r="C2882" s="1212"/>
      <c r="D2882" s="1213"/>
      <c r="E2882" s="1214"/>
      <c r="F2882" s="1246" t="s">
        <v>212</v>
      </c>
      <c r="G2882" s="1247"/>
      <c r="H2882" s="501" t="s">
        <v>70</v>
      </c>
      <c r="I2882" s="1228"/>
      <c r="J2882" s="1229"/>
      <c r="K2882" s="1229"/>
      <c r="L2882" s="1229"/>
      <c r="M2882" s="1229"/>
      <c r="N2882" s="1229"/>
      <c r="O2882" s="1230"/>
    </row>
    <row r="2883" spans="1:16" ht="28.5" customHeight="1">
      <c r="A2883" s="1084"/>
      <c r="B2883" s="49" t="s">
        <v>79</v>
      </c>
      <c r="C2883" s="1212"/>
      <c r="D2883" s="1213"/>
      <c r="E2883" s="1214"/>
      <c r="F2883" s="1246" t="s">
        <v>125</v>
      </c>
      <c r="G2883" s="1247"/>
      <c r="H2883" s="501" t="s">
        <v>72</v>
      </c>
      <c r="I2883" s="1231" t="s">
        <v>96</v>
      </c>
      <c r="J2883" s="1232"/>
      <c r="K2883" s="1232"/>
      <c r="L2883" s="1232"/>
      <c r="M2883" s="1232"/>
      <c r="N2883" s="1232"/>
      <c r="O2883" s="1233"/>
    </row>
    <row r="2884" spans="1:16" ht="28.5" customHeight="1" thickBot="1">
      <c r="A2884" s="1084"/>
      <c r="B2884" s="62" t="s">
        <v>79</v>
      </c>
      <c r="C2884" s="1215"/>
      <c r="D2884" s="1216"/>
      <c r="E2884" s="1217"/>
      <c r="F2884" s="1248" t="s">
        <v>208</v>
      </c>
      <c r="G2884" s="1249"/>
      <c r="H2884" s="502" t="s">
        <v>71</v>
      </c>
      <c r="I2884" s="1234"/>
      <c r="J2884" s="1235"/>
      <c r="K2884" s="1235"/>
      <c r="L2884" s="1235"/>
      <c r="M2884" s="1235"/>
      <c r="N2884" s="1235"/>
      <c r="O2884" s="1236"/>
    </row>
    <row r="2885" spans="1:16" ht="117.75" customHeight="1" thickTop="1">
      <c r="A2885" s="1250"/>
      <c r="B2885" s="1250"/>
      <c r="C2885" s="1250"/>
      <c r="D2885" s="1250"/>
      <c r="E2885" s="1250"/>
      <c r="F2885" s="1250"/>
      <c r="G2885" s="1250"/>
      <c r="H2885" s="1250"/>
      <c r="I2885" s="1250"/>
      <c r="J2885" s="1250"/>
      <c r="K2885" s="1250"/>
      <c r="L2885" s="1250"/>
      <c r="M2885" s="1250"/>
      <c r="N2885" s="1250"/>
      <c r="O2885" s="1250"/>
    </row>
    <row r="2886" spans="1:16">
      <c r="B2886" s="505"/>
      <c r="C2886" s="506"/>
      <c r="D2886" s="506"/>
      <c r="E2886" s="506"/>
      <c r="F2886" s="506"/>
      <c r="G2886" s="506"/>
      <c r="H2886" s="506"/>
      <c r="I2886" s="506"/>
      <c r="J2886" s="506"/>
      <c r="K2886" s="506"/>
      <c r="L2886" s="506"/>
      <c r="M2886" s="506"/>
      <c r="N2886" s="506"/>
      <c r="O2886" s="506"/>
    </row>
    <row r="2887" spans="1:16" ht="24.75" customHeight="1" thickBot="1">
      <c r="A2887" s="504">
        <f>A2848+1</f>
        <v>75</v>
      </c>
      <c r="B2887" s="1083" t="s">
        <v>56</v>
      </c>
      <c r="C2887" s="1083"/>
      <c r="D2887" s="1083"/>
      <c r="E2887" s="1083"/>
      <c r="F2887" s="1083"/>
      <c r="G2887" s="1083"/>
      <c r="H2887" s="1083"/>
      <c r="I2887" s="1083"/>
      <c r="J2887" s="1083"/>
      <c r="K2887" s="1083"/>
      <c r="L2887" s="1083"/>
      <c r="M2887" s="1083"/>
      <c r="N2887" s="1083"/>
      <c r="O2887" s="1083"/>
    </row>
    <row r="2888" spans="1:16" ht="68.25" customHeight="1" thickTop="1">
      <c r="A2888" s="1084"/>
      <c r="B2888" s="1085"/>
      <c r="C2888" s="1086"/>
      <c r="D2888" s="1089" t="str">
        <f>Master!$E$8</f>
        <v>Govt. Sr. Secondary School Raimalwada</v>
      </c>
      <c r="E2888" s="1090"/>
      <c r="F2888" s="1090"/>
      <c r="G2888" s="1090"/>
      <c r="H2888" s="1090"/>
      <c r="I2888" s="1090"/>
      <c r="J2888" s="1090"/>
      <c r="K2888" s="1090"/>
      <c r="L2888" s="1090"/>
      <c r="M2888" s="1090"/>
      <c r="N2888" s="1090"/>
      <c r="O2888" s="1091"/>
    </row>
    <row r="2889" spans="1:16" ht="36" customHeight="1" thickBot="1">
      <c r="A2889" s="1084"/>
      <c r="B2889" s="1087"/>
      <c r="C2889" s="1088"/>
      <c r="D2889" s="1092" t="str">
        <f>Master!$E$11</f>
        <v>P.S.-Bapini (Jodhpur)</v>
      </c>
      <c r="E2889" s="1093"/>
      <c r="F2889" s="1093"/>
      <c r="G2889" s="1093"/>
      <c r="H2889" s="1093"/>
      <c r="I2889" s="1093"/>
      <c r="J2889" s="1093"/>
      <c r="K2889" s="1093"/>
      <c r="L2889" s="1093"/>
      <c r="M2889" s="1093"/>
      <c r="N2889" s="1093"/>
      <c r="O2889" s="1094"/>
    </row>
    <row r="2890" spans="1:16" ht="36" customHeight="1">
      <c r="A2890" s="1084"/>
      <c r="B2890" s="352"/>
      <c r="C2890" s="1095" t="s">
        <v>188</v>
      </c>
      <c r="D2890" s="1096"/>
      <c r="E2890" s="1096"/>
      <c r="F2890" s="1096"/>
      <c r="G2890" s="1097"/>
      <c r="H2890" s="1104" t="s">
        <v>161</v>
      </c>
      <c r="I2890" s="1104"/>
      <c r="J2890" s="1107">
        <f>VLOOKUP($A2887,'Class-9'!$B$9:$K$108,6)</f>
        <v>0</v>
      </c>
      <c r="K2890" s="1108"/>
      <c r="L2890" s="1113" t="s">
        <v>77</v>
      </c>
      <c r="M2890" s="1114"/>
      <c r="N2890" s="1115" t="str">
        <f>Master!$E$14</f>
        <v>08151106901</v>
      </c>
      <c r="O2890" s="1116"/>
    </row>
    <row r="2891" spans="1:16" ht="36" customHeight="1">
      <c r="A2891" s="1084"/>
      <c r="B2891" s="47"/>
      <c r="C2891" s="1098"/>
      <c r="D2891" s="1099"/>
      <c r="E2891" s="1099"/>
      <c r="F2891" s="1099"/>
      <c r="G2891" s="1100"/>
      <c r="H2891" s="1105"/>
      <c r="I2891" s="1105"/>
      <c r="J2891" s="1109"/>
      <c r="K2891" s="1110"/>
      <c r="L2891" s="1071" t="s">
        <v>73</v>
      </c>
      <c r="M2891" s="1072"/>
      <c r="N2891" s="1072"/>
      <c r="O2891" s="1073"/>
      <c r="P2891" s="165" t="s">
        <v>196</v>
      </c>
    </row>
    <row r="2892" spans="1:16" ht="36" customHeight="1" thickBot="1">
      <c r="A2892" s="1084"/>
      <c r="B2892" s="47"/>
      <c r="C2892" s="1101"/>
      <c r="D2892" s="1102"/>
      <c r="E2892" s="1102"/>
      <c r="F2892" s="1102"/>
      <c r="G2892" s="1103"/>
      <c r="H2892" s="1106"/>
      <c r="I2892" s="1106"/>
      <c r="J2892" s="1111"/>
      <c r="K2892" s="1112"/>
      <c r="L2892" s="1074" t="s">
        <v>57</v>
      </c>
      <c r="M2892" s="1075"/>
      <c r="N2892" s="1076" t="str">
        <f>Master!$E$6</f>
        <v>2021-22</v>
      </c>
      <c r="O2892" s="1077"/>
    </row>
    <row r="2893" spans="1:16" ht="42.75" customHeight="1">
      <c r="A2893" s="1084"/>
      <c r="B2893" s="49" t="s">
        <v>79</v>
      </c>
      <c r="C2893" s="1255" t="s">
        <v>22</v>
      </c>
      <c r="D2893" s="1256"/>
      <c r="E2893" s="1256"/>
      <c r="F2893" s="1257"/>
      <c r="G2893" s="485" t="s">
        <v>186</v>
      </c>
      <c r="H2893" s="1258">
        <f>VLOOKUP($A2887,'Class-9'!$B$9:$EX$108,4,0)</f>
        <v>0</v>
      </c>
      <c r="I2893" s="1258"/>
      <c r="J2893" s="1258"/>
      <c r="K2893" s="1258"/>
      <c r="L2893" s="1258"/>
      <c r="M2893" s="1258"/>
      <c r="N2893" s="1258"/>
      <c r="O2893" s="1259"/>
    </row>
    <row r="2894" spans="1:16" ht="42.75" customHeight="1">
      <c r="A2894" s="1084"/>
      <c r="B2894" s="49" t="s">
        <v>79</v>
      </c>
      <c r="C2894" s="1260" t="s">
        <v>24</v>
      </c>
      <c r="D2894" s="1261"/>
      <c r="E2894" s="1261"/>
      <c r="F2894" s="1262"/>
      <c r="G2894" s="486" t="s">
        <v>186</v>
      </c>
      <c r="H2894" s="1265">
        <f>VLOOKUP($A2887,'Class-9'!$B$9:$EX$108,7,0)</f>
        <v>0</v>
      </c>
      <c r="I2894" s="1265"/>
      <c r="J2894" s="1265"/>
      <c r="K2894" s="1265"/>
      <c r="L2894" s="1265"/>
      <c r="M2894" s="1265"/>
      <c r="N2894" s="1265"/>
      <c r="O2894" s="1266"/>
    </row>
    <row r="2895" spans="1:16" ht="42.75" customHeight="1">
      <c r="A2895" s="1084"/>
      <c r="B2895" s="49" t="s">
        <v>79</v>
      </c>
      <c r="C2895" s="1260" t="s">
        <v>25</v>
      </c>
      <c r="D2895" s="1261"/>
      <c r="E2895" s="1261"/>
      <c r="F2895" s="1262"/>
      <c r="G2895" s="486" t="s">
        <v>186</v>
      </c>
      <c r="H2895" s="1265">
        <f>VLOOKUP($A2887,'Class-9'!$B$9:$EX$108,8,0)</f>
        <v>0</v>
      </c>
      <c r="I2895" s="1265"/>
      <c r="J2895" s="1265"/>
      <c r="K2895" s="1265"/>
      <c r="L2895" s="1265"/>
      <c r="M2895" s="1265"/>
      <c r="N2895" s="1265"/>
      <c r="O2895" s="1266"/>
    </row>
    <row r="2896" spans="1:16" ht="42.75" customHeight="1">
      <c r="A2896" s="1084"/>
      <c r="B2896" s="49" t="s">
        <v>79</v>
      </c>
      <c r="C2896" s="1260" t="s">
        <v>58</v>
      </c>
      <c r="D2896" s="1261"/>
      <c r="E2896" s="1261"/>
      <c r="F2896" s="1262"/>
      <c r="G2896" s="486" t="s">
        <v>186</v>
      </c>
      <c r="H2896" s="1265">
        <f>VLOOKUP($A2887,'Class-9'!$B$9:$EX$108,9,0)</f>
        <v>0</v>
      </c>
      <c r="I2896" s="1265"/>
      <c r="J2896" s="1265"/>
      <c r="K2896" s="1265"/>
      <c r="L2896" s="1265"/>
      <c r="M2896" s="1265"/>
      <c r="N2896" s="1265"/>
      <c r="O2896" s="1266"/>
    </row>
    <row r="2897" spans="1:15" ht="42.75" customHeight="1">
      <c r="A2897" s="1084"/>
      <c r="B2897" s="49" t="s">
        <v>79</v>
      </c>
      <c r="C2897" s="1260" t="s">
        <v>59</v>
      </c>
      <c r="D2897" s="1261"/>
      <c r="E2897" s="1261"/>
      <c r="F2897" s="1262"/>
      <c r="G2897" s="486" t="s">
        <v>186</v>
      </c>
      <c r="H2897" s="1281" t="str">
        <f>CONCATENATE('Class-9'!$G$4,'Class-9'!$J$4)</f>
        <v>9(A)</v>
      </c>
      <c r="I2897" s="1265"/>
      <c r="J2897" s="1265"/>
      <c r="K2897" s="1265"/>
      <c r="L2897" s="1265"/>
      <c r="M2897" s="1265"/>
      <c r="N2897" s="1265"/>
      <c r="O2897" s="1266"/>
    </row>
    <row r="2898" spans="1:15" ht="42.75" customHeight="1" thickBot="1">
      <c r="A2898" s="1084"/>
      <c r="B2898" s="49" t="s">
        <v>79</v>
      </c>
      <c r="C2898" s="1282" t="s">
        <v>27</v>
      </c>
      <c r="D2898" s="1283"/>
      <c r="E2898" s="1283"/>
      <c r="F2898" s="1284"/>
      <c r="G2898" s="487" t="s">
        <v>186</v>
      </c>
      <c r="H2898" s="1285">
        <f>VLOOKUP($A2887,'Class-9'!$B$9:$EX$108,10,0)</f>
        <v>0</v>
      </c>
      <c r="I2898" s="1285"/>
      <c r="J2898" s="1285"/>
      <c r="K2898" s="1285"/>
      <c r="L2898" s="1285"/>
      <c r="M2898" s="1285"/>
      <c r="N2898" s="1285"/>
      <c r="O2898" s="1286"/>
    </row>
    <row r="2899" spans="1:15" ht="42.75" customHeight="1">
      <c r="A2899" s="1084"/>
      <c r="B2899" s="60" t="s">
        <v>79</v>
      </c>
      <c r="C2899" s="1287" t="s">
        <v>60</v>
      </c>
      <c r="D2899" s="1288"/>
      <c r="E2899" s="1267" t="s">
        <v>83</v>
      </c>
      <c r="F2899" s="1267" t="s">
        <v>84</v>
      </c>
      <c r="G2899" s="1274" t="s">
        <v>33</v>
      </c>
      <c r="H2899" s="1276" t="s">
        <v>61</v>
      </c>
      <c r="I2899" s="1276"/>
      <c r="J2899" s="1277"/>
      <c r="K2899" s="1278" t="s">
        <v>100</v>
      </c>
      <c r="L2899" s="1279"/>
      <c r="M2899" s="1280"/>
      <c r="N2899" s="1267" t="s">
        <v>91</v>
      </c>
      <c r="O2899" s="1269" t="s">
        <v>209</v>
      </c>
    </row>
    <row r="2900" spans="1:15" ht="42.75" customHeight="1">
      <c r="A2900" s="1084"/>
      <c r="B2900" s="60"/>
      <c r="C2900" s="1289"/>
      <c r="D2900" s="1290"/>
      <c r="E2900" s="1268"/>
      <c r="F2900" s="1268"/>
      <c r="G2900" s="1275"/>
      <c r="H2900" s="479" t="s">
        <v>32</v>
      </c>
      <c r="I2900" s="480" t="s">
        <v>199</v>
      </c>
      <c r="J2900" s="481" t="s">
        <v>33</v>
      </c>
      <c r="K2900" s="479" t="s">
        <v>32</v>
      </c>
      <c r="L2900" s="480" t="s">
        <v>199</v>
      </c>
      <c r="M2900" s="481" t="s">
        <v>33</v>
      </c>
      <c r="N2900" s="1268"/>
      <c r="O2900" s="1270"/>
    </row>
    <row r="2901" spans="1:15" ht="42.75" customHeight="1" thickBot="1">
      <c r="A2901" s="1084"/>
      <c r="B2901" s="60" t="s">
        <v>79</v>
      </c>
      <c r="C2901" s="1272" t="s">
        <v>62</v>
      </c>
      <c r="D2901" s="1273"/>
      <c r="E2901" s="346">
        <f>'Class-9'!$L$7</f>
        <v>20</v>
      </c>
      <c r="F2901" s="346">
        <f>'Class-9'!$M$7</f>
        <v>20</v>
      </c>
      <c r="G2901" s="348">
        <f>SUM(E2901:F2901)</f>
        <v>40</v>
      </c>
      <c r="H2901" s="346">
        <f>'Class-9'!$O$7</f>
        <v>48</v>
      </c>
      <c r="I2901" s="346">
        <f>'Class-9'!$P$7</f>
        <v>12</v>
      </c>
      <c r="J2901" s="348">
        <f>SUM(H2901:I2901)</f>
        <v>60</v>
      </c>
      <c r="K2901" s="346">
        <f>'Class-9'!$R$7</f>
        <v>80</v>
      </c>
      <c r="L2901" s="346">
        <f>'Class-9'!$S$7</f>
        <v>20</v>
      </c>
      <c r="M2901" s="348">
        <f>SUM(K2901:L2901)</f>
        <v>100</v>
      </c>
      <c r="N2901" s="191">
        <f>SUM(G2901,J2901,M2901)</f>
        <v>200</v>
      </c>
      <c r="O2901" s="1271"/>
    </row>
    <row r="2902" spans="1:15" ht="42.75" customHeight="1">
      <c r="A2902" s="1084"/>
      <c r="B2902" s="60" t="s">
        <v>79</v>
      </c>
      <c r="C2902" s="1141" t="str">
        <f>'Class-9'!$L$3</f>
        <v>HINDI</v>
      </c>
      <c r="D2902" s="1142"/>
      <c r="E2902" s="493">
        <f>IF($J2890="TC",0,IF($J2890="Nso",0,VLOOKUP($A2887,'Class-9'!$B$9:$EX$108,11,0)))</f>
        <v>0</v>
      </c>
      <c r="F2902" s="493">
        <f>IF($J2890="TC",0,IF($J2890="Nso",0,VLOOKUP($A2887,'Class-9'!$B$9:$EX$108,12,0)))</f>
        <v>0</v>
      </c>
      <c r="G2902" s="494">
        <f>E2902+F2902</f>
        <v>0</v>
      </c>
      <c r="H2902" s="493">
        <f>IF($J2890="TC",0,IF($J2890="Nso",0,VLOOKUP($A2887,'Class-9'!$B$9:$EX$108,14,0)))</f>
        <v>0</v>
      </c>
      <c r="I2902" s="493">
        <f>IF($J2890="TC",0,IF($J2890="Nso",0,VLOOKUP($A2887,'Class-9'!$B$9:$EX$108,15,0)))</f>
        <v>0</v>
      </c>
      <c r="J2902" s="494">
        <f>H2902+I2902</f>
        <v>0</v>
      </c>
      <c r="K2902" s="493">
        <f>IF($J2890="TC",0,IF($J2890="Nso",0,VLOOKUP($A2887,'Class-9'!$B$9:$EX$108,17,0)))</f>
        <v>0</v>
      </c>
      <c r="L2902" s="493">
        <f>IF($J2890="Nso",0,VLOOKUP($A2887,'Class-9'!$B$9:$EX$108,18,0))</f>
        <v>0</v>
      </c>
      <c r="M2902" s="494">
        <f>K2902+L2902</f>
        <v>0</v>
      </c>
      <c r="N2902" s="493">
        <f>G2902+J2902+M2902</f>
        <v>0</v>
      </c>
      <c r="O2902" s="495" t="str">
        <f>IF($J2890="TC",0,IF($J2890="Nso",0,VLOOKUP($A2887,'Class-9'!$B$9:$EX$108,24,0)))</f>
        <v/>
      </c>
    </row>
    <row r="2903" spans="1:15" ht="42.75" customHeight="1">
      <c r="A2903" s="1084"/>
      <c r="B2903" s="60" t="s">
        <v>79</v>
      </c>
      <c r="C2903" s="1143" t="str">
        <f>'Class-9'!$Z$3</f>
        <v>ENGLISH</v>
      </c>
      <c r="D2903" s="1144"/>
      <c r="E2903" s="493">
        <f>IF($J2890="TC",0,IF($J2890="Nso",0,VLOOKUP($A2887,'Class-9'!$B$9:$EX$108,25,0)))</f>
        <v>0</v>
      </c>
      <c r="F2903" s="493">
        <f>IF($J2890="TC",0,IF($J2890="Nso",0,VLOOKUP($A2887,'Class-9'!$B$9:$EX$108,26,0)))</f>
        <v>0</v>
      </c>
      <c r="G2903" s="496">
        <f t="shared" ref="G2903:G2907" si="296">E2903+F2903</f>
        <v>0</v>
      </c>
      <c r="H2903" s="497">
        <f>IF($J2890="TC",0,IF($J2890="Nso",0,VLOOKUP($A2887,'Class-9'!$B$9:$EX$108,28,0)))</f>
        <v>0</v>
      </c>
      <c r="I2903" s="493">
        <f>IF($J2890="TC",0,IF($J2890="Nso",0,VLOOKUP($A2887,'Class-9'!$B$9:$EX$108,29,0)))</f>
        <v>0</v>
      </c>
      <c r="J2903" s="496">
        <f t="shared" ref="J2903:J2907" si="297">H2903+I2903</f>
        <v>0</v>
      </c>
      <c r="K2903" s="493">
        <f>IF($J2890="TC",0,IF($J2890="Nso",0,VLOOKUP($A2887,'Class-9'!$B$9:$EX$108,31,0)))</f>
        <v>0</v>
      </c>
      <c r="L2903" s="493">
        <f>IF($J2890="Nso",0,VLOOKUP($A2887,'Class-9'!$B$9:$EX$108,32,0))</f>
        <v>0</v>
      </c>
      <c r="M2903" s="496">
        <f t="shared" ref="M2903:M2907" si="298">K2903+L2903</f>
        <v>0</v>
      </c>
      <c r="N2903" s="493">
        <f t="shared" ref="N2903:N2907" si="299">G2903+J2903+M2903</f>
        <v>0</v>
      </c>
      <c r="O2903" s="495" t="str">
        <f>IF($J2890="TC",0,IF($J2890="Nso",0,VLOOKUP($A2887,'Class-9'!$B$9:$EX$108,38,0)))</f>
        <v/>
      </c>
    </row>
    <row r="2904" spans="1:15" ht="42.75" customHeight="1">
      <c r="A2904" s="1084"/>
      <c r="B2904" s="60" t="s">
        <v>79</v>
      </c>
      <c r="C2904" s="1143" t="str">
        <f>'Class-9'!$AN$3</f>
        <v>SANSKRIT</v>
      </c>
      <c r="D2904" s="1144"/>
      <c r="E2904" s="493">
        <f>IF($J2890="TC",0,IF($J2890="Nso",0,VLOOKUP($A2887,'Class-9'!$B$9:$EX$108,39,0)))</f>
        <v>0</v>
      </c>
      <c r="F2904" s="493">
        <f>IF($J2890="TC",0,IF($J2890="TC",0,IF($J2890="Nso",0,VLOOKUP($A2887,'Class-9'!$B$9:$EX$108,40,0))))</f>
        <v>0</v>
      </c>
      <c r="G2904" s="496">
        <f t="shared" si="296"/>
        <v>0</v>
      </c>
      <c r="H2904" s="497">
        <f>IF($J2890="TC",0,IF($J2890="Nso",0,VLOOKUP($A2887,'Class-9'!$B$9:$EX$108,42,0)))</f>
        <v>0</v>
      </c>
      <c r="I2904" s="493">
        <f>IF($J2890="TC",0,IF($J2890="Nso",0,VLOOKUP($A2887,'Class-9'!$B$9:$EX$108,43,0)))</f>
        <v>0</v>
      </c>
      <c r="J2904" s="496">
        <f t="shared" si="297"/>
        <v>0</v>
      </c>
      <c r="K2904" s="493">
        <f>IF($J2890="TC",0,IF($J2890="Nso",0,VLOOKUP($A2887,'Class-9'!$B$9:$EX$108,45,0)))</f>
        <v>0</v>
      </c>
      <c r="L2904" s="493">
        <f>IF($J2890="Nso",0,VLOOKUP($A2887,'Class-9'!$B$9:$EX$108,46,0))</f>
        <v>0</v>
      </c>
      <c r="M2904" s="496">
        <f t="shared" si="298"/>
        <v>0</v>
      </c>
      <c r="N2904" s="493">
        <f t="shared" si="299"/>
        <v>0</v>
      </c>
      <c r="O2904" s="495" t="str">
        <f>IF($J2890="TC",0,IF($J2890="Nso",0,VLOOKUP($A2887,'Class-9'!$B$9:$EX$108,52,0)))</f>
        <v/>
      </c>
    </row>
    <row r="2905" spans="1:15" ht="42.75" customHeight="1">
      <c r="A2905" s="1084"/>
      <c r="B2905" s="60" t="s">
        <v>79</v>
      </c>
      <c r="C2905" s="1143" t="str">
        <f>'Class-9'!$BB$3</f>
        <v>SCIENCE</v>
      </c>
      <c r="D2905" s="1144"/>
      <c r="E2905" s="493">
        <f>IF($J2890="TC",0,IF($J2890="Nso",0,VLOOKUP($A2887,'Class-9'!$B$9:$EX$108,53,0)))</f>
        <v>0</v>
      </c>
      <c r="F2905" s="493">
        <f>IF($J2890="TC",0,IF($J2890="Nso",0,VLOOKUP($A2887,'Class-9'!$B$9:$EX$108,54,0)))</f>
        <v>0</v>
      </c>
      <c r="G2905" s="496">
        <f t="shared" si="296"/>
        <v>0</v>
      </c>
      <c r="H2905" s="497">
        <f>IF($J2890="TC",0,IF($J2890="Nso",0,VLOOKUP($A2887,'Class-9'!$B$9:$EX$108,56,0)))</f>
        <v>0</v>
      </c>
      <c r="I2905" s="493">
        <f>IF($J2890="TC",0,IF($J2890="Nso",0,VLOOKUP($A2887,'Class-9'!$B$9:$EX$108,57,0)))</f>
        <v>0</v>
      </c>
      <c r="J2905" s="496">
        <f t="shared" si="297"/>
        <v>0</v>
      </c>
      <c r="K2905" s="493">
        <f>IF($J2890="TC",0,IF($J2890="Nso",0,VLOOKUP($A2887,'Class-9'!$B$9:$EX$108,59,0)))</f>
        <v>0</v>
      </c>
      <c r="L2905" s="493">
        <f>IF($J2890="Nso",0,VLOOKUP($A2887,'Class-9'!$B$9:$EX$108,60,0))</f>
        <v>0</v>
      </c>
      <c r="M2905" s="496">
        <f t="shared" si="298"/>
        <v>0</v>
      </c>
      <c r="N2905" s="493">
        <f t="shared" si="299"/>
        <v>0</v>
      </c>
      <c r="O2905" s="495" t="str">
        <f>IF($J2890="TC",0,IF($J2890="Nso",0,VLOOKUP($A2887,'Class-9'!$B$9:$EX$108,66,0)))</f>
        <v/>
      </c>
    </row>
    <row r="2906" spans="1:15" ht="42.75" customHeight="1">
      <c r="A2906" s="1084"/>
      <c r="B2906" s="60" t="s">
        <v>79</v>
      </c>
      <c r="C2906" s="1143" t="str">
        <f>'Class-9'!$BP$3</f>
        <v>MATHEMATICS</v>
      </c>
      <c r="D2906" s="1144"/>
      <c r="E2906" s="493">
        <f>IF($J2890="TC",0,IF($J2890="Nso",0,VLOOKUP($A2887,'Class-9'!$B$9:$EX$108,67,0)))</f>
        <v>0</v>
      </c>
      <c r="F2906" s="493">
        <f>IF($J2890="TC",0,IF($J2890="Nso",0,VLOOKUP($A2887,'Class-9'!$B$9:$EX$108,68,0)))</f>
        <v>0</v>
      </c>
      <c r="G2906" s="496">
        <f t="shared" si="296"/>
        <v>0</v>
      </c>
      <c r="H2906" s="497">
        <f>IF($J2890="TC",0,IF($J2890="Nso",0,VLOOKUP($A2887,'Class-9'!$B$9:$EX$108,70,0)))</f>
        <v>0</v>
      </c>
      <c r="I2906" s="493">
        <f>IF($J2890="TC",0,IF($J2890="Nso",0,VLOOKUP($A2887,'Class-9'!$B$9:$EX$108,71,0)))</f>
        <v>0</v>
      </c>
      <c r="J2906" s="496">
        <f t="shared" si="297"/>
        <v>0</v>
      </c>
      <c r="K2906" s="493">
        <f>IF($J2890="TC",0,IF($J2890="Nso",0,VLOOKUP($A2887,'Class-9'!$B$9:$EX$108,73,0)))</f>
        <v>0</v>
      </c>
      <c r="L2906" s="493">
        <f>IF($J2890="Nso",0,VLOOKUP($A2887,'Class-9'!$B$9:$EX$108,74,0))</f>
        <v>0</v>
      </c>
      <c r="M2906" s="496">
        <f t="shared" si="298"/>
        <v>0</v>
      </c>
      <c r="N2906" s="493">
        <f t="shared" si="299"/>
        <v>0</v>
      </c>
      <c r="O2906" s="495" t="str">
        <f>IF($J2890="TC",0,IF($J2890="Nso",0,VLOOKUP($A2887,'Class-9'!$B$9:$EX$108,80,0)))</f>
        <v/>
      </c>
    </row>
    <row r="2907" spans="1:15" ht="42.75" customHeight="1" thickBot="1">
      <c r="A2907" s="1084"/>
      <c r="B2907" s="60" t="s">
        <v>79</v>
      </c>
      <c r="C2907" s="1117" t="str">
        <f>'Class-9'!$CD$3</f>
        <v>SOCIAL SCIENCE</v>
      </c>
      <c r="D2907" s="1118"/>
      <c r="E2907" s="493">
        <f>IF($J2890="TC",0,IF($J2890="Nso",0,VLOOKUP($A2887,'Class-9'!$B$9:$EX$108,81,0)))</f>
        <v>0</v>
      </c>
      <c r="F2907" s="493">
        <f>IF($J2890="TC",0,IF($J2890="Nso",0,VLOOKUP($A2887,'Class-9'!$B$9:$EX$108,82,0)))</f>
        <v>0</v>
      </c>
      <c r="G2907" s="498">
        <f t="shared" si="296"/>
        <v>0</v>
      </c>
      <c r="H2907" s="499">
        <f>IF($J2890="TC",0,IF($J2890="Nso",0,VLOOKUP($A2887,'Class-9'!$B$9:$EX$108,84,0)))</f>
        <v>0</v>
      </c>
      <c r="I2907" s="493">
        <f>IF($J2890="TC",0,IF($J2890="Nso",0,VLOOKUP($A2887,'Class-9'!$B$9:$EX$108,85,0)))</f>
        <v>0</v>
      </c>
      <c r="J2907" s="498">
        <f t="shared" si="297"/>
        <v>0</v>
      </c>
      <c r="K2907" s="493">
        <f>IF($J2890="TC",0,IF($J2890="Nso",0,VLOOKUP($A2887,'Class-9'!$B$9:$EX$108,87,0)))</f>
        <v>0</v>
      </c>
      <c r="L2907" s="493">
        <f>IF($J2890="Nso",0,VLOOKUP($A2887,'Class-9'!$B$9:$EX$108,88,0))</f>
        <v>0</v>
      </c>
      <c r="M2907" s="498">
        <f t="shared" si="298"/>
        <v>0</v>
      </c>
      <c r="N2907" s="493">
        <f t="shared" si="299"/>
        <v>0</v>
      </c>
      <c r="O2907" s="495" t="str">
        <f>IF($J2890="TC",0,IF($J2890="Nso",0,VLOOKUP($A2887,'Class-9'!$B$9:$EX$108,94,0)))</f>
        <v/>
      </c>
    </row>
    <row r="2908" spans="1:15" ht="36" customHeight="1">
      <c r="A2908" s="1084"/>
      <c r="B2908" s="60" t="s">
        <v>79</v>
      </c>
      <c r="C2908" s="1119" t="s">
        <v>92</v>
      </c>
      <c r="D2908" s="1120"/>
      <c r="E2908" s="1121"/>
      <c r="F2908" s="1125" t="s">
        <v>93</v>
      </c>
      <c r="G2908" s="1126"/>
      <c r="H2908" s="1127" t="s">
        <v>94</v>
      </c>
      <c r="I2908" s="1128"/>
      <c r="J2908" s="1129" t="s">
        <v>47</v>
      </c>
      <c r="K2908" s="1130"/>
      <c r="L2908" s="350" t="s">
        <v>114</v>
      </c>
      <c r="M2908" s="1131" t="s">
        <v>45</v>
      </c>
      <c r="N2908" s="1132"/>
      <c r="O2908" s="61" t="s">
        <v>49</v>
      </c>
    </row>
    <row r="2909" spans="1:15" ht="36" customHeight="1" thickBot="1">
      <c r="A2909" s="1084"/>
      <c r="B2909" s="60" t="s">
        <v>79</v>
      </c>
      <c r="C2909" s="1122"/>
      <c r="D2909" s="1123"/>
      <c r="E2909" s="1124"/>
      <c r="F2909" s="1133">
        <f>IF($J2890="TC",0,IF($J2890="Nso",0,VLOOKUP($A2887,'Class-9'!$B$9:$EX$108,146,0)))</f>
        <v>0</v>
      </c>
      <c r="G2909" s="1134"/>
      <c r="H2909" s="1133">
        <f>IF($J2890="TC",0,IF($J2890="Nso",0,VLOOKUP($A2887,'Class-9'!$B$9:$EX$108,147,0)))</f>
        <v>0</v>
      </c>
      <c r="I2909" s="1134"/>
      <c r="J2909" s="1135">
        <f>IF($J2890="TC",0,IF($J2890="Nso",0,VLOOKUP($A2887,'Class-9'!$B$9:$EX$108,148,0)))</f>
        <v>0</v>
      </c>
      <c r="K2909" s="1136"/>
      <c r="L2909" s="349" t="str">
        <f>IF($J2890="TC",0,IF($J2890="Nso",0,VLOOKUP($A2887,'Class-9'!$B$9:$EX$108,149,0)))</f>
        <v/>
      </c>
      <c r="M2909" s="1137" t="str">
        <f>IF($J2890="TC","TC",IF($J2890="Nso","NSO",VLOOKUP($A2887,'Class-9'!$B$9:$EX$108,150,0)))</f>
        <v/>
      </c>
      <c r="N2909" s="1138"/>
      <c r="O2909" s="123" t="str">
        <f>IF($J2890="Nso",0,VLOOKUP($A2887,'Class-9'!$B$9:$EX$108,152,0))</f>
        <v/>
      </c>
    </row>
    <row r="2910" spans="1:15" ht="36" customHeight="1">
      <c r="A2910" s="1084"/>
      <c r="B2910" s="60" t="s">
        <v>79</v>
      </c>
      <c r="C2910" s="1186" t="s">
        <v>65</v>
      </c>
      <c r="D2910" s="1187"/>
      <c r="E2910" s="1187"/>
      <c r="F2910" s="1187"/>
      <c r="G2910" s="1187"/>
      <c r="H2910" s="1188"/>
      <c r="I2910" s="1189" t="s">
        <v>66</v>
      </c>
      <c r="J2910" s="1190"/>
      <c r="K2910" s="1190"/>
      <c r="L2910" s="124">
        <f>VLOOKUP($A2887,'Class-9'!$B$9:$EX$108,143,0)</f>
        <v>0</v>
      </c>
      <c r="M2910" s="1191" t="s">
        <v>126</v>
      </c>
      <c r="N2910" s="1192"/>
      <c r="O2910" s="1193"/>
    </row>
    <row r="2911" spans="1:15" ht="36" customHeight="1" thickBot="1">
      <c r="A2911" s="1084"/>
      <c r="B2911" s="60" t="s">
        <v>79</v>
      </c>
      <c r="C2911" s="1194" t="s">
        <v>60</v>
      </c>
      <c r="D2911" s="1195"/>
      <c r="E2911" s="1195"/>
      <c r="F2911" s="1196" t="s">
        <v>197</v>
      </c>
      <c r="G2911" s="1196"/>
      <c r="H2911" s="351" t="s">
        <v>53</v>
      </c>
      <c r="I2911" s="1197" t="s">
        <v>67</v>
      </c>
      <c r="J2911" s="1198"/>
      <c r="K2911" s="1198"/>
      <c r="L2911" s="174">
        <f>VLOOKUP($A2887,'Class-9'!$B$9:$EX$108,144,0)</f>
        <v>0</v>
      </c>
      <c r="M2911" s="1199" t="str">
        <f>IF($J2890="TC",0,IF($J2890="Nso",0,VLOOKUP($A2887,'Class-9'!$B$9:$EX$108,145,0)))</f>
        <v/>
      </c>
      <c r="N2911" s="1200"/>
      <c r="O2911" s="1201"/>
    </row>
    <row r="2912" spans="1:15" ht="36" customHeight="1">
      <c r="A2912" s="1084"/>
      <c r="B2912" s="60" t="s">
        <v>79</v>
      </c>
      <c r="C2912" s="1194"/>
      <c r="D2912" s="1195"/>
      <c r="E2912" s="1195"/>
      <c r="F2912" s="1196"/>
      <c r="G2912" s="1196"/>
      <c r="H2912" s="490" t="s">
        <v>203</v>
      </c>
      <c r="I2912" s="1202" t="s">
        <v>68</v>
      </c>
      <c r="J2912" s="1203"/>
      <c r="K2912" s="1203"/>
      <c r="L2912" s="1204">
        <f>IF($J2890="TC","Transferred",IF($J2890="Nso","NameSeparated",VLOOKUP($A2887,'Class-9'!$B$9:$EX$108,153,0)))</f>
        <v>0</v>
      </c>
      <c r="M2912" s="1204"/>
      <c r="N2912" s="1204"/>
      <c r="O2912" s="1205"/>
    </row>
    <row r="2913" spans="1:15" s="489" customFormat="1" ht="28.5" customHeight="1">
      <c r="A2913" s="1084"/>
      <c r="B2913" s="488" t="s">
        <v>79</v>
      </c>
      <c r="C2913" s="1242" t="str">
        <f>'Class-9'!$CR$3</f>
        <v>Foundation Of Information Tech.</v>
      </c>
      <c r="D2913" s="1243"/>
      <c r="E2913" s="1244"/>
      <c r="F2913" s="1245" t="str">
        <f>IF($J2890="TC",0,IF($J2890="Nso",0,VLOOKUP($A2887,'Class-9'!$B$9:$GA$108,170,0)))</f>
        <v>0/200</v>
      </c>
      <c r="G2913" s="1245"/>
      <c r="H2913" s="491">
        <f>IF($J2890="TC",0,IF($J2890="Nso",0,VLOOKUP($A2887,'Class-9'!$B$9:$GA$108,106,0)))</f>
        <v>0</v>
      </c>
      <c r="I2913" s="1170" t="s">
        <v>81</v>
      </c>
      <c r="J2913" s="1171"/>
      <c r="K2913" s="1171"/>
      <c r="L2913" s="1172">
        <f>'Class-9'!$T$2</f>
        <v>44676</v>
      </c>
      <c r="M2913" s="1173"/>
      <c r="N2913" s="1173"/>
      <c r="O2913" s="1174"/>
    </row>
    <row r="2914" spans="1:15" s="489" customFormat="1" ht="28.5" customHeight="1">
      <c r="A2914" s="1084"/>
      <c r="B2914" s="488" t="s">
        <v>79</v>
      </c>
      <c r="C2914" s="1175" t="str">
        <f>'Class-9'!$DD$3</f>
        <v>Health &amp; Phy. Edu.</v>
      </c>
      <c r="D2914" s="1169"/>
      <c r="E2914" s="1169"/>
      <c r="F2914" s="1263" t="str">
        <f>IF($J2890="TC",0,IF($J2890="Nso",0,VLOOKUP($A2887,'Class-9'!$B$9:$GA$108,174,0)))</f>
        <v>0/200</v>
      </c>
      <c r="G2914" s="1264"/>
      <c r="H2914" s="491">
        <f>IF($J2890="TC",0,IF($J2890="Nso",0,VLOOKUP($A2887,'Class-9'!$B$9:$GA$108,118,0)))</f>
        <v>0</v>
      </c>
      <c r="I2914" s="1178"/>
      <c r="J2914" s="1179"/>
      <c r="K2914" s="1179"/>
      <c r="L2914" s="1179"/>
      <c r="M2914" s="1179"/>
      <c r="N2914" s="1179"/>
      <c r="O2914" s="1180"/>
    </row>
    <row r="2915" spans="1:15" s="489" customFormat="1" ht="28.5" customHeight="1">
      <c r="A2915" s="1084"/>
      <c r="B2915" s="488" t="s">
        <v>79</v>
      </c>
      <c r="C2915" s="1184" t="str">
        <f>'Class-9'!$DP$3</f>
        <v>S.U.P.W.</v>
      </c>
      <c r="D2915" s="1185"/>
      <c r="E2915" s="1185"/>
      <c r="F2915" s="1263" t="str">
        <f>IF($J2890="TC",0,IF($J2890="Nso",0,VLOOKUP($A2887,'Class-9'!$B$9:$GA$108,178,0)))</f>
        <v>0/100</v>
      </c>
      <c r="G2915" s="1264"/>
      <c r="H2915" s="491">
        <f>IF($J2890="TC",0,IF($J2890="Nso",0,VLOOKUP($A2887,'Class-9'!$B$9:$GA$108,124,0)))</f>
        <v>0</v>
      </c>
      <c r="I2915" s="1181"/>
      <c r="J2915" s="1182"/>
      <c r="K2915" s="1182"/>
      <c r="L2915" s="1182"/>
      <c r="M2915" s="1182"/>
      <c r="N2915" s="1182"/>
      <c r="O2915" s="1183"/>
    </row>
    <row r="2916" spans="1:15" s="489" customFormat="1" ht="28.5" customHeight="1">
      <c r="A2916" s="1084"/>
      <c r="B2916" s="488"/>
      <c r="C2916" s="1184" t="str">
        <f>'Class-9'!$DV$3</f>
        <v>ART EDUCATION</v>
      </c>
      <c r="D2916" s="1185"/>
      <c r="E2916" s="1185"/>
      <c r="F2916" s="1263" t="str">
        <f>IF($J2889="TC",0,IF($J2889="Nso",0,VLOOKUP($A2887,'Class-9'!$B$9:$GA$108,182,0)))</f>
        <v>0/100</v>
      </c>
      <c r="G2916" s="1264"/>
      <c r="H2916" s="491">
        <f>IF($J2889="TC",0,IF($J2889="Nso",0,VLOOKUP($A2887,'Class-9'!$B$9:$GA$108,130,0)))</f>
        <v>0</v>
      </c>
      <c r="I2916" s="1237" t="s">
        <v>95</v>
      </c>
      <c r="J2916" s="1221"/>
      <c r="K2916" s="1221"/>
      <c r="L2916" s="1221"/>
      <c r="M2916" s="1221"/>
      <c r="N2916" s="1221"/>
      <c r="O2916" s="1222"/>
    </row>
    <row r="2917" spans="1:15" s="489" customFormat="1" ht="28.5" customHeight="1" thickBot="1">
      <c r="A2917" s="1084"/>
      <c r="B2917" s="488" t="s">
        <v>79</v>
      </c>
      <c r="C2917" s="1238" t="str">
        <f>'Class-9'!$EB$3</f>
        <v>H &amp; C RAJ</v>
      </c>
      <c r="D2917" s="1239"/>
      <c r="E2917" s="1239"/>
      <c r="F2917" s="1251" t="str">
        <f>IF($J2890="TC",0,IF($J2890="Nso",0,VLOOKUP($A2887,'Class-9'!$B$9:$GZ$108,186,0)))</f>
        <v>0/200</v>
      </c>
      <c r="G2917" s="1252"/>
      <c r="H2917" s="492">
        <f>IF($J2890="TC",0,IF($J2890="Nso",0,VLOOKUP($A2887,'Class-9'!$B$9:$GAZ$108,142,0)))</f>
        <v>0</v>
      </c>
      <c r="I2917" s="1237" t="s">
        <v>74</v>
      </c>
      <c r="J2917" s="1221"/>
      <c r="K2917" s="1221"/>
      <c r="L2917" s="1221"/>
      <c r="M2917" s="1221"/>
      <c r="N2917" s="1221"/>
      <c r="O2917" s="1222"/>
    </row>
    <row r="2918" spans="1:15" ht="28.5" customHeight="1">
      <c r="A2918" s="1084"/>
      <c r="B2918" s="49" t="s">
        <v>79</v>
      </c>
      <c r="C2918" s="1209" t="s">
        <v>205</v>
      </c>
      <c r="D2918" s="1210"/>
      <c r="E2918" s="1211"/>
      <c r="F2918" s="1253" t="s">
        <v>206</v>
      </c>
      <c r="G2918" s="1254"/>
      <c r="H2918" s="500" t="s">
        <v>34</v>
      </c>
      <c r="I2918" s="1220" t="s">
        <v>75</v>
      </c>
      <c r="J2918" s="1221"/>
      <c r="K2918" s="1221"/>
      <c r="L2918" s="1221"/>
      <c r="M2918" s="1221"/>
      <c r="N2918" s="1221"/>
      <c r="O2918" s="1222"/>
    </row>
    <row r="2919" spans="1:15" ht="28.5" customHeight="1">
      <c r="A2919" s="1084"/>
      <c r="B2919" s="49" t="s">
        <v>79</v>
      </c>
      <c r="C2919" s="1212"/>
      <c r="D2919" s="1213"/>
      <c r="E2919" s="1214"/>
      <c r="F2919" s="1246" t="s">
        <v>207</v>
      </c>
      <c r="G2919" s="1247"/>
      <c r="H2919" s="501" t="s">
        <v>204</v>
      </c>
      <c r="I2919" s="1225" t="s">
        <v>76</v>
      </c>
      <c r="J2919" s="1226"/>
      <c r="K2919" s="1226"/>
      <c r="L2919" s="1226"/>
      <c r="M2919" s="1226"/>
      <c r="N2919" s="1226"/>
      <c r="O2919" s="1227"/>
    </row>
    <row r="2920" spans="1:15" ht="28.5" customHeight="1">
      <c r="A2920" s="1084"/>
      <c r="B2920" s="49" t="s">
        <v>79</v>
      </c>
      <c r="C2920" s="1212"/>
      <c r="D2920" s="1213"/>
      <c r="E2920" s="1214"/>
      <c r="F2920" s="1246" t="s">
        <v>211</v>
      </c>
      <c r="G2920" s="1247"/>
      <c r="H2920" s="501" t="s">
        <v>69</v>
      </c>
      <c r="I2920" s="1228"/>
      <c r="J2920" s="1229"/>
      <c r="K2920" s="1229"/>
      <c r="L2920" s="1229"/>
      <c r="M2920" s="1229"/>
      <c r="N2920" s="1229"/>
      <c r="O2920" s="1230"/>
    </row>
    <row r="2921" spans="1:15" ht="28.5" customHeight="1">
      <c r="A2921" s="1084"/>
      <c r="B2921" s="49" t="s">
        <v>79</v>
      </c>
      <c r="C2921" s="1212"/>
      <c r="D2921" s="1213"/>
      <c r="E2921" s="1214"/>
      <c r="F2921" s="1246" t="s">
        <v>212</v>
      </c>
      <c r="G2921" s="1247"/>
      <c r="H2921" s="501" t="s">
        <v>70</v>
      </c>
      <c r="I2921" s="1228"/>
      <c r="J2921" s="1229"/>
      <c r="K2921" s="1229"/>
      <c r="L2921" s="1229"/>
      <c r="M2921" s="1229"/>
      <c r="N2921" s="1229"/>
      <c r="O2921" s="1230"/>
    </row>
    <row r="2922" spans="1:15" ht="28.5" customHeight="1">
      <c r="A2922" s="1084"/>
      <c r="B2922" s="49" t="s">
        <v>79</v>
      </c>
      <c r="C2922" s="1212"/>
      <c r="D2922" s="1213"/>
      <c r="E2922" s="1214"/>
      <c r="F2922" s="1246" t="s">
        <v>125</v>
      </c>
      <c r="G2922" s="1247"/>
      <c r="H2922" s="501" t="s">
        <v>72</v>
      </c>
      <c r="I2922" s="1231" t="s">
        <v>96</v>
      </c>
      <c r="J2922" s="1232"/>
      <c r="K2922" s="1232"/>
      <c r="L2922" s="1232"/>
      <c r="M2922" s="1232"/>
      <c r="N2922" s="1232"/>
      <c r="O2922" s="1233"/>
    </row>
    <row r="2923" spans="1:15" ht="28.5" customHeight="1" thickBot="1">
      <c r="A2923" s="1084"/>
      <c r="B2923" s="62" t="s">
        <v>79</v>
      </c>
      <c r="C2923" s="1215"/>
      <c r="D2923" s="1216"/>
      <c r="E2923" s="1217"/>
      <c r="F2923" s="1248" t="s">
        <v>208</v>
      </c>
      <c r="G2923" s="1249"/>
      <c r="H2923" s="502" t="s">
        <v>71</v>
      </c>
      <c r="I2923" s="1234"/>
      <c r="J2923" s="1235"/>
      <c r="K2923" s="1235"/>
      <c r="L2923" s="1235"/>
      <c r="M2923" s="1235"/>
      <c r="N2923" s="1235"/>
      <c r="O2923" s="1236"/>
    </row>
    <row r="2924" spans="1:15" ht="117.75" customHeight="1" thickTop="1">
      <c r="A2924" s="1250"/>
      <c r="B2924" s="1250"/>
      <c r="C2924" s="1250"/>
      <c r="D2924" s="1250"/>
      <c r="E2924" s="1250"/>
      <c r="F2924" s="1250"/>
      <c r="G2924" s="1250"/>
      <c r="H2924" s="1250"/>
      <c r="I2924" s="1250"/>
      <c r="J2924" s="1250"/>
      <c r="K2924" s="1250"/>
      <c r="L2924" s="1250"/>
      <c r="M2924" s="1250"/>
      <c r="N2924" s="1250"/>
      <c r="O2924" s="1250"/>
    </row>
    <row r="2925" spans="1:15">
      <c r="B2925" s="505"/>
      <c r="C2925" s="506"/>
      <c r="D2925" s="506"/>
      <c r="E2925" s="506"/>
      <c r="F2925" s="506"/>
      <c r="G2925" s="506"/>
      <c r="H2925" s="506"/>
      <c r="I2925" s="506"/>
      <c r="J2925" s="506"/>
      <c r="K2925" s="506"/>
      <c r="L2925" s="506"/>
      <c r="M2925" s="506"/>
      <c r="N2925" s="506"/>
      <c r="O2925" s="506"/>
    </row>
    <row r="2926" spans="1:15" ht="24.75" customHeight="1" thickBot="1">
      <c r="A2926" s="504">
        <f>A2887+1</f>
        <v>76</v>
      </c>
      <c r="B2926" s="1083" t="s">
        <v>56</v>
      </c>
      <c r="C2926" s="1083"/>
      <c r="D2926" s="1083"/>
      <c r="E2926" s="1083"/>
      <c r="F2926" s="1083"/>
      <c r="G2926" s="1083"/>
      <c r="H2926" s="1083"/>
      <c r="I2926" s="1083"/>
      <c r="J2926" s="1083"/>
      <c r="K2926" s="1083"/>
      <c r="L2926" s="1083"/>
      <c r="M2926" s="1083"/>
      <c r="N2926" s="1083"/>
      <c r="O2926" s="1083"/>
    </row>
    <row r="2927" spans="1:15" ht="68.25" customHeight="1" thickTop="1">
      <c r="A2927" s="1084"/>
      <c r="B2927" s="1085"/>
      <c r="C2927" s="1086"/>
      <c r="D2927" s="1089" t="str">
        <f>Master!$E$8</f>
        <v>Govt. Sr. Secondary School Raimalwada</v>
      </c>
      <c r="E2927" s="1090"/>
      <c r="F2927" s="1090"/>
      <c r="G2927" s="1090"/>
      <c r="H2927" s="1090"/>
      <c r="I2927" s="1090"/>
      <c r="J2927" s="1090"/>
      <c r="K2927" s="1090"/>
      <c r="L2927" s="1090"/>
      <c r="M2927" s="1090"/>
      <c r="N2927" s="1090"/>
      <c r="O2927" s="1091"/>
    </row>
    <row r="2928" spans="1:15" ht="36" customHeight="1" thickBot="1">
      <c r="A2928" s="1084"/>
      <c r="B2928" s="1087"/>
      <c r="C2928" s="1088"/>
      <c r="D2928" s="1092" t="str">
        <f>Master!$E$11</f>
        <v>P.S.-Bapini (Jodhpur)</v>
      </c>
      <c r="E2928" s="1093"/>
      <c r="F2928" s="1093"/>
      <c r="G2928" s="1093"/>
      <c r="H2928" s="1093"/>
      <c r="I2928" s="1093"/>
      <c r="J2928" s="1093"/>
      <c r="K2928" s="1093"/>
      <c r="L2928" s="1093"/>
      <c r="M2928" s="1093"/>
      <c r="N2928" s="1093"/>
      <c r="O2928" s="1094"/>
    </row>
    <row r="2929" spans="1:16" ht="36" customHeight="1">
      <c r="A2929" s="1084"/>
      <c r="B2929" s="352"/>
      <c r="C2929" s="1095" t="s">
        <v>188</v>
      </c>
      <c r="D2929" s="1096"/>
      <c r="E2929" s="1096"/>
      <c r="F2929" s="1096"/>
      <c r="G2929" s="1097"/>
      <c r="H2929" s="1104" t="s">
        <v>161</v>
      </c>
      <c r="I2929" s="1104"/>
      <c r="J2929" s="1107">
        <f>VLOOKUP($A2926,'Class-9'!$B$9:$K$108,6)</f>
        <v>0</v>
      </c>
      <c r="K2929" s="1108"/>
      <c r="L2929" s="1113" t="s">
        <v>77</v>
      </c>
      <c r="M2929" s="1114"/>
      <c r="N2929" s="1115" t="str">
        <f>Master!$E$14</f>
        <v>08151106901</v>
      </c>
      <c r="O2929" s="1116"/>
    </row>
    <row r="2930" spans="1:16" ht="36" customHeight="1">
      <c r="A2930" s="1084"/>
      <c r="B2930" s="47"/>
      <c r="C2930" s="1098"/>
      <c r="D2930" s="1099"/>
      <c r="E2930" s="1099"/>
      <c r="F2930" s="1099"/>
      <c r="G2930" s="1100"/>
      <c r="H2930" s="1105"/>
      <c r="I2930" s="1105"/>
      <c r="J2930" s="1109"/>
      <c r="K2930" s="1110"/>
      <c r="L2930" s="1071" t="s">
        <v>73</v>
      </c>
      <c r="M2930" s="1072"/>
      <c r="N2930" s="1072"/>
      <c r="O2930" s="1073"/>
      <c r="P2930" s="165" t="s">
        <v>196</v>
      </c>
    </row>
    <row r="2931" spans="1:16" ht="36" customHeight="1" thickBot="1">
      <c r="A2931" s="1084"/>
      <c r="B2931" s="47"/>
      <c r="C2931" s="1101"/>
      <c r="D2931" s="1102"/>
      <c r="E2931" s="1102"/>
      <c r="F2931" s="1102"/>
      <c r="G2931" s="1103"/>
      <c r="H2931" s="1106"/>
      <c r="I2931" s="1106"/>
      <c r="J2931" s="1111"/>
      <c r="K2931" s="1112"/>
      <c r="L2931" s="1074" t="s">
        <v>57</v>
      </c>
      <c r="M2931" s="1075"/>
      <c r="N2931" s="1076" t="str">
        <f>Master!$E$6</f>
        <v>2021-22</v>
      </c>
      <c r="O2931" s="1077"/>
    </row>
    <row r="2932" spans="1:16" ht="42.75" customHeight="1">
      <c r="A2932" s="1084"/>
      <c r="B2932" s="49" t="s">
        <v>79</v>
      </c>
      <c r="C2932" s="1255" t="s">
        <v>22</v>
      </c>
      <c r="D2932" s="1256"/>
      <c r="E2932" s="1256"/>
      <c r="F2932" s="1257"/>
      <c r="G2932" s="485" t="s">
        <v>186</v>
      </c>
      <c r="H2932" s="1258">
        <f>VLOOKUP($A2926,'Class-9'!$B$9:$EX$108,4,0)</f>
        <v>0</v>
      </c>
      <c r="I2932" s="1258"/>
      <c r="J2932" s="1258"/>
      <c r="K2932" s="1258"/>
      <c r="L2932" s="1258"/>
      <c r="M2932" s="1258"/>
      <c r="N2932" s="1258"/>
      <c r="O2932" s="1259"/>
    </row>
    <row r="2933" spans="1:16" ht="42.75" customHeight="1">
      <c r="A2933" s="1084"/>
      <c r="B2933" s="49" t="s">
        <v>79</v>
      </c>
      <c r="C2933" s="1260" t="s">
        <v>24</v>
      </c>
      <c r="D2933" s="1261"/>
      <c r="E2933" s="1261"/>
      <c r="F2933" s="1262"/>
      <c r="G2933" s="486" t="s">
        <v>186</v>
      </c>
      <c r="H2933" s="1265">
        <f>VLOOKUP($A2926,'Class-9'!$B$9:$EX$108,7,0)</f>
        <v>0</v>
      </c>
      <c r="I2933" s="1265"/>
      <c r="J2933" s="1265"/>
      <c r="K2933" s="1265"/>
      <c r="L2933" s="1265"/>
      <c r="M2933" s="1265"/>
      <c r="N2933" s="1265"/>
      <c r="O2933" s="1266"/>
    </row>
    <row r="2934" spans="1:16" ht="42.75" customHeight="1">
      <c r="A2934" s="1084"/>
      <c r="B2934" s="49" t="s">
        <v>79</v>
      </c>
      <c r="C2934" s="1260" t="s">
        <v>25</v>
      </c>
      <c r="D2934" s="1261"/>
      <c r="E2934" s="1261"/>
      <c r="F2934" s="1262"/>
      <c r="G2934" s="486" t="s">
        <v>186</v>
      </c>
      <c r="H2934" s="1265">
        <f>VLOOKUP($A2926,'Class-9'!$B$9:$EX$108,8,0)</f>
        <v>0</v>
      </c>
      <c r="I2934" s="1265"/>
      <c r="J2934" s="1265"/>
      <c r="K2934" s="1265"/>
      <c r="L2934" s="1265"/>
      <c r="M2934" s="1265"/>
      <c r="N2934" s="1265"/>
      <c r="O2934" s="1266"/>
    </row>
    <row r="2935" spans="1:16" ht="42.75" customHeight="1">
      <c r="A2935" s="1084"/>
      <c r="B2935" s="49" t="s">
        <v>79</v>
      </c>
      <c r="C2935" s="1260" t="s">
        <v>58</v>
      </c>
      <c r="D2935" s="1261"/>
      <c r="E2935" s="1261"/>
      <c r="F2935" s="1262"/>
      <c r="G2935" s="486" t="s">
        <v>186</v>
      </c>
      <c r="H2935" s="1265">
        <f>VLOOKUP($A2926,'Class-9'!$B$9:$EX$108,9,0)</f>
        <v>0</v>
      </c>
      <c r="I2935" s="1265"/>
      <c r="J2935" s="1265"/>
      <c r="K2935" s="1265"/>
      <c r="L2935" s="1265"/>
      <c r="M2935" s="1265"/>
      <c r="N2935" s="1265"/>
      <c r="O2935" s="1266"/>
    </row>
    <row r="2936" spans="1:16" ht="42.75" customHeight="1">
      <c r="A2936" s="1084"/>
      <c r="B2936" s="49" t="s">
        <v>79</v>
      </c>
      <c r="C2936" s="1260" t="s">
        <v>59</v>
      </c>
      <c r="D2936" s="1261"/>
      <c r="E2936" s="1261"/>
      <c r="F2936" s="1262"/>
      <c r="G2936" s="486" t="s">
        <v>186</v>
      </c>
      <c r="H2936" s="1281" t="str">
        <f>CONCATENATE('Class-9'!$G$4,'Class-9'!$J$4)</f>
        <v>9(A)</v>
      </c>
      <c r="I2936" s="1265"/>
      <c r="J2936" s="1265"/>
      <c r="K2936" s="1265"/>
      <c r="L2936" s="1265"/>
      <c r="M2936" s="1265"/>
      <c r="N2936" s="1265"/>
      <c r="O2936" s="1266"/>
    </row>
    <row r="2937" spans="1:16" ht="42.75" customHeight="1" thickBot="1">
      <c r="A2937" s="1084"/>
      <c r="B2937" s="49" t="s">
        <v>79</v>
      </c>
      <c r="C2937" s="1282" t="s">
        <v>27</v>
      </c>
      <c r="D2937" s="1283"/>
      <c r="E2937" s="1283"/>
      <c r="F2937" s="1284"/>
      <c r="G2937" s="487" t="s">
        <v>186</v>
      </c>
      <c r="H2937" s="1285">
        <f>VLOOKUP($A2926,'Class-9'!$B$9:$EX$108,10,0)</f>
        <v>0</v>
      </c>
      <c r="I2937" s="1285"/>
      <c r="J2937" s="1285"/>
      <c r="K2937" s="1285"/>
      <c r="L2937" s="1285"/>
      <c r="M2937" s="1285"/>
      <c r="N2937" s="1285"/>
      <c r="O2937" s="1286"/>
    </row>
    <row r="2938" spans="1:16" ht="42.75" customHeight="1">
      <c r="A2938" s="1084"/>
      <c r="B2938" s="60" t="s">
        <v>79</v>
      </c>
      <c r="C2938" s="1287" t="s">
        <v>60</v>
      </c>
      <c r="D2938" s="1288"/>
      <c r="E2938" s="1267" t="s">
        <v>83</v>
      </c>
      <c r="F2938" s="1267" t="s">
        <v>84</v>
      </c>
      <c r="G2938" s="1274" t="s">
        <v>33</v>
      </c>
      <c r="H2938" s="1276" t="s">
        <v>61</v>
      </c>
      <c r="I2938" s="1276"/>
      <c r="J2938" s="1277"/>
      <c r="K2938" s="1278" t="s">
        <v>100</v>
      </c>
      <c r="L2938" s="1279"/>
      <c r="M2938" s="1280"/>
      <c r="N2938" s="1267" t="s">
        <v>91</v>
      </c>
      <c r="O2938" s="1269" t="s">
        <v>209</v>
      </c>
    </row>
    <row r="2939" spans="1:16" ht="42.75" customHeight="1">
      <c r="A2939" s="1084"/>
      <c r="B2939" s="60"/>
      <c r="C2939" s="1289"/>
      <c r="D2939" s="1290"/>
      <c r="E2939" s="1268"/>
      <c r="F2939" s="1268"/>
      <c r="G2939" s="1275"/>
      <c r="H2939" s="479" t="s">
        <v>32</v>
      </c>
      <c r="I2939" s="480" t="s">
        <v>199</v>
      </c>
      <c r="J2939" s="481" t="s">
        <v>33</v>
      </c>
      <c r="K2939" s="479" t="s">
        <v>32</v>
      </c>
      <c r="L2939" s="480" t="s">
        <v>199</v>
      </c>
      <c r="M2939" s="481" t="s">
        <v>33</v>
      </c>
      <c r="N2939" s="1268"/>
      <c r="O2939" s="1270"/>
    </row>
    <row r="2940" spans="1:16" ht="42.75" customHeight="1" thickBot="1">
      <c r="A2940" s="1084"/>
      <c r="B2940" s="60" t="s">
        <v>79</v>
      </c>
      <c r="C2940" s="1272" t="s">
        <v>62</v>
      </c>
      <c r="D2940" s="1273"/>
      <c r="E2940" s="346">
        <f>'Class-9'!$L$7</f>
        <v>20</v>
      </c>
      <c r="F2940" s="346">
        <f>'Class-9'!$M$7</f>
        <v>20</v>
      </c>
      <c r="G2940" s="348">
        <f>SUM(E2940:F2940)</f>
        <v>40</v>
      </c>
      <c r="H2940" s="346">
        <f>'Class-9'!$O$7</f>
        <v>48</v>
      </c>
      <c r="I2940" s="346">
        <f>'Class-9'!$P$7</f>
        <v>12</v>
      </c>
      <c r="J2940" s="348">
        <f>SUM(H2940:I2940)</f>
        <v>60</v>
      </c>
      <c r="K2940" s="346">
        <f>'Class-9'!$R$7</f>
        <v>80</v>
      </c>
      <c r="L2940" s="346">
        <f>'Class-9'!$S$7</f>
        <v>20</v>
      </c>
      <c r="M2940" s="348">
        <f>SUM(K2940:L2940)</f>
        <v>100</v>
      </c>
      <c r="N2940" s="191">
        <f>SUM(G2940,J2940,M2940)</f>
        <v>200</v>
      </c>
      <c r="O2940" s="1271"/>
    </row>
    <row r="2941" spans="1:16" ht="42.75" customHeight="1">
      <c r="A2941" s="1084"/>
      <c r="B2941" s="60" t="s">
        <v>79</v>
      </c>
      <c r="C2941" s="1141" t="str">
        <f>'Class-9'!$L$3</f>
        <v>HINDI</v>
      </c>
      <c r="D2941" s="1142"/>
      <c r="E2941" s="493">
        <f>IF($J2929="TC",0,IF($J2929="Nso",0,VLOOKUP($A2926,'Class-9'!$B$9:$EX$108,11,0)))</f>
        <v>0</v>
      </c>
      <c r="F2941" s="493">
        <f>IF($J2929="TC",0,IF($J2929="Nso",0,VLOOKUP($A2926,'Class-9'!$B$9:$EX$108,12,0)))</f>
        <v>0</v>
      </c>
      <c r="G2941" s="494">
        <f>E2941+F2941</f>
        <v>0</v>
      </c>
      <c r="H2941" s="493">
        <f>IF($J2929="TC",0,IF($J2929="Nso",0,VLOOKUP($A2926,'Class-9'!$B$9:$EX$108,14,0)))</f>
        <v>0</v>
      </c>
      <c r="I2941" s="493">
        <f>IF($J2929="TC",0,IF($J2929="Nso",0,VLOOKUP($A2926,'Class-9'!$B$9:$EX$108,15,0)))</f>
        <v>0</v>
      </c>
      <c r="J2941" s="494">
        <f>H2941+I2941</f>
        <v>0</v>
      </c>
      <c r="K2941" s="493">
        <f>IF($J2929="TC",0,IF($J2929="Nso",0,VLOOKUP($A2926,'Class-9'!$B$9:$EX$108,17,0)))</f>
        <v>0</v>
      </c>
      <c r="L2941" s="493">
        <f>IF($J2929="Nso",0,VLOOKUP($A2926,'Class-9'!$B$9:$EX$108,18,0))</f>
        <v>0</v>
      </c>
      <c r="M2941" s="494">
        <f>K2941+L2941</f>
        <v>0</v>
      </c>
      <c r="N2941" s="493">
        <f>G2941+J2941+M2941</f>
        <v>0</v>
      </c>
      <c r="O2941" s="495" t="str">
        <f>IF($J2929="TC",0,IF($J2929="Nso",0,VLOOKUP($A2926,'Class-9'!$B$9:$EX$108,24,0)))</f>
        <v/>
      </c>
    </row>
    <row r="2942" spans="1:16" ht="42.75" customHeight="1">
      <c r="A2942" s="1084"/>
      <c r="B2942" s="60" t="s">
        <v>79</v>
      </c>
      <c r="C2942" s="1143" t="str">
        <f>'Class-9'!$Z$3</f>
        <v>ENGLISH</v>
      </c>
      <c r="D2942" s="1144"/>
      <c r="E2942" s="493">
        <f>IF($J2929="TC",0,IF($J2929="Nso",0,VLOOKUP($A2926,'Class-9'!$B$9:$EX$108,25,0)))</f>
        <v>0</v>
      </c>
      <c r="F2942" s="493">
        <f>IF($J2929="TC",0,IF($J2929="Nso",0,VLOOKUP($A2926,'Class-9'!$B$9:$EX$108,26,0)))</f>
        <v>0</v>
      </c>
      <c r="G2942" s="496">
        <f t="shared" ref="G2942:G2946" si="300">E2942+F2942</f>
        <v>0</v>
      </c>
      <c r="H2942" s="497">
        <f>IF($J2929="TC",0,IF($J2929="Nso",0,VLOOKUP($A2926,'Class-9'!$B$9:$EX$108,28,0)))</f>
        <v>0</v>
      </c>
      <c r="I2942" s="493">
        <f>IF($J2929="TC",0,IF($J2929="Nso",0,VLOOKUP($A2926,'Class-9'!$B$9:$EX$108,29,0)))</f>
        <v>0</v>
      </c>
      <c r="J2942" s="496">
        <f t="shared" ref="J2942:J2946" si="301">H2942+I2942</f>
        <v>0</v>
      </c>
      <c r="K2942" s="493">
        <f>IF($J2929="TC",0,IF($J2929="Nso",0,VLOOKUP($A2926,'Class-9'!$B$9:$EX$108,31,0)))</f>
        <v>0</v>
      </c>
      <c r="L2942" s="493">
        <f>IF($J2929="Nso",0,VLOOKUP($A2926,'Class-9'!$B$9:$EX$108,32,0))</f>
        <v>0</v>
      </c>
      <c r="M2942" s="496">
        <f t="shared" ref="M2942:M2946" si="302">K2942+L2942</f>
        <v>0</v>
      </c>
      <c r="N2942" s="493">
        <f t="shared" ref="N2942:N2946" si="303">G2942+J2942+M2942</f>
        <v>0</v>
      </c>
      <c r="O2942" s="495" t="str">
        <f>IF($J2929="TC",0,IF($J2929="Nso",0,VLOOKUP($A2926,'Class-9'!$B$9:$EX$108,38,0)))</f>
        <v/>
      </c>
    </row>
    <row r="2943" spans="1:16" ht="42.75" customHeight="1">
      <c r="A2943" s="1084"/>
      <c r="B2943" s="60" t="s">
        <v>79</v>
      </c>
      <c r="C2943" s="1143" t="str">
        <f>'Class-9'!$AN$3</f>
        <v>SANSKRIT</v>
      </c>
      <c r="D2943" s="1144"/>
      <c r="E2943" s="493">
        <f>IF($J2929="TC",0,IF($J2929="Nso",0,VLOOKUP($A2926,'Class-9'!$B$9:$EX$108,39,0)))</f>
        <v>0</v>
      </c>
      <c r="F2943" s="493">
        <f>IF($J2929="TC",0,IF($J2929="TC",0,IF($J2929="Nso",0,VLOOKUP($A2926,'Class-9'!$B$9:$EX$108,40,0))))</f>
        <v>0</v>
      </c>
      <c r="G2943" s="496">
        <f t="shared" si="300"/>
        <v>0</v>
      </c>
      <c r="H2943" s="497">
        <f>IF($J2929="TC",0,IF($J2929="Nso",0,VLOOKUP($A2926,'Class-9'!$B$9:$EX$108,42,0)))</f>
        <v>0</v>
      </c>
      <c r="I2943" s="493">
        <f>IF($J2929="TC",0,IF($J2929="Nso",0,VLOOKUP($A2926,'Class-9'!$B$9:$EX$108,43,0)))</f>
        <v>0</v>
      </c>
      <c r="J2943" s="496">
        <f t="shared" si="301"/>
        <v>0</v>
      </c>
      <c r="K2943" s="493">
        <f>IF($J2929="TC",0,IF($J2929="Nso",0,VLOOKUP($A2926,'Class-9'!$B$9:$EX$108,45,0)))</f>
        <v>0</v>
      </c>
      <c r="L2943" s="493">
        <f>IF($J2929="Nso",0,VLOOKUP($A2926,'Class-9'!$B$9:$EX$108,46,0))</f>
        <v>0</v>
      </c>
      <c r="M2943" s="496">
        <f t="shared" si="302"/>
        <v>0</v>
      </c>
      <c r="N2943" s="493">
        <f t="shared" si="303"/>
        <v>0</v>
      </c>
      <c r="O2943" s="495" t="str">
        <f>IF($J2929="TC",0,IF($J2929="Nso",0,VLOOKUP($A2926,'Class-9'!$B$9:$EX$108,52,0)))</f>
        <v/>
      </c>
    </row>
    <row r="2944" spans="1:16" ht="42.75" customHeight="1">
      <c r="A2944" s="1084"/>
      <c r="B2944" s="60" t="s">
        <v>79</v>
      </c>
      <c r="C2944" s="1143" t="str">
        <f>'Class-9'!$BB$3</f>
        <v>SCIENCE</v>
      </c>
      <c r="D2944" s="1144"/>
      <c r="E2944" s="493">
        <f>IF($J2929="TC",0,IF($J2929="Nso",0,VLOOKUP($A2926,'Class-9'!$B$9:$EX$108,53,0)))</f>
        <v>0</v>
      </c>
      <c r="F2944" s="493">
        <f>IF($J2929="TC",0,IF($J2929="Nso",0,VLOOKUP($A2926,'Class-9'!$B$9:$EX$108,54,0)))</f>
        <v>0</v>
      </c>
      <c r="G2944" s="496">
        <f t="shared" si="300"/>
        <v>0</v>
      </c>
      <c r="H2944" s="497">
        <f>IF($J2929="TC",0,IF($J2929="Nso",0,VLOOKUP($A2926,'Class-9'!$B$9:$EX$108,56,0)))</f>
        <v>0</v>
      </c>
      <c r="I2944" s="493">
        <f>IF($J2929="TC",0,IF($J2929="Nso",0,VLOOKUP($A2926,'Class-9'!$B$9:$EX$108,57,0)))</f>
        <v>0</v>
      </c>
      <c r="J2944" s="496">
        <f t="shared" si="301"/>
        <v>0</v>
      </c>
      <c r="K2944" s="493">
        <f>IF($J2929="TC",0,IF($J2929="Nso",0,VLOOKUP($A2926,'Class-9'!$B$9:$EX$108,59,0)))</f>
        <v>0</v>
      </c>
      <c r="L2944" s="493">
        <f>IF($J2929="Nso",0,VLOOKUP($A2926,'Class-9'!$B$9:$EX$108,60,0))</f>
        <v>0</v>
      </c>
      <c r="M2944" s="496">
        <f t="shared" si="302"/>
        <v>0</v>
      </c>
      <c r="N2944" s="493">
        <f t="shared" si="303"/>
        <v>0</v>
      </c>
      <c r="O2944" s="495" t="str">
        <f>IF($J2929="TC",0,IF($J2929="Nso",0,VLOOKUP($A2926,'Class-9'!$B$9:$EX$108,66,0)))</f>
        <v/>
      </c>
    </row>
    <row r="2945" spans="1:15" ht="42.75" customHeight="1">
      <c r="A2945" s="1084"/>
      <c r="B2945" s="60" t="s">
        <v>79</v>
      </c>
      <c r="C2945" s="1143" t="str">
        <f>'Class-9'!$BP$3</f>
        <v>MATHEMATICS</v>
      </c>
      <c r="D2945" s="1144"/>
      <c r="E2945" s="493">
        <f>IF($J2929="TC",0,IF($J2929="Nso",0,VLOOKUP($A2926,'Class-9'!$B$9:$EX$108,67,0)))</f>
        <v>0</v>
      </c>
      <c r="F2945" s="493">
        <f>IF($J2929="TC",0,IF($J2929="Nso",0,VLOOKUP($A2926,'Class-9'!$B$9:$EX$108,68,0)))</f>
        <v>0</v>
      </c>
      <c r="G2945" s="496">
        <f t="shared" si="300"/>
        <v>0</v>
      </c>
      <c r="H2945" s="497">
        <f>IF($J2929="TC",0,IF($J2929="Nso",0,VLOOKUP($A2926,'Class-9'!$B$9:$EX$108,70,0)))</f>
        <v>0</v>
      </c>
      <c r="I2945" s="493">
        <f>IF($J2929="TC",0,IF($J2929="Nso",0,VLOOKUP($A2926,'Class-9'!$B$9:$EX$108,71,0)))</f>
        <v>0</v>
      </c>
      <c r="J2945" s="496">
        <f t="shared" si="301"/>
        <v>0</v>
      </c>
      <c r="K2945" s="493">
        <f>IF($J2929="TC",0,IF($J2929="Nso",0,VLOOKUP($A2926,'Class-9'!$B$9:$EX$108,73,0)))</f>
        <v>0</v>
      </c>
      <c r="L2945" s="493">
        <f>IF($J2929="Nso",0,VLOOKUP($A2926,'Class-9'!$B$9:$EX$108,74,0))</f>
        <v>0</v>
      </c>
      <c r="M2945" s="496">
        <f t="shared" si="302"/>
        <v>0</v>
      </c>
      <c r="N2945" s="493">
        <f t="shared" si="303"/>
        <v>0</v>
      </c>
      <c r="O2945" s="495" t="str">
        <f>IF($J2929="TC",0,IF($J2929="Nso",0,VLOOKUP($A2926,'Class-9'!$B$9:$EX$108,80,0)))</f>
        <v/>
      </c>
    </row>
    <row r="2946" spans="1:15" ht="42.75" customHeight="1" thickBot="1">
      <c r="A2946" s="1084"/>
      <c r="B2946" s="60" t="s">
        <v>79</v>
      </c>
      <c r="C2946" s="1117" t="str">
        <f>'Class-9'!$CD$3</f>
        <v>SOCIAL SCIENCE</v>
      </c>
      <c r="D2946" s="1118"/>
      <c r="E2946" s="493">
        <f>IF($J2929="TC",0,IF($J2929="Nso",0,VLOOKUP($A2926,'Class-9'!$B$9:$EX$108,81,0)))</f>
        <v>0</v>
      </c>
      <c r="F2946" s="493">
        <f>IF($J2929="TC",0,IF($J2929="Nso",0,VLOOKUP($A2926,'Class-9'!$B$9:$EX$108,82,0)))</f>
        <v>0</v>
      </c>
      <c r="G2946" s="498">
        <f t="shared" si="300"/>
        <v>0</v>
      </c>
      <c r="H2946" s="499">
        <f>IF($J2929="TC",0,IF($J2929="Nso",0,VLOOKUP($A2926,'Class-9'!$B$9:$EX$108,84,0)))</f>
        <v>0</v>
      </c>
      <c r="I2946" s="493">
        <f>IF($J2929="TC",0,IF($J2929="Nso",0,VLOOKUP($A2926,'Class-9'!$B$9:$EX$108,85,0)))</f>
        <v>0</v>
      </c>
      <c r="J2946" s="498">
        <f t="shared" si="301"/>
        <v>0</v>
      </c>
      <c r="K2946" s="493">
        <f>IF($J2929="TC",0,IF($J2929="Nso",0,VLOOKUP($A2926,'Class-9'!$B$9:$EX$108,87,0)))</f>
        <v>0</v>
      </c>
      <c r="L2946" s="493">
        <f>IF($J2929="Nso",0,VLOOKUP($A2926,'Class-9'!$B$9:$EX$108,88,0))</f>
        <v>0</v>
      </c>
      <c r="M2946" s="498">
        <f t="shared" si="302"/>
        <v>0</v>
      </c>
      <c r="N2946" s="493">
        <f t="shared" si="303"/>
        <v>0</v>
      </c>
      <c r="O2946" s="495" t="str">
        <f>IF($J2929="TC",0,IF($J2929="Nso",0,VLOOKUP($A2926,'Class-9'!$B$9:$EX$108,94,0)))</f>
        <v/>
      </c>
    </row>
    <row r="2947" spans="1:15" ht="36" customHeight="1">
      <c r="A2947" s="1084"/>
      <c r="B2947" s="60" t="s">
        <v>79</v>
      </c>
      <c r="C2947" s="1119" t="s">
        <v>92</v>
      </c>
      <c r="D2947" s="1120"/>
      <c r="E2947" s="1121"/>
      <c r="F2947" s="1125" t="s">
        <v>93</v>
      </c>
      <c r="G2947" s="1126"/>
      <c r="H2947" s="1127" t="s">
        <v>94</v>
      </c>
      <c r="I2947" s="1128"/>
      <c r="J2947" s="1129" t="s">
        <v>47</v>
      </c>
      <c r="K2947" s="1130"/>
      <c r="L2947" s="350" t="s">
        <v>114</v>
      </c>
      <c r="M2947" s="1131" t="s">
        <v>45</v>
      </c>
      <c r="N2947" s="1132"/>
      <c r="O2947" s="61" t="s">
        <v>49</v>
      </c>
    </row>
    <row r="2948" spans="1:15" ht="36" customHeight="1" thickBot="1">
      <c r="A2948" s="1084"/>
      <c r="B2948" s="60" t="s">
        <v>79</v>
      </c>
      <c r="C2948" s="1122"/>
      <c r="D2948" s="1123"/>
      <c r="E2948" s="1124"/>
      <c r="F2948" s="1133">
        <f>IF($J2929="TC",0,IF($J2929="Nso",0,VLOOKUP($A2926,'Class-9'!$B$9:$EX$108,146,0)))</f>
        <v>0</v>
      </c>
      <c r="G2948" s="1134"/>
      <c r="H2948" s="1133">
        <f>IF($J2929="TC",0,IF($J2929="Nso",0,VLOOKUP($A2926,'Class-9'!$B$9:$EX$108,147,0)))</f>
        <v>0</v>
      </c>
      <c r="I2948" s="1134"/>
      <c r="J2948" s="1135">
        <f>IF($J2929="TC",0,IF($J2929="Nso",0,VLOOKUP($A2926,'Class-9'!$B$9:$EX$108,148,0)))</f>
        <v>0</v>
      </c>
      <c r="K2948" s="1136"/>
      <c r="L2948" s="349" t="str">
        <f>IF($J2929="TC",0,IF($J2929="Nso",0,VLOOKUP($A2926,'Class-9'!$B$9:$EX$108,149,0)))</f>
        <v/>
      </c>
      <c r="M2948" s="1137" t="str">
        <f>IF($J2929="TC","TC",IF($J2929="Nso","NSO",VLOOKUP($A2926,'Class-9'!$B$9:$EX$108,150,0)))</f>
        <v/>
      </c>
      <c r="N2948" s="1138"/>
      <c r="O2948" s="123" t="str">
        <f>IF($J2929="Nso",0,VLOOKUP($A2926,'Class-9'!$B$9:$EX$108,152,0))</f>
        <v/>
      </c>
    </row>
    <row r="2949" spans="1:15" ht="36" customHeight="1">
      <c r="A2949" s="1084"/>
      <c r="B2949" s="60" t="s">
        <v>79</v>
      </c>
      <c r="C2949" s="1186" t="s">
        <v>65</v>
      </c>
      <c r="D2949" s="1187"/>
      <c r="E2949" s="1187"/>
      <c r="F2949" s="1187"/>
      <c r="G2949" s="1187"/>
      <c r="H2949" s="1188"/>
      <c r="I2949" s="1189" t="s">
        <v>66</v>
      </c>
      <c r="J2949" s="1190"/>
      <c r="K2949" s="1190"/>
      <c r="L2949" s="124">
        <f>VLOOKUP($A2926,'Class-9'!$B$9:$EX$108,143,0)</f>
        <v>0</v>
      </c>
      <c r="M2949" s="1191" t="s">
        <v>126</v>
      </c>
      <c r="N2949" s="1192"/>
      <c r="O2949" s="1193"/>
    </row>
    <row r="2950" spans="1:15" ht="36" customHeight="1" thickBot="1">
      <c r="A2950" s="1084"/>
      <c r="B2950" s="60" t="s">
        <v>79</v>
      </c>
      <c r="C2950" s="1194" t="s">
        <v>60</v>
      </c>
      <c r="D2950" s="1195"/>
      <c r="E2950" s="1195"/>
      <c r="F2950" s="1196" t="s">
        <v>197</v>
      </c>
      <c r="G2950" s="1196"/>
      <c r="H2950" s="351" t="s">
        <v>53</v>
      </c>
      <c r="I2950" s="1197" t="s">
        <v>67</v>
      </c>
      <c r="J2950" s="1198"/>
      <c r="K2950" s="1198"/>
      <c r="L2950" s="174">
        <f>VLOOKUP($A2926,'Class-9'!$B$9:$EX$108,144,0)</f>
        <v>0</v>
      </c>
      <c r="M2950" s="1199" t="str">
        <f>IF($J2929="TC",0,IF($J2929="Nso",0,VLOOKUP($A2926,'Class-9'!$B$9:$EX$108,145,0)))</f>
        <v/>
      </c>
      <c r="N2950" s="1200"/>
      <c r="O2950" s="1201"/>
    </row>
    <row r="2951" spans="1:15" ht="36" customHeight="1">
      <c r="A2951" s="1084"/>
      <c r="B2951" s="60" t="s">
        <v>79</v>
      </c>
      <c r="C2951" s="1194"/>
      <c r="D2951" s="1195"/>
      <c r="E2951" s="1195"/>
      <c r="F2951" s="1196"/>
      <c r="G2951" s="1196"/>
      <c r="H2951" s="490" t="s">
        <v>203</v>
      </c>
      <c r="I2951" s="1202" t="s">
        <v>68</v>
      </c>
      <c r="J2951" s="1203"/>
      <c r="K2951" s="1203"/>
      <c r="L2951" s="1204">
        <f>IF($J2929="TC","Transferred",IF($J2929="Nso","NameSeparated",VLOOKUP($A2926,'Class-9'!$B$9:$EX$108,153,0)))</f>
        <v>0</v>
      </c>
      <c r="M2951" s="1204"/>
      <c r="N2951" s="1204"/>
      <c r="O2951" s="1205"/>
    </row>
    <row r="2952" spans="1:15" s="489" customFormat="1" ht="28.5" customHeight="1">
      <c r="A2952" s="1084"/>
      <c r="B2952" s="488" t="s">
        <v>79</v>
      </c>
      <c r="C2952" s="1242" t="str">
        <f>'Class-9'!$CR$3</f>
        <v>Foundation Of Information Tech.</v>
      </c>
      <c r="D2952" s="1243"/>
      <c r="E2952" s="1244"/>
      <c r="F2952" s="1245" t="str">
        <f>IF($J2929="TC",0,IF($J2929="Nso",0,VLOOKUP($A2926,'Class-9'!$B$9:$GA$108,170,0)))</f>
        <v>0/200</v>
      </c>
      <c r="G2952" s="1245"/>
      <c r="H2952" s="491">
        <f>IF($J2929="TC",0,IF($J2929="Nso",0,VLOOKUP($A2926,'Class-9'!$B$9:$GA$108,106,0)))</f>
        <v>0</v>
      </c>
      <c r="I2952" s="1170" t="s">
        <v>81</v>
      </c>
      <c r="J2952" s="1171"/>
      <c r="K2952" s="1171"/>
      <c r="L2952" s="1172">
        <f>'Class-9'!$T$2</f>
        <v>44676</v>
      </c>
      <c r="M2952" s="1173"/>
      <c r="N2952" s="1173"/>
      <c r="O2952" s="1174"/>
    </row>
    <row r="2953" spans="1:15" s="489" customFormat="1" ht="28.5" customHeight="1">
      <c r="A2953" s="1084"/>
      <c r="B2953" s="488" t="s">
        <v>79</v>
      </c>
      <c r="C2953" s="1175" t="str">
        <f>'Class-9'!$DD$3</f>
        <v>Health &amp; Phy. Edu.</v>
      </c>
      <c r="D2953" s="1169"/>
      <c r="E2953" s="1169"/>
      <c r="F2953" s="1263" t="str">
        <f>IF($J2929="TC",0,IF($J2929="Nso",0,VLOOKUP($A2926,'Class-9'!$B$9:$GA$108,174,0)))</f>
        <v>0/200</v>
      </c>
      <c r="G2953" s="1264"/>
      <c r="H2953" s="491">
        <f>IF($J2929="TC",0,IF($J2929="Nso",0,VLOOKUP($A2926,'Class-9'!$B$9:$GA$108,118,0)))</f>
        <v>0</v>
      </c>
      <c r="I2953" s="1178"/>
      <c r="J2953" s="1179"/>
      <c r="K2953" s="1179"/>
      <c r="L2953" s="1179"/>
      <c r="M2953" s="1179"/>
      <c r="N2953" s="1179"/>
      <c r="O2953" s="1180"/>
    </row>
    <row r="2954" spans="1:15" s="489" customFormat="1" ht="28.5" customHeight="1">
      <c r="A2954" s="1084"/>
      <c r="B2954" s="488" t="s">
        <v>79</v>
      </c>
      <c r="C2954" s="1184" t="str">
        <f>'Class-9'!$DP$3</f>
        <v>S.U.P.W.</v>
      </c>
      <c r="D2954" s="1185"/>
      <c r="E2954" s="1185"/>
      <c r="F2954" s="1263" t="str">
        <f>IF($J2929="TC",0,IF($J2929="Nso",0,VLOOKUP($A2926,'Class-9'!$B$9:$GA$108,178,0)))</f>
        <v>0/100</v>
      </c>
      <c r="G2954" s="1264"/>
      <c r="H2954" s="491">
        <f>IF($J2929="TC",0,IF($J2929="Nso",0,VLOOKUP($A2926,'Class-9'!$B$9:$GA$108,124,0)))</f>
        <v>0</v>
      </c>
      <c r="I2954" s="1181"/>
      <c r="J2954" s="1182"/>
      <c r="K2954" s="1182"/>
      <c r="L2954" s="1182"/>
      <c r="M2954" s="1182"/>
      <c r="N2954" s="1182"/>
      <c r="O2954" s="1183"/>
    </row>
    <row r="2955" spans="1:15" s="489" customFormat="1" ht="28.5" customHeight="1">
      <c r="A2955" s="1084"/>
      <c r="B2955" s="488"/>
      <c r="C2955" s="1184" t="str">
        <f>'Class-9'!$DV$3</f>
        <v>ART EDUCATION</v>
      </c>
      <c r="D2955" s="1185"/>
      <c r="E2955" s="1185"/>
      <c r="F2955" s="1263" t="str">
        <f>IF($J2928="TC",0,IF($J2928="Nso",0,VLOOKUP($A2926,'Class-9'!$B$9:$GA$108,182,0)))</f>
        <v>0/100</v>
      </c>
      <c r="G2955" s="1264"/>
      <c r="H2955" s="491">
        <f>IF($J2928="TC",0,IF($J2928="Nso",0,VLOOKUP($A2926,'Class-9'!$B$9:$GA$108,130,0)))</f>
        <v>0</v>
      </c>
      <c r="I2955" s="1237" t="s">
        <v>95</v>
      </c>
      <c r="J2955" s="1221"/>
      <c r="K2955" s="1221"/>
      <c r="L2955" s="1221"/>
      <c r="M2955" s="1221"/>
      <c r="N2955" s="1221"/>
      <c r="O2955" s="1222"/>
    </row>
    <row r="2956" spans="1:15" s="489" customFormat="1" ht="28.5" customHeight="1" thickBot="1">
      <c r="A2956" s="1084"/>
      <c r="B2956" s="488" t="s">
        <v>79</v>
      </c>
      <c r="C2956" s="1238" t="str">
        <f>'Class-9'!$EB$3</f>
        <v>H &amp; C RAJ</v>
      </c>
      <c r="D2956" s="1239"/>
      <c r="E2956" s="1239"/>
      <c r="F2956" s="1251" t="str">
        <f>IF($J2929="TC",0,IF($J2929="Nso",0,VLOOKUP($A2926,'Class-9'!$B$9:$GZ$108,186,0)))</f>
        <v>0/200</v>
      </c>
      <c r="G2956" s="1252"/>
      <c r="H2956" s="492">
        <f>IF($J2929="TC",0,IF($J2929="Nso",0,VLOOKUP($A2926,'Class-9'!$B$9:$GAZ$108,142,0)))</f>
        <v>0</v>
      </c>
      <c r="I2956" s="1237" t="s">
        <v>74</v>
      </c>
      <c r="J2956" s="1221"/>
      <c r="K2956" s="1221"/>
      <c r="L2956" s="1221"/>
      <c r="M2956" s="1221"/>
      <c r="N2956" s="1221"/>
      <c r="O2956" s="1222"/>
    </row>
    <row r="2957" spans="1:15" ht="28.5" customHeight="1">
      <c r="A2957" s="1084"/>
      <c r="B2957" s="49" t="s">
        <v>79</v>
      </c>
      <c r="C2957" s="1209" t="s">
        <v>205</v>
      </c>
      <c r="D2957" s="1210"/>
      <c r="E2957" s="1211"/>
      <c r="F2957" s="1253" t="s">
        <v>206</v>
      </c>
      <c r="G2957" s="1254"/>
      <c r="H2957" s="500" t="s">
        <v>34</v>
      </c>
      <c r="I2957" s="1220" t="s">
        <v>75</v>
      </c>
      <c r="J2957" s="1221"/>
      <c r="K2957" s="1221"/>
      <c r="L2957" s="1221"/>
      <c r="M2957" s="1221"/>
      <c r="N2957" s="1221"/>
      <c r="O2957" s="1222"/>
    </row>
    <row r="2958" spans="1:15" ht="28.5" customHeight="1">
      <c r="A2958" s="1084"/>
      <c r="B2958" s="49" t="s">
        <v>79</v>
      </c>
      <c r="C2958" s="1212"/>
      <c r="D2958" s="1213"/>
      <c r="E2958" s="1214"/>
      <c r="F2958" s="1246" t="s">
        <v>207</v>
      </c>
      <c r="G2958" s="1247"/>
      <c r="H2958" s="501" t="s">
        <v>204</v>
      </c>
      <c r="I2958" s="1225" t="s">
        <v>76</v>
      </c>
      <c r="J2958" s="1226"/>
      <c r="K2958" s="1226"/>
      <c r="L2958" s="1226"/>
      <c r="M2958" s="1226"/>
      <c r="N2958" s="1226"/>
      <c r="O2958" s="1227"/>
    </row>
    <row r="2959" spans="1:15" ht="28.5" customHeight="1">
      <c r="A2959" s="1084"/>
      <c r="B2959" s="49" t="s">
        <v>79</v>
      </c>
      <c r="C2959" s="1212"/>
      <c r="D2959" s="1213"/>
      <c r="E2959" s="1214"/>
      <c r="F2959" s="1246" t="s">
        <v>211</v>
      </c>
      <c r="G2959" s="1247"/>
      <c r="H2959" s="501" t="s">
        <v>69</v>
      </c>
      <c r="I2959" s="1228"/>
      <c r="J2959" s="1229"/>
      <c r="K2959" s="1229"/>
      <c r="L2959" s="1229"/>
      <c r="M2959" s="1229"/>
      <c r="N2959" s="1229"/>
      <c r="O2959" s="1230"/>
    </row>
    <row r="2960" spans="1:15" ht="28.5" customHeight="1">
      <c r="A2960" s="1084"/>
      <c r="B2960" s="49" t="s">
        <v>79</v>
      </c>
      <c r="C2960" s="1212"/>
      <c r="D2960" s="1213"/>
      <c r="E2960" s="1214"/>
      <c r="F2960" s="1246" t="s">
        <v>212</v>
      </c>
      <c r="G2960" s="1247"/>
      <c r="H2960" s="501" t="s">
        <v>70</v>
      </c>
      <c r="I2960" s="1228"/>
      <c r="J2960" s="1229"/>
      <c r="K2960" s="1229"/>
      <c r="L2960" s="1229"/>
      <c r="M2960" s="1229"/>
      <c r="N2960" s="1229"/>
      <c r="O2960" s="1230"/>
    </row>
    <row r="2961" spans="1:16" ht="28.5" customHeight="1">
      <c r="A2961" s="1084"/>
      <c r="B2961" s="49" t="s">
        <v>79</v>
      </c>
      <c r="C2961" s="1212"/>
      <c r="D2961" s="1213"/>
      <c r="E2961" s="1214"/>
      <c r="F2961" s="1246" t="s">
        <v>125</v>
      </c>
      <c r="G2961" s="1247"/>
      <c r="H2961" s="501" t="s">
        <v>72</v>
      </c>
      <c r="I2961" s="1231" t="s">
        <v>96</v>
      </c>
      <c r="J2961" s="1232"/>
      <c r="K2961" s="1232"/>
      <c r="L2961" s="1232"/>
      <c r="M2961" s="1232"/>
      <c r="N2961" s="1232"/>
      <c r="O2961" s="1233"/>
    </row>
    <row r="2962" spans="1:16" ht="28.5" customHeight="1" thickBot="1">
      <c r="A2962" s="1084"/>
      <c r="B2962" s="62" t="s">
        <v>79</v>
      </c>
      <c r="C2962" s="1215"/>
      <c r="D2962" s="1216"/>
      <c r="E2962" s="1217"/>
      <c r="F2962" s="1248" t="s">
        <v>208</v>
      </c>
      <c r="G2962" s="1249"/>
      <c r="H2962" s="502" t="s">
        <v>71</v>
      </c>
      <c r="I2962" s="1234"/>
      <c r="J2962" s="1235"/>
      <c r="K2962" s="1235"/>
      <c r="L2962" s="1235"/>
      <c r="M2962" s="1235"/>
      <c r="N2962" s="1235"/>
      <c r="O2962" s="1236"/>
    </row>
    <row r="2963" spans="1:16" ht="117.75" customHeight="1" thickTop="1">
      <c r="A2963" s="1250"/>
      <c r="B2963" s="1250"/>
      <c r="C2963" s="1250"/>
      <c r="D2963" s="1250"/>
      <c r="E2963" s="1250"/>
      <c r="F2963" s="1250"/>
      <c r="G2963" s="1250"/>
      <c r="H2963" s="1250"/>
      <c r="I2963" s="1250"/>
      <c r="J2963" s="1250"/>
      <c r="K2963" s="1250"/>
      <c r="L2963" s="1250"/>
      <c r="M2963" s="1250"/>
      <c r="N2963" s="1250"/>
      <c r="O2963" s="1250"/>
    </row>
    <row r="2964" spans="1:16">
      <c r="B2964" s="505"/>
      <c r="C2964" s="506"/>
      <c r="D2964" s="506"/>
      <c r="E2964" s="506"/>
      <c r="F2964" s="506"/>
      <c r="G2964" s="506"/>
      <c r="H2964" s="506"/>
      <c r="I2964" s="506"/>
      <c r="J2964" s="506"/>
      <c r="K2964" s="506"/>
      <c r="L2964" s="506"/>
      <c r="M2964" s="506"/>
      <c r="N2964" s="506"/>
      <c r="O2964" s="506"/>
    </row>
    <row r="2965" spans="1:16" ht="24.75" customHeight="1" thickBot="1">
      <c r="A2965" s="504">
        <f>A2926+1</f>
        <v>77</v>
      </c>
      <c r="B2965" s="1083" t="s">
        <v>56</v>
      </c>
      <c r="C2965" s="1083"/>
      <c r="D2965" s="1083"/>
      <c r="E2965" s="1083"/>
      <c r="F2965" s="1083"/>
      <c r="G2965" s="1083"/>
      <c r="H2965" s="1083"/>
      <c r="I2965" s="1083"/>
      <c r="J2965" s="1083"/>
      <c r="K2965" s="1083"/>
      <c r="L2965" s="1083"/>
      <c r="M2965" s="1083"/>
      <c r="N2965" s="1083"/>
      <c r="O2965" s="1083"/>
    </row>
    <row r="2966" spans="1:16" ht="68.25" customHeight="1" thickTop="1">
      <c r="A2966" s="1084"/>
      <c r="B2966" s="1085"/>
      <c r="C2966" s="1086"/>
      <c r="D2966" s="1089" t="str">
        <f>Master!$E$8</f>
        <v>Govt. Sr. Secondary School Raimalwada</v>
      </c>
      <c r="E2966" s="1090"/>
      <c r="F2966" s="1090"/>
      <c r="G2966" s="1090"/>
      <c r="H2966" s="1090"/>
      <c r="I2966" s="1090"/>
      <c r="J2966" s="1090"/>
      <c r="K2966" s="1090"/>
      <c r="L2966" s="1090"/>
      <c r="M2966" s="1090"/>
      <c r="N2966" s="1090"/>
      <c r="O2966" s="1091"/>
    </row>
    <row r="2967" spans="1:16" ht="36" customHeight="1" thickBot="1">
      <c r="A2967" s="1084"/>
      <c r="B2967" s="1087"/>
      <c r="C2967" s="1088"/>
      <c r="D2967" s="1092" t="str">
        <f>Master!$E$11</f>
        <v>P.S.-Bapini (Jodhpur)</v>
      </c>
      <c r="E2967" s="1093"/>
      <c r="F2967" s="1093"/>
      <c r="G2967" s="1093"/>
      <c r="H2967" s="1093"/>
      <c r="I2967" s="1093"/>
      <c r="J2967" s="1093"/>
      <c r="K2967" s="1093"/>
      <c r="L2967" s="1093"/>
      <c r="M2967" s="1093"/>
      <c r="N2967" s="1093"/>
      <c r="O2967" s="1094"/>
    </row>
    <row r="2968" spans="1:16" ht="36" customHeight="1">
      <c r="A2968" s="1084"/>
      <c r="B2968" s="352"/>
      <c r="C2968" s="1095" t="s">
        <v>188</v>
      </c>
      <c r="D2968" s="1096"/>
      <c r="E2968" s="1096"/>
      <c r="F2968" s="1096"/>
      <c r="G2968" s="1097"/>
      <c r="H2968" s="1104" t="s">
        <v>161</v>
      </c>
      <c r="I2968" s="1104"/>
      <c r="J2968" s="1107">
        <f>VLOOKUP($A2965,'Class-9'!$B$9:$K$108,6)</f>
        <v>0</v>
      </c>
      <c r="K2968" s="1108"/>
      <c r="L2968" s="1113" t="s">
        <v>77</v>
      </c>
      <c r="M2968" s="1114"/>
      <c r="N2968" s="1115" t="str">
        <f>Master!$E$14</f>
        <v>08151106901</v>
      </c>
      <c r="O2968" s="1116"/>
    </row>
    <row r="2969" spans="1:16" ht="36" customHeight="1">
      <c r="A2969" s="1084"/>
      <c r="B2969" s="47"/>
      <c r="C2969" s="1098"/>
      <c r="D2969" s="1099"/>
      <c r="E2969" s="1099"/>
      <c r="F2969" s="1099"/>
      <c r="G2969" s="1100"/>
      <c r="H2969" s="1105"/>
      <c r="I2969" s="1105"/>
      <c r="J2969" s="1109"/>
      <c r="K2969" s="1110"/>
      <c r="L2969" s="1071" t="s">
        <v>73</v>
      </c>
      <c r="M2969" s="1072"/>
      <c r="N2969" s="1072"/>
      <c r="O2969" s="1073"/>
      <c r="P2969" s="165" t="s">
        <v>196</v>
      </c>
    </row>
    <row r="2970" spans="1:16" ht="36" customHeight="1" thickBot="1">
      <c r="A2970" s="1084"/>
      <c r="B2970" s="47"/>
      <c r="C2970" s="1101"/>
      <c r="D2970" s="1102"/>
      <c r="E2970" s="1102"/>
      <c r="F2970" s="1102"/>
      <c r="G2970" s="1103"/>
      <c r="H2970" s="1106"/>
      <c r="I2970" s="1106"/>
      <c r="J2970" s="1111"/>
      <c r="K2970" s="1112"/>
      <c r="L2970" s="1074" t="s">
        <v>57</v>
      </c>
      <c r="M2970" s="1075"/>
      <c r="N2970" s="1076" t="str">
        <f>Master!$E$6</f>
        <v>2021-22</v>
      </c>
      <c r="O2970" s="1077"/>
    </row>
    <row r="2971" spans="1:16" ht="42.75" customHeight="1">
      <c r="A2971" s="1084"/>
      <c r="B2971" s="49" t="s">
        <v>79</v>
      </c>
      <c r="C2971" s="1255" t="s">
        <v>22</v>
      </c>
      <c r="D2971" s="1256"/>
      <c r="E2971" s="1256"/>
      <c r="F2971" s="1257"/>
      <c r="G2971" s="485" t="s">
        <v>186</v>
      </c>
      <c r="H2971" s="1258">
        <f>VLOOKUP($A2965,'Class-9'!$B$9:$EX$108,4,0)</f>
        <v>0</v>
      </c>
      <c r="I2971" s="1258"/>
      <c r="J2971" s="1258"/>
      <c r="K2971" s="1258"/>
      <c r="L2971" s="1258"/>
      <c r="M2971" s="1258"/>
      <c r="N2971" s="1258"/>
      <c r="O2971" s="1259"/>
    </row>
    <row r="2972" spans="1:16" ht="42.75" customHeight="1">
      <c r="A2972" s="1084"/>
      <c r="B2972" s="49" t="s">
        <v>79</v>
      </c>
      <c r="C2972" s="1260" t="s">
        <v>24</v>
      </c>
      <c r="D2972" s="1261"/>
      <c r="E2972" s="1261"/>
      <c r="F2972" s="1262"/>
      <c r="G2972" s="486" t="s">
        <v>186</v>
      </c>
      <c r="H2972" s="1265">
        <f>VLOOKUP($A2965,'Class-9'!$B$9:$EX$108,7,0)</f>
        <v>0</v>
      </c>
      <c r="I2972" s="1265"/>
      <c r="J2972" s="1265"/>
      <c r="K2972" s="1265"/>
      <c r="L2972" s="1265"/>
      <c r="M2972" s="1265"/>
      <c r="N2972" s="1265"/>
      <c r="O2972" s="1266"/>
    </row>
    <row r="2973" spans="1:16" ht="42.75" customHeight="1">
      <c r="A2973" s="1084"/>
      <c r="B2973" s="49" t="s">
        <v>79</v>
      </c>
      <c r="C2973" s="1260" t="s">
        <v>25</v>
      </c>
      <c r="D2973" s="1261"/>
      <c r="E2973" s="1261"/>
      <c r="F2973" s="1262"/>
      <c r="G2973" s="486" t="s">
        <v>186</v>
      </c>
      <c r="H2973" s="1265">
        <f>VLOOKUP($A2965,'Class-9'!$B$9:$EX$108,8,0)</f>
        <v>0</v>
      </c>
      <c r="I2973" s="1265"/>
      <c r="J2973" s="1265"/>
      <c r="K2973" s="1265"/>
      <c r="L2973" s="1265"/>
      <c r="M2973" s="1265"/>
      <c r="N2973" s="1265"/>
      <c r="O2973" s="1266"/>
    </row>
    <row r="2974" spans="1:16" ht="42.75" customHeight="1">
      <c r="A2974" s="1084"/>
      <c r="B2974" s="49" t="s">
        <v>79</v>
      </c>
      <c r="C2974" s="1260" t="s">
        <v>58</v>
      </c>
      <c r="D2974" s="1261"/>
      <c r="E2974" s="1261"/>
      <c r="F2974" s="1262"/>
      <c r="G2974" s="486" t="s">
        <v>186</v>
      </c>
      <c r="H2974" s="1265">
        <f>VLOOKUP($A2965,'Class-9'!$B$9:$EX$108,9,0)</f>
        <v>0</v>
      </c>
      <c r="I2974" s="1265"/>
      <c r="J2974" s="1265"/>
      <c r="K2974" s="1265"/>
      <c r="L2974" s="1265"/>
      <c r="M2974" s="1265"/>
      <c r="N2974" s="1265"/>
      <c r="O2974" s="1266"/>
    </row>
    <row r="2975" spans="1:16" ht="42.75" customHeight="1">
      <c r="A2975" s="1084"/>
      <c r="B2975" s="49" t="s">
        <v>79</v>
      </c>
      <c r="C2975" s="1260" t="s">
        <v>59</v>
      </c>
      <c r="D2975" s="1261"/>
      <c r="E2975" s="1261"/>
      <c r="F2975" s="1262"/>
      <c r="G2975" s="486" t="s">
        <v>186</v>
      </c>
      <c r="H2975" s="1281" t="str">
        <f>CONCATENATE('Class-9'!$G$4,'Class-9'!$J$4)</f>
        <v>9(A)</v>
      </c>
      <c r="I2975" s="1265"/>
      <c r="J2975" s="1265"/>
      <c r="K2975" s="1265"/>
      <c r="L2975" s="1265"/>
      <c r="M2975" s="1265"/>
      <c r="N2975" s="1265"/>
      <c r="O2975" s="1266"/>
    </row>
    <row r="2976" spans="1:16" ht="42.75" customHeight="1" thickBot="1">
      <c r="A2976" s="1084"/>
      <c r="B2976" s="49" t="s">
        <v>79</v>
      </c>
      <c r="C2976" s="1282" t="s">
        <v>27</v>
      </c>
      <c r="D2976" s="1283"/>
      <c r="E2976" s="1283"/>
      <c r="F2976" s="1284"/>
      <c r="G2976" s="487" t="s">
        <v>186</v>
      </c>
      <c r="H2976" s="1285">
        <f>VLOOKUP($A2965,'Class-9'!$B$9:$EX$108,10,0)</f>
        <v>0</v>
      </c>
      <c r="I2976" s="1285"/>
      <c r="J2976" s="1285"/>
      <c r="K2976" s="1285"/>
      <c r="L2976" s="1285"/>
      <c r="M2976" s="1285"/>
      <c r="N2976" s="1285"/>
      <c r="O2976" s="1286"/>
    </row>
    <row r="2977" spans="1:15" ht="42.75" customHeight="1">
      <c r="A2977" s="1084"/>
      <c r="B2977" s="60" t="s">
        <v>79</v>
      </c>
      <c r="C2977" s="1287" t="s">
        <v>60</v>
      </c>
      <c r="D2977" s="1288"/>
      <c r="E2977" s="1267" t="s">
        <v>83</v>
      </c>
      <c r="F2977" s="1267" t="s">
        <v>84</v>
      </c>
      <c r="G2977" s="1274" t="s">
        <v>33</v>
      </c>
      <c r="H2977" s="1276" t="s">
        <v>61</v>
      </c>
      <c r="I2977" s="1276"/>
      <c r="J2977" s="1277"/>
      <c r="K2977" s="1278" t="s">
        <v>100</v>
      </c>
      <c r="L2977" s="1279"/>
      <c r="M2977" s="1280"/>
      <c r="N2977" s="1267" t="s">
        <v>91</v>
      </c>
      <c r="O2977" s="1269" t="s">
        <v>209</v>
      </c>
    </row>
    <row r="2978" spans="1:15" ht="42.75" customHeight="1">
      <c r="A2978" s="1084"/>
      <c r="B2978" s="60"/>
      <c r="C2978" s="1289"/>
      <c r="D2978" s="1290"/>
      <c r="E2978" s="1268"/>
      <c r="F2978" s="1268"/>
      <c r="G2978" s="1275"/>
      <c r="H2978" s="479" t="s">
        <v>32</v>
      </c>
      <c r="I2978" s="480" t="s">
        <v>199</v>
      </c>
      <c r="J2978" s="481" t="s">
        <v>33</v>
      </c>
      <c r="K2978" s="479" t="s">
        <v>32</v>
      </c>
      <c r="L2978" s="480" t="s">
        <v>199</v>
      </c>
      <c r="M2978" s="481" t="s">
        <v>33</v>
      </c>
      <c r="N2978" s="1268"/>
      <c r="O2978" s="1270"/>
    </row>
    <row r="2979" spans="1:15" ht="42.75" customHeight="1" thickBot="1">
      <c r="A2979" s="1084"/>
      <c r="B2979" s="60" t="s">
        <v>79</v>
      </c>
      <c r="C2979" s="1272" t="s">
        <v>62</v>
      </c>
      <c r="D2979" s="1273"/>
      <c r="E2979" s="346">
        <f>'Class-9'!$L$7</f>
        <v>20</v>
      </c>
      <c r="F2979" s="346">
        <f>'Class-9'!$M$7</f>
        <v>20</v>
      </c>
      <c r="G2979" s="348">
        <f>SUM(E2979:F2979)</f>
        <v>40</v>
      </c>
      <c r="H2979" s="346">
        <f>'Class-9'!$O$7</f>
        <v>48</v>
      </c>
      <c r="I2979" s="346">
        <f>'Class-9'!$P$7</f>
        <v>12</v>
      </c>
      <c r="J2979" s="348">
        <f>SUM(H2979:I2979)</f>
        <v>60</v>
      </c>
      <c r="K2979" s="346">
        <f>'Class-9'!$R$7</f>
        <v>80</v>
      </c>
      <c r="L2979" s="346">
        <f>'Class-9'!$S$7</f>
        <v>20</v>
      </c>
      <c r="M2979" s="348">
        <f>SUM(K2979:L2979)</f>
        <v>100</v>
      </c>
      <c r="N2979" s="191">
        <f>SUM(G2979,J2979,M2979)</f>
        <v>200</v>
      </c>
      <c r="O2979" s="1271"/>
    </row>
    <row r="2980" spans="1:15" ht="42.75" customHeight="1">
      <c r="A2980" s="1084"/>
      <c r="B2980" s="60" t="s">
        <v>79</v>
      </c>
      <c r="C2980" s="1141" t="str">
        <f>'Class-9'!$L$3</f>
        <v>HINDI</v>
      </c>
      <c r="D2980" s="1142"/>
      <c r="E2980" s="493">
        <f>IF($J2968="TC",0,IF($J2968="Nso",0,VLOOKUP($A2965,'Class-9'!$B$9:$EX$108,11,0)))</f>
        <v>0</v>
      </c>
      <c r="F2980" s="493">
        <f>IF($J2968="TC",0,IF($J2968="Nso",0,VLOOKUP($A2965,'Class-9'!$B$9:$EX$108,12,0)))</f>
        <v>0</v>
      </c>
      <c r="G2980" s="494">
        <f>E2980+F2980</f>
        <v>0</v>
      </c>
      <c r="H2980" s="493">
        <f>IF($J2968="TC",0,IF($J2968="Nso",0,VLOOKUP($A2965,'Class-9'!$B$9:$EX$108,14,0)))</f>
        <v>0</v>
      </c>
      <c r="I2980" s="493">
        <f>IF($J2968="TC",0,IF($J2968="Nso",0,VLOOKUP($A2965,'Class-9'!$B$9:$EX$108,15,0)))</f>
        <v>0</v>
      </c>
      <c r="J2980" s="494">
        <f>H2980+I2980</f>
        <v>0</v>
      </c>
      <c r="K2980" s="493">
        <f>IF($J2968="TC",0,IF($J2968="Nso",0,VLOOKUP($A2965,'Class-9'!$B$9:$EX$108,17,0)))</f>
        <v>0</v>
      </c>
      <c r="L2980" s="493">
        <f>IF($J2968="Nso",0,VLOOKUP($A2965,'Class-9'!$B$9:$EX$108,18,0))</f>
        <v>0</v>
      </c>
      <c r="M2980" s="494">
        <f>K2980+L2980</f>
        <v>0</v>
      </c>
      <c r="N2980" s="493">
        <f>G2980+J2980+M2980</f>
        <v>0</v>
      </c>
      <c r="O2980" s="495" t="str">
        <f>IF($J2968="TC",0,IF($J2968="Nso",0,VLOOKUP($A2965,'Class-9'!$B$9:$EX$108,24,0)))</f>
        <v/>
      </c>
    </row>
    <row r="2981" spans="1:15" ht="42.75" customHeight="1">
      <c r="A2981" s="1084"/>
      <c r="B2981" s="60" t="s">
        <v>79</v>
      </c>
      <c r="C2981" s="1143" t="str">
        <f>'Class-9'!$Z$3</f>
        <v>ENGLISH</v>
      </c>
      <c r="D2981" s="1144"/>
      <c r="E2981" s="493">
        <f>IF($J2968="TC",0,IF($J2968="Nso",0,VLOOKUP($A2965,'Class-9'!$B$9:$EX$108,25,0)))</f>
        <v>0</v>
      </c>
      <c r="F2981" s="493">
        <f>IF($J2968="TC",0,IF($J2968="Nso",0,VLOOKUP($A2965,'Class-9'!$B$9:$EX$108,26,0)))</f>
        <v>0</v>
      </c>
      <c r="G2981" s="496">
        <f t="shared" ref="G2981:G2985" si="304">E2981+F2981</f>
        <v>0</v>
      </c>
      <c r="H2981" s="497">
        <f>IF($J2968="TC",0,IF($J2968="Nso",0,VLOOKUP($A2965,'Class-9'!$B$9:$EX$108,28,0)))</f>
        <v>0</v>
      </c>
      <c r="I2981" s="493">
        <f>IF($J2968="TC",0,IF($J2968="Nso",0,VLOOKUP($A2965,'Class-9'!$B$9:$EX$108,29,0)))</f>
        <v>0</v>
      </c>
      <c r="J2981" s="496">
        <f t="shared" ref="J2981:J2985" si="305">H2981+I2981</f>
        <v>0</v>
      </c>
      <c r="K2981" s="493">
        <f>IF($J2968="TC",0,IF($J2968="Nso",0,VLOOKUP($A2965,'Class-9'!$B$9:$EX$108,31,0)))</f>
        <v>0</v>
      </c>
      <c r="L2981" s="493">
        <f>IF($J2968="Nso",0,VLOOKUP($A2965,'Class-9'!$B$9:$EX$108,32,0))</f>
        <v>0</v>
      </c>
      <c r="M2981" s="496">
        <f t="shared" ref="M2981:M2985" si="306">K2981+L2981</f>
        <v>0</v>
      </c>
      <c r="N2981" s="493">
        <f t="shared" ref="N2981:N2985" si="307">G2981+J2981+M2981</f>
        <v>0</v>
      </c>
      <c r="O2981" s="495" t="str">
        <f>IF($J2968="TC",0,IF($J2968="Nso",0,VLOOKUP($A2965,'Class-9'!$B$9:$EX$108,38,0)))</f>
        <v/>
      </c>
    </row>
    <row r="2982" spans="1:15" ht="42.75" customHeight="1">
      <c r="A2982" s="1084"/>
      <c r="B2982" s="60" t="s">
        <v>79</v>
      </c>
      <c r="C2982" s="1143" t="str">
        <f>'Class-9'!$AN$3</f>
        <v>SANSKRIT</v>
      </c>
      <c r="D2982" s="1144"/>
      <c r="E2982" s="493">
        <f>IF($J2968="TC",0,IF($J2968="Nso",0,VLOOKUP($A2965,'Class-9'!$B$9:$EX$108,39,0)))</f>
        <v>0</v>
      </c>
      <c r="F2982" s="493">
        <f>IF($J2968="TC",0,IF($J2968="TC",0,IF($J2968="Nso",0,VLOOKUP($A2965,'Class-9'!$B$9:$EX$108,40,0))))</f>
        <v>0</v>
      </c>
      <c r="G2982" s="496">
        <f t="shared" si="304"/>
        <v>0</v>
      </c>
      <c r="H2982" s="497">
        <f>IF($J2968="TC",0,IF($J2968="Nso",0,VLOOKUP($A2965,'Class-9'!$B$9:$EX$108,42,0)))</f>
        <v>0</v>
      </c>
      <c r="I2982" s="493">
        <f>IF($J2968="TC",0,IF($J2968="Nso",0,VLOOKUP($A2965,'Class-9'!$B$9:$EX$108,43,0)))</f>
        <v>0</v>
      </c>
      <c r="J2982" s="496">
        <f t="shared" si="305"/>
        <v>0</v>
      </c>
      <c r="K2982" s="493">
        <f>IF($J2968="TC",0,IF($J2968="Nso",0,VLOOKUP($A2965,'Class-9'!$B$9:$EX$108,45,0)))</f>
        <v>0</v>
      </c>
      <c r="L2982" s="493">
        <f>IF($J2968="Nso",0,VLOOKUP($A2965,'Class-9'!$B$9:$EX$108,46,0))</f>
        <v>0</v>
      </c>
      <c r="M2982" s="496">
        <f t="shared" si="306"/>
        <v>0</v>
      </c>
      <c r="N2982" s="493">
        <f t="shared" si="307"/>
        <v>0</v>
      </c>
      <c r="O2982" s="495" t="str">
        <f>IF($J2968="TC",0,IF($J2968="Nso",0,VLOOKUP($A2965,'Class-9'!$B$9:$EX$108,52,0)))</f>
        <v/>
      </c>
    </row>
    <row r="2983" spans="1:15" ht="42.75" customHeight="1">
      <c r="A2983" s="1084"/>
      <c r="B2983" s="60" t="s">
        <v>79</v>
      </c>
      <c r="C2983" s="1143" t="str">
        <f>'Class-9'!$BB$3</f>
        <v>SCIENCE</v>
      </c>
      <c r="D2983" s="1144"/>
      <c r="E2983" s="493">
        <f>IF($J2968="TC",0,IF($J2968="Nso",0,VLOOKUP($A2965,'Class-9'!$B$9:$EX$108,53,0)))</f>
        <v>0</v>
      </c>
      <c r="F2983" s="493">
        <f>IF($J2968="TC",0,IF($J2968="Nso",0,VLOOKUP($A2965,'Class-9'!$B$9:$EX$108,54,0)))</f>
        <v>0</v>
      </c>
      <c r="G2983" s="496">
        <f t="shared" si="304"/>
        <v>0</v>
      </c>
      <c r="H2983" s="497">
        <f>IF($J2968="TC",0,IF($J2968="Nso",0,VLOOKUP($A2965,'Class-9'!$B$9:$EX$108,56,0)))</f>
        <v>0</v>
      </c>
      <c r="I2983" s="493">
        <f>IF($J2968="TC",0,IF($J2968="Nso",0,VLOOKUP($A2965,'Class-9'!$B$9:$EX$108,57,0)))</f>
        <v>0</v>
      </c>
      <c r="J2983" s="496">
        <f t="shared" si="305"/>
        <v>0</v>
      </c>
      <c r="K2983" s="493">
        <f>IF($J2968="TC",0,IF($J2968="Nso",0,VLOOKUP($A2965,'Class-9'!$B$9:$EX$108,59,0)))</f>
        <v>0</v>
      </c>
      <c r="L2983" s="493">
        <f>IF($J2968="Nso",0,VLOOKUP($A2965,'Class-9'!$B$9:$EX$108,60,0))</f>
        <v>0</v>
      </c>
      <c r="M2983" s="496">
        <f t="shared" si="306"/>
        <v>0</v>
      </c>
      <c r="N2983" s="493">
        <f t="shared" si="307"/>
        <v>0</v>
      </c>
      <c r="O2983" s="495" t="str">
        <f>IF($J2968="TC",0,IF($J2968="Nso",0,VLOOKUP($A2965,'Class-9'!$B$9:$EX$108,66,0)))</f>
        <v/>
      </c>
    </row>
    <row r="2984" spans="1:15" ht="42.75" customHeight="1">
      <c r="A2984" s="1084"/>
      <c r="B2984" s="60" t="s">
        <v>79</v>
      </c>
      <c r="C2984" s="1143" t="str">
        <f>'Class-9'!$BP$3</f>
        <v>MATHEMATICS</v>
      </c>
      <c r="D2984" s="1144"/>
      <c r="E2984" s="493">
        <f>IF($J2968="TC",0,IF($J2968="Nso",0,VLOOKUP($A2965,'Class-9'!$B$9:$EX$108,67,0)))</f>
        <v>0</v>
      </c>
      <c r="F2984" s="493">
        <f>IF($J2968="TC",0,IF($J2968="Nso",0,VLOOKUP($A2965,'Class-9'!$B$9:$EX$108,68,0)))</f>
        <v>0</v>
      </c>
      <c r="G2984" s="496">
        <f t="shared" si="304"/>
        <v>0</v>
      </c>
      <c r="H2984" s="497">
        <f>IF($J2968="TC",0,IF($J2968="Nso",0,VLOOKUP($A2965,'Class-9'!$B$9:$EX$108,70,0)))</f>
        <v>0</v>
      </c>
      <c r="I2984" s="493">
        <f>IF($J2968="TC",0,IF($J2968="Nso",0,VLOOKUP($A2965,'Class-9'!$B$9:$EX$108,71,0)))</f>
        <v>0</v>
      </c>
      <c r="J2984" s="496">
        <f t="shared" si="305"/>
        <v>0</v>
      </c>
      <c r="K2984" s="493">
        <f>IF($J2968="TC",0,IF($J2968="Nso",0,VLOOKUP($A2965,'Class-9'!$B$9:$EX$108,73,0)))</f>
        <v>0</v>
      </c>
      <c r="L2984" s="493">
        <f>IF($J2968="Nso",0,VLOOKUP($A2965,'Class-9'!$B$9:$EX$108,74,0))</f>
        <v>0</v>
      </c>
      <c r="M2984" s="496">
        <f t="shared" si="306"/>
        <v>0</v>
      </c>
      <c r="N2984" s="493">
        <f t="shared" si="307"/>
        <v>0</v>
      </c>
      <c r="O2984" s="495" t="str">
        <f>IF($J2968="TC",0,IF($J2968="Nso",0,VLOOKUP($A2965,'Class-9'!$B$9:$EX$108,80,0)))</f>
        <v/>
      </c>
    </row>
    <row r="2985" spans="1:15" ht="42.75" customHeight="1" thickBot="1">
      <c r="A2985" s="1084"/>
      <c r="B2985" s="60" t="s">
        <v>79</v>
      </c>
      <c r="C2985" s="1117" t="str">
        <f>'Class-9'!$CD$3</f>
        <v>SOCIAL SCIENCE</v>
      </c>
      <c r="D2985" s="1118"/>
      <c r="E2985" s="493">
        <f>IF($J2968="TC",0,IF($J2968="Nso",0,VLOOKUP($A2965,'Class-9'!$B$9:$EX$108,81,0)))</f>
        <v>0</v>
      </c>
      <c r="F2985" s="493">
        <f>IF($J2968="TC",0,IF($J2968="Nso",0,VLOOKUP($A2965,'Class-9'!$B$9:$EX$108,82,0)))</f>
        <v>0</v>
      </c>
      <c r="G2985" s="498">
        <f t="shared" si="304"/>
        <v>0</v>
      </c>
      <c r="H2985" s="499">
        <f>IF($J2968="TC",0,IF($J2968="Nso",0,VLOOKUP($A2965,'Class-9'!$B$9:$EX$108,84,0)))</f>
        <v>0</v>
      </c>
      <c r="I2985" s="493">
        <f>IF($J2968="TC",0,IF($J2968="Nso",0,VLOOKUP($A2965,'Class-9'!$B$9:$EX$108,85,0)))</f>
        <v>0</v>
      </c>
      <c r="J2985" s="498">
        <f t="shared" si="305"/>
        <v>0</v>
      </c>
      <c r="K2985" s="493">
        <f>IF($J2968="TC",0,IF($J2968="Nso",0,VLOOKUP($A2965,'Class-9'!$B$9:$EX$108,87,0)))</f>
        <v>0</v>
      </c>
      <c r="L2985" s="493">
        <f>IF($J2968="Nso",0,VLOOKUP($A2965,'Class-9'!$B$9:$EX$108,88,0))</f>
        <v>0</v>
      </c>
      <c r="M2985" s="498">
        <f t="shared" si="306"/>
        <v>0</v>
      </c>
      <c r="N2985" s="493">
        <f t="shared" si="307"/>
        <v>0</v>
      </c>
      <c r="O2985" s="495" t="str">
        <f>IF($J2968="TC",0,IF($J2968="Nso",0,VLOOKUP($A2965,'Class-9'!$B$9:$EX$108,94,0)))</f>
        <v/>
      </c>
    </row>
    <row r="2986" spans="1:15" ht="36" customHeight="1">
      <c r="A2986" s="1084"/>
      <c r="B2986" s="60" t="s">
        <v>79</v>
      </c>
      <c r="C2986" s="1119" t="s">
        <v>92</v>
      </c>
      <c r="D2986" s="1120"/>
      <c r="E2986" s="1121"/>
      <c r="F2986" s="1125" t="s">
        <v>93</v>
      </c>
      <c r="G2986" s="1126"/>
      <c r="H2986" s="1127" t="s">
        <v>94</v>
      </c>
      <c r="I2986" s="1128"/>
      <c r="J2986" s="1129" t="s">
        <v>47</v>
      </c>
      <c r="K2986" s="1130"/>
      <c r="L2986" s="350" t="s">
        <v>114</v>
      </c>
      <c r="M2986" s="1131" t="s">
        <v>45</v>
      </c>
      <c r="N2986" s="1132"/>
      <c r="O2986" s="61" t="s">
        <v>49</v>
      </c>
    </row>
    <row r="2987" spans="1:15" ht="36" customHeight="1" thickBot="1">
      <c r="A2987" s="1084"/>
      <c r="B2987" s="60" t="s">
        <v>79</v>
      </c>
      <c r="C2987" s="1122"/>
      <c r="D2987" s="1123"/>
      <c r="E2987" s="1124"/>
      <c r="F2987" s="1133">
        <f>IF($J2968="TC",0,IF($J2968="Nso",0,VLOOKUP($A2965,'Class-9'!$B$9:$EX$108,146,0)))</f>
        <v>0</v>
      </c>
      <c r="G2987" s="1134"/>
      <c r="H2987" s="1133">
        <f>IF($J2968="TC",0,IF($J2968="Nso",0,VLOOKUP($A2965,'Class-9'!$B$9:$EX$108,147,0)))</f>
        <v>0</v>
      </c>
      <c r="I2987" s="1134"/>
      <c r="J2987" s="1135">
        <f>IF($J2968="TC",0,IF($J2968="Nso",0,VLOOKUP($A2965,'Class-9'!$B$9:$EX$108,148,0)))</f>
        <v>0</v>
      </c>
      <c r="K2987" s="1136"/>
      <c r="L2987" s="349" t="str">
        <f>IF($J2968="TC",0,IF($J2968="Nso",0,VLOOKUP($A2965,'Class-9'!$B$9:$EX$108,149,0)))</f>
        <v/>
      </c>
      <c r="M2987" s="1137" t="str">
        <f>IF($J2968="TC","TC",IF($J2968="Nso","NSO",VLOOKUP($A2965,'Class-9'!$B$9:$EX$108,150,0)))</f>
        <v/>
      </c>
      <c r="N2987" s="1138"/>
      <c r="O2987" s="123" t="str">
        <f>IF($J2968="Nso",0,VLOOKUP($A2965,'Class-9'!$B$9:$EX$108,152,0))</f>
        <v/>
      </c>
    </row>
    <row r="2988" spans="1:15" ht="36" customHeight="1">
      <c r="A2988" s="1084"/>
      <c r="B2988" s="60" t="s">
        <v>79</v>
      </c>
      <c r="C2988" s="1186" t="s">
        <v>65</v>
      </c>
      <c r="D2988" s="1187"/>
      <c r="E2988" s="1187"/>
      <c r="F2988" s="1187"/>
      <c r="G2988" s="1187"/>
      <c r="H2988" s="1188"/>
      <c r="I2988" s="1189" t="s">
        <v>66</v>
      </c>
      <c r="J2988" s="1190"/>
      <c r="K2988" s="1190"/>
      <c r="L2988" s="124">
        <f>VLOOKUP($A2965,'Class-9'!$B$9:$EX$108,143,0)</f>
        <v>0</v>
      </c>
      <c r="M2988" s="1191" t="s">
        <v>126</v>
      </c>
      <c r="N2988" s="1192"/>
      <c r="O2988" s="1193"/>
    </row>
    <row r="2989" spans="1:15" ht="36" customHeight="1" thickBot="1">
      <c r="A2989" s="1084"/>
      <c r="B2989" s="60" t="s">
        <v>79</v>
      </c>
      <c r="C2989" s="1194" t="s">
        <v>60</v>
      </c>
      <c r="D2989" s="1195"/>
      <c r="E2989" s="1195"/>
      <c r="F2989" s="1196" t="s">
        <v>197</v>
      </c>
      <c r="G2989" s="1196"/>
      <c r="H2989" s="351" t="s">
        <v>53</v>
      </c>
      <c r="I2989" s="1197" t="s">
        <v>67</v>
      </c>
      <c r="J2989" s="1198"/>
      <c r="K2989" s="1198"/>
      <c r="L2989" s="174">
        <f>VLOOKUP($A2965,'Class-9'!$B$9:$EX$108,144,0)</f>
        <v>0</v>
      </c>
      <c r="M2989" s="1199" t="str">
        <f>IF($J2968="TC",0,IF($J2968="Nso",0,VLOOKUP($A2965,'Class-9'!$B$9:$EX$108,145,0)))</f>
        <v/>
      </c>
      <c r="N2989" s="1200"/>
      <c r="O2989" s="1201"/>
    </row>
    <row r="2990" spans="1:15" ht="36" customHeight="1">
      <c r="A2990" s="1084"/>
      <c r="B2990" s="60" t="s">
        <v>79</v>
      </c>
      <c r="C2990" s="1194"/>
      <c r="D2990" s="1195"/>
      <c r="E2990" s="1195"/>
      <c r="F2990" s="1196"/>
      <c r="G2990" s="1196"/>
      <c r="H2990" s="490" t="s">
        <v>203</v>
      </c>
      <c r="I2990" s="1202" t="s">
        <v>68</v>
      </c>
      <c r="J2990" s="1203"/>
      <c r="K2990" s="1203"/>
      <c r="L2990" s="1204">
        <f>IF($J2968="TC","Transferred",IF($J2968="Nso","NameSeparated",VLOOKUP($A2965,'Class-9'!$B$9:$EX$108,153,0)))</f>
        <v>0</v>
      </c>
      <c r="M2990" s="1204"/>
      <c r="N2990" s="1204"/>
      <c r="O2990" s="1205"/>
    </row>
    <row r="2991" spans="1:15" s="489" customFormat="1" ht="28.5" customHeight="1">
      <c r="A2991" s="1084"/>
      <c r="B2991" s="488" t="s">
        <v>79</v>
      </c>
      <c r="C2991" s="1242" t="str">
        <f>'Class-9'!$CR$3</f>
        <v>Foundation Of Information Tech.</v>
      </c>
      <c r="D2991" s="1243"/>
      <c r="E2991" s="1244"/>
      <c r="F2991" s="1245" t="str">
        <f>IF($J2968="TC",0,IF($J2968="Nso",0,VLOOKUP($A2965,'Class-9'!$B$9:$GA$108,170,0)))</f>
        <v>0/200</v>
      </c>
      <c r="G2991" s="1245"/>
      <c r="H2991" s="491">
        <f>IF($J2968="TC",0,IF($J2968="Nso",0,VLOOKUP($A2965,'Class-9'!$B$9:$GA$108,106,0)))</f>
        <v>0</v>
      </c>
      <c r="I2991" s="1170" t="s">
        <v>81</v>
      </c>
      <c r="J2991" s="1171"/>
      <c r="K2991" s="1171"/>
      <c r="L2991" s="1172">
        <f>'Class-9'!$T$2</f>
        <v>44676</v>
      </c>
      <c r="M2991" s="1173"/>
      <c r="N2991" s="1173"/>
      <c r="O2991" s="1174"/>
    </row>
    <row r="2992" spans="1:15" s="489" customFormat="1" ht="28.5" customHeight="1">
      <c r="A2992" s="1084"/>
      <c r="B2992" s="488" t="s">
        <v>79</v>
      </c>
      <c r="C2992" s="1175" t="str">
        <f>'Class-9'!$DD$3</f>
        <v>Health &amp; Phy. Edu.</v>
      </c>
      <c r="D2992" s="1169"/>
      <c r="E2992" s="1169"/>
      <c r="F2992" s="1263" t="str">
        <f>IF($J2968="TC",0,IF($J2968="Nso",0,VLOOKUP($A2965,'Class-9'!$B$9:$GA$108,174,0)))</f>
        <v>0/200</v>
      </c>
      <c r="G2992" s="1264"/>
      <c r="H2992" s="491">
        <f>IF($J2968="TC",0,IF($J2968="Nso",0,VLOOKUP($A2965,'Class-9'!$B$9:$GA$108,118,0)))</f>
        <v>0</v>
      </c>
      <c r="I2992" s="1178"/>
      <c r="J2992" s="1179"/>
      <c r="K2992" s="1179"/>
      <c r="L2992" s="1179"/>
      <c r="M2992" s="1179"/>
      <c r="N2992" s="1179"/>
      <c r="O2992" s="1180"/>
    </row>
    <row r="2993" spans="1:16" s="489" customFormat="1" ht="28.5" customHeight="1">
      <c r="A2993" s="1084"/>
      <c r="B2993" s="488" t="s">
        <v>79</v>
      </c>
      <c r="C2993" s="1184" t="str">
        <f>'Class-9'!$DP$3</f>
        <v>S.U.P.W.</v>
      </c>
      <c r="D2993" s="1185"/>
      <c r="E2993" s="1185"/>
      <c r="F2993" s="1263" t="str">
        <f>IF($J2968="TC",0,IF($J2968="Nso",0,VLOOKUP($A2965,'Class-9'!$B$9:$GA$108,178,0)))</f>
        <v>0/100</v>
      </c>
      <c r="G2993" s="1264"/>
      <c r="H2993" s="491">
        <f>IF($J2968="TC",0,IF($J2968="Nso",0,VLOOKUP($A2965,'Class-9'!$B$9:$GA$108,124,0)))</f>
        <v>0</v>
      </c>
      <c r="I2993" s="1181"/>
      <c r="J2993" s="1182"/>
      <c r="K2993" s="1182"/>
      <c r="L2993" s="1182"/>
      <c r="M2993" s="1182"/>
      <c r="N2993" s="1182"/>
      <c r="O2993" s="1183"/>
    </row>
    <row r="2994" spans="1:16" s="489" customFormat="1" ht="28.5" customHeight="1">
      <c r="A2994" s="1084"/>
      <c r="B2994" s="488"/>
      <c r="C2994" s="1184" t="str">
        <f>'Class-9'!$DV$3</f>
        <v>ART EDUCATION</v>
      </c>
      <c r="D2994" s="1185"/>
      <c r="E2994" s="1185"/>
      <c r="F2994" s="1263" t="str">
        <f>IF($J2967="TC",0,IF($J2967="Nso",0,VLOOKUP($A2965,'Class-9'!$B$9:$GA$108,182,0)))</f>
        <v>0/100</v>
      </c>
      <c r="G2994" s="1264"/>
      <c r="H2994" s="491">
        <f>IF($J2967="TC",0,IF($J2967="Nso",0,VLOOKUP($A2965,'Class-9'!$B$9:$GA$108,130,0)))</f>
        <v>0</v>
      </c>
      <c r="I2994" s="1237" t="s">
        <v>95</v>
      </c>
      <c r="J2994" s="1221"/>
      <c r="K2994" s="1221"/>
      <c r="L2994" s="1221"/>
      <c r="M2994" s="1221"/>
      <c r="N2994" s="1221"/>
      <c r="O2994" s="1222"/>
    </row>
    <row r="2995" spans="1:16" s="489" customFormat="1" ht="28.5" customHeight="1" thickBot="1">
      <c r="A2995" s="1084"/>
      <c r="B2995" s="488" t="s">
        <v>79</v>
      </c>
      <c r="C2995" s="1238" t="str">
        <f>'Class-9'!$EB$3</f>
        <v>H &amp; C RAJ</v>
      </c>
      <c r="D2995" s="1239"/>
      <c r="E2995" s="1239"/>
      <c r="F2995" s="1251" t="str">
        <f>IF($J2968="TC",0,IF($J2968="Nso",0,VLOOKUP($A2965,'Class-9'!$B$9:$GZ$108,186,0)))</f>
        <v>0/200</v>
      </c>
      <c r="G2995" s="1252"/>
      <c r="H2995" s="492">
        <f>IF($J2968="TC",0,IF($J2968="Nso",0,VLOOKUP($A2965,'Class-9'!$B$9:$GAZ$108,142,0)))</f>
        <v>0</v>
      </c>
      <c r="I2995" s="1237" t="s">
        <v>74</v>
      </c>
      <c r="J2995" s="1221"/>
      <c r="K2995" s="1221"/>
      <c r="L2995" s="1221"/>
      <c r="M2995" s="1221"/>
      <c r="N2995" s="1221"/>
      <c r="O2995" s="1222"/>
    </row>
    <row r="2996" spans="1:16" ht="28.5" customHeight="1">
      <c r="A2996" s="1084"/>
      <c r="B2996" s="49" t="s">
        <v>79</v>
      </c>
      <c r="C2996" s="1209" t="s">
        <v>205</v>
      </c>
      <c r="D2996" s="1210"/>
      <c r="E2996" s="1211"/>
      <c r="F2996" s="1253" t="s">
        <v>206</v>
      </c>
      <c r="G2996" s="1254"/>
      <c r="H2996" s="500" t="s">
        <v>34</v>
      </c>
      <c r="I2996" s="1220" t="s">
        <v>75</v>
      </c>
      <c r="J2996" s="1221"/>
      <c r="K2996" s="1221"/>
      <c r="L2996" s="1221"/>
      <c r="M2996" s="1221"/>
      <c r="N2996" s="1221"/>
      <c r="O2996" s="1222"/>
    </row>
    <row r="2997" spans="1:16" ht="28.5" customHeight="1">
      <c r="A2997" s="1084"/>
      <c r="B2997" s="49" t="s">
        <v>79</v>
      </c>
      <c r="C2997" s="1212"/>
      <c r="D2997" s="1213"/>
      <c r="E2997" s="1214"/>
      <c r="F2997" s="1246" t="s">
        <v>207</v>
      </c>
      <c r="G2997" s="1247"/>
      <c r="H2997" s="501" t="s">
        <v>204</v>
      </c>
      <c r="I2997" s="1225" t="s">
        <v>76</v>
      </c>
      <c r="J2997" s="1226"/>
      <c r="K2997" s="1226"/>
      <c r="L2997" s="1226"/>
      <c r="M2997" s="1226"/>
      <c r="N2997" s="1226"/>
      <c r="O2997" s="1227"/>
    </row>
    <row r="2998" spans="1:16" ht="28.5" customHeight="1">
      <c r="A2998" s="1084"/>
      <c r="B2998" s="49" t="s">
        <v>79</v>
      </c>
      <c r="C2998" s="1212"/>
      <c r="D2998" s="1213"/>
      <c r="E2998" s="1214"/>
      <c r="F2998" s="1246" t="s">
        <v>211</v>
      </c>
      <c r="G2998" s="1247"/>
      <c r="H2998" s="501" t="s">
        <v>69</v>
      </c>
      <c r="I2998" s="1228"/>
      <c r="J2998" s="1229"/>
      <c r="K2998" s="1229"/>
      <c r="L2998" s="1229"/>
      <c r="M2998" s="1229"/>
      <c r="N2998" s="1229"/>
      <c r="O2998" s="1230"/>
    </row>
    <row r="2999" spans="1:16" ht="28.5" customHeight="1">
      <c r="A2999" s="1084"/>
      <c r="B2999" s="49" t="s">
        <v>79</v>
      </c>
      <c r="C2999" s="1212"/>
      <c r="D2999" s="1213"/>
      <c r="E2999" s="1214"/>
      <c r="F2999" s="1246" t="s">
        <v>212</v>
      </c>
      <c r="G2999" s="1247"/>
      <c r="H2999" s="501" t="s">
        <v>70</v>
      </c>
      <c r="I2999" s="1228"/>
      <c r="J2999" s="1229"/>
      <c r="K2999" s="1229"/>
      <c r="L2999" s="1229"/>
      <c r="M2999" s="1229"/>
      <c r="N2999" s="1229"/>
      <c r="O2999" s="1230"/>
    </row>
    <row r="3000" spans="1:16" ht="28.5" customHeight="1">
      <c r="A3000" s="1084"/>
      <c r="B3000" s="49" t="s">
        <v>79</v>
      </c>
      <c r="C3000" s="1212"/>
      <c r="D3000" s="1213"/>
      <c r="E3000" s="1214"/>
      <c r="F3000" s="1246" t="s">
        <v>125</v>
      </c>
      <c r="G3000" s="1247"/>
      <c r="H3000" s="501" t="s">
        <v>72</v>
      </c>
      <c r="I3000" s="1231" t="s">
        <v>96</v>
      </c>
      <c r="J3000" s="1232"/>
      <c r="K3000" s="1232"/>
      <c r="L3000" s="1232"/>
      <c r="M3000" s="1232"/>
      <c r="N3000" s="1232"/>
      <c r="O3000" s="1233"/>
    </row>
    <row r="3001" spans="1:16" ht="28.5" customHeight="1" thickBot="1">
      <c r="A3001" s="1084"/>
      <c r="B3001" s="62" t="s">
        <v>79</v>
      </c>
      <c r="C3001" s="1215"/>
      <c r="D3001" s="1216"/>
      <c r="E3001" s="1217"/>
      <c r="F3001" s="1248" t="s">
        <v>208</v>
      </c>
      <c r="G3001" s="1249"/>
      <c r="H3001" s="502" t="s">
        <v>71</v>
      </c>
      <c r="I3001" s="1234"/>
      <c r="J3001" s="1235"/>
      <c r="K3001" s="1235"/>
      <c r="L3001" s="1235"/>
      <c r="M3001" s="1235"/>
      <c r="N3001" s="1235"/>
      <c r="O3001" s="1236"/>
    </row>
    <row r="3002" spans="1:16" ht="117.75" customHeight="1" thickTop="1">
      <c r="A3002" s="1250"/>
      <c r="B3002" s="1250"/>
      <c r="C3002" s="1250"/>
      <c r="D3002" s="1250"/>
      <c r="E3002" s="1250"/>
      <c r="F3002" s="1250"/>
      <c r="G3002" s="1250"/>
      <c r="H3002" s="1250"/>
      <c r="I3002" s="1250"/>
      <c r="J3002" s="1250"/>
      <c r="K3002" s="1250"/>
      <c r="L3002" s="1250"/>
      <c r="M3002" s="1250"/>
      <c r="N3002" s="1250"/>
      <c r="O3002" s="1250"/>
    </row>
    <row r="3003" spans="1:16">
      <c r="B3003" s="505"/>
      <c r="C3003" s="506"/>
      <c r="D3003" s="506"/>
      <c r="E3003" s="506"/>
      <c r="F3003" s="506"/>
      <c r="G3003" s="506"/>
      <c r="H3003" s="506"/>
      <c r="I3003" s="506"/>
      <c r="J3003" s="506"/>
      <c r="K3003" s="506"/>
      <c r="L3003" s="506"/>
      <c r="M3003" s="506"/>
      <c r="N3003" s="506"/>
      <c r="O3003" s="506"/>
    </row>
    <row r="3004" spans="1:16" ht="24.75" customHeight="1" thickBot="1">
      <c r="A3004" s="504">
        <f>A2965+1</f>
        <v>78</v>
      </c>
      <c r="B3004" s="1083" t="s">
        <v>56</v>
      </c>
      <c r="C3004" s="1083"/>
      <c r="D3004" s="1083"/>
      <c r="E3004" s="1083"/>
      <c r="F3004" s="1083"/>
      <c r="G3004" s="1083"/>
      <c r="H3004" s="1083"/>
      <c r="I3004" s="1083"/>
      <c r="J3004" s="1083"/>
      <c r="K3004" s="1083"/>
      <c r="L3004" s="1083"/>
      <c r="M3004" s="1083"/>
      <c r="N3004" s="1083"/>
      <c r="O3004" s="1083"/>
    </row>
    <row r="3005" spans="1:16" ht="68.25" customHeight="1" thickTop="1">
      <c r="A3005" s="1084"/>
      <c r="B3005" s="1085"/>
      <c r="C3005" s="1086"/>
      <c r="D3005" s="1089" t="str">
        <f>Master!$E$8</f>
        <v>Govt. Sr. Secondary School Raimalwada</v>
      </c>
      <c r="E3005" s="1090"/>
      <c r="F3005" s="1090"/>
      <c r="G3005" s="1090"/>
      <c r="H3005" s="1090"/>
      <c r="I3005" s="1090"/>
      <c r="J3005" s="1090"/>
      <c r="K3005" s="1090"/>
      <c r="L3005" s="1090"/>
      <c r="M3005" s="1090"/>
      <c r="N3005" s="1090"/>
      <c r="O3005" s="1091"/>
    </row>
    <row r="3006" spans="1:16" ht="36" customHeight="1" thickBot="1">
      <c r="A3006" s="1084"/>
      <c r="B3006" s="1087"/>
      <c r="C3006" s="1088"/>
      <c r="D3006" s="1092" t="str">
        <f>Master!$E$11</f>
        <v>P.S.-Bapini (Jodhpur)</v>
      </c>
      <c r="E3006" s="1093"/>
      <c r="F3006" s="1093"/>
      <c r="G3006" s="1093"/>
      <c r="H3006" s="1093"/>
      <c r="I3006" s="1093"/>
      <c r="J3006" s="1093"/>
      <c r="K3006" s="1093"/>
      <c r="L3006" s="1093"/>
      <c r="M3006" s="1093"/>
      <c r="N3006" s="1093"/>
      <c r="O3006" s="1094"/>
    </row>
    <row r="3007" spans="1:16" ht="36" customHeight="1">
      <c r="A3007" s="1084"/>
      <c r="B3007" s="352"/>
      <c r="C3007" s="1095" t="s">
        <v>188</v>
      </c>
      <c r="D3007" s="1096"/>
      <c r="E3007" s="1096"/>
      <c r="F3007" s="1096"/>
      <c r="G3007" s="1097"/>
      <c r="H3007" s="1104" t="s">
        <v>161</v>
      </c>
      <c r="I3007" s="1104"/>
      <c r="J3007" s="1107">
        <f>VLOOKUP($A3004,'Class-9'!$B$9:$K$108,6)</f>
        <v>0</v>
      </c>
      <c r="K3007" s="1108"/>
      <c r="L3007" s="1113" t="s">
        <v>77</v>
      </c>
      <c r="M3007" s="1114"/>
      <c r="N3007" s="1115" t="str">
        <f>Master!$E$14</f>
        <v>08151106901</v>
      </c>
      <c r="O3007" s="1116"/>
    </row>
    <row r="3008" spans="1:16" ht="36" customHeight="1">
      <c r="A3008" s="1084"/>
      <c r="B3008" s="47"/>
      <c r="C3008" s="1098"/>
      <c r="D3008" s="1099"/>
      <c r="E3008" s="1099"/>
      <c r="F3008" s="1099"/>
      <c r="G3008" s="1100"/>
      <c r="H3008" s="1105"/>
      <c r="I3008" s="1105"/>
      <c r="J3008" s="1109"/>
      <c r="K3008" s="1110"/>
      <c r="L3008" s="1071" t="s">
        <v>73</v>
      </c>
      <c r="M3008" s="1072"/>
      <c r="N3008" s="1072"/>
      <c r="O3008" s="1073"/>
      <c r="P3008" s="165" t="s">
        <v>196</v>
      </c>
    </row>
    <row r="3009" spans="1:15" ht="36" customHeight="1" thickBot="1">
      <c r="A3009" s="1084"/>
      <c r="B3009" s="47"/>
      <c r="C3009" s="1101"/>
      <c r="D3009" s="1102"/>
      <c r="E3009" s="1102"/>
      <c r="F3009" s="1102"/>
      <c r="G3009" s="1103"/>
      <c r="H3009" s="1106"/>
      <c r="I3009" s="1106"/>
      <c r="J3009" s="1111"/>
      <c r="K3009" s="1112"/>
      <c r="L3009" s="1074" t="s">
        <v>57</v>
      </c>
      <c r="M3009" s="1075"/>
      <c r="N3009" s="1076" t="str">
        <f>Master!$E$6</f>
        <v>2021-22</v>
      </c>
      <c r="O3009" s="1077"/>
    </row>
    <row r="3010" spans="1:15" ht="42.75" customHeight="1">
      <c r="A3010" s="1084"/>
      <c r="B3010" s="49" t="s">
        <v>79</v>
      </c>
      <c r="C3010" s="1255" t="s">
        <v>22</v>
      </c>
      <c r="D3010" s="1256"/>
      <c r="E3010" s="1256"/>
      <c r="F3010" s="1257"/>
      <c r="G3010" s="485" t="s">
        <v>186</v>
      </c>
      <c r="H3010" s="1258">
        <f>VLOOKUP($A3004,'Class-9'!$B$9:$EX$108,4,0)</f>
        <v>0</v>
      </c>
      <c r="I3010" s="1258"/>
      <c r="J3010" s="1258"/>
      <c r="K3010" s="1258"/>
      <c r="L3010" s="1258"/>
      <c r="M3010" s="1258"/>
      <c r="N3010" s="1258"/>
      <c r="O3010" s="1259"/>
    </row>
    <row r="3011" spans="1:15" ht="42.75" customHeight="1">
      <c r="A3011" s="1084"/>
      <c r="B3011" s="49" t="s">
        <v>79</v>
      </c>
      <c r="C3011" s="1260" t="s">
        <v>24</v>
      </c>
      <c r="D3011" s="1261"/>
      <c r="E3011" s="1261"/>
      <c r="F3011" s="1262"/>
      <c r="G3011" s="486" t="s">
        <v>186</v>
      </c>
      <c r="H3011" s="1265">
        <f>VLOOKUP($A3004,'Class-9'!$B$9:$EX$108,7,0)</f>
        <v>0</v>
      </c>
      <c r="I3011" s="1265"/>
      <c r="J3011" s="1265"/>
      <c r="K3011" s="1265"/>
      <c r="L3011" s="1265"/>
      <c r="M3011" s="1265"/>
      <c r="N3011" s="1265"/>
      <c r="O3011" s="1266"/>
    </row>
    <row r="3012" spans="1:15" ht="42.75" customHeight="1">
      <c r="A3012" s="1084"/>
      <c r="B3012" s="49" t="s">
        <v>79</v>
      </c>
      <c r="C3012" s="1260" t="s">
        <v>25</v>
      </c>
      <c r="D3012" s="1261"/>
      <c r="E3012" s="1261"/>
      <c r="F3012" s="1262"/>
      <c r="G3012" s="486" t="s">
        <v>186</v>
      </c>
      <c r="H3012" s="1265">
        <f>VLOOKUP($A3004,'Class-9'!$B$9:$EX$108,8,0)</f>
        <v>0</v>
      </c>
      <c r="I3012" s="1265"/>
      <c r="J3012" s="1265"/>
      <c r="K3012" s="1265"/>
      <c r="L3012" s="1265"/>
      <c r="M3012" s="1265"/>
      <c r="N3012" s="1265"/>
      <c r="O3012" s="1266"/>
    </row>
    <row r="3013" spans="1:15" ht="42.75" customHeight="1">
      <c r="A3013" s="1084"/>
      <c r="B3013" s="49" t="s">
        <v>79</v>
      </c>
      <c r="C3013" s="1260" t="s">
        <v>58</v>
      </c>
      <c r="D3013" s="1261"/>
      <c r="E3013" s="1261"/>
      <c r="F3013" s="1262"/>
      <c r="G3013" s="486" t="s">
        <v>186</v>
      </c>
      <c r="H3013" s="1265">
        <f>VLOOKUP($A3004,'Class-9'!$B$9:$EX$108,9,0)</f>
        <v>0</v>
      </c>
      <c r="I3013" s="1265"/>
      <c r="J3013" s="1265"/>
      <c r="K3013" s="1265"/>
      <c r="L3013" s="1265"/>
      <c r="M3013" s="1265"/>
      <c r="N3013" s="1265"/>
      <c r="O3013" s="1266"/>
    </row>
    <row r="3014" spans="1:15" ht="42.75" customHeight="1">
      <c r="A3014" s="1084"/>
      <c r="B3014" s="49" t="s">
        <v>79</v>
      </c>
      <c r="C3014" s="1260" t="s">
        <v>59</v>
      </c>
      <c r="D3014" s="1261"/>
      <c r="E3014" s="1261"/>
      <c r="F3014" s="1262"/>
      <c r="G3014" s="486" t="s">
        <v>186</v>
      </c>
      <c r="H3014" s="1281" t="str">
        <f>CONCATENATE('Class-9'!$G$4,'Class-9'!$J$4)</f>
        <v>9(A)</v>
      </c>
      <c r="I3014" s="1265"/>
      <c r="J3014" s="1265"/>
      <c r="K3014" s="1265"/>
      <c r="L3014" s="1265"/>
      <c r="M3014" s="1265"/>
      <c r="N3014" s="1265"/>
      <c r="O3014" s="1266"/>
    </row>
    <row r="3015" spans="1:15" ht="42.75" customHeight="1" thickBot="1">
      <c r="A3015" s="1084"/>
      <c r="B3015" s="49" t="s">
        <v>79</v>
      </c>
      <c r="C3015" s="1282" t="s">
        <v>27</v>
      </c>
      <c r="D3015" s="1283"/>
      <c r="E3015" s="1283"/>
      <c r="F3015" s="1284"/>
      <c r="G3015" s="487" t="s">
        <v>186</v>
      </c>
      <c r="H3015" s="1285">
        <f>VLOOKUP($A3004,'Class-9'!$B$9:$EX$108,10,0)</f>
        <v>0</v>
      </c>
      <c r="I3015" s="1285"/>
      <c r="J3015" s="1285"/>
      <c r="K3015" s="1285"/>
      <c r="L3015" s="1285"/>
      <c r="M3015" s="1285"/>
      <c r="N3015" s="1285"/>
      <c r="O3015" s="1286"/>
    </row>
    <row r="3016" spans="1:15" ht="42.75" customHeight="1">
      <c r="A3016" s="1084"/>
      <c r="B3016" s="60" t="s">
        <v>79</v>
      </c>
      <c r="C3016" s="1287" t="s">
        <v>60</v>
      </c>
      <c r="D3016" s="1288"/>
      <c r="E3016" s="1267" t="s">
        <v>83</v>
      </c>
      <c r="F3016" s="1267" t="s">
        <v>84</v>
      </c>
      <c r="G3016" s="1274" t="s">
        <v>33</v>
      </c>
      <c r="H3016" s="1276" t="s">
        <v>61</v>
      </c>
      <c r="I3016" s="1276"/>
      <c r="J3016" s="1277"/>
      <c r="K3016" s="1278" t="s">
        <v>100</v>
      </c>
      <c r="L3016" s="1279"/>
      <c r="M3016" s="1280"/>
      <c r="N3016" s="1267" t="s">
        <v>91</v>
      </c>
      <c r="O3016" s="1269" t="s">
        <v>209</v>
      </c>
    </row>
    <row r="3017" spans="1:15" ht="42.75" customHeight="1">
      <c r="A3017" s="1084"/>
      <c r="B3017" s="60"/>
      <c r="C3017" s="1289"/>
      <c r="D3017" s="1290"/>
      <c r="E3017" s="1268"/>
      <c r="F3017" s="1268"/>
      <c r="G3017" s="1275"/>
      <c r="H3017" s="479" t="s">
        <v>32</v>
      </c>
      <c r="I3017" s="480" t="s">
        <v>199</v>
      </c>
      <c r="J3017" s="481" t="s">
        <v>33</v>
      </c>
      <c r="K3017" s="479" t="s">
        <v>32</v>
      </c>
      <c r="L3017" s="480" t="s">
        <v>199</v>
      </c>
      <c r="M3017" s="481" t="s">
        <v>33</v>
      </c>
      <c r="N3017" s="1268"/>
      <c r="O3017" s="1270"/>
    </row>
    <row r="3018" spans="1:15" ht="42.75" customHeight="1" thickBot="1">
      <c r="A3018" s="1084"/>
      <c r="B3018" s="60" t="s">
        <v>79</v>
      </c>
      <c r="C3018" s="1272" t="s">
        <v>62</v>
      </c>
      <c r="D3018" s="1273"/>
      <c r="E3018" s="346">
        <f>'Class-9'!$L$7</f>
        <v>20</v>
      </c>
      <c r="F3018" s="346">
        <f>'Class-9'!$M$7</f>
        <v>20</v>
      </c>
      <c r="G3018" s="348">
        <f>SUM(E3018:F3018)</f>
        <v>40</v>
      </c>
      <c r="H3018" s="346">
        <f>'Class-9'!$O$7</f>
        <v>48</v>
      </c>
      <c r="I3018" s="346">
        <f>'Class-9'!$P$7</f>
        <v>12</v>
      </c>
      <c r="J3018" s="348">
        <f>SUM(H3018:I3018)</f>
        <v>60</v>
      </c>
      <c r="K3018" s="346">
        <f>'Class-9'!$R$7</f>
        <v>80</v>
      </c>
      <c r="L3018" s="346">
        <f>'Class-9'!$S$7</f>
        <v>20</v>
      </c>
      <c r="M3018" s="348">
        <f>SUM(K3018:L3018)</f>
        <v>100</v>
      </c>
      <c r="N3018" s="191">
        <f>SUM(G3018,J3018,M3018)</f>
        <v>200</v>
      </c>
      <c r="O3018" s="1271"/>
    </row>
    <row r="3019" spans="1:15" ht="42.75" customHeight="1">
      <c r="A3019" s="1084"/>
      <c r="B3019" s="60" t="s">
        <v>79</v>
      </c>
      <c r="C3019" s="1141" t="str">
        <f>'Class-9'!$L$3</f>
        <v>HINDI</v>
      </c>
      <c r="D3019" s="1142"/>
      <c r="E3019" s="493">
        <f>IF($J3007="TC",0,IF($J3007="Nso",0,VLOOKUP($A3004,'Class-9'!$B$9:$EX$108,11,0)))</f>
        <v>0</v>
      </c>
      <c r="F3019" s="493">
        <f>IF($J3007="TC",0,IF($J3007="Nso",0,VLOOKUP($A3004,'Class-9'!$B$9:$EX$108,12,0)))</f>
        <v>0</v>
      </c>
      <c r="G3019" s="494">
        <f>E3019+F3019</f>
        <v>0</v>
      </c>
      <c r="H3019" s="493">
        <f>IF($J3007="TC",0,IF($J3007="Nso",0,VLOOKUP($A3004,'Class-9'!$B$9:$EX$108,14,0)))</f>
        <v>0</v>
      </c>
      <c r="I3019" s="493">
        <f>IF($J3007="TC",0,IF($J3007="Nso",0,VLOOKUP($A3004,'Class-9'!$B$9:$EX$108,15,0)))</f>
        <v>0</v>
      </c>
      <c r="J3019" s="494">
        <f>H3019+I3019</f>
        <v>0</v>
      </c>
      <c r="K3019" s="493">
        <f>IF($J3007="TC",0,IF($J3007="Nso",0,VLOOKUP($A3004,'Class-9'!$B$9:$EX$108,17,0)))</f>
        <v>0</v>
      </c>
      <c r="L3019" s="493">
        <f>IF($J3007="Nso",0,VLOOKUP($A3004,'Class-9'!$B$9:$EX$108,18,0))</f>
        <v>0</v>
      </c>
      <c r="M3019" s="494">
        <f>K3019+L3019</f>
        <v>0</v>
      </c>
      <c r="N3019" s="493">
        <f>G3019+J3019+M3019</f>
        <v>0</v>
      </c>
      <c r="O3019" s="495" t="str">
        <f>IF($J3007="TC",0,IF($J3007="Nso",0,VLOOKUP($A3004,'Class-9'!$B$9:$EX$108,24,0)))</f>
        <v/>
      </c>
    </row>
    <row r="3020" spans="1:15" ht="42.75" customHeight="1">
      <c r="A3020" s="1084"/>
      <c r="B3020" s="60" t="s">
        <v>79</v>
      </c>
      <c r="C3020" s="1143" t="str">
        <f>'Class-9'!$Z$3</f>
        <v>ENGLISH</v>
      </c>
      <c r="D3020" s="1144"/>
      <c r="E3020" s="493">
        <f>IF($J3007="TC",0,IF($J3007="Nso",0,VLOOKUP($A3004,'Class-9'!$B$9:$EX$108,25,0)))</f>
        <v>0</v>
      </c>
      <c r="F3020" s="493">
        <f>IF($J3007="TC",0,IF($J3007="Nso",0,VLOOKUP($A3004,'Class-9'!$B$9:$EX$108,26,0)))</f>
        <v>0</v>
      </c>
      <c r="G3020" s="496">
        <f t="shared" ref="G3020:G3024" si="308">E3020+F3020</f>
        <v>0</v>
      </c>
      <c r="H3020" s="497">
        <f>IF($J3007="TC",0,IF($J3007="Nso",0,VLOOKUP($A3004,'Class-9'!$B$9:$EX$108,28,0)))</f>
        <v>0</v>
      </c>
      <c r="I3020" s="493">
        <f>IF($J3007="TC",0,IF($J3007="Nso",0,VLOOKUP($A3004,'Class-9'!$B$9:$EX$108,29,0)))</f>
        <v>0</v>
      </c>
      <c r="J3020" s="496">
        <f t="shared" ref="J3020:J3024" si="309">H3020+I3020</f>
        <v>0</v>
      </c>
      <c r="K3020" s="493">
        <f>IF($J3007="TC",0,IF($J3007="Nso",0,VLOOKUP($A3004,'Class-9'!$B$9:$EX$108,31,0)))</f>
        <v>0</v>
      </c>
      <c r="L3020" s="493">
        <f>IF($J3007="Nso",0,VLOOKUP($A3004,'Class-9'!$B$9:$EX$108,32,0))</f>
        <v>0</v>
      </c>
      <c r="M3020" s="496">
        <f t="shared" ref="M3020:M3024" si="310">K3020+L3020</f>
        <v>0</v>
      </c>
      <c r="N3020" s="493">
        <f t="shared" ref="N3020:N3024" si="311">G3020+J3020+M3020</f>
        <v>0</v>
      </c>
      <c r="O3020" s="495" t="str">
        <f>IF($J3007="TC",0,IF($J3007="Nso",0,VLOOKUP($A3004,'Class-9'!$B$9:$EX$108,38,0)))</f>
        <v/>
      </c>
    </row>
    <row r="3021" spans="1:15" ht="42.75" customHeight="1">
      <c r="A3021" s="1084"/>
      <c r="B3021" s="60" t="s">
        <v>79</v>
      </c>
      <c r="C3021" s="1143" t="str">
        <f>'Class-9'!$AN$3</f>
        <v>SANSKRIT</v>
      </c>
      <c r="D3021" s="1144"/>
      <c r="E3021" s="493">
        <f>IF($J3007="TC",0,IF($J3007="Nso",0,VLOOKUP($A3004,'Class-9'!$B$9:$EX$108,39,0)))</f>
        <v>0</v>
      </c>
      <c r="F3021" s="493">
        <f>IF($J3007="TC",0,IF($J3007="TC",0,IF($J3007="Nso",0,VLOOKUP($A3004,'Class-9'!$B$9:$EX$108,40,0))))</f>
        <v>0</v>
      </c>
      <c r="G3021" s="496">
        <f t="shared" si="308"/>
        <v>0</v>
      </c>
      <c r="H3021" s="497">
        <f>IF($J3007="TC",0,IF($J3007="Nso",0,VLOOKUP($A3004,'Class-9'!$B$9:$EX$108,42,0)))</f>
        <v>0</v>
      </c>
      <c r="I3021" s="493">
        <f>IF($J3007="TC",0,IF($J3007="Nso",0,VLOOKUP($A3004,'Class-9'!$B$9:$EX$108,43,0)))</f>
        <v>0</v>
      </c>
      <c r="J3021" s="496">
        <f t="shared" si="309"/>
        <v>0</v>
      </c>
      <c r="K3021" s="493">
        <f>IF($J3007="TC",0,IF($J3007="Nso",0,VLOOKUP($A3004,'Class-9'!$B$9:$EX$108,45,0)))</f>
        <v>0</v>
      </c>
      <c r="L3021" s="493">
        <f>IF($J3007="Nso",0,VLOOKUP($A3004,'Class-9'!$B$9:$EX$108,46,0))</f>
        <v>0</v>
      </c>
      <c r="M3021" s="496">
        <f t="shared" si="310"/>
        <v>0</v>
      </c>
      <c r="N3021" s="493">
        <f t="shared" si="311"/>
        <v>0</v>
      </c>
      <c r="O3021" s="495" t="str">
        <f>IF($J3007="TC",0,IF($J3007="Nso",0,VLOOKUP($A3004,'Class-9'!$B$9:$EX$108,52,0)))</f>
        <v/>
      </c>
    </row>
    <row r="3022" spans="1:15" ht="42.75" customHeight="1">
      <c r="A3022" s="1084"/>
      <c r="B3022" s="60" t="s">
        <v>79</v>
      </c>
      <c r="C3022" s="1143" t="str">
        <f>'Class-9'!$BB$3</f>
        <v>SCIENCE</v>
      </c>
      <c r="D3022" s="1144"/>
      <c r="E3022" s="493">
        <f>IF($J3007="TC",0,IF($J3007="Nso",0,VLOOKUP($A3004,'Class-9'!$B$9:$EX$108,53,0)))</f>
        <v>0</v>
      </c>
      <c r="F3022" s="493">
        <f>IF($J3007="TC",0,IF($J3007="Nso",0,VLOOKUP($A3004,'Class-9'!$B$9:$EX$108,54,0)))</f>
        <v>0</v>
      </c>
      <c r="G3022" s="496">
        <f t="shared" si="308"/>
        <v>0</v>
      </c>
      <c r="H3022" s="497">
        <f>IF($J3007="TC",0,IF($J3007="Nso",0,VLOOKUP($A3004,'Class-9'!$B$9:$EX$108,56,0)))</f>
        <v>0</v>
      </c>
      <c r="I3022" s="493">
        <f>IF($J3007="TC",0,IF($J3007="Nso",0,VLOOKUP($A3004,'Class-9'!$B$9:$EX$108,57,0)))</f>
        <v>0</v>
      </c>
      <c r="J3022" s="496">
        <f t="shared" si="309"/>
        <v>0</v>
      </c>
      <c r="K3022" s="493">
        <f>IF($J3007="TC",0,IF($J3007="Nso",0,VLOOKUP($A3004,'Class-9'!$B$9:$EX$108,59,0)))</f>
        <v>0</v>
      </c>
      <c r="L3022" s="493">
        <f>IF($J3007="Nso",0,VLOOKUP($A3004,'Class-9'!$B$9:$EX$108,60,0))</f>
        <v>0</v>
      </c>
      <c r="M3022" s="496">
        <f t="shared" si="310"/>
        <v>0</v>
      </c>
      <c r="N3022" s="493">
        <f t="shared" si="311"/>
        <v>0</v>
      </c>
      <c r="O3022" s="495" t="str">
        <f>IF($J3007="TC",0,IF($J3007="Nso",0,VLOOKUP($A3004,'Class-9'!$B$9:$EX$108,66,0)))</f>
        <v/>
      </c>
    </row>
    <row r="3023" spans="1:15" ht="42.75" customHeight="1">
      <c r="A3023" s="1084"/>
      <c r="B3023" s="60" t="s">
        <v>79</v>
      </c>
      <c r="C3023" s="1143" t="str">
        <f>'Class-9'!$BP$3</f>
        <v>MATHEMATICS</v>
      </c>
      <c r="D3023" s="1144"/>
      <c r="E3023" s="493">
        <f>IF($J3007="TC",0,IF($J3007="Nso",0,VLOOKUP($A3004,'Class-9'!$B$9:$EX$108,67,0)))</f>
        <v>0</v>
      </c>
      <c r="F3023" s="493">
        <f>IF($J3007="TC",0,IF($J3007="Nso",0,VLOOKUP($A3004,'Class-9'!$B$9:$EX$108,68,0)))</f>
        <v>0</v>
      </c>
      <c r="G3023" s="496">
        <f t="shared" si="308"/>
        <v>0</v>
      </c>
      <c r="H3023" s="497">
        <f>IF($J3007="TC",0,IF($J3007="Nso",0,VLOOKUP($A3004,'Class-9'!$B$9:$EX$108,70,0)))</f>
        <v>0</v>
      </c>
      <c r="I3023" s="493">
        <f>IF($J3007="TC",0,IF($J3007="Nso",0,VLOOKUP($A3004,'Class-9'!$B$9:$EX$108,71,0)))</f>
        <v>0</v>
      </c>
      <c r="J3023" s="496">
        <f t="shared" si="309"/>
        <v>0</v>
      </c>
      <c r="K3023" s="493">
        <f>IF($J3007="TC",0,IF($J3007="Nso",0,VLOOKUP($A3004,'Class-9'!$B$9:$EX$108,73,0)))</f>
        <v>0</v>
      </c>
      <c r="L3023" s="493">
        <f>IF($J3007="Nso",0,VLOOKUP($A3004,'Class-9'!$B$9:$EX$108,74,0))</f>
        <v>0</v>
      </c>
      <c r="M3023" s="496">
        <f t="shared" si="310"/>
        <v>0</v>
      </c>
      <c r="N3023" s="493">
        <f t="shared" si="311"/>
        <v>0</v>
      </c>
      <c r="O3023" s="495" t="str">
        <f>IF($J3007="TC",0,IF($J3007="Nso",0,VLOOKUP($A3004,'Class-9'!$B$9:$EX$108,80,0)))</f>
        <v/>
      </c>
    </row>
    <row r="3024" spans="1:15" ht="42.75" customHeight="1" thickBot="1">
      <c r="A3024" s="1084"/>
      <c r="B3024" s="60" t="s">
        <v>79</v>
      </c>
      <c r="C3024" s="1117" t="str">
        <f>'Class-9'!$CD$3</f>
        <v>SOCIAL SCIENCE</v>
      </c>
      <c r="D3024" s="1118"/>
      <c r="E3024" s="493">
        <f>IF($J3007="TC",0,IF($J3007="Nso",0,VLOOKUP($A3004,'Class-9'!$B$9:$EX$108,81,0)))</f>
        <v>0</v>
      </c>
      <c r="F3024" s="493">
        <f>IF($J3007="TC",0,IF($J3007="Nso",0,VLOOKUP($A3004,'Class-9'!$B$9:$EX$108,82,0)))</f>
        <v>0</v>
      </c>
      <c r="G3024" s="498">
        <f t="shared" si="308"/>
        <v>0</v>
      </c>
      <c r="H3024" s="499">
        <f>IF($J3007="TC",0,IF($J3007="Nso",0,VLOOKUP($A3004,'Class-9'!$B$9:$EX$108,84,0)))</f>
        <v>0</v>
      </c>
      <c r="I3024" s="493">
        <f>IF($J3007="TC",0,IF($J3007="Nso",0,VLOOKUP($A3004,'Class-9'!$B$9:$EX$108,85,0)))</f>
        <v>0</v>
      </c>
      <c r="J3024" s="498">
        <f t="shared" si="309"/>
        <v>0</v>
      </c>
      <c r="K3024" s="493">
        <f>IF($J3007="TC",0,IF($J3007="Nso",0,VLOOKUP($A3004,'Class-9'!$B$9:$EX$108,87,0)))</f>
        <v>0</v>
      </c>
      <c r="L3024" s="493">
        <f>IF($J3007="Nso",0,VLOOKUP($A3004,'Class-9'!$B$9:$EX$108,88,0))</f>
        <v>0</v>
      </c>
      <c r="M3024" s="498">
        <f t="shared" si="310"/>
        <v>0</v>
      </c>
      <c r="N3024" s="493">
        <f t="shared" si="311"/>
        <v>0</v>
      </c>
      <c r="O3024" s="495" t="str">
        <f>IF($J3007="TC",0,IF($J3007="Nso",0,VLOOKUP($A3004,'Class-9'!$B$9:$EX$108,94,0)))</f>
        <v/>
      </c>
    </row>
    <row r="3025" spans="1:15" ht="36" customHeight="1">
      <c r="A3025" s="1084"/>
      <c r="B3025" s="60" t="s">
        <v>79</v>
      </c>
      <c r="C3025" s="1119" t="s">
        <v>92</v>
      </c>
      <c r="D3025" s="1120"/>
      <c r="E3025" s="1121"/>
      <c r="F3025" s="1125" t="s">
        <v>93</v>
      </c>
      <c r="G3025" s="1126"/>
      <c r="H3025" s="1127" t="s">
        <v>94</v>
      </c>
      <c r="I3025" s="1128"/>
      <c r="J3025" s="1129" t="s">
        <v>47</v>
      </c>
      <c r="K3025" s="1130"/>
      <c r="L3025" s="350" t="s">
        <v>114</v>
      </c>
      <c r="M3025" s="1131" t="s">
        <v>45</v>
      </c>
      <c r="N3025" s="1132"/>
      <c r="O3025" s="61" t="s">
        <v>49</v>
      </c>
    </row>
    <row r="3026" spans="1:15" ht="36" customHeight="1" thickBot="1">
      <c r="A3026" s="1084"/>
      <c r="B3026" s="60" t="s">
        <v>79</v>
      </c>
      <c r="C3026" s="1122"/>
      <c r="D3026" s="1123"/>
      <c r="E3026" s="1124"/>
      <c r="F3026" s="1133">
        <f>IF($J3007="TC",0,IF($J3007="Nso",0,VLOOKUP($A3004,'Class-9'!$B$9:$EX$108,146,0)))</f>
        <v>0</v>
      </c>
      <c r="G3026" s="1134"/>
      <c r="H3026" s="1133">
        <f>IF($J3007="TC",0,IF($J3007="Nso",0,VLOOKUP($A3004,'Class-9'!$B$9:$EX$108,147,0)))</f>
        <v>0</v>
      </c>
      <c r="I3026" s="1134"/>
      <c r="J3026" s="1135">
        <f>IF($J3007="TC",0,IF($J3007="Nso",0,VLOOKUP($A3004,'Class-9'!$B$9:$EX$108,148,0)))</f>
        <v>0</v>
      </c>
      <c r="K3026" s="1136"/>
      <c r="L3026" s="349" t="str">
        <f>IF($J3007="TC",0,IF($J3007="Nso",0,VLOOKUP($A3004,'Class-9'!$B$9:$EX$108,149,0)))</f>
        <v/>
      </c>
      <c r="M3026" s="1137" t="str">
        <f>IF($J3007="TC","TC",IF($J3007="Nso","NSO",VLOOKUP($A3004,'Class-9'!$B$9:$EX$108,150,0)))</f>
        <v/>
      </c>
      <c r="N3026" s="1138"/>
      <c r="O3026" s="123" t="str">
        <f>IF($J3007="Nso",0,VLOOKUP($A3004,'Class-9'!$B$9:$EX$108,152,0))</f>
        <v/>
      </c>
    </row>
    <row r="3027" spans="1:15" ht="36" customHeight="1">
      <c r="A3027" s="1084"/>
      <c r="B3027" s="60" t="s">
        <v>79</v>
      </c>
      <c r="C3027" s="1186" t="s">
        <v>65</v>
      </c>
      <c r="D3027" s="1187"/>
      <c r="E3027" s="1187"/>
      <c r="F3027" s="1187"/>
      <c r="G3027" s="1187"/>
      <c r="H3027" s="1188"/>
      <c r="I3027" s="1189" t="s">
        <v>66</v>
      </c>
      <c r="J3027" s="1190"/>
      <c r="K3027" s="1190"/>
      <c r="L3027" s="124">
        <f>VLOOKUP($A3004,'Class-9'!$B$9:$EX$108,143,0)</f>
        <v>0</v>
      </c>
      <c r="M3027" s="1191" t="s">
        <v>126</v>
      </c>
      <c r="N3027" s="1192"/>
      <c r="O3027" s="1193"/>
    </row>
    <row r="3028" spans="1:15" ht="36" customHeight="1" thickBot="1">
      <c r="A3028" s="1084"/>
      <c r="B3028" s="60" t="s">
        <v>79</v>
      </c>
      <c r="C3028" s="1194" t="s">
        <v>60</v>
      </c>
      <c r="D3028" s="1195"/>
      <c r="E3028" s="1195"/>
      <c r="F3028" s="1196" t="s">
        <v>197</v>
      </c>
      <c r="G3028" s="1196"/>
      <c r="H3028" s="351" t="s">
        <v>53</v>
      </c>
      <c r="I3028" s="1197" t="s">
        <v>67</v>
      </c>
      <c r="J3028" s="1198"/>
      <c r="K3028" s="1198"/>
      <c r="L3028" s="174">
        <f>VLOOKUP($A3004,'Class-9'!$B$9:$EX$108,144,0)</f>
        <v>0</v>
      </c>
      <c r="M3028" s="1199" t="str">
        <f>IF($J3007="TC",0,IF($J3007="Nso",0,VLOOKUP($A3004,'Class-9'!$B$9:$EX$108,145,0)))</f>
        <v/>
      </c>
      <c r="N3028" s="1200"/>
      <c r="O3028" s="1201"/>
    </row>
    <row r="3029" spans="1:15" ht="36" customHeight="1">
      <c r="A3029" s="1084"/>
      <c r="B3029" s="60" t="s">
        <v>79</v>
      </c>
      <c r="C3029" s="1194"/>
      <c r="D3029" s="1195"/>
      <c r="E3029" s="1195"/>
      <c r="F3029" s="1196"/>
      <c r="G3029" s="1196"/>
      <c r="H3029" s="490" t="s">
        <v>203</v>
      </c>
      <c r="I3029" s="1202" t="s">
        <v>68</v>
      </c>
      <c r="J3029" s="1203"/>
      <c r="K3029" s="1203"/>
      <c r="L3029" s="1204">
        <f>IF($J3007="TC","Transferred",IF($J3007="Nso","NameSeparated",VLOOKUP($A3004,'Class-9'!$B$9:$EX$108,153,0)))</f>
        <v>0</v>
      </c>
      <c r="M3029" s="1204"/>
      <c r="N3029" s="1204"/>
      <c r="O3029" s="1205"/>
    </row>
    <row r="3030" spans="1:15" s="489" customFormat="1" ht="28.5" customHeight="1">
      <c r="A3030" s="1084"/>
      <c r="B3030" s="488" t="s">
        <v>79</v>
      </c>
      <c r="C3030" s="1242" t="str">
        <f>'Class-9'!$CR$3</f>
        <v>Foundation Of Information Tech.</v>
      </c>
      <c r="D3030" s="1243"/>
      <c r="E3030" s="1244"/>
      <c r="F3030" s="1245" t="str">
        <f>IF($J3007="TC",0,IF($J3007="Nso",0,VLOOKUP($A3004,'Class-9'!$B$9:$GA$108,170,0)))</f>
        <v>0/200</v>
      </c>
      <c r="G3030" s="1245"/>
      <c r="H3030" s="491">
        <f>IF($J3007="TC",0,IF($J3007="Nso",0,VLOOKUP($A3004,'Class-9'!$B$9:$GA$108,106,0)))</f>
        <v>0</v>
      </c>
      <c r="I3030" s="1170" t="s">
        <v>81</v>
      </c>
      <c r="J3030" s="1171"/>
      <c r="K3030" s="1171"/>
      <c r="L3030" s="1172">
        <f>'Class-9'!$T$2</f>
        <v>44676</v>
      </c>
      <c r="M3030" s="1173"/>
      <c r="N3030" s="1173"/>
      <c r="O3030" s="1174"/>
    </row>
    <row r="3031" spans="1:15" s="489" customFormat="1" ht="28.5" customHeight="1">
      <c r="A3031" s="1084"/>
      <c r="B3031" s="488" t="s">
        <v>79</v>
      </c>
      <c r="C3031" s="1175" t="str">
        <f>'Class-9'!$DD$3</f>
        <v>Health &amp; Phy. Edu.</v>
      </c>
      <c r="D3031" s="1169"/>
      <c r="E3031" s="1169"/>
      <c r="F3031" s="1263" t="str">
        <f>IF($J3007="TC",0,IF($J3007="Nso",0,VLOOKUP($A3004,'Class-9'!$B$9:$GA$108,174,0)))</f>
        <v>0/200</v>
      </c>
      <c r="G3031" s="1264"/>
      <c r="H3031" s="491">
        <f>IF($J3007="TC",0,IF($J3007="Nso",0,VLOOKUP($A3004,'Class-9'!$B$9:$GA$108,118,0)))</f>
        <v>0</v>
      </c>
      <c r="I3031" s="1178"/>
      <c r="J3031" s="1179"/>
      <c r="K3031" s="1179"/>
      <c r="L3031" s="1179"/>
      <c r="M3031" s="1179"/>
      <c r="N3031" s="1179"/>
      <c r="O3031" s="1180"/>
    </row>
    <row r="3032" spans="1:15" s="489" customFormat="1" ht="28.5" customHeight="1">
      <c r="A3032" s="1084"/>
      <c r="B3032" s="488" t="s">
        <v>79</v>
      </c>
      <c r="C3032" s="1184" t="str">
        <f>'Class-9'!$DP$3</f>
        <v>S.U.P.W.</v>
      </c>
      <c r="D3032" s="1185"/>
      <c r="E3032" s="1185"/>
      <c r="F3032" s="1263" t="str">
        <f>IF($J3007="TC",0,IF($J3007="Nso",0,VLOOKUP($A3004,'Class-9'!$B$9:$GA$108,178,0)))</f>
        <v>0/100</v>
      </c>
      <c r="G3032" s="1264"/>
      <c r="H3032" s="491">
        <f>IF($J3007="TC",0,IF($J3007="Nso",0,VLOOKUP($A3004,'Class-9'!$B$9:$GA$108,124,0)))</f>
        <v>0</v>
      </c>
      <c r="I3032" s="1181"/>
      <c r="J3032" s="1182"/>
      <c r="K3032" s="1182"/>
      <c r="L3032" s="1182"/>
      <c r="M3032" s="1182"/>
      <c r="N3032" s="1182"/>
      <c r="O3032" s="1183"/>
    </row>
    <row r="3033" spans="1:15" s="489" customFormat="1" ht="28.5" customHeight="1">
      <c r="A3033" s="1084"/>
      <c r="B3033" s="488"/>
      <c r="C3033" s="1184" t="str">
        <f>'Class-9'!$DV$3</f>
        <v>ART EDUCATION</v>
      </c>
      <c r="D3033" s="1185"/>
      <c r="E3033" s="1185"/>
      <c r="F3033" s="1263" t="str">
        <f>IF($J3006="TC",0,IF($J3006="Nso",0,VLOOKUP($A3004,'Class-9'!$B$9:$GA$108,182,0)))</f>
        <v>0/100</v>
      </c>
      <c r="G3033" s="1264"/>
      <c r="H3033" s="491">
        <f>IF($J3006="TC",0,IF($J3006="Nso",0,VLOOKUP($A3004,'Class-9'!$B$9:$GA$108,130,0)))</f>
        <v>0</v>
      </c>
      <c r="I3033" s="1237" t="s">
        <v>95</v>
      </c>
      <c r="J3033" s="1221"/>
      <c r="K3033" s="1221"/>
      <c r="L3033" s="1221"/>
      <c r="M3033" s="1221"/>
      <c r="N3033" s="1221"/>
      <c r="O3033" s="1222"/>
    </row>
    <row r="3034" spans="1:15" s="489" customFormat="1" ht="28.5" customHeight="1" thickBot="1">
      <c r="A3034" s="1084"/>
      <c r="B3034" s="488" t="s">
        <v>79</v>
      </c>
      <c r="C3034" s="1238" t="str">
        <f>'Class-9'!$EB$3</f>
        <v>H &amp; C RAJ</v>
      </c>
      <c r="D3034" s="1239"/>
      <c r="E3034" s="1239"/>
      <c r="F3034" s="1251" t="str">
        <f>IF($J3007="TC",0,IF($J3007="Nso",0,VLOOKUP($A3004,'Class-9'!$B$9:$GZ$108,186,0)))</f>
        <v>0/200</v>
      </c>
      <c r="G3034" s="1252"/>
      <c r="H3034" s="492">
        <f>IF($J3007="TC",0,IF($J3007="Nso",0,VLOOKUP($A3004,'Class-9'!$B$9:$GAZ$108,142,0)))</f>
        <v>0</v>
      </c>
      <c r="I3034" s="1237" t="s">
        <v>74</v>
      </c>
      <c r="J3034" s="1221"/>
      <c r="K3034" s="1221"/>
      <c r="L3034" s="1221"/>
      <c r="M3034" s="1221"/>
      <c r="N3034" s="1221"/>
      <c r="O3034" s="1222"/>
    </row>
    <row r="3035" spans="1:15" ht="28.5" customHeight="1">
      <c r="A3035" s="1084"/>
      <c r="B3035" s="49" t="s">
        <v>79</v>
      </c>
      <c r="C3035" s="1209" t="s">
        <v>205</v>
      </c>
      <c r="D3035" s="1210"/>
      <c r="E3035" s="1211"/>
      <c r="F3035" s="1253" t="s">
        <v>206</v>
      </c>
      <c r="G3035" s="1254"/>
      <c r="H3035" s="500" t="s">
        <v>34</v>
      </c>
      <c r="I3035" s="1220" t="s">
        <v>75</v>
      </c>
      <c r="J3035" s="1221"/>
      <c r="K3035" s="1221"/>
      <c r="L3035" s="1221"/>
      <c r="M3035" s="1221"/>
      <c r="N3035" s="1221"/>
      <c r="O3035" s="1222"/>
    </row>
    <row r="3036" spans="1:15" ht="28.5" customHeight="1">
      <c r="A3036" s="1084"/>
      <c r="B3036" s="49" t="s">
        <v>79</v>
      </c>
      <c r="C3036" s="1212"/>
      <c r="D3036" s="1213"/>
      <c r="E3036" s="1214"/>
      <c r="F3036" s="1246" t="s">
        <v>207</v>
      </c>
      <c r="G3036" s="1247"/>
      <c r="H3036" s="501" t="s">
        <v>204</v>
      </c>
      <c r="I3036" s="1225" t="s">
        <v>76</v>
      </c>
      <c r="J3036" s="1226"/>
      <c r="K3036" s="1226"/>
      <c r="L3036" s="1226"/>
      <c r="M3036" s="1226"/>
      <c r="N3036" s="1226"/>
      <c r="O3036" s="1227"/>
    </row>
    <row r="3037" spans="1:15" ht="28.5" customHeight="1">
      <c r="A3037" s="1084"/>
      <c r="B3037" s="49" t="s">
        <v>79</v>
      </c>
      <c r="C3037" s="1212"/>
      <c r="D3037" s="1213"/>
      <c r="E3037" s="1214"/>
      <c r="F3037" s="1246" t="s">
        <v>211</v>
      </c>
      <c r="G3037" s="1247"/>
      <c r="H3037" s="501" t="s">
        <v>69</v>
      </c>
      <c r="I3037" s="1228"/>
      <c r="J3037" s="1229"/>
      <c r="K3037" s="1229"/>
      <c r="L3037" s="1229"/>
      <c r="M3037" s="1229"/>
      <c r="N3037" s="1229"/>
      <c r="O3037" s="1230"/>
    </row>
    <row r="3038" spans="1:15" ht="28.5" customHeight="1">
      <c r="A3038" s="1084"/>
      <c r="B3038" s="49" t="s">
        <v>79</v>
      </c>
      <c r="C3038" s="1212"/>
      <c r="D3038" s="1213"/>
      <c r="E3038" s="1214"/>
      <c r="F3038" s="1246" t="s">
        <v>212</v>
      </c>
      <c r="G3038" s="1247"/>
      <c r="H3038" s="501" t="s">
        <v>70</v>
      </c>
      <c r="I3038" s="1228"/>
      <c r="J3038" s="1229"/>
      <c r="K3038" s="1229"/>
      <c r="L3038" s="1229"/>
      <c r="M3038" s="1229"/>
      <c r="N3038" s="1229"/>
      <c r="O3038" s="1230"/>
    </row>
    <row r="3039" spans="1:15" ht="28.5" customHeight="1">
      <c r="A3039" s="1084"/>
      <c r="B3039" s="49" t="s">
        <v>79</v>
      </c>
      <c r="C3039" s="1212"/>
      <c r="D3039" s="1213"/>
      <c r="E3039" s="1214"/>
      <c r="F3039" s="1246" t="s">
        <v>125</v>
      </c>
      <c r="G3039" s="1247"/>
      <c r="H3039" s="501" t="s">
        <v>72</v>
      </c>
      <c r="I3039" s="1231" t="s">
        <v>96</v>
      </c>
      <c r="J3039" s="1232"/>
      <c r="K3039" s="1232"/>
      <c r="L3039" s="1232"/>
      <c r="M3039" s="1232"/>
      <c r="N3039" s="1232"/>
      <c r="O3039" s="1233"/>
    </row>
    <row r="3040" spans="1:15" ht="28.5" customHeight="1" thickBot="1">
      <c r="A3040" s="1084"/>
      <c r="B3040" s="62" t="s">
        <v>79</v>
      </c>
      <c r="C3040" s="1215"/>
      <c r="D3040" s="1216"/>
      <c r="E3040" s="1217"/>
      <c r="F3040" s="1248" t="s">
        <v>208</v>
      </c>
      <c r="G3040" s="1249"/>
      <c r="H3040" s="502" t="s">
        <v>71</v>
      </c>
      <c r="I3040" s="1234"/>
      <c r="J3040" s="1235"/>
      <c r="K3040" s="1235"/>
      <c r="L3040" s="1235"/>
      <c r="M3040" s="1235"/>
      <c r="N3040" s="1235"/>
      <c r="O3040" s="1236"/>
    </row>
    <row r="3041" spans="1:16" ht="117.75" customHeight="1" thickTop="1">
      <c r="A3041" s="1250"/>
      <c r="B3041" s="1250"/>
      <c r="C3041" s="1250"/>
      <c r="D3041" s="1250"/>
      <c r="E3041" s="1250"/>
      <c r="F3041" s="1250"/>
      <c r="G3041" s="1250"/>
      <c r="H3041" s="1250"/>
      <c r="I3041" s="1250"/>
      <c r="J3041" s="1250"/>
      <c r="K3041" s="1250"/>
      <c r="L3041" s="1250"/>
      <c r="M3041" s="1250"/>
      <c r="N3041" s="1250"/>
      <c r="O3041" s="1250"/>
    </row>
    <row r="3042" spans="1:16">
      <c r="B3042" s="505"/>
      <c r="C3042" s="506"/>
      <c r="D3042" s="506"/>
      <c r="E3042" s="506"/>
      <c r="F3042" s="506"/>
      <c r="G3042" s="506"/>
      <c r="H3042" s="506"/>
      <c r="I3042" s="506"/>
      <c r="J3042" s="506"/>
      <c r="K3042" s="506"/>
      <c r="L3042" s="506"/>
      <c r="M3042" s="506"/>
      <c r="N3042" s="506"/>
      <c r="O3042" s="506"/>
    </row>
    <row r="3043" spans="1:16" ht="24.75" customHeight="1" thickBot="1">
      <c r="A3043" s="504">
        <f>A3004+1</f>
        <v>79</v>
      </c>
      <c r="B3043" s="1083" t="s">
        <v>56</v>
      </c>
      <c r="C3043" s="1083"/>
      <c r="D3043" s="1083"/>
      <c r="E3043" s="1083"/>
      <c r="F3043" s="1083"/>
      <c r="G3043" s="1083"/>
      <c r="H3043" s="1083"/>
      <c r="I3043" s="1083"/>
      <c r="J3043" s="1083"/>
      <c r="K3043" s="1083"/>
      <c r="L3043" s="1083"/>
      <c r="M3043" s="1083"/>
      <c r="N3043" s="1083"/>
      <c r="O3043" s="1083"/>
    </row>
    <row r="3044" spans="1:16" ht="68.25" customHeight="1" thickTop="1">
      <c r="A3044" s="1084"/>
      <c r="B3044" s="1085"/>
      <c r="C3044" s="1086"/>
      <c r="D3044" s="1089" t="str">
        <f>Master!$E$8</f>
        <v>Govt. Sr. Secondary School Raimalwada</v>
      </c>
      <c r="E3044" s="1090"/>
      <c r="F3044" s="1090"/>
      <c r="G3044" s="1090"/>
      <c r="H3044" s="1090"/>
      <c r="I3044" s="1090"/>
      <c r="J3044" s="1090"/>
      <c r="K3044" s="1090"/>
      <c r="L3044" s="1090"/>
      <c r="M3044" s="1090"/>
      <c r="N3044" s="1090"/>
      <c r="O3044" s="1091"/>
    </row>
    <row r="3045" spans="1:16" ht="36" customHeight="1" thickBot="1">
      <c r="A3045" s="1084"/>
      <c r="B3045" s="1087"/>
      <c r="C3045" s="1088"/>
      <c r="D3045" s="1092" t="str">
        <f>Master!$E$11</f>
        <v>P.S.-Bapini (Jodhpur)</v>
      </c>
      <c r="E3045" s="1093"/>
      <c r="F3045" s="1093"/>
      <c r="G3045" s="1093"/>
      <c r="H3045" s="1093"/>
      <c r="I3045" s="1093"/>
      <c r="J3045" s="1093"/>
      <c r="K3045" s="1093"/>
      <c r="L3045" s="1093"/>
      <c r="M3045" s="1093"/>
      <c r="N3045" s="1093"/>
      <c r="O3045" s="1094"/>
    </row>
    <row r="3046" spans="1:16" ht="36" customHeight="1">
      <c r="A3046" s="1084"/>
      <c r="B3046" s="352"/>
      <c r="C3046" s="1095" t="s">
        <v>188</v>
      </c>
      <c r="D3046" s="1096"/>
      <c r="E3046" s="1096"/>
      <c r="F3046" s="1096"/>
      <c r="G3046" s="1097"/>
      <c r="H3046" s="1104" t="s">
        <v>161</v>
      </c>
      <c r="I3046" s="1104"/>
      <c r="J3046" s="1107">
        <f>VLOOKUP($A3043,'Class-9'!$B$9:$K$108,6)</f>
        <v>0</v>
      </c>
      <c r="K3046" s="1108"/>
      <c r="L3046" s="1113" t="s">
        <v>77</v>
      </c>
      <c r="M3046" s="1114"/>
      <c r="N3046" s="1115" t="str">
        <f>Master!$E$14</f>
        <v>08151106901</v>
      </c>
      <c r="O3046" s="1116"/>
    </row>
    <row r="3047" spans="1:16" ht="36" customHeight="1">
      <c r="A3047" s="1084"/>
      <c r="B3047" s="47"/>
      <c r="C3047" s="1098"/>
      <c r="D3047" s="1099"/>
      <c r="E3047" s="1099"/>
      <c r="F3047" s="1099"/>
      <c r="G3047" s="1100"/>
      <c r="H3047" s="1105"/>
      <c r="I3047" s="1105"/>
      <c r="J3047" s="1109"/>
      <c r="K3047" s="1110"/>
      <c r="L3047" s="1071" t="s">
        <v>73</v>
      </c>
      <c r="M3047" s="1072"/>
      <c r="N3047" s="1072"/>
      <c r="O3047" s="1073"/>
      <c r="P3047" s="165" t="s">
        <v>196</v>
      </c>
    </row>
    <row r="3048" spans="1:16" ht="36" customHeight="1" thickBot="1">
      <c r="A3048" s="1084"/>
      <c r="B3048" s="47"/>
      <c r="C3048" s="1101"/>
      <c r="D3048" s="1102"/>
      <c r="E3048" s="1102"/>
      <c r="F3048" s="1102"/>
      <c r="G3048" s="1103"/>
      <c r="H3048" s="1106"/>
      <c r="I3048" s="1106"/>
      <c r="J3048" s="1111"/>
      <c r="K3048" s="1112"/>
      <c r="L3048" s="1074" t="s">
        <v>57</v>
      </c>
      <c r="M3048" s="1075"/>
      <c r="N3048" s="1076" t="str">
        <f>Master!$E$6</f>
        <v>2021-22</v>
      </c>
      <c r="O3048" s="1077"/>
    </row>
    <row r="3049" spans="1:16" ht="42.75" customHeight="1">
      <c r="A3049" s="1084"/>
      <c r="B3049" s="49" t="s">
        <v>79</v>
      </c>
      <c r="C3049" s="1255" t="s">
        <v>22</v>
      </c>
      <c r="D3049" s="1256"/>
      <c r="E3049" s="1256"/>
      <c r="F3049" s="1257"/>
      <c r="G3049" s="485" t="s">
        <v>186</v>
      </c>
      <c r="H3049" s="1258">
        <f>VLOOKUP($A3043,'Class-9'!$B$9:$EX$108,4,0)</f>
        <v>0</v>
      </c>
      <c r="I3049" s="1258"/>
      <c r="J3049" s="1258"/>
      <c r="K3049" s="1258"/>
      <c r="L3049" s="1258"/>
      <c r="M3049" s="1258"/>
      <c r="N3049" s="1258"/>
      <c r="O3049" s="1259"/>
    </row>
    <row r="3050" spans="1:16" ht="42.75" customHeight="1">
      <c r="A3050" s="1084"/>
      <c r="B3050" s="49" t="s">
        <v>79</v>
      </c>
      <c r="C3050" s="1260" t="s">
        <v>24</v>
      </c>
      <c r="D3050" s="1261"/>
      <c r="E3050" s="1261"/>
      <c r="F3050" s="1262"/>
      <c r="G3050" s="486" t="s">
        <v>186</v>
      </c>
      <c r="H3050" s="1265">
        <f>VLOOKUP($A3043,'Class-9'!$B$9:$EX$108,7,0)</f>
        <v>0</v>
      </c>
      <c r="I3050" s="1265"/>
      <c r="J3050" s="1265"/>
      <c r="K3050" s="1265"/>
      <c r="L3050" s="1265"/>
      <c r="M3050" s="1265"/>
      <c r="N3050" s="1265"/>
      <c r="O3050" s="1266"/>
    </row>
    <row r="3051" spans="1:16" ht="42.75" customHeight="1">
      <c r="A3051" s="1084"/>
      <c r="B3051" s="49" t="s">
        <v>79</v>
      </c>
      <c r="C3051" s="1260" t="s">
        <v>25</v>
      </c>
      <c r="D3051" s="1261"/>
      <c r="E3051" s="1261"/>
      <c r="F3051" s="1262"/>
      <c r="G3051" s="486" t="s">
        <v>186</v>
      </c>
      <c r="H3051" s="1265">
        <f>VLOOKUP($A3043,'Class-9'!$B$9:$EX$108,8,0)</f>
        <v>0</v>
      </c>
      <c r="I3051" s="1265"/>
      <c r="J3051" s="1265"/>
      <c r="K3051" s="1265"/>
      <c r="L3051" s="1265"/>
      <c r="M3051" s="1265"/>
      <c r="N3051" s="1265"/>
      <c r="O3051" s="1266"/>
    </row>
    <row r="3052" spans="1:16" ht="42.75" customHeight="1">
      <c r="A3052" s="1084"/>
      <c r="B3052" s="49" t="s">
        <v>79</v>
      </c>
      <c r="C3052" s="1260" t="s">
        <v>58</v>
      </c>
      <c r="D3052" s="1261"/>
      <c r="E3052" s="1261"/>
      <c r="F3052" s="1262"/>
      <c r="G3052" s="486" t="s">
        <v>186</v>
      </c>
      <c r="H3052" s="1265">
        <f>VLOOKUP($A3043,'Class-9'!$B$9:$EX$108,9,0)</f>
        <v>0</v>
      </c>
      <c r="I3052" s="1265"/>
      <c r="J3052" s="1265"/>
      <c r="K3052" s="1265"/>
      <c r="L3052" s="1265"/>
      <c r="M3052" s="1265"/>
      <c r="N3052" s="1265"/>
      <c r="O3052" s="1266"/>
    </row>
    <row r="3053" spans="1:16" ht="42.75" customHeight="1">
      <c r="A3053" s="1084"/>
      <c r="B3053" s="49" t="s">
        <v>79</v>
      </c>
      <c r="C3053" s="1260" t="s">
        <v>59</v>
      </c>
      <c r="D3053" s="1261"/>
      <c r="E3053" s="1261"/>
      <c r="F3053" s="1262"/>
      <c r="G3053" s="486" t="s">
        <v>186</v>
      </c>
      <c r="H3053" s="1281" t="str">
        <f>CONCATENATE('Class-9'!$G$4,'Class-9'!$J$4)</f>
        <v>9(A)</v>
      </c>
      <c r="I3053" s="1265"/>
      <c r="J3053" s="1265"/>
      <c r="K3053" s="1265"/>
      <c r="L3053" s="1265"/>
      <c r="M3053" s="1265"/>
      <c r="N3053" s="1265"/>
      <c r="O3053" s="1266"/>
    </row>
    <row r="3054" spans="1:16" ht="42.75" customHeight="1" thickBot="1">
      <c r="A3054" s="1084"/>
      <c r="B3054" s="49" t="s">
        <v>79</v>
      </c>
      <c r="C3054" s="1282" t="s">
        <v>27</v>
      </c>
      <c r="D3054" s="1283"/>
      <c r="E3054" s="1283"/>
      <c r="F3054" s="1284"/>
      <c r="G3054" s="487" t="s">
        <v>186</v>
      </c>
      <c r="H3054" s="1285">
        <f>VLOOKUP($A3043,'Class-9'!$B$9:$EX$108,10,0)</f>
        <v>0</v>
      </c>
      <c r="I3054" s="1285"/>
      <c r="J3054" s="1285"/>
      <c r="K3054" s="1285"/>
      <c r="L3054" s="1285"/>
      <c r="M3054" s="1285"/>
      <c r="N3054" s="1285"/>
      <c r="O3054" s="1286"/>
    </row>
    <row r="3055" spans="1:16" ht="42.75" customHeight="1">
      <c r="A3055" s="1084"/>
      <c r="B3055" s="60" t="s">
        <v>79</v>
      </c>
      <c r="C3055" s="1287" t="s">
        <v>60</v>
      </c>
      <c r="D3055" s="1288"/>
      <c r="E3055" s="1267" t="s">
        <v>83</v>
      </c>
      <c r="F3055" s="1267" t="s">
        <v>84</v>
      </c>
      <c r="G3055" s="1274" t="s">
        <v>33</v>
      </c>
      <c r="H3055" s="1276" t="s">
        <v>61</v>
      </c>
      <c r="I3055" s="1276"/>
      <c r="J3055" s="1277"/>
      <c r="K3055" s="1278" t="s">
        <v>100</v>
      </c>
      <c r="L3055" s="1279"/>
      <c r="M3055" s="1280"/>
      <c r="N3055" s="1267" t="s">
        <v>91</v>
      </c>
      <c r="O3055" s="1269" t="s">
        <v>209</v>
      </c>
    </row>
    <row r="3056" spans="1:16" ht="42.75" customHeight="1">
      <c r="A3056" s="1084"/>
      <c r="B3056" s="60"/>
      <c r="C3056" s="1289"/>
      <c r="D3056" s="1290"/>
      <c r="E3056" s="1268"/>
      <c r="F3056" s="1268"/>
      <c r="G3056" s="1275"/>
      <c r="H3056" s="479" t="s">
        <v>32</v>
      </c>
      <c r="I3056" s="480" t="s">
        <v>199</v>
      </c>
      <c r="J3056" s="481" t="s">
        <v>33</v>
      </c>
      <c r="K3056" s="479" t="s">
        <v>32</v>
      </c>
      <c r="L3056" s="480" t="s">
        <v>199</v>
      </c>
      <c r="M3056" s="481" t="s">
        <v>33</v>
      </c>
      <c r="N3056" s="1268"/>
      <c r="O3056" s="1270"/>
    </row>
    <row r="3057" spans="1:15" ht="42.75" customHeight="1" thickBot="1">
      <c r="A3057" s="1084"/>
      <c r="B3057" s="60" t="s">
        <v>79</v>
      </c>
      <c r="C3057" s="1272" t="s">
        <v>62</v>
      </c>
      <c r="D3057" s="1273"/>
      <c r="E3057" s="346">
        <f>'Class-9'!$L$7</f>
        <v>20</v>
      </c>
      <c r="F3057" s="346">
        <f>'Class-9'!$M$7</f>
        <v>20</v>
      </c>
      <c r="G3057" s="348">
        <f>SUM(E3057:F3057)</f>
        <v>40</v>
      </c>
      <c r="H3057" s="346">
        <f>'Class-9'!$O$7</f>
        <v>48</v>
      </c>
      <c r="I3057" s="346">
        <f>'Class-9'!$P$7</f>
        <v>12</v>
      </c>
      <c r="J3057" s="348">
        <f>SUM(H3057:I3057)</f>
        <v>60</v>
      </c>
      <c r="K3057" s="346">
        <f>'Class-9'!$R$7</f>
        <v>80</v>
      </c>
      <c r="L3057" s="346">
        <f>'Class-9'!$S$7</f>
        <v>20</v>
      </c>
      <c r="M3057" s="348">
        <f>SUM(K3057:L3057)</f>
        <v>100</v>
      </c>
      <c r="N3057" s="191">
        <f>SUM(G3057,J3057,M3057)</f>
        <v>200</v>
      </c>
      <c r="O3057" s="1271"/>
    </row>
    <row r="3058" spans="1:15" ht="42.75" customHeight="1">
      <c r="A3058" s="1084"/>
      <c r="B3058" s="60" t="s">
        <v>79</v>
      </c>
      <c r="C3058" s="1141" t="str">
        <f>'Class-9'!$L$3</f>
        <v>HINDI</v>
      </c>
      <c r="D3058" s="1142"/>
      <c r="E3058" s="493">
        <f>IF($J3046="TC",0,IF($J3046="Nso",0,VLOOKUP($A3043,'Class-9'!$B$9:$EX$108,11,0)))</f>
        <v>0</v>
      </c>
      <c r="F3058" s="493">
        <f>IF($J3046="TC",0,IF($J3046="Nso",0,VLOOKUP($A3043,'Class-9'!$B$9:$EX$108,12,0)))</f>
        <v>0</v>
      </c>
      <c r="G3058" s="494">
        <f>E3058+F3058</f>
        <v>0</v>
      </c>
      <c r="H3058" s="493">
        <f>IF($J3046="TC",0,IF($J3046="Nso",0,VLOOKUP($A3043,'Class-9'!$B$9:$EX$108,14,0)))</f>
        <v>0</v>
      </c>
      <c r="I3058" s="493">
        <f>IF($J3046="TC",0,IF($J3046="Nso",0,VLOOKUP($A3043,'Class-9'!$B$9:$EX$108,15,0)))</f>
        <v>0</v>
      </c>
      <c r="J3058" s="494">
        <f>H3058+I3058</f>
        <v>0</v>
      </c>
      <c r="K3058" s="493">
        <f>IF($J3046="TC",0,IF($J3046="Nso",0,VLOOKUP($A3043,'Class-9'!$B$9:$EX$108,17,0)))</f>
        <v>0</v>
      </c>
      <c r="L3058" s="493">
        <f>IF($J3046="Nso",0,VLOOKUP($A3043,'Class-9'!$B$9:$EX$108,18,0))</f>
        <v>0</v>
      </c>
      <c r="M3058" s="494">
        <f>K3058+L3058</f>
        <v>0</v>
      </c>
      <c r="N3058" s="493">
        <f>G3058+J3058+M3058</f>
        <v>0</v>
      </c>
      <c r="O3058" s="495" t="str">
        <f>IF($J3046="TC",0,IF($J3046="Nso",0,VLOOKUP($A3043,'Class-9'!$B$9:$EX$108,24,0)))</f>
        <v/>
      </c>
    </row>
    <row r="3059" spans="1:15" ht="42.75" customHeight="1">
      <c r="A3059" s="1084"/>
      <c r="B3059" s="60" t="s">
        <v>79</v>
      </c>
      <c r="C3059" s="1143" t="str">
        <f>'Class-9'!$Z$3</f>
        <v>ENGLISH</v>
      </c>
      <c r="D3059" s="1144"/>
      <c r="E3059" s="493">
        <f>IF($J3046="TC",0,IF($J3046="Nso",0,VLOOKUP($A3043,'Class-9'!$B$9:$EX$108,25,0)))</f>
        <v>0</v>
      </c>
      <c r="F3059" s="493">
        <f>IF($J3046="TC",0,IF($J3046="Nso",0,VLOOKUP($A3043,'Class-9'!$B$9:$EX$108,26,0)))</f>
        <v>0</v>
      </c>
      <c r="G3059" s="496">
        <f t="shared" ref="G3059:G3063" si="312">E3059+F3059</f>
        <v>0</v>
      </c>
      <c r="H3059" s="497">
        <f>IF($J3046="TC",0,IF($J3046="Nso",0,VLOOKUP($A3043,'Class-9'!$B$9:$EX$108,28,0)))</f>
        <v>0</v>
      </c>
      <c r="I3059" s="493">
        <f>IF($J3046="TC",0,IF($J3046="Nso",0,VLOOKUP($A3043,'Class-9'!$B$9:$EX$108,29,0)))</f>
        <v>0</v>
      </c>
      <c r="J3059" s="496">
        <f t="shared" ref="J3059:J3063" si="313">H3059+I3059</f>
        <v>0</v>
      </c>
      <c r="K3059" s="493">
        <f>IF($J3046="TC",0,IF($J3046="Nso",0,VLOOKUP($A3043,'Class-9'!$B$9:$EX$108,31,0)))</f>
        <v>0</v>
      </c>
      <c r="L3059" s="493">
        <f>IF($J3046="Nso",0,VLOOKUP($A3043,'Class-9'!$B$9:$EX$108,32,0))</f>
        <v>0</v>
      </c>
      <c r="M3059" s="496">
        <f t="shared" ref="M3059:M3063" si="314">K3059+L3059</f>
        <v>0</v>
      </c>
      <c r="N3059" s="493">
        <f t="shared" ref="N3059:N3063" si="315">G3059+J3059+M3059</f>
        <v>0</v>
      </c>
      <c r="O3059" s="495" t="str">
        <f>IF($J3046="TC",0,IF($J3046="Nso",0,VLOOKUP($A3043,'Class-9'!$B$9:$EX$108,38,0)))</f>
        <v/>
      </c>
    </row>
    <row r="3060" spans="1:15" ht="42.75" customHeight="1">
      <c r="A3060" s="1084"/>
      <c r="B3060" s="60" t="s">
        <v>79</v>
      </c>
      <c r="C3060" s="1143" t="str">
        <f>'Class-9'!$AN$3</f>
        <v>SANSKRIT</v>
      </c>
      <c r="D3060" s="1144"/>
      <c r="E3060" s="493">
        <f>IF($J3046="TC",0,IF($J3046="Nso",0,VLOOKUP($A3043,'Class-9'!$B$9:$EX$108,39,0)))</f>
        <v>0</v>
      </c>
      <c r="F3060" s="493">
        <f>IF($J3046="TC",0,IF($J3046="TC",0,IF($J3046="Nso",0,VLOOKUP($A3043,'Class-9'!$B$9:$EX$108,40,0))))</f>
        <v>0</v>
      </c>
      <c r="G3060" s="496">
        <f t="shared" si="312"/>
        <v>0</v>
      </c>
      <c r="H3060" s="497">
        <f>IF($J3046="TC",0,IF($J3046="Nso",0,VLOOKUP($A3043,'Class-9'!$B$9:$EX$108,42,0)))</f>
        <v>0</v>
      </c>
      <c r="I3060" s="493">
        <f>IF($J3046="TC",0,IF($J3046="Nso",0,VLOOKUP($A3043,'Class-9'!$B$9:$EX$108,43,0)))</f>
        <v>0</v>
      </c>
      <c r="J3060" s="496">
        <f t="shared" si="313"/>
        <v>0</v>
      </c>
      <c r="K3060" s="493">
        <f>IF($J3046="TC",0,IF($J3046="Nso",0,VLOOKUP($A3043,'Class-9'!$B$9:$EX$108,45,0)))</f>
        <v>0</v>
      </c>
      <c r="L3060" s="493">
        <f>IF($J3046="Nso",0,VLOOKUP($A3043,'Class-9'!$B$9:$EX$108,46,0))</f>
        <v>0</v>
      </c>
      <c r="M3060" s="496">
        <f t="shared" si="314"/>
        <v>0</v>
      </c>
      <c r="N3060" s="493">
        <f t="shared" si="315"/>
        <v>0</v>
      </c>
      <c r="O3060" s="495" t="str">
        <f>IF($J3046="TC",0,IF($J3046="Nso",0,VLOOKUP($A3043,'Class-9'!$B$9:$EX$108,52,0)))</f>
        <v/>
      </c>
    </row>
    <row r="3061" spans="1:15" ht="42.75" customHeight="1">
      <c r="A3061" s="1084"/>
      <c r="B3061" s="60" t="s">
        <v>79</v>
      </c>
      <c r="C3061" s="1143" t="str">
        <f>'Class-9'!$BB$3</f>
        <v>SCIENCE</v>
      </c>
      <c r="D3061" s="1144"/>
      <c r="E3061" s="493">
        <f>IF($J3046="TC",0,IF($J3046="Nso",0,VLOOKUP($A3043,'Class-9'!$B$9:$EX$108,53,0)))</f>
        <v>0</v>
      </c>
      <c r="F3061" s="493">
        <f>IF($J3046="TC",0,IF($J3046="Nso",0,VLOOKUP($A3043,'Class-9'!$B$9:$EX$108,54,0)))</f>
        <v>0</v>
      </c>
      <c r="G3061" s="496">
        <f t="shared" si="312"/>
        <v>0</v>
      </c>
      <c r="H3061" s="497">
        <f>IF($J3046="TC",0,IF($J3046="Nso",0,VLOOKUP($A3043,'Class-9'!$B$9:$EX$108,56,0)))</f>
        <v>0</v>
      </c>
      <c r="I3061" s="493">
        <f>IF($J3046="TC",0,IF($J3046="Nso",0,VLOOKUP($A3043,'Class-9'!$B$9:$EX$108,57,0)))</f>
        <v>0</v>
      </c>
      <c r="J3061" s="496">
        <f t="shared" si="313"/>
        <v>0</v>
      </c>
      <c r="K3061" s="493">
        <f>IF($J3046="TC",0,IF($J3046="Nso",0,VLOOKUP($A3043,'Class-9'!$B$9:$EX$108,59,0)))</f>
        <v>0</v>
      </c>
      <c r="L3061" s="493">
        <f>IF($J3046="Nso",0,VLOOKUP($A3043,'Class-9'!$B$9:$EX$108,60,0))</f>
        <v>0</v>
      </c>
      <c r="M3061" s="496">
        <f t="shared" si="314"/>
        <v>0</v>
      </c>
      <c r="N3061" s="493">
        <f t="shared" si="315"/>
        <v>0</v>
      </c>
      <c r="O3061" s="495" t="str">
        <f>IF($J3046="TC",0,IF($J3046="Nso",0,VLOOKUP($A3043,'Class-9'!$B$9:$EX$108,66,0)))</f>
        <v/>
      </c>
    </row>
    <row r="3062" spans="1:15" ht="42.75" customHeight="1">
      <c r="A3062" s="1084"/>
      <c r="B3062" s="60" t="s">
        <v>79</v>
      </c>
      <c r="C3062" s="1143" t="str">
        <f>'Class-9'!$BP$3</f>
        <v>MATHEMATICS</v>
      </c>
      <c r="D3062" s="1144"/>
      <c r="E3062" s="493">
        <f>IF($J3046="TC",0,IF($J3046="Nso",0,VLOOKUP($A3043,'Class-9'!$B$9:$EX$108,67,0)))</f>
        <v>0</v>
      </c>
      <c r="F3062" s="493">
        <f>IF($J3046="TC",0,IF($J3046="Nso",0,VLOOKUP($A3043,'Class-9'!$B$9:$EX$108,68,0)))</f>
        <v>0</v>
      </c>
      <c r="G3062" s="496">
        <f t="shared" si="312"/>
        <v>0</v>
      </c>
      <c r="H3062" s="497">
        <f>IF($J3046="TC",0,IF($J3046="Nso",0,VLOOKUP($A3043,'Class-9'!$B$9:$EX$108,70,0)))</f>
        <v>0</v>
      </c>
      <c r="I3062" s="493">
        <f>IF($J3046="TC",0,IF($J3046="Nso",0,VLOOKUP($A3043,'Class-9'!$B$9:$EX$108,71,0)))</f>
        <v>0</v>
      </c>
      <c r="J3062" s="496">
        <f t="shared" si="313"/>
        <v>0</v>
      </c>
      <c r="K3062" s="493">
        <f>IF($J3046="TC",0,IF($J3046="Nso",0,VLOOKUP($A3043,'Class-9'!$B$9:$EX$108,73,0)))</f>
        <v>0</v>
      </c>
      <c r="L3062" s="493">
        <f>IF($J3046="Nso",0,VLOOKUP($A3043,'Class-9'!$B$9:$EX$108,74,0))</f>
        <v>0</v>
      </c>
      <c r="M3062" s="496">
        <f t="shared" si="314"/>
        <v>0</v>
      </c>
      <c r="N3062" s="493">
        <f t="shared" si="315"/>
        <v>0</v>
      </c>
      <c r="O3062" s="495" t="str">
        <f>IF($J3046="TC",0,IF($J3046="Nso",0,VLOOKUP($A3043,'Class-9'!$B$9:$EX$108,80,0)))</f>
        <v/>
      </c>
    </row>
    <row r="3063" spans="1:15" ht="42.75" customHeight="1" thickBot="1">
      <c r="A3063" s="1084"/>
      <c r="B3063" s="60" t="s">
        <v>79</v>
      </c>
      <c r="C3063" s="1117" t="str">
        <f>'Class-9'!$CD$3</f>
        <v>SOCIAL SCIENCE</v>
      </c>
      <c r="D3063" s="1118"/>
      <c r="E3063" s="493">
        <f>IF($J3046="TC",0,IF($J3046="Nso",0,VLOOKUP($A3043,'Class-9'!$B$9:$EX$108,81,0)))</f>
        <v>0</v>
      </c>
      <c r="F3063" s="493">
        <f>IF($J3046="TC",0,IF($J3046="Nso",0,VLOOKUP($A3043,'Class-9'!$B$9:$EX$108,82,0)))</f>
        <v>0</v>
      </c>
      <c r="G3063" s="498">
        <f t="shared" si="312"/>
        <v>0</v>
      </c>
      <c r="H3063" s="499">
        <f>IF($J3046="TC",0,IF($J3046="Nso",0,VLOOKUP($A3043,'Class-9'!$B$9:$EX$108,84,0)))</f>
        <v>0</v>
      </c>
      <c r="I3063" s="493">
        <f>IF($J3046="TC",0,IF($J3046="Nso",0,VLOOKUP($A3043,'Class-9'!$B$9:$EX$108,85,0)))</f>
        <v>0</v>
      </c>
      <c r="J3063" s="498">
        <f t="shared" si="313"/>
        <v>0</v>
      </c>
      <c r="K3063" s="493">
        <f>IF($J3046="TC",0,IF($J3046="Nso",0,VLOOKUP($A3043,'Class-9'!$B$9:$EX$108,87,0)))</f>
        <v>0</v>
      </c>
      <c r="L3063" s="493">
        <f>IF($J3046="Nso",0,VLOOKUP($A3043,'Class-9'!$B$9:$EX$108,88,0))</f>
        <v>0</v>
      </c>
      <c r="M3063" s="498">
        <f t="shared" si="314"/>
        <v>0</v>
      </c>
      <c r="N3063" s="493">
        <f t="shared" si="315"/>
        <v>0</v>
      </c>
      <c r="O3063" s="495" t="str">
        <f>IF($J3046="TC",0,IF($J3046="Nso",0,VLOOKUP($A3043,'Class-9'!$B$9:$EX$108,94,0)))</f>
        <v/>
      </c>
    </row>
    <row r="3064" spans="1:15" ht="36" customHeight="1">
      <c r="A3064" s="1084"/>
      <c r="B3064" s="60" t="s">
        <v>79</v>
      </c>
      <c r="C3064" s="1119" t="s">
        <v>92</v>
      </c>
      <c r="D3064" s="1120"/>
      <c r="E3064" s="1121"/>
      <c r="F3064" s="1125" t="s">
        <v>93</v>
      </c>
      <c r="G3064" s="1126"/>
      <c r="H3064" s="1127" t="s">
        <v>94</v>
      </c>
      <c r="I3064" s="1128"/>
      <c r="J3064" s="1129" t="s">
        <v>47</v>
      </c>
      <c r="K3064" s="1130"/>
      <c r="L3064" s="350" t="s">
        <v>114</v>
      </c>
      <c r="M3064" s="1131" t="s">
        <v>45</v>
      </c>
      <c r="N3064" s="1132"/>
      <c r="O3064" s="61" t="s">
        <v>49</v>
      </c>
    </row>
    <row r="3065" spans="1:15" ht="36" customHeight="1" thickBot="1">
      <c r="A3065" s="1084"/>
      <c r="B3065" s="60" t="s">
        <v>79</v>
      </c>
      <c r="C3065" s="1122"/>
      <c r="D3065" s="1123"/>
      <c r="E3065" s="1124"/>
      <c r="F3065" s="1133">
        <f>IF($J3046="TC",0,IF($J3046="Nso",0,VLOOKUP($A3043,'Class-9'!$B$9:$EX$108,146,0)))</f>
        <v>0</v>
      </c>
      <c r="G3065" s="1134"/>
      <c r="H3065" s="1133">
        <f>IF($J3046="TC",0,IF($J3046="Nso",0,VLOOKUP($A3043,'Class-9'!$B$9:$EX$108,147,0)))</f>
        <v>0</v>
      </c>
      <c r="I3065" s="1134"/>
      <c r="J3065" s="1135">
        <f>IF($J3046="TC",0,IF($J3046="Nso",0,VLOOKUP($A3043,'Class-9'!$B$9:$EX$108,148,0)))</f>
        <v>0</v>
      </c>
      <c r="K3065" s="1136"/>
      <c r="L3065" s="349" t="str">
        <f>IF($J3046="TC",0,IF($J3046="Nso",0,VLOOKUP($A3043,'Class-9'!$B$9:$EX$108,149,0)))</f>
        <v/>
      </c>
      <c r="M3065" s="1137" t="str">
        <f>IF($J3046="TC","TC",IF($J3046="Nso","NSO",VLOOKUP($A3043,'Class-9'!$B$9:$EX$108,150,0)))</f>
        <v/>
      </c>
      <c r="N3065" s="1138"/>
      <c r="O3065" s="123" t="str">
        <f>IF($J3046="Nso",0,VLOOKUP($A3043,'Class-9'!$B$9:$EX$108,152,0))</f>
        <v/>
      </c>
    </row>
    <row r="3066" spans="1:15" ht="36" customHeight="1">
      <c r="A3066" s="1084"/>
      <c r="B3066" s="60" t="s">
        <v>79</v>
      </c>
      <c r="C3066" s="1186" t="s">
        <v>65</v>
      </c>
      <c r="D3066" s="1187"/>
      <c r="E3066" s="1187"/>
      <c r="F3066" s="1187"/>
      <c r="G3066" s="1187"/>
      <c r="H3066" s="1188"/>
      <c r="I3066" s="1189" t="s">
        <v>66</v>
      </c>
      <c r="J3066" s="1190"/>
      <c r="K3066" s="1190"/>
      <c r="L3066" s="124">
        <f>VLOOKUP($A3043,'Class-9'!$B$9:$EX$108,143,0)</f>
        <v>0</v>
      </c>
      <c r="M3066" s="1191" t="s">
        <v>126</v>
      </c>
      <c r="N3066" s="1192"/>
      <c r="O3066" s="1193"/>
    </row>
    <row r="3067" spans="1:15" ht="36" customHeight="1" thickBot="1">
      <c r="A3067" s="1084"/>
      <c r="B3067" s="60" t="s">
        <v>79</v>
      </c>
      <c r="C3067" s="1194" t="s">
        <v>60</v>
      </c>
      <c r="D3067" s="1195"/>
      <c r="E3067" s="1195"/>
      <c r="F3067" s="1196" t="s">
        <v>197</v>
      </c>
      <c r="G3067" s="1196"/>
      <c r="H3067" s="351" t="s">
        <v>53</v>
      </c>
      <c r="I3067" s="1197" t="s">
        <v>67</v>
      </c>
      <c r="J3067" s="1198"/>
      <c r="K3067" s="1198"/>
      <c r="L3067" s="174">
        <f>VLOOKUP($A3043,'Class-9'!$B$9:$EX$108,144,0)</f>
        <v>0</v>
      </c>
      <c r="M3067" s="1199" t="str">
        <f>IF($J3046="TC",0,IF($J3046="Nso",0,VLOOKUP($A3043,'Class-9'!$B$9:$EX$108,145,0)))</f>
        <v/>
      </c>
      <c r="N3067" s="1200"/>
      <c r="O3067" s="1201"/>
    </row>
    <row r="3068" spans="1:15" ht="36" customHeight="1">
      <c r="A3068" s="1084"/>
      <c r="B3068" s="60" t="s">
        <v>79</v>
      </c>
      <c r="C3068" s="1194"/>
      <c r="D3068" s="1195"/>
      <c r="E3068" s="1195"/>
      <c r="F3068" s="1196"/>
      <c r="G3068" s="1196"/>
      <c r="H3068" s="490" t="s">
        <v>203</v>
      </c>
      <c r="I3068" s="1202" t="s">
        <v>68</v>
      </c>
      <c r="J3068" s="1203"/>
      <c r="K3068" s="1203"/>
      <c r="L3068" s="1204">
        <f>IF($J3046="TC","Transferred",IF($J3046="Nso","NameSeparated",VLOOKUP($A3043,'Class-9'!$B$9:$EX$108,153,0)))</f>
        <v>0</v>
      </c>
      <c r="M3068" s="1204"/>
      <c r="N3068" s="1204"/>
      <c r="O3068" s="1205"/>
    </row>
    <row r="3069" spans="1:15" s="489" customFormat="1" ht="28.5" customHeight="1">
      <c r="A3069" s="1084"/>
      <c r="B3069" s="488" t="s">
        <v>79</v>
      </c>
      <c r="C3069" s="1242" t="str">
        <f>'Class-9'!$CR$3</f>
        <v>Foundation Of Information Tech.</v>
      </c>
      <c r="D3069" s="1243"/>
      <c r="E3069" s="1244"/>
      <c r="F3069" s="1245" t="str">
        <f>IF($J3046="TC",0,IF($J3046="Nso",0,VLOOKUP($A3043,'Class-9'!$B$9:$GA$108,170,0)))</f>
        <v>0/200</v>
      </c>
      <c r="G3069" s="1245"/>
      <c r="H3069" s="491">
        <f>IF($J3046="TC",0,IF($J3046="Nso",0,VLOOKUP($A3043,'Class-9'!$B$9:$GA$108,106,0)))</f>
        <v>0</v>
      </c>
      <c r="I3069" s="1170" t="s">
        <v>81</v>
      </c>
      <c r="J3069" s="1171"/>
      <c r="K3069" s="1171"/>
      <c r="L3069" s="1172">
        <f>'Class-9'!$T$2</f>
        <v>44676</v>
      </c>
      <c r="M3069" s="1173"/>
      <c r="N3069" s="1173"/>
      <c r="O3069" s="1174"/>
    </row>
    <row r="3070" spans="1:15" s="489" customFormat="1" ht="28.5" customHeight="1">
      <c r="A3070" s="1084"/>
      <c r="B3070" s="488" t="s">
        <v>79</v>
      </c>
      <c r="C3070" s="1175" t="str">
        <f>'Class-9'!$DD$3</f>
        <v>Health &amp; Phy. Edu.</v>
      </c>
      <c r="D3070" s="1169"/>
      <c r="E3070" s="1169"/>
      <c r="F3070" s="1263" t="str">
        <f>IF($J3046="TC",0,IF($J3046="Nso",0,VLOOKUP($A3043,'Class-9'!$B$9:$GA$108,174,0)))</f>
        <v>0/200</v>
      </c>
      <c r="G3070" s="1264"/>
      <c r="H3070" s="491">
        <f>IF($J3046="TC",0,IF($J3046="Nso",0,VLOOKUP($A3043,'Class-9'!$B$9:$GA$108,118,0)))</f>
        <v>0</v>
      </c>
      <c r="I3070" s="1178"/>
      <c r="J3070" s="1179"/>
      <c r="K3070" s="1179"/>
      <c r="L3070" s="1179"/>
      <c r="M3070" s="1179"/>
      <c r="N3070" s="1179"/>
      <c r="O3070" s="1180"/>
    </row>
    <row r="3071" spans="1:15" s="489" customFormat="1" ht="28.5" customHeight="1">
      <c r="A3071" s="1084"/>
      <c r="B3071" s="488" t="s">
        <v>79</v>
      </c>
      <c r="C3071" s="1184" t="str">
        <f>'Class-9'!$DP$3</f>
        <v>S.U.P.W.</v>
      </c>
      <c r="D3071" s="1185"/>
      <c r="E3071" s="1185"/>
      <c r="F3071" s="1263" t="str">
        <f>IF($J3046="TC",0,IF($J3046="Nso",0,VLOOKUP($A3043,'Class-9'!$B$9:$GA$108,178,0)))</f>
        <v>0/100</v>
      </c>
      <c r="G3071" s="1264"/>
      <c r="H3071" s="491">
        <f>IF($J3046="TC",0,IF($J3046="Nso",0,VLOOKUP($A3043,'Class-9'!$B$9:$GA$108,124,0)))</f>
        <v>0</v>
      </c>
      <c r="I3071" s="1181"/>
      <c r="J3071" s="1182"/>
      <c r="K3071" s="1182"/>
      <c r="L3071" s="1182"/>
      <c r="M3071" s="1182"/>
      <c r="N3071" s="1182"/>
      <c r="O3071" s="1183"/>
    </row>
    <row r="3072" spans="1:15" s="489" customFormat="1" ht="28.5" customHeight="1">
      <c r="A3072" s="1084"/>
      <c r="B3072" s="488"/>
      <c r="C3072" s="1184" t="str">
        <f>'Class-9'!$DV$3</f>
        <v>ART EDUCATION</v>
      </c>
      <c r="D3072" s="1185"/>
      <c r="E3072" s="1185"/>
      <c r="F3072" s="1263" t="str">
        <f>IF($J3045="TC",0,IF($J3045="Nso",0,VLOOKUP($A3043,'Class-9'!$B$9:$GA$108,182,0)))</f>
        <v>0/100</v>
      </c>
      <c r="G3072" s="1264"/>
      <c r="H3072" s="491">
        <f>IF($J3045="TC",0,IF($J3045="Nso",0,VLOOKUP($A3043,'Class-9'!$B$9:$GA$108,130,0)))</f>
        <v>0</v>
      </c>
      <c r="I3072" s="1237" t="s">
        <v>95</v>
      </c>
      <c r="J3072" s="1221"/>
      <c r="K3072" s="1221"/>
      <c r="L3072" s="1221"/>
      <c r="M3072" s="1221"/>
      <c r="N3072" s="1221"/>
      <c r="O3072" s="1222"/>
    </row>
    <row r="3073" spans="1:16" s="489" customFormat="1" ht="28.5" customHeight="1" thickBot="1">
      <c r="A3073" s="1084"/>
      <c r="B3073" s="488" t="s">
        <v>79</v>
      </c>
      <c r="C3073" s="1238" t="str">
        <f>'Class-9'!$EB$3</f>
        <v>H &amp; C RAJ</v>
      </c>
      <c r="D3073" s="1239"/>
      <c r="E3073" s="1239"/>
      <c r="F3073" s="1251" t="str">
        <f>IF($J3046="TC",0,IF($J3046="Nso",0,VLOOKUP($A3043,'Class-9'!$B$9:$GZ$108,186,0)))</f>
        <v>0/200</v>
      </c>
      <c r="G3073" s="1252"/>
      <c r="H3073" s="492">
        <f>IF($J3046="TC",0,IF($J3046="Nso",0,VLOOKUP($A3043,'Class-9'!$B$9:$GAZ$108,142,0)))</f>
        <v>0</v>
      </c>
      <c r="I3073" s="1237" t="s">
        <v>74</v>
      </c>
      <c r="J3073" s="1221"/>
      <c r="K3073" s="1221"/>
      <c r="L3073" s="1221"/>
      <c r="M3073" s="1221"/>
      <c r="N3073" s="1221"/>
      <c r="O3073" s="1222"/>
    </row>
    <row r="3074" spans="1:16" ht="28.5" customHeight="1">
      <c r="A3074" s="1084"/>
      <c r="B3074" s="49" t="s">
        <v>79</v>
      </c>
      <c r="C3074" s="1209" t="s">
        <v>205</v>
      </c>
      <c r="D3074" s="1210"/>
      <c r="E3074" s="1211"/>
      <c r="F3074" s="1253" t="s">
        <v>206</v>
      </c>
      <c r="G3074" s="1254"/>
      <c r="H3074" s="500" t="s">
        <v>34</v>
      </c>
      <c r="I3074" s="1220" t="s">
        <v>75</v>
      </c>
      <c r="J3074" s="1221"/>
      <c r="K3074" s="1221"/>
      <c r="L3074" s="1221"/>
      <c r="M3074" s="1221"/>
      <c r="N3074" s="1221"/>
      <c r="O3074" s="1222"/>
    </row>
    <row r="3075" spans="1:16" ht="28.5" customHeight="1">
      <c r="A3075" s="1084"/>
      <c r="B3075" s="49" t="s">
        <v>79</v>
      </c>
      <c r="C3075" s="1212"/>
      <c r="D3075" s="1213"/>
      <c r="E3075" s="1214"/>
      <c r="F3075" s="1246" t="s">
        <v>207</v>
      </c>
      <c r="G3075" s="1247"/>
      <c r="H3075" s="501" t="s">
        <v>204</v>
      </c>
      <c r="I3075" s="1225" t="s">
        <v>76</v>
      </c>
      <c r="J3075" s="1226"/>
      <c r="K3075" s="1226"/>
      <c r="L3075" s="1226"/>
      <c r="M3075" s="1226"/>
      <c r="N3075" s="1226"/>
      <c r="O3075" s="1227"/>
    </row>
    <row r="3076" spans="1:16" ht="28.5" customHeight="1">
      <c r="A3076" s="1084"/>
      <c r="B3076" s="49" t="s">
        <v>79</v>
      </c>
      <c r="C3076" s="1212"/>
      <c r="D3076" s="1213"/>
      <c r="E3076" s="1214"/>
      <c r="F3076" s="1246" t="s">
        <v>211</v>
      </c>
      <c r="G3076" s="1247"/>
      <c r="H3076" s="501" t="s">
        <v>69</v>
      </c>
      <c r="I3076" s="1228"/>
      <c r="J3076" s="1229"/>
      <c r="K3076" s="1229"/>
      <c r="L3076" s="1229"/>
      <c r="M3076" s="1229"/>
      <c r="N3076" s="1229"/>
      <c r="O3076" s="1230"/>
    </row>
    <row r="3077" spans="1:16" ht="28.5" customHeight="1">
      <c r="A3077" s="1084"/>
      <c r="B3077" s="49" t="s">
        <v>79</v>
      </c>
      <c r="C3077" s="1212"/>
      <c r="D3077" s="1213"/>
      <c r="E3077" s="1214"/>
      <c r="F3077" s="1246" t="s">
        <v>212</v>
      </c>
      <c r="G3077" s="1247"/>
      <c r="H3077" s="501" t="s">
        <v>70</v>
      </c>
      <c r="I3077" s="1228"/>
      <c r="J3077" s="1229"/>
      <c r="K3077" s="1229"/>
      <c r="L3077" s="1229"/>
      <c r="M3077" s="1229"/>
      <c r="N3077" s="1229"/>
      <c r="O3077" s="1230"/>
    </row>
    <row r="3078" spans="1:16" ht="28.5" customHeight="1">
      <c r="A3078" s="1084"/>
      <c r="B3078" s="49" t="s">
        <v>79</v>
      </c>
      <c r="C3078" s="1212"/>
      <c r="D3078" s="1213"/>
      <c r="E3078" s="1214"/>
      <c r="F3078" s="1246" t="s">
        <v>125</v>
      </c>
      <c r="G3078" s="1247"/>
      <c r="H3078" s="501" t="s">
        <v>72</v>
      </c>
      <c r="I3078" s="1231" t="s">
        <v>96</v>
      </c>
      <c r="J3078" s="1232"/>
      <c r="K3078" s="1232"/>
      <c r="L3078" s="1232"/>
      <c r="M3078" s="1232"/>
      <c r="N3078" s="1232"/>
      <c r="O3078" s="1233"/>
    </row>
    <row r="3079" spans="1:16" ht="28.5" customHeight="1" thickBot="1">
      <c r="A3079" s="1084"/>
      <c r="B3079" s="62" t="s">
        <v>79</v>
      </c>
      <c r="C3079" s="1215"/>
      <c r="D3079" s="1216"/>
      <c r="E3079" s="1217"/>
      <c r="F3079" s="1248" t="s">
        <v>208</v>
      </c>
      <c r="G3079" s="1249"/>
      <c r="H3079" s="502" t="s">
        <v>71</v>
      </c>
      <c r="I3079" s="1234"/>
      <c r="J3079" s="1235"/>
      <c r="K3079" s="1235"/>
      <c r="L3079" s="1235"/>
      <c r="M3079" s="1235"/>
      <c r="N3079" s="1235"/>
      <c r="O3079" s="1236"/>
    </row>
    <row r="3080" spans="1:16" ht="117.75" customHeight="1" thickTop="1">
      <c r="A3080" s="1250"/>
      <c r="B3080" s="1250"/>
      <c r="C3080" s="1250"/>
      <c r="D3080" s="1250"/>
      <c r="E3080" s="1250"/>
      <c r="F3080" s="1250"/>
      <c r="G3080" s="1250"/>
      <c r="H3080" s="1250"/>
      <c r="I3080" s="1250"/>
      <c r="J3080" s="1250"/>
      <c r="K3080" s="1250"/>
      <c r="L3080" s="1250"/>
      <c r="M3080" s="1250"/>
      <c r="N3080" s="1250"/>
      <c r="O3080" s="1250"/>
    </row>
    <row r="3081" spans="1:16">
      <c r="B3081" s="505"/>
      <c r="C3081" s="506"/>
      <c r="D3081" s="506"/>
      <c r="E3081" s="506"/>
      <c r="F3081" s="506"/>
      <c r="G3081" s="506"/>
      <c r="H3081" s="506"/>
      <c r="I3081" s="506"/>
      <c r="J3081" s="506"/>
      <c r="K3081" s="506"/>
      <c r="L3081" s="506"/>
      <c r="M3081" s="506"/>
      <c r="N3081" s="506"/>
      <c r="O3081" s="506"/>
    </row>
    <row r="3082" spans="1:16" ht="24.75" customHeight="1" thickBot="1">
      <c r="A3082" s="504">
        <f>A3043+1</f>
        <v>80</v>
      </c>
      <c r="B3082" s="1083" t="s">
        <v>56</v>
      </c>
      <c r="C3082" s="1083"/>
      <c r="D3082" s="1083"/>
      <c r="E3082" s="1083"/>
      <c r="F3082" s="1083"/>
      <c r="G3082" s="1083"/>
      <c r="H3082" s="1083"/>
      <c r="I3082" s="1083"/>
      <c r="J3082" s="1083"/>
      <c r="K3082" s="1083"/>
      <c r="L3082" s="1083"/>
      <c r="M3082" s="1083"/>
      <c r="N3082" s="1083"/>
      <c r="O3082" s="1083"/>
    </row>
    <row r="3083" spans="1:16" ht="68.25" customHeight="1" thickTop="1">
      <c r="A3083" s="1084"/>
      <c r="B3083" s="1085"/>
      <c r="C3083" s="1086"/>
      <c r="D3083" s="1089" t="str">
        <f>Master!$E$8</f>
        <v>Govt. Sr. Secondary School Raimalwada</v>
      </c>
      <c r="E3083" s="1090"/>
      <c r="F3083" s="1090"/>
      <c r="G3083" s="1090"/>
      <c r="H3083" s="1090"/>
      <c r="I3083" s="1090"/>
      <c r="J3083" s="1090"/>
      <c r="K3083" s="1090"/>
      <c r="L3083" s="1090"/>
      <c r="M3083" s="1090"/>
      <c r="N3083" s="1090"/>
      <c r="O3083" s="1091"/>
    </row>
    <row r="3084" spans="1:16" ht="36" customHeight="1" thickBot="1">
      <c r="A3084" s="1084"/>
      <c r="B3084" s="1087"/>
      <c r="C3084" s="1088"/>
      <c r="D3084" s="1092" t="str">
        <f>Master!$E$11</f>
        <v>P.S.-Bapini (Jodhpur)</v>
      </c>
      <c r="E3084" s="1093"/>
      <c r="F3084" s="1093"/>
      <c r="G3084" s="1093"/>
      <c r="H3084" s="1093"/>
      <c r="I3084" s="1093"/>
      <c r="J3084" s="1093"/>
      <c r="K3084" s="1093"/>
      <c r="L3084" s="1093"/>
      <c r="M3084" s="1093"/>
      <c r="N3084" s="1093"/>
      <c r="O3084" s="1094"/>
    </row>
    <row r="3085" spans="1:16" ht="36" customHeight="1">
      <c r="A3085" s="1084"/>
      <c r="B3085" s="352"/>
      <c r="C3085" s="1095" t="s">
        <v>188</v>
      </c>
      <c r="D3085" s="1096"/>
      <c r="E3085" s="1096"/>
      <c r="F3085" s="1096"/>
      <c r="G3085" s="1097"/>
      <c r="H3085" s="1104" t="s">
        <v>161</v>
      </c>
      <c r="I3085" s="1104"/>
      <c r="J3085" s="1107">
        <f>VLOOKUP($A3082,'Class-9'!$B$9:$K$108,6)</f>
        <v>0</v>
      </c>
      <c r="K3085" s="1108"/>
      <c r="L3085" s="1113" t="s">
        <v>77</v>
      </c>
      <c r="M3085" s="1114"/>
      <c r="N3085" s="1115" t="str">
        <f>Master!$E$14</f>
        <v>08151106901</v>
      </c>
      <c r="O3085" s="1116"/>
    </row>
    <row r="3086" spans="1:16" ht="36" customHeight="1">
      <c r="A3086" s="1084"/>
      <c r="B3086" s="47"/>
      <c r="C3086" s="1098"/>
      <c r="D3086" s="1099"/>
      <c r="E3086" s="1099"/>
      <c r="F3086" s="1099"/>
      <c r="G3086" s="1100"/>
      <c r="H3086" s="1105"/>
      <c r="I3086" s="1105"/>
      <c r="J3086" s="1109"/>
      <c r="K3086" s="1110"/>
      <c r="L3086" s="1071" t="s">
        <v>73</v>
      </c>
      <c r="M3086" s="1072"/>
      <c r="N3086" s="1072"/>
      <c r="O3086" s="1073"/>
      <c r="P3086" s="165" t="s">
        <v>196</v>
      </c>
    </row>
    <row r="3087" spans="1:16" ht="36" customHeight="1" thickBot="1">
      <c r="A3087" s="1084"/>
      <c r="B3087" s="47"/>
      <c r="C3087" s="1101"/>
      <c r="D3087" s="1102"/>
      <c r="E3087" s="1102"/>
      <c r="F3087" s="1102"/>
      <c r="G3087" s="1103"/>
      <c r="H3087" s="1106"/>
      <c r="I3087" s="1106"/>
      <c r="J3087" s="1111"/>
      <c r="K3087" s="1112"/>
      <c r="L3087" s="1074" t="s">
        <v>57</v>
      </c>
      <c r="M3087" s="1075"/>
      <c r="N3087" s="1076" t="str">
        <f>Master!$E$6</f>
        <v>2021-22</v>
      </c>
      <c r="O3087" s="1077"/>
    </row>
    <row r="3088" spans="1:16" ht="42.75" customHeight="1">
      <c r="A3088" s="1084"/>
      <c r="B3088" s="49" t="s">
        <v>79</v>
      </c>
      <c r="C3088" s="1255" t="s">
        <v>22</v>
      </c>
      <c r="D3088" s="1256"/>
      <c r="E3088" s="1256"/>
      <c r="F3088" s="1257"/>
      <c r="G3088" s="485" t="s">
        <v>186</v>
      </c>
      <c r="H3088" s="1258">
        <f>VLOOKUP($A3082,'Class-9'!$B$9:$EX$108,4,0)</f>
        <v>0</v>
      </c>
      <c r="I3088" s="1258"/>
      <c r="J3088" s="1258"/>
      <c r="K3088" s="1258"/>
      <c r="L3088" s="1258"/>
      <c r="M3088" s="1258"/>
      <c r="N3088" s="1258"/>
      <c r="O3088" s="1259"/>
    </row>
    <row r="3089" spans="1:15" ht="42.75" customHeight="1">
      <c r="A3089" s="1084"/>
      <c r="B3089" s="49" t="s">
        <v>79</v>
      </c>
      <c r="C3089" s="1260" t="s">
        <v>24</v>
      </c>
      <c r="D3089" s="1261"/>
      <c r="E3089" s="1261"/>
      <c r="F3089" s="1262"/>
      <c r="G3089" s="486" t="s">
        <v>186</v>
      </c>
      <c r="H3089" s="1265">
        <f>VLOOKUP($A3082,'Class-9'!$B$9:$EX$108,7,0)</f>
        <v>0</v>
      </c>
      <c r="I3089" s="1265"/>
      <c r="J3089" s="1265"/>
      <c r="K3089" s="1265"/>
      <c r="L3089" s="1265"/>
      <c r="M3089" s="1265"/>
      <c r="N3089" s="1265"/>
      <c r="O3089" s="1266"/>
    </row>
    <row r="3090" spans="1:15" ht="42.75" customHeight="1">
      <c r="A3090" s="1084"/>
      <c r="B3090" s="49" t="s">
        <v>79</v>
      </c>
      <c r="C3090" s="1260" t="s">
        <v>25</v>
      </c>
      <c r="D3090" s="1261"/>
      <c r="E3090" s="1261"/>
      <c r="F3090" s="1262"/>
      <c r="G3090" s="486" t="s">
        <v>186</v>
      </c>
      <c r="H3090" s="1265">
        <f>VLOOKUP($A3082,'Class-9'!$B$9:$EX$108,8,0)</f>
        <v>0</v>
      </c>
      <c r="I3090" s="1265"/>
      <c r="J3090" s="1265"/>
      <c r="K3090" s="1265"/>
      <c r="L3090" s="1265"/>
      <c r="M3090" s="1265"/>
      <c r="N3090" s="1265"/>
      <c r="O3090" s="1266"/>
    </row>
    <row r="3091" spans="1:15" ht="42.75" customHeight="1">
      <c r="A3091" s="1084"/>
      <c r="B3091" s="49" t="s">
        <v>79</v>
      </c>
      <c r="C3091" s="1260" t="s">
        <v>58</v>
      </c>
      <c r="D3091" s="1261"/>
      <c r="E3091" s="1261"/>
      <c r="F3091" s="1262"/>
      <c r="G3091" s="486" t="s">
        <v>186</v>
      </c>
      <c r="H3091" s="1265">
        <f>VLOOKUP($A3082,'Class-9'!$B$9:$EX$108,9,0)</f>
        <v>0</v>
      </c>
      <c r="I3091" s="1265"/>
      <c r="J3091" s="1265"/>
      <c r="K3091" s="1265"/>
      <c r="L3091" s="1265"/>
      <c r="M3091" s="1265"/>
      <c r="N3091" s="1265"/>
      <c r="O3091" s="1266"/>
    </row>
    <row r="3092" spans="1:15" ht="42.75" customHeight="1">
      <c r="A3092" s="1084"/>
      <c r="B3092" s="49" t="s">
        <v>79</v>
      </c>
      <c r="C3092" s="1260" t="s">
        <v>59</v>
      </c>
      <c r="D3092" s="1261"/>
      <c r="E3092" s="1261"/>
      <c r="F3092" s="1262"/>
      <c r="G3092" s="486" t="s">
        <v>186</v>
      </c>
      <c r="H3092" s="1281" t="str">
        <f>CONCATENATE('Class-9'!$G$4,'Class-9'!$J$4)</f>
        <v>9(A)</v>
      </c>
      <c r="I3092" s="1265"/>
      <c r="J3092" s="1265"/>
      <c r="K3092" s="1265"/>
      <c r="L3092" s="1265"/>
      <c r="M3092" s="1265"/>
      <c r="N3092" s="1265"/>
      <c r="O3092" s="1266"/>
    </row>
    <row r="3093" spans="1:15" ht="42.75" customHeight="1" thickBot="1">
      <c r="A3093" s="1084"/>
      <c r="B3093" s="49" t="s">
        <v>79</v>
      </c>
      <c r="C3093" s="1282" t="s">
        <v>27</v>
      </c>
      <c r="D3093" s="1283"/>
      <c r="E3093" s="1283"/>
      <c r="F3093" s="1284"/>
      <c r="G3093" s="487" t="s">
        <v>186</v>
      </c>
      <c r="H3093" s="1285">
        <f>VLOOKUP($A3082,'Class-9'!$B$9:$EX$108,10,0)</f>
        <v>0</v>
      </c>
      <c r="I3093" s="1285"/>
      <c r="J3093" s="1285"/>
      <c r="K3093" s="1285"/>
      <c r="L3093" s="1285"/>
      <c r="M3093" s="1285"/>
      <c r="N3093" s="1285"/>
      <c r="O3093" s="1286"/>
    </row>
    <row r="3094" spans="1:15" ht="42.75" customHeight="1">
      <c r="A3094" s="1084"/>
      <c r="B3094" s="60" t="s">
        <v>79</v>
      </c>
      <c r="C3094" s="1287" t="s">
        <v>60</v>
      </c>
      <c r="D3094" s="1288"/>
      <c r="E3094" s="1267" t="s">
        <v>83</v>
      </c>
      <c r="F3094" s="1267" t="s">
        <v>84</v>
      </c>
      <c r="G3094" s="1274" t="s">
        <v>33</v>
      </c>
      <c r="H3094" s="1276" t="s">
        <v>61</v>
      </c>
      <c r="I3094" s="1276"/>
      <c r="J3094" s="1277"/>
      <c r="K3094" s="1278" t="s">
        <v>100</v>
      </c>
      <c r="L3094" s="1279"/>
      <c r="M3094" s="1280"/>
      <c r="N3094" s="1267" t="s">
        <v>91</v>
      </c>
      <c r="O3094" s="1269" t="s">
        <v>209</v>
      </c>
    </row>
    <row r="3095" spans="1:15" ht="42.75" customHeight="1">
      <c r="A3095" s="1084"/>
      <c r="B3095" s="60"/>
      <c r="C3095" s="1289"/>
      <c r="D3095" s="1290"/>
      <c r="E3095" s="1268"/>
      <c r="F3095" s="1268"/>
      <c r="G3095" s="1275"/>
      <c r="H3095" s="479" t="s">
        <v>32</v>
      </c>
      <c r="I3095" s="480" t="s">
        <v>199</v>
      </c>
      <c r="J3095" s="481" t="s">
        <v>33</v>
      </c>
      <c r="K3095" s="479" t="s">
        <v>32</v>
      </c>
      <c r="L3095" s="480" t="s">
        <v>199</v>
      </c>
      <c r="M3095" s="481" t="s">
        <v>33</v>
      </c>
      <c r="N3095" s="1268"/>
      <c r="O3095" s="1270"/>
    </row>
    <row r="3096" spans="1:15" ht="42.75" customHeight="1" thickBot="1">
      <c r="A3096" s="1084"/>
      <c r="B3096" s="60" t="s">
        <v>79</v>
      </c>
      <c r="C3096" s="1272" t="s">
        <v>62</v>
      </c>
      <c r="D3096" s="1273"/>
      <c r="E3096" s="346">
        <f>'Class-9'!$L$7</f>
        <v>20</v>
      </c>
      <c r="F3096" s="346">
        <f>'Class-9'!$M$7</f>
        <v>20</v>
      </c>
      <c r="G3096" s="348">
        <f>SUM(E3096:F3096)</f>
        <v>40</v>
      </c>
      <c r="H3096" s="346">
        <f>'Class-9'!$O$7</f>
        <v>48</v>
      </c>
      <c r="I3096" s="346">
        <f>'Class-9'!$P$7</f>
        <v>12</v>
      </c>
      <c r="J3096" s="348">
        <f>SUM(H3096:I3096)</f>
        <v>60</v>
      </c>
      <c r="K3096" s="346">
        <f>'Class-9'!$R$7</f>
        <v>80</v>
      </c>
      <c r="L3096" s="346">
        <f>'Class-9'!$S$7</f>
        <v>20</v>
      </c>
      <c r="M3096" s="348">
        <f>SUM(K3096:L3096)</f>
        <v>100</v>
      </c>
      <c r="N3096" s="191">
        <f>SUM(G3096,J3096,M3096)</f>
        <v>200</v>
      </c>
      <c r="O3096" s="1271"/>
    </row>
    <row r="3097" spans="1:15" ht="42.75" customHeight="1">
      <c r="A3097" s="1084"/>
      <c r="B3097" s="60" t="s">
        <v>79</v>
      </c>
      <c r="C3097" s="1141" t="str">
        <f>'Class-9'!$L$3</f>
        <v>HINDI</v>
      </c>
      <c r="D3097" s="1142"/>
      <c r="E3097" s="493">
        <f>IF($J3085="TC",0,IF($J3085="Nso",0,VLOOKUP($A3082,'Class-9'!$B$9:$EX$108,11,0)))</f>
        <v>0</v>
      </c>
      <c r="F3097" s="493">
        <f>IF($J3085="TC",0,IF($J3085="Nso",0,VLOOKUP($A3082,'Class-9'!$B$9:$EX$108,12,0)))</f>
        <v>0</v>
      </c>
      <c r="G3097" s="494">
        <f>E3097+F3097</f>
        <v>0</v>
      </c>
      <c r="H3097" s="493">
        <f>IF($J3085="TC",0,IF($J3085="Nso",0,VLOOKUP($A3082,'Class-9'!$B$9:$EX$108,14,0)))</f>
        <v>0</v>
      </c>
      <c r="I3097" s="493">
        <f>IF($J3085="TC",0,IF($J3085="Nso",0,VLOOKUP($A3082,'Class-9'!$B$9:$EX$108,15,0)))</f>
        <v>0</v>
      </c>
      <c r="J3097" s="494">
        <f>H3097+I3097</f>
        <v>0</v>
      </c>
      <c r="K3097" s="493">
        <f>IF($J3085="TC",0,IF($J3085="Nso",0,VLOOKUP($A3082,'Class-9'!$B$9:$EX$108,17,0)))</f>
        <v>0</v>
      </c>
      <c r="L3097" s="493">
        <f>IF($J3085="Nso",0,VLOOKUP($A3082,'Class-9'!$B$9:$EX$108,18,0))</f>
        <v>0</v>
      </c>
      <c r="M3097" s="494">
        <f>K3097+L3097</f>
        <v>0</v>
      </c>
      <c r="N3097" s="493">
        <f>G3097+J3097+M3097</f>
        <v>0</v>
      </c>
      <c r="O3097" s="495" t="str">
        <f>IF($J3085="TC",0,IF($J3085="Nso",0,VLOOKUP($A3082,'Class-9'!$B$9:$EX$108,24,0)))</f>
        <v/>
      </c>
    </row>
    <row r="3098" spans="1:15" ht="42.75" customHeight="1">
      <c r="A3098" s="1084"/>
      <c r="B3098" s="60" t="s">
        <v>79</v>
      </c>
      <c r="C3098" s="1143" t="str">
        <f>'Class-9'!$Z$3</f>
        <v>ENGLISH</v>
      </c>
      <c r="D3098" s="1144"/>
      <c r="E3098" s="493">
        <f>IF($J3085="TC",0,IF($J3085="Nso",0,VLOOKUP($A3082,'Class-9'!$B$9:$EX$108,25,0)))</f>
        <v>0</v>
      </c>
      <c r="F3098" s="493">
        <f>IF($J3085="TC",0,IF($J3085="Nso",0,VLOOKUP($A3082,'Class-9'!$B$9:$EX$108,26,0)))</f>
        <v>0</v>
      </c>
      <c r="G3098" s="496">
        <f t="shared" ref="G3098:G3102" si="316">E3098+F3098</f>
        <v>0</v>
      </c>
      <c r="H3098" s="497">
        <f>IF($J3085="TC",0,IF($J3085="Nso",0,VLOOKUP($A3082,'Class-9'!$B$9:$EX$108,28,0)))</f>
        <v>0</v>
      </c>
      <c r="I3098" s="493">
        <f>IF($J3085="TC",0,IF($J3085="Nso",0,VLOOKUP($A3082,'Class-9'!$B$9:$EX$108,29,0)))</f>
        <v>0</v>
      </c>
      <c r="J3098" s="496">
        <f t="shared" ref="J3098:J3102" si="317">H3098+I3098</f>
        <v>0</v>
      </c>
      <c r="K3098" s="493">
        <f>IF($J3085="TC",0,IF($J3085="Nso",0,VLOOKUP($A3082,'Class-9'!$B$9:$EX$108,31,0)))</f>
        <v>0</v>
      </c>
      <c r="L3098" s="493">
        <f>IF($J3085="Nso",0,VLOOKUP($A3082,'Class-9'!$B$9:$EX$108,32,0))</f>
        <v>0</v>
      </c>
      <c r="M3098" s="496">
        <f t="shared" ref="M3098:M3102" si="318">K3098+L3098</f>
        <v>0</v>
      </c>
      <c r="N3098" s="493">
        <f t="shared" ref="N3098:N3102" si="319">G3098+J3098+M3098</f>
        <v>0</v>
      </c>
      <c r="O3098" s="495" t="str">
        <f>IF($J3085="TC",0,IF($J3085="Nso",0,VLOOKUP($A3082,'Class-9'!$B$9:$EX$108,38,0)))</f>
        <v/>
      </c>
    </row>
    <row r="3099" spans="1:15" ht="42.75" customHeight="1">
      <c r="A3099" s="1084"/>
      <c r="B3099" s="60" t="s">
        <v>79</v>
      </c>
      <c r="C3099" s="1143" t="str">
        <f>'Class-9'!$AN$3</f>
        <v>SANSKRIT</v>
      </c>
      <c r="D3099" s="1144"/>
      <c r="E3099" s="493">
        <f>IF($J3085="TC",0,IF($J3085="Nso",0,VLOOKUP($A3082,'Class-9'!$B$9:$EX$108,39,0)))</f>
        <v>0</v>
      </c>
      <c r="F3099" s="493">
        <f>IF($J3085="TC",0,IF($J3085="TC",0,IF($J3085="Nso",0,VLOOKUP($A3082,'Class-9'!$B$9:$EX$108,40,0))))</f>
        <v>0</v>
      </c>
      <c r="G3099" s="496">
        <f t="shared" si="316"/>
        <v>0</v>
      </c>
      <c r="H3099" s="497">
        <f>IF($J3085="TC",0,IF($J3085="Nso",0,VLOOKUP($A3082,'Class-9'!$B$9:$EX$108,42,0)))</f>
        <v>0</v>
      </c>
      <c r="I3099" s="493">
        <f>IF($J3085="TC",0,IF($J3085="Nso",0,VLOOKUP($A3082,'Class-9'!$B$9:$EX$108,43,0)))</f>
        <v>0</v>
      </c>
      <c r="J3099" s="496">
        <f t="shared" si="317"/>
        <v>0</v>
      </c>
      <c r="K3099" s="493">
        <f>IF($J3085="TC",0,IF($J3085="Nso",0,VLOOKUP($A3082,'Class-9'!$B$9:$EX$108,45,0)))</f>
        <v>0</v>
      </c>
      <c r="L3099" s="493">
        <f>IF($J3085="Nso",0,VLOOKUP($A3082,'Class-9'!$B$9:$EX$108,46,0))</f>
        <v>0</v>
      </c>
      <c r="M3099" s="496">
        <f t="shared" si="318"/>
        <v>0</v>
      </c>
      <c r="N3099" s="493">
        <f t="shared" si="319"/>
        <v>0</v>
      </c>
      <c r="O3099" s="495" t="str">
        <f>IF($J3085="TC",0,IF($J3085="Nso",0,VLOOKUP($A3082,'Class-9'!$B$9:$EX$108,52,0)))</f>
        <v/>
      </c>
    </row>
    <row r="3100" spans="1:15" ht="42.75" customHeight="1">
      <c r="A3100" s="1084"/>
      <c r="B3100" s="60" t="s">
        <v>79</v>
      </c>
      <c r="C3100" s="1143" t="str">
        <f>'Class-9'!$BB$3</f>
        <v>SCIENCE</v>
      </c>
      <c r="D3100" s="1144"/>
      <c r="E3100" s="493">
        <f>IF($J3085="TC",0,IF($J3085="Nso",0,VLOOKUP($A3082,'Class-9'!$B$9:$EX$108,53,0)))</f>
        <v>0</v>
      </c>
      <c r="F3100" s="493">
        <f>IF($J3085="TC",0,IF($J3085="Nso",0,VLOOKUP($A3082,'Class-9'!$B$9:$EX$108,54,0)))</f>
        <v>0</v>
      </c>
      <c r="G3100" s="496">
        <f t="shared" si="316"/>
        <v>0</v>
      </c>
      <c r="H3100" s="497">
        <f>IF($J3085="TC",0,IF($J3085="Nso",0,VLOOKUP($A3082,'Class-9'!$B$9:$EX$108,56,0)))</f>
        <v>0</v>
      </c>
      <c r="I3100" s="493">
        <f>IF($J3085="TC",0,IF($J3085="Nso",0,VLOOKUP($A3082,'Class-9'!$B$9:$EX$108,57,0)))</f>
        <v>0</v>
      </c>
      <c r="J3100" s="496">
        <f t="shared" si="317"/>
        <v>0</v>
      </c>
      <c r="K3100" s="493">
        <f>IF($J3085="TC",0,IF($J3085="Nso",0,VLOOKUP($A3082,'Class-9'!$B$9:$EX$108,59,0)))</f>
        <v>0</v>
      </c>
      <c r="L3100" s="493">
        <f>IF($J3085="Nso",0,VLOOKUP($A3082,'Class-9'!$B$9:$EX$108,60,0))</f>
        <v>0</v>
      </c>
      <c r="M3100" s="496">
        <f t="shared" si="318"/>
        <v>0</v>
      </c>
      <c r="N3100" s="493">
        <f t="shared" si="319"/>
        <v>0</v>
      </c>
      <c r="O3100" s="495" t="str">
        <f>IF($J3085="TC",0,IF($J3085="Nso",0,VLOOKUP($A3082,'Class-9'!$B$9:$EX$108,66,0)))</f>
        <v/>
      </c>
    </row>
    <row r="3101" spans="1:15" ht="42.75" customHeight="1">
      <c r="A3101" s="1084"/>
      <c r="B3101" s="60" t="s">
        <v>79</v>
      </c>
      <c r="C3101" s="1143" t="str">
        <f>'Class-9'!$BP$3</f>
        <v>MATHEMATICS</v>
      </c>
      <c r="D3101" s="1144"/>
      <c r="E3101" s="493">
        <f>IF($J3085="TC",0,IF($J3085="Nso",0,VLOOKUP($A3082,'Class-9'!$B$9:$EX$108,67,0)))</f>
        <v>0</v>
      </c>
      <c r="F3101" s="493">
        <f>IF($J3085="TC",0,IF($J3085="Nso",0,VLOOKUP($A3082,'Class-9'!$B$9:$EX$108,68,0)))</f>
        <v>0</v>
      </c>
      <c r="G3101" s="496">
        <f t="shared" si="316"/>
        <v>0</v>
      </c>
      <c r="H3101" s="497">
        <f>IF($J3085="TC",0,IF($J3085="Nso",0,VLOOKUP($A3082,'Class-9'!$B$9:$EX$108,70,0)))</f>
        <v>0</v>
      </c>
      <c r="I3101" s="493">
        <f>IF($J3085="TC",0,IF($J3085="Nso",0,VLOOKUP($A3082,'Class-9'!$B$9:$EX$108,71,0)))</f>
        <v>0</v>
      </c>
      <c r="J3101" s="496">
        <f t="shared" si="317"/>
        <v>0</v>
      </c>
      <c r="K3101" s="493">
        <f>IF($J3085="TC",0,IF($J3085="Nso",0,VLOOKUP($A3082,'Class-9'!$B$9:$EX$108,73,0)))</f>
        <v>0</v>
      </c>
      <c r="L3101" s="493">
        <f>IF($J3085="Nso",0,VLOOKUP($A3082,'Class-9'!$B$9:$EX$108,74,0))</f>
        <v>0</v>
      </c>
      <c r="M3101" s="496">
        <f t="shared" si="318"/>
        <v>0</v>
      </c>
      <c r="N3101" s="493">
        <f t="shared" si="319"/>
        <v>0</v>
      </c>
      <c r="O3101" s="495" t="str">
        <f>IF($J3085="TC",0,IF($J3085="Nso",0,VLOOKUP($A3082,'Class-9'!$B$9:$EX$108,80,0)))</f>
        <v/>
      </c>
    </row>
    <row r="3102" spans="1:15" ht="42.75" customHeight="1" thickBot="1">
      <c r="A3102" s="1084"/>
      <c r="B3102" s="60" t="s">
        <v>79</v>
      </c>
      <c r="C3102" s="1117" t="str">
        <f>'Class-9'!$CD$3</f>
        <v>SOCIAL SCIENCE</v>
      </c>
      <c r="D3102" s="1118"/>
      <c r="E3102" s="493">
        <f>IF($J3085="TC",0,IF($J3085="Nso",0,VLOOKUP($A3082,'Class-9'!$B$9:$EX$108,81,0)))</f>
        <v>0</v>
      </c>
      <c r="F3102" s="493">
        <f>IF($J3085="TC",0,IF($J3085="Nso",0,VLOOKUP($A3082,'Class-9'!$B$9:$EX$108,82,0)))</f>
        <v>0</v>
      </c>
      <c r="G3102" s="498">
        <f t="shared" si="316"/>
        <v>0</v>
      </c>
      <c r="H3102" s="499">
        <f>IF($J3085="TC",0,IF($J3085="Nso",0,VLOOKUP($A3082,'Class-9'!$B$9:$EX$108,84,0)))</f>
        <v>0</v>
      </c>
      <c r="I3102" s="493">
        <f>IF($J3085="TC",0,IF($J3085="Nso",0,VLOOKUP($A3082,'Class-9'!$B$9:$EX$108,85,0)))</f>
        <v>0</v>
      </c>
      <c r="J3102" s="498">
        <f t="shared" si="317"/>
        <v>0</v>
      </c>
      <c r="K3102" s="493">
        <f>IF($J3085="TC",0,IF($J3085="Nso",0,VLOOKUP($A3082,'Class-9'!$B$9:$EX$108,87,0)))</f>
        <v>0</v>
      </c>
      <c r="L3102" s="493">
        <f>IF($J3085="Nso",0,VLOOKUP($A3082,'Class-9'!$B$9:$EX$108,88,0))</f>
        <v>0</v>
      </c>
      <c r="M3102" s="498">
        <f t="shared" si="318"/>
        <v>0</v>
      </c>
      <c r="N3102" s="493">
        <f t="shared" si="319"/>
        <v>0</v>
      </c>
      <c r="O3102" s="495" t="str">
        <f>IF($J3085="TC",0,IF($J3085="Nso",0,VLOOKUP($A3082,'Class-9'!$B$9:$EX$108,94,0)))</f>
        <v/>
      </c>
    </row>
    <row r="3103" spans="1:15" ht="36" customHeight="1">
      <c r="A3103" s="1084"/>
      <c r="B3103" s="60" t="s">
        <v>79</v>
      </c>
      <c r="C3103" s="1119" t="s">
        <v>92</v>
      </c>
      <c r="D3103" s="1120"/>
      <c r="E3103" s="1121"/>
      <c r="F3103" s="1125" t="s">
        <v>93</v>
      </c>
      <c r="G3103" s="1126"/>
      <c r="H3103" s="1127" t="s">
        <v>94</v>
      </c>
      <c r="I3103" s="1128"/>
      <c r="J3103" s="1129" t="s">
        <v>47</v>
      </c>
      <c r="K3103" s="1130"/>
      <c r="L3103" s="350" t="s">
        <v>114</v>
      </c>
      <c r="M3103" s="1131" t="s">
        <v>45</v>
      </c>
      <c r="N3103" s="1132"/>
      <c r="O3103" s="61" t="s">
        <v>49</v>
      </c>
    </row>
    <row r="3104" spans="1:15" ht="36" customHeight="1" thickBot="1">
      <c r="A3104" s="1084"/>
      <c r="B3104" s="60" t="s">
        <v>79</v>
      </c>
      <c r="C3104" s="1122"/>
      <c r="D3104" s="1123"/>
      <c r="E3104" s="1124"/>
      <c r="F3104" s="1133">
        <f>IF($J3085="TC",0,IF($J3085="Nso",0,VLOOKUP($A3082,'Class-9'!$B$9:$EX$108,146,0)))</f>
        <v>0</v>
      </c>
      <c r="G3104" s="1134"/>
      <c r="H3104" s="1133">
        <f>IF($J3085="TC",0,IF($J3085="Nso",0,VLOOKUP($A3082,'Class-9'!$B$9:$EX$108,147,0)))</f>
        <v>0</v>
      </c>
      <c r="I3104" s="1134"/>
      <c r="J3104" s="1135">
        <f>IF($J3085="TC",0,IF($J3085="Nso",0,VLOOKUP($A3082,'Class-9'!$B$9:$EX$108,148,0)))</f>
        <v>0</v>
      </c>
      <c r="K3104" s="1136"/>
      <c r="L3104" s="349" t="str">
        <f>IF($J3085="TC",0,IF($J3085="Nso",0,VLOOKUP($A3082,'Class-9'!$B$9:$EX$108,149,0)))</f>
        <v/>
      </c>
      <c r="M3104" s="1137" t="str">
        <f>IF($J3085="TC","TC",IF($J3085="Nso","NSO",VLOOKUP($A3082,'Class-9'!$B$9:$EX$108,150,0)))</f>
        <v/>
      </c>
      <c r="N3104" s="1138"/>
      <c r="O3104" s="123" t="str">
        <f>IF($J3085="Nso",0,VLOOKUP($A3082,'Class-9'!$B$9:$EX$108,152,0))</f>
        <v/>
      </c>
    </row>
    <row r="3105" spans="1:15" ht="36" customHeight="1">
      <c r="A3105" s="1084"/>
      <c r="B3105" s="60" t="s">
        <v>79</v>
      </c>
      <c r="C3105" s="1186" t="s">
        <v>65</v>
      </c>
      <c r="D3105" s="1187"/>
      <c r="E3105" s="1187"/>
      <c r="F3105" s="1187"/>
      <c r="G3105" s="1187"/>
      <c r="H3105" s="1188"/>
      <c r="I3105" s="1189" t="s">
        <v>66</v>
      </c>
      <c r="J3105" s="1190"/>
      <c r="K3105" s="1190"/>
      <c r="L3105" s="124">
        <f>VLOOKUP($A3082,'Class-9'!$B$9:$EX$108,143,0)</f>
        <v>0</v>
      </c>
      <c r="M3105" s="1191" t="s">
        <v>126</v>
      </c>
      <c r="N3105" s="1192"/>
      <c r="O3105" s="1193"/>
    </row>
    <row r="3106" spans="1:15" ht="36" customHeight="1" thickBot="1">
      <c r="A3106" s="1084"/>
      <c r="B3106" s="60" t="s">
        <v>79</v>
      </c>
      <c r="C3106" s="1194" t="s">
        <v>60</v>
      </c>
      <c r="D3106" s="1195"/>
      <c r="E3106" s="1195"/>
      <c r="F3106" s="1196" t="s">
        <v>197</v>
      </c>
      <c r="G3106" s="1196"/>
      <c r="H3106" s="351" t="s">
        <v>53</v>
      </c>
      <c r="I3106" s="1197" t="s">
        <v>67</v>
      </c>
      <c r="J3106" s="1198"/>
      <c r="K3106" s="1198"/>
      <c r="L3106" s="174">
        <f>VLOOKUP($A3082,'Class-9'!$B$9:$EX$108,144,0)</f>
        <v>0</v>
      </c>
      <c r="M3106" s="1199" t="str">
        <f>IF($J3085="TC",0,IF($J3085="Nso",0,VLOOKUP($A3082,'Class-9'!$B$9:$EX$108,145,0)))</f>
        <v/>
      </c>
      <c r="N3106" s="1200"/>
      <c r="O3106" s="1201"/>
    </row>
    <row r="3107" spans="1:15" ht="36" customHeight="1">
      <c r="A3107" s="1084"/>
      <c r="B3107" s="60" t="s">
        <v>79</v>
      </c>
      <c r="C3107" s="1194"/>
      <c r="D3107" s="1195"/>
      <c r="E3107" s="1195"/>
      <c r="F3107" s="1196"/>
      <c r="G3107" s="1196"/>
      <c r="H3107" s="490" t="s">
        <v>203</v>
      </c>
      <c r="I3107" s="1202" t="s">
        <v>68</v>
      </c>
      <c r="J3107" s="1203"/>
      <c r="K3107" s="1203"/>
      <c r="L3107" s="1204">
        <f>IF($J3085="TC","Transferred",IF($J3085="Nso","NameSeparated",VLOOKUP($A3082,'Class-9'!$B$9:$EX$108,153,0)))</f>
        <v>0</v>
      </c>
      <c r="M3107" s="1204"/>
      <c r="N3107" s="1204"/>
      <c r="O3107" s="1205"/>
    </row>
    <row r="3108" spans="1:15" s="489" customFormat="1" ht="28.5" customHeight="1">
      <c r="A3108" s="1084"/>
      <c r="B3108" s="488" t="s">
        <v>79</v>
      </c>
      <c r="C3108" s="1242" t="str">
        <f>'Class-9'!$CR$3</f>
        <v>Foundation Of Information Tech.</v>
      </c>
      <c r="D3108" s="1243"/>
      <c r="E3108" s="1244"/>
      <c r="F3108" s="1245" t="str">
        <f>IF($J3085="TC",0,IF($J3085="Nso",0,VLOOKUP($A3082,'Class-9'!$B$9:$GA$108,170,0)))</f>
        <v>0/200</v>
      </c>
      <c r="G3108" s="1245"/>
      <c r="H3108" s="491">
        <f>IF($J3085="TC",0,IF($J3085="Nso",0,VLOOKUP($A3082,'Class-9'!$B$9:$GA$108,106,0)))</f>
        <v>0</v>
      </c>
      <c r="I3108" s="1170" t="s">
        <v>81</v>
      </c>
      <c r="J3108" s="1171"/>
      <c r="K3108" s="1171"/>
      <c r="L3108" s="1172">
        <f>'Class-9'!$T$2</f>
        <v>44676</v>
      </c>
      <c r="M3108" s="1173"/>
      <c r="N3108" s="1173"/>
      <c r="O3108" s="1174"/>
    </row>
    <row r="3109" spans="1:15" s="489" customFormat="1" ht="28.5" customHeight="1">
      <c r="A3109" s="1084"/>
      <c r="B3109" s="488" t="s">
        <v>79</v>
      </c>
      <c r="C3109" s="1175" t="str">
        <f>'Class-9'!$DD$3</f>
        <v>Health &amp; Phy. Edu.</v>
      </c>
      <c r="D3109" s="1169"/>
      <c r="E3109" s="1169"/>
      <c r="F3109" s="1263" t="str">
        <f>IF($J3085="TC",0,IF($J3085="Nso",0,VLOOKUP($A3082,'Class-9'!$B$9:$GA$108,174,0)))</f>
        <v>0/200</v>
      </c>
      <c r="G3109" s="1264"/>
      <c r="H3109" s="491">
        <f>IF($J3085="TC",0,IF($J3085="Nso",0,VLOOKUP($A3082,'Class-9'!$B$9:$GA$108,118,0)))</f>
        <v>0</v>
      </c>
      <c r="I3109" s="1178"/>
      <c r="J3109" s="1179"/>
      <c r="K3109" s="1179"/>
      <c r="L3109" s="1179"/>
      <c r="M3109" s="1179"/>
      <c r="N3109" s="1179"/>
      <c r="O3109" s="1180"/>
    </row>
    <row r="3110" spans="1:15" s="489" customFormat="1" ht="28.5" customHeight="1">
      <c r="A3110" s="1084"/>
      <c r="B3110" s="488" t="s">
        <v>79</v>
      </c>
      <c r="C3110" s="1184" t="str">
        <f>'Class-9'!$DP$3</f>
        <v>S.U.P.W.</v>
      </c>
      <c r="D3110" s="1185"/>
      <c r="E3110" s="1185"/>
      <c r="F3110" s="1263" t="str">
        <f>IF($J3085="TC",0,IF($J3085="Nso",0,VLOOKUP($A3082,'Class-9'!$B$9:$GA$108,178,0)))</f>
        <v>0/100</v>
      </c>
      <c r="G3110" s="1264"/>
      <c r="H3110" s="491">
        <f>IF($J3085="TC",0,IF($J3085="Nso",0,VLOOKUP($A3082,'Class-9'!$B$9:$GA$108,124,0)))</f>
        <v>0</v>
      </c>
      <c r="I3110" s="1181"/>
      <c r="J3110" s="1182"/>
      <c r="K3110" s="1182"/>
      <c r="L3110" s="1182"/>
      <c r="M3110" s="1182"/>
      <c r="N3110" s="1182"/>
      <c r="O3110" s="1183"/>
    </row>
    <row r="3111" spans="1:15" s="489" customFormat="1" ht="28.5" customHeight="1">
      <c r="A3111" s="1084"/>
      <c r="B3111" s="488"/>
      <c r="C3111" s="1184" t="str">
        <f>'Class-9'!$DV$3</f>
        <v>ART EDUCATION</v>
      </c>
      <c r="D3111" s="1185"/>
      <c r="E3111" s="1185"/>
      <c r="F3111" s="1263" t="str">
        <f>IF($J3084="TC",0,IF($J3084="Nso",0,VLOOKUP($A3082,'Class-9'!$B$9:$GA$108,182,0)))</f>
        <v>0/100</v>
      </c>
      <c r="G3111" s="1264"/>
      <c r="H3111" s="491">
        <f>IF($J3084="TC",0,IF($J3084="Nso",0,VLOOKUP($A3082,'Class-9'!$B$9:$GA$108,130,0)))</f>
        <v>0</v>
      </c>
      <c r="I3111" s="1237" t="s">
        <v>95</v>
      </c>
      <c r="J3111" s="1221"/>
      <c r="K3111" s="1221"/>
      <c r="L3111" s="1221"/>
      <c r="M3111" s="1221"/>
      <c r="N3111" s="1221"/>
      <c r="O3111" s="1222"/>
    </row>
    <row r="3112" spans="1:15" s="489" customFormat="1" ht="28.5" customHeight="1" thickBot="1">
      <c r="A3112" s="1084"/>
      <c r="B3112" s="488" t="s">
        <v>79</v>
      </c>
      <c r="C3112" s="1238" t="str">
        <f>'Class-9'!$EB$3</f>
        <v>H &amp; C RAJ</v>
      </c>
      <c r="D3112" s="1239"/>
      <c r="E3112" s="1239"/>
      <c r="F3112" s="1251" t="str">
        <f>IF($J3085="TC",0,IF($J3085="Nso",0,VLOOKUP($A3082,'Class-9'!$B$9:$GZ$108,186,0)))</f>
        <v>0/200</v>
      </c>
      <c r="G3112" s="1252"/>
      <c r="H3112" s="492">
        <f>IF($J3085="TC",0,IF($J3085="Nso",0,VLOOKUP($A3082,'Class-9'!$B$9:$GAZ$108,142,0)))</f>
        <v>0</v>
      </c>
      <c r="I3112" s="1237" t="s">
        <v>74</v>
      </c>
      <c r="J3112" s="1221"/>
      <c r="K3112" s="1221"/>
      <c r="L3112" s="1221"/>
      <c r="M3112" s="1221"/>
      <c r="N3112" s="1221"/>
      <c r="O3112" s="1222"/>
    </row>
    <row r="3113" spans="1:15" ht="28.5" customHeight="1">
      <c r="A3113" s="1084"/>
      <c r="B3113" s="49" t="s">
        <v>79</v>
      </c>
      <c r="C3113" s="1209" t="s">
        <v>205</v>
      </c>
      <c r="D3113" s="1210"/>
      <c r="E3113" s="1211"/>
      <c r="F3113" s="1253" t="s">
        <v>206</v>
      </c>
      <c r="G3113" s="1254"/>
      <c r="H3113" s="500" t="s">
        <v>34</v>
      </c>
      <c r="I3113" s="1220" t="s">
        <v>75</v>
      </c>
      <c r="J3113" s="1221"/>
      <c r="K3113" s="1221"/>
      <c r="L3113" s="1221"/>
      <c r="M3113" s="1221"/>
      <c r="N3113" s="1221"/>
      <c r="O3113" s="1222"/>
    </row>
    <row r="3114" spans="1:15" ht="28.5" customHeight="1">
      <c r="A3114" s="1084"/>
      <c r="B3114" s="49" t="s">
        <v>79</v>
      </c>
      <c r="C3114" s="1212"/>
      <c r="D3114" s="1213"/>
      <c r="E3114" s="1214"/>
      <c r="F3114" s="1246" t="s">
        <v>207</v>
      </c>
      <c r="G3114" s="1247"/>
      <c r="H3114" s="501" t="s">
        <v>204</v>
      </c>
      <c r="I3114" s="1225" t="s">
        <v>76</v>
      </c>
      <c r="J3114" s="1226"/>
      <c r="K3114" s="1226"/>
      <c r="L3114" s="1226"/>
      <c r="M3114" s="1226"/>
      <c r="N3114" s="1226"/>
      <c r="O3114" s="1227"/>
    </row>
    <row r="3115" spans="1:15" ht="28.5" customHeight="1">
      <c r="A3115" s="1084"/>
      <c r="B3115" s="49" t="s">
        <v>79</v>
      </c>
      <c r="C3115" s="1212"/>
      <c r="D3115" s="1213"/>
      <c r="E3115" s="1214"/>
      <c r="F3115" s="1246" t="s">
        <v>211</v>
      </c>
      <c r="G3115" s="1247"/>
      <c r="H3115" s="501" t="s">
        <v>69</v>
      </c>
      <c r="I3115" s="1228"/>
      <c r="J3115" s="1229"/>
      <c r="K3115" s="1229"/>
      <c r="L3115" s="1229"/>
      <c r="M3115" s="1229"/>
      <c r="N3115" s="1229"/>
      <c r="O3115" s="1230"/>
    </row>
    <row r="3116" spans="1:15" ht="28.5" customHeight="1">
      <c r="A3116" s="1084"/>
      <c r="B3116" s="49" t="s">
        <v>79</v>
      </c>
      <c r="C3116" s="1212"/>
      <c r="D3116" s="1213"/>
      <c r="E3116" s="1214"/>
      <c r="F3116" s="1246" t="s">
        <v>212</v>
      </c>
      <c r="G3116" s="1247"/>
      <c r="H3116" s="501" t="s">
        <v>70</v>
      </c>
      <c r="I3116" s="1228"/>
      <c r="J3116" s="1229"/>
      <c r="K3116" s="1229"/>
      <c r="L3116" s="1229"/>
      <c r="M3116" s="1229"/>
      <c r="N3116" s="1229"/>
      <c r="O3116" s="1230"/>
    </row>
    <row r="3117" spans="1:15" ht="28.5" customHeight="1">
      <c r="A3117" s="1084"/>
      <c r="B3117" s="49" t="s">
        <v>79</v>
      </c>
      <c r="C3117" s="1212"/>
      <c r="D3117" s="1213"/>
      <c r="E3117" s="1214"/>
      <c r="F3117" s="1246" t="s">
        <v>125</v>
      </c>
      <c r="G3117" s="1247"/>
      <c r="H3117" s="501" t="s">
        <v>72</v>
      </c>
      <c r="I3117" s="1231" t="s">
        <v>96</v>
      </c>
      <c r="J3117" s="1232"/>
      <c r="K3117" s="1232"/>
      <c r="L3117" s="1232"/>
      <c r="M3117" s="1232"/>
      <c r="N3117" s="1232"/>
      <c r="O3117" s="1233"/>
    </row>
    <row r="3118" spans="1:15" ht="28.5" customHeight="1" thickBot="1">
      <c r="A3118" s="1084"/>
      <c r="B3118" s="62" t="s">
        <v>79</v>
      </c>
      <c r="C3118" s="1215"/>
      <c r="D3118" s="1216"/>
      <c r="E3118" s="1217"/>
      <c r="F3118" s="1248" t="s">
        <v>208</v>
      </c>
      <c r="G3118" s="1249"/>
      <c r="H3118" s="502" t="s">
        <v>71</v>
      </c>
      <c r="I3118" s="1234"/>
      <c r="J3118" s="1235"/>
      <c r="K3118" s="1235"/>
      <c r="L3118" s="1235"/>
      <c r="M3118" s="1235"/>
      <c r="N3118" s="1235"/>
      <c r="O3118" s="1236"/>
    </row>
    <row r="3119" spans="1:15" ht="117.75" customHeight="1" thickTop="1">
      <c r="A3119" s="1250"/>
      <c r="B3119" s="1250"/>
      <c r="C3119" s="1250"/>
      <c r="D3119" s="1250"/>
      <c r="E3119" s="1250"/>
      <c r="F3119" s="1250"/>
      <c r="G3119" s="1250"/>
      <c r="H3119" s="1250"/>
      <c r="I3119" s="1250"/>
      <c r="J3119" s="1250"/>
      <c r="K3119" s="1250"/>
      <c r="L3119" s="1250"/>
      <c r="M3119" s="1250"/>
      <c r="N3119" s="1250"/>
      <c r="O3119" s="1250"/>
    </row>
    <row r="3120" spans="1:15">
      <c r="B3120" s="505"/>
      <c r="C3120" s="506"/>
      <c r="D3120" s="506"/>
      <c r="E3120" s="506"/>
      <c r="F3120" s="506"/>
      <c r="G3120" s="506"/>
      <c r="H3120" s="506"/>
      <c r="I3120" s="506"/>
      <c r="J3120" s="506"/>
      <c r="K3120" s="506"/>
      <c r="L3120" s="506"/>
      <c r="M3120" s="506"/>
      <c r="N3120" s="506"/>
      <c r="O3120" s="506"/>
    </row>
    <row r="3121" spans="1:16" ht="24.75" customHeight="1" thickBot="1">
      <c r="A3121" s="504">
        <f>A3082+1</f>
        <v>81</v>
      </c>
      <c r="B3121" s="1083" t="s">
        <v>56</v>
      </c>
      <c r="C3121" s="1083"/>
      <c r="D3121" s="1083"/>
      <c r="E3121" s="1083"/>
      <c r="F3121" s="1083"/>
      <c r="G3121" s="1083"/>
      <c r="H3121" s="1083"/>
      <c r="I3121" s="1083"/>
      <c r="J3121" s="1083"/>
      <c r="K3121" s="1083"/>
      <c r="L3121" s="1083"/>
      <c r="M3121" s="1083"/>
      <c r="N3121" s="1083"/>
      <c r="O3121" s="1083"/>
    </row>
    <row r="3122" spans="1:16" ht="68.25" customHeight="1" thickTop="1">
      <c r="A3122" s="1084"/>
      <c r="B3122" s="1085"/>
      <c r="C3122" s="1086"/>
      <c r="D3122" s="1089" t="str">
        <f>Master!$E$8</f>
        <v>Govt. Sr. Secondary School Raimalwada</v>
      </c>
      <c r="E3122" s="1090"/>
      <c r="F3122" s="1090"/>
      <c r="G3122" s="1090"/>
      <c r="H3122" s="1090"/>
      <c r="I3122" s="1090"/>
      <c r="J3122" s="1090"/>
      <c r="K3122" s="1090"/>
      <c r="L3122" s="1090"/>
      <c r="M3122" s="1090"/>
      <c r="N3122" s="1090"/>
      <c r="O3122" s="1091"/>
    </row>
    <row r="3123" spans="1:16" ht="36" customHeight="1" thickBot="1">
      <c r="A3123" s="1084"/>
      <c r="B3123" s="1087"/>
      <c r="C3123" s="1088"/>
      <c r="D3123" s="1092" t="str">
        <f>Master!$E$11</f>
        <v>P.S.-Bapini (Jodhpur)</v>
      </c>
      <c r="E3123" s="1093"/>
      <c r="F3123" s="1093"/>
      <c r="G3123" s="1093"/>
      <c r="H3123" s="1093"/>
      <c r="I3123" s="1093"/>
      <c r="J3123" s="1093"/>
      <c r="K3123" s="1093"/>
      <c r="L3123" s="1093"/>
      <c r="M3123" s="1093"/>
      <c r="N3123" s="1093"/>
      <c r="O3123" s="1094"/>
    </row>
    <row r="3124" spans="1:16" ht="36" customHeight="1">
      <c r="A3124" s="1084"/>
      <c r="B3124" s="352"/>
      <c r="C3124" s="1095" t="s">
        <v>188</v>
      </c>
      <c r="D3124" s="1096"/>
      <c r="E3124" s="1096"/>
      <c r="F3124" s="1096"/>
      <c r="G3124" s="1097"/>
      <c r="H3124" s="1104" t="s">
        <v>161</v>
      </c>
      <c r="I3124" s="1104"/>
      <c r="J3124" s="1107">
        <f>VLOOKUP($A3121,'Class-9'!$B$9:$K$108,6)</f>
        <v>0</v>
      </c>
      <c r="K3124" s="1108"/>
      <c r="L3124" s="1113" t="s">
        <v>77</v>
      </c>
      <c r="M3124" s="1114"/>
      <c r="N3124" s="1115" t="str">
        <f>Master!$E$14</f>
        <v>08151106901</v>
      </c>
      <c r="O3124" s="1116"/>
    </row>
    <row r="3125" spans="1:16" ht="36" customHeight="1">
      <c r="A3125" s="1084"/>
      <c r="B3125" s="47"/>
      <c r="C3125" s="1098"/>
      <c r="D3125" s="1099"/>
      <c r="E3125" s="1099"/>
      <c r="F3125" s="1099"/>
      <c r="G3125" s="1100"/>
      <c r="H3125" s="1105"/>
      <c r="I3125" s="1105"/>
      <c r="J3125" s="1109"/>
      <c r="K3125" s="1110"/>
      <c r="L3125" s="1071" t="s">
        <v>73</v>
      </c>
      <c r="M3125" s="1072"/>
      <c r="N3125" s="1072"/>
      <c r="O3125" s="1073"/>
      <c r="P3125" s="165" t="s">
        <v>196</v>
      </c>
    </row>
    <row r="3126" spans="1:16" ht="36" customHeight="1" thickBot="1">
      <c r="A3126" s="1084"/>
      <c r="B3126" s="47"/>
      <c r="C3126" s="1101"/>
      <c r="D3126" s="1102"/>
      <c r="E3126" s="1102"/>
      <c r="F3126" s="1102"/>
      <c r="G3126" s="1103"/>
      <c r="H3126" s="1106"/>
      <c r="I3126" s="1106"/>
      <c r="J3126" s="1111"/>
      <c r="K3126" s="1112"/>
      <c r="L3126" s="1074" t="s">
        <v>57</v>
      </c>
      <c r="M3126" s="1075"/>
      <c r="N3126" s="1076" t="str">
        <f>Master!$E$6</f>
        <v>2021-22</v>
      </c>
      <c r="O3126" s="1077"/>
    </row>
    <row r="3127" spans="1:16" ht="42.75" customHeight="1">
      <c r="A3127" s="1084"/>
      <c r="B3127" s="49" t="s">
        <v>79</v>
      </c>
      <c r="C3127" s="1255" t="s">
        <v>22</v>
      </c>
      <c r="D3127" s="1256"/>
      <c r="E3127" s="1256"/>
      <c r="F3127" s="1257"/>
      <c r="G3127" s="485" t="s">
        <v>186</v>
      </c>
      <c r="H3127" s="1258">
        <f>VLOOKUP($A3121,'Class-9'!$B$9:$EX$108,4,0)</f>
        <v>0</v>
      </c>
      <c r="I3127" s="1258"/>
      <c r="J3127" s="1258"/>
      <c r="K3127" s="1258"/>
      <c r="L3127" s="1258"/>
      <c r="M3127" s="1258"/>
      <c r="N3127" s="1258"/>
      <c r="O3127" s="1259"/>
    </row>
    <row r="3128" spans="1:16" ht="42.75" customHeight="1">
      <c r="A3128" s="1084"/>
      <c r="B3128" s="49" t="s">
        <v>79</v>
      </c>
      <c r="C3128" s="1260" t="s">
        <v>24</v>
      </c>
      <c r="D3128" s="1261"/>
      <c r="E3128" s="1261"/>
      <c r="F3128" s="1262"/>
      <c r="G3128" s="486" t="s">
        <v>186</v>
      </c>
      <c r="H3128" s="1265">
        <f>VLOOKUP($A3121,'Class-9'!$B$9:$EX$108,7,0)</f>
        <v>0</v>
      </c>
      <c r="I3128" s="1265"/>
      <c r="J3128" s="1265"/>
      <c r="K3128" s="1265"/>
      <c r="L3128" s="1265"/>
      <c r="M3128" s="1265"/>
      <c r="N3128" s="1265"/>
      <c r="O3128" s="1266"/>
    </row>
    <row r="3129" spans="1:16" ht="42.75" customHeight="1">
      <c r="A3129" s="1084"/>
      <c r="B3129" s="49" t="s">
        <v>79</v>
      </c>
      <c r="C3129" s="1260" t="s">
        <v>25</v>
      </c>
      <c r="D3129" s="1261"/>
      <c r="E3129" s="1261"/>
      <c r="F3129" s="1262"/>
      <c r="G3129" s="486" t="s">
        <v>186</v>
      </c>
      <c r="H3129" s="1265">
        <f>VLOOKUP($A3121,'Class-9'!$B$9:$EX$108,8,0)</f>
        <v>0</v>
      </c>
      <c r="I3129" s="1265"/>
      <c r="J3129" s="1265"/>
      <c r="K3129" s="1265"/>
      <c r="L3129" s="1265"/>
      <c r="M3129" s="1265"/>
      <c r="N3129" s="1265"/>
      <c r="O3129" s="1266"/>
    </row>
    <row r="3130" spans="1:16" ht="42.75" customHeight="1">
      <c r="A3130" s="1084"/>
      <c r="B3130" s="49" t="s">
        <v>79</v>
      </c>
      <c r="C3130" s="1260" t="s">
        <v>58</v>
      </c>
      <c r="D3130" s="1261"/>
      <c r="E3130" s="1261"/>
      <c r="F3130" s="1262"/>
      <c r="G3130" s="486" t="s">
        <v>186</v>
      </c>
      <c r="H3130" s="1265">
        <f>VLOOKUP($A3121,'Class-9'!$B$9:$EX$108,9,0)</f>
        <v>0</v>
      </c>
      <c r="I3130" s="1265"/>
      <c r="J3130" s="1265"/>
      <c r="K3130" s="1265"/>
      <c r="L3130" s="1265"/>
      <c r="M3130" s="1265"/>
      <c r="N3130" s="1265"/>
      <c r="O3130" s="1266"/>
    </row>
    <row r="3131" spans="1:16" ht="42.75" customHeight="1">
      <c r="A3131" s="1084"/>
      <c r="B3131" s="49" t="s">
        <v>79</v>
      </c>
      <c r="C3131" s="1260" t="s">
        <v>59</v>
      </c>
      <c r="D3131" s="1261"/>
      <c r="E3131" s="1261"/>
      <c r="F3131" s="1262"/>
      <c r="G3131" s="486" t="s">
        <v>186</v>
      </c>
      <c r="H3131" s="1281" t="str">
        <f>CONCATENATE('Class-9'!$G$4,'Class-9'!$J$4)</f>
        <v>9(A)</v>
      </c>
      <c r="I3131" s="1265"/>
      <c r="J3131" s="1265"/>
      <c r="K3131" s="1265"/>
      <c r="L3131" s="1265"/>
      <c r="M3131" s="1265"/>
      <c r="N3131" s="1265"/>
      <c r="O3131" s="1266"/>
    </row>
    <row r="3132" spans="1:16" ht="42.75" customHeight="1" thickBot="1">
      <c r="A3132" s="1084"/>
      <c r="B3132" s="49" t="s">
        <v>79</v>
      </c>
      <c r="C3132" s="1282" t="s">
        <v>27</v>
      </c>
      <c r="D3132" s="1283"/>
      <c r="E3132" s="1283"/>
      <c r="F3132" s="1284"/>
      <c r="G3132" s="487" t="s">
        <v>186</v>
      </c>
      <c r="H3132" s="1285">
        <f>VLOOKUP($A3121,'Class-9'!$B$9:$EX$108,10,0)</f>
        <v>0</v>
      </c>
      <c r="I3132" s="1285"/>
      <c r="J3132" s="1285"/>
      <c r="K3132" s="1285"/>
      <c r="L3132" s="1285"/>
      <c r="M3132" s="1285"/>
      <c r="N3132" s="1285"/>
      <c r="O3132" s="1286"/>
    </row>
    <row r="3133" spans="1:16" ht="42.75" customHeight="1">
      <c r="A3133" s="1084"/>
      <c r="B3133" s="60" t="s">
        <v>79</v>
      </c>
      <c r="C3133" s="1287" t="s">
        <v>60</v>
      </c>
      <c r="D3133" s="1288"/>
      <c r="E3133" s="1267" t="s">
        <v>83</v>
      </c>
      <c r="F3133" s="1267" t="s">
        <v>84</v>
      </c>
      <c r="G3133" s="1274" t="s">
        <v>33</v>
      </c>
      <c r="H3133" s="1276" t="s">
        <v>61</v>
      </c>
      <c r="I3133" s="1276"/>
      <c r="J3133" s="1277"/>
      <c r="K3133" s="1278" t="s">
        <v>100</v>
      </c>
      <c r="L3133" s="1279"/>
      <c r="M3133" s="1280"/>
      <c r="N3133" s="1267" t="s">
        <v>91</v>
      </c>
      <c r="O3133" s="1269" t="s">
        <v>209</v>
      </c>
    </row>
    <row r="3134" spans="1:16" ht="42.75" customHeight="1">
      <c r="A3134" s="1084"/>
      <c r="B3134" s="60"/>
      <c r="C3134" s="1289"/>
      <c r="D3134" s="1290"/>
      <c r="E3134" s="1268"/>
      <c r="F3134" s="1268"/>
      <c r="G3134" s="1275"/>
      <c r="H3134" s="479" t="s">
        <v>32</v>
      </c>
      <c r="I3134" s="480" t="s">
        <v>199</v>
      </c>
      <c r="J3134" s="481" t="s">
        <v>33</v>
      </c>
      <c r="K3134" s="479" t="s">
        <v>32</v>
      </c>
      <c r="L3134" s="480" t="s">
        <v>199</v>
      </c>
      <c r="M3134" s="481" t="s">
        <v>33</v>
      </c>
      <c r="N3134" s="1268"/>
      <c r="O3134" s="1270"/>
    </row>
    <row r="3135" spans="1:16" ht="42.75" customHeight="1" thickBot="1">
      <c r="A3135" s="1084"/>
      <c r="B3135" s="60" t="s">
        <v>79</v>
      </c>
      <c r="C3135" s="1272" t="s">
        <v>62</v>
      </c>
      <c r="D3135" s="1273"/>
      <c r="E3135" s="346">
        <f>'Class-9'!$L$7</f>
        <v>20</v>
      </c>
      <c r="F3135" s="346">
        <f>'Class-9'!$M$7</f>
        <v>20</v>
      </c>
      <c r="G3135" s="348">
        <f>SUM(E3135:F3135)</f>
        <v>40</v>
      </c>
      <c r="H3135" s="346">
        <f>'Class-9'!$O$7</f>
        <v>48</v>
      </c>
      <c r="I3135" s="346">
        <f>'Class-9'!$P$7</f>
        <v>12</v>
      </c>
      <c r="J3135" s="348">
        <f>SUM(H3135:I3135)</f>
        <v>60</v>
      </c>
      <c r="K3135" s="346">
        <f>'Class-9'!$R$7</f>
        <v>80</v>
      </c>
      <c r="L3135" s="346">
        <f>'Class-9'!$S$7</f>
        <v>20</v>
      </c>
      <c r="M3135" s="348">
        <f>SUM(K3135:L3135)</f>
        <v>100</v>
      </c>
      <c r="N3135" s="191">
        <f>SUM(G3135,J3135,M3135)</f>
        <v>200</v>
      </c>
      <c r="O3135" s="1271"/>
    </row>
    <row r="3136" spans="1:16" ht="42.75" customHeight="1">
      <c r="A3136" s="1084"/>
      <c r="B3136" s="60" t="s">
        <v>79</v>
      </c>
      <c r="C3136" s="1141" t="str">
        <f>'Class-9'!$L$3</f>
        <v>HINDI</v>
      </c>
      <c r="D3136" s="1142"/>
      <c r="E3136" s="493">
        <f>IF($J3124="TC",0,IF($J3124="Nso",0,VLOOKUP($A3121,'Class-9'!$B$9:$EX$108,11,0)))</f>
        <v>0</v>
      </c>
      <c r="F3136" s="493">
        <f>IF($J3124="TC",0,IF($J3124="Nso",0,VLOOKUP($A3121,'Class-9'!$B$9:$EX$108,12,0)))</f>
        <v>0</v>
      </c>
      <c r="G3136" s="494">
        <f>E3136+F3136</f>
        <v>0</v>
      </c>
      <c r="H3136" s="493">
        <f>IF($J3124="TC",0,IF($J3124="Nso",0,VLOOKUP($A3121,'Class-9'!$B$9:$EX$108,14,0)))</f>
        <v>0</v>
      </c>
      <c r="I3136" s="493">
        <f>IF($J3124="TC",0,IF($J3124="Nso",0,VLOOKUP($A3121,'Class-9'!$B$9:$EX$108,15,0)))</f>
        <v>0</v>
      </c>
      <c r="J3136" s="494">
        <f>H3136+I3136</f>
        <v>0</v>
      </c>
      <c r="K3136" s="493">
        <f>IF($J3124="TC",0,IF($J3124="Nso",0,VLOOKUP($A3121,'Class-9'!$B$9:$EX$108,17,0)))</f>
        <v>0</v>
      </c>
      <c r="L3136" s="493">
        <f>IF($J3124="Nso",0,VLOOKUP($A3121,'Class-9'!$B$9:$EX$108,18,0))</f>
        <v>0</v>
      </c>
      <c r="M3136" s="494">
        <f>K3136+L3136</f>
        <v>0</v>
      </c>
      <c r="N3136" s="493">
        <f>G3136+J3136+M3136</f>
        <v>0</v>
      </c>
      <c r="O3136" s="495" t="str">
        <f>IF($J3124="TC",0,IF($J3124="Nso",0,VLOOKUP($A3121,'Class-9'!$B$9:$EX$108,24,0)))</f>
        <v/>
      </c>
    </row>
    <row r="3137" spans="1:15" ht="42.75" customHeight="1">
      <c r="A3137" s="1084"/>
      <c r="B3137" s="60" t="s">
        <v>79</v>
      </c>
      <c r="C3137" s="1143" t="str">
        <f>'Class-9'!$Z$3</f>
        <v>ENGLISH</v>
      </c>
      <c r="D3137" s="1144"/>
      <c r="E3137" s="493">
        <f>IF($J3124="TC",0,IF($J3124="Nso",0,VLOOKUP($A3121,'Class-9'!$B$9:$EX$108,25,0)))</f>
        <v>0</v>
      </c>
      <c r="F3137" s="493">
        <f>IF($J3124="TC",0,IF($J3124="Nso",0,VLOOKUP($A3121,'Class-9'!$B$9:$EX$108,26,0)))</f>
        <v>0</v>
      </c>
      <c r="G3137" s="496">
        <f t="shared" ref="G3137:G3141" si="320">E3137+F3137</f>
        <v>0</v>
      </c>
      <c r="H3137" s="497">
        <f>IF($J3124="TC",0,IF($J3124="Nso",0,VLOOKUP($A3121,'Class-9'!$B$9:$EX$108,28,0)))</f>
        <v>0</v>
      </c>
      <c r="I3137" s="493">
        <f>IF($J3124="TC",0,IF($J3124="Nso",0,VLOOKUP($A3121,'Class-9'!$B$9:$EX$108,29,0)))</f>
        <v>0</v>
      </c>
      <c r="J3137" s="496">
        <f t="shared" ref="J3137:J3141" si="321">H3137+I3137</f>
        <v>0</v>
      </c>
      <c r="K3137" s="493">
        <f>IF($J3124="TC",0,IF($J3124="Nso",0,VLOOKUP($A3121,'Class-9'!$B$9:$EX$108,31,0)))</f>
        <v>0</v>
      </c>
      <c r="L3137" s="493">
        <f>IF($J3124="Nso",0,VLOOKUP($A3121,'Class-9'!$B$9:$EX$108,32,0))</f>
        <v>0</v>
      </c>
      <c r="M3137" s="496">
        <f t="shared" ref="M3137:M3141" si="322">K3137+L3137</f>
        <v>0</v>
      </c>
      <c r="N3137" s="493">
        <f t="shared" ref="N3137:N3141" si="323">G3137+J3137+M3137</f>
        <v>0</v>
      </c>
      <c r="O3137" s="495" t="str">
        <f>IF($J3124="TC",0,IF($J3124="Nso",0,VLOOKUP($A3121,'Class-9'!$B$9:$EX$108,38,0)))</f>
        <v/>
      </c>
    </row>
    <row r="3138" spans="1:15" ht="42.75" customHeight="1">
      <c r="A3138" s="1084"/>
      <c r="B3138" s="60" t="s">
        <v>79</v>
      </c>
      <c r="C3138" s="1143" t="str">
        <f>'Class-9'!$AN$3</f>
        <v>SANSKRIT</v>
      </c>
      <c r="D3138" s="1144"/>
      <c r="E3138" s="493">
        <f>IF($J3124="TC",0,IF($J3124="Nso",0,VLOOKUP($A3121,'Class-9'!$B$9:$EX$108,39,0)))</f>
        <v>0</v>
      </c>
      <c r="F3138" s="493">
        <f>IF($J3124="TC",0,IF($J3124="TC",0,IF($J3124="Nso",0,VLOOKUP($A3121,'Class-9'!$B$9:$EX$108,40,0))))</f>
        <v>0</v>
      </c>
      <c r="G3138" s="496">
        <f t="shared" si="320"/>
        <v>0</v>
      </c>
      <c r="H3138" s="497">
        <f>IF($J3124="TC",0,IF($J3124="Nso",0,VLOOKUP($A3121,'Class-9'!$B$9:$EX$108,42,0)))</f>
        <v>0</v>
      </c>
      <c r="I3138" s="493">
        <f>IF($J3124="TC",0,IF($J3124="Nso",0,VLOOKUP($A3121,'Class-9'!$B$9:$EX$108,43,0)))</f>
        <v>0</v>
      </c>
      <c r="J3138" s="496">
        <f t="shared" si="321"/>
        <v>0</v>
      </c>
      <c r="K3138" s="493">
        <f>IF($J3124="TC",0,IF($J3124="Nso",0,VLOOKUP($A3121,'Class-9'!$B$9:$EX$108,45,0)))</f>
        <v>0</v>
      </c>
      <c r="L3138" s="493">
        <f>IF($J3124="Nso",0,VLOOKUP($A3121,'Class-9'!$B$9:$EX$108,46,0))</f>
        <v>0</v>
      </c>
      <c r="M3138" s="496">
        <f t="shared" si="322"/>
        <v>0</v>
      </c>
      <c r="N3138" s="493">
        <f t="shared" si="323"/>
        <v>0</v>
      </c>
      <c r="O3138" s="495" t="str">
        <f>IF($J3124="TC",0,IF($J3124="Nso",0,VLOOKUP($A3121,'Class-9'!$B$9:$EX$108,52,0)))</f>
        <v/>
      </c>
    </row>
    <row r="3139" spans="1:15" ht="42.75" customHeight="1">
      <c r="A3139" s="1084"/>
      <c r="B3139" s="60" t="s">
        <v>79</v>
      </c>
      <c r="C3139" s="1143" t="str">
        <f>'Class-9'!$BB$3</f>
        <v>SCIENCE</v>
      </c>
      <c r="D3139" s="1144"/>
      <c r="E3139" s="493">
        <f>IF($J3124="TC",0,IF($J3124="Nso",0,VLOOKUP($A3121,'Class-9'!$B$9:$EX$108,53,0)))</f>
        <v>0</v>
      </c>
      <c r="F3139" s="493">
        <f>IF($J3124="TC",0,IF($J3124="Nso",0,VLOOKUP($A3121,'Class-9'!$B$9:$EX$108,54,0)))</f>
        <v>0</v>
      </c>
      <c r="G3139" s="496">
        <f t="shared" si="320"/>
        <v>0</v>
      </c>
      <c r="H3139" s="497">
        <f>IF($J3124="TC",0,IF($J3124="Nso",0,VLOOKUP($A3121,'Class-9'!$B$9:$EX$108,56,0)))</f>
        <v>0</v>
      </c>
      <c r="I3139" s="493">
        <f>IF($J3124="TC",0,IF($J3124="Nso",0,VLOOKUP($A3121,'Class-9'!$B$9:$EX$108,57,0)))</f>
        <v>0</v>
      </c>
      <c r="J3139" s="496">
        <f t="shared" si="321"/>
        <v>0</v>
      </c>
      <c r="K3139" s="493">
        <f>IF($J3124="TC",0,IF($J3124="Nso",0,VLOOKUP($A3121,'Class-9'!$B$9:$EX$108,59,0)))</f>
        <v>0</v>
      </c>
      <c r="L3139" s="493">
        <f>IF($J3124="Nso",0,VLOOKUP($A3121,'Class-9'!$B$9:$EX$108,60,0))</f>
        <v>0</v>
      </c>
      <c r="M3139" s="496">
        <f t="shared" si="322"/>
        <v>0</v>
      </c>
      <c r="N3139" s="493">
        <f t="shared" si="323"/>
        <v>0</v>
      </c>
      <c r="O3139" s="495" t="str">
        <f>IF($J3124="TC",0,IF($J3124="Nso",0,VLOOKUP($A3121,'Class-9'!$B$9:$EX$108,66,0)))</f>
        <v/>
      </c>
    </row>
    <row r="3140" spans="1:15" ht="42.75" customHeight="1">
      <c r="A3140" s="1084"/>
      <c r="B3140" s="60" t="s">
        <v>79</v>
      </c>
      <c r="C3140" s="1143" t="str">
        <f>'Class-9'!$BP$3</f>
        <v>MATHEMATICS</v>
      </c>
      <c r="D3140" s="1144"/>
      <c r="E3140" s="493">
        <f>IF($J3124="TC",0,IF($J3124="Nso",0,VLOOKUP($A3121,'Class-9'!$B$9:$EX$108,67,0)))</f>
        <v>0</v>
      </c>
      <c r="F3140" s="493">
        <f>IF($J3124="TC",0,IF($J3124="Nso",0,VLOOKUP($A3121,'Class-9'!$B$9:$EX$108,68,0)))</f>
        <v>0</v>
      </c>
      <c r="G3140" s="496">
        <f t="shared" si="320"/>
        <v>0</v>
      </c>
      <c r="H3140" s="497">
        <f>IF($J3124="TC",0,IF($J3124="Nso",0,VLOOKUP($A3121,'Class-9'!$B$9:$EX$108,70,0)))</f>
        <v>0</v>
      </c>
      <c r="I3140" s="493">
        <f>IF($J3124="TC",0,IF($J3124="Nso",0,VLOOKUP($A3121,'Class-9'!$B$9:$EX$108,71,0)))</f>
        <v>0</v>
      </c>
      <c r="J3140" s="496">
        <f t="shared" si="321"/>
        <v>0</v>
      </c>
      <c r="K3140" s="493">
        <f>IF($J3124="TC",0,IF($J3124="Nso",0,VLOOKUP($A3121,'Class-9'!$B$9:$EX$108,73,0)))</f>
        <v>0</v>
      </c>
      <c r="L3140" s="493">
        <f>IF($J3124="Nso",0,VLOOKUP($A3121,'Class-9'!$B$9:$EX$108,74,0))</f>
        <v>0</v>
      </c>
      <c r="M3140" s="496">
        <f t="shared" si="322"/>
        <v>0</v>
      </c>
      <c r="N3140" s="493">
        <f t="shared" si="323"/>
        <v>0</v>
      </c>
      <c r="O3140" s="495" t="str">
        <f>IF($J3124="TC",0,IF($J3124="Nso",0,VLOOKUP($A3121,'Class-9'!$B$9:$EX$108,80,0)))</f>
        <v/>
      </c>
    </row>
    <row r="3141" spans="1:15" ht="42.75" customHeight="1" thickBot="1">
      <c r="A3141" s="1084"/>
      <c r="B3141" s="60" t="s">
        <v>79</v>
      </c>
      <c r="C3141" s="1117" t="str">
        <f>'Class-9'!$CD$3</f>
        <v>SOCIAL SCIENCE</v>
      </c>
      <c r="D3141" s="1118"/>
      <c r="E3141" s="493">
        <f>IF($J3124="TC",0,IF($J3124="Nso",0,VLOOKUP($A3121,'Class-9'!$B$9:$EX$108,81,0)))</f>
        <v>0</v>
      </c>
      <c r="F3141" s="493">
        <f>IF($J3124="TC",0,IF($J3124="Nso",0,VLOOKUP($A3121,'Class-9'!$B$9:$EX$108,82,0)))</f>
        <v>0</v>
      </c>
      <c r="G3141" s="498">
        <f t="shared" si="320"/>
        <v>0</v>
      </c>
      <c r="H3141" s="499">
        <f>IF($J3124="TC",0,IF($J3124="Nso",0,VLOOKUP($A3121,'Class-9'!$B$9:$EX$108,84,0)))</f>
        <v>0</v>
      </c>
      <c r="I3141" s="493">
        <f>IF($J3124="TC",0,IF($J3124="Nso",0,VLOOKUP($A3121,'Class-9'!$B$9:$EX$108,85,0)))</f>
        <v>0</v>
      </c>
      <c r="J3141" s="498">
        <f t="shared" si="321"/>
        <v>0</v>
      </c>
      <c r="K3141" s="493">
        <f>IF($J3124="TC",0,IF($J3124="Nso",0,VLOOKUP($A3121,'Class-9'!$B$9:$EX$108,87,0)))</f>
        <v>0</v>
      </c>
      <c r="L3141" s="493">
        <f>IF($J3124="Nso",0,VLOOKUP($A3121,'Class-9'!$B$9:$EX$108,88,0))</f>
        <v>0</v>
      </c>
      <c r="M3141" s="498">
        <f t="shared" si="322"/>
        <v>0</v>
      </c>
      <c r="N3141" s="493">
        <f t="shared" si="323"/>
        <v>0</v>
      </c>
      <c r="O3141" s="495" t="str">
        <f>IF($J3124="TC",0,IF($J3124="Nso",0,VLOOKUP($A3121,'Class-9'!$B$9:$EX$108,94,0)))</f>
        <v/>
      </c>
    </row>
    <row r="3142" spans="1:15" ht="36" customHeight="1">
      <c r="A3142" s="1084"/>
      <c r="B3142" s="60" t="s">
        <v>79</v>
      </c>
      <c r="C3142" s="1119" t="s">
        <v>92</v>
      </c>
      <c r="D3142" s="1120"/>
      <c r="E3142" s="1121"/>
      <c r="F3142" s="1125" t="s">
        <v>93</v>
      </c>
      <c r="G3142" s="1126"/>
      <c r="H3142" s="1127" t="s">
        <v>94</v>
      </c>
      <c r="I3142" s="1128"/>
      <c r="J3142" s="1129" t="s">
        <v>47</v>
      </c>
      <c r="K3142" s="1130"/>
      <c r="L3142" s="350" t="s">
        <v>114</v>
      </c>
      <c r="M3142" s="1131" t="s">
        <v>45</v>
      </c>
      <c r="N3142" s="1132"/>
      <c r="O3142" s="61" t="s">
        <v>49</v>
      </c>
    </row>
    <row r="3143" spans="1:15" ht="36" customHeight="1" thickBot="1">
      <c r="A3143" s="1084"/>
      <c r="B3143" s="60" t="s">
        <v>79</v>
      </c>
      <c r="C3143" s="1122"/>
      <c r="D3143" s="1123"/>
      <c r="E3143" s="1124"/>
      <c r="F3143" s="1133">
        <f>IF($J3124="TC",0,IF($J3124="Nso",0,VLOOKUP($A3121,'Class-9'!$B$9:$EX$108,146,0)))</f>
        <v>0</v>
      </c>
      <c r="G3143" s="1134"/>
      <c r="H3143" s="1133">
        <f>IF($J3124="TC",0,IF($J3124="Nso",0,VLOOKUP($A3121,'Class-9'!$B$9:$EX$108,147,0)))</f>
        <v>0</v>
      </c>
      <c r="I3143" s="1134"/>
      <c r="J3143" s="1135">
        <f>IF($J3124="TC",0,IF($J3124="Nso",0,VLOOKUP($A3121,'Class-9'!$B$9:$EX$108,148,0)))</f>
        <v>0</v>
      </c>
      <c r="K3143" s="1136"/>
      <c r="L3143" s="349" t="str">
        <f>IF($J3124="TC",0,IF($J3124="Nso",0,VLOOKUP($A3121,'Class-9'!$B$9:$EX$108,149,0)))</f>
        <v/>
      </c>
      <c r="M3143" s="1137" t="str">
        <f>IF($J3124="TC","TC",IF($J3124="Nso","NSO",VLOOKUP($A3121,'Class-9'!$B$9:$EX$108,150,0)))</f>
        <v/>
      </c>
      <c r="N3143" s="1138"/>
      <c r="O3143" s="123" t="str">
        <f>IF($J3124="Nso",0,VLOOKUP($A3121,'Class-9'!$B$9:$EX$108,152,0))</f>
        <v/>
      </c>
    </row>
    <row r="3144" spans="1:15" ht="36" customHeight="1">
      <c r="A3144" s="1084"/>
      <c r="B3144" s="60" t="s">
        <v>79</v>
      </c>
      <c r="C3144" s="1186" t="s">
        <v>65</v>
      </c>
      <c r="D3144" s="1187"/>
      <c r="E3144" s="1187"/>
      <c r="F3144" s="1187"/>
      <c r="G3144" s="1187"/>
      <c r="H3144" s="1188"/>
      <c r="I3144" s="1189" t="s">
        <v>66</v>
      </c>
      <c r="J3144" s="1190"/>
      <c r="K3144" s="1190"/>
      <c r="L3144" s="124">
        <f>VLOOKUP($A3121,'Class-9'!$B$9:$EX$108,143,0)</f>
        <v>0</v>
      </c>
      <c r="M3144" s="1191" t="s">
        <v>126</v>
      </c>
      <c r="N3144" s="1192"/>
      <c r="O3144" s="1193"/>
    </row>
    <row r="3145" spans="1:15" ht="36" customHeight="1" thickBot="1">
      <c r="A3145" s="1084"/>
      <c r="B3145" s="60" t="s">
        <v>79</v>
      </c>
      <c r="C3145" s="1194" t="s">
        <v>60</v>
      </c>
      <c r="D3145" s="1195"/>
      <c r="E3145" s="1195"/>
      <c r="F3145" s="1196" t="s">
        <v>197</v>
      </c>
      <c r="G3145" s="1196"/>
      <c r="H3145" s="351" t="s">
        <v>53</v>
      </c>
      <c r="I3145" s="1197" t="s">
        <v>67</v>
      </c>
      <c r="J3145" s="1198"/>
      <c r="K3145" s="1198"/>
      <c r="L3145" s="174">
        <f>VLOOKUP($A3121,'Class-9'!$B$9:$EX$108,144,0)</f>
        <v>0</v>
      </c>
      <c r="M3145" s="1199" t="str">
        <f>IF($J3124="TC",0,IF($J3124="Nso",0,VLOOKUP($A3121,'Class-9'!$B$9:$EX$108,145,0)))</f>
        <v/>
      </c>
      <c r="N3145" s="1200"/>
      <c r="O3145" s="1201"/>
    </row>
    <row r="3146" spans="1:15" ht="36" customHeight="1">
      <c r="A3146" s="1084"/>
      <c r="B3146" s="60" t="s">
        <v>79</v>
      </c>
      <c r="C3146" s="1194"/>
      <c r="D3146" s="1195"/>
      <c r="E3146" s="1195"/>
      <c r="F3146" s="1196"/>
      <c r="G3146" s="1196"/>
      <c r="H3146" s="490" t="s">
        <v>203</v>
      </c>
      <c r="I3146" s="1202" t="s">
        <v>68</v>
      </c>
      <c r="J3146" s="1203"/>
      <c r="K3146" s="1203"/>
      <c r="L3146" s="1204">
        <f>IF($J3124="TC","Transferred",IF($J3124="Nso","NameSeparated",VLOOKUP($A3121,'Class-9'!$B$9:$EX$108,153,0)))</f>
        <v>0</v>
      </c>
      <c r="M3146" s="1204"/>
      <c r="N3146" s="1204"/>
      <c r="O3146" s="1205"/>
    </row>
    <row r="3147" spans="1:15" s="489" customFormat="1" ht="28.5" customHeight="1">
      <c r="A3147" s="1084"/>
      <c r="B3147" s="488" t="s">
        <v>79</v>
      </c>
      <c r="C3147" s="1242" t="str">
        <f>'Class-9'!$CR$3</f>
        <v>Foundation Of Information Tech.</v>
      </c>
      <c r="D3147" s="1243"/>
      <c r="E3147" s="1244"/>
      <c r="F3147" s="1245" t="str">
        <f>IF($J3124="TC",0,IF($J3124="Nso",0,VLOOKUP($A3121,'Class-9'!$B$9:$GA$108,170,0)))</f>
        <v>0/200</v>
      </c>
      <c r="G3147" s="1245"/>
      <c r="H3147" s="491">
        <f>IF($J3124="TC",0,IF($J3124="Nso",0,VLOOKUP($A3121,'Class-9'!$B$9:$GA$108,106,0)))</f>
        <v>0</v>
      </c>
      <c r="I3147" s="1170" t="s">
        <v>81</v>
      </c>
      <c r="J3147" s="1171"/>
      <c r="K3147" s="1171"/>
      <c r="L3147" s="1172">
        <f>'Class-9'!$T$2</f>
        <v>44676</v>
      </c>
      <c r="M3147" s="1173"/>
      <c r="N3147" s="1173"/>
      <c r="O3147" s="1174"/>
    </row>
    <row r="3148" spans="1:15" s="489" customFormat="1" ht="28.5" customHeight="1">
      <c r="A3148" s="1084"/>
      <c r="B3148" s="488" t="s">
        <v>79</v>
      </c>
      <c r="C3148" s="1175" t="str">
        <f>'Class-9'!$DD$3</f>
        <v>Health &amp; Phy. Edu.</v>
      </c>
      <c r="D3148" s="1169"/>
      <c r="E3148" s="1169"/>
      <c r="F3148" s="1263" t="str">
        <f>IF($J3124="TC",0,IF($J3124="Nso",0,VLOOKUP($A3121,'Class-9'!$B$9:$GA$108,174,0)))</f>
        <v>0/200</v>
      </c>
      <c r="G3148" s="1264"/>
      <c r="H3148" s="491">
        <f>IF($J3124="TC",0,IF($J3124="Nso",0,VLOOKUP($A3121,'Class-9'!$B$9:$GA$108,118,0)))</f>
        <v>0</v>
      </c>
      <c r="I3148" s="1178"/>
      <c r="J3148" s="1179"/>
      <c r="K3148" s="1179"/>
      <c r="L3148" s="1179"/>
      <c r="M3148" s="1179"/>
      <c r="N3148" s="1179"/>
      <c r="O3148" s="1180"/>
    </row>
    <row r="3149" spans="1:15" s="489" customFormat="1" ht="28.5" customHeight="1">
      <c r="A3149" s="1084"/>
      <c r="B3149" s="488" t="s">
        <v>79</v>
      </c>
      <c r="C3149" s="1184" t="str">
        <f>'Class-9'!$DP$3</f>
        <v>S.U.P.W.</v>
      </c>
      <c r="D3149" s="1185"/>
      <c r="E3149" s="1185"/>
      <c r="F3149" s="1263" t="str">
        <f>IF($J3124="TC",0,IF($J3124="Nso",0,VLOOKUP($A3121,'Class-9'!$B$9:$GA$108,178,0)))</f>
        <v>0/100</v>
      </c>
      <c r="G3149" s="1264"/>
      <c r="H3149" s="491">
        <f>IF($J3124="TC",0,IF($J3124="Nso",0,VLOOKUP($A3121,'Class-9'!$B$9:$GA$108,124,0)))</f>
        <v>0</v>
      </c>
      <c r="I3149" s="1181"/>
      <c r="J3149" s="1182"/>
      <c r="K3149" s="1182"/>
      <c r="L3149" s="1182"/>
      <c r="M3149" s="1182"/>
      <c r="N3149" s="1182"/>
      <c r="O3149" s="1183"/>
    </row>
    <row r="3150" spans="1:15" s="489" customFormat="1" ht="28.5" customHeight="1">
      <c r="A3150" s="1084"/>
      <c r="B3150" s="488"/>
      <c r="C3150" s="1184" t="str">
        <f>'Class-9'!$DV$3</f>
        <v>ART EDUCATION</v>
      </c>
      <c r="D3150" s="1185"/>
      <c r="E3150" s="1185"/>
      <c r="F3150" s="1263" t="str">
        <f>IF($J3123="TC",0,IF($J3123="Nso",0,VLOOKUP($A3121,'Class-9'!$B$9:$GA$108,182,0)))</f>
        <v>0/100</v>
      </c>
      <c r="G3150" s="1264"/>
      <c r="H3150" s="491">
        <f>IF($J3123="TC",0,IF($J3123="Nso",0,VLOOKUP($A3121,'Class-9'!$B$9:$GA$108,130,0)))</f>
        <v>0</v>
      </c>
      <c r="I3150" s="1237" t="s">
        <v>95</v>
      </c>
      <c r="J3150" s="1221"/>
      <c r="K3150" s="1221"/>
      <c r="L3150" s="1221"/>
      <c r="M3150" s="1221"/>
      <c r="N3150" s="1221"/>
      <c r="O3150" s="1222"/>
    </row>
    <row r="3151" spans="1:15" s="489" customFormat="1" ht="28.5" customHeight="1" thickBot="1">
      <c r="A3151" s="1084"/>
      <c r="B3151" s="488" t="s">
        <v>79</v>
      </c>
      <c r="C3151" s="1238" t="str">
        <f>'Class-9'!$EB$3</f>
        <v>H &amp; C RAJ</v>
      </c>
      <c r="D3151" s="1239"/>
      <c r="E3151" s="1239"/>
      <c r="F3151" s="1251" t="str">
        <f>IF($J3124="TC",0,IF($J3124="Nso",0,VLOOKUP($A3121,'Class-9'!$B$9:$GZ$108,186,0)))</f>
        <v>0/200</v>
      </c>
      <c r="G3151" s="1252"/>
      <c r="H3151" s="492">
        <f>IF($J3124="TC",0,IF($J3124="Nso",0,VLOOKUP($A3121,'Class-9'!$B$9:$GAZ$108,142,0)))</f>
        <v>0</v>
      </c>
      <c r="I3151" s="1237" t="s">
        <v>74</v>
      </c>
      <c r="J3151" s="1221"/>
      <c r="K3151" s="1221"/>
      <c r="L3151" s="1221"/>
      <c r="M3151" s="1221"/>
      <c r="N3151" s="1221"/>
      <c r="O3151" s="1222"/>
    </row>
    <row r="3152" spans="1:15" ht="28.5" customHeight="1">
      <c r="A3152" s="1084"/>
      <c r="B3152" s="49" t="s">
        <v>79</v>
      </c>
      <c r="C3152" s="1209" t="s">
        <v>205</v>
      </c>
      <c r="D3152" s="1210"/>
      <c r="E3152" s="1211"/>
      <c r="F3152" s="1253" t="s">
        <v>206</v>
      </c>
      <c r="G3152" s="1254"/>
      <c r="H3152" s="500" t="s">
        <v>34</v>
      </c>
      <c r="I3152" s="1220" t="s">
        <v>75</v>
      </c>
      <c r="J3152" s="1221"/>
      <c r="K3152" s="1221"/>
      <c r="L3152" s="1221"/>
      <c r="M3152" s="1221"/>
      <c r="N3152" s="1221"/>
      <c r="O3152" s="1222"/>
    </row>
    <row r="3153" spans="1:16" ht="28.5" customHeight="1">
      <c r="A3153" s="1084"/>
      <c r="B3153" s="49" t="s">
        <v>79</v>
      </c>
      <c r="C3153" s="1212"/>
      <c r="D3153" s="1213"/>
      <c r="E3153" s="1214"/>
      <c r="F3153" s="1246" t="s">
        <v>207</v>
      </c>
      <c r="G3153" s="1247"/>
      <c r="H3153" s="501" t="s">
        <v>204</v>
      </c>
      <c r="I3153" s="1225" t="s">
        <v>76</v>
      </c>
      <c r="J3153" s="1226"/>
      <c r="K3153" s="1226"/>
      <c r="L3153" s="1226"/>
      <c r="M3153" s="1226"/>
      <c r="N3153" s="1226"/>
      <c r="O3153" s="1227"/>
    </row>
    <row r="3154" spans="1:16" ht="28.5" customHeight="1">
      <c r="A3154" s="1084"/>
      <c r="B3154" s="49" t="s">
        <v>79</v>
      </c>
      <c r="C3154" s="1212"/>
      <c r="D3154" s="1213"/>
      <c r="E3154" s="1214"/>
      <c r="F3154" s="1246" t="s">
        <v>211</v>
      </c>
      <c r="G3154" s="1247"/>
      <c r="H3154" s="501" t="s">
        <v>69</v>
      </c>
      <c r="I3154" s="1228"/>
      <c r="J3154" s="1229"/>
      <c r="K3154" s="1229"/>
      <c r="L3154" s="1229"/>
      <c r="M3154" s="1229"/>
      <c r="N3154" s="1229"/>
      <c r="O3154" s="1230"/>
    </row>
    <row r="3155" spans="1:16" ht="28.5" customHeight="1">
      <c r="A3155" s="1084"/>
      <c r="B3155" s="49" t="s">
        <v>79</v>
      </c>
      <c r="C3155" s="1212"/>
      <c r="D3155" s="1213"/>
      <c r="E3155" s="1214"/>
      <c r="F3155" s="1246" t="s">
        <v>212</v>
      </c>
      <c r="G3155" s="1247"/>
      <c r="H3155" s="501" t="s">
        <v>70</v>
      </c>
      <c r="I3155" s="1228"/>
      <c r="J3155" s="1229"/>
      <c r="K3155" s="1229"/>
      <c r="L3155" s="1229"/>
      <c r="M3155" s="1229"/>
      <c r="N3155" s="1229"/>
      <c r="O3155" s="1230"/>
    </row>
    <row r="3156" spans="1:16" ht="28.5" customHeight="1">
      <c r="A3156" s="1084"/>
      <c r="B3156" s="49" t="s">
        <v>79</v>
      </c>
      <c r="C3156" s="1212"/>
      <c r="D3156" s="1213"/>
      <c r="E3156" s="1214"/>
      <c r="F3156" s="1246" t="s">
        <v>125</v>
      </c>
      <c r="G3156" s="1247"/>
      <c r="H3156" s="501" t="s">
        <v>72</v>
      </c>
      <c r="I3156" s="1231" t="s">
        <v>96</v>
      </c>
      <c r="J3156" s="1232"/>
      <c r="K3156" s="1232"/>
      <c r="L3156" s="1232"/>
      <c r="M3156" s="1232"/>
      <c r="N3156" s="1232"/>
      <c r="O3156" s="1233"/>
    </row>
    <row r="3157" spans="1:16" ht="28.5" customHeight="1" thickBot="1">
      <c r="A3157" s="1084"/>
      <c r="B3157" s="62" t="s">
        <v>79</v>
      </c>
      <c r="C3157" s="1215"/>
      <c r="D3157" s="1216"/>
      <c r="E3157" s="1217"/>
      <c r="F3157" s="1248" t="s">
        <v>208</v>
      </c>
      <c r="G3157" s="1249"/>
      <c r="H3157" s="502" t="s">
        <v>71</v>
      </c>
      <c r="I3157" s="1234"/>
      <c r="J3157" s="1235"/>
      <c r="K3157" s="1235"/>
      <c r="L3157" s="1235"/>
      <c r="M3157" s="1235"/>
      <c r="N3157" s="1235"/>
      <c r="O3157" s="1236"/>
    </row>
    <row r="3158" spans="1:16" ht="117.75" customHeight="1" thickTop="1">
      <c r="A3158" s="1250"/>
      <c r="B3158" s="1250"/>
      <c r="C3158" s="1250"/>
      <c r="D3158" s="1250"/>
      <c r="E3158" s="1250"/>
      <c r="F3158" s="1250"/>
      <c r="G3158" s="1250"/>
      <c r="H3158" s="1250"/>
      <c r="I3158" s="1250"/>
      <c r="J3158" s="1250"/>
      <c r="K3158" s="1250"/>
      <c r="L3158" s="1250"/>
      <c r="M3158" s="1250"/>
      <c r="N3158" s="1250"/>
      <c r="O3158" s="1250"/>
    </row>
    <row r="3159" spans="1:16">
      <c r="B3159" s="505"/>
      <c r="C3159" s="506"/>
      <c r="D3159" s="506"/>
      <c r="E3159" s="506"/>
      <c r="F3159" s="506"/>
      <c r="G3159" s="506"/>
      <c r="H3159" s="506"/>
      <c r="I3159" s="506"/>
      <c r="J3159" s="506"/>
      <c r="K3159" s="506"/>
      <c r="L3159" s="506"/>
      <c r="M3159" s="506"/>
      <c r="N3159" s="506"/>
      <c r="O3159" s="506"/>
    </row>
    <row r="3160" spans="1:16" ht="24.75" customHeight="1" thickBot="1">
      <c r="A3160" s="504">
        <f>A3121+1</f>
        <v>82</v>
      </c>
      <c r="B3160" s="1083" t="s">
        <v>56</v>
      </c>
      <c r="C3160" s="1083"/>
      <c r="D3160" s="1083"/>
      <c r="E3160" s="1083"/>
      <c r="F3160" s="1083"/>
      <c r="G3160" s="1083"/>
      <c r="H3160" s="1083"/>
      <c r="I3160" s="1083"/>
      <c r="J3160" s="1083"/>
      <c r="K3160" s="1083"/>
      <c r="L3160" s="1083"/>
      <c r="M3160" s="1083"/>
      <c r="N3160" s="1083"/>
      <c r="O3160" s="1083"/>
    </row>
    <row r="3161" spans="1:16" ht="68.25" customHeight="1" thickTop="1">
      <c r="A3161" s="1084"/>
      <c r="B3161" s="1085"/>
      <c r="C3161" s="1086"/>
      <c r="D3161" s="1089" t="str">
        <f>Master!$E$8</f>
        <v>Govt. Sr. Secondary School Raimalwada</v>
      </c>
      <c r="E3161" s="1090"/>
      <c r="F3161" s="1090"/>
      <c r="G3161" s="1090"/>
      <c r="H3161" s="1090"/>
      <c r="I3161" s="1090"/>
      <c r="J3161" s="1090"/>
      <c r="K3161" s="1090"/>
      <c r="L3161" s="1090"/>
      <c r="M3161" s="1090"/>
      <c r="N3161" s="1090"/>
      <c r="O3161" s="1091"/>
    </row>
    <row r="3162" spans="1:16" ht="36" customHeight="1" thickBot="1">
      <c r="A3162" s="1084"/>
      <c r="B3162" s="1087"/>
      <c r="C3162" s="1088"/>
      <c r="D3162" s="1092" t="str">
        <f>Master!$E$11</f>
        <v>P.S.-Bapini (Jodhpur)</v>
      </c>
      <c r="E3162" s="1093"/>
      <c r="F3162" s="1093"/>
      <c r="G3162" s="1093"/>
      <c r="H3162" s="1093"/>
      <c r="I3162" s="1093"/>
      <c r="J3162" s="1093"/>
      <c r="K3162" s="1093"/>
      <c r="L3162" s="1093"/>
      <c r="M3162" s="1093"/>
      <c r="N3162" s="1093"/>
      <c r="O3162" s="1094"/>
    </row>
    <row r="3163" spans="1:16" ht="36" customHeight="1">
      <c r="A3163" s="1084"/>
      <c r="B3163" s="352"/>
      <c r="C3163" s="1095" t="s">
        <v>188</v>
      </c>
      <c r="D3163" s="1096"/>
      <c r="E3163" s="1096"/>
      <c r="F3163" s="1096"/>
      <c r="G3163" s="1097"/>
      <c r="H3163" s="1104" t="s">
        <v>161</v>
      </c>
      <c r="I3163" s="1104"/>
      <c r="J3163" s="1107">
        <f>VLOOKUP($A3160,'Class-9'!$B$9:$K$108,6)</f>
        <v>0</v>
      </c>
      <c r="K3163" s="1108"/>
      <c r="L3163" s="1113" t="s">
        <v>77</v>
      </c>
      <c r="M3163" s="1114"/>
      <c r="N3163" s="1115" t="str">
        <f>Master!$E$14</f>
        <v>08151106901</v>
      </c>
      <c r="O3163" s="1116"/>
    </row>
    <row r="3164" spans="1:16" ht="36" customHeight="1">
      <c r="A3164" s="1084"/>
      <c r="B3164" s="47"/>
      <c r="C3164" s="1098"/>
      <c r="D3164" s="1099"/>
      <c r="E3164" s="1099"/>
      <c r="F3164" s="1099"/>
      <c r="G3164" s="1100"/>
      <c r="H3164" s="1105"/>
      <c r="I3164" s="1105"/>
      <c r="J3164" s="1109"/>
      <c r="K3164" s="1110"/>
      <c r="L3164" s="1071" t="s">
        <v>73</v>
      </c>
      <c r="M3164" s="1072"/>
      <c r="N3164" s="1072"/>
      <c r="O3164" s="1073"/>
      <c r="P3164" s="165" t="s">
        <v>196</v>
      </c>
    </row>
    <row r="3165" spans="1:16" ht="36" customHeight="1" thickBot="1">
      <c r="A3165" s="1084"/>
      <c r="B3165" s="47"/>
      <c r="C3165" s="1101"/>
      <c r="D3165" s="1102"/>
      <c r="E3165" s="1102"/>
      <c r="F3165" s="1102"/>
      <c r="G3165" s="1103"/>
      <c r="H3165" s="1106"/>
      <c r="I3165" s="1106"/>
      <c r="J3165" s="1111"/>
      <c r="K3165" s="1112"/>
      <c r="L3165" s="1074" t="s">
        <v>57</v>
      </c>
      <c r="M3165" s="1075"/>
      <c r="N3165" s="1076" t="str">
        <f>Master!$E$6</f>
        <v>2021-22</v>
      </c>
      <c r="O3165" s="1077"/>
    </row>
    <row r="3166" spans="1:16" ht="42.75" customHeight="1">
      <c r="A3166" s="1084"/>
      <c r="B3166" s="49" t="s">
        <v>79</v>
      </c>
      <c r="C3166" s="1255" t="s">
        <v>22</v>
      </c>
      <c r="D3166" s="1256"/>
      <c r="E3166" s="1256"/>
      <c r="F3166" s="1257"/>
      <c r="G3166" s="485" t="s">
        <v>186</v>
      </c>
      <c r="H3166" s="1258">
        <f>VLOOKUP($A3160,'Class-9'!$B$9:$EX$108,4,0)</f>
        <v>0</v>
      </c>
      <c r="I3166" s="1258"/>
      <c r="J3166" s="1258"/>
      <c r="K3166" s="1258"/>
      <c r="L3166" s="1258"/>
      <c r="M3166" s="1258"/>
      <c r="N3166" s="1258"/>
      <c r="O3166" s="1259"/>
    </row>
    <row r="3167" spans="1:16" ht="42.75" customHeight="1">
      <c r="A3167" s="1084"/>
      <c r="B3167" s="49" t="s">
        <v>79</v>
      </c>
      <c r="C3167" s="1260" t="s">
        <v>24</v>
      </c>
      <c r="D3167" s="1261"/>
      <c r="E3167" s="1261"/>
      <c r="F3167" s="1262"/>
      <c r="G3167" s="486" t="s">
        <v>186</v>
      </c>
      <c r="H3167" s="1265">
        <f>VLOOKUP($A3160,'Class-9'!$B$9:$EX$108,7,0)</f>
        <v>0</v>
      </c>
      <c r="I3167" s="1265"/>
      <c r="J3167" s="1265"/>
      <c r="K3167" s="1265"/>
      <c r="L3167" s="1265"/>
      <c r="M3167" s="1265"/>
      <c r="N3167" s="1265"/>
      <c r="O3167" s="1266"/>
    </row>
    <row r="3168" spans="1:16" ht="42.75" customHeight="1">
      <c r="A3168" s="1084"/>
      <c r="B3168" s="49" t="s">
        <v>79</v>
      </c>
      <c r="C3168" s="1260" t="s">
        <v>25</v>
      </c>
      <c r="D3168" s="1261"/>
      <c r="E3168" s="1261"/>
      <c r="F3168" s="1262"/>
      <c r="G3168" s="486" t="s">
        <v>186</v>
      </c>
      <c r="H3168" s="1265">
        <f>VLOOKUP($A3160,'Class-9'!$B$9:$EX$108,8,0)</f>
        <v>0</v>
      </c>
      <c r="I3168" s="1265"/>
      <c r="J3168" s="1265"/>
      <c r="K3168" s="1265"/>
      <c r="L3168" s="1265"/>
      <c r="M3168" s="1265"/>
      <c r="N3168" s="1265"/>
      <c r="O3168" s="1266"/>
    </row>
    <row r="3169" spans="1:15" ht="42.75" customHeight="1">
      <c r="A3169" s="1084"/>
      <c r="B3169" s="49" t="s">
        <v>79</v>
      </c>
      <c r="C3169" s="1260" t="s">
        <v>58</v>
      </c>
      <c r="D3169" s="1261"/>
      <c r="E3169" s="1261"/>
      <c r="F3169" s="1262"/>
      <c r="G3169" s="486" t="s">
        <v>186</v>
      </c>
      <c r="H3169" s="1265">
        <f>VLOOKUP($A3160,'Class-9'!$B$9:$EX$108,9,0)</f>
        <v>0</v>
      </c>
      <c r="I3169" s="1265"/>
      <c r="J3169" s="1265"/>
      <c r="K3169" s="1265"/>
      <c r="L3169" s="1265"/>
      <c r="M3169" s="1265"/>
      <c r="N3169" s="1265"/>
      <c r="O3169" s="1266"/>
    </row>
    <row r="3170" spans="1:15" ht="42.75" customHeight="1">
      <c r="A3170" s="1084"/>
      <c r="B3170" s="49" t="s">
        <v>79</v>
      </c>
      <c r="C3170" s="1260" t="s">
        <v>59</v>
      </c>
      <c r="D3170" s="1261"/>
      <c r="E3170" s="1261"/>
      <c r="F3170" s="1262"/>
      <c r="G3170" s="486" t="s">
        <v>186</v>
      </c>
      <c r="H3170" s="1281" t="str">
        <f>CONCATENATE('Class-9'!$G$4,'Class-9'!$J$4)</f>
        <v>9(A)</v>
      </c>
      <c r="I3170" s="1265"/>
      <c r="J3170" s="1265"/>
      <c r="K3170" s="1265"/>
      <c r="L3170" s="1265"/>
      <c r="M3170" s="1265"/>
      <c r="N3170" s="1265"/>
      <c r="O3170" s="1266"/>
    </row>
    <row r="3171" spans="1:15" ht="42.75" customHeight="1" thickBot="1">
      <c r="A3171" s="1084"/>
      <c r="B3171" s="49" t="s">
        <v>79</v>
      </c>
      <c r="C3171" s="1282" t="s">
        <v>27</v>
      </c>
      <c r="D3171" s="1283"/>
      <c r="E3171" s="1283"/>
      <c r="F3171" s="1284"/>
      <c r="G3171" s="487" t="s">
        <v>186</v>
      </c>
      <c r="H3171" s="1285">
        <f>VLOOKUP($A3160,'Class-9'!$B$9:$EX$108,10,0)</f>
        <v>0</v>
      </c>
      <c r="I3171" s="1285"/>
      <c r="J3171" s="1285"/>
      <c r="K3171" s="1285"/>
      <c r="L3171" s="1285"/>
      <c r="M3171" s="1285"/>
      <c r="N3171" s="1285"/>
      <c r="O3171" s="1286"/>
    </row>
    <row r="3172" spans="1:15" ht="42.75" customHeight="1">
      <c r="A3172" s="1084"/>
      <c r="B3172" s="60" t="s">
        <v>79</v>
      </c>
      <c r="C3172" s="1287" t="s">
        <v>60</v>
      </c>
      <c r="D3172" s="1288"/>
      <c r="E3172" s="1267" t="s">
        <v>83</v>
      </c>
      <c r="F3172" s="1267" t="s">
        <v>84</v>
      </c>
      <c r="G3172" s="1274" t="s">
        <v>33</v>
      </c>
      <c r="H3172" s="1276" t="s">
        <v>61</v>
      </c>
      <c r="I3172" s="1276"/>
      <c r="J3172" s="1277"/>
      <c r="K3172" s="1278" t="s">
        <v>100</v>
      </c>
      <c r="L3172" s="1279"/>
      <c r="M3172" s="1280"/>
      <c r="N3172" s="1267" t="s">
        <v>91</v>
      </c>
      <c r="O3172" s="1269" t="s">
        <v>209</v>
      </c>
    </row>
    <row r="3173" spans="1:15" ht="42.75" customHeight="1">
      <c r="A3173" s="1084"/>
      <c r="B3173" s="60"/>
      <c r="C3173" s="1289"/>
      <c r="D3173" s="1290"/>
      <c r="E3173" s="1268"/>
      <c r="F3173" s="1268"/>
      <c r="G3173" s="1275"/>
      <c r="H3173" s="479" t="s">
        <v>32</v>
      </c>
      <c r="I3173" s="480" t="s">
        <v>199</v>
      </c>
      <c r="J3173" s="481" t="s">
        <v>33</v>
      </c>
      <c r="K3173" s="479" t="s">
        <v>32</v>
      </c>
      <c r="L3173" s="480" t="s">
        <v>199</v>
      </c>
      <c r="M3173" s="481" t="s">
        <v>33</v>
      </c>
      <c r="N3173" s="1268"/>
      <c r="O3173" s="1270"/>
    </row>
    <row r="3174" spans="1:15" ht="42.75" customHeight="1" thickBot="1">
      <c r="A3174" s="1084"/>
      <c r="B3174" s="60" t="s">
        <v>79</v>
      </c>
      <c r="C3174" s="1272" t="s">
        <v>62</v>
      </c>
      <c r="D3174" s="1273"/>
      <c r="E3174" s="346">
        <f>'Class-9'!$L$7</f>
        <v>20</v>
      </c>
      <c r="F3174" s="346">
        <f>'Class-9'!$M$7</f>
        <v>20</v>
      </c>
      <c r="G3174" s="348">
        <f>SUM(E3174:F3174)</f>
        <v>40</v>
      </c>
      <c r="H3174" s="346">
        <f>'Class-9'!$O$7</f>
        <v>48</v>
      </c>
      <c r="I3174" s="346">
        <f>'Class-9'!$P$7</f>
        <v>12</v>
      </c>
      <c r="J3174" s="348">
        <f>SUM(H3174:I3174)</f>
        <v>60</v>
      </c>
      <c r="K3174" s="346">
        <f>'Class-9'!$R$7</f>
        <v>80</v>
      </c>
      <c r="L3174" s="346">
        <f>'Class-9'!$S$7</f>
        <v>20</v>
      </c>
      <c r="M3174" s="348">
        <f>SUM(K3174:L3174)</f>
        <v>100</v>
      </c>
      <c r="N3174" s="191">
        <f>SUM(G3174,J3174,M3174)</f>
        <v>200</v>
      </c>
      <c r="O3174" s="1271"/>
    </row>
    <row r="3175" spans="1:15" ht="42.75" customHeight="1">
      <c r="A3175" s="1084"/>
      <c r="B3175" s="60" t="s">
        <v>79</v>
      </c>
      <c r="C3175" s="1141" t="str">
        <f>'Class-9'!$L$3</f>
        <v>HINDI</v>
      </c>
      <c r="D3175" s="1142"/>
      <c r="E3175" s="493">
        <f>IF($J3163="TC",0,IF($J3163="Nso",0,VLOOKUP($A3160,'Class-9'!$B$9:$EX$108,11,0)))</f>
        <v>0</v>
      </c>
      <c r="F3175" s="493">
        <f>IF($J3163="TC",0,IF($J3163="Nso",0,VLOOKUP($A3160,'Class-9'!$B$9:$EX$108,12,0)))</f>
        <v>0</v>
      </c>
      <c r="G3175" s="494">
        <f>E3175+F3175</f>
        <v>0</v>
      </c>
      <c r="H3175" s="493">
        <f>IF($J3163="TC",0,IF($J3163="Nso",0,VLOOKUP($A3160,'Class-9'!$B$9:$EX$108,14,0)))</f>
        <v>0</v>
      </c>
      <c r="I3175" s="493">
        <f>IF($J3163="TC",0,IF($J3163="Nso",0,VLOOKUP($A3160,'Class-9'!$B$9:$EX$108,15,0)))</f>
        <v>0</v>
      </c>
      <c r="J3175" s="494">
        <f>H3175+I3175</f>
        <v>0</v>
      </c>
      <c r="K3175" s="493">
        <f>IF($J3163="TC",0,IF($J3163="Nso",0,VLOOKUP($A3160,'Class-9'!$B$9:$EX$108,17,0)))</f>
        <v>0</v>
      </c>
      <c r="L3175" s="493">
        <f>IF($J3163="Nso",0,VLOOKUP($A3160,'Class-9'!$B$9:$EX$108,18,0))</f>
        <v>0</v>
      </c>
      <c r="M3175" s="494">
        <f>K3175+L3175</f>
        <v>0</v>
      </c>
      <c r="N3175" s="493">
        <f>G3175+J3175+M3175</f>
        <v>0</v>
      </c>
      <c r="O3175" s="495" t="str">
        <f>IF($J3163="TC",0,IF($J3163="Nso",0,VLOOKUP($A3160,'Class-9'!$B$9:$EX$108,24,0)))</f>
        <v/>
      </c>
    </row>
    <row r="3176" spans="1:15" ht="42.75" customHeight="1">
      <c r="A3176" s="1084"/>
      <c r="B3176" s="60" t="s">
        <v>79</v>
      </c>
      <c r="C3176" s="1143" t="str">
        <f>'Class-9'!$Z$3</f>
        <v>ENGLISH</v>
      </c>
      <c r="D3176" s="1144"/>
      <c r="E3176" s="493">
        <f>IF($J3163="TC",0,IF($J3163="Nso",0,VLOOKUP($A3160,'Class-9'!$B$9:$EX$108,25,0)))</f>
        <v>0</v>
      </c>
      <c r="F3176" s="493">
        <f>IF($J3163="TC",0,IF($J3163="Nso",0,VLOOKUP($A3160,'Class-9'!$B$9:$EX$108,26,0)))</f>
        <v>0</v>
      </c>
      <c r="G3176" s="496">
        <f t="shared" ref="G3176:G3180" si="324">E3176+F3176</f>
        <v>0</v>
      </c>
      <c r="H3176" s="497">
        <f>IF($J3163="TC",0,IF($J3163="Nso",0,VLOOKUP($A3160,'Class-9'!$B$9:$EX$108,28,0)))</f>
        <v>0</v>
      </c>
      <c r="I3176" s="493">
        <f>IF($J3163="TC",0,IF($J3163="Nso",0,VLOOKUP($A3160,'Class-9'!$B$9:$EX$108,29,0)))</f>
        <v>0</v>
      </c>
      <c r="J3176" s="496">
        <f t="shared" ref="J3176:J3180" si="325">H3176+I3176</f>
        <v>0</v>
      </c>
      <c r="K3176" s="493">
        <f>IF($J3163="TC",0,IF($J3163="Nso",0,VLOOKUP($A3160,'Class-9'!$B$9:$EX$108,31,0)))</f>
        <v>0</v>
      </c>
      <c r="L3176" s="493">
        <f>IF($J3163="Nso",0,VLOOKUP($A3160,'Class-9'!$B$9:$EX$108,32,0))</f>
        <v>0</v>
      </c>
      <c r="M3176" s="496">
        <f t="shared" ref="M3176:M3180" si="326">K3176+L3176</f>
        <v>0</v>
      </c>
      <c r="N3176" s="493">
        <f t="shared" ref="N3176:N3180" si="327">G3176+J3176+M3176</f>
        <v>0</v>
      </c>
      <c r="O3176" s="495" t="str">
        <f>IF($J3163="TC",0,IF($J3163="Nso",0,VLOOKUP($A3160,'Class-9'!$B$9:$EX$108,38,0)))</f>
        <v/>
      </c>
    </row>
    <row r="3177" spans="1:15" ht="42.75" customHeight="1">
      <c r="A3177" s="1084"/>
      <c r="B3177" s="60" t="s">
        <v>79</v>
      </c>
      <c r="C3177" s="1143" t="str">
        <f>'Class-9'!$AN$3</f>
        <v>SANSKRIT</v>
      </c>
      <c r="D3177" s="1144"/>
      <c r="E3177" s="493">
        <f>IF($J3163="TC",0,IF($J3163="Nso",0,VLOOKUP($A3160,'Class-9'!$B$9:$EX$108,39,0)))</f>
        <v>0</v>
      </c>
      <c r="F3177" s="493">
        <f>IF($J3163="TC",0,IF($J3163="TC",0,IF($J3163="Nso",0,VLOOKUP($A3160,'Class-9'!$B$9:$EX$108,40,0))))</f>
        <v>0</v>
      </c>
      <c r="G3177" s="496">
        <f t="shared" si="324"/>
        <v>0</v>
      </c>
      <c r="H3177" s="497">
        <f>IF($J3163="TC",0,IF($J3163="Nso",0,VLOOKUP($A3160,'Class-9'!$B$9:$EX$108,42,0)))</f>
        <v>0</v>
      </c>
      <c r="I3177" s="493">
        <f>IF($J3163="TC",0,IF($J3163="Nso",0,VLOOKUP($A3160,'Class-9'!$B$9:$EX$108,43,0)))</f>
        <v>0</v>
      </c>
      <c r="J3177" s="496">
        <f t="shared" si="325"/>
        <v>0</v>
      </c>
      <c r="K3177" s="493">
        <f>IF($J3163="TC",0,IF($J3163="Nso",0,VLOOKUP($A3160,'Class-9'!$B$9:$EX$108,45,0)))</f>
        <v>0</v>
      </c>
      <c r="L3177" s="493">
        <f>IF($J3163="Nso",0,VLOOKUP($A3160,'Class-9'!$B$9:$EX$108,46,0))</f>
        <v>0</v>
      </c>
      <c r="M3177" s="496">
        <f t="shared" si="326"/>
        <v>0</v>
      </c>
      <c r="N3177" s="493">
        <f t="shared" si="327"/>
        <v>0</v>
      </c>
      <c r="O3177" s="495" t="str">
        <f>IF($J3163="TC",0,IF($J3163="Nso",0,VLOOKUP($A3160,'Class-9'!$B$9:$EX$108,52,0)))</f>
        <v/>
      </c>
    </row>
    <row r="3178" spans="1:15" ht="42.75" customHeight="1">
      <c r="A3178" s="1084"/>
      <c r="B3178" s="60" t="s">
        <v>79</v>
      </c>
      <c r="C3178" s="1143" t="str">
        <f>'Class-9'!$BB$3</f>
        <v>SCIENCE</v>
      </c>
      <c r="D3178" s="1144"/>
      <c r="E3178" s="493">
        <f>IF($J3163="TC",0,IF($J3163="Nso",0,VLOOKUP($A3160,'Class-9'!$B$9:$EX$108,53,0)))</f>
        <v>0</v>
      </c>
      <c r="F3178" s="493">
        <f>IF($J3163="TC",0,IF($J3163="Nso",0,VLOOKUP($A3160,'Class-9'!$B$9:$EX$108,54,0)))</f>
        <v>0</v>
      </c>
      <c r="G3178" s="496">
        <f t="shared" si="324"/>
        <v>0</v>
      </c>
      <c r="H3178" s="497">
        <f>IF($J3163="TC",0,IF($J3163="Nso",0,VLOOKUP($A3160,'Class-9'!$B$9:$EX$108,56,0)))</f>
        <v>0</v>
      </c>
      <c r="I3178" s="493">
        <f>IF($J3163="TC",0,IF($J3163="Nso",0,VLOOKUP($A3160,'Class-9'!$B$9:$EX$108,57,0)))</f>
        <v>0</v>
      </c>
      <c r="J3178" s="496">
        <f t="shared" si="325"/>
        <v>0</v>
      </c>
      <c r="K3178" s="493">
        <f>IF($J3163="TC",0,IF($J3163="Nso",0,VLOOKUP($A3160,'Class-9'!$B$9:$EX$108,59,0)))</f>
        <v>0</v>
      </c>
      <c r="L3178" s="493">
        <f>IF($J3163="Nso",0,VLOOKUP($A3160,'Class-9'!$B$9:$EX$108,60,0))</f>
        <v>0</v>
      </c>
      <c r="M3178" s="496">
        <f t="shared" si="326"/>
        <v>0</v>
      </c>
      <c r="N3178" s="493">
        <f t="shared" si="327"/>
        <v>0</v>
      </c>
      <c r="O3178" s="495" t="str">
        <f>IF($J3163="TC",0,IF($J3163="Nso",0,VLOOKUP($A3160,'Class-9'!$B$9:$EX$108,66,0)))</f>
        <v/>
      </c>
    </row>
    <row r="3179" spans="1:15" ht="42.75" customHeight="1">
      <c r="A3179" s="1084"/>
      <c r="B3179" s="60" t="s">
        <v>79</v>
      </c>
      <c r="C3179" s="1143" t="str">
        <f>'Class-9'!$BP$3</f>
        <v>MATHEMATICS</v>
      </c>
      <c r="D3179" s="1144"/>
      <c r="E3179" s="493">
        <f>IF($J3163="TC",0,IF($J3163="Nso",0,VLOOKUP($A3160,'Class-9'!$B$9:$EX$108,67,0)))</f>
        <v>0</v>
      </c>
      <c r="F3179" s="493">
        <f>IF($J3163="TC",0,IF($J3163="Nso",0,VLOOKUP($A3160,'Class-9'!$B$9:$EX$108,68,0)))</f>
        <v>0</v>
      </c>
      <c r="G3179" s="496">
        <f t="shared" si="324"/>
        <v>0</v>
      </c>
      <c r="H3179" s="497">
        <f>IF($J3163="TC",0,IF($J3163="Nso",0,VLOOKUP($A3160,'Class-9'!$B$9:$EX$108,70,0)))</f>
        <v>0</v>
      </c>
      <c r="I3179" s="493">
        <f>IF($J3163="TC",0,IF($J3163="Nso",0,VLOOKUP($A3160,'Class-9'!$B$9:$EX$108,71,0)))</f>
        <v>0</v>
      </c>
      <c r="J3179" s="496">
        <f t="shared" si="325"/>
        <v>0</v>
      </c>
      <c r="K3179" s="493">
        <f>IF($J3163="TC",0,IF($J3163="Nso",0,VLOOKUP($A3160,'Class-9'!$B$9:$EX$108,73,0)))</f>
        <v>0</v>
      </c>
      <c r="L3179" s="493">
        <f>IF($J3163="Nso",0,VLOOKUP($A3160,'Class-9'!$B$9:$EX$108,74,0))</f>
        <v>0</v>
      </c>
      <c r="M3179" s="496">
        <f t="shared" si="326"/>
        <v>0</v>
      </c>
      <c r="N3179" s="493">
        <f t="shared" si="327"/>
        <v>0</v>
      </c>
      <c r="O3179" s="495" t="str">
        <f>IF($J3163="TC",0,IF($J3163="Nso",0,VLOOKUP($A3160,'Class-9'!$B$9:$EX$108,80,0)))</f>
        <v/>
      </c>
    </row>
    <row r="3180" spans="1:15" ht="42.75" customHeight="1" thickBot="1">
      <c r="A3180" s="1084"/>
      <c r="B3180" s="60" t="s">
        <v>79</v>
      </c>
      <c r="C3180" s="1117" t="str">
        <f>'Class-9'!$CD$3</f>
        <v>SOCIAL SCIENCE</v>
      </c>
      <c r="D3180" s="1118"/>
      <c r="E3180" s="493">
        <f>IF($J3163="TC",0,IF($J3163="Nso",0,VLOOKUP($A3160,'Class-9'!$B$9:$EX$108,81,0)))</f>
        <v>0</v>
      </c>
      <c r="F3180" s="493">
        <f>IF($J3163="TC",0,IF($J3163="Nso",0,VLOOKUP($A3160,'Class-9'!$B$9:$EX$108,82,0)))</f>
        <v>0</v>
      </c>
      <c r="G3180" s="498">
        <f t="shared" si="324"/>
        <v>0</v>
      </c>
      <c r="H3180" s="499">
        <f>IF($J3163="TC",0,IF($J3163="Nso",0,VLOOKUP($A3160,'Class-9'!$B$9:$EX$108,84,0)))</f>
        <v>0</v>
      </c>
      <c r="I3180" s="493">
        <f>IF($J3163="TC",0,IF($J3163="Nso",0,VLOOKUP($A3160,'Class-9'!$B$9:$EX$108,85,0)))</f>
        <v>0</v>
      </c>
      <c r="J3180" s="498">
        <f t="shared" si="325"/>
        <v>0</v>
      </c>
      <c r="K3180" s="493">
        <f>IF($J3163="TC",0,IF($J3163="Nso",0,VLOOKUP($A3160,'Class-9'!$B$9:$EX$108,87,0)))</f>
        <v>0</v>
      </c>
      <c r="L3180" s="493">
        <f>IF($J3163="Nso",0,VLOOKUP($A3160,'Class-9'!$B$9:$EX$108,88,0))</f>
        <v>0</v>
      </c>
      <c r="M3180" s="498">
        <f t="shared" si="326"/>
        <v>0</v>
      </c>
      <c r="N3180" s="493">
        <f t="shared" si="327"/>
        <v>0</v>
      </c>
      <c r="O3180" s="495" t="str">
        <f>IF($J3163="TC",0,IF($J3163="Nso",0,VLOOKUP($A3160,'Class-9'!$B$9:$EX$108,94,0)))</f>
        <v/>
      </c>
    </row>
    <row r="3181" spans="1:15" ht="36" customHeight="1">
      <c r="A3181" s="1084"/>
      <c r="B3181" s="60" t="s">
        <v>79</v>
      </c>
      <c r="C3181" s="1119" t="s">
        <v>92</v>
      </c>
      <c r="D3181" s="1120"/>
      <c r="E3181" s="1121"/>
      <c r="F3181" s="1125" t="s">
        <v>93</v>
      </c>
      <c r="G3181" s="1126"/>
      <c r="H3181" s="1127" t="s">
        <v>94</v>
      </c>
      <c r="I3181" s="1128"/>
      <c r="J3181" s="1129" t="s">
        <v>47</v>
      </c>
      <c r="K3181" s="1130"/>
      <c r="L3181" s="350" t="s">
        <v>114</v>
      </c>
      <c r="M3181" s="1131" t="s">
        <v>45</v>
      </c>
      <c r="N3181" s="1132"/>
      <c r="O3181" s="61" t="s">
        <v>49</v>
      </c>
    </row>
    <row r="3182" spans="1:15" ht="36" customHeight="1" thickBot="1">
      <c r="A3182" s="1084"/>
      <c r="B3182" s="60" t="s">
        <v>79</v>
      </c>
      <c r="C3182" s="1122"/>
      <c r="D3182" s="1123"/>
      <c r="E3182" s="1124"/>
      <c r="F3182" s="1133">
        <f>IF($J3163="TC",0,IF($J3163="Nso",0,VLOOKUP($A3160,'Class-9'!$B$9:$EX$108,146,0)))</f>
        <v>0</v>
      </c>
      <c r="G3182" s="1134"/>
      <c r="H3182" s="1133">
        <f>IF($J3163="TC",0,IF($J3163="Nso",0,VLOOKUP($A3160,'Class-9'!$B$9:$EX$108,147,0)))</f>
        <v>0</v>
      </c>
      <c r="I3182" s="1134"/>
      <c r="J3182" s="1135">
        <f>IF($J3163="TC",0,IF($J3163="Nso",0,VLOOKUP($A3160,'Class-9'!$B$9:$EX$108,148,0)))</f>
        <v>0</v>
      </c>
      <c r="K3182" s="1136"/>
      <c r="L3182" s="349" t="str">
        <f>IF($J3163="TC",0,IF($J3163="Nso",0,VLOOKUP($A3160,'Class-9'!$B$9:$EX$108,149,0)))</f>
        <v/>
      </c>
      <c r="M3182" s="1137" t="str">
        <f>IF($J3163="TC","TC",IF($J3163="Nso","NSO",VLOOKUP($A3160,'Class-9'!$B$9:$EX$108,150,0)))</f>
        <v/>
      </c>
      <c r="N3182" s="1138"/>
      <c r="O3182" s="123" t="str">
        <f>IF($J3163="Nso",0,VLOOKUP($A3160,'Class-9'!$B$9:$EX$108,152,0))</f>
        <v/>
      </c>
    </row>
    <row r="3183" spans="1:15" ht="36" customHeight="1">
      <c r="A3183" s="1084"/>
      <c r="B3183" s="60" t="s">
        <v>79</v>
      </c>
      <c r="C3183" s="1186" t="s">
        <v>65</v>
      </c>
      <c r="D3183" s="1187"/>
      <c r="E3183" s="1187"/>
      <c r="F3183" s="1187"/>
      <c r="G3183" s="1187"/>
      <c r="H3183" s="1188"/>
      <c r="I3183" s="1189" t="s">
        <v>66</v>
      </c>
      <c r="J3183" s="1190"/>
      <c r="K3183" s="1190"/>
      <c r="L3183" s="124">
        <f>VLOOKUP($A3160,'Class-9'!$B$9:$EX$108,143,0)</f>
        <v>0</v>
      </c>
      <c r="M3183" s="1191" t="s">
        <v>126</v>
      </c>
      <c r="N3183" s="1192"/>
      <c r="O3183" s="1193"/>
    </row>
    <row r="3184" spans="1:15" ht="36" customHeight="1" thickBot="1">
      <c r="A3184" s="1084"/>
      <c r="B3184" s="60" t="s">
        <v>79</v>
      </c>
      <c r="C3184" s="1194" t="s">
        <v>60</v>
      </c>
      <c r="D3184" s="1195"/>
      <c r="E3184" s="1195"/>
      <c r="F3184" s="1196" t="s">
        <v>197</v>
      </c>
      <c r="G3184" s="1196"/>
      <c r="H3184" s="351" t="s">
        <v>53</v>
      </c>
      <c r="I3184" s="1197" t="s">
        <v>67</v>
      </c>
      <c r="J3184" s="1198"/>
      <c r="K3184" s="1198"/>
      <c r="L3184" s="174">
        <f>VLOOKUP($A3160,'Class-9'!$B$9:$EX$108,144,0)</f>
        <v>0</v>
      </c>
      <c r="M3184" s="1199" t="str">
        <f>IF($J3163="TC",0,IF($J3163="Nso",0,VLOOKUP($A3160,'Class-9'!$B$9:$EX$108,145,0)))</f>
        <v/>
      </c>
      <c r="N3184" s="1200"/>
      <c r="O3184" s="1201"/>
    </row>
    <row r="3185" spans="1:15" ht="36" customHeight="1">
      <c r="A3185" s="1084"/>
      <c r="B3185" s="60" t="s">
        <v>79</v>
      </c>
      <c r="C3185" s="1194"/>
      <c r="D3185" s="1195"/>
      <c r="E3185" s="1195"/>
      <c r="F3185" s="1196"/>
      <c r="G3185" s="1196"/>
      <c r="H3185" s="490" t="s">
        <v>203</v>
      </c>
      <c r="I3185" s="1202" t="s">
        <v>68</v>
      </c>
      <c r="J3185" s="1203"/>
      <c r="K3185" s="1203"/>
      <c r="L3185" s="1204">
        <f>IF($J3163="TC","Transferred",IF($J3163="Nso","NameSeparated",VLOOKUP($A3160,'Class-9'!$B$9:$EX$108,153,0)))</f>
        <v>0</v>
      </c>
      <c r="M3185" s="1204"/>
      <c r="N3185" s="1204"/>
      <c r="O3185" s="1205"/>
    </row>
    <row r="3186" spans="1:15" s="489" customFormat="1" ht="28.5" customHeight="1">
      <c r="A3186" s="1084"/>
      <c r="B3186" s="488" t="s">
        <v>79</v>
      </c>
      <c r="C3186" s="1242" t="str">
        <f>'Class-9'!$CR$3</f>
        <v>Foundation Of Information Tech.</v>
      </c>
      <c r="D3186" s="1243"/>
      <c r="E3186" s="1244"/>
      <c r="F3186" s="1245" t="str">
        <f>IF($J3163="TC",0,IF($J3163="Nso",0,VLOOKUP($A3160,'Class-9'!$B$9:$GA$108,170,0)))</f>
        <v>0/200</v>
      </c>
      <c r="G3186" s="1245"/>
      <c r="H3186" s="491">
        <f>IF($J3163="TC",0,IF($J3163="Nso",0,VLOOKUP($A3160,'Class-9'!$B$9:$GA$108,106,0)))</f>
        <v>0</v>
      </c>
      <c r="I3186" s="1170" t="s">
        <v>81</v>
      </c>
      <c r="J3186" s="1171"/>
      <c r="K3186" s="1171"/>
      <c r="L3186" s="1172">
        <f>'Class-9'!$T$2</f>
        <v>44676</v>
      </c>
      <c r="M3186" s="1173"/>
      <c r="N3186" s="1173"/>
      <c r="O3186" s="1174"/>
    </row>
    <row r="3187" spans="1:15" s="489" customFormat="1" ht="28.5" customHeight="1">
      <c r="A3187" s="1084"/>
      <c r="B3187" s="488" t="s">
        <v>79</v>
      </c>
      <c r="C3187" s="1175" t="str">
        <f>'Class-9'!$DD$3</f>
        <v>Health &amp; Phy. Edu.</v>
      </c>
      <c r="D3187" s="1169"/>
      <c r="E3187" s="1169"/>
      <c r="F3187" s="1263" t="str">
        <f>IF($J3163="TC",0,IF($J3163="Nso",0,VLOOKUP($A3160,'Class-9'!$B$9:$GA$108,174,0)))</f>
        <v>0/200</v>
      </c>
      <c r="G3187" s="1264"/>
      <c r="H3187" s="491">
        <f>IF($J3163="TC",0,IF($J3163="Nso",0,VLOOKUP($A3160,'Class-9'!$B$9:$GA$108,118,0)))</f>
        <v>0</v>
      </c>
      <c r="I3187" s="1178"/>
      <c r="J3187" s="1179"/>
      <c r="K3187" s="1179"/>
      <c r="L3187" s="1179"/>
      <c r="M3187" s="1179"/>
      <c r="N3187" s="1179"/>
      <c r="O3187" s="1180"/>
    </row>
    <row r="3188" spans="1:15" s="489" customFormat="1" ht="28.5" customHeight="1">
      <c r="A3188" s="1084"/>
      <c r="B3188" s="488" t="s">
        <v>79</v>
      </c>
      <c r="C3188" s="1184" t="str">
        <f>'Class-9'!$DP$3</f>
        <v>S.U.P.W.</v>
      </c>
      <c r="D3188" s="1185"/>
      <c r="E3188" s="1185"/>
      <c r="F3188" s="1263" t="str">
        <f>IF($J3163="TC",0,IF($J3163="Nso",0,VLOOKUP($A3160,'Class-9'!$B$9:$GA$108,178,0)))</f>
        <v>0/100</v>
      </c>
      <c r="G3188" s="1264"/>
      <c r="H3188" s="491">
        <f>IF($J3163="TC",0,IF($J3163="Nso",0,VLOOKUP($A3160,'Class-9'!$B$9:$GA$108,124,0)))</f>
        <v>0</v>
      </c>
      <c r="I3188" s="1181"/>
      <c r="J3188" s="1182"/>
      <c r="K3188" s="1182"/>
      <c r="L3188" s="1182"/>
      <c r="M3188" s="1182"/>
      <c r="N3188" s="1182"/>
      <c r="O3188" s="1183"/>
    </row>
    <row r="3189" spans="1:15" s="489" customFormat="1" ht="28.5" customHeight="1">
      <c r="A3189" s="1084"/>
      <c r="B3189" s="488"/>
      <c r="C3189" s="1184" t="str">
        <f>'Class-9'!$DV$3</f>
        <v>ART EDUCATION</v>
      </c>
      <c r="D3189" s="1185"/>
      <c r="E3189" s="1185"/>
      <c r="F3189" s="1263" t="str">
        <f>IF($J3162="TC",0,IF($J3162="Nso",0,VLOOKUP($A3160,'Class-9'!$B$9:$GA$108,182,0)))</f>
        <v>0/100</v>
      </c>
      <c r="G3189" s="1264"/>
      <c r="H3189" s="491">
        <f>IF($J3162="TC",0,IF($J3162="Nso",0,VLOOKUP($A3160,'Class-9'!$B$9:$GA$108,130,0)))</f>
        <v>0</v>
      </c>
      <c r="I3189" s="1237" t="s">
        <v>95</v>
      </c>
      <c r="J3189" s="1221"/>
      <c r="K3189" s="1221"/>
      <c r="L3189" s="1221"/>
      <c r="M3189" s="1221"/>
      <c r="N3189" s="1221"/>
      <c r="O3189" s="1222"/>
    </row>
    <row r="3190" spans="1:15" s="489" customFormat="1" ht="28.5" customHeight="1" thickBot="1">
      <c r="A3190" s="1084"/>
      <c r="B3190" s="488" t="s">
        <v>79</v>
      </c>
      <c r="C3190" s="1238" t="str">
        <f>'Class-9'!$EB$3</f>
        <v>H &amp; C RAJ</v>
      </c>
      <c r="D3190" s="1239"/>
      <c r="E3190" s="1239"/>
      <c r="F3190" s="1251" t="str">
        <f>IF($J3163="TC",0,IF($J3163="Nso",0,VLOOKUP($A3160,'Class-9'!$B$9:$GZ$108,186,0)))</f>
        <v>0/200</v>
      </c>
      <c r="G3190" s="1252"/>
      <c r="H3190" s="492">
        <f>IF($J3163="TC",0,IF($J3163="Nso",0,VLOOKUP($A3160,'Class-9'!$B$9:$GAZ$108,142,0)))</f>
        <v>0</v>
      </c>
      <c r="I3190" s="1237" t="s">
        <v>74</v>
      </c>
      <c r="J3190" s="1221"/>
      <c r="K3190" s="1221"/>
      <c r="L3190" s="1221"/>
      <c r="M3190" s="1221"/>
      <c r="N3190" s="1221"/>
      <c r="O3190" s="1222"/>
    </row>
    <row r="3191" spans="1:15" ht="28.5" customHeight="1">
      <c r="A3191" s="1084"/>
      <c r="B3191" s="49" t="s">
        <v>79</v>
      </c>
      <c r="C3191" s="1209" t="s">
        <v>205</v>
      </c>
      <c r="D3191" s="1210"/>
      <c r="E3191" s="1211"/>
      <c r="F3191" s="1253" t="s">
        <v>206</v>
      </c>
      <c r="G3191" s="1254"/>
      <c r="H3191" s="500" t="s">
        <v>34</v>
      </c>
      <c r="I3191" s="1220" t="s">
        <v>75</v>
      </c>
      <c r="J3191" s="1221"/>
      <c r="K3191" s="1221"/>
      <c r="L3191" s="1221"/>
      <c r="M3191" s="1221"/>
      <c r="N3191" s="1221"/>
      <c r="O3191" s="1222"/>
    </row>
    <row r="3192" spans="1:15" ht="28.5" customHeight="1">
      <c r="A3192" s="1084"/>
      <c r="B3192" s="49" t="s">
        <v>79</v>
      </c>
      <c r="C3192" s="1212"/>
      <c r="D3192" s="1213"/>
      <c r="E3192" s="1214"/>
      <c r="F3192" s="1246" t="s">
        <v>207</v>
      </c>
      <c r="G3192" s="1247"/>
      <c r="H3192" s="501" t="s">
        <v>204</v>
      </c>
      <c r="I3192" s="1225" t="s">
        <v>76</v>
      </c>
      <c r="J3192" s="1226"/>
      <c r="K3192" s="1226"/>
      <c r="L3192" s="1226"/>
      <c r="M3192" s="1226"/>
      <c r="N3192" s="1226"/>
      <c r="O3192" s="1227"/>
    </row>
    <row r="3193" spans="1:15" ht="28.5" customHeight="1">
      <c r="A3193" s="1084"/>
      <c r="B3193" s="49" t="s">
        <v>79</v>
      </c>
      <c r="C3193" s="1212"/>
      <c r="D3193" s="1213"/>
      <c r="E3193" s="1214"/>
      <c r="F3193" s="1246" t="s">
        <v>211</v>
      </c>
      <c r="G3193" s="1247"/>
      <c r="H3193" s="501" t="s">
        <v>69</v>
      </c>
      <c r="I3193" s="1228"/>
      <c r="J3193" s="1229"/>
      <c r="K3193" s="1229"/>
      <c r="L3193" s="1229"/>
      <c r="M3193" s="1229"/>
      <c r="N3193" s="1229"/>
      <c r="O3193" s="1230"/>
    </row>
    <row r="3194" spans="1:15" ht="28.5" customHeight="1">
      <c r="A3194" s="1084"/>
      <c r="B3194" s="49" t="s">
        <v>79</v>
      </c>
      <c r="C3194" s="1212"/>
      <c r="D3194" s="1213"/>
      <c r="E3194" s="1214"/>
      <c r="F3194" s="1246" t="s">
        <v>212</v>
      </c>
      <c r="G3194" s="1247"/>
      <c r="H3194" s="501" t="s">
        <v>70</v>
      </c>
      <c r="I3194" s="1228"/>
      <c r="J3194" s="1229"/>
      <c r="K3194" s="1229"/>
      <c r="L3194" s="1229"/>
      <c r="M3194" s="1229"/>
      <c r="N3194" s="1229"/>
      <c r="O3194" s="1230"/>
    </row>
    <row r="3195" spans="1:15" ht="28.5" customHeight="1">
      <c r="A3195" s="1084"/>
      <c r="B3195" s="49" t="s">
        <v>79</v>
      </c>
      <c r="C3195" s="1212"/>
      <c r="D3195" s="1213"/>
      <c r="E3195" s="1214"/>
      <c r="F3195" s="1246" t="s">
        <v>125</v>
      </c>
      <c r="G3195" s="1247"/>
      <c r="H3195" s="501" t="s">
        <v>72</v>
      </c>
      <c r="I3195" s="1231" t="s">
        <v>96</v>
      </c>
      <c r="J3195" s="1232"/>
      <c r="K3195" s="1232"/>
      <c r="L3195" s="1232"/>
      <c r="M3195" s="1232"/>
      <c r="N3195" s="1232"/>
      <c r="O3195" s="1233"/>
    </row>
    <row r="3196" spans="1:15" ht="28.5" customHeight="1" thickBot="1">
      <c r="A3196" s="1084"/>
      <c r="B3196" s="62" t="s">
        <v>79</v>
      </c>
      <c r="C3196" s="1215"/>
      <c r="D3196" s="1216"/>
      <c r="E3196" s="1217"/>
      <c r="F3196" s="1248" t="s">
        <v>208</v>
      </c>
      <c r="G3196" s="1249"/>
      <c r="H3196" s="502" t="s">
        <v>71</v>
      </c>
      <c r="I3196" s="1234"/>
      <c r="J3196" s="1235"/>
      <c r="K3196" s="1235"/>
      <c r="L3196" s="1235"/>
      <c r="M3196" s="1235"/>
      <c r="N3196" s="1235"/>
      <c r="O3196" s="1236"/>
    </row>
    <row r="3197" spans="1:15" ht="117.75" customHeight="1" thickTop="1">
      <c r="A3197" s="1250"/>
      <c r="B3197" s="1250"/>
      <c r="C3197" s="1250"/>
      <c r="D3197" s="1250"/>
      <c r="E3197" s="1250"/>
      <c r="F3197" s="1250"/>
      <c r="G3197" s="1250"/>
      <c r="H3197" s="1250"/>
      <c r="I3197" s="1250"/>
      <c r="J3197" s="1250"/>
      <c r="K3197" s="1250"/>
      <c r="L3197" s="1250"/>
      <c r="M3197" s="1250"/>
      <c r="N3197" s="1250"/>
      <c r="O3197" s="1250"/>
    </row>
    <row r="3198" spans="1:15">
      <c r="B3198" s="505"/>
      <c r="C3198" s="506"/>
      <c r="D3198" s="506"/>
      <c r="E3198" s="506"/>
      <c r="F3198" s="506"/>
      <c r="G3198" s="506"/>
      <c r="H3198" s="506"/>
      <c r="I3198" s="506"/>
      <c r="J3198" s="506"/>
      <c r="K3198" s="506"/>
      <c r="L3198" s="506"/>
      <c r="M3198" s="506"/>
      <c r="N3198" s="506"/>
      <c r="O3198" s="506"/>
    </row>
    <row r="3199" spans="1:15" ht="24.75" customHeight="1" thickBot="1">
      <c r="A3199" s="504">
        <f>A3160+1</f>
        <v>83</v>
      </c>
      <c r="B3199" s="1083" t="s">
        <v>56</v>
      </c>
      <c r="C3199" s="1083"/>
      <c r="D3199" s="1083"/>
      <c r="E3199" s="1083"/>
      <c r="F3199" s="1083"/>
      <c r="G3199" s="1083"/>
      <c r="H3199" s="1083"/>
      <c r="I3199" s="1083"/>
      <c r="J3199" s="1083"/>
      <c r="K3199" s="1083"/>
      <c r="L3199" s="1083"/>
      <c r="M3199" s="1083"/>
      <c r="N3199" s="1083"/>
      <c r="O3199" s="1083"/>
    </row>
    <row r="3200" spans="1:15" ht="68.25" customHeight="1" thickTop="1">
      <c r="A3200" s="1084"/>
      <c r="B3200" s="1085"/>
      <c r="C3200" s="1086"/>
      <c r="D3200" s="1089" t="str">
        <f>Master!$E$8</f>
        <v>Govt. Sr. Secondary School Raimalwada</v>
      </c>
      <c r="E3200" s="1090"/>
      <c r="F3200" s="1090"/>
      <c r="G3200" s="1090"/>
      <c r="H3200" s="1090"/>
      <c r="I3200" s="1090"/>
      <c r="J3200" s="1090"/>
      <c r="K3200" s="1090"/>
      <c r="L3200" s="1090"/>
      <c r="M3200" s="1090"/>
      <c r="N3200" s="1090"/>
      <c r="O3200" s="1091"/>
    </row>
    <row r="3201" spans="1:16" ht="36" customHeight="1" thickBot="1">
      <c r="A3201" s="1084"/>
      <c r="B3201" s="1087"/>
      <c r="C3201" s="1088"/>
      <c r="D3201" s="1092" t="str">
        <f>Master!$E$11</f>
        <v>P.S.-Bapini (Jodhpur)</v>
      </c>
      <c r="E3201" s="1093"/>
      <c r="F3201" s="1093"/>
      <c r="G3201" s="1093"/>
      <c r="H3201" s="1093"/>
      <c r="I3201" s="1093"/>
      <c r="J3201" s="1093"/>
      <c r="K3201" s="1093"/>
      <c r="L3201" s="1093"/>
      <c r="M3201" s="1093"/>
      <c r="N3201" s="1093"/>
      <c r="O3201" s="1094"/>
    </row>
    <row r="3202" spans="1:16" ht="36" customHeight="1">
      <c r="A3202" s="1084"/>
      <c r="B3202" s="352"/>
      <c r="C3202" s="1095" t="s">
        <v>188</v>
      </c>
      <c r="D3202" s="1096"/>
      <c r="E3202" s="1096"/>
      <c r="F3202" s="1096"/>
      <c r="G3202" s="1097"/>
      <c r="H3202" s="1104" t="s">
        <v>161</v>
      </c>
      <c r="I3202" s="1104"/>
      <c r="J3202" s="1107">
        <f>VLOOKUP($A3199,'Class-9'!$B$9:$K$108,6)</f>
        <v>0</v>
      </c>
      <c r="K3202" s="1108"/>
      <c r="L3202" s="1113" t="s">
        <v>77</v>
      </c>
      <c r="M3202" s="1114"/>
      <c r="N3202" s="1115" t="str">
        <f>Master!$E$14</f>
        <v>08151106901</v>
      </c>
      <c r="O3202" s="1116"/>
    </row>
    <row r="3203" spans="1:16" ht="36" customHeight="1">
      <c r="A3203" s="1084"/>
      <c r="B3203" s="47"/>
      <c r="C3203" s="1098"/>
      <c r="D3203" s="1099"/>
      <c r="E3203" s="1099"/>
      <c r="F3203" s="1099"/>
      <c r="G3203" s="1100"/>
      <c r="H3203" s="1105"/>
      <c r="I3203" s="1105"/>
      <c r="J3203" s="1109"/>
      <c r="K3203" s="1110"/>
      <c r="L3203" s="1071" t="s">
        <v>73</v>
      </c>
      <c r="M3203" s="1072"/>
      <c r="N3203" s="1072"/>
      <c r="O3203" s="1073"/>
      <c r="P3203" s="165" t="s">
        <v>196</v>
      </c>
    </row>
    <row r="3204" spans="1:16" ht="36" customHeight="1" thickBot="1">
      <c r="A3204" s="1084"/>
      <c r="B3204" s="47"/>
      <c r="C3204" s="1101"/>
      <c r="D3204" s="1102"/>
      <c r="E3204" s="1102"/>
      <c r="F3204" s="1102"/>
      <c r="G3204" s="1103"/>
      <c r="H3204" s="1106"/>
      <c r="I3204" s="1106"/>
      <c r="J3204" s="1111"/>
      <c r="K3204" s="1112"/>
      <c r="L3204" s="1074" t="s">
        <v>57</v>
      </c>
      <c r="M3204" s="1075"/>
      <c r="N3204" s="1076" t="str">
        <f>Master!$E$6</f>
        <v>2021-22</v>
      </c>
      <c r="O3204" s="1077"/>
    </row>
    <row r="3205" spans="1:16" ht="42.75" customHeight="1">
      <c r="A3205" s="1084"/>
      <c r="B3205" s="49" t="s">
        <v>79</v>
      </c>
      <c r="C3205" s="1255" t="s">
        <v>22</v>
      </c>
      <c r="D3205" s="1256"/>
      <c r="E3205" s="1256"/>
      <c r="F3205" s="1257"/>
      <c r="G3205" s="485" t="s">
        <v>186</v>
      </c>
      <c r="H3205" s="1258">
        <f>VLOOKUP($A3199,'Class-9'!$B$9:$EX$108,4,0)</f>
        <v>0</v>
      </c>
      <c r="I3205" s="1258"/>
      <c r="J3205" s="1258"/>
      <c r="K3205" s="1258"/>
      <c r="L3205" s="1258"/>
      <c r="M3205" s="1258"/>
      <c r="N3205" s="1258"/>
      <c r="O3205" s="1259"/>
    </row>
    <row r="3206" spans="1:16" ht="42.75" customHeight="1">
      <c r="A3206" s="1084"/>
      <c r="B3206" s="49" t="s">
        <v>79</v>
      </c>
      <c r="C3206" s="1260" t="s">
        <v>24</v>
      </c>
      <c r="D3206" s="1261"/>
      <c r="E3206" s="1261"/>
      <c r="F3206" s="1262"/>
      <c r="G3206" s="486" t="s">
        <v>186</v>
      </c>
      <c r="H3206" s="1265">
        <f>VLOOKUP($A3199,'Class-9'!$B$9:$EX$108,7,0)</f>
        <v>0</v>
      </c>
      <c r="I3206" s="1265"/>
      <c r="J3206" s="1265"/>
      <c r="K3206" s="1265"/>
      <c r="L3206" s="1265"/>
      <c r="M3206" s="1265"/>
      <c r="N3206" s="1265"/>
      <c r="O3206" s="1266"/>
    </row>
    <row r="3207" spans="1:16" ht="42.75" customHeight="1">
      <c r="A3207" s="1084"/>
      <c r="B3207" s="49" t="s">
        <v>79</v>
      </c>
      <c r="C3207" s="1260" t="s">
        <v>25</v>
      </c>
      <c r="D3207" s="1261"/>
      <c r="E3207" s="1261"/>
      <c r="F3207" s="1262"/>
      <c r="G3207" s="486" t="s">
        <v>186</v>
      </c>
      <c r="H3207" s="1265">
        <f>VLOOKUP($A3199,'Class-9'!$B$9:$EX$108,8,0)</f>
        <v>0</v>
      </c>
      <c r="I3207" s="1265"/>
      <c r="J3207" s="1265"/>
      <c r="K3207" s="1265"/>
      <c r="L3207" s="1265"/>
      <c r="M3207" s="1265"/>
      <c r="N3207" s="1265"/>
      <c r="O3207" s="1266"/>
    </row>
    <row r="3208" spans="1:16" ht="42.75" customHeight="1">
      <c r="A3208" s="1084"/>
      <c r="B3208" s="49" t="s">
        <v>79</v>
      </c>
      <c r="C3208" s="1260" t="s">
        <v>58</v>
      </c>
      <c r="D3208" s="1261"/>
      <c r="E3208" s="1261"/>
      <c r="F3208" s="1262"/>
      <c r="G3208" s="486" t="s">
        <v>186</v>
      </c>
      <c r="H3208" s="1265">
        <f>VLOOKUP($A3199,'Class-9'!$B$9:$EX$108,9,0)</f>
        <v>0</v>
      </c>
      <c r="I3208" s="1265"/>
      <c r="J3208" s="1265"/>
      <c r="K3208" s="1265"/>
      <c r="L3208" s="1265"/>
      <c r="M3208" s="1265"/>
      <c r="N3208" s="1265"/>
      <c r="O3208" s="1266"/>
    </row>
    <row r="3209" spans="1:16" ht="42.75" customHeight="1">
      <c r="A3209" s="1084"/>
      <c r="B3209" s="49" t="s">
        <v>79</v>
      </c>
      <c r="C3209" s="1260" t="s">
        <v>59</v>
      </c>
      <c r="D3209" s="1261"/>
      <c r="E3209" s="1261"/>
      <c r="F3209" s="1262"/>
      <c r="G3209" s="486" t="s">
        <v>186</v>
      </c>
      <c r="H3209" s="1281" t="str">
        <f>CONCATENATE('Class-9'!$G$4,'Class-9'!$J$4)</f>
        <v>9(A)</v>
      </c>
      <c r="I3209" s="1265"/>
      <c r="J3209" s="1265"/>
      <c r="K3209" s="1265"/>
      <c r="L3209" s="1265"/>
      <c r="M3209" s="1265"/>
      <c r="N3209" s="1265"/>
      <c r="O3209" s="1266"/>
    </row>
    <row r="3210" spans="1:16" ht="42.75" customHeight="1" thickBot="1">
      <c r="A3210" s="1084"/>
      <c r="B3210" s="49" t="s">
        <v>79</v>
      </c>
      <c r="C3210" s="1282" t="s">
        <v>27</v>
      </c>
      <c r="D3210" s="1283"/>
      <c r="E3210" s="1283"/>
      <c r="F3210" s="1284"/>
      <c r="G3210" s="487" t="s">
        <v>186</v>
      </c>
      <c r="H3210" s="1285">
        <f>VLOOKUP($A3199,'Class-9'!$B$9:$EX$108,10,0)</f>
        <v>0</v>
      </c>
      <c r="I3210" s="1285"/>
      <c r="J3210" s="1285"/>
      <c r="K3210" s="1285"/>
      <c r="L3210" s="1285"/>
      <c r="M3210" s="1285"/>
      <c r="N3210" s="1285"/>
      <c r="O3210" s="1286"/>
    </row>
    <row r="3211" spans="1:16" ht="42.75" customHeight="1">
      <c r="A3211" s="1084"/>
      <c r="B3211" s="60" t="s">
        <v>79</v>
      </c>
      <c r="C3211" s="1287" t="s">
        <v>60</v>
      </c>
      <c r="D3211" s="1288"/>
      <c r="E3211" s="1267" t="s">
        <v>83</v>
      </c>
      <c r="F3211" s="1267" t="s">
        <v>84</v>
      </c>
      <c r="G3211" s="1274" t="s">
        <v>33</v>
      </c>
      <c r="H3211" s="1276" t="s">
        <v>61</v>
      </c>
      <c r="I3211" s="1276"/>
      <c r="J3211" s="1277"/>
      <c r="K3211" s="1278" t="s">
        <v>100</v>
      </c>
      <c r="L3211" s="1279"/>
      <c r="M3211" s="1280"/>
      <c r="N3211" s="1267" t="s">
        <v>91</v>
      </c>
      <c r="O3211" s="1269" t="s">
        <v>209</v>
      </c>
    </row>
    <row r="3212" spans="1:16" ht="42.75" customHeight="1">
      <c r="A3212" s="1084"/>
      <c r="B3212" s="60"/>
      <c r="C3212" s="1289"/>
      <c r="D3212" s="1290"/>
      <c r="E3212" s="1268"/>
      <c r="F3212" s="1268"/>
      <c r="G3212" s="1275"/>
      <c r="H3212" s="479" t="s">
        <v>32</v>
      </c>
      <c r="I3212" s="480" t="s">
        <v>199</v>
      </c>
      <c r="J3212" s="481" t="s">
        <v>33</v>
      </c>
      <c r="K3212" s="479" t="s">
        <v>32</v>
      </c>
      <c r="L3212" s="480" t="s">
        <v>199</v>
      </c>
      <c r="M3212" s="481" t="s">
        <v>33</v>
      </c>
      <c r="N3212" s="1268"/>
      <c r="O3212" s="1270"/>
    </row>
    <row r="3213" spans="1:16" ht="42.75" customHeight="1" thickBot="1">
      <c r="A3213" s="1084"/>
      <c r="B3213" s="60" t="s">
        <v>79</v>
      </c>
      <c r="C3213" s="1272" t="s">
        <v>62</v>
      </c>
      <c r="D3213" s="1273"/>
      <c r="E3213" s="346">
        <f>'Class-9'!$L$7</f>
        <v>20</v>
      </c>
      <c r="F3213" s="346">
        <f>'Class-9'!$M$7</f>
        <v>20</v>
      </c>
      <c r="G3213" s="348">
        <f>SUM(E3213:F3213)</f>
        <v>40</v>
      </c>
      <c r="H3213" s="346">
        <f>'Class-9'!$O$7</f>
        <v>48</v>
      </c>
      <c r="I3213" s="346">
        <f>'Class-9'!$P$7</f>
        <v>12</v>
      </c>
      <c r="J3213" s="348">
        <f>SUM(H3213:I3213)</f>
        <v>60</v>
      </c>
      <c r="K3213" s="346">
        <f>'Class-9'!$R$7</f>
        <v>80</v>
      </c>
      <c r="L3213" s="346">
        <f>'Class-9'!$S$7</f>
        <v>20</v>
      </c>
      <c r="M3213" s="348">
        <f>SUM(K3213:L3213)</f>
        <v>100</v>
      </c>
      <c r="N3213" s="191">
        <f>SUM(G3213,J3213,M3213)</f>
        <v>200</v>
      </c>
      <c r="O3213" s="1271"/>
    </row>
    <row r="3214" spans="1:16" ht="42.75" customHeight="1">
      <c r="A3214" s="1084"/>
      <c r="B3214" s="60" t="s">
        <v>79</v>
      </c>
      <c r="C3214" s="1141" t="str">
        <f>'Class-9'!$L$3</f>
        <v>HINDI</v>
      </c>
      <c r="D3214" s="1142"/>
      <c r="E3214" s="493">
        <f>IF($J3202="TC",0,IF($J3202="Nso",0,VLOOKUP($A3199,'Class-9'!$B$9:$EX$108,11,0)))</f>
        <v>0</v>
      </c>
      <c r="F3214" s="493">
        <f>IF($J3202="TC",0,IF($J3202="Nso",0,VLOOKUP($A3199,'Class-9'!$B$9:$EX$108,12,0)))</f>
        <v>0</v>
      </c>
      <c r="G3214" s="494">
        <f>E3214+F3214</f>
        <v>0</v>
      </c>
      <c r="H3214" s="493">
        <f>IF($J3202="TC",0,IF($J3202="Nso",0,VLOOKUP($A3199,'Class-9'!$B$9:$EX$108,14,0)))</f>
        <v>0</v>
      </c>
      <c r="I3214" s="493">
        <f>IF($J3202="TC",0,IF($J3202="Nso",0,VLOOKUP($A3199,'Class-9'!$B$9:$EX$108,15,0)))</f>
        <v>0</v>
      </c>
      <c r="J3214" s="494">
        <f>H3214+I3214</f>
        <v>0</v>
      </c>
      <c r="K3214" s="493">
        <f>IF($J3202="TC",0,IF($J3202="Nso",0,VLOOKUP($A3199,'Class-9'!$B$9:$EX$108,17,0)))</f>
        <v>0</v>
      </c>
      <c r="L3214" s="493">
        <f>IF($J3202="Nso",0,VLOOKUP($A3199,'Class-9'!$B$9:$EX$108,18,0))</f>
        <v>0</v>
      </c>
      <c r="M3214" s="494">
        <f>K3214+L3214</f>
        <v>0</v>
      </c>
      <c r="N3214" s="493">
        <f>G3214+J3214+M3214</f>
        <v>0</v>
      </c>
      <c r="O3214" s="495" t="str">
        <f>IF($J3202="TC",0,IF($J3202="Nso",0,VLOOKUP($A3199,'Class-9'!$B$9:$EX$108,24,0)))</f>
        <v/>
      </c>
    </row>
    <row r="3215" spans="1:16" ht="42.75" customHeight="1">
      <c r="A3215" s="1084"/>
      <c r="B3215" s="60" t="s">
        <v>79</v>
      </c>
      <c r="C3215" s="1143" t="str">
        <f>'Class-9'!$Z$3</f>
        <v>ENGLISH</v>
      </c>
      <c r="D3215" s="1144"/>
      <c r="E3215" s="493">
        <f>IF($J3202="TC",0,IF($J3202="Nso",0,VLOOKUP($A3199,'Class-9'!$B$9:$EX$108,25,0)))</f>
        <v>0</v>
      </c>
      <c r="F3215" s="493">
        <f>IF($J3202="TC",0,IF($J3202="Nso",0,VLOOKUP($A3199,'Class-9'!$B$9:$EX$108,26,0)))</f>
        <v>0</v>
      </c>
      <c r="G3215" s="496">
        <f t="shared" ref="G3215:G3219" si="328">E3215+F3215</f>
        <v>0</v>
      </c>
      <c r="H3215" s="497">
        <f>IF($J3202="TC",0,IF($J3202="Nso",0,VLOOKUP($A3199,'Class-9'!$B$9:$EX$108,28,0)))</f>
        <v>0</v>
      </c>
      <c r="I3215" s="493">
        <f>IF($J3202="TC",0,IF($J3202="Nso",0,VLOOKUP($A3199,'Class-9'!$B$9:$EX$108,29,0)))</f>
        <v>0</v>
      </c>
      <c r="J3215" s="496">
        <f t="shared" ref="J3215:J3219" si="329">H3215+I3215</f>
        <v>0</v>
      </c>
      <c r="K3215" s="493">
        <f>IF($J3202="TC",0,IF($J3202="Nso",0,VLOOKUP($A3199,'Class-9'!$B$9:$EX$108,31,0)))</f>
        <v>0</v>
      </c>
      <c r="L3215" s="493">
        <f>IF($J3202="Nso",0,VLOOKUP($A3199,'Class-9'!$B$9:$EX$108,32,0))</f>
        <v>0</v>
      </c>
      <c r="M3215" s="496">
        <f t="shared" ref="M3215:M3219" si="330">K3215+L3215</f>
        <v>0</v>
      </c>
      <c r="N3215" s="493">
        <f t="shared" ref="N3215:N3219" si="331">G3215+J3215+M3215</f>
        <v>0</v>
      </c>
      <c r="O3215" s="495" t="str">
        <f>IF($J3202="TC",0,IF($J3202="Nso",0,VLOOKUP($A3199,'Class-9'!$B$9:$EX$108,38,0)))</f>
        <v/>
      </c>
    </row>
    <row r="3216" spans="1:16" ht="42.75" customHeight="1">
      <c r="A3216" s="1084"/>
      <c r="B3216" s="60" t="s">
        <v>79</v>
      </c>
      <c r="C3216" s="1143" t="str">
        <f>'Class-9'!$AN$3</f>
        <v>SANSKRIT</v>
      </c>
      <c r="D3216" s="1144"/>
      <c r="E3216" s="493">
        <f>IF($J3202="TC",0,IF($J3202="Nso",0,VLOOKUP($A3199,'Class-9'!$B$9:$EX$108,39,0)))</f>
        <v>0</v>
      </c>
      <c r="F3216" s="493">
        <f>IF($J3202="TC",0,IF($J3202="TC",0,IF($J3202="Nso",0,VLOOKUP($A3199,'Class-9'!$B$9:$EX$108,40,0))))</f>
        <v>0</v>
      </c>
      <c r="G3216" s="496">
        <f t="shared" si="328"/>
        <v>0</v>
      </c>
      <c r="H3216" s="497">
        <f>IF($J3202="TC",0,IF($J3202="Nso",0,VLOOKUP($A3199,'Class-9'!$B$9:$EX$108,42,0)))</f>
        <v>0</v>
      </c>
      <c r="I3216" s="493">
        <f>IF($J3202="TC",0,IF($J3202="Nso",0,VLOOKUP($A3199,'Class-9'!$B$9:$EX$108,43,0)))</f>
        <v>0</v>
      </c>
      <c r="J3216" s="496">
        <f t="shared" si="329"/>
        <v>0</v>
      </c>
      <c r="K3216" s="493">
        <f>IF($J3202="TC",0,IF($J3202="Nso",0,VLOOKUP($A3199,'Class-9'!$B$9:$EX$108,45,0)))</f>
        <v>0</v>
      </c>
      <c r="L3216" s="493">
        <f>IF($J3202="Nso",0,VLOOKUP($A3199,'Class-9'!$B$9:$EX$108,46,0))</f>
        <v>0</v>
      </c>
      <c r="M3216" s="496">
        <f t="shared" si="330"/>
        <v>0</v>
      </c>
      <c r="N3216" s="493">
        <f t="shared" si="331"/>
        <v>0</v>
      </c>
      <c r="O3216" s="495" t="str">
        <f>IF($J3202="TC",0,IF($J3202="Nso",0,VLOOKUP($A3199,'Class-9'!$B$9:$EX$108,52,0)))</f>
        <v/>
      </c>
    </row>
    <row r="3217" spans="1:15" ht="42.75" customHeight="1">
      <c r="A3217" s="1084"/>
      <c r="B3217" s="60" t="s">
        <v>79</v>
      </c>
      <c r="C3217" s="1143" t="str">
        <f>'Class-9'!$BB$3</f>
        <v>SCIENCE</v>
      </c>
      <c r="D3217" s="1144"/>
      <c r="E3217" s="493">
        <f>IF($J3202="TC",0,IF($J3202="Nso",0,VLOOKUP($A3199,'Class-9'!$B$9:$EX$108,53,0)))</f>
        <v>0</v>
      </c>
      <c r="F3217" s="493">
        <f>IF($J3202="TC",0,IF($J3202="Nso",0,VLOOKUP($A3199,'Class-9'!$B$9:$EX$108,54,0)))</f>
        <v>0</v>
      </c>
      <c r="G3217" s="496">
        <f t="shared" si="328"/>
        <v>0</v>
      </c>
      <c r="H3217" s="497">
        <f>IF($J3202="TC",0,IF($J3202="Nso",0,VLOOKUP($A3199,'Class-9'!$B$9:$EX$108,56,0)))</f>
        <v>0</v>
      </c>
      <c r="I3217" s="493">
        <f>IF($J3202="TC",0,IF($J3202="Nso",0,VLOOKUP($A3199,'Class-9'!$B$9:$EX$108,57,0)))</f>
        <v>0</v>
      </c>
      <c r="J3217" s="496">
        <f t="shared" si="329"/>
        <v>0</v>
      </c>
      <c r="K3217" s="493">
        <f>IF($J3202="TC",0,IF($J3202="Nso",0,VLOOKUP($A3199,'Class-9'!$B$9:$EX$108,59,0)))</f>
        <v>0</v>
      </c>
      <c r="L3217" s="493">
        <f>IF($J3202="Nso",0,VLOOKUP($A3199,'Class-9'!$B$9:$EX$108,60,0))</f>
        <v>0</v>
      </c>
      <c r="M3217" s="496">
        <f t="shared" si="330"/>
        <v>0</v>
      </c>
      <c r="N3217" s="493">
        <f t="shared" si="331"/>
        <v>0</v>
      </c>
      <c r="O3217" s="495" t="str">
        <f>IF($J3202="TC",0,IF($J3202="Nso",0,VLOOKUP($A3199,'Class-9'!$B$9:$EX$108,66,0)))</f>
        <v/>
      </c>
    </row>
    <row r="3218" spans="1:15" ht="42.75" customHeight="1">
      <c r="A3218" s="1084"/>
      <c r="B3218" s="60" t="s">
        <v>79</v>
      </c>
      <c r="C3218" s="1143" t="str">
        <f>'Class-9'!$BP$3</f>
        <v>MATHEMATICS</v>
      </c>
      <c r="D3218" s="1144"/>
      <c r="E3218" s="493">
        <f>IF($J3202="TC",0,IF($J3202="Nso",0,VLOOKUP($A3199,'Class-9'!$B$9:$EX$108,67,0)))</f>
        <v>0</v>
      </c>
      <c r="F3218" s="493">
        <f>IF($J3202="TC",0,IF($J3202="Nso",0,VLOOKUP($A3199,'Class-9'!$B$9:$EX$108,68,0)))</f>
        <v>0</v>
      </c>
      <c r="G3218" s="496">
        <f t="shared" si="328"/>
        <v>0</v>
      </c>
      <c r="H3218" s="497">
        <f>IF($J3202="TC",0,IF($J3202="Nso",0,VLOOKUP($A3199,'Class-9'!$B$9:$EX$108,70,0)))</f>
        <v>0</v>
      </c>
      <c r="I3218" s="493">
        <f>IF($J3202="TC",0,IF($J3202="Nso",0,VLOOKUP($A3199,'Class-9'!$B$9:$EX$108,71,0)))</f>
        <v>0</v>
      </c>
      <c r="J3218" s="496">
        <f t="shared" si="329"/>
        <v>0</v>
      </c>
      <c r="K3218" s="493">
        <f>IF($J3202="TC",0,IF($J3202="Nso",0,VLOOKUP($A3199,'Class-9'!$B$9:$EX$108,73,0)))</f>
        <v>0</v>
      </c>
      <c r="L3218" s="493">
        <f>IF($J3202="Nso",0,VLOOKUP($A3199,'Class-9'!$B$9:$EX$108,74,0))</f>
        <v>0</v>
      </c>
      <c r="M3218" s="496">
        <f t="shared" si="330"/>
        <v>0</v>
      </c>
      <c r="N3218" s="493">
        <f t="shared" si="331"/>
        <v>0</v>
      </c>
      <c r="O3218" s="495" t="str">
        <f>IF($J3202="TC",0,IF($J3202="Nso",0,VLOOKUP($A3199,'Class-9'!$B$9:$EX$108,80,0)))</f>
        <v/>
      </c>
    </row>
    <row r="3219" spans="1:15" ht="42.75" customHeight="1" thickBot="1">
      <c r="A3219" s="1084"/>
      <c r="B3219" s="60" t="s">
        <v>79</v>
      </c>
      <c r="C3219" s="1117" t="str">
        <f>'Class-9'!$CD$3</f>
        <v>SOCIAL SCIENCE</v>
      </c>
      <c r="D3219" s="1118"/>
      <c r="E3219" s="493">
        <f>IF($J3202="TC",0,IF($J3202="Nso",0,VLOOKUP($A3199,'Class-9'!$B$9:$EX$108,81,0)))</f>
        <v>0</v>
      </c>
      <c r="F3219" s="493">
        <f>IF($J3202="TC",0,IF($J3202="Nso",0,VLOOKUP($A3199,'Class-9'!$B$9:$EX$108,82,0)))</f>
        <v>0</v>
      </c>
      <c r="G3219" s="498">
        <f t="shared" si="328"/>
        <v>0</v>
      </c>
      <c r="H3219" s="499">
        <f>IF($J3202="TC",0,IF($J3202="Nso",0,VLOOKUP($A3199,'Class-9'!$B$9:$EX$108,84,0)))</f>
        <v>0</v>
      </c>
      <c r="I3219" s="493">
        <f>IF($J3202="TC",0,IF($J3202="Nso",0,VLOOKUP($A3199,'Class-9'!$B$9:$EX$108,85,0)))</f>
        <v>0</v>
      </c>
      <c r="J3219" s="498">
        <f t="shared" si="329"/>
        <v>0</v>
      </c>
      <c r="K3219" s="493">
        <f>IF($J3202="TC",0,IF($J3202="Nso",0,VLOOKUP($A3199,'Class-9'!$B$9:$EX$108,87,0)))</f>
        <v>0</v>
      </c>
      <c r="L3219" s="493">
        <f>IF($J3202="Nso",0,VLOOKUP($A3199,'Class-9'!$B$9:$EX$108,88,0))</f>
        <v>0</v>
      </c>
      <c r="M3219" s="498">
        <f t="shared" si="330"/>
        <v>0</v>
      </c>
      <c r="N3219" s="493">
        <f t="shared" si="331"/>
        <v>0</v>
      </c>
      <c r="O3219" s="495" t="str">
        <f>IF($J3202="TC",0,IF($J3202="Nso",0,VLOOKUP($A3199,'Class-9'!$B$9:$EX$108,94,0)))</f>
        <v/>
      </c>
    </row>
    <row r="3220" spans="1:15" ht="36" customHeight="1">
      <c r="A3220" s="1084"/>
      <c r="B3220" s="60" t="s">
        <v>79</v>
      </c>
      <c r="C3220" s="1119" t="s">
        <v>92</v>
      </c>
      <c r="D3220" s="1120"/>
      <c r="E3220" s="1121"/>
      <c r="F3220" s="1125" t="s">
        <v>93</v>
      </c>
      <c r="G3220" s="1126"/>
      <c r="H3220" s="1127" t="s">
        <v>94</v>
      </c>
      <c r="I3220" s="1128"/>
      <c r="J3220" s="1129" t="s">
        <v>47</v>
      </c>
      <c r="K3220" s="1130"/>
      <c r="L3220" s="350" t="s">
        <v>114</v>
      </c>
      <c r="M3220" s="1131" t="s">
        <v>45</v>
      </c>
      <c r="N3220" s="1132"/>
      <c r="O3220" s="61" t="s">
        <v>49</v>
      </c>
    </row>
    <row r="3221" spans="1:15" ht="36" customHeight="1" thickBot="1">
      <c r="A3221" s="1084"/>
      <c r="B3221" s="60" t="s">
        <v>79</v>
      </c>
      <c r="C3221" s="1122"/>
      <c r="D3221" s="1123"/>
      <c r="E3221" s="1124"/>
      <c r="F3221" s="1133">
        <f>IF($J3202="TC",0,IF($J3202="Nso",0,VLOOKUP($A3199,'Class-9'!$B$9:$EX$108,146,0)))</f>
        <v>0</v>
      </c>
      <c r="G3221" s="1134"/>
      <c r="H3221" s="1133">
        <f>IF($J3202="TC",0,IF($J3202="Nso",0,VLOOKUP($A3199,'Class-9'!$B$9:$EX$108,147,0)))</f>
        <v>0</v>
      </c>
      <c r="I3221" s="1134"/>
      <c r="J3221" s="1135">
        <f>IF($J3202="TC",0,IF($J3202="Nso",0,VLOOKUP($A3199,'Class-9'!$B$9:$EX$108,148,0)))</f>
        <v>0</v>
      </c>
      <c r="K3221" s="1136"/>
      <c r="L3221" s="349" t="str">
        <f>IF($J3202="TC",0,IF($J3202="Nso",0,VLOOKUP($A3199,'Class-9'!$B$9:$EX$108,149,0)))</f>
        <v/>
      </c>
      <c r="M3221" s="1137" t="str">
        <f>IF($J3202="TC","TC",IF($J3202="Nso","NSO",VLOOKUP($A3199,'Class-9'!$B$9:$EX$108,150,0)))</f>
        <v/>
      </c>
      <c r="N3221" s="1138"/>
      <c r="O3221" s="123" t="str">
        <f>IF($J3202="Nso",0,VLOOKUP($A3199,'Class-9'!$B$9:$EX$108,152,0))</f>
        <v/>
      </c>
    </row>
    <row r="3222" spans="1:15" ht="36" customHeight="1">
      <c r="A3222" s="1084"/>
      <c r="B3222" s="60" t="s">
        <v>79</v>
      </c>
      <c r="C3222" s="1186" t="s">
        <v>65</v>
      </c>
      <c r="D3222" s="1187"/>
      <c r="E3222" s="1187"/>
      <c r="F3222" s="1187"/>
      <c r="G3222" s="1187"/>
      <c r="H3222" s="1188"/>
      <c r="I3222" s="1189" t="s">
        <v>66</v>
      </c>
      <c r="J3222" s="1190"/>
      <c r="K3222" s="1190"/>
      <c r="L3222" s="124">
        <f>VLOOKUP($A3199,'Class-9'!$B$9:$EX$108,143,0)</f>
        <v>0</v>
      </c>
      <c r="M3222" s="1191" t="s">
        <v>126</v>
      </c>
      <c r="N3222" s="1192"/>
      <c r="O3222" s="1193"/>
    </row>
    <row r="3223" spans="1:15" ht="36" customHeight="1" thickBot="1">
      <c r="A3223" s="1084"/>
      <c r="B3223" s="60" t="s">
        <v>79</v>
      </c>
      <c r="C3223" s="1194" t="s">
        <v>60</v>
      </c>
      <c r="D3223" s="1195"/>
      <c r="E3223" s="1195"/>
      <c r="F3223" s="1196" t="s">
        <v>197</v>
      </c>
      <c r="G3223" s="1196"/>
      <c r="H3223" s="351" t="s">
        <v>53</v>
      </c>
      <c r="I3223" s="1197" t="s">
        <v>67</v>
      </c>
      <c r="J3223" s="1198"/>
      <c r="K3223" s="1198"/>
      <c r="L3223" s="174">
        <f>VLOOKUP($A3199,'Class-9'!$B$9:$EX$108,144,0)</f>
        <v>0</v>
      </c>
      <c r="M3223" s="1199" t="str">
        <f>IF($J3202="TC",0,IF($J3202="Nso",0,VLOOKUP($A3199,'Class-9'!$B$9:$EX$108,145,0)))</f>
        <v/>
      </c>
      <c r="N3223" s="1200"/>
      <c r="O3223" s="1201"/>
    </row>
    <row r="3224" spans="1:15" ht="36" customHeight="1">
      <c r="A3224" s="1084"/>
      <c r="B3224" s="60" t="s">
        <v>79</v>
      </c>
      <c r="C3224" s="1194"/>
      <c r="D3224" s="1195"/>
      <c r="E3224" s="1195"/>
      <c r="F3224" s="1196"/>
      <c r="G3224" s="1196"/>
      <c r="H3224" s="490" t="s">
        <v>203</v>
      </c>
      <c r="I3224" s="1202" t="s">
        <v>68</v>
      </c>
      <c r="J3224" s="1203"/>
      <c r="K3224" s="1203"/>
      <c r="L3224" s="1204">
        <f>IF($J3202="TC","Transferred",IF($J3202="Nso","NameSeparated",VLOOKUP($A3199,'Class-9'!$B$9:$EX$108,153,0)))</f>
        <v>0</v>
      </c>
      <c r="M3224" s="1204"/>
      <c r="N3224" s="1204"/>
      <c r="O3224" s="1205"/>
    </row>
    <row r="3225" spans="1:15" s="489" customFormat="1" ht="28.5" customHeight="1">
      <c r="A3225" s="1084"/>
      <c r="B3225" s="488" t="s">
        <v>79</v>
      </c>
      <c r="C3225" s="1242" t="str">
        <f>'Class-9'!$CR$3</f>
        <v>Foundation Of Information Tech.</v>
      </c>
      <c r="D3225" s="1243"/>
      <c r="E3225" s="1244"/>
      <c r="F3225" s="1245" t="str">
        <f>IF($J3202="TC",0,IF($J3202="Nso",0,VLOOKUP($A3199,'Class-9'!$B$9:$GA$108,170,0)))</f>
        <v>0/200</v>
      </c>
      <c r="G3225" s="1245"/>
      <c r="H3225" s="491">
        <f>IF($J3202="TC",0,IF($J3202="Nso",0,VLOOKUP($A3199,'Class-9'!$B$9:$GA$108,106,0)))</f>
        <v>0</v>
      </c>
      <c r="I3225" s="1170" t="s">
        <v>81</v>
      </c>
      <c r="J3225" s="1171"/>
      <c r="K3225" s="1171"/>
      <c r="L3225" s="1172">
        <f>'Class-9'!$T$2</f>
        <v>44676</v>
      </c>
      <c r="M3225" s="1173"/>
      <c r="N3225" s="1173"/>
      <c r="O3225" s="1174"/>
    </row>
    <row r="3226" spans="1:15" s="489" customFormat="1" ht="28.5" customHeight="1">
      <c r="A3226" s="1084"/>
      <c r="B3226" s="488" t="s">
        <v>79</v>
      </c>
      <c r="C3226" s="1175" t="str">
        <f>'Class-9'!$DD$3</f>
        <v>Health &amp; Phy. Edu.</v>
      </c>
      <c r="D3226" s="1169"/>
      <c r="E3226" s="1169"/>
      <c r="F3226" s="1263" t="str">
        <f>IF($J3202="TC",0,IF($J3202="Nso",0,VLOOKUP($A3199,'Class-9'!$B$9:$GA$108,174,0)))</f>
        <v>0/200</v>
      </c>
      <c r="G3226" s="1264"/>
      <c r="H3226" s="491">
        <f>IF($J3202="TC",0,IF($J3202="Nso",0,VLOOKUP($A3199,'Class-9'!$B$9:$GA$108,118,0)))</f>
        <v>0</v>
      </c>
      <c r="I3226" s="1178"/>
      <c r="J3226" s="1179"/>
      <c r="K3226" s="1179"/>
      <c r="L3226" s="1179"/>
      <c r="M3226" s="1179"/>
      <c r="N3226" s="1179"/>
      <c r="O3226" s="1180"/>
    </row>
    <row r="3227" spans="1:15" s="489" customFormat="1" ht="28.5" customHeight="1">
      <c r="A3227" s="1084"/>
      <c r="B3227" s="488" t="s">
        <v>79</v>
      </c>
      <c r="C3227" s="1184" t="str">
        <f>'Class-9'!$DP$3</f>
        <v>S.U.P.W.</v>
      </c>
      <c r="D3227" s="1185"/>
      <c r="E3227" s="1185"/>
      <c r="F3227" s="1263" t="str">
        <f>IF($J3202="TC",0,IF($J3202="Nso",0,VLOOKUP($A3199,'Class-9'!$B$9:$GA$108,178,0)))</f>
        <v>0/100</v>
      </c>
      <c r="G3227" s="1264"/>
      <c r="H3227" s="491">
        <f>IF($J3202="TC",0,IF($J3202="Nso",0,VLOOKUP($A3199,'Class-9'!$B$9:$GA$108,124,0)))</f>
        <v>0</v>
      </c>
      <c r="I3227" s="1181"/>
      <c r="J3227" s="1182"/>
      <c r="K3227" s="1182"/>
      <c r="L3227" s="1182"/>
      <c r="M3227" s="1182"/>
      <c r="N3227" s="1182"/>
      <c r="O3227" s="1183"/>
    </row>
    <row r="3228" spans="1:15" s="489" customFormat="1" ht="28.5" customHeight="1">
      <c r="A3228" s="1084"/>
      <c r="B3228" s="488"/>
      <c r="C3228" s="1184" t="str">
        <f>'Class-9'!$DV$3</f>
        <v>ART EDUCATION</v>
      </c>
      <c r="D3228" s="1185"/>
      <c r="E3228" s="1185"/>
      <c r="F3228" s="1263" t="str">
        <f>IF($J3201="TC",0,IF($J3201="Nso",0,VLOOKUP($A3199,'Class-9'!$B$9:$GA$108,182,0)))</f>
        <v>0/100</v>
      </c>
      <c r="G3228" s="1264"/>
      <c r="H3228" s="491">
        <f>IF($J3201="TC",0,IF($J3201="Nso",0,VLOOKUP($A3199,'Class-9'!$B$9:$GA$108,130,0)))</f>
        <v>0</v>
      </c>
      <c r="I3228" s="1237" t="s">
        <v>95</v>
      </c>
      <c r="J3228" s="1221"/>
      <c r="K3228" s="1221"/>
      <c r="L3228" s="1221"/>
      <c r="M3228" s="1221"/>
      <c r="N3228" s="1221"/>
      <c r="O3228" s="1222"/>
    </row>
    <row r="3229" spans="1:15" s="489" customFormat="1" ht="28.5" customHeight="1" thickBot="1">
      <c r="A3229" s="1084"/>
      <c r="B3229" s="488" t="s">
        <v>79</v>
      </c>
      <c r="C3229" s="1238" t="str">
        <f>'Class-9'!$EB$3</f>
        <v>H &amp; C RAJ</v>
      </c>
      <c r="D3229" s="1239"/>
      <c r="E3229" s="1239"/>
      <c r="F3229" s="1251" t="str">
        <f>IF($J3202="TC",0,IF($J3202="Nso",0,VLOOKUP($A3199,'Class-9'!$B$9:$GZ$108,186,0)))</f>
        <v>0/200</v>
      </c>
      <c r="G3229" s="1252"/>
      <c r="H3229" s="492">
        <f>IF($J3202="TC",0,IF($J3202="Nso",0,VLOOKUP($A3199,'Class-9'!$B$9:$GAZ$108,142,0)))</f>
        <v>0</v>
      </c>
      <c r="I3229" s="1237" t="s">
        <v>74</v>
      </c>
      <c r="J3229" s="1221"/>
      <c r="K3229" s="1221"/>
      <c r="L3229" s="1221"/>
      <c r="M3229" s="1221"/>
      <c r="N3229" s="1221"/>
      <c r="O3229" s="1222"/>
    </row>
    <row r="3230" spans="1:15" ht="28.5" customHeight="1">
      <c r="A3230" s="1084"/>
      <c r="B3230" s="49" t="s">
        <v>79</v>
      </c>
      <c r="C3230" s="1209" t="s">
        <v>205</v>
      </c>
      <c r="D3230" s="1210"/>
      <c r="E3230" s="1211"/>
      <c r="F3230" s="1253" t="s">
        <v>206</v>
      </c>
      <c r="G3230" s="1254"/>
      <c r="H3230" s="500" t="s">
        <v>34</v>
      </c>
      <c r="I3230" s="1220" t="s">
        <v>75</v>
      </c>
      <c r="J3230" s="1221"/>
      <c r="K3230" s="1221"/>
      <c r="L3230" s="1221"/>
      <c r="M3230" s="1221"/>
      <c r="N3230" s="1221"/>
      <c r="O3230" s="1222"/>
    </row>
    <row r="3231" spans="1:15" ht="28.5" customHeight="1">
      <c r="A3231" s="1084"/>
      <c r="B3231" s="49" t="s">
        <v>79</v>
      </c>
      <c r="C3231" s="1212"/>
      <c r="D3231" s="1213"/>
      <c r="E3231" s="1214"/>
      <c r="F3231" s="1246" t="s">
        <v>207</v>
      </c>
      <c r="G3231" s="1247"/>
      <c r="H3231" s="501" t="s">
        <v>204</v>
      </c>
      <c r="I3231" s="1225" t="s">
        <v>76</v>
      </c>
      <c r="J3231" s="1226"/>
      <c r="K3231" s="1226"/>
      <c r="L3231" s="1226"/>
      <c r="M3231" s="1226"/>
      <c r="N3231" s="1226"/>
      <c r="O3231" s="1227"/>
    </row>
    <row r="3232" spans="1:15" ht="28.5" customHeight="1">
      <c r="A3232" s="1084"/>
      <c r="B3232" s="49" t="s">
        <v>79</v>
      </c>
      <c r="C3232" s="1212"/>
      <c r="D3232" s="1213"/>
      <c r="E3232" s="1214"/>
      <c r="F3232" s="1246" t="s">
        <v>211</v>
      </c>
      <c r="G3232" s="1247"/>
      <c r="H3232" s="501" t="s">
        <v>69</v>
      </c>
      <c r="I3232" s="1228"/>
      <c r="J3232" s="1229"/>
      <c r="K3232" s="1229"/>
      <c r="L3232" s="1229"/>
      <c r="M3232" s="1229"/>
      <c r="N3232" s="1229"/>
      <c r="O3232" s="1230"/>
    </row>
    <row r="3233" spans="1:16" ht="28.5" customHeight="1">
      <c r="A3233" s="1084"/>
      <c r="B3233" s="49" t="s">
        <v>79</v>
      </c>
      <c r="C3233" s="1212"/>
      <c r="D3233" s="1213"/>
      <c r="E3233" s="1214"/>
      <c r="F3233" s="1246" t="s">
        <v>212</v>
      </c>
      <c r="G3233" s="1247"/>
      <c r="H3233" s="501" t="s">
        <v>70</v>
      </c>
      <c r="I3233" s="1228"/>
      <c r="J3233" s="1229"/>
      <c r="K3233" s="1229"/>
      <c r="L3233" s="1229"/>
      <c r="M3233" s="1229"/>
      <c r="N3233" s="1229"/>
      <c r="O3233" s="1230"/>
    </row>
    <row r="3234" spans="1:16" ht="28.5" customHeight="1">
      <c r="A3234" s="1084"/>
      <c r="B3234" s="49" t="s">
        <v>79</v>
      </c>
      <c r="C3234" s="1212"/>
      <c r="D3234" s="1213"/>
      <c r="E3234" s="1214"/>
      <c r="F3234" s="1246" t="s">
        <v>125</v>
      </c>
      <c r="G3234" s="1247"/>
      <c r="H3234" s="501" t="s">
        <v>72</v>
      </c>
      <c r="I3234" s="1231" t="s">
        <v>96</v>
      </c>
      <c r="J3234" s="1232"/>
      <c r="K3234" s="1232"/>
      <c r="L3234" s="1232"/>
      <c r="M3234" s="1232"/>
      <c r="N3234" s="1232"/>
      <c r="O3234" s="1233"/>
    </row>
    <row r="3235" spans="1:16" ht="28.5" customHeight="1" thickBot="1">
      <c r="A3235" s="1084"/>
      <c r="B3235" s="62" t="s">
        <v>79</v>
      </c>
      <c r="C3235" s="1215"/>
      <c r="D3235" s="1216"/>
      <c r="E3235" s="1217"/>
      <c r="F3235" s="1248" t="s">
        <v>208</v>
      </c>
      <c r="G3235" s="1249"/>
      <c r="H3235" s="502" t="s">
        <v>71</v>
      </c>
      <c r="I3235" s="1234"/>
      <c r="J3235" s="1235"/>
      <c r="K3235" s="1235"/>
      <c r="L3235" s="1235"/>
      <c r="M3235" s="1235"/>
      <c r="N3235" s="1235"/>
      <c r="O3235" s="1236"/>
    </row>
    <row r="3236" spans="1:16" ht="117.75" customHeight="1" thickTop="1">
      <c r="A3236" s="1250"/>
      <c r="B3236" s="1250"/>
      <c r="C3236" s="1250"/>
      <c r="D3236" s="1250"/>
      <c r="E3236" s="1250"/>
      <c r="F3236" s="1250"/>
      <c r="G3236" s="1250"/>
      <c r="H3236" s="1250"/>
      <c r="I3236" s="1250"/>
      <c r="J3236" s="1250"/>
      <c r="K3236" s="1250"/>
      <c r="L3236" s="1250"/>
      <c r="M3236" s="1250"/>
      <c r="N3236" s="1250"/>
      <c r="O3236" s="1250"/>
    </row>
    <row r="3237" spans="1:16">
      <c r="B3237" s="505"/>
      <c r="C3237" s="506"/>
      <c r="D3237" s="506"/>
      <c r="E3237" s="506"/>
      <c r="F3237" s="506"/>
      <c r="G3237" s="506"/>
      <c r="H3237" s="506"/>
      <c r="I3237" s="506"/>
      <c r="J3237" s="506"/>
      <c r="K3237" s="506"/>
      <c r="L3237" s="506"/>
      <c r="M3237" s="506"/>
      <c r="N3237" s="506"/>
      <c r="O3237" s="506"/>
    </row>
    <row r="3238" spans="1:16" ht="24.75" customHeight="1" thickBot="1">
      <c r="A3238" s="504">
        <f>A3199+1</f>
        <v>84</v>
      </c>
      <c r="B3238" s="1083" t="s">
        <v>56</v>
      </c>
      <c r="C3238" s="1083"/>
      <c r="D3238" s="1083"/>
      <c r="E3238" s="1083"/>
      <c r="F3238" s="1083"/>
      <c r="G3238" s="1083"/>
      <c r="H3238" s="1083"/>
      <c r="I3238" s="1083"/>
      <c r="J3238" s="1083"/>
      <c r="K3238" s="1083"/>
      <c r="L3238" s="1083"/>
      <c r="M3238" s="1083"/>
      <c r="N3238" s="1083"/>
      <c r="O3238" s="1083"/>
    </row>
    <row r="3239" spans="1:16" ht="68.25" customHeight="1" thickTop="1">
      <c r="A3239" s="1084"/>
      <c r="B3239" s="1085"/>
      <c r="C3239" s="1086"/>
      <c r="D3239" s="1089" t="str">
        <f>Master!$E$8</f>
        <v>Govt. Sr. Secondary School Raimalwada</v>
      </c>
      <c r="E3239" s="1090"/>
      <c r="F3239" s="1090"/>
      <c r="G3239" s="1090"/>
      <c r="H3239" s="1090"/>
      <c r="I3239" s="1090"/>
      <c r="J3239" s="1090"/>
      <c r="K3239" s="1090"/>
      <c r="L3239" s="1090"/>
      <c r="M3239" s="1090"/>
      <c r="N3239" s="1090"/>
      <c r="O3239" s="1091"/>
    </row>
    <row r="3240" spans="1:16" ht="36" customHeight="1" thickBot="1">
      <c r="A3240" s="1084"/>
      <c r="B3240" s="1087"/>
      <c r="C3240" s="1088"/>
      <c r="D3240" s="1092" t="str">
        <f>Master!$E$11</f>
        <v>P.S.-Bapini (Jodhpur)</v>
      </c>
      <c r="E3240" s="1093"/>
      <c r="F3240" s="1093"/>
      <c r="G3240" s="1093"/>
      <c r="H3240" s="1093"/>
      <c r="I3240" s="1093"/>
      <c r="J3240" s="1093"/>
      <c r="K3240" s="1093"/>
      <c r="L3240" s="1093"/>
      <c r="M3240" s="1093"/>
      <c r="N3240" s="1093"/>
      <c r="O3240" s="1094"/>
    </row>
    <row r="3241" spans="1:16" ht="36" customHeight="1">
      <c r="A3241" s="1084"/>
      <c r="B3241" s="352"/>
      <c r="C3241" s="1095" t="s">
        <v>188</v>
      </c>
      <c r="D3241" s="1096"/>
      <c r="E3241" s="1096"/>
      <c r="F3241" s="1096"/>
      <c r="G3241" s="1097"/>
      <c r="H3241" s="1104" t="s">
        <v>161</v>
      </c>
      <c r="I3241" s="1104"/>
      <c r="J3241" s="1107">
        <f>VLOOKUP($A3238,'Class-9'!$B$9:$K$108,6)</f>
        <v>0</v>
      </c>
      <c r="K3241" s="1108"/>
      <c r="L3241" s="1113" t="s">
        <v>77</v>
      </c>
      <c r="M3241" s="1114"/>
      <c r="N3241" s="1115" t="str">
        <f>Master!$E$14</f>
        <v>08151106901</v>
      </c>
      <c r="O3241" s="1116"/>
    </row>
    <row r="3242" spans="1:16" ht="36" customHeight="1">
      <c r="A3242" s="1084"/>
      <c r="B3242" s="47"/>
      <c r="C3242" s="1098"/>
      <c r="D3242" s="1099"/>
      <c r="E3242" s="1099"/>
      <c r="F3242" s="1099"/>
      <c r="G3242" s="1100"/>
      <c r="H3242" s="1105"/>
      <c r="I3242" s="1105"/>
      <c r="J3242" s="1109"/>
      <c r="K3242" s="1110"/>
      <c r="L3242" s="1071" t="s">
        <v>73</v>
      </c>
      <c r="M3242" s="1072"/>
      <c r="N3242" s="1072"/>
      <c r="O3242" s="1073"/>
      <c r="P3242" s="165" t="s">
        <v>196</v>
      </c>
    </row>
    <row r="3243" spans="1:16" ht="36" customHeight="1" thickBot="1">
      <c r="A3243" s="1084"/>
      <c r="B3243" s="47"/>
      <c r="C3243" s="1101"/>
      <c r="D3243" s="1102"/>
      <c r="E3243" s="1102"/>
      <c r="F3243" s="1102"/>
      <c r="G3243" s="1103"/>
      <c r="H3243" s="1106"/>
      <c r="I3243" s="1106"/>
      <c r="J3243" s="1111"/>
      <c r="K3243" s="1112"/>
      <c r="L3243" s="1074" t="s">
        <v>57</v>
      </c>
      <c r="M3243" s="1075"/>
      <c r="N3243" s="1076" t="str">
        <f>Master!$E$6</f>
        <v>2021-22</v>
      </c>
      <c r="O3243" s="1077"/>
    </row>
    <row r="3244" spans="1:16" ht="42.75" customHeight="1">
      <c r="A3244" s="1084"/>
      <c r="B3244" s="49" t="s">
        <v>79</v>
      </c>
      <c r="C3244" s="1255" t="s">
        <v>22</v>
      </c>
      <c r="D3244" s="1256"/>
      <c r="E3244" s="1256"/>
      <c r="F3244" s="1257"/>
      <c r="G3244" s="485" t="s">
        <v>186</v>
      </c>
      <c r="H3244" s="1258">
        <f>VLOOKUP($A3238,'Class-9'!$B$9:$EX$108,4,0)</f>
        <v>0</v>
      </c>
      <c r="I3244" s="1258"/>
      <c r="J3244" s="1258"/>
      <c r="K3244" s="1258"/>
      <c r="L3244" s="1258"/>
      <c r="M3244" s="1258"/>
      <c r="N3244" s="1258"/>
      <c r="O3244" s="1259"/>
    </row>
    <row r="3245" spans="1:16" ht="42.75" customHeight="1">
      <c r="A3245" s="1084"/>
      <c r="B3245" s="49" t="s">
        <v>79</v>
      </c>
      <c r="C3245" s="1260" t="s">
        <v>24</v>
      </c>
      <c r="D3245" s="1261"/>
      <c r="E3245" s="1261"/>
      <c r="F3245" s="1262"/>
      <c r="G3245" s="486" t="s">
        <v>186</v>
      </c>
      <c r="H3245" s="1265">
        <f>VLOOKUP($A3238,'Class-9'!$B$9:$EX$108,7,0)</f>
        <v>0</v>
      </c>
      <c r="I3245" s="1265"/>
      <c r="J3245" s="1265"/>
      <c r="K3245" s="1265"/>
      <c r="L3245" s="1265"/>
      <c r="M3245" s="1265"/>
      <c r="N3245" s="1265"/>
      <c r="O3245" s="1266"/>
    </row>
    <row r="3246" spans="1:16" ht="42.75" customHeight="1">
      <c r="A3246" s="1084"/>
      <c r="B3246" s="49" t="s">
        <v>79</v>
      </c>
      <c r="C3246" s="1260" t="s">
        <v>25</v>
      </c>
      <c r="D3246" s="1261"/>
      <c r="E3246" s="1261"/>
      <c r="F3246" s="1262"/>
      <c r="G3246" s="486" t="s">
        <v>186</v>
      </c>
      <c r="H3246" s="1265">
        <f>VLOOKUP($A3238,'Class-9'!$B$9:$EX$108,8,0)</f>
        <v>0</v>
      </c>
      <c r="I3246" s="1265"/>
      <c r="J3246" s="1265"/>
      <c r="K3246" s="1265"/>
      <c r="L3246" s="1265"/>
      <c r="M3246" s="1265"/>
      <c r="N3246" s="1265"/>
      <c r="O3246" s="1266"/>
    </row>
    <row r="3247" spans="1:16" ht="42.75" customHeight="1">
      <c r="A3247" s="1084"/>
      <c r="B3247" s="49" t="s">
        <v>79</v>
      </c>
      <c r="C3247" s="1260" t="s">
        <v>58</v>
      </c>
      <c r="D3247" s="1261"/>
      <c r="E3247" s="1261"/>
      <c r="F3247" s="1262"/>
      <c r="G3247" s="486" t="s">
        <v>186</v>
      </c>
      <c r="H3247" s="1265">
        <f>VLOOKUP($A3238,'Class-9'!$B$9:$EX$108,9,0)</f>
        <v>0</v>
      </c>
      <c r="I3247" s="1265"/>
      <c r="J3247" s="1265"/>
      <c r="K3247" s="1265"/>
      <c r="L3247" s="1265"/>
      <c r="M3247" s="1265"/>
      <c r="N3247" s="1265"/>
      <c r="O3247" s="1266"/>
    </row>
    <row r="3248" spans="1:16" ht="42.75" customHeight="1">
      <c r="A3248" s="1084"/>
      <c r="B3248" s="49" t="s">
        <v>79</v>
      </c>
      <c r="C3248" s="1260" t="s">
        <v>59</v>
      </c>
      <c r="D3248" s="1261"/>
      <c r="E3248" s="1261"/>
      <c r="F3248" s="1262"/>
      <c r="G3248" s="486" t="s">
        <v>186</v>
      </c>
      <c r="H3248" s="1281" t="str">
        <f>CONCATENATE('Class-9'!$G$4,'Class-9'!$J$4)</f>
        <v>9(A)</v>
      </c>
      <c r="I3248" s="1265"/>
      <c r="J3248" s="1265"/>
      <c r="K3248" s="1265"/>
      <c r="L3248" s="1265"/>
      <c r="M3248" s="1265"/>
      <c r="N3248" s="1265"/>
      <c r="O3248" s="1266"/>
    </row>
    <row r="3249" spans="1:15" ht="42.75" customHeight="1" thickBot="1">
      <c r="A3249" s="1084"/>
      <c r="B3249" s="49" t="s">
        <v>79</v>
      </c>
      <c r="C3249" s="1282" t="s">
        <v>27</v>
      </c>
      <c r="D3249" s="1283"/>
      <c r="E3249" s="1283"/>
      <c r="F3249" s="1284"/>
      <c r="G3249" s="487" t="s">
        <v>186</v>
      </c>
      <c r="H3249" s="1285">
        <f>VLOOKUP($A3238,'Class-9'!$B$9:$EX$108,10,0)</f>
        <v>0</v>
      </c>
      <c r="I3249" s="1285"/>
      <c r="J3249" s="1285"/>
      <c r="K3249" s="1285"/>
      <c r="L3249" s="1285"/>
      <c r="M3249" s="1285"/>
      <c r="N3249" s="1285"/>
      <c r="O3249" s="1286"/>
    </row>
    <row r="3250" spans="1:15" ht="42.75" customHeight="1">
      <c r="A3250" s="1084"/>
      <c r="B3250" s="60" t="s">
        <v>79</v>
      </c>
      <c r="C3250" s="1287" t="s">
        <v>60</v>
      </c>
      <c r="D3250" s="1288"/>
      <c r="E3250" s="1267" t="s">
        <v>83</v>
      </c>
      <c r="F3250" s="1267" t="s">
        <v>84</v>
      </c>
      <c r="G3250" s="1274" t="s">
        <v>33</v>
      </c>
      <c r="H3250" s="1276" t="s">
        <v>61</v>
      </c>
      <c r="I3250" s="1276"/>
      <c r="J3250" s="1277"/>
      <c r="K3250" s="1278" t="s">
        <v>100</v>
      </c>
      <c r="L3250" s="1279"/>
      <c r="M3250" s="1280"/>
      <c r="N3250" s="1267" t="s">
        <v>91</v>
      </c>
      <c r="O3250" s="1269" t="s">
        <v>209</v>
      </c>
    </row>
    <row r="3251" spans="1:15" ht="42.75" customHeight="1">
      <c r="A3251" s="1084"/>
      <c r="B3251" s="60"/>
      <c r="C3251" s="1289"/>
      <c r="D3251" s="1290"/>
      <c r="E3251" s="1268"/>
      <c r="F3251" s="1268"/>
      <c r="G3251" s="1275"/>
      <c r="H3251" s="479" t="s">
        <v>32</v>
      </c>
      <c r="I3251" s="480" t="s">
        <v>199</v>
      </c>
      <c r="J3251" s="481" t="s">
        <v>33</v>
      </c>
      <c r="K3251" s="479" t="s">
        <v>32</v>
      </c>
      <c r="L3251" s="480" t="s">
        <v>199</v>
      </c>
      <c r="M3251" s="481" t="s">
        <v>33</v>
      </c>
      <c r="N3251" s="1268"/>
      <c r="O3251" s="1270"/>
    </row>
    <row r="3252" spans="1:15" ht="42.75" customHeight="1" thickBot="1">
      <c r="A3252" s="1084"/>
      <c r="B3252" s="60" t="s">
        <v>79</v>
      </c>
      <c r="C3252" s="1272" t="s">
        <v>62</v>
      </c>
      <c r="D3252" s="1273"/>
      <c r="E3252" s="346">
        <f>'Class-9'!$L$7</f>
        <v>20</v>
      </c>
      <c r="F3252" s="346">
        <f>'Class-9'!$M$7</f>
        <v>20</v>
      </c>
      <c r="G3252" s="348">
        <f>SUM(E3252:F3252)</f>
        <v>40</v>
      </c>
      <c r="H3252" s="346">
        <f>'Class-9'!$O$7</f>
        <v>48</v>
      </c>
      <c r="I3252" s="346">
        <f>'Class-9'!$P$7</f>
        <v>12</v>
      </c>
      <c r="J3252" s="348">
        <f>SUM(H3252:I3252)</f>
        <v>60</v>
      </c>
      <c r="K3252" s="346">
        <f>'Class-9'!$R$7</f>
        <v>80</v>
      </c>
      <c r="L3252" s="346">
        <f>'Class-9'!$S$7</f>
        <v>20</v>
      </c>
      <c r="M3252" s="348">
        <f>SUM(K3252:L3252)</f>
        <v>100</v>
      </c>
      <c r="N3252" s="191">
        <f>SUM(G3252,J3252,M3252)</f>
        <v>200</v>
      </c>
      <c r="O3252" s="1271"/>
    </row>
    <row r="3253" spans="1:15" ht="42.75" customHeight="1">
      <c r="A3253" s="1084"/>
      <c r="B3253" s="60" t="s">
        <v>79</v>
      </c>
      <c r="C3253" s="1141" t="str">
        <f>'Class-9'!$L$3</f>
        <v>HINDI</v>
      </c>
      <c r="D3253" s="1142"/>
      <c r="E3253" s="493">
        <f>IF($J3241="TC",0,IF($J3241="Nso",0,VLOOKUP($A3238,'Class-9'!$B$9:$EX$108,11,0)))</f>
        <v>0</v>
      </c>
      <c r="F3253" s="493">
        <f>IF($J3241="TC",0,IF($J3241="Nso",0,VLOOKUP($A3238,'Class-9'!$B$9:$EX$108,12,0)))</f>
        <v>0</v>
      </c>
      <c r="G3253" s="494">
        <f>E3253+F3253</f>
        <v>0</v>
      </c>
      <c r="H3253" s="493">
        <f>IF($J3241="TC",0,IF($J3241="Nso",0,VLOOKUP($A3238,'Class-9'!$B$9:$EX$108,14,0)))</f>
        <v>0</v>
      </c>
      <c r="I3253" s="493">
        <f>IF($J3241="TC",0,IF($J3241="Nso",0,VLOOKUP($A3238,'Class-9'!$B$9:$EX$108,15,0)))</f>
        <v>0</v>
      </c>
      <c r="J3253" s="494">
        <f>H3253+I3253</f>
        <v>0</v>
      </c>
      <c r="K3253" s="493">
        <f>IF($J3241="TC",0,IF($J3241="Nso",0,VLOOKUP($A3238,'Class-9'!$B$9:$EX$108,17,0)))</f>
        <v>0</v>
      </c>
      <c r="L3253" s="493">
        <f>IF($J3241="Nso",0,VLOOKUP($A3238,'Class-9'!$B$9:$EX$108,18,0))</f>
        <v>0</v>
      </c>
      <c r="M3253" s="494">
        <f>K3253+L3253</f>
        <v>0</v>
      </c>
      <c r="N3253" s="493">
        <f>G3253+J3253+M3253</f>
        <v>0</v>
      </c>
      <c r="O3253" s="495" t="str">
        <f>IF($J3241="TC",0,IF($J3241="Nso",0,VLOOKUP($A3238,'Class-9'!$B$9:$EX$108,24,0)))</f>
        <v/>
      </c>
    </row>
    <row r="3254" spans="1:15" ht="42.75" customHeight="1">
      <c r="A3254" s="1084"/>
      <c r="B3254" s="60" t="s">
        <v>79</v>
      </c>
      <c r="C3254" s="1143" t="str">
        <f>'Class-9'!$Z$3</f>
        <v>ENGLISH</v>
      </c>
      <c r="D3254" s="1144"/>
      <c r="E3254" s="493">
        <f>IF($J3241="TC",0,IF($J3241="Nso",0,VLOOKUP($A3238,'Class-9'!$B$9:$EX$108,25,0)))</f>
        <v>0</v>
      </c>
      <c r="F3254" s="493">
        <f>IF($J3241="TC",0,IF($J3241="Nso",0,VLOOKUP($A3238,'Class-9'!$B$9:$EX$108,26,0)))</f>
        <v>0</v>
      </c>
      <c r="G3254" s="496">
        <f t="shared" ref="G3254:G3258" si="332">E3254+F3254</f>
        <v>0</v>
      </c>
      <c r="H3254" s="497">
        <f>IF($J3241="TC",0,IF($J3241="Nso",0,VLOOKUP($A3238,'Class-9'!$B$9:$EX$108,28,0)))</f>
        <v>0</v>
      </c>
      <c r="I3254" s="493">
        <f>IF($J3241="TC",0,IF($J3241="Nso",0,VLOOKUP($A3238,'Class-9'!$B$9:$EX$108,29,0)))</f>
        <v>0</v>
      </c>
      <c r="J3254" s="496">
        <f t="shared" ref="J3254:J3258" si="333">H3254+I3254</f>
        <v>0</v>
      </c>
      <c r="K3254" s="493">
        <f>IF($J3241="TC",0,IF($J3241="Nso",0,VLOOKUP($A3238,'Class-9'!$B$9:$EX$108,31,0)))</f>
        <v>0</v>
      </c>
      <c r="L3254" s="493">
        <f>IF($J3241="Nso",0,VLOOKUP($A3238,'Class-9'!$B$9:$EX$108,32,0))</f>
        <v>0</v>
      </c>
      <c r="M3254" s="496">
        <f t="shared" ref="M3254:M3258" si="334">K3254+L3254</f>
        <v>0</v>
      </c>
      <c r="N3254" s="493">
        <f t="shared" ref="N3254:N3258" si="335">G3254+J3254+M3254</f>
        <v>0</v>
      </c>
      <c r="O3254" s="495" t="str">
        <f>IF($J3241="TC",0,IF($J3241="Nso",0,VLOOKUP($A3238,'Class-9'!$B$9:$EX$108,38,0)))</f>
        <v/>
      </c>
    </row>
    <row r="3255" spans="1:15" ht="42.75" customHeight="1">
      <c r="A3255" s="1084"/>
      <c r="B3255" s="60" t="s">
        <v>79</v>
      </c>
      <c r="C3255" s="1143" t="str">
        <f>'Class-9'!$AN$3</f>
        <v>SANSKRIT</v>
      </c>
      <c r="D3255" s="1144"/>
      <c r="E3255" s="493">
        <f>IF($J3241="TC",0,IF($J3241="Nso",0,VLOOKUP($A3238,'Class-9'!$B$9:$EX$108,39,0)))</f>
        <v>0</v>
      </c>
      <c r="F3255" s="493">
        <f>IF($J3241="TC",0,IF($J3241="TC",0,IF($J3241="Nso",0,VLOOKUP($A3238,'Class-9'!$B$9:$EX$108,40,0))))</f>
        <v>0</v>
      </c>
      <c r="G3255" s="496">
        <f t="shared" si="332"/>
        <v>0</v>
      </c>
      <c r="H3255" s="497">
        <f>IF($J3241="TC",0,IF($J3241="Nso",0,VLOOKUP($A3238,'Class-9'!$B$9:$EX$108,42,0)))</f>
        <v>0</v>
      </c>
      <c r="I3255" s="493">
        <f>IF($J3241="TC",0,IF($J3241="Nso",0,VLOOKUP($A3238,'Class-9'!$B$9:$EX$108,43,0)))</f>
        <v>0</v>
      </c>
      <c r="J3255" s="496">
        <f t="shared" si="333"/>
        <v>0</v>
      </c>
      <c r="K3255" s="493">
        <f>IF($J3241="TC",0,IF($J3241="Nso",0,VLOOKUP($A3238,'Class-9'!$B$9:$EX$108,45,0)))</f>
        <v>0</v>
      </c>
      <c r="L3255" s="493">
        <f>IF($J3241="Nso",0,VLOOKUP($A3238,'Class-9'!$B$9:$EX$108,46,0))</f>
        <v>0</v>
      </c>
      <c r="M3255" s="496">
        <f t="shared" si="334"/>
        <v>0</v>
      </c>
      <c r="N3255" s="493">
        <f t="shared" si="335"/>
        <v>0</v>
      </c>
      <c r="O3255" s="495" t="str">
        <f>IF($J3241="TC",0,IF($J3241="Nso",0,VLOOKUP($A3238,'Class-9'!$B$9:$EX$108,52,0)))</f>
        <v/>
      </c>
    </row>
    <row r="3256" spans="1:15" ht="42.75" customHeight="1">
      <c r="A3256" s="1084"/>
      <c r="B3256" s="60" t="s">
        <v>79</v>
      </c>
      <c r="C3256" s="1143" t="str">
        <f>'Class-9'!$BB$3</f>
        <v>SCIENCE</v>
      </c>
      <c r="D3256" s="1144"/>
      <c r="E3256" s="493">
        <f>IF($J3241="TC",0,IF($J3241="Nso",0,VLOOKUP($A3238,'Class-9'!$B$9:$EX$108,53,0)))</f>
        <v>0</v>
      </c>
      <c r="F3256" s="493">
        <f>IF($J3241="TC",0,IF($J3241="Nso",0,VLOOKUP($A3238,'Class-9'!$B$9:$EX$108,54,0)))</f>
        <v>0</v>
      </c>
      <c r="G3256" s="496">
        <f t="shared" si="332"/>
        <v>0</v>
      </c>
      <c r="H3256" s="497">
        <f>IF($J3241="TC",0,IF($J3241="Nso",0,VLOOKUP($A3238,'Class-9'!$B$9:$EX$108,56,0)))</f>
        <v>0</v>
      </c>
      <c r="I3256" s="493">
        <f>IF($J3241="TC",0,IF($J3241="Nso",0,VLOOKUP($A3238,'Class-9'!$B$9:$EX$108,57,0)))</f>
        <v>0</v>
      </c>
      <c r="J3256" s="496">
        <f t="shared" si="333"/>
        <v>0</v>
      </c>
      <c r="K3256" s="493">
        <f>IF($J3241="TC",0,IF($J3241="Nso",0,VLOOKUP($A3238,'Class-9'!$B$9:$EX$108,59,0)))</f>
        <v>0</v>
      </c>
      <c r="L3256" s="493">
        <f>IF($J3241="Nso",0,VLOOKUP($A3238,'Class-9'!$B$9:$EX$108,60,0))</f>
        <v>0</v>
      </c>
      <c r="M3256" s="496">
        <f t="shared" si="334"/>
        <v>0</v>
      </c>
      <c r="N3256" s="493">
        <f t="shared" si="335"/>
        <v>0</v>
      </c>
      <c r="O3256" s="495" t="str">
        <f>IF($J3241="TC",0,IF($J3241="Nso",0,VLOOKUP($A3238,'Class-9'!$B$9:$EX$108,66,0)))</f>
        <v/>
      </c>
    </row>
    <row r="3257" spans="1:15" ht="42.75" customHeight="1">
      <c r="A3257" s="1084"/>
      <c r="B3257" s="60" t="s">
        <v>79</v>
      </c>
      <c r="C3257" s="1143" t="str">
        <f>'Class-9'!$BP$3</f>
        <v>MATHEMATICS</v>
      </c>
      <c r="D3257" s="1144"/>
      <c r="E3257" s="493">
        <f>IF($J3241="TC",0,IF($J3241="Nso",0,VLOOKUP($A3238,'Class-9'!$B$9:$EX$108,67,0)))</f>
        <v>0</v>
      </c>
      <c r="F3257" s="493">
        <f>IF($J3241="TC",0,IF($J3241="Nso",0,VLOOKUP($A3238,'Class-9'!$B$9:$EX$108,68,0)))</f>
        <v>0</v>
      </c>
      <c r="G3257" s="496">
        <f t="shared" si="332"/>
        <v>0</v>
      </c>
      <c r="H3257" s="497">
        <f>IF($J3241="TC",0,IF($J3241="Nso",0,VLOOKUP($A3238,'Class-9'!$B$9:$EX$108,70,0)))</f>
        <v>0</v>
      </c>
      <c r="I3257" s="493">
        <f>IF($J3241="TC",0,IF($J3241="Nso",0,VLOOKUP($A3238,'Class-9'!$B$9:$EX$108,71,0)))</f>
        <v>0</v>
      </c>
      <c r="J3257" s="496">
        <f t="shared" si="333"/>
        <v>0</v>
      </c>
      <c r="K3257" s="493">
        <f>IF($J3241="TC",0,IF($J3241="Nso",0,VLOOKUP($A3238,'Class-9'!$B$9:$EX$108,73,0)))</f>
        <v>0</v>
      </c>
      <c r="L3257" s="493">
        <f>IF($J3241="Nso",0,VLOOKUP($A3238,'Class-9'!$B$9:$EX$108,74,0))</f>
        <v>0</v>
      </c>
      <c r="M3257" s="496">
        <f t="shared" si="334"/>
        <v>0</v>
      </c>
      <c r="N3257" s="493">
        <f t="shared" si="335"/>
        <v>0</v>
      </c>
      <c r="O3257" s="495" t="str">
        <f>IF($J3241="TC",0,IF($J3241="Nso",0,VLOOKUP($A3238,'Class-9'!$B$9:$EX$108,80,0)))</f>
        <v/>
      </c>
    </row>
    <row r="3258" spans="1:15" ht="42.75" customHeight="1" thickBot="1">
      <c r="A3258" s="1084"/>
      <c r="B3258" s="60" t="s">
        <v>79</v>
      </c>
      <c r="C3258" s="1117" t="str">
        <f>'Class-9'!$CD$3</f>
        <v>SOCIAL SCIENCE</v>
      </c>
      <c r="D3258" s="1118"/>
      <c r="E3258" s="493">
        <f>IF($J3241="TC",0,IF($J3241="Nso",0,VLOOKUP($A3238,'Class-9'!$B$9:$EX$108,81,0)))</f>
        <v>0</v>
      </c>
      <c r="F3258" s="493">
        <f>IF($J3241="TC",0,IF($J3241="Nso",0,VLOOKUP($A3238,'Class-9'!$B$9:$EX$108,82,0)))</f>
        <v>0</v>
      </c>
      <c r="G3258" s="498">
        <f t="shared" si="332"/>
        <v>0</v>
      </c>
      <c r="H3258" s="499">
        <f>IF($J3241="TC",0,IF($J3241="Nso",0,VLOOKUP($A3238,'Class-9'!$B$9:$EX$108,84,0)))</f>
        <v>0</v>
      </c>
      <c r="I3258" s="493">
        <f>IF($J3241="TC",0,IF($J3241="Nso",0,VLOOKUP($A3238,'Class-9'!$B$9:$EX$108,85,0)))</f>
        <v>0</v>
      </c>
      <c r="J3258" s="498">
        <f t="shared" si="333"/>
        <v>0</v>
      </c>
      <c r="K3258" s="493">
        <f>IF($J3241="TC",0,IF($J3241="Nso",0,VLOOKUP($A3238,'Class-9'!$B$9:$EX$108,87,0)))</f>
        <v>0</v>
      </c>
      <c r="L3258" s="493">
        <f>IF($J3241="Nso",0,VLOOKUP($A3238,'Class-9'!$B$9:$EX$108,88,0))</f>
        <v>0</v>
      </c>
      <c r="M3258" s="498">
        <f t="shared" si="334"/>
        <v>0</v>
      </c>
      <c r="N3258" s="493">
        <f t="shared" si="335"/>
        <v>0</v>
      </c>
      <c r="O3258" s="495" t="str">
        <f>IF($J3241="TC",0,IF($J3241="Nso",0,VLOOKUP($A3238,'Class-9'!$B$9:$EX$108,94,0)))</f>
        <v/>
      </c>
    </row>
    <row r="3259" spans="1:15" ht="36" customHeight="1">
      <c r="A3259" s="1084"/>
      <c r="B3259" s="60" t="s">
        <v>79</v>
      </c>
      <c r="C3259" s="1119" t="s">
        <v>92</v>
      </c>
      <c r="D3259" s="1120"/>
      <c r="E3259" s="1121"/>
      <c r="F3259" s="1125" t="s">
        <v>93</v>
      </c>
      <c r="G3259" s="1126"/>
      <c r="H3259" s="1127" t="s">
        <v>94</v>
      </c>
      <c r="I3259" s="1128"/>
      <c r="J3259" s="1129" t="s">
        <v>47</v>
      </c>
      <c r="K3259" s="1130"/>
      <c r="L3259" s="350" t="s">
        <v>114</v>
      </c>
      <c r="M3259" s="1131" t="s">
        <v>45</v>
      </c>
      <c r="N3259" s="1132"/>
      <c r="O3259" s="61" t="s">
        <v>49</v>
      </c>
    </row>
    <row r="3260" spans="1:15" ht="36" customHeight="1" thickBot="1">
      <c r="A3260" s="1084"/>
      <c r="B3260" s="60" t="s">
        <v>79</v>
      </c>
      <c r="C3260" s="1122"/>
      <c r="D3260" s="1123"/>
      <c r="E3260" s="1124"/>
      <c r="F3260" s="1133">
        <f>IF($J3241="TC",0,IF($J3241="Nso",0,VLOOKUP($A3238,'Class-9'!$B$9:$EX$108,146,0)))</f>
        <v>0</v>
      </c>
      <c r="G3260" s="1134"/>
      <c r="H3260" s="1133">
        <f>IF($J3241="TC",0,IF($J3241="Nso",0,VLOOKUP($A3238,'Class-9'!$B$9:$EX$108,147,0)))</f>
        <v>0</v>
      </c>
      <c r="I3260" s="1134"/>
      <c r="J3260" s="1135">
        <f>IF($J3241="TC",0,IF($J3241="Nso",0,VLOOKUP($A3238,'Class-9'!$B$9:$EX$108,148,0)))</f>
        <v>0</v>
      </c>
      <c r="K3260" s="1136"/>
      <c r="L3260" s="349" t="str">
        <f>IF($J3241="TC",0,IF($J3241="Nso",0,VLOOKUP($A3238,'Class-9'!$B$9:$EX$108,149,0)))</f>
        <v/>
      </c>
      <c r="M3260" s="1137" t="str">
        <f>IF($J3241="TC","TC",IF($J3241="Nso","NSO",VLOOKUP($A3238,'Class-9'!$B$9:$EX$108,150,0)))</f>
        <v/>
      </c>
      <c r="N3260" s="1138"/>
      <c r="O3260" s="123" t="str">
        <f>IF($J3241="Nso",0,VLOOKUP($A3238,'Class-9'!$B$9:$EX$108,152,0))</f>
        <v/>
      </c>
    </row>
    <row r="3261" spans="1:15" ht="36" customHeight="1">
      <c r="A3261" s="1084"/>
      <c r="B3261" s="60" t="s">
        <v>79</v>
      </c>
      <c r="C3261" s="1186" t="s">
        <v>65</v>
      </c>
      <c r="D3261" s="1187"/>
      <c r="E3261" s="1187"/>
      <c r="F3261" s="1187"/>
      <c r="G3261" s="1187"/>
      <c r="H3261" s="1188"/>
      <c r="I3261" s="1189" t="s">
        <v>66</v>
      </c>
      <c r="J3261" s="1190"/>
      <c r="K3261" s="1190"/>
      <c r="L3261" s="124">
        <f>VLOOKUP($A3238,'Class-9'!$B$9:$EX$108,143,0)</f>
        <v>0</v>
      </c>
      <c r="M3261" s="1191" t="s">
        <v>126</v>
      </c>
      <c r="N3261" s="1192"/>
      <c r="O3261" s="1193"/>
    </row>
    <row r="3262" spans="1:15" ht="36" customHeight="1" thickBot="1">
      <c r="A3262" s="1084"/>
      <c r="B3262" s="60" t="s">
        <v>79</v>
      </c>
      <c r="C3262" s="1194" t="s">
        <v>60</v>
      </c>
      <c r="D3262" s="1195"/>
      <c r="E3262" s="1195"/>
      <c r="F3262" s="1196" t="s">
        <v>197</v>
      </c>
      <c r="G3262" s="1196"/>
      <c r="H3262" s="351" t="s">
        <v>53</v>
      </c>
      <c r="I3262" s="1197" t="s">
        <v>67</v>
      </c>
      <c r="J3262" s="1198"/>
      <c r="K3262" s="1198"/>
      <c r="L3262" s="174">
        <f>VLOOKUP($A3238,'Class-9'!$B$9:$EX$108,144,0)</f>
        <v>0</v>
      </c>
      <c r="M3262" s="1199" t="str">
        <f>IF($J3241="TC",0,IF($J3241="Nso",0,VLOOKUP($A3238,'Class-9'!$B$9:$EX$108,145,0)))</f>
        <v/>
      </c>
      <c r="N3262" s="1200"/>
      <c r="O3262" s="1201"/>
    </row>
    <row r="3263" spans="1:15" ht="36" customHeight="1">
      <c r="A3263" s="1084"/>
      <c r="B3263" s="60" t="s">
        <v>79</v>
      </c>
      <c r="C3263" s="1194"/>
      <c r="D3263" s="1195"/>
      <c r="E3263" s="1195"/>
      <c r="F3263" s="1196"/>
      <c r="G3263" s="1196"/>
      <c r="H3263" s="490" t="s">
        <v>203</v>
      </c>
      <c r="I3263" s="1202" t="s">
        <v>68</v>
      </c>
      <c r="J3263" s="1203"/>
      <c r="K3263" s="1203"/>
      <c r="L3263" s="1204">
        <f>IF($J3241="TC","Transferred",IF($J3241="Nso","NameSeparated",VLOOKUP($A3238,'Class-9'!$B$9:$EX$108,153,0)))</f>
        <v>0</v>
      </c>
      <c r="M3263" s="1204"/>
      <c r="N3263" s="1204"/>
      <c r="O3263" s="1205"/>
    </row>
    <row r="3264" spans="1:15" s="489" customFormat="1" ht="28.5" customHeight="1">
      <c r="A3264" s="1084"/>
      <c r="B3264" s="488" t="s">
        <v>79</v>
      </c>
      <c r="C3264" s="1242" t="str">
        <f>'Class-9'!$CR$3</f>
        <v>Foundation Of Information Tech.</v>
      </c>
      <c r="D3264" s="1243"/>
      <c r="E3264" s="1244"/>
      <c r="F3264" s="1245" t="str">
        <f>IF($J3241="TC",0,IF($J3241="Nso",0,VLOOKUP($A3238,'Class-9'!$B$9:$GA$108,170,0)))</f>
        <v>0/200</v>
      </c>
      <c r="G3264" s="1245"/>
      <c r="H3264" s="491">
        <f>IF($J3241="TC",0,IF($J3241="Nso",0,VLOOKUP($A3238,'Class-9'!$B$9:$GA$108,106,0)))</f>
        <v>0</v>
      </c>
      <c r="I3264" s="1170" t="s">
        <v>81</v>
      </c>
      <c r="J3264" s="1171"/>
      <c r="K3264" s="1171"/>
      <c r="L3264" s="1172">
        <f>'Class-9'!$T$2</f>
        <v>44676</v>
      </c>
      <c r="M3264" s="1173"/>
      <c r="N3264" s="1173"/>
      <c r="O3264" s="1174"/>
    </row>
    <row r="3265" spans="1:15" s="489" customFormat="1" ht="28.5" customHeight="1">
      <c r="A3265" s="1084"/>
      <c r="B3265" s="488" t="s">
        <v>79</v>
      </c>
      <c r="C3265" s="1175" t="str">
        <f>'Class-9'!$DD$3</f>
        <v>Health &amp; Phy. Edu.</v>
      </c>
      <c r="D3265" s="1169"/>
      <c r="E3265" s="1169"/>
      <c r="F3265" s="1263" t="str">
        <f>IF($J3241="TC",0,IF($J3241="Nso",0,VLOOKUP($A3238,'Class-9'!$B$9:$GA$108,174,0)))</f>
        <v>0/200</v>
      </c>
      <c r="G3265" s="1264"/>
      <c r="H3265" s="491">
        <f>IF($J3241="TC",0,IF($J3241="Nso",0,VLOOKUP($A3238,'Class-9'!$B$9:$GA$108,118,0)))</f>
        <v>0</v>
      </c>
      <c r="I3265" s="1178"/>
      <c r="J3265" s="1179"/>
      <c r="K3265" s="1179"/>
      <c r="L3265" s="1179"/>
      <c r="M3265" s="1179"/>
      <c r="N3265" s="1179"/>
      <c r="O3265" s="1180"/>
    </row>
    <row r="3266" spans="1:15" s="489" customFormat="1" ht="28.5" customHeight="1">
      <c r="A3266" s="1084"/>
      <c r="B3266" s="488" t="s">
        <v>79</v>
      </c>
      <c r="C3266" s="1184" t="str">
        <f>'Class-9'!$DP$3</f>
        <v>S.U.P.W.</v>
      </c>
      <c r="D3266" s="1185"/>
      <c r="E3266" s="1185"/>
      <c r="F3266" s="1263" t="str">
        <f>IF($J3241="TC",0,IF($J3241="Nso",0,VLOOKUP($A3238,'Class-9'!$B$9:$GA$108,178,0)))</f>
        <v>0/100</v>
      </c>
      <c r="G3266" s="1264"/>
      <c r="H3266" s="491">
        <f>IF($J3241="TC",0,IF($J3241="Nso",0,VLOOKUP($A3238,'Class-9'!$B$9:$GA$108,124,0)))</f>
        <v>0</v>
      </c>
      <c r="I3266" s="1181"/>
      <c r="J3266" s="1182"/>
      <c r="K3266" s="1182"/>
      <c r="L3266" s="1182"/>
      <c r="M3266" s="1182"/>
      <c r="N3266" s="1182"/>
      <c r="O3266" s="1183"/>
    </row>
    <row r="3267" spans="1:15" s="489" customFormat="1" ht="28.5" customHeight="1">
      <c r="A3267" s="1084"/>
      <c r="B3267" s="488"/>
      <c r="C3267" s="1184" t="str">
        <f>'Class-9'!$DV$3</f>
        <v>ART EDUCATION</v>
      </c>
      <c r="D3267" s="1185"/>
      <c r="E3267" s="1185"/>
      <c r="F3267" s="1263" t="str">
        <f>IF($J3240="TC",0,IF($J3240="Nso",0,VLOOKUP($A3238,'Class-9'!$B$9:$GA$108,182,0)))</f>
        <v>0/100</v>
      </c>
      <c r="G3267" s="1264"/>
      <c r="H3267" s="491">
        <f>IF($J3240="TC",0,IF($J3240="Nso",0,VLOOKUP($A3238,'Class-9'!$B$9:$GA$108,130,0)))</f>
        <v>0</v>
      </c>
      <c r="I3267" s="1237" t="s">
        <v>95</v>
      </c>
      <c r="J3267" s="1221"/>
      <c r="K3267" s="1221"/>
      <c r="L3267" s="1221"/>
      <c r="M3267" s="1221"/>
      <c r="N3267" s="1221"/>
      <c r="O3267" s="1222"/>
    </row>
    <row r="3268" spans="1:15" s="489" customFormat="1" ht="28.5" customHeight="1" thickBot="1">
      <c r="A3268" s="1084"/>
      <c r="B3268" s="488" t="s">
        <v>79</v>
      </c>
      <c r="C3268" s="1238" t="str">
        <f>'Class-9'!$EB$3</f>
        <v>H &amp; C RAJ</v>
      </c>
      <c r="D3268" s="1239"/>
      <c r="E3268" s="1239"/>
      <c r="F3268" s="1251" t="str">
        <f>IF($J3241="TC",0,IF($J3241="Nso",0,VLOOKUP($A3238,'Class-9'!$B$9:$GZ$108,186,0)))</f>
        <v>0/200</v>
      </c>
      <c r="G3268" s="1252"/>
      <c r="H3268" s="492">
        <f>IF($J3241="TC",0,IF($J3241="Nso",0,VLOOKUP($A3238,'Class-9'!$B$9:$GAZ$108,142,0)))</f>
        <v>0</v>
      </c>
      <c r="I3268" s="1237" t="s">
        <v>74</v>
      </c>
      <c r="J3268" s="1221"/>
      <c r="K3268" s="1221"/>
      <c r="L3268" s="1221"/>
      <c r="M3268" s="1221"/>
      <c r="N3268" s="1221"/>
      <c r="O3268" s="1222"/>
    </row>
    <row r="3269" spans="1:15" ht="28.5" customHeight="1">
      <c r="A3269" s="1084"/>
      <c r="B3269" s="49" t="s">
        <v>79</v>
      </c>
      <c r="C3269" s="1209" t="s">
        <v>205</v>
      </c>
      <c r="D3269" s="1210"/>
      <c r="E3269" s="1211"/>
      <c r="F3269" s="1253" t="s">
        <v>206</v>
      </c>
      <c r="G3269" s="1254"/>
      <c r="H3269" s="500" t="s">
        <v>34</v>
      </c>
      <c r="I3269" s="1220" t="s">
        <v>75</v>
      </c>
      <c r="J3269" s="1221"/>
      <c r="K3269" s="1221"/>
      <c r="L3269" s="1221"/>
      <c r="M3269" s="1221"/>
      <c r="N3269" s="1221"/>
      <c r="O3269" s="1222"/>
    </row>
    <row r="3270" spans="1:15" ht="28.5" customHeight="1">
      <c r="A3270" s="1084"/>
      <c r="B3270" s="49" t="s">
        <v>79</v>
      </c>
      <c r="C3270" s="1212"/>
      <c r="D3270" s="1213"/>
      <c r="E3270" s="1214"/>
      <c r="F3270" s="1246" t="s">
        <v>207</v>
      </c>
      <c r="G3270" s="1247"/>
      <c r="H3270" s="501" t="s">
        <v>204</v>
      </c>
      <c r="I3270" s="1225" t="s">
        <v>76</v>
      </c>
      <c r="J3270" s="1226"/>
      <c r="K3270" s="1226"/>
      <c r="L3270" s="1226"/>
      <c r="M3270" s="1226"/>
      <c r="N3270" s="1226"/>
      <c r="O3270" s="1227"/>
    </row>
    <row r="3271" spans="1:15" ht="28.5" customHeight="1">
      <c r="A3271" s="1084"/>
      <c r="B3271" s="49" t="s">
        <v>79</v>
      </c>
      <c r="C3271" s="1212"/>
      <c r="D3271" s="1213"/>
      <c r="E3271" s="1214"/>
      <c r="F3271" s="1246" t="s">
        <v>211</v>
      </c>
      <c r="G3271" s="1247"/>
      <c r="H3271" s="501" t="s">
        <v>69</v>
      </c>
      <c r="I3271" s="1228"/>
      <c r="J3271" s="1229"/>
      <c r="K3271" s="1229"/>
      <c r="L3271" s="1229"/>
      <c r="M3271" s="1229"/>
      <c r="N3271" s="1229"/>
      <c r="O3271" s="1230"/>
    </row>
    <row r="3272" spans="1:15" ht="28.5" customHeight="1">
      <c r="A3272" s="1084"/>
      <c r="B3272" s="49" t="s">
        <v>79</v>
      </c>
      <c r="C3272" s="1212"/>
      <c r="D3272" s="1213"/>
      <c r="E3272" s="1214"/>
      <c r="F3272" s="1246" t="s">
        <v>212</v>
      </c>
      <c r="G3272" s="1247"/>
      <c r="H3272" s="501" t="s">
        <v>70</v>
      </c>
      <c r="I3272" s="1228"/>
      <c r="J3272" s="1229"/>
      <c r="K3272" s="1229"/>
      <c r="L3272" s="1229"/>
      <c r="M3272" s="1229"/>
      <c r="N3272" s="1229"/>
      <c r="O3272" s="1230"/>
    </row>
    <row r="3273" spans="1:15" ht="28.5" customHeight="1">
      <c r="A3273" s="1084"/>
      <c r="B3273" s="49" t="s">
        <v>79</v>
      </c>
      <c r="C3273" s="1212"/>
      <c r="D3273" s="1213"/>
      <c r="E3273" s="1214"/>
      <c r="F3273" s="1246" t="s">
        <v>125</v>
      </c>
      <c r="G3273" s="1247"/>
      <c r="H3273" s="501" t="s">
        <v>72</v>
      </c>
      <c r="I3273" s="1231" t="s">
        <v>96</v>
      </c>
      <c r="J3273" s="1232"/>
      <c r="K3273" s="1232"/>
      <c r="L3273" s="1232"/>
      <c r="M3273" s="1232"/>
      <c r="N3273" s="1232"/>
      <c r="O3273" s="1233"/>
    </row>
    <row r="3274" spans="1:15" ht="28.5" customHeight="1" thickBot="1">
      <c r="A3274" s="1084"/>
      <c r="B3274" s="62" t="s">
        <v>79</v>
      </c>
      <c r="C3274" s="1215"/>
      <c r="D3274" s="1216"/>
      <c r="E3274" s="1217"/>
      <c r="F3274" s="1248" t="s">
        <v>208</v>
      </c>
      <c r="G3274" s="1249"/>
      <c r="H3274" s="502" t="s">
        <v>71</v>
      </c>
      <c r="I3274" s="1234"/>
      <c r="J3274" s="1235"/>
      <c r="K3274" s="1235"/>
      <c r="L3274" s="1235"/>
      <c r="M3274" s="1235"/>
      <c r="N3274" s="1235"/>
      <c r="O3274" s="1236"/>
    </row>
    <row r="3275" spans="1:15" ht="117.75" customHeight="1" thickTop="1">
      <c r="A3275" s="1250"/>
      <c r="B3275" s="1250"/>
      <c r="C3275" s="1250"/>
      <c r="D3275" s="1250"/>
      <c r="E3275" s="1250"/>
      <c r="F3275" s="1250"/>
      <c r="G3275" s="1250"/>
      <c r="H3275" s="1250"/>
      <c r="I3275" s="1250"/>
      <c r="J3275" s="1250"/>
      <c r="K3275" s="1250"/>
      <c r="L3275" s="1250"/>
      <c r="M3275" s="1250"/>
      <c r="N3275" s="1250"/>
      <c r="O3275" s="1250"/>
    </row>
    <row r="3276" spans="1:15">
      <c r="B3276" s="505"/>
      <c r="C3276" s="506"/>
      <c r="D3276" s="506"/>
      <c r="E3276" s="506"/>
      <c r="F3276" s="506"/>
      <c r="G3276" s="506"/>
      <c r="H3276" s="506"/>
      <c r="I3276" s="506"/>
      <c r="J3276" s="506"/>
      <c r="K3276" s="506"/>
      <c r="L3276" s="506"/>
      <c r="M3276" s="506"/>
      <c r="N3276" s="506"/>
      <c r="O3276" s="506"/>
    </row>
    <row r="3277" spans="1:15" ht="24.75" customHeight="1" thickBot="1">
      <c r="A3277" s="504">
        <f>A3238+1</f>
        <v>85</v>
      </c>
      <c r="B3277" s="1083" t="s">
        <v>56</v>
      </c>
      <c r="C3277" s="1083"/>
      <c r="D3277" s="1083"/>
      <c r="E3277" s="1083"/>
      <c r="F3277" s="1083"/>
      <c r="G3277" s="1083"/>
      <c r="H3277" s="1083"/>
      <c r="I3277" s="1083"/>
      <c r="J3277" s="1083"/>
      <c r="K3277" s="1083"/>
      <c r="L3277" s="1083"/>
      <c r="M3277" s="1083"/>
      <c r="N3277" s="1083"/>
      <c r="O3277" s="1083"/>
    </row>
    <row r="3278" spans="1:15" ht="68.25" customHeight="1" thickTop="1">
      <c r="A3278" s="1084"/>
      <c r="B3278" s="1085"/>
      <c r="C3278" s="1086"/>
      <c r="D3278" s="1089" t="str">
        <f>Master!$E$8</f>
        <v>Govt. Sr. Secondary School Raimalwada</v>
      </c>
      <c r="E3278" s="1090"/>
      <c r="F3278" s="1090"/>
      <c r="G3278" s="1090"/>
      <c r="H3278" s="1090"/>
      <c r="I3278" s="1090"/>
      <c r="J3278" s="1090"/>
      <c r="K3278" s="1090"/>
      <c r="L3278" s="1090"/>
      <c r="M3278" s="1090"/>
      <c r="N3278" s="1090"/>
      <c r="O3278" s="1091"/>
    </row>
    <row r="3279" spans="1:15" ht="36" customHeight="1" thickBot="1">
      <c r="A3279" s="1084"/>
      <c r="B3279" s="1087"/>
      <c r="C3279" s="1088"/>
      <c r="D3279" s="1092" t="str">
        <f>Master!$E$11</f>
        <v>P.S.-Bapini (Jodhpur)</v>
      </c>
      <c r="E3279" s="1093"/>
      <c r="F3279" s="1093"/>
      <c r="G3279" s="1093"/>
      <c r="H3279" s="1093"/>
      <c r="I3279" s="1093"/>
      <c r="J3279" s="1093"/>
      <c r="K3279" s="1093"/>
      <c r="L3279" s="1093"/>
      <c r="M3279" s="1093"/>
      <c r="N3279" s="1093"/>
      <c r="O3279" s="1094"/>
    </row>
    <row r="3280" spans="1:15" ht="36" customHeight="1">
      <c r="A3280" s="1084"/>
      <c r="B3280" s="352"/>
      <c r="C3280" s="1095" t="s">
        <v>188</v>
      </c>
      <c r="D3280" s="1096"/>
      <c r="E3280" s="1096"/>
      <c r="F3280" s="1096"/>
      <c r="G3280" s="1097"/>
      <c r="H3280" s="1104" t="s">
        <v>161</v>
      </c>
      <c r="I3280" s="1104"/>
      <c r="J3280" s="1107">
        <f>VLOOKUP($A3277,'Class-9'!$B$9:$K$108,6)</f>
        <v>0</v>
      </c>
      <c r="K3280" s="1108"/>
      <c r="L3280" s="1113" t="s">
        <v>77</v>
      </c>
      <c r="M3280" s="1114"/>
      <c r="N3280" s="1115" t="str">
        <f>Master!$E$14</f>
        <v>08151106901</v>
      </c>
      <c r="O3280" s="1116"/>
    </row>
    <row r="3281" spans="1:16" ht="36" customHeight="1">
      <c r="A3281" s="1084"/>
      <c r="B3281" s="47"/>
      <c r="C3281" s="1098"/>
      <c r="D3281" s="1099"/>
      <c r="E3281" s="1099"/>
      <c r="F3281" s="1099"/>
      <c r="G3281" s="1100"/>
      <c r="H3281" s="1105"/>
      <c r="I3281" s="1105"/>
      <c r="J3281" s="1109"/>
      <c r="K3281" s="1110"/>
      <c r="L3281" s="1071" t="s">
        <v>73</v>
      </c>
      <c r="M3281" s="1072"/>
      <c r="N3281" s="1072"/>
      <c r="O3281" s="1073"/>
      <c r="P3281" s="165" t="s">
        <v>196</v>
      </c>
    </row>
    <row r="3282" spans="1:16" ht="36" customHeight="1" thickBot="1">
      <c r="A3282" s="1084"/>
      <c r="B3282" s="47"/>
      <c r="C3282" s="1101"/>
      <c r="D3282" s="1102"/>
      <c r="E3282" s="1102"/>
      <c r="F3282" s="1102"/>
      <c r="G3282" s="1103"/>
      <c r="H3282" s="1106"/>
      <c r="I3282" s="1106"/>
      <c r="J3282" s="1111"/>
      <c r="K3282" s="1112"/>
      <c r="L3282" s="1074" t="s">
        <v>57</v>
      </c>
      <c r="M3282" s="1075"/>
      <c r="N3282" s="1076" t="str">
        <f>Master!$E$6</f>
        <v>2021-22</v>
      </c>
      <c r="O3282" s="1077"/>
    </row>
    <row r="3283" spans="1:16" ht="42.75" customHeight="1">
      <c r="A3283" s="1084"/>
      <c r="B3283" s="49" t="s">
        <v>79</v>
      </c>
      <c r="C3283" s="1255" t="s">
        <v>22</v>
      </c>
      <c r="D3283" s="1256"/>
      <c r="E3283" s="1256"/>
      <c r="F3283" s="1257"/>
      <c r="G3283" s="485" t="s">
        <v>186</v>
      </c>
      <c r="H3283" s="1258">
        <f>VLOOKUP($A3277,'Class-9'!$B$9:$EX$108,4,0)</f>
        <v>0</v>
      </c>
      <c r="I3283" s="1258"/>
      <c r="J3283" s="1258"/>
      <c r="K3283" s="1258"/>
      <c r="L3283" s="1258"/>
      <c r="M3283" s="1258"/>
      <c r="N3283" s="1258"/>
      <c r="O3283" s="1259"/>
    </row>
    <row r="3284" spans="1:16" ht="42.75" customHeight="1">
      <c r="A3284" s="1084"/>
      <c r="B3284" s="49" t="s">
        <v>79</v>
      </c>
      <c r="C3284" s="1260" t="s">
        <v>24</v>
      </c>
      <c r="D3284" s="1261"/>
      <c r="E3284" s="1261"/>
      <c r="F3284" s="1262"/>
      <c r="G3284" s="486" t="s">
        <v>186</v>
      </c>
      <c r="H3284" s="1265">
        <f>VLOOKUP($A3277,'Class-9'!$B$9:$EX$108,7,0)</f>
        <v>0</v>
      </c>
      <c r="I3284" s="1265"/>
      <c r="J3284" s="1265"/>
      <c r="K3284" s="1265"/>
      <c r="L3284" s="1265"/>
      <c r="M3284" s="1265"/>
      <c r="N3284" s="1265"/>
      <c r="O3284" s="1266"/>
    </row>
    <row r="3285" spans="1:16" ht="42.75" customHeight="1">
      <c r="A3285" s="1084"/>
      <c r="B3285" s="49" t="s">
        <v>79</v>
      </c>
      <c r="C3285" s="1260" t="s">
        <v>25</v>
      </c>
      <c r="D3285" s="1261"/>
      <c r="E3285" s="1261"/>
      <c r="F3285" s="1262"/>
      <c r="G3285" s="486" t="s">
        <v>186</v>
      </c>
      <c r="H3285" s="1265">
        <f>VLOOKUP($A3277,'Class-9'!$B$9:$EX$108,8,0)</f>
        <v>0</v>
      </c>
      <c r="I3285" s="1265"/>
      <c r="J3285" s="1265"/>
      <c r="K3285" s="1265"/>
      <c r="L3285" s="1265"/>
      <c r="M3285" s="1265"/>
      <c r="N3285" s="1265"/>
      <c r="O3285" s="1266"/>
    </row>
    <row r="3286" spans="1:16" ht="42.75" customHeight="1">
      <c r="A3286" s="1084"/>
      <c r="B3286" s="49" t="s">
        <v>79</v>
      </c>
      <c r="C3286" s="1260" t="s">
        <v>58</v>
      </c>
      <c r="D3286" s="1261"/>
      <c r="E3286" s="1261"/>
      <c r="F3286" s="1262"/>
      <c r="G3286" s="486" t="s">
        <v>186</v>
      </c>
      <c r="H3286" s="1265">
        <f>VLOOKUP($A3277,'Class-9'!$B$9:$EX$108,9,0)</f>
        <v>0</v>
      </c>
      <c r="I3286" s="1265"/>
      <c r="J3286" s="1265"/>
      <c r="K3286" s="1265"/>
      <c r="L3286" s="1265"/>
      <c r="M3286" s="1265"/>
      <c r="N3286" s="1265"/>
      <c r="O3286" s="1266"/>
    </row>
    <row r="3287" spans="1:16" ht="42.75" customHeight="1">
      <c r="A3287" s="1084"/>
      <c r="B3287" s="49" t="s">
        <v>79</v>
      </c>
      <c r="C3287" s="1260" t="s">
        <v>59</v>
      </c>
      <c r="D3287" s="1261"/>
      <c r="E3287" s="1261"/>
      <c r="F3287" s="1262"/>
      <c r="G3287" s="486" t="s">
        <v>186</v>
      </c>
      <c r="H3287" s="1281" t="str">
        <f>CONCATENATE('Class-9'!$G$4,'Class-9'!$J$4)</f>
        <v>9(A)</v>
      </c>
      <c r="I3287" s="1265"/>
      <c r="J3287" s="1265"/>
      <c r="K3287" s="1265"/>
      <c r="L3287" s="1265"/>
      <c r="M3287" s="1265"/>
      <c r="N3287" s="1265"/>
      <c r="O3287" s="1266"/>
    </row>
    <row r="3288" spans="1:16" ht="42.75" customHeight="1" thickBot="1">
      <c r="A3288" s="1084"/>
      <c r="B3288" s="49" t="s">
        <v>79</v>
      </c>
      <c r="C3288" s="1282" t="s">
        <v>27</v>
      </c>
      <c r="D3288" s="1283"/>
      <c r="E3288" s="1283"/>
      <c r="F3288" s="1284"/>
      <c r="G3288" s="487" t="s">
        <v>186</v>
      </c>
      <c r="H3288" s="1285">
        <f>VLOOKUP($A3277,'Class-9'!$B$9:$EX$108,10,0)</f>
        <v>0</v>
      </c>
      <c r="I3288" s="1285"/>
      <c r="J3288" s="1285"/>
      <c r="K3288" s="1285"/>
      <c r="L3288" s="1285"/>
      <c r="M3288" s="1285"/>
      <c r="N3288" s="1285"/>
      <c r="O3288" s="1286"/>
    </row>
    <row r="3289" spans="1:16" ht="42.75" customHeight="1">
      <c r="A3289" s="1084"/>
      <c r="B3289" s="60" t="s">
        <v>79</v>
      </c>
      <c r="C3289" s="1287" t="s">
        <v>60</v>
      </c>
      <c r="D3289" s="1288"/>
      <c r="E3289" s="1267" t="s">
        <v>83</v>
      </c>
      <c r="F3289" s="1267" t="s">
        <v>84</v>
      </c>
      <c r="G3289" s="1274" t="s">
        <v>33</v>
      </c>
      <c r="H3289" s="1276" t="s">
        <v>61</v>
      </c>
      <c r="I3289" s="1276"/>
      <c r="J3289" s="1277"/>
      <c r="K3289" s="1278" t="s">
        <v>100</v>
      </c>
      <c r="L3289" s="1279"/>
      <c r="M3289" s="1280"/>
      <c r="N3289" s="1267" t="s">
        <v>91</v>
      </c>
      <c r="O3289" s="1269" t="s">
        <v>209</v>
      </c>
    </row>
    <row r="3290" spans="1:16" ht="42.75" customHeight="1">
      <c r="A3290" s="1084"/>
      <c r="B3290" s="60"/>
      <c r="C3290" s="1289"/>
      <c r="D3290" s="1290"/>
      <c r="E3290" s="1268"/>
      <c r="F3290" s="1268"/>
      <c r="G3290" s="1275"/>
      <c r="H3290" s="479" t="s">
        <v>32</v>
      </c>
      <c r="I3290" s="480" t="s">
        <v>199</v>
      </c>
      <c r="J3290" s="481" t="s">
        <v>33</v>
      </c>
      <c r="K3290" s="479" t="s">
        <v>32</v>
      </c>
      <c r="L3290" s="480" t="s">
        <v>199</v>
      </c>
      <c r="M3290" s="481" t="s">
        <v>33</v>
      </c>
      <c r="N3290" s="1268"/>
      <c r="O3290" s="1270"/>
    </row>
    <row r="3291" spans="1:16" ht="42.75" customHeight="1" thickBot="1">
      <c r="A3291" s="1084"/>
      <c r="B3291" s="60" t="s">
        <v>79</v>
      </c>
      <c r="C3291" s="1272" t="s">
        <v>62</v>
      </c>
      <c r="D3291" s="1273"/>
      <c r="E3291" s="346">
        <f>'Class-9'!$L$7</f>
        <v>20</v>
      </c>
      <c r="F3291" s="346">
        <f>'Class-9'!$M$7</f>
        <v>20</v>
      </c>
      <c r="G3291" s="348">
        <f>SUM(E3291:F3291)</f>
        <v>40</v>
      </c>
      <c r="H3291" s="346">
        <f>'Class-9'!$O$7</f>
        <v>48</v>
      </c>
      <c r="I3291" s="346">
        <f>'Class-9'!$P$7</f>
        <v>12</v>
      </c>
      <c r="J3291" s="348">
        <f>SUM(H3291:I3291)</f>
        <v>60</v>
      </c>
      <c r="K3291" s="346">
        <f>'Class-9'!$R$7</f>
        <v>80</v>
      </c>
      <c r="L3291" s="346">
        <f>'Class-9'!$S$7</f>
        <v>20</v>
      </c>
      <c r="M3291" s="348">
        <f>SUM(K3291:L3291)</f>
        <v>100</v>
      </c>
      <c r="N3291" s="191">
        <f>SUM(G3291,J3291,M3291)</f>
        <v>200</v>
      </c>
      <c r="O3291" s="1271"/>
    </row>
    <row r="3292" spans="1:16" ht="42.75" customHeight="1">
      <c r="A3292" s="1084"/>
      <c r="B3292" s="60" t="s">
        <v>79</v>
      </c>
      <c r="C3292" s="1141" t="str">
        <f>'Class-9'!$L$3</f>
        <v>HINDI</v>
      </c>
      <c r="D3292" s="1142"/>
      <c r="E3292" s="493">
        <f>IF($J3280="TC",0,IF($J3280="Nso",0,VLOOKUP($A3277,'Class-9'!$B$9:$EX$108,11,0)))</f>
        <v>0</v>
      </c>
      <c r="F3292" s="493">
        <f>IF($J3280="TC",0,IF($J3280="Nso",0,VLOOKUP($A3277,'Class-9'!$B$9:$EX$108,12,0)))</f>
        <v>0</v>
      </c>
      <c r="G3292" s="494">
        <f>E3292+F3292</f>
        <v>0</v>
      </c>
      <c r="H3292" s="493">
        <f>IF($J3280="TC",0,IF($J3280="Nso",0,VLOOKUP($A3277,'Class-9'!$B$9:$EX$108,14,0)))</f>
        <v>0</v>
      </c>
      <c r="I3292" s="493">
        <f>IF($J3280="TC",0,IF($J3280="Nso",0,VLOOKUP($A3277,'Class-9'!$B$9:$EX$108,15,0)))</f>
        <v>0</v>
      </c>
      <c r="J3292" s="494">
        <f>H3292+I3292</f>
        <v>0</v>
      </c>
      <c r="K3292" s="493">
        <f>IF($J3280="TC",0,IF($J3280="Nso",0,VLOOKUP($A3277,'Class-9'!$B$9:$EX$108,17,0)))</f>
        <v>0</v>
      </c>
      <c r="L3292" s="493">
        <f>IF($J3280="Nso",0,VLOOKUP($A3277,'Class-9'!$B$9:$EX$108,18,0))</f>
        <v>0</v>
      </c>
      <c r="M3292" s="494">
        <f>K3292+L3292</f>
        <v>0</v>
      </c>
      <c r="N3292" s="493">
        <f>G3292+J3292+M3292</f>
        <v>0</v>
      </c>
      <c r="O3292" s="495" t="str">
        <f>IF($J3280="TC",0,IF($J3280="Nso",0,VLOOKUP($A3277,'Class-9'!$B$9:$EX$108,24,0)))</f>
        <v/>
      </c>
    </row>
    <row r="3293" spans="1:16" ht="42.75" customHeight="1">
      <c r="A3293" s="1084"/>
      <c r="B3293" s="60" t="s">
        <v>79</v>
      </c>
      <c r="C3293" s="1143" t="str">
        <f>'Class-9'!$Z$3</f>
        <v>ENGLISH</v>
      </c>
      <c r="D3293" s="1144"/>
      <c r="E3293" s="493">
        <f>IF($J3280="TC",0,IF($J3280="Nso",0,VLOOKUP($A3277,'Class-9'!$B$9:$EX$108,25,0)))</f>
        <v>0</v>
      </c>
      <c r="F3293" s="493">
        <f>IF($J3280="TC",0,IF($J3280="Nso",0,VLOOKUP($A3277,'Class-9'!$B$9:$EX$108,26,0)))</f>
        <v>0</v>
      </c>
      <c r="G3293" s="496">
        <f t="shared" ref="G3293:G3297" si="336">E3293+F3293</f>
        <v>0</v>
      </c>
      <c r="H3293" s="497">
        <f>IF($J3280="TC",0,IF($J3280="Nso",0,VLOOKUP($A3277,'Class-9'!$B$9:$EX$108,28,0)))</f>
        <v>0</v>
      </c>
      <c r="I3293" s="493">
        <f>IF($J3280="TC",0,IF($J3280="Nso",0,VLOOKUP($A3277,'Class-9'!$B$9:$EX$108,29,0)))</f>
        <v>0</v>
      </c>
      <c r="J3293" s="496">
        <f t="shared" ref="J3293:J3297" si="337">H3293+I3293</f>
        <v>0</v>
      </c>
      <c r="K3293" s="493">
        <f>IF($J3280="TC",0,IF($J3280="Nso",0,VLOOKUP($A3277,'Class-9'!$B$9:$EX$108,31,0)))</f>
        <v>0</v>
      </c>
      <c r="L3293" s="493">
        <f>IF($J3280="Nso",0,VLOOKUP($A3277,'Class-9'!$B$9:$EX$108,32,0))</f>
        <v>0</v>
      </c>
      <c r="M3293" s="496">
        <f t="shared" ref="M3293:M3297" si="338">K3293+L3293</f>
        <v>0</v>
      </c>
      <c r="N3293" s="493">
        <f t="shared" ref="N3293:N3297" si="339">G3293+J3293+M3293</f>
        <v>0</v>
      </c>
      <c r="O3293" s="495" t="str">
        <f>IF($J3280="TC",0,IF($J3280="Nso",0,VLOOKUP($A3277,'Class-9'!$B$9:$EX$108,38,0)))</f>
        <v/>
      </c>
    </row>
    <row r="3294" spans="1:16" ht="42.75" customHeight="1">
      <c r="A3294" s="1084"/>
      <c r="B3294" s="60" t="s">
        <v>79</v>
      </c>
      <c r="C3294" s="1143" t="str">
        <f>'Class-9'!$AN$3</f>
        <v>SANSKRIT</v>
      </c>
      <c r="D3294" s="1144"/>
      <c r="E3294" s="493">
        <f>IF($J3280="TC",0,IF($J3280="Nso",0,VLOOKUP($A3277,'Class-9'!$B$9:$EX$108,39,0)))</f>
        <v>0</v>
      </c>
      <c r="F3294" s="493">
        <f>IF($J3280="TC",0,IF($J3280="TC",0,IF($J3280="Nso",0,VLOOKUP($A3277,'Class-9'!$B$9:$EX$108,40,0))))</f>
        <v>0</v>
      </c>
      <c r="G3294" s="496">
        <f t="shared" si="336"/>
        <v>0</v>
      </c>
      <c r="H3294" s="497">
        <f>IF($J3280="TC",0,IF($J3280="Nso",0,VLOOKUP($A3277,'Class-9'!$B$9:$EX$108,42,0)))</f>
        <v>0</v>
      </c>
      <c r="I3294" s="493">
        <f>IF($J3280="TC",0,IF($J3280="Nso",0,VLOOKUP($A3277,'Class-9'!$B$9:$EX$108,43,0)))</f>
        <v>0</v>
      </c>
      <c r="J3294" s="496">
        <f t="shared" si="337"/>
        <v>0</v>
      </c>
      <c r="K3294" s="493">
        <f>IF($J3280="TC",0,IF($J3280="Nso",0,VLOOKUP($A3277,'Class-9'!$B$9:$EX$108,45,0)))</f>
        <v>0</v>
      </c>
      <c r="L3294" s="493">
        <f>IF($J3280="Nso",0,VLOOKUP($A3277,'Class-9'!$B$9:$EX$108,46,0))</f>
        <v>0</v>
      </c>
      <c r="M3294" s="496">
        <f t="shared" si="338"/>
        <v>0</v>
      </c>
      <c r="N3294" s="493">
        <f t="shared" si="339"/>
        <v>0</v>
      </c>
      <c r="O3294" s="495" t="str">
        <f>IF($J3280="TC",0,IF($J3280="Nso",0,VLOOKUP($A3277,'Class-9'!$B$9:$EX$108,52,0)))</f>
        <v/>
      </c>
    </row>
    <row r="3295" spans="1:16" ht="42.75" customHeight="1">
      <c r="A3295" s="1084"/>
      <c r="B3295" s="60" t="s">
        <v>79</v>
      </c>
      <c r="C3295" s="1143" t="str">
        <f>'Class-9'!$BB$3</f>
        <v>SCIENCE</v>
      </c>
      <c r="D3295" s="1144"/>
      <c r="E3295" s="493">
        <f>IF($J3280="TC",0,IF($J3280="Nso",0,VLOOKUP($A3277,'Class-9'!$B$9:$EX$108,53,0)))</f>
        <v>0</v>
      </c>
      <c r="F3295" s="493">
        <f>IF($J3280="TC",0,IF($J3280="Nso",0,VLOOKUP($A3277,'Class-9'!$B$9:$EX$108,54,0)))</f>
        <v>0</v>
      </c>
      <c r="G3295" s="496">
        <f t="shared" si="336"/>
        <v>0</v>
      </c>
      <c r="H3295" s="497">
        <f>IF($J3280="TC",0,IF($J3280="Nso",0,VLOOKUP($A3277,'Class-9'!$B$9:$EX$108,56,0)))</f>
        <v>0</v>
      </c>
      <c r="I3295" s="493">
        <f>IF($J3280="TC",0,IF($J3280="Nso",0,VLOOKUP($A3277,'Class-9'!$B$9:$EX$108,57,0)))</f>
        <v>0</v>
      </c>
      <c r="J3295" s="496">
        <f t="shared" si="337"/>
        <v>0</v>
      </c>
      <c r="K3295" s="493">
        <f>IF($J3280="TC",0,IF($J3280="Nso",0,VLOOKUP($A3277,'Class-9'!$B$9:$EX$108,59,0)))</f>
        <v>0</v>
      </c>
      <c r="L3295" s="493">
        <f>IF($J3280="Nso",0,VLOOKUP($A3277,'Class-9'!$B$9:$EX$108,60,0))</f>
        <v>0</v>
      </c>
      <c r="M3295" s="496">
        <f t="shared" si="338"/>
        <v>0</v>
      </c>
      <c r="N3295" s="493">
        <f t="shared" si="339"/>
        <v>0</v>
      </c>
      <c r="O3295" s="495" t="str">
        <f>IF($J3280="TC",0,IF($J3280="Nso",0,VLOOKUP($A3277,'Class-9'!$B$9:$EX$108,66,0)))</f>
        <v/>
      </c>
    </row>
    <row r="3296" spans="1:16" ht="42.75" customHeight="1">
      <c r="A3296" s="1084"/>
      <c r="B3296" s="60" t="s">
        <v>79</v>
      </c>
      <c r="C3296" s="1143" t="str">
        <f>'Class-9'!$BP$3</f>
        <v>MATHEMATICS</v>
      </c>
      <c r="D3296" s="1144"/>
      <c r="E3296" s="493">
        <f>IF($J3280="TC",0,IF($J3280="Nso",0,VLOOKUP($A3277,'Class-9'!$B$9:$EX$108,67,0)))</f>
        <v>0</v>
      </c>
      <c r="F3296" s="493">
        <f>IF($J3280="TC",0,IF($J3280="Nso",0,VLOOKUP($A3277,'Class-9'!$B$9:$EX$108,68,0)))</f>
        <v>0</v>
      </c>
      <c r="G3296" s="496">
        <f t="shared" si="336"/>
        <v>0</v>
      </c>
      <c r="H3296" s="497">
        <f>IF($J3280="TC",0,IF($J3280="Nso",0,VLOOKUP($A3277,'Class-9'!$B$9:$EX$108,70,0)))</f>
        <v>0</v>
      </c>
      <c r="I3296" s="493">
        <f>IF($J3280="TC",0,IF($J3280="Nso",0,VLOOKUP($A3277,'Class-9'!$B$9:$EX$108,71,0)))</f>
        <v>0</v>
      </c>
      <c r="J3296" s="496">
        <f t="shared" si="337"/>
        <v>0</v>
      </c>
      <c r="K3296" s="493">
        <f>IF($J3280="TC",0,IF($J3280="Nso",0,VLOOKUP($A3277,'Class-9'!$B$9:$EX$108,73,0)))</f>
        <v>0</v>
      </c>
      <c r="L3296" s="493">
        <f>IF($J3280="Nso",0,VLOOKUP($A3277,'Class-9'!$B$9:$EX$108,74,0))</f>
        <v>0</v>
      </c>
      <c r="M3296" s="496">
        <f t="shared" si="338"/>
        <v>0</v>
      </c>
      <c r="N3296" s="493">
        <f t="shared" si="339"/>
        <v>0</v>
      </c>
      <c r="O3296" s="495" t="str">
        <f>IF($J3280="TC",0,IF($J3280="Nso",0,VLOOKUP($A3277,'Class-9'!$B$9:$EX$108,80,0)))</f>
        <v/>
      </c>
    </row>
    <row r="3297" spans="1:15" ht="42.75" customHeight="1" thickBot="1">
      <c r="A3297" s="1084"/>
      <c r="B3297" s="60" t="s">
        <v>79</v>
      </c>
      <c r="C3297" s="1117" t="str">
        <f>'Class-9'!$CD$3</f>
        <v>SOCIAL SCIENCE</v>
      </c>
      <c r="D3297" s="1118"/>
      <c r="E3297" s="493">
        <f>IF($J3280="TC",0,IF($J3280="Nso",0,VLOOKUP($A3277,'Class-9'!$B$9:$EX$108,81,0)))</f>
        <v>0</v>
      </c>
      <c r="F3297" s="493">
        <f>IF($J3280="TC",0,IF($J3280="Nso",0,VLOOKUP($A3277,'Class-9'!$B$9:$EX$108,82,0)))</f>
        <v>0</v>
      </c>
      <c r="G3297" s="498">
        <f t="shared" si="336"/>
        <v>0</v>
      </c>
      <c r="H3297" s="499">
        <f>IF($J3280="TC",0,IF($J3280="Nso",0,VLOOKUP($A3277,'Class-9'!$B$9:$EX$108,84,0)))</f>
        <v>0</v>
      </c>
      <c r="I3297" s="493">
        <f>IF($J3280="TC",0,IF($J3280="Nso",0,VLOOKUP($A3277,'Class-9'!$B$9:$EX$108,85,0)))</f>
        <v>0</v>
      </c>
      <c r="J3297" s="498">
        <f t="shared" si="337"/>
        <v>0</v>
      </c>
      <c r="K3297" s="493">
        <f>IF($J3280="TC",0,IF($J3280="Nso",0,VLOOKUP($A3277,'Class-9'!$B$9:$EX$108,87,0)))</f>
        <v>0</v>
      </c>
      <c r="L3297" s="493">
        <f>IF($J3280="Nso",0,VLOOKUP($A3277,'Class-9'!$B$9:$EX$108,88,0))</f>
        <v>0</v>
      </c>
      <c r="M3297" s="498">
        <f t="shared" si="338"/>
        <v>0</v>
      </c>
      <c r="N3297" s="493">
        <f t="shared" si="339"/>
        <v>0</v>
      </c>
      <c r="O3297" s="495" t="str">
        <f>IF($J3280="TC",0,IF($J3280="Nso",0,VLOOKUP($A3277,'Class-9'!$B$9:$EX$108,94,0)))</f>
        <v/>
      </c>
    </row>
    <row r="3298" spans="1:15" ht="36" customHeight="1">
      <c r="A3298" s="1084"/>
      <c r="B3298" s="60" t="s">
        <v>79</v>
      </c>
      <c r="C3298" s="1119" t="s">
        <v>92</v>
      </c>
      <c r="D3298" s="1120"/>
      <c r="E3298" s="1121"/>
      <c r="F3298" s="1125" t="s">
        <v>93</v>
      </c>
      <c r="G3298" s="1126"/>
      <c r="H3298" s="1127" t="s">
        <v>94</v>
      </c>
      <c r="I3298" s="1128"/>
      <c r="J3298" s="1129" t="s">
        <v>47</v>
      </c>
      <c r="K3298" s="1130"/>
      <c r="L3298" s="350" t="s">
        <v>114</v>
      </c>
      <c r="M3298" s="1131" t="s">
        <v>45</v>
      </c>
      <c r="N3298" s="1132"/>
      <c r="O3298" s="61" t="s">
        <v>49</v>
      </c>
    </row>
    <row r="3299" spans="1:15" ht="36" customHeight="1" thickBot="1">
      <c r="A3299" s="1084"/>
      <c r="B3299" s="60" t="s">
        <v>79</v>
      </c>
      <c r="C3299" s="1122"/>
      <c r="D3299" s="1123"/>
      <c r="E3299" s="1124"/>
      <c r="F3299" s="1133">
        <f>IF($J3280="TC",0,IF($J3280="Nso",0,VLOOKUP($A3277,'Class-9'!$B$9:$EX$108,146,0)))</f>
        <v>0</v>
      </c>
      <c r="G3299" s="1134"/>
      <c r="H3299" s="1133">
        <f>IF($J3280="TC",0,IF($J3280="Nso",0,VLOOKUP($A3277,'Class-9'!$B$9:$EX$108,147,0)))</f>
        <v>0</v>
      </c>
      <c r="I3299" s="1134"/>
      <c r="J3299" s="1135">
        <f>IF($J3280="TC",0,IF($J3280="Nso",0,VLOOKUP($A3277,'Class-9'!$B$9:$EX$108,148,0)))</f>
        <v>0</v>
      </c>
      <c r="K3299" s="1136"/>
      <c r="L3299" s="349" t="str">
        <f>IF($J3280="TC",0,IF($J3280="Nso",0,VLOOKUP($A3277,'Class-9'!$B$9:$EX$108,149,0)))</f>
        <v/>
      </c>
      <c r="M3299" s="1137" t="str">
        <f>IF($J3280="TC","TC",IF($J3280="Nso","NSO",VLOOKUP($A3277,'Class-9'!$B$9:$EX$108,150,0)))</f>
        <v/>
      </c>
      <c r="N3299" s="1138"/>
      <c r="O3299" s="123" t="str">
        <f>IF($J3280="Nso",0,VLOOKUP($A3277,'Class-9'!$B$9:$EX$108,152,0))</f>
        <v/>
      </c>
    </row>
    <row r="3300" spans="1:15" ht="36" customHeight="1">
      <c r="A3300" s="1084"/>
      <c r="B3300" s="60" t="s">
        <v>79</v>
      </c>
      <c r="C3300" s="1186" t="s">
        <v>65</v>
      </c>
      <c r="D3300" s="1187"/>
      <c r="E3300" s="1187"/>
      <c r="F3300" s="1187"/>
      <c r="G3300" s="1187"/>
      <c r="H3300" s="1188"/>
      <c r="I3300" s="1189" t="s">
        <v>66</v>
      </c>
      <c r="J3300" s="1190"/>
      <c r="K3300" s="1190"/>
      <c r="L3300" s="124">
        <f>VLOOKUP($A3277,'Class-9'!$B$9:$EX$108,143,0)</f>
        <v>0</v>
      </c>
      <c r="M3300" s="1191" t="s">
        <v>126</v>
      </c>
      <c r="N3300" s="1192"/>
      <c r="O3300" s="1193"/>
    </row>
    <row r="3301" spans="1:15" ht="36" customHeight="1" thickBot="1">
      <c r="A3301" s="1084"/>
      <c r="B3301" s="60" t="s">
        <v>79</v>
      </c>
      <c r="C3301" s="1194" t="s">
        <v>60</v>
      </c>
      <c r="D3301" s="1195"/>
      <c r="E3301" s="1195"/>
      <c r="F3301" s="1196" t="s">
        <v>197</v>
      </c>
      <c r="G3301" s="1196"/>
      <c r="H3301" s="351" t="s">
        <v>53</v>
      </c>
      <c r="I3301" s="1197" t="s">
        <v>67</v>
      </c>
      <c r="J3301" s="1198"/>
      <c r="K3301" s="1198"/>
      <c r="L3301" s="174">
        <f>VLOOKUP($A3277,'Class-9'!$B$9:$EX$108,144,0)</f>
        <v>0</v>
      </c>
      <c r="M3301" s="1199" t="str">
        <f>IF($J3280="TC",0,IF($J3280="Nso",0,VLOOKUP($A3277,'Class-9'!$B$9:$EX$108,145,0)))</f>
        <v/>
      </c>
      <c r="N3301" s="1200"/>
      <c r="O3301" s="1201"/>
    </row>
    <row r="3302" spans="1:15" ht="36" customHeight="1">
      <c r="A3302" s="1084"/>
      <c r="B3302" s="60" t="s">
        <v>79</v>
      </c>
      <c r="C3302" s="1194"/>
      <c r="D3302" s="1195"/>
      <c r="E3302" s="1195"/>
      <c r="F3302" s="1196"/>
      <c r="G3302" s="1196"/>
      <c r="H3302" s="490" t="s">
        <v>203</v>
      </c>
      <c r="I3302" s="1202" t="s">
        <v>68</v>
      </c>
      <c r="J3302" s="1203"/>
      <c r="K3302" s="1203"/>
      <c r="L3302" s="1204">
        <f>IF($J3280="TC","Transferred",IF($J3280="Nso","NameSeparated",VLOOKUP($A3277,'Class-9'!$B$9:$EX$108,153,0)))</f>
        <v>0</v>
      </c>
      <c r="M3302" s="1204"/>
      <c r="N3302" s="1204"/>
      <c r="O3302" s="1205"/>
    </row>
    <row r="3303" spans="1:15" s="489" customFormat="1" ht="28.5" customHeight="1">
      <c r="A3303" s="1084"/>
      <c r="B3303" s="488" t="s">
        <v>79</v>
      </c>
      <c r="C3303" s="1242" t="str">
        <f>'Class-9'!$CR$3</f>
        <v>Foundation Of Information Tech.</v>
      </c>
      <c r="D3303" s="1243"/>
      <c r="E3303" s="1244"/>
      <c r="F3303" s="1245" t="str">
        <f>IF($J3280="TC",0,IF($J3280="Nso",0,VLOOKUP($A3277,'Class-9'!$B$9:$GA$108,170,0)))</f>
        <v>0/200</v>
      </c>
      <c r="G3303" s="1245"/>
      <c r="H3303" s="491">
        <f>IF($J3280="TC",0,IF($J3280="Nso",0,VLOOKUP($A3277,'Class-9'!$B$9:$GA$108,106,0)))</f>
        <v>0</v>
      </c>
      <c r="I3303" s="1170" t="s">
        <v>81</v>
      </c>
      <c r="J3303" s="1171"/>
      <c r="K3303" s="1171"/>
      <c r="L3303" s="1172">
        <f>'Class-9'!$T$2</f>
        <v>44676</v>
      </c>
      <c r="M3303" s="1173"/>
      <c r="N3303" s="1173"/>
      <c r="O3303" s="1174"/>
    </row>
    <row r="3304" spans="1:15" s="489" customFormat="1" ht="28.5" customHeight="1">
      <c r="A3304" s="1084"/>
      <c r="B3304" s="488" t="s">
        <v>79</v>
      </c>
      <c r="C3304" s="1175" t="str">
        <f>'Class-9'!$DD$3</f>
        <v>Health &amp; Phy. Edu.</v>
      </c>
      <c r="D3304" s="1169"/>
      <c r="E3304" s="1169"/>
      <c r="F3304" s="1263" t="str">
        <f>IF($J3280="TC",0,IF($J3280="Nso",0,VLOOKUP($A3277,'Class-9'!$B$9:$GA$108,174,0)))</f>
        <v>0/200</v>
      </c>
      <c r="G3304" s="1264"/>
      <c r="H3304" s="491">
        <f>IF($J3280="TC",0,IF($J3280="Nso",0,VLOOKUP($A3277,'Class-9'!$B$9:$GA$108,118,0)))</f>
        <v>0</v>
      </c>
      <c r="I3304" s="1178"/>
      <c r="J3304" s="1179"/>
      <c r="K3304" s="1179"/>
      <c r="L3304" s="1179"/>
      <c r="M3304" s="1179"/>
      <c r="N3304" s="1179"/>
      <c r="O3304" s="1180"/>
    </row>
    <row r="3305" spans="1:15" s="489" customFormat="1" ht="28.5" customHeight="1">
      <c r="A3305" s="1084"/>
      <c r="B3305" s="488" t="s">
        <v>79</v>
      </c>
      <c r="C3305" s="1184" t="str">
        <f>'Class-9'!$DP$3</f>
        <v>S.U.P.W.</v>
      </c>
      <c r="D3305" s="1185"/>
      <c r="E3305" s="1185"/>
      <c r="F3305" s="1263" t="str">
        <f>IF($J3280="TC",0,IF($J3280="Nso",0,VLOOKUP($A3277,'Class-9'!$B$9:$GA$108,178,0)))</f>
        <v>0/100</v>
      </c>
      <c r="G3305" s="1264"/>
      <c r="H3305" s="491">
        <f>IF($J3280="TC",0,IF($J3280="Nso",0,VLOOKUP($A3277,'Class-9'!$B$9:$GA$108,124,0)))</f>
        <v>0</v>
      </c>
      <c r="I3305" s="1181"/>
      <c r="J3305" s="1182"/>
      <c r="K3305" s="1182"/>
      <c r="L3305" s="1182"/>
      <c r="M3305" s="1182"/>
      <c r="N3305" s="1182"/>
      <c r="O3305" s="1183"/>
    </row>
    <row r="3306" spans="1:15" s="489" customFormat="1" ht="28.5" customHeight="1">
      <c r="A3306" s="1084"/>
      <c r="B3306" s="488"/>
      <c r="C3306" s="1184" t="str">
        <f>'Class-9'!$DV$3</f>
        <v>ART EDUCATION</v>
      </c>
      <c r="D3306" s="1185"/>
      <c r="E3306" s="1185"/>
      <c r="F3306" s="1263" t="str">
        <f>IF($J3279="TC",0,IF($J3279="Nso",0,VLOOKUP($A3277,'Class-9'!$B$9:$GA$108,182,0)))</f>
        <v>0/100</v>
      </c>
      <c r="G3306" s="1264"/>
      <c r="H3306" s="491">
        <f>IF($J3279="TC",0,IF($J3279="Nso",0,VLOOKUP($A3277,'Class-9'!$B$9:$GA$108,130,0)))</f>
        <v>0</v>
      </c>
      <c r="I3306" s="1237" t="s">
        <v>95</v>
      </c>
      <c r="J3306" s="1221"/>
      <c r="K3306" s="1221"/>
      <c r="L3306" s="1221"/>
      <c r="M3306" s="1221"/>
      <c r="N3306" s="1221"/>
      <c r="O3306" s="1222"/>
    </row>
    <row r="3307" spans="1:15" s="489" customFormat="1" ht="28.5" customHeight="1" thickBot="1">
      <c r="A3307" s="1084"/>
      <c r="B3307" s="488" t="s">
        <v>79</v>
      </c>
      <c r="C3307" s="1238" t="str">
        <f>'Class-9'!$EB$3</f>
        <v>H &amp; C RAJ</v>
      </c>
      <c r="D3307" s="1239"/>
      <c r="E3307" s="1239"/>
      <c r="F3307" s="1251" t="str">
        <f>IF($J3280="TC",0,IF($J3280="Nso",0,VLOOKUP($A3277,'Class-9'!$B$9:$GZ$108,186,0)))</f>
        <v>0/200</v>
      </c>
      <c r="G3307" s="1252"/>
      <c r="H3307" s="492">
        <f>IF($J3280="TC",0,IF($J3280="Nso",0,VLOOKUP($A3277,'Class-9'!$B$9:$GAZ$108,142,0)))</f>
        <v>0</v>
      </c>
      <c r="I3307" s="1237" t="s">
        <v>74</v>
      </c>
      <c r="J3307" s="1221"/>
      <c r="K3307" s="1221"/>
      <c r="L3307" s="1221"/>
      <c r="M3307" s="1221"/>
      <c r="N3307" s="1221"/>
      <c r="O3307" s="1222"/>
    </row>
    <row r="3308" spans="1:15" ht="28.5" customHeight="1">
      <c r="A3308" s="1084"/>
      <c r="B3308" s="49" t="s">
        <v>79</v>
      </c>
      <c r="C3308" s="1209" t="s">
        <v>205</v>
      </c>
      <c r="D3308" s="1210"/>
      <c r="E3308" s="1211"/>
      <c r="F3308" s="1253" t="s">
        <v>206</v>
      </c>
      <c r="G3308" s="1254"/>
      <c r="H3308" s="500" t="s">
        <v>34</v>
      </c>
      <c r="I3308" s="1220" t="s">
        <v>75</v>
      </c>
      <c r="J3308" s="1221"/>
      <c r="K3308" s="1221"/>
      <c r="L3308" s="1221"/>
      <c r="M3308" s="1221"/>
      <c r="N3308" s="1221"/>
      <c r="O3308" s="1222"/>
    </row>
    <row r="3309" spans="1:15" ht="28.5" customHeight="1">
      <c r="A3309" s="1084"/>
      <c r="B3309" s="49" t="s">
        <v>79</v>
      </c>
      <c r="C3309" s="1212"/>
      <c r="D3309" s="1213"/>
      <c r="E3309" s="1214"/>
      <c r="F3309" s="1246" t="s">
        <v>207</v>
      </c>
      <c r="G3309" s="1247"/>
      <c r="H3309" s="501" t="s">
        <v>204</v>
      </c>
      <c r="I3309" s="1225" t="s">
        <v>76</v>
      </c>
      <c r="J3309" s="1226"/>
      <c r="K3309" s="1226"/>
      <c r="L3309" s="1226"/>
      <c r="M3309" s="1226"/>
      <c r="N3309" s="1226"/>
      <c r="O3309" s="1227"/>
    </row>
    <row r="3310" spans="1:15" ht="28.5" customHeight="1">
      <c r="A3310" s="1084"/>
      <c r="B3310" s="49" t="s">
        <v>79</v>
      </c>
      <c r="C3310" s="1212"/>
      <c r="D3310" s="1213"/>
      <c r="E3310" s="1214"/>
      <c r="F3310" s="1246" t="s">
        <v>211</v>
      </c>
      <c r="G3310" s="1247"/>
      <c r="H3310" s="501" t="s">
        <v>69</v>
      </c>
      <c r="I3310" s="1228"/>
      <c r="J3310" s="1229"/>
      <c r="K3310" s="1229"/>
      <c r="L3310" s="1229"/>
      <c r="M3310" s="1229"/>
      <c r="N3310" s="1229"/>
      <c r="O3310" s="1230"/>
    </row>
    <row r="3311" spans="1:15" ht="28.5" customHeight="1">
      <c r="A3311" s="1084"/>
      <c r="B3311" s="49" t="s">
        <v>79</v>
      </c>
      <c r="C3311" s="1212"/>
      <c r="D3311" s="1213"/>
      <c r="E3311" s="1214"/>
      <c r="F3311" s="1246" t="s">
        <v>212</v>
      </c>
      <c r="G3311" s="1247"/>
      <c r="H3311" s="501" t="s">
        <v>70</v>
      </c>
      <c r="I3311" s="1228"/>
      <c r="J3311" s="1229"/>
      <c r="K3311" s="1229"/>
      <c r="L3311" s="1229"/>
      <c r="M3311" s="1229"/>
      <c r="N3311" s="1229"/>
      <c r="O3311" s="1230"/>
    </row>
    <row r="3312" spans="1:15" ht="28.5" customHeight="1">
      <c r="A3312" s="1084"/>
      <c r="B3312" s="49" t="s">
        <v>79</v>
      </c>
      <c r="C3312" s="1212"/>
      <c r="D3312" s="1213"/>
      <c r="E3312" s="1214"/>
      <c r="F3312" s="1246" t="s">
        <v>125</v>
      </c>
      <c r="G3312" s="1247"/>
      <c r="H3312" s="501" t="s">
        <v>72</v>
      </c>
      <c r="I3312" s="1231" t="s">
        <v>96</v>
      </c>
      <c r="J3312" s="1232"/>
      <c r="K3312" s="1232"/>
      <c r="L3312" s="1232"/>
      <c r="M3312" s="1232"/>
      <c r="N3312" s="1232"/>
      <c r="O3312" s="1233"/>
    </row>
    <row r="3313" spans="1:16" ht="28.5" customHeight="1" thickBot="1">
      <c r="A3313" s="1084"/>
      <c r="B3313" s="62" t="s">
        <v>79</v>
      </c>
      <c r="C3313" s="1215"/>
      <c r="D3313" s="1216"/>
      <c r="E3313" s="1217"/>
      <c r="F3313" s="1248" t="s">
        <v>208</v>
      </c>
      <c r="G3313" s="1249"/>
      <c r="H3313" s="502" t="s">
        <v>71</v>
      </c>
      <c r="I3313" s="1234"/>
      <c r="J3313" s="1235"/>
      <c r="K3313" s="1235"/>
      <c r="L3313" s="1235"/>
      <c r="M3313" s="1235"/>
      <c r="N3313" s="1235"/>
      <c r="O3313" s="1236"/>
    </row>
    <row r="3314" spans="1:16" ht="117.75" customHeight="1" thickTop="1">
      <c r="A3314" s="1250"/>
      <c r="B3314" s="1250"/>
      <c r="C3314" s="1250"/>
      <c r="D3314" s="1250"/>
      <c r="E3314" s="1250"/>
      <c r="F3314" s="1250"/>
      <c r="G3314" s="1250"/>
      <c r="H3314" s="1250"/>
      <c r="I3314" s="1250"/>
      <c r="J3314" s="1250"/>
      <c r="K3314" s="1250"/>
      <c r="L3314" s="1250"/>
      <c r="M3314" s="1250"/>
      <c r="N3314" s="1250"/>
      <c r="O3314" s="1250"/>
    </row>
    <row r="3315" spans="1:16">
      <c r="B3315" s="505"/>
      <c r="C3315" s="506"/>
      <c r="D3315" s="506"/>
      <c r="E3315" s="506"/>
      <c r="F3315" s="506"/>
      <c r="G3315" s="506"/>
      <c r="H3315" s="506"/>
      <c r="I3315" s="506"/>
      <c r="J3315" s="506"/>
      <c r="K3315" s="506"/>
      <c r="L3315" s="506"/>
      <c r="M3315" s="506"/>
      <c r="N3315" s="506"/>
      <c r="O3315" s="506"/>
    </row>
    <row r="3316" spans="1:16" ht="24.75" customHeight="1" thickBot="1">
      <c r="A3316" s="504">
        <f>A3277+1</f>
        <v>86</v>
      </c>
      <c r="B3316" s="1083" t="s">
        <v>56</v>
      </c>
      <c r="C3316" s="1083"/>
      <c r="D3316" s="1083"/>
      <c r="E3316" s="1083"/>
      <c r="F3316" s="1083"/>
      <c r="G3316" s="1083"/>
      <c r="H3316" s="1083"/>
      <c r="I3316" s="1083"/>
      <c r="J3316" s="1083"/>
      <c r="K3316" s="1083"/>
      <c r="L3316" s="1083"/>
      <c r="M3316" s="1083"/>
      <c r="N3316" s="1083"/>
      <c r="O3316" s="1083"/>
    </row>
    <row r="3317" spans="1:16" ht="68.25" customHeight="1" thickTop="1">
      <c r="A3317" s="1084"/>
      <c r="B3317" s="1085"/>
      <c r="C3317" s="1086"/>
      <c r="D3317" s="1089" t="str">
        <f>Master!$E$8</f>
        <v>Govt. Sr. Secondary School Raimalwada</v>
      </c>
      <c r="E3317" s="1090"/>
      <c r="F3317" s="1090"/>
      <c r="G3317" s="1090"/>
      <c r="H3317" s="1090"/>
      <c r="I3317" s="1090"/>
      <c r="J3317" s="1090"/>
      <c r="K3317" s="1090"/>
      <c r="L3317" s="1090"/>
      <c r="M3317" s="1090"/>
      <c r="N3317" s="1090"/>
      <c r="O3317" s="1091"/>
    </row>
    <row r="3318" spans="1:16" ht="36" customHeight="1" thickBot="1">
      <c r="A3318" s="1084"/>
      <c r="B3318" s="1087"/>
      <c r="C3318" s="1088"/>
      <c r="D3318" s="1092" t="str">
        <f>Master!$E$11</f>
        <v>P.S.-Bapini (Jodhpur)</v>
      </c>
      <c r="E3318" s="1093"/>
      <c r="F3318" s="1093"/>
      <c r="G3318" s="1093"/>
      <c r="H3318" s="1093"/>
      <c r="I3318" s="1093"/>
      <c r="J3318" s="1093"/>
      <c r="K3318" s="1093"/>
      <c r="L3318" s="1093"/>
      <c r="M3318" s="1093"/>
      <c r="N3318" s="1093"/>
      <c r="O3318" s="1094"/>
    </row>
    <row r="3319" spans="1:16" ht="36" customHeight="1">
      <c r="A3319" s="1084"/>
      <c r="B3319" s="352"/>
      <c r="C3319" s="1095" t="s">
        <v>188</v>
      </c>
      <c r="D3319" s="1096"/>
      <c r="E3319" s="1096"/>
      <c r="F3319" s="1096"/>
      <c r="G3319" s="1097"/>
      <c r="H3319" s="1104" t="s">
        <v>161</v>
      </c>
      <c r="I3319" s="1104"/>
      <c r="J3319" s="1107">
        <f>VLOOKUP($A3316,'Class-9'!$B$9:$K$108,6)</f>
        <v>0</v>
      </c>
      <c r="K3319" s="1108"/>
      <c r="L3319" s="1113" t="s">
        <v>77</v>
      </c>
      <c r="M3319" s="1114"/>
      <c r="N3319" s="1115" t="str">
        <f>Master!$E$14</f>
        <v>08151106901</v>
      </c>
      <c r="O3319" s="1116"/>
    </row>
    <row r="3320" spans="1:16" ht="36" customHeight="1">
      <c r="A3320" s="1084"/>
      <c r="B3320" s="47"/>
      <c r="C3320" s="1098"/>
      <c r="D3320" s="1099"/>
      <c r="E3320" s="1099"/>
      <c r="F3320" s="1099"/>
      <c r="G3320" s="1100"/>
      <c r="H3320" s="1105"/>
      <c r="I3320" s="1105"/>
      <c r="J3320" s="1109"/>
      <c r="K3320" s="1110"/>
      <c r="L3320" s="1071" t="s">
        <v>73</v>
      </c>
      <c r="M3320" s="1072"/>
      <c r="N3320" s="1072"/>
      <c r="O3320" s="1073"/>
      <c r="P3320" s="165" t="s">
        <v>196</v>
      </c>
    </row>
    <row r="3321" spans="1:16" ht="36" customHeight="1" thickBot="1">
      <c r="A3321" s="1084"/>
      <c r="B3321" s="47"/>
      <c r="C3321" s="1101"/>
      <c r="D3321" s="1102"/>
      <c r="E3321" s="1102"/>
      <c r="F3321" s="1102"/>
      <c r="G3321" s="1103"/>
      <c r="H3321" s="1106"/>
      <c r="I3321" s="1106"/>
      <c r="J3321" s="1111"/>
      <c r="K3321" s="1112"/>
      <c r="L3321" s="1074" t="s">
        <v>57</v>
      </c>
      <c r="M3321" s="1075"/>
      <c r="N3321" s="1076" t="str">
        <f>Master!$E$6</f>
        <v>2021-22</v>
      </c>
      <c r="O3321" s="1077"/>
    </row>
    <row r="3322" spans="1:16" ht="42.75" customHeight="1">
      <c r="A3322" s="1084"/>
      <c r="B3322" s="49" t="s">
        <v>79</v>
      </c>
      <c r="C3322" s="1255" t="s">
        <v>22</v>
      </c>
      <c r="D3322" s="1256"/>
      <c r="E3322" s="1256"/>
      <c r="F3322" s="1257"/>
      <c r="G3322" s="485" t="s">
        <v>186</v>
      </c>
      <c r="H3322" s="1258">
        <f>VLOOKUP($A3316,'Class-9'!$B$9:$EX$108,4,0)</f>
        <v>0</v>
      </c>
      <c r="I3322" s="1258"/>
      <c r="J3322" s="1258"/>
      <c r="K3322" s="1258"/>
      <c r="L3322" s="1258"/>
      <c r="M3322" s="1258"/>
      <c r="N3322" s="1258"/>
      <c r="O3322" s="1259"/>
    </row>
    <row r="3323" spans="1:16" ht="42.75" customHeight="1">
      <c r="A3323" s="1084"/>
      <c r="B3323" s="49" t="s">
        <v>79</v>
      </c>
      <c r="C3323" s="1260" t="s">
        <v>24</v>
      </c>
      <c r="D3323" s="1261"/>
      <c r="E3323" s="1261"/>
      <c r="F3323" s="1262"/>
      <c r="G3323" s="486" t="s">
        <v>186</v>
      </c>
      <c r="H3323" s="1265">
        <f>VLOOKUP($A3316,'Class-9'!$B$9:$EX$108,7,0)</f>
        <v>0</v>
      </c>
      <c r="I3323" s="1265"/>
      <c r="J3323" s="1265"/>
      <c r="K3323" s="1265"/>
      <c r="L3323" s="1265"/>
      <c r="M3323" s="1265"/>
      <c r="N3323" s="1265"/>
      <c r="O3323" s="1266"/>
    </row>
    <row r="3324" spans="1:16" ht="42.75" customHeight="1">
      <c r="A3324" s="1084"/>
      <c r="B3324" s="49" t="s">
        <v>79</v>
      </c>
      <c r="C3324" s="1260" t="s">
        <v>25</v>
      </c>
      <c r="D3324" s="1261"/>
      <c r="E3324" s="1261"/>
      <c r="F3324" s="1262"/>
      <c r="G3324" s="486" t="s">
        <v>186</v>
      </c>
      <c r="H3324" s="1265">
        <f>VLOOKUP($A3316,'Class-9'!$B$9:$EX$108,8,0)</f>
        <v>0</v>
      </c>
      <c r="I3324" s="1265"/>
      <c r="J3324" s="1265"/>
      <c r="K3324" s="1265"/>
      <c r="L3324" s="1265"/>
      <c r="M3324" s="1265"/>
      <c r="N3324" s="1265"/>
      <c r="O3324" s="1266"/>
    </row>
    <row r="3325" spans="1:16" ht="42.75" customHeight="1">
      <c r="A3325" s="1084"/>
      <c r="B3325" s="49" t="s">
        <v>79</v>
      </c>
      <c r="C3325" s="1260" t="s">
        <v>58</v>
      </c>
      <c r="D3325" s="1261"/>
      <c r="E3325" s="1261"/>
      <c r="F3325" s="1262"/>
      <c r="G3325" s="486" t="s">
        <v>186</v>
      </c>
      <c r="H3325" s="1265">
        <f>VLOOKUP($A3316,'Class-9'!$B$9:$EX$108,9,0)</f>
        <v>0</v>
      </c>
      <c r="I3325" s="1265"/>
      <c r="J3325" s="1265"/>
      <c r="K3325" s="1265"/>
      <c r="L3325" s="1265"/>
      <c r="M3325" s="1265"/>
      <c r="N3325" s="1265"/>
      <c r="O3325" s="1266"/>
    </row>
    <row r="3326" spans="1:16" ht="42.75" customHeight="1">
      <c r="A3326" s="1084"/>
      <c r="B3326" s="49" t="s">
        <v>79</v>
      </c>
      <c r="C3326" s="1260" t="s">
        <v>59</v>
      </c>
      <c r="D3326" s="1261"/>
      <c r="E3326" s="1261"/>
      <c r="F3326" s="1262"/>
      <c r="G3326" s="486" t="s">
        <v>186</v>
      </c>
      <c r="H3326" s="1281" t="str">
        <f>CONCATENATE('Class-9'!$G$4,'Class-9'!$J$4)</f>
        <v>9(A)</v>
      </c>
      <c r="I3326" s="1265"/>
      <c r="J3326" s="1265"/>
      <c r="K3326" s="1265"/>
      <c r="L3326" s="1265"/>
      <c r="M3326" s="1265"/>
      <c r="N3326" s="1265"/>
      <c r="O3326" s="1266"/>
    </row>
    <row r="3327" spans="1:16" ht="42.75" customHeight="1" thickBot="1">
      <c r="A3327" s="1084"/>
      <c r="B3327" s="49" t="s">
        <v>79</v>
      </c>
      <c r="C3327" s="1282" t="s">
        <v>27</v>
      </c>
      <c r="D3327" s="1283"/>
      <c r="E3327" s="1283"/>
      <c r="F3327" s="1284"/>
      <c r="G3327" s="487" t="s">
        <v>186</v>
      </c>
      <c r="H3327" s="1285">
        <f>VLOOKUP($A3316,'Class-9'!$B$9:$EX$108,10,0)</f>
        <v>0</v>
      </c>
      <c r="I3327" s="1285"/>
      <c r="J3327" s="1285"/>
      <c r="K3327" s="1285"/>
      <c r="L3327" s="1285"/>
      <c r="M3327" s="1285"/>
      <c r="N3327" s="1285"/>
      <c r="O3327" s="1286"/>
    </row>
    <row r="3328" spans="1:16" ht="42.75" customHeight="1">
      <c r="A3328" s="1084"/>
      <c r="B3328" s="60" t="s">
        <v>79</v>
      </c>
      <c r="C3328" s="1287" t="s">
        <v>60</v>
      </c>
      <c r="D3328" s="1288"/>
      <c r="E3328" s="1267" t="s">
        <v>83</v>
      </c>
      <c r="F3328" s="1267" t="s">
        <v>84</v>
      </c>
      <c r="G3328" s="1274" t="s">
        <v>33</v>
      </c>
      <c r="H3328" s="1276" t="s">
        <v>61</v>
      </c>
      <c r="I3328" s="1276"/>
      <c r="J3328" s="1277"/>
      <c r="K3328" s="1278" t="s">
        <v>100</v>
      </c>
      <c r="L3328" s="1279"/>
      <c r="M3328" s="1280"/>
      <c r="N3328" s="1267" t="s">
        <v>91</v>
      </c>
      <c r="O3328" s="1269" t="s">
        <v>209</v>
      </c>
    </row>
    <row r="3329" spans="1:15" ht="42.75" customHeight="1">
      <c r="A3329" s="1084"/>
      <c r="B3329" s="60"/>
      <c r="C3329" s="1289"/>
      <c r="D3329" s="1290"/>
      <c r="E3329" s="1268"/>
      <c r="F3329" s="1268"/>
      <c r="G3329" s="1275"/>
      <c r="H3329" s="479" t="s">
        <v>32</v>
      </c>
      <c r="I3329" s="480" t="s">
        <v>199</v>
      </c>
      <c r="J3329" s="481" t="s">
        <v>33</v>
      </c>
      <c r="K3329" s="479" t="s">
        <v>32</v>
      </c>
      <c r="L3329" s="480" t="s">
        <v>199</v>
      </c>
      <c r="M3329" s="481" t="s">
        <v>33</v>
      </c>
      <c r="N3329" s="1268"/>
      <c r="O3329" s="1270"/>
    </row>
    <row r="3330" spans="1:15" ht="42.75" customHeight="1" thickBot="1">
      <c r="A3330" s="1084"/>
      <c r="B3330" s="60" t="s">
        <v>79</v>
      </c>
      <c r="C3330" s="1272" t="s">
        <v>62</v>
      </c>
      <c r="D3330" s="1273"/>
      <c r="E3330" s="346">
        <f>'Class-9'!$L$7</f>
        <v>20</v>
      </c>
      <c r="F3330" s="346">
        <f>'Class-9'!$M$7</f>
        <v>20</v>
      </c>
      <c r="G3330" s="348">
        <f>SUM(E3330:F3330)</f>
        <v>40</v>
      </c>
      <c r="H3330" s="346">
        <f>'Class-9'!$O$7</f>
        <v>48</v>
      </c>
      <c r="I3330" s="346">
        <f>'Class-9'!$P$7</f>
        <v>12</v>
      </c>
      <c r="J3330" s="348">
        <f>SUM(H3330:I3330)</f>
        <v>60</v>
      </c>
      <c r="K3330" s="346">
        <f>'Class-9'!$R$7</f>
        <v>80</v>
      </c>
      <c r="L3330" s="346">
        <f>'Class-9'!$S$7</f>
        <v>20</v>
      </c>
      <c r="M3330" s="348">
        <f>SUM(K3330:L3330)</f>
        <v>100</v>
      </c>
      <c r="N3330" s="191">
        <f>SUM(G3330,J3330,M3330)</f>
        <v>200</v>
      </c>
      <c r="O3330" s="1271"/>
    </row>
    <row r="3331" spans="1:15" ht="42.75" customHeight="1">
      <c r="A3331" s="1084"/>
      <c r="B3331" s="60" t="s">
        <v>79</v>
      </c>
      <c r="C3331" s="1141" t="str">
        <f>'Class-9'!$L$3</f>
        <v>HINDI</v>
      </c>
      <c r="D3331" s="1142"/>
      <c r="E3331" s="493">
        <f>IF($J3319="TC",0,IF($J3319="Nso",0,VLOOKUP($A3316,'Class-9'!$B$9:$EX$108,11,0)))</f>
        <v>0</v>
      </c>
      <c r="F3331" s="493">
        <f>IF($J3319="TC",0,IF($J3319="Nso",0,VLOOKUP($A3316,'Class-9'!$B$9:$EX$108,12,0)))</f>
        <v>0</v>
      </c>
      <c r="G3331" s="494">
        <f>E3331+F3331</f>
        <v>0</v>
      </c>
      <c r="H3331" s="493">
        <f>IF($J3319="TC",0,IF($J3319="Nso",0,VLOOKUP($A3316,'Class-9'!$B$9:$EX$108,14,0)))</f>
        <v>0</v>
      </c>
      <c r="I3331" s="493">
        <f>IF($J3319="TC",0,IF($J3319="Nso",0,VLOOKUP($A3316,'Class-9'!$B$9:$EX$108,15,0)))</f>
        <v>0</v>
      </c>
      <c r="J3331" s="494">
        <f>H3331+I3331</f>
        <v>0</v>
      </c>
      <c r="K3331" s="493">
        <f>IF($J3319="TC",0,IF($J3319="Nso",0,VLOOKUP($A3316,'Class-9'!$B$9:$EX$108,17,0)))</f>
        <v>0</v>
      </c>
      <c r="L3331" s="493">
        <f>IF($J3319="Nso",0,VLOOKUP($A3316,'Class-9'!$B$9:$EX$108,18,0))</f>
        <v>0</v>
      </c>
      <c r="M3331" s="494">
        <f>K3331+L3331</f>
        <v>0</v>
      </c>
      <c r="N3331" s="493">
        <f>G3331+J3331+M3331</f>
        <v>0</v>
      </c>
      <c r="O3331" s="495" t="str">
        <f>IF($J3319="TC",0,IF($J3319="Nso",0,VLOOKUP($A3316,'Class-9'!$B$9:$EX$108,24,0)))</f>
        <v/>
      </c>
    </row>
    <row r="3332" spans="1:15" ht="42.75" customHeight="1">
      <c r="A3332" s="1084"/>
      <c r="B3332" s="60" t="s">
        <v>79</v>
      </c>
      <c r="C3332" s="1143" t="str">
        <f>'Class-9'!$Z$3</f>
        <v>ENGLISH</v>
      </c>
      <c r="D3332" s="1144"/>
      <c r="E3332" s="493">
        <f>IF($J3319="TC",0,IF($J3319="Nso",0,VLOOKUP($A3316,'Class-9'!$B$9:$EX$108,25,0)))</f>
        <v>0</v>
      </c>
      <c r="F3332" s="493">
        <f>IF($J3319="TC",0,IF($J3319="Nso",0,VLOOKUP($A3316,'Class-9'!$B$9:$EX$108,26,0)))</f>
        <v>0</v>
      </c>
      <c r="G3332" s="496">
        <f t="shared" ref="G3332:G3336" si="340">E3332+F3332</f>
        <v>0</v>
      </c>
      <c r="H3332" s="497">
        <f>IF($J3319="TC",0,IF($J3319="Nso",0,VLOOKUP($A3316,'Class-9'!$B$9:$EX$108,28,0)))</f>
        <v>0</v>
      </c>
      <c r="I3332" s="493">
        <f>IF($J3319="TC",0,IF($J3319="Nso",0,VLOOKUP($A3316,'Class-9'!$B$9:$EX$108,29,0)))</f>
        <v>0</v>
      </c>
      <c r="J3332" s="496">
        <f t="shared" ref="J3332:J3336" si="341">H3332+I3332</f>
        <v>0</v>
      </c>
      <c r="K3332" s="493">
        <f>IF($J3319="TC",0,IF($J3319="Nso",0,VLOOKUP($A3316,'Class-9'!$B$9:$EX$108,31,0)))</f>
        <v>0</v>
      </c>
      <c r="L3332" s="493">
        <f>IF($J3319="Nso",0,VLOOKUP($A3316,'Class-9'!$B$9:$EX$108,32,0))</f>
        <v>0</v>
      </c>
      <c r="M3332" s="496">
        <f t="shared" ref="M3332:M3336" si="342">K3332+L3332</f>
        <v>0</v>
      </c>
      <c r="N3332" s="493">
        <f t="shared" ref="N3332:N3336" si="343">G3332+J3332+M3332</f>
        <v>0</v>
      </c>
      <c r="O3332" s="495" t="str">
        <f>IF($J3319="TC",0,IF($J3319="Nso",0,VLOOKUP($A3316,'Class-9'!$B$9:$EX$108,38,0)))</f>
        <v/>
      </c>
    </row>
    <row r="3333" spans="1:15" ht="42.75" customHeight="1">
      <c r="A3333" s="1084"/>
      <c r="B3333" s="60" t="s">
        <v>79</v>
      </c>
      <c r="C3333" s="1143" t="str">
        <f>'Class-9'!$AN$3</f>
        <v>SANSKRIT</v>
      </c>
      <c r="D3333" s="1144"/>
      <c r="E3333" s="493">
        <f>IF($J3319="TC",0,IF($J3319="Nso",0,VLOOKUP($A3316,'Class-9'!$B$9:$EX$108,39,0)))</f>
        <v>0</v>
      </c>
      <c r="F3333" s="493">
        <f>IF($J3319="TC",0,IF($J3319="TC",0,IF($J3319="Nso",0,VLOOKUP($A3316,'Class-9'!$B$9:$EX$108,40,0))))</f>
        <v>0</v>
      </c>
      <c r="G3333" s="496">
        <f t="shared" si="340"/>
        <v>0</v>
      </c>
      <c r="H3333" s="497">
        <f>IF($J3319="TC",0,IF($J3319="Nso",0,VLOOKUP($A3316,'Class-9'!$B$9:$EX$108,42,0)))</f>
        <v>0</v>
      </c>
      <c r="I3333" s="493">
        <f>IF($J3319="TC",0,IF($J3319="Nso",0,VLOOKUP($A3316,'Class-9'!$B$9:$EX$108,43,0)))</f>
        <v>0</v>
      </c>
      <c r="J3333" s="496">
        <f t="shared" si="341"/>
        <v>0</v>
      </c>
      <c r="K3333" s="493">
        <f>IF($J3319="TC",0,IF($J3319="Nso",0,VLOOKUP($A3316,'Class-9'!$B$9:$EX$108,45,0)))</f>
        <v>0</v>
      </c>
      <c r="L3333" s="493">
        <f>IF($J3319="Nso",0,VLOOKUP($A3316,'Class-9'!$B$9:$EX$108,46,0))</f>
        <v>0</v>
      </c>
      <c r="M3333" s="496">
        <f t="shared" si="342"/>
        <v>0</v>
      </c>
      <c r="N3333" s="493">
        <f t="shared" si="343"/>
        <v>0</v>
      </c>
      <c r="O3333" s="495" t="str">
        <f>IF($J3319="TC",0,IF($J3319="Nso",0,VLOOKUP($A3316,'Class-9'!$B$9:$EX$108,52,0)))</f>
        <v/>
      </c>
    </row>
    <row r="3334" spans="1:15" ht="42.75" customHeight="1">
      <c r="A3334" s="1084"/>
      <c r="B3334" s="60" t="s">
        <v>79</v>
      </c>
      <c r="C3334" s="1143" t="str">
        <f>'Class-9'!$BB$3</f>
        <v>SCIENCE</v>
      </c>
      <c r="D3334" s="1144"/>
      <c r="E3334" s="493">
        <f>IF($J3319="TC",0,IF($J3319="Nso",0,VLOOKUP($A3316,'Class-9'!$B$9:$EX$108,53,0)))</f>
        <v>0</v>
      </c>
      <c r="F3334" s="493">
        <f>IF($J3319="TC",0,IF($J3319="Nso",0,VLOOKUP($A3316,'Class-9'!$B$9:$EX$108,54,0)))</f>
        <v>0</v>
      </c>
      <c r="G3334" s="496">
        <f t="shared" si="340"/>
        <v>0</v>
      </c>
      <c r="H3334" s="497">
        <f>IF($J3319="TC",0,IF($J3319="Nso",0,VLOOKUP($A3316,'Class-9'!$B$9:$EX$108,56,0)))</f>
        <v>0</v>
      </c>
      <c r="I3334" s="493">
        <f>IF($J3319="TC",0,IF($J3319="Nso",0,VLOOKUP($A3316,'Class-9'!$B$9:$EX$108,57,0)))</f>
        <v>0</v>
      </c>
      <c r="J3334" s="496">
        <f t="shared" si="341"/>
        <v>0</v>
      </c>
      <c r="K3334" s="493">
        <f>IF($J3319="TC",0,IF($J3319="Nso",0,VLOOKUP($A3316,'Class-9'!$B$9:$EX$108,59,0)))</f>
        <v>0</v>
      </c>
      <c r="L3334" s="493">
        <f>IF($J3319="Nso",0,VLOOKUP($A3316,'Class-9'!$B$9:$EX$108,60,0))</f>
        <v>0</v>
      </c>
      <c r="M3334" s="496">
        <f t="shared" si="342"/>
        <v>0</v>
      </c>
      <c r="N3334" s="493">
        <f t="shared" si="343"/>
        <v>0</v>
      </c>
      <c r="O3334" s="495" t="str">
        <f>IF($J3319="TC",0,IF($J3319="Nso",0,VLOOKUP($A3316,'Class-9'!$B$9:$EX$108,66,0)))</f>
        <v/>
      </c>
    </row>
    <row r="3335" spans="1:15" ht="42.75" customHeight="1">
      <c r="A3335" s="1084"/>
      <c r="B3335" s="60" t="s">
        <v>79</v>
      </c>
      <c r="C3335" s="1143" t="str">
        <f>'Class-9'!$BP$3</f>
        <v>MATHEMATICS</v>
      </c>
      <c r="D3335" s="1144"/>
      <c r="E3335" s="493">
        <f>IF($J3319="TC",0,IF($J3319="Nso",0,VLOOKUP($A3316,'Class-9'!$B$9:$EX$108,67,0)))</f>
        <v>0</v>
      </c>
      <c r="F3335" s="493">
        <f>IF($J3319="TC",0,IF($J3319="Nso",0,VLOOKUP($A3316,'Class-9'!$B$9:$EX$108,68,0)))</f>
        <v>0</v>
      </c>
      <c r="G3335" s="496">
        <f t="shared" si="340"/>
        <v>0</v>
      </c>
      <c r="H3335" s="497">
        <f>IF($J3319="TC",0,IF($J3319="Nso",0,VLOOKUP($A3316,'Class-9'!$B$9:$EX$108,70,0)))</f>
        <v>0</v>
      </c>
      <c r="I3335" s="493">
        <f>IF($J3319="TC",0,IF($J3319="Nso",0,VLOOKUP($A3316,'Class-9'!$B$9:$EX$108,71,0)))</f>
        <v>0</v>
      </c>
      <c r="J3335" s="496">
        <f t="shared" si="341"/>
        <v>0</v>
      </c>
      <c r="K3335" s="493">
        <f>IF($J3319="TC",0,IF($J3319="Nso",0,VLOOKUP($A3316,'Class-9'!$B$9:$EX$108,73,0)))</f>
        <v>0</v>
      </c>
      <c r="L3335" s="493">
        <f>IF($J3319="Nso",0,VLOOKUP($A3316,'Class-9'!$B$9:$EX$108,74,0))</f>
        <v>0</v>
      </c>
      <c r="M3335" s="496">
        <f t="shared" si="342"/>
        <v>0</v>
      </c>
      <c r="N3335" s="493">
        <f t="shared" si="343"/>
        <v>0</v>
      </c>
      <c r="O3335" s="495" t="str">
        <f>IF($J3319="TC",0,IF($J3319="Nso",0,VLOOKUP($A3316,'Class-9'!$B$9:$EX$108,80,0)))</f>
        <v/>
      </c>
    </row>
    <row r="3336" spans="1:15" ht="42.75" customHeight="1" thickBot="1">
      <c r="A3336" s="1084"/>
      <c r="B3336" s="60" t="s">
        <v>79</v>
      </c>
      <c r="C3336" s="1117" t="str">
        <f>'Class-9'!$CD$3</f>
        <v>SOCIAL SCIENCE</v>
      </c>
      <c r="D3336" s="1118"/>
      <c r="E3336" s="493">
        <f>IF($J3319="TC",0,IF($J3319="Nso",0,VLOOKUP($A3316,'Class-9'!$B$9:$EX$108,81,0)))</f>
        <v>0</v>
      </c>
      <c r="F3336" s="493">
        <f>IF($J3319="TC",0,IF($J3319="Nso",0,VLOOKUP($A3316,'Class-9'!$B$9:$EX$108,82,0)))</f>
        <v>0</v>
      </c>
      <c r="G3336" s="498">
        <f t="shared" si="340"/>
        <v>0</v>
      </c>
      <c r="H3336" s="499">
        <f>IF($J3319="TC",0,IF($J3319="Nso",0,VLOOKUP($A3316,'Class-9'!$B$9:$EX$108,84,0)))</f>
        <v>0</v>
      </c>
      <c r="I3336" s="493">
        <f>IF($J3319="TC",0,IF($J3319="Nso",0,VLOOKUP($A3316,'Class-9'!$B$9:$EX$108,85,0)))</f>
        <v>0</v>
      </c>
      <c r="J3336" s="498">
        <f t="shared" si="341"/>
        <v>0</v>
      </c>
      <c r="K3336" s="493">
        <f>IF($J3319="TC",0,IF($J3319="Nso",0,VLOOKUP($A3316,'Class-9'!$B$9:$EX$108,87,0)))</f>
        <v>0</v>
      </c>
      <c r="L3336" s="493">
        <f>IF($J3319="Nso",0,VLOOKUP($A3316,'Class-9'!$B$9:$EX$108,88,0))</f>
        <v>0</v>
      </c>
      <c r="M3336" s="498">
        <f t="shared" si="342"/>
        <v>0</v>
      </c>
      <c r="N3336" s="493">
        <f t="shared" si="343"/>
        <v>0</v>
      </c>
      <c r="O3336" s="495" t="str">
        <f>IF($J3319="TC",0,IF($J3319="Nso",0,VLOOKUP($A3316,'Class-9'!$B$9:$EX$108,94,0)))</f>
        <v/>
      </c>
    </row>
    <row r="3337" spans="1:15" ht="36" customHeight="1">
      <c r="A3337" s="1084"/>
      <c r="B3337" s="60" t="s">
        <v>79</v>
      </c>
      <c r="C3337" s="1119" t="s">
        <v>92</v>
      </c>
      <c r="D3337" s="1120"/>
      <c r="E3337" s="1121"/>
      <c r="F3337" s="1125" t="s">
        <v>93</v>
      </c>
      <c r="G3337" s="1126"/>
      <c r="H3337" s="1127" t="s">
        <v>94</v>
      </c>
      <c r="I3337" s="1128"/>
      <c r="J3337" s="1129" t="s">
        <v>47</v>
      </c>
      <c r="K3337" s="1130"/>
      <c r="L3337" s="350" t="s">
        <v>114</v>
      </c>
      <c r="M3337" s="1131" t="s">
        <v>45</v>
      </c>
      <c r="N3337" s="1132"/>
      <c r="O3337" s="61" t="s">
        <v>49</v>
      </c>
    </row>
    <row r="3338" spans="1:15" ht="36" customHeight="1" thickBot="1">
      <c r="A3338" s="1084"/>
      <c r="B3338" s="60" t="s">
        <v>79</v>
      </c>
      <c r="C3338" s="1122"/>
      <c r="D3338" s="1123"/>
      <c r="E3338" s="1124"/>
      <c r="F3338" s="1133">
        <f>IF($J3319="TC",0,IF($J3319="Nso",0,VLOOKUP($A3316,'Class-9'!$B$9:$EX$108,146,0)))</f>
        <v>0</v>
      </c>
      <c r="G3338" s="1134"/>
      <c r="H3338" s="1133">
        <f>IF($J3319="TC",0,IF($J3319="Nso",0,VLOOKUP($A3316,'Class-9'!$B$9:$EX$108,147,0)))</f>
        <v>0</v>
      </c>
      <c r="I3338" s="1134"/>
      <c r="J3338" s="1135">
        <f>IF($J3319="TC",0,IF($J3319="Nso",0,VLOOKUP($A3316,'Class-9'!$B$9:$EX$108,148,0)))</f>
        <v>0</v>
      </c>
      <c r="K3338" s="1136"/>
      <c r="L3338" s="349" t="str">
        <f>IF($J3319="TC",0,IF($J3319="Nso",0,VLOOKUP($A3316,'Class-9'!$B$9:$EX$108,149,0)))</f>
        <v/>
      </c>
      <c r="M3338" s="1137" t="str">
        <f>IF($J3319="TC","TC",IF($J3319="Nso","NSO",VLOOKUP($A3316,'Class-9'!$B$9:$EX$108,150,0)))</f>
        <v/>
      </c>
      <c r="N3338" s="1138"/>
      <c r="O3338" s="123" t="str">
        <f>IF($J3319="Nso",0,VLOOKUP($A3316,'Class-9'!$B$9:$EX$108,152,0))</f>
        <v/>
      </c>
    </row>
    <row r="3339" spans="1:15" ht="36" customHeight="1">
      <c r="A3339" s="1084"/>
      <c r="B3339" s="60" t="s">
        <v>79</v>
      </c>
      <c r="C3339" s="1186" t="s">
        <v>65</v>
      </c>
      <c r="D3339" s="1187"/>
      <c r="E3339" s="1187"/>
      <c r="F3339" s="1187"/>
      <c r="G3339" s="1187"/>
      <c r="H3339" s="1188"/>
      <c r="I3339" s="1189" t="s">
        <v>66</v>
      </c>
      <c r="J3339" s="1190"/>
      <c r="K3339" s="1190"/>
      <c r="L3339" s="124">
        <f>VLOOKUP($A3316,'Class-9'!$B$9:$EX$108,143,0)</f>
        <v>0</v>
      </c>
      <c r="M3339" s="1191" t="s">
        <v>126</v>
      </c>
      <c r="N3339" s="1192"/>
      <c r="O3339" s="1193"/>
    </row>
    <row r="3340" spans="1:15" ht="36" customHeight="1" thickBot="1">
      <c r="A3340" s="1084"/>
      <c r="B3340" s="60" t="s">
        <v>79</v>
      </c>
      <c r="C3340" s="1194" t="s">
        <v>60</v>
      </c>
      <c r="D3340" s="1195"/>
      <c r="E3340" s="1195"/>
      <c r="F3340" s="1196" t="s">
        <v>197</v>
      </c>
      <c r="G3340" s="1196"/>
      <c r="H3340" s="351" t="s">
        <v>53</v>
      </c>
      <c r="I3340" s="1197" t="s">
        <v>67</v>
      </c>
      <c r="J3340" s="1198"/>
      <c r="K3340" s="1198"/>
      <c r="L3340" s="174">
        <f>VLOOKUP($A3316,'Class-9'!$B$9:$EX$108,144,0)</f>
        <v>0</v>
      </c>
      <c r="M3340" s="1199" t="str">
        <f>IF($J3319="TC",0,IF($J3319="Nso",0,VLOOKUP($A3316,'Class-9'!$B$9:$EX$108,145,0)))</f>
        <v/>
      </c>
      <c r="N3340" s="1200"/>
      <c r="O3340" s="1201"/>
    </row>
    <row r="3341" spans="1:15" ht="36" customHeight="1">
      <c r="A3341" s="1084"/>
      <c r="B3341" s="60" t="s">
        <v>79</v>
      </c>
      <c r="C3341" s="1194"/>
      <c r="D3341" s="1195"/>
      <c r="E3341" s="1195"/>
      <c r="F3341" s="1196"/>
      <c r="G3341" s="1196"/>
      <c r="H3341" s="490" t="s">
        <v>203</v>
      </c>
      <c r="I3341" s="1202" t="s">
        <v>68</v>
      </c>
      <c r="J3341" s="1203"/>
      <c r="K3341" s="1203"/>
      <c r="L3341" s="1204">
        <f>IF($J3319="TC","Transferred",IF($J3319="Nso","NameSeparated",VLOOKUP($A3316,'Class-9'!$B$9:$EX$108,153,0)))</f>
        <v>0</v>
      </c>
      <c r="M3341" s="1204"/>
      <c r="N3341" s="1204"/>
      <c r="O3341" s="1205"/>
    </row>
    <row r="3342" spans="1:15" s="489" customFormat="1" ht="28.5" customHeight="1">
      <c r="A3342" s="1084"/>
      <c r="B3342" s="488" t="s">
        <v>79</v>
      </c>
      <c r="C3342" s="1242" t="str">
        <f>'Class-9'!$CR$3</f>
        <v>Foundation Of Information Tech.</v>
      </c>
      <c r="D3342" s="1243"/>
      <c r="E3342" s="1244"/>
      <c r="F3342" s="1245" t="str">
        <f>IF($J3319="TC",0,IF($J3319="Nso",0,VLOOKUP($A3316,'Class-9'!$B$9:$GA$108,170,0)))</f>
        <v>0/200</v>
      </c>
      <c r="G3342" s="1245"/>
      <c r="H3342" s="491">
        <f>IF($J3319="TC",0,IF($J3319="Nso",0,VLOOKUP($A3316,'Class-9'!$B$9:$GA$108,106,0)))</f>
        <v>0</v>
      </c>
      <c r="I3342" s="1170" t="s">
        <v>81</v>
      </c>
      <c r="J3342" s="1171"/>
      <c r="K3342" s="1171"/>
      <c r="L3342" s="1172">
        <f>'Class-9'!$T$2</f>
        <v>44676</v>
      </c>
      <c r="M3342" s="1173"/>
      <c r="N3342" s="1173"/>
      <c r="O3342" s="1174"/>
    </row>
    <row r="3343" spans="1:15" s="489" customFormat="1" ht="28.5" customHeight="1">
      <c r="A3343" s="1084"/>
      <c r="B3343" s="488" t="s">
        <v>79</v>
      </c>
      <c r="C3343" s="1175" t="str">
        <f>'Class-9'!$DD$3</f>
        <v>Health &amp; Phy. Edu.</v>
      </c>
      <c r="D3343" s="1169"/>
      <c r="E3343" s="1169"/>
      <c r="F3343" s="1263" t="str">
        <f>IF($J3319="TC",0,IF($J3319="Nso",0,VLOOKUP($A3316,'Class-9'!$B$9:$GA$108,174,0)))</f>
        <v>0/200</v>
      </c>
      <c r="G3343" s="1264"/>
      <c r="H3343" s="491">
        <f>IF($J3319="TC",0,IF($J3319="Nso",0,VLOOKUP($A3316,'Class-9'!$B$9:$GA$108,118,0)))</f>
        <v>0</v>
      </c>
      <c r="I3343" s="1178"/>
      <c r="J3343" s="1179"/>
      <c r="K3343" s="1179"/>
      <c r="L3343" s="1179"/>
      <c r="M3343" s="1179"/>
      <c r="N3343" s="1179"/>
      <c r="O3343" s="1180"/>
    </row>
    <row r="3344" spans="1:15" s="489" customFormat="1" ht="28.5" customHeight="1">
      <c r="A3344" s="1084"/>
      <c r="B3344" s="488" t="s">
        <v>79</v>
      </c>
      <c r="C3344" s="1184" t="str">
        <f>'Class-9'!$DP$3</f>
        <v>S.U.P.W.</v>
      </c>
      <c r="D3344" s="1185"/>
      <c r="E3344" s="1185"/>
      <c r="F3344" s="1263" t="str">
        <f>IF($J3319="TC",0,IF($J3319="Nso",0,VLOOKUP($A3316,'Class-9'!$B$9:$GA$108,178,0)))</f>
        <v>0/100</v>
      </c>
      <c r="G3344" s="1264"/>
      <c r="H3344" s="491">
        <f>IF($J3319="TC",0,IF($J3319="Nso",0,VLOOKUP($A3316,'Class-9'!$B$9:$GA$108,124,0)))</f>
        <v>0</v>
      </c>
      <c r="I3344" s="1181"/>
      <c r="J3344" s="1182"/>
      <c r="K3344" s="1182"/>
      <c r="L3344" s="1182"/>
      <c r="M3344" s="1182"/>
      <c r="N3344" s="1182"/>
      <c r="O3344" s="1183"/>
    </row>
    <row r="3345" spans="1:16" s="489" customFormat="1" ht="28.5" customHeight="1">
      <c r="A3345" s="1084"/>
      <c r="B3345" s="488"/>
      <c r="C3345" s="1184" t="str">
        <f>'Class-9'!$DV$3</f>
        <v>ART EDUCATION</v>
      </c>
      <c r="D3345" s="1185"/>
      <c r="E3345" s="1185"/>
      <c r="F3345" s="1263" t="str">
        <f>IF($J3318="TC",0,IF($J3318="Nso",0,VLOOKUP($A3316,'Class-9'!$B$9:$GA$108,182,0)))</f>
        <v>0/100</v>
      </c>
      <c r="G3345" s="1264"/>
      <c r="H3345" s="491">
        <f>IF($J3318="TC",0,IF($J3318="Nso",0,VLOOKUP($A3316,'Class-9'!$B$9:$GA$108,130,0)))</f>
        <v>0</v>
      </c>
      <c r="I3345" s="1237" t="s">
        <v>95</v>
      </c>
      <c r="J3345" s="1221"/>
      <c r="K3345" s="1221"/>
      <c r="L3345" s="1221"/>
      <c r="M3345" s="1221"/>
      <c r="N3345" s="1221"/>
      <c r="O3345" s="1222"/>
    </row>
    <row r="3346" spans="1:16" s="489" customFormat="1" ht="28.5" customHeight="1" thickBot="1">
      <c r="A3346" s="1084"/>
      <c r="B3346" s="488" t="s">
        <v>79</v>
      </c>
      <c r="C3346" s="1238" t="str">
        <f>'Class-9'!$EB$3</f>
        <v>H &amp; C RAJ</v>
      </c>
      <c r="D3346" s="1239"/>
      <c r="E3346" s="1239"/>
      <c r="F3346" s="1251" t="str">
        <f>IF($J3319="TC",0,IF($J3319="Nso",0,VLOOKUP($A3316,'Class-9'!$B$9:$GZ$108,186,0)))</f>
        <v>0/200</v>
      </c>
      <c r="G3346" s="1252"/>
      <c r="H3346" s="492">
        <f>IF($J3319="TC",0,IF($J3319="Nso",0,VLOOKUP($A3316,'Class-9'!$B$9:$GAZ$108,142,0)))</f>
        <v>0</v>
      </c>
      <c r="I3346" s="1237" t="s">
        <v>74</v>
      </c>
      <c r="J3346" s="1221"/>
      <c r="K3346" s="1221"/>
      <c r="L3346" s="1221"/>
      <c r="M3346" s="1221"/>
      <c r="N3346" s="1221"/>
      <c r="O3346" s="1222"/>
    </row>
    <row r="3347" spans="1:16" ht="28.5" customHeight="1">
      <c r="A3347" s="1084"/>
      <c r="B3347" s="49" t="s">
        <v>79</v>
      </c>
      <c r="C3347" s="1209" t="s">
        <v>205</v>
      </c>
      <c r="D3347" s="1210"/>
      <c r="E3347" s="1211"/>
      <c r="F3347" s="1253" t="s">
        <v>206</v>
      </c>
      <c r="G3347" s="1254"/>
      <c r="H3347" s="500" t="s">
        <v>34</v>
      </c>
      <c r="I3347" s="1220" t="s">
        <v>75</v>
      </c>
      <c r="J3347" s="1221"/>
      <c r="K3347" s="1221"/>
      <c r="L3347" s="1221"/>
      <c r="M3347" s="1221"/>
      <c r="N3347" s="1221"/>
      <c r="O3347" s="1222"/>
    </row>
    <row r="3348" spans="1:16" ht="28.5" customHeight="1">
      <c r="A3348" s="1084"/>
      <c r="B3348" s="49" t="s">
        <v>79</v>
      </c>
      <c r="C3348" s="1212"/>
      <c r="D3348" s="1213"/>
      <c r="E3348" s="1214"/>
      <c r="F3348" s="1246" t="s">
        <v>207</v>
      </c>
      <c r="G3348" s="1247"/>
      <c r="H3348" s="501" t="s">
        <v>204</v>
      </c>
      <c r="I3348" s="1225" t="s">
        <v>76</v>
      </c>
      <c r="J3348" s="1226"/>
      <c r="K3348" s="1226"/>
      <c r="L3348" s="1226"/>
      <c r="M3348" s="1226"/>
      <c r="N3348" s="1226"/>
      <c r="O3348" s="1227"/>
    </row>
    <row r="3349" spans="1:16" ht="28.5" customHeight="1">
      <c r="A3349" s="1084"/>
      <c r="B3349" s="49" t="s">
        <v>79</v>
      </c>
      <c r="C3349" s="1212"/>
      <c r="D3349" s="1213"/>
      <c r="E3349" s="1214"/>
      <c r="F3349" s="1246" t="s">
        <v>211</v>
      </c>
      <c r="G3349" s="1247"/>
      <c r="H3349" s="501" t="s">
        <v>69</v>
      </c>
      <c r="I3349" s="1228"/>
      <c r="J3349" s="1229"/>
      <c r="K3349" s="1229"/>
      <c r="L3349" s="1229"/>
      <c r="M3349" s="1229"/>
      <c r="N3349" s="1229"/>
      <c r="O3349" s="1230"/>
    </row>
    <row r="3350" spans="1:16" ht="28.5" customHeight="1">
      <c r="A3350" s="1084"/>
      <c r="B3350" s="49" t="s">
        <v>79</v>
      </c>
      <c r="C3350" s="1212"/>
      <c r="D3350" s="1213"/>
      <c r="E3350" s="1214"/>
      <c r="F3350" s="1246" t="s">
        <v>212</v>
      </c>
      <c r="G3350" s="1247"/>
      <c r="H3350" s="501" t="s">
        <v>70</v>
      </c>
      <c r="I3350" s="1228"/>
      <c r="J3350" s="1229"/>
      <c r="K3350" s="1229"/>
      <c r="L3350" s="1229"/>
      <c r="M3350" s="1229"/>
      <c r="N3350" s="1229"/>
      <c r="O3350" s="1230"/>
    </row>
    <row r="3351" spans="1:16" ht="28.5" customHeight="1">
      <c r="A3351" s="1084"/>
      <c r="B3351" s="49" t="s">
        <v>79</v>
      </c>
      <c r="C3351" s="1212"/>
      <c r="D3351" s="1213"/>
      <c r="E3351" s="1214"/>
      <c r="F3351" s="1246" t="s">
        <v>125</v>
      </c>
      <c r="G3351" s="1247"/>
      <c r="H3351" s="501" t="s">
        <v>72</v>
      </c>
      <c r="I3351" s="1231" t="s">
        <v>96</v>
      </c>
      <c r="J3351" s="1232"/>
      <c r="K3351" s="1232"/>
      <c r="L3351" s="1232"/>
      <c r="M3351" s="1232"/>
      <c r="N3351" s="1232"/>
      <c r="O3351" s="1233"/>
    </row>
    <row r="3352" spans="1:16" ht="28.5" customHeight="1" thickBot="1">
      <c r="A3352" s="1084"/>
      <c r="B3352" s="62" t="s">
        <v>79</v>
      </c>
      <c r="C3352" s="1215"/>
      <c r="D3352" s="1216"/>
      <c r="E3352" s="1217"/>
      <c r="F3352" s="1248" t="s">
        <v>208</v>
      </c>
      <c r="G3352" s="1249"/>
      <c r="H3352" s="502" t="s">
        <v>71</v>
      </c>
      <c r="I3352" s="1234"/>
      <c r="J3352" s="1235"/>
      <c r="K3352" s="1235"/>
      <c r="L3352" s="1235"/>
      <c r="M3352" s="1235"/>
      <c r="N3352" s="1235"/>
      <c r="O3352" s="1236"/>
    </row>
    <row r="3353" spans="1:16" ht="117.75" customHeight="1" thickTop="1">
      <c r="A3353" s="1250"/>
      <c r="B3353" s="1250"/>
      <c r="C3353" s="1250"/>
      <c r="D3353" s="1250"/>
      <c r="E3353" s="1250"/>
      <c r="F3353" s="1250"/>
      <c r="G3353" s="1250"/>
      <c r="H3353" s="1250"/>
      <c r="I3353" s="1250"/>
      <c r="J3353" s="1250"/>
      <c r="K3353" s="1250"/>
      <c r="L3353" s="1250"/>
      <c r="M3353" s="1250"/>
      <c r="N3353" s="1250"/>
      <c r="O3353" s="1250"/>
    </row>
    <row r="3354" spans="1:16">
      <c r="B3354" s="505"/>
      <c r="C3354" s="506"/>
      <c r="D3354" s="506"/>
      <c r="E3354" s="506"/>
      <c r="F3354" s="506"/>
      <c r="G3354" s="506"/>
      <c r="H3354" s="506"/>
      <c r="I3354" s="506"/>
      <c r="J3354" s="506"/>
      <c r="K3354" s="506"/>
      <c r="L3354" s="506"/>
      <c r="M3354" s="506"/>
      <c r="N3354" s="506"/>
      <c r="O3354" s="506"/>
    </row>
    <row r="3355" spans="1:16" ht="24.75" customHeight="1" thickBot="1">
      <c r="A3355" s="504">
        <f>A3316+1</f>
        <v>87</v>
      </c>
      <c r="B3355" s="1083" t="s">
        <v>56</v>
      </c>
      <c r="C3355" s="1083"/>
      <c r="D3355" s="1083"/>
      <c r="E3355" s="1083"/>
      <c r="F3355" s="1083"/>
      <c r="G3355" s="1083"/>
      <c r="H3355" s="1083"/>
      <c r="I3355" s="1083"/>
      <c r="J3355" s="1083"/>
      <c r="K3355" s="1083"/>
      <c r="L3355" s="1083"/>
      <c r="M3355" s="1083"/>
      <c r="N3355" s="1083"/>
      <c r="O3355" s="1083"/>
    </row>
    <row r="3356" spans="1:16" ht="68.25" customHeight="1" thickTop="1">
      <c r="A3356" s="1084"/>
      <c r="B3356" s="1085"/>
      <c r="C3356" s="1086"/>
      <c r="D3356" s="1089" t="str">
        <f>Master!$E$8</f>
        <v>Govt. Sr. Secondary School Raimalwada</v>
      </c>
      <c r="E3356" s="1090"/>
      <c r="F3356" s="1090"/>
      <c r="G3356" s="1090"/>
      <c r="H3356" s="1090"/>
      <c r="I3356" s="1090"/>
      <c r="J3356" s="1090"/>
      <c r="K3356" s="1090"/>
      <c r="L3356" s="1090"/>
      <c r="M3356" s="1090"/>
      <c r="N3356" s="1090"/>
      <c r="O3356" s="1091"/>
    </row>
    <row r="3357" spans="1:16" ht="36" customHeight="1" thickBot="1">
      <c r="A3357" s="1084"/>
      <c r="B3357" s="1087"/>
      <c r="C3357" s="1088"/>
      <c r="D3357" s="1092" t="str">
        <f>Master!$E$11</f>
        <v>P.S.-Bapini (Jodhpur)</v>
      </c>
      <c r="E3357" s="1093"/>
      <c r="F3357" s="1093"/>
      <c r="G3357" s="1093"/>
      <c r="H3357" s="1093"/>
      <c r="I3357" s="1093"/>
      <c r="J3357" s="1093"/>
      <c r="K3357" s="1093"/>
      <c r="L3357" s="1093"/>
      <c r="M3357" s="1093"/>
      <c r="N3357" s="1093"/>
      <c r="O3357" s="1094"/>
    </row>
    <row r="3358" spans="1:16" ht="36" customHeight="1">
      <c r="A3358" s="1084"/>
      <c r="B3358" s="352"/>
      <c r="C3358" s="1095" t="s">
        <v>188</v>
      </c>
      <c r="D3358" s="1096"/>
      <c r="E3358" s="1096"/>
      <c r="F3358" s="1096"/>
      <c r="G3358" s="1097"/>
      <c r="H3358" s="1104" t="s">
        <v>161</v>
      </c>
      <c r="I3358" s="1104"/>
      <c r="J3358" s="1107">
        <f>VLOOKUP($A3355,'Class-9'!$B$9:$K$108,6)</f>
        <v>0</v>
      </c>
      <c r="K3358" s="1108"/>
      <c r="L3358" s="1113" t="s">
        <v>77</v>
      </c>
      <c r="M3358" s="1114"/>
      <c r="N3358" s="1115" t="str">
        <f>Master!$E$14</f>
        <v>08151106901</v>
      </c>
      <c r="O3358" s="1116"/>
    </row>
    <row r="3359" spans="1:16" ht="36" customHeight="1">
      <c r="A3359" s="1084"/>
      <c r="B3359" s="47"/>
      <c r="C3359" s="1098"/>
      <c r="D3359" s="1099"/>
      <c r="E3359" s="1099"/>
      <c r="F3359" s="1099"/>
      <c r="G3359" s="1100"/>
      <c r="H3359" s="1105"/>
      <c r="I3359" s="1105"/>
      <c r="J3359" s="1109"/>
      <c r="K3359" s="1110"/>
      <c r="L3359" s="1071" t="s">
        <v>73</v>
      </c>
      <c r="M3359" s="1072"/>
      <c r="N3359" s="1072"/>
      <c r="O3359" s="1073"/>
      <c r="P3359" s="165" t="s">
        <v>196</v>
      </c>
    </row>
    <row r="3360" spans="1:16" ht="36" customHeight="1" thickBot="1">
      <c r="A3360" s="1084"/>
      <c r="B3360" s="47"/>
      <c r="C3360" s="1101"/>
      <c r="D3360" s="1102"/>
      <c r="E3360" s="1102"/>
      <c r="F3360" s="1102"/>
      <c r="G3360" s="1103"/>
      <c r="H3360" s="1106"/>
      <c r="I3360" s="1106"/>
      <c r="J3360" s="1111"/>
      <c r="K3360" s="1112"/>
      <c r="L3360" s="1074" t="s">
        <v>57</v>
      </c>
      <c r="M3360" s="1075"/>
      <c r="N3360" s="1076" t="str">
        <f>Master!$E$6</f>
        <v>2021-22</v>
      </c>
      <c r="O3360" s="1077"/>
    </row>
    <row r="3361" spans="1:15" ht="42.75" customHeight="1">
      <c r="A3361" s="1084"/>
      <c r="B3361" s="49" t="s">
        <v>79</v>
      </c>
      <c r="C3361" s="1255" t="s">
        <v>22</v>
      </c>
      <c r="D3361" s="1256"/>
      <c r="E3361" s="1256"/>
      <c r="F3361" s="1257"/>
      <c r="G3361" s="485" t="s">
        <v>186</v>
      </c>
      <c r="H3361" s="1258">
        <f>VLOOKUP($A3355,'Class-9'!$B$9:$EX$108,4,0)</f>
        <v>0</v>
      </c>
      <c r="I3361" s="1258"/>
      <c r="J3361" s="1258"/>
      <c r="K3361" s="1258"/>
      <c r="L3361" s="1258"/>
      <c r="M3361" s="1258"/>
      <c r="N3361" s="1258"/>
      <c r="O3361" s="1259"/>
    </row>
    <row r="3362" spans="1:15" ht="42.75" customHeight="1">
      <c r="A3362" s="1084"/>
      <c r="B3362" s="49" t="s">
        <v>79</v>
      </c>
      <c r="C3362" s="1260" t="s">
        <v>24</v>
      </c>
      <c r="D3362" s="1261"/>
      <c r="E3362" s="1261"/>
      <c r="F3362" s="1262"/>
      <c r="G3362" s="486" t="s">
        <v>186</v>
      </c>
      <c r="H3362" s="1265">
        <f>VLOOKUP($A3355,'Class-9'!$B$9:$EX$108,7,0)</f>
        <v>0</v>
      </c>
      <c r="I3362" s="1265"/>
      <c r="J3362" s="1265"/>
      <c r="K3362" s="1265"/>
      <c r="L3362" s="1265"/>
      <c r="M3362" s="1265"/>
      <c r="N3362" s="1265"/>
      <c r="O3362" s="1266"/>
    </row>
    <row r="3363" spans="1:15" ht="42.75" customHeight="1">
      <c r="A3363" s="1084"/>
      <c r="B3363" s="49" t="s">
        <v>79</v>
      </c>
      <c r="C3363" s="1260" t="s">
        <v>25</v>
      </c>
      <c r="D3363" s="1261"/>
      <c r="E3363" s="1261"/>
      <c r="F3363" s="1262"/>
      <c r="G3363" s="486" t="s">
        <v>186</v>
      </c>
      <c r="H3363" s="1265">
        <f>VLOOKUP($A3355,'Class-9'!$B$9:$EX$108,8,0)</f>
        <v>0</v>
      </c>
      <c r="I3363" s="1265"/>
      <c r="J3363" s="1265"/>
      <c r="K3363" s="1265"/>
      <c r="L3363" s="1265"/>
      <c r="M3363" s="1265"/>
      <c r="N3363" s="1265"/>
      <c r="O3363" s="1266"/>
    </row>
    <row r="3364" spans="1:15" ht="42.75" customHeight="1">
      <c r="A3364" s="1084"/>
      <c r="B3364" s="49" t="s">
        <v>79</v>
      </c>
      <c r="C3364" s="1260" t="s">
        <v>58</v>
      </c>
      <c r="D3364" s="1261"/>
      <c r="E3364" s="1261"/>
      <c r="F3364" s="1262"/>
      <c r="G3364" s="486" t="s">
        <v>186</v>
      </c>
      <c r="H3364" s="1265">
        <f>VLOOKUP($A3355,'Class-9'!$B$9:$EX$108,9,0)</f>
        <v>0</v>
      </c>
      <c r="I3364" s="1265"/>
      <c r="J3364" s="1265"/>
      <c r="K3364" s="1265"/>
      <c r="L3364" s="1265"/>
      <c r="M3364" s="1265"/>
      <c r="N3364" s="1265"/>
      <c r="O3364" s="1266"/>
    </row>
    <row r="3365" spans="1:15" ht="42.75" customHeight="1">
      <c r="A3365" s="1084"/>
      <c r="B3365" s="49" t="s">
        <v>79</v>
      </c>
      <c r="C3365" s="1260" t="s">
        <v>59</v>
      </c>
      <c r="D3365" s="1261"/>
      <c r="E3365" s="1261"/>
      <c r="F3365" s="1262"/>
      <c r="G3365" s="486" t="s">
        <v>186</v>
      </c>
      <c r="H3365" s="1281" t="str">
        <f>CONCATENATE('Class-9'!$G$4,'Class-9'!$J$4)</f>
        <v>9(A)</v>
      </c>
      <c r="I3365" s="1265"/>
      <c r="J3365" s="1265"/>
      <c r="K3365" s="1265"/>
      <c r="L3365" s="1265"/>
      <c r="M3365" s="1265"/>
      <c r="N3365" s="1265"/>
      <c r="O3365" s="1266"/>
    </row>
    <row r="3366" spans="1:15" ht="42.75" customHeight="1" thickBot="1">
      <c r="A3366" s="1084"/>
      <c r="B3366" s="49" t="s">
        <v>79</v>
      </c>
      <c r="C3366" s="1282" t="s">
        <v>27</v>
      </c>
      <c r="D3366" s="1283"/>
      <c r="E3366" s="1283"/>
      <c r="F3366" s="1284"/>
      <c r="G3366" s="487" t="s">
        <v>186</v>
      </c>
      <c r="H3366" s="1285">
        <f>VLOOKUP($A3355,'Class-9'!$B$9:$EX$108,10,0)</f>
        <v>0</v>
      </c>
      <c r="I3366" s="1285"/>
      <c r="J3366" s="1285"/>
      <c r="K3366" s="1285"/>
      <c r="L3366" s="1285"/>
      <c r="M3366" s="1285"/>
      <c r="N3366" s="1285"/>
      <c r="O3366" s="1286"/>
    </row>
    <row r="3367" spans="1:15" ht="42.75" customHeight="1">
      <c r="A3367" s="1084"/>
      <c r="B3367" s="60" t="s">
        <v>79</v>
      </c>
      <c r="C3367" s="1287" t="s">
        <v>60</v>
      </c>
      <c r="D3367" s="1288"/>
      <c r="E3367" s="1267" t="s">
        <v>83</v>
      </c>
      <c r="F3367" s="1267" t="s">
        <v>84</v>
      </c>
      <c r="G3367" s="1274" t="s">
        <v>33</v>
      </c>
      <c r="H3367" s="1276" t="s">
        <v>61</v>
      </c>
      <c r="I3367" s="1276"/>
      <c r="J3367" s="1277"/>
      <c r="K3367" s="1278" t="s">
        <v>100</v>
      </c>
      <c r="L3367" s="1279"/>
      <c r="M3367" s="1280"/>
      <c r="N3367" s="1267" t="s">
        <v>91</v>
      </c>
      <c r="O3367" s="1269" t="s">
        <v>209</v>
      </c>
    </row>
    <row r="3368" spans="1:15" ht="42.75" customHeight="1">
      <c r="A3368" s="1084"/>
      <c r="B3368" s="60"/>
      <c r="C3368" s="1289"/>
      <c r="D3368" s="1290"/>
      <c r="E3368" s="1268"/>
      <c r="F3368" s="1268"/>
      <c r="G3368" s="1275"/>
      <c r="H3368" s="479" t="s">
        <v>32</v>
      </c>
      <c r="I3368" s="480" t="s">
        <v>199</v>
      </c>
      <c r="J3368" s="481" t="s">
        <v>33</v>
      </c>
      <c r="K3368" s="479" t="s">
        <v>32</v>
      </c>
      <c r="L3368" s="480" t="s">
        <v>199</v>
      </c>
      <c r="M3368" s="481" t="s">
        <v>33</v>
      </c>
      <c r="N3368" s="1268"/>
      <c r="O3368" s="1270"/>
    </row>
    <row r="3369" spans="1:15" ht="42.75" customHeight="1" thickBot="1">
      <c r="A3369" s="1084"/>
      <c r="B3369" s="60" t="s">
        <v>79</v>
      </c>
      <c r="C3369" s="1272" t="s">
        <v>62</v>
      </c>
      <c r="D3369" s="1273"/>
      <c r="E3369" s="346">
        <f>'Class-9'!$L$7</f>
        <v>20</v>
      </c>
      <c r="F3369" s="346">
        <f>'Class-9'!$M$7</f>
        <v>20</v>
      </c>
      <c r="G3369" s="348">
        <f>SUM(E3369:F3369)</f>
        <v>40</v>
      </c>
      <c r="H3369" s="346">
        <f>'Class-9'!$O$7</f>
        <v>48</v>
      </c>
      <c r="I3369" s="346">
        <f>'Class-9'!$P$7</f>
        <v>12</v>
      </c>
      <c r="J3369" s="348">
        <f>SUM(H3369:I3369)</f>
        <v>60</v>
      </c>
      <c r="K3369" s="346">
        <f>'Class-9'!$R$7</f>
        <v>80</v>
      </c>
      <c r="L3369" s="346">
        <f>'Class-9'!$S$7</f>
        <v>20</v>
      </c>
      <c r="M3369" s="348">
        <f>SUM(K3369:L3369)</f>
        <v>100</v>
      </c>
      <c r="N3369" s="191">
        <f>SUM(G3369,J3369,M3369)</f>
        <v>200</v>
      </c>
      <c r="O3369" s="1271"/>
    </row>
    <row r="3370" spans="1:15" ht="42.75" customHeight="1">
      <c r="A3370" s="1084"/>
      <c r="B3370" s="60" t="s">
        <v>79</v>
      </c>
      <c r="C3370" s="1141" t="str">
        <f>'Class-9'!$L$3</f>
        <v>HINDI</v>
      </c>
      <c r="D3370" s="1142"/>
      <c r="E3370" s="493">
        <f>IF($J3358="TC",0,IF($J3358="Nso",0,VLOOKUP($A3355,'Class-9'!$B$9:$EX$108,11,0)))</f>
        <v>0</v>
      </c>
      <c r="F3370" s="493">
        <f>IF($J3358="TC",0,IF($J3358="Nso",0,VLOOKUP($A3355,'Class-9'!$B$9:$EX$108,12,0)))</f>
        <v>0</v>
      </c>
      <c r="G3370" s="494">
        <f>E3370+F3370</f>
        <v>0</v>
      </c>
      <c r="H3370" s="493">
        <f>IF($J3358="TC",0,IF($J3358="Nso",0,VLOOKUP($A3355,'Class-9'!$B$9:$EX$108,14,0)))</f>
        <v>0</v>
      </c>
      <c r="I3370" s="493">
        <f>IF($J3358="TC",0,IF($J3358="Nso",0,VLOOKUP($A3355,'Class-9'!$B$9:$EX$108,15,0)))</f>
        <v>0</v>
      </c>
      <c r="J3370" s="494">
        <f>H3370+I3370</f>
        <v>0</v>
      </c>
      <c r="K3370" s="493">
        <f>IF($J3358="TC",0,IF($J3358="Nso",0,VLOOKUP($A3355,'Class-9'!$B$9:$EX$108,17,0)))</f>
        <v>0</v>
      </c>
      <c r="L3370" s="493">
        <f>IF($J3358="Nso",0,VLOOKUP($A3355,'Class-9'!$B$9:$EX$108,18,0))</f>
        <v>0</v>
      </c>
      <c r="M3370" s="494">
        <f>K3370+L3370</f>
        <v>0</v>
      </c>
      <c r="N3370" s="493">
        <f>G3370+J3370+M3370</f>
        <v>0</v>
      </c>
      <c r="O3370" s="495" t="str">
        <f>IF($J3358="TC",0,IF($J3358="Nso",0,VLOOKUP($A3355,'Class-9'!$B$9:$EX$108,24,0)))</f>
        <v/>
      </c>
    </row>
    <row r="3371" spans="1:15" ht="42.75" customHeight="1">
      <c r="A3371" s="1084"/>
      <c r="B3371" s="60" t="s">
        <v>79</v>
      </c>
      <c r="C3371" s="1143" t="str">
        <f>'Class-9'!$Z$3</f>
        <v>ENGLISH</v>
      </c>
      <c r="D3371" s="1144"/>
      <c r="E3371" s="493">
        <f>IF($J3358="TC",0,IF($J3358="Nso",0,VLOOKUP($A3355,'Class-9'!$B$9:$EX$108,25,0)))</f>
        <v>0</v>
      </c>
      <c r="F3371" s="493">
        <f>IF($J3358="TC",0,IF($J3358="Nso",0,VLOOKUP($A3355,'Class-9'!$B$9:$EX$108,26,0)))</f>
        <v>0</v>
      </c>
      <c r="G3371" s="496">
        <f t="shared" ref="G3371:G3375" si="344">E3371+F3371</f>
        <v>0</v>
      </c>
      <c r="H3371" s="497">
        <f>IF($J3358="TC",0,IF($J3358="Nso",0,VLOOKUP($A3355,'Class-9'!$B$9:$EX$108,28,0)))</f>
        <v>0</v>
      </c>
      <c r="I3371" s="493">
        <f>IF($J3358="TC",0,IF($J3358="Nso",0,VLOOKUP($A3355,'Class-9'!$B$9:$EX$108,29,0)))</f>
        <v>0</v>
      </c>
      <c r="J3371" s="496">
        <f t="shared" ref="J3371:J3375" si="345">H3371+I3371</f>
        <v>0</v>
      </c>
      <c r="K3371" s="493">
        <f>IF($J3358="TC",0,IF($J3358="Nso",0,VLOOKUP($A3355,'Class-9'!$B$9:$EX$108,31,0)))</f>
        <v>0</v>
      </c>
      <c r="L3371" s="493">
        <f>IF($J3358="Nso",0,VLOOKUP($A3355,'Class-9'!$B$9:$EX$108,32,0))</f>
        <v>0</v>
      </c>
      <c r="M3371" s="496">
        <f t="shared" ref="M3371:M3375" si="346">K3371+L3371</f>
        <v>0</v>
      </c>
      <c r="N3371" s="493">
        <f t="shared" ref="N3371:N3375" si="347">G3371+J3371+M3371</f>
        <v>0</v>
      </c>
      <c r="O3371" s="495" t="str">
        <f>IF($J3358="TC",0,IF($J3358="Nso",0,VLOOKUP($A3355,'Class-9'!$B$9:$EX$108,38,0)))</f>
        <v/>
      </c>
    </row>
    <row r="3372" spans="1:15" ht="42.75" customHeight="1">
      <c r="A3372" s="1084"/>
      <c r="B3372" s="60" t="s">
        <v>79</v>
      </c>
      <c r="C3372" s="1143" t="str">
        <f>'Class-9'!$AN$3</f>
        <v>SANSKRIT</v>
      </c>
      <c r="D3372" s="1144"/>
      <c r="E3372" s="493">
        <f>IF($J3358="TC",0,IF($J3358="Nso",0,VLOOKUP($A3355,'Class-9'!$B$9:$EX$108,39,0)))</f>
        <v>0</v>
      </c>
      <c r="F3372" s="493">
        <f>IF($J3358="TC",0,IF($J3358="TC",0,IF($J3358="Nso",0,VLOOKUP($A3355,'Class-9'!$B$9:$EX$108,40,0))))</f>
        <v>0</v>
      </c>
      <c r="G3372" s="496">
        <f t="shared" si="344"/>
        <v>0</v>
      </c>
      <c r="H3372" s="497">
        <f>IF($J3358="TC",0,IF($J3358="Nso",0,VLOOKUP($A3355,'Class-9'!$B$9:$EX$108,42,0)))</f>
        <v>0</v>
      </c>
      <c r="I3372" s="493">
        <f>IF($J3358="TC",0,IF($J3358="Nso",0,VLOOKUP($A3355,'Class-9'!$B$9:$EX$108,43,0)))</f>
        <v>0</v>
      </c>
      <c r="J3372" s="496">
        <f t="shared" si="345"/>
        <v>0</v>
      </c>
      <c r="K3372" s="493">
        <f>IF($J3358="TC",0,IF($J3358="Nso",0,VLOOKUP($A3355,'Class-9'!$B$9:$EX$108,45,0)))</f>
        <v>0</v>
      </c>
      <c r="L3372" s="493">
        <f>IF($J3358="Nso",0,VLOOKUP($A3355,'Class-9'!$B$9:$EX$108,46,0))</f>
        <v>0</v>
      </c>
      <c r="M3372" s="496">
        <f t="shared" si="346"/>
        <v>0</v>
      </c>
      <c r="N3372" s="493">
        <f t="shared" si="347"/>
        <v>0</v>
      </c>
      <c r="O3372" s="495" t="str">
        <f>IF($J3358="TC",0,IF($J3358="Nso",0,VLOOKUP($A3355,'Class-9'!$B$9:$EX$108,52,0)))</f>
        <v/>
      </c>
    </row>
    <row r="3373" spans="1:15" ht="42.75" customHeight="1">
      <c r="A3373" s="1084"/>
      <c r="B3373" s="60" t="s">
        <v>79</v>
      </c>
      <c r="C3373" s="1143" t="str">
        <f>'Class-9'!$BB$3</f>
        <v>SCIENCE</v>
      </c>
      <c r="D3373" s="1144"/>
      <c r="E3373" s="493">
        <f>IF($J3358="TC",0,IF($J3358="Nso",0,VLOOKUP($A3355,'Class-9'!$B$9:$EX$108,53,0)))</f>
        <v>0</v>
      </c>
      <c r="F3373" s="493">
        <f>IF($J3358="TC",0,IF($J3358="Nso",0,VLOOKUP($A3355,'Class-9'!$B$9:$EX$108,54,0)))</f>
        <v>0</v>
      </c>
      <c r="G3373" s="496">
        <f t="shared" si="344"/>
        <v>0</v>
      </c>
      <c r="H3373" s="497">
        <f>IF($J3358="TC",0,IF($J3358="Nso",0,VLOOKUP($A3355,'Class-9'!$B$9:$EX$108,56,0)))</f>
        <v>0</v>
      </c>
      <c r="I3373" s="493">
        <f>IF($J3358="TC",0,IF($J3358="Nso",0,VLOOKUP($A3355,'Class-9'!$B$9:$EX$108,57,0)))</f>
        <v>0</v>
      </c>
      <c r="J3373" s="496">
        <f t="shared" si="345"/>
        <v>0</v>
      </c>
      <c r="K3373" s="493">
        <f>IF($J3358="TC",0,IF($J3358="Nso",0,VLOOKUP($A3355,'Class-9'!$B$9:$EX$108,59,0)))</f>
        <v>0</v>
      </c>
      <c r="L3373" s="493">
        <f>IF($J3358="Nso",0,VLOOKUP($A3355,'Class-9'!$B$9:$EX$108,60,0))</f>
        <v>0</v>
      </c>
      <c r="M3373" s="496">
        <f t="shared" si="346"/>
        <v>0</v>
      </c>
      <c r="N3373" s="493">
        <f t="shared" si="347"/>
        <v>0</v>
      </c>
      <c r="O3373" s="495" t="str">
        <f>IF($J3358="TC",0,IF($J3358="Nso",0,VLOOKUP($A3355,'Class-9'!$B$9:$EX$108,66,0)))</f>
        <v/>
      </c>
    </row>
    <row r="3374" spans="1:15" ht="42.75" customHeight="1">
      <c r="A3374" s="1084"/>
      <c r="B3374" s="60" t="s">
        <v>79</v>
      </c>
      <c r="C3374" s="1143" t="str">
        <f>'Class-9'!$BP$3</f>
        <v>MATHEMATICS</v>
      </c>
      <c r="D3374" s="1144"/>
      <c r="E3374" s="493">
        <f>IF($J3358="TC",0,IF($J3358="Nso",0,VLOOKUP($A3355,'Class-9'!$B$9:$EX$108,67,0)))</f>
        <v>0</v>
      </c>
      <c r="F3374" s="493">
        <f>IF($J3358="TC",0,IF($J3358="Nso",0,VLOOKUP($A3355,'Class-9'!$B$9:$EX$108,68,0)))</f>
        <v>0</v>
      </c>
      <c r="G3374" s="496">
        <f t="shared" si="344"/>
        <v>0</v>
      </c>
      <c r="H3374" s="497">
        <f>IF($J3358="TC",0,IF($J3358="Nso",0,VLOOKUP($A3355,'Class-9'!$B$9:$EX$108,70,0)))</f>
        <v>0</v>
      </c>
      <c r="I3374" s="493">
        <f>IF($J3358="TC",0,IF($J3358="Nso",0,VLOOKUP($A3355,'Class-9'!$B$9:$EX$108,71,0)))</f>
        <v>0</v>
      </c>
      <c r="J3374" s="496">
        <f t="shared" si="345"/>
        <v>0</v>
      </c>
      <c r="K3374" s="493">
        <f>IF($J3358="TC",0,IF($J3358="Nso",0,VLOOKUP($A3355,'Class-9'!$B$9:$EX$108,73,0)))</f>
        <v>0</v>
      </c>
      <c r="L3374" s="493">
        <f>IF($J3358="Nso",0,VLOOKUP($A3355,'Class-9'!$B$9:$EX$108,74,0))</f>
        <v>0</v>
      </c>
      <c r="M3374" s="496">
        <f t="shared" si="346"/>
        <v>0</v>
      </c>
      <c r="N3374" s="493">
        <f t="shared" si="347"/>
        <v>0</v>
      </c>
      <c r="O3374" s="495" t="str">
        <f>IF($J3358="TC",0,IF($J3358="Nso",0,VLOOKUP($A3355,'Class-9'!$B$9:$EX$108,80,0)))</f>
        <v/>
      </c>
    </row>
    <row r="3375" spans="1:15" ht="42.75" customHeight="1" thickBot="1">
      <c r="A3375" s="1084"/>
      <c r="B3375" s="60" t="s">
        <v>79</v>
      </c>
      <c r="C3375" s="1117" t="str">
        <f>'Class-9'!$CD$3</f>
        <v>SOCIAL SCIENCE</v>
      </c>
      <c r="D3375" s="1118"/>
      <c r="E3375" s="493">
        <f>IF($J3358="TC",0,IF($J3358="Nso",0,VLOOKUP($A3355,'Class-9'!$B$9:$EX$108,81,0)))</f>
        <v>0</v>
      </c>
      <c r="F3375" s="493">
        <f>IF($J3358="TC",0,IF($J3358="Nso",0,VLOOKUP($A3355,'Class-9'!$B$9:$EX$108,82,0)))</f>
        <v>0</v>
      </c>
      <c r="G3375" s="498">
        <f t="shared" si="344"/>
        <v>0</v>
      </c>
      <c r="H3375" s="499">
        <f>IF($J3358="TC",0,IF($J3358="Nso",0,VLOOKUP($A3355,'Class-9'!$B$9:$EX$108,84,0)))</f>
        <v>0</v>
      </c>
      <c r="I3375" s="493">
        <f>IF($J3358="TC",0,IF($J3358="Nso",0,VLOOKUP($A3355,'Class-9'!$B$9:$EX$108,85,0)))</f>
        <v>0</v>
      </c>
      <c r="J3375" s="498">
        <f t="shared" si="345"/>
        <v>0</v>
      </c>
      <c r="K3375" s="493">
        <f>IF($J3358="TC",0,IF($J3358="Nso",0,VLOOKUP($A3355,'Class-9'!$B$9:$EX$108,87,0)))</f>
        <v>0</v>
      </c>
      <c r="L3375" s="493">
        <f>IF($J3358="Nso",0,VLOOKUP($A3355,'Class-9'!$B$9:$EX$108,88,0))</f>
        <v>0</v>
      </c>
      <c r="M3375" s="498">
        <f t="shared" si="346"/>
        <v>0</v>
      </c>
      <c r="N3375" s="493">
        <f t="shared" si="347"/>
        <v>0</v>
      </c>
      <c r="O3375" s="495" t="str">
        <f>IF($J3358="TC",0,IF($J3358="Nso",0,VLOOKUP($A3355,'Class-9'!$B$9:$EX$108,94,0)))</f>
        <v/>
      </c>
    </row>
    <row r="3376" spans="1:15" ht="36" customHeight="1">
      <c r="A3376" s="1084"/>
      <c r="B3376" s="60" t="s">
        <v>79</v>
      </c>
      <c r="C3376" s="1119" t="s">
        <v>92</v>
      </c>
      <c r="D3376" s="1120"/>
      <c r="E3376" s="1121"/>
      <c r="F3376" s="1125" t="s">
        <v>93</v>
      </c>
      <c r="G3376" s="1126"/>
      <c r="H3376" s="1127" t="s">
        <v>94</v>
      </c>
      <c r="I3376" s="1128"/>
      <c r="J3376" s="1129" t="s">
        <v>47</v>
      </c>
      <c r="K3376" s="1130"/>
      <c r="L3376" s="350" t="s">
        <v>114</v>
      </c>
      <c r="M3376" s="1131" t="s">
        <v>45</v>
      </c>
      <c r="N3376" s="1132"/>
      <c r="O3376" s="61" t="s">
        <v>49</v>
      </c>
    </row>
    <row r="3377" spans="1:15" ht="36" customHeight="1" thickBot="1">
      <c r="A3377" s="1084"/>
      <c r="B3377" s="60" t="s">
        <v>79</v>
      </c>
      <c r="C3377" s="1122"/>
      <c r="D3377" s="1123"/>
      <c r="E3377" s="1124"/>
      <c r="F3377" s="1133">
        <f>IF($J3358="TC",0,IF($J3358="Nso",0,VLOOKUP($A3355,'Class-9'!$B$9:$EX$108,146,0)))</f>
        <v>0</v>
      </c>
      <c r="G3377" s="1134"/>
      <c r="H3377" s="1133">
        <f>IF($J3358="TC",0,IF($J3358="Nso",0,VLOOKUP($A3355,'Class-9'!$B$9:$EX$108,147,0)))</f>
        <v>0</v>
      </c>
      <c r="I3377" s="1134"/>
      <c r="J3377" s="1135">
        <f>IF($J3358="TC",0,IF($J3358="Nso",0,VLOOKUP($A3355,'Class-9'!$B$9:$EX$108,148,0)))</f>
        <v>0</v>
      </c>
      <c r="K3377" s="1136"/>
      <c r="L3377" s="349" t="str">
        <f>IF($J3358="TC",0,IF($J3358="Nso",0,VLOOKUP($A3355,'Class-9'!$B$9:$EX$108,149,0)))</f>
        <v/>
      </c>
      <c r="M3377" s="1137" t="str">
        <f>IF($J3358="TC","TC",IF($J3358="Nso","NSO",VLOOKUP($A3355,'Class-9'!$B$9:$EX$108,150,0)))</f>
        <v/>
      </c>
      <c r="N3377" s="1138"/>
      <c r="O3377" s="123" t="str">
        <f>IF($J3358="Nso",0,VLOOKUP($A3355,'Class-9'!$B$9:$EX$108,152,0))</f>
        <v/>
      </c>
    </row>
    <row r="3378" spans="1:15" ht="36" customHeight="1">
      <c r="A3378" s="1084"/>
      <c r="B3378" s="60" t="s">
        <v>79</v>
      </c>
      <c r="C3378" s="1186" t="s">
        <v>65</v>
      </c>
      <c r="D3378" s="1187"/>
      <c r="E3378" s="1187"/>
      <c r="F3378" s="1187"/>
      <c r="G3378" s="1187"/>
      <c r="H3378" s="1188"/>
      <c r="I3378" s="1189" t="s">
        <v>66</v>
      </c>
      <c r="J3378" s="1190"/>
      <c r="K3378" s="1190"/>
      <c r="L3378" s="124">
        <f>VLOOKUP($A3355,'Class-9'!$B$9:$EX$108,143,0)</f>
        <v>0</v>
      </c>
      <c r="M3378" s="1191" t="s">
        <v>126</v>
      </c>
      <c r="N3378" s="1192"/>
      <c r="O3378" s="1193"/>
    </row>
    <row r="3379" spans="1:15" ht="36" customHeight="1" thickBot="1">
      <c r="A3379" s="1084"/>
      <c r="B3379" s="60" t="s">
        <v>79</v>
      </c>
      <c r="C3379" s="1194" t="s">
        <v>60</v>
      </c>
      <c r="D3379" s="1195"/>
      <c r="E3379" s="1195"/>
      <c r="F3379" s="1196" t="s">
        <v>197</v>
      </c>
      <c r="G3379" s="1196"/>
      <c r="H3379" s="351" t="s">
        <v>53</v>
      </c>
      <c r="I3379" s="1197" t="s">
        <v>67</v>
      </c>
      <c r="J3379" s="1198"/>
      <c r="K3379" s="1198"/>
      <c r="L3379" s="174">
        <f>VLOOKUP($A3355,'Class-9'!$B$9:$EX$108,144,0)</f>
        <v>0</v>
      </c>
      <c r="M3379" s="1199" t="str">
        <f>IF($J3358="TC",0,IF($J3358="Nso",0,VLOOKUP($A3355,'Class-9'!$B$9:$EX$108,145,0)))</f>
        <v/>
      </c>
      <c r="N3379" s="1200"/>
      <c r="O3379" s="1201"/>
    </row>
    <row r="3380" spans="1:15" ht="36" customHeight="1">
      <c r="A3380" s="1084"/>
      <c r="B3380" s="60" t="s">
        <v>79</v>
      </c>
      <c r="C3380" s="1194"/>
      <c r="D3380" s="1195"/>
      <c r="E3380" s="1195"/>
      <c r="F3380" s="1196"/>
      <c r="G3380" s="1196"/>
      <c r="H3380" s="490" t="s">
        <v>203</v>
      </c>
      <c r="I3380" s="1202" t="s">
        <v>68</v>
      </c>
      <c r="J3380" s="1203"/>
      <c r="K3380" s="1203"/>
      <c r="L3380" s="1204">
        <f>IF($J3358="TC","Transferred",IF($J3358="Nso","NameSeparated",VLOOKUP($A3355,'Class-9'!$B$9:$EX$108,153,0)))</f>
        <v>0</v>
      </c>
      <c r="M3380" s="1204"/>
      <c r="N3380" s="1204"/>
      <c r="O3380" s="1205"/>
    </row>
    <row r="3381" spans="1:15" s="489" customFormat="1" ht="28.5" customHeight="1">
      <c r="A3381" s="1084"/>
      <c r="B3381" s="488" t="s">
        <v>79</v>
      </c>
      <c r="C3381" s="1242" t="str">
        <f>'Class-9'!$CR$3</f>
        <v>Foundation Of Information Tech.</v>
      </c>
      <c r="D3381" s="1243"/>
      <c r="E3381" s="1244"/>
      <c r="F3381" s="1245" t="str">
        <f>IF($J3358="TC",0,IF($J3358="Nso",0,VLOOKUP($A3355,'Class-9'!$B$9:$GA$108,170,0)))</f>
        <v>0/200</v>
      </c>
      <c r="G3381" s="1245"/>
      <c r="H3381" s="491">
        <f>IF($J3358="TC",0,IF($J3358="Nso",0,VLOOKUP($A3355,'Class-9'!$B$9:$GA$108,106,0)))</f>
        <v>0</v>
      </c>
      <c r="I3381" s="1170" t="s">
        <v>81</v>
      </c>
      <c r="J3381" s="1171"/>
      <c r="K3381" s="1171"/>
      <c r="L3381" s="1172">
        <f>'Class-9'!$T$2</f>
        <v>44676</v>
      </c>
      <c r="M3381" s="1173"/>
      <c r="N3381" s="1173"/>
      <c r="O3381" s="1174"/>
    </row>
    <row r="3382" spans="1:15" s="489" customFormat="1" ht="28.5" customHeight="1">
      <c r="A3382" s="1084"/>
      <c r="B3382" s="488" t="s">
        <v>79</v>
      </c>
      <c r="C3382" s="1175" t="str">
        <f>'Class-9'!$DD$3</f>
        <v>Health &amp; Phy. Edu.</v>
      </c>
      <c r="D3382" s="1169"/>
      <c r="E3382" s="1169"/>
      <c r="F3382" s="1263" t="str">
        <f>IF($J3358="TC",0,IF($J3358="Nso",0,VLOOKUP($A3355,'Class-9'!$B$9:$GA$108,174,0)))</f>
        <v>0/200</v>
      </c>
      <c r="G3382" s="1264"/>
      <c r="H3382" s="491">
        <f>IF($J3358="TC",0,IF($J3358="Nso",0,VLOOKUP($A3355,'Class-9'!$B$9:$GA$108,118,0)))</f>
        <v>0</v>
      </c>
      <c r="I3382" s="1178"/>
      <c r="J3382" s="1179"/>
      <c r="K3382" s="1179"/>
      <c r="L3382" s="1179"/>
      <c r="M3382" s="1179"/>
      <c r="N3382" s="1179"/>
      <c r="O3382" s="1180"/>
    </row>
    <row r="3383" spans="1:15" s="489" customFormat="1" ht="28.5" customHeight="1">
      <c r="A3383" s="1084"/>
      <c r="B3383" s="488" t="s">
        <v>79</v>
      </c>
      <c r="C3383" s="1184" t="str">
        <f>'Class-9'!$DP$3</f>
        <v>S.U.P.W.</v>
      </c>
      <c r="D3383" s="1185"/>
      <c r="E3383" s="1185"/>
      <c r="F3383" s="1263" t="str">
        <f>IF($J3358="TC",0,IF($J3358="Nso",0,VLOOKUP($A3355,'Class-9'!$B$9:$GA$108,178,0)))</f>
        <v>0/100</v>
      </c>
      <c r="G3383" s="1264"/>
      <c r="H3383" s="491">
        <f>IF($J3358="TC",0,IF($J3358="Nso",0,VLOOKUP($A3355,'Class-9'!$B$9:$GA$108,124,0)))</f>
        <v>0</v>
      </c>
      <c r="I3383" s="1181"/>
      <c r="J3383" s="1182"/>
      <c r="K3383" s="1182"/>
      <c r="L3383" s="1182"/>
      <c r="M3383" s="1182"/>
      <c r="N3383" s="1182"/>
      <c r="O3383" s="1183"/>
    </row>
    <row r="3384" spans="1:15" s="489" customFormat="1" ht="28.5" customHeight="1">
      <c r="A3384" s="1084"/>
      <c r="B3384" s="488"/>
      <c r="C3384" s="1184" t="str">
        <f>'Class-9'!$DV$3</f>
        <v>ART EDUCATION</v>
      </c>
      <c r="D3384" s="1185"/>
      <c r="E3384" s="1185"/>
      <c r="F3384" s="1263" t="str">
        <f>IF($J3357="TC",0,IF($J3357="Nso",0,VLOOKUP($A3355,'Class-9'!$B$9:$GA$108,182,0)))</f>
        <v>0/100</v>
      </c>
      <c r="G3384" s="1264"/>
      <c r="H3384" s="491">
        <f>IF($J3357="TC",0,IF($J3357="Nso",0,VLOOKUP($A3355,'Class-9'!$B$9:$GA$108,130,0)))</f>
        <v>0</v>
      </c>
      <c r="I3384" s="1237" t="s">
        <v>95</v>
      </c>
      <c r="J3384" s="1221"/>
      <c r="K3384" s="1221"/>
      <c r="L3384" s="1221"/>
      <c r="M3384" s="1221"/>
      <c r="N3384" s="1221"/>
      <c r="O3384" s="1222"/>
    </row>
    <row r="3385" spans="1:15" s="489" customFormat="1" ht="28.5" customHeight="1" thickBot="1">
      <c r="A3385" s="1084"/>
      <c r="B3385" s="488" t="s">
        <v>79</v>
      </c>
      <c r="C3385" s="1238" t="str">
        <f>'Class-9'!$EB$3</f>
        <v>H &amp; C RAJ</v>
      </c>
      <c r="D3385" s="1239"/>
      <c r="E3385" s="1239"/>
      <c r="F3385" s="1251" t="str">
        <f>IF($J3358="TC",0,IF($J3358="Nso",0,VLOOKUP($A3355,'Class-9'!$B$9:$GZ$108,186,0)))</f>
        <v>0/200</v>
      </c>
      <c r="G3385" s="1252"/>
      <c r="H3385" s="492">
        <f>IF($J3358="TC",0,IF($J3358="Nso",0,VLOOKUP($A3355,'Class-9'!$B$9:$GAZ$108,142,0)))</f>
        <v>0</v>
      </c>
      <c r="I3385" s="1237" t="s">
        <v>74</v>
      </c>
      <c r="J3385" s="1221"/>
      <c r="K3385" s="1221"/>
      <c r="L3385" s="1221"/>
      <c r="M3385" s="1221"/>
      <c r="N3385" s="1221"/>
      <c r="O3385" s="1222"/>
    </row>
    <row r="3386" spans="1:15" ht="28.5" customHeight="1">
      <c r="A3386" s="1084"/>
      <c r="B3386" s="49" t="s">
        <v>79</v>
      </c>
      <c r="C3386" s="1209" t="s">
        <v>205</v>
      </c>
      <c r="D3386" s="1210"/>
      <c r="E3386" s="1211"/>
      <c r="F3386" s="1253" t="s">
        <v>206</v>
      </c>
      <c r="G3386" s="1254"/>
      <c r="H3386" s="500" t="s">
        <v>34</v>
      </c>
      <c r="I3386" s="1220" t="s">
        <v>75</v>
      </c>
      <c r="J3386" s="1221"/>
      <c r="K3386" s="1221"/>
      <c r="L3386" s="1221"/>
      <c r="M3386" s="1221"/>
      <c r="N3386" s="1221"/>
      <c r="O3386" s="1222"/>
    </row>
    <row r="3387" spans="1:15" ht="28.5" customHeight="1">
      <c r="A3387" s="1084"/>
      <c r="B3387" s="49" t="s">
        <v>79</v>
      </c>
      <c r="C3387" s="1212"/>
      <c r="D3387" s="1213"/>
      <c r="E3387" s="1214"/>
      <c r="F3387" s="1246" t="s">
        <v>207</v>
      </c>
      <c r="G3387" s="1247"/>
      <c r="H3387" s="501" t="s">
        <v>204</v>
      </c>
      <c r="I3387" s="1225" t="s">
        <v>76</v>
      </c>
      <c r="J3387" s="1226"/>
      <c r="K3387" s="1226"/>
      <c r="L3387" s="1226"/>
      <c r="M3387" s="1226"/>
      <c r="N3387" s="1226"/>
      <c r="O3387" s="1227"/>
    </row>
    <row r="3388" spans="1:15" ht="28.5" customHeight="1">
      <c r="A3388" s="1084"/>
      <c r="B3388" s="49" t="s">
        <v>79</v>
      </c>
      <c r="C3388" s="1212"/>
      <c r="D3388" s="1213"/>
      <c r="E3388" s="1214"/>
      <c r="F3388" s="1246" t="s">
        <v>211</v>
      </c>
      <c r="G3388" s="1247"/>
      <c r="H3388" s="501" t="s">
        <v>69</v>
      </c>
      <c r="I3388" s="1228"/>
      <c r="J3388" s="1229"/>
      <c r="K3388" s="1229"/>
      <c r="L3388" s="1229"/>
      <c r="M3388" s="1229"/>
      <c r="N3388" s="1229"/>
      <c r="O3388" s="1230"/>
    </row>
    <row r="3389" spans="1:15" ht="28.5" customHeight="1">
      <c r="A3389" s="1084"/>
      <c r="B3389" s="49" t="s">
        <v>79</v>
      </c>
      <c r="C3389" s="1212"/>
      <c r="D3389" s="1213"/>
      <c r="E3389" s="1214"/>
      <c r="F3389" s="1246" t="s">
        <v>212</v>
      </c>
      <c r="G3389" s="1247"/>
      <c r="H3389" s="501" t="s">
        <v>70</v>
      </c>
      <c r="I3389" s="1228"/>
      <c r="J3389" s="1229"/>
      <c r="K3389" s="1229"/>
      <c r="L3389" s="1229"/>
      <c r="M3389" s="1229"/>
      <c r="N3389" s="1229"/>
      <c r="O3389" s="1230"/>
    </row>
    <row r="3390" spans="1:15" ht="28.5" customHeight="1">
      <c r="A3390" s="1084"/>
      <c r="B3390" s="49" t="s">
        <v>79</v>
      </c>
      <c r="C3390" s="1212"/>
      <c r="D3390" s="1213"/>
      <c r="E3390" s="1214"/>
      <c r="F3390" s="1246" t="s">
        <v>125</v>
      </c>
      <c r="G3390" s="1247"/>
      <c r="H3390" s="501" t="s">
        <v>72</v>
      </c>
      <c r="I3390" s="1231" t="s">
        <v>96</v>
      </c>
      <c r="J3390" s="1232"/>
      <c r="K3390" s="1232"/>
      <c r="L3390" s="1232"/>
      <c r="M3390" s="1232"/>
      <c r="N3390" s="1232"/>
      <c r="O3390" s="1233"/>
    </row>
    <row r="3391" spans="1:15" ht="28.5" customHeight="1" thickBot="1">
      <c r="A3391" s="1084"/>
      <c r="B3391" s="62" t="s">
        <v>79</v>
      </c>
      <c r="C3391" s="1215"/>
      <c r="D3391" s="1216"/>
      <c r="E3391" s="1217"/>
      <c r="F3391" s="1248" t="s">
        <v>208</v>
      </c>
      <c r="G3391" s="1249"/>
      <c r="H3391" s="502" t="s">
        <v>71</v>
      </c>
      <c r="I3391" s="1234"/>
      <c r="J3391" s="1235"/>
      <c r="K3391" s="1235"/>
      <c r="L3391" s="1235"/>
      <c r="M3391" s="1235"/>
      <c r="N3391" s="1235"/>
      <c r="O3391" s="1236"/>
    </row>
    <row r="3392" spans="1:15" ht="117.75" customHeight="1" thickTop="1">
      <c r="A3392" s="1250"/>
      <c r="B3392" s="1250"/>
      <c r="C3392" s="1250"/>
      <c r="D3392" s="1250"/>
      <c r="E3392" s="1250"/>
      <c r="F3392" s="1250"/>
      <c r="G3392" s="1250"/>
      <c r="H3392" s="1250"/>
      <c r="I3392" s="1250"/>
      <c r="J3392" s="1250"/>
      <c r="K3392" s="1250"/>
      <c r="L3392" s="1250"/>
      <c r="M3392" s="1250"/>
      <c r="N3392" s="1250"/>
      <c r="O3392" s="1250"/>
    </row>
    <row r="3393" spans="1:16">
      <c r="B3393" s="505"/>
      <c r="C3393" s="506"/>
      <c r="D3393" s="506"/>
      <c r="E3393" s="506"/>
      <c r="F3393" s="506"/>
      <c r="G3393" s="506"/>
      <c r="H3393" s="506"/>
      <c r="I3393" s="506"/>
      <c r="J3393" s="506"/>
      <c r="K3393" s="506"/>
      <c r="L3393" s="506"/>
      <c r="M3393" s="506"/>
      <c r="N3393" s="506"/>
      <c r="O3393" s="506"/>
    </row>
    <row r="3394" spans="1:16" ht="24.75" customHeight="1" thickBot="1">
      <c r="A3394" s="504">
        <f>A3355+1</f>
        <v>88</v>
      </c>
      <c r="B3394" s="1083" t="s">
        <v>56</v>
      </c>
      <c r="C3394" s="1083"/>
      <c r="D3394" s="1083"/>
      <c r="E3394" s="1083"/>
      <c r="F3394" s="1083"/>
      <c r="G3394" s="1083"/>
      <c r="H3394" s="1083"/>
      <c r="I3394" s="1083"/>
      <c r="J3394" s="1083"/>
      <c r="K3394" s="1083"/>
      <c r="L3394" s="1083"/>
      <c r="M3394" s="1083"/>
      <c r="N3394" s="1083"/>
      <c r="O3394" s="1083"/>
    </row>
    <row r="3395" spans="1:16" ht="68.25" customHeight="1" thickTop="1">
      <c r="A3395" s="1084"/>
      <c r="B3395" s="1085"/>
      <c r="C3395" s="1086"/>
      <c r="D3395" s="1089" t="str">
        <f>Master!$E$8</f>
        <v>Govt. Sr. Secondary School Raimalwada</v>
      </c>
      <c r="E3395" s="1090"/>
      <c r="F3395" s="1090"/>
      <c r="G3395" s="1090"/>
      <c r="H3395" s="1090"/>
      <c r="I3395" s="1090"/>
      <c r="J3395" s="1090"/>
      <c r="K3395" s="1090"/>
      <c r="L3395" s="1090"/>
      <c r="M3395" s="1090"/>
      <c r="N3395" s="1090"/>
      <c r="O3395" s="1091"/>
    </row>
    <row r="3396" spans="1:16" ht="36" customHeight="1" thickBot="1">
      <c r="A3396" s="1084"/>
      <c r="B3396" s="1087"/>
      <c r="C3396" s="1088"/>
      <c r="D3396" s="1092" t="str">
        <f>Master!$E$11</f>
        <v>P.S.-Bapini (Jodhpur)</v>
      </c>
      <c r="E3396" s="1093"/>
      <c r="F3396" s="1093"/>
      <c r="G3396" s="1093"/>
      <c r="H3396" s="1093"/>
      <c r="I3396" s="1093"/>
      <c r="J3396" s="1093"/>
      <c r="K3396" s="1093"/>
      <c r="L3396" s="1093"/>
      <c r="M3396" s="1093"/>
      <c r="N3396" s="1093"/>
      <c r="O3396" s="1094"/>
    </row>
    <row r="3397" spans="1:16" ht="36" customHeight="1">
      <c r="A3397" s="1084"/>
      <c r="B3397" s="352"/>
      <c r="C3397" s="1095" t="s">
        <v>188</v>
      </c>
      <c r="D3397" s="1096"/>
      <c r="E3397" s="1096"/>
      <c r="F3397" s="1096"/>
      <c r="G3397" s="1097"/>
      <c r="H3397" s="1104" t="s">
        <v>161</v>
      </c>
      <c r="I3397" s="1104"/>
      <c r="J3397" s="1107">
        <f>VLOOKUP($A3394,'Class-9'!$B$9:$K$108,6)</f>
        <v>0</v>
      </c>
      <c r="K3397" s="1108"/>
      <c r="L3397" s="1113" t="s">
        <v>77</v>
      </c>
      <c r="M3397" s="1114"/>
      <c r="N3397" s="1115" t="str">
        <f>Master!$E$14</f>
        <v>08151106901</v>
      </c>
      <c r="O3397" s="1116"/>
    </row>
    <row r="3398" spans="1:16" ht="36" customHeight="1">
      <c r="A3398" s="1084"/>
      <c r="B3398" s="47"/>
      <c r="C3398" s="1098"/>
      <c r="D3398" s="1099"/>
      <c r="E3398" s="1099"/>
      <c r="F3398" s="1099"/>
      <c r="G3398" s="1100"/>
      <c r="H3398" s="1105"/>
      <c r="I3398" s="1105"/>
      <c r="J3398" s="1109"/>
      <c r="K3398" s="1110"/>
      <c r="L3398" s="1071" t="s">
        <v>73</v>
      </c>
      <c r="M3398" s="1072"/>
      <c r="N3398" s="1072"/>
      <c r="O3398" s="1073"/>
      <c r="P3398" s="165" t="s">
        <v>196</v>
      </c>
    </row>
    <row r="3399" spans="1:16" ht="36" customHeight="1" thickBot="1">
      <c r="A3399" s="1084"/>
      <c r="B3399" s="47"/>
      <c r="C3399" s="1101"/>
      <c r="D3399" s="1102"/>
      <c r="E3399" s="1102"/>
      <c r="F3399" s="1102"/>
      <c r="G3399" s="1103"/>
      <c r="H3399" s="1106"/>
      <c r="I3399" s="1106"/>
      <c r="J3399" s="1111"/>
      <c r="K3399" s="1112"/>
      <c r="L3399" s="1074" t="s">
        <v>57</v>
      </c>
      <c r="M3399" s="1075"/>
      <c r="N3399" s="1076" t="str">
        <f>Master!$E$6</f>
        <v>2021-22</v>
      </c>
      <c r="O3399" s="1077"/>
    </row>
    <row r="3400" spans="1:16" ht="42.75" customHeight="1">
      <c r="A3400" s="1084"/>
      <c r="B3400" s="49" t="s">
        <v>79</v>
      </c>
      <c r="C3400" s="1255" t="s">
        <v>22</v>
      </c>
      <c r="D3400" s="1256"/>
      <c r="E3400" s="1256"/>
      <c r="F3400" s="1257"/>
      <c r="G3400" s="485" t="s">
        <v>186</v>
      </c>
      <c r="H3400" s="1258">
        <f>VLOOKUP($A3394,'Class-9'!$B$9:$EX$108,4,0)</f>
        <v>0</v>
      </c>
      <c r="I3400" s="1258"/>
      <c r="J3400" s="1258"/>
      <c r="K3400" s="1258"/>
      <c r="L3400" s="1258"/>
      <c r="M3400" s="1258"/>
      <c r="N3400" s="1258"/>
      <c r="O3400" s="1259"/>
    </row>
    <row r="3401" spans="1:16" ht="42.75" customHeight="1">
      <c r="A3401" s="1084"/>
      <c r="B3401" s="49" t="s">
        <v>79</v>
      </c>
      <c r="C3401" s="1260" t="s">
        <v>24</v>
      </c>
      <c r="D3401" s="1261"/>
      <c r="E3401" s="1261"/>
      <c r="F3401" s="1262"/>
      <c r="G3401" s="486" t="s">
        <v>186</v>
      </c>
      <c r="H3401" s="1265">
        <f>VLOOKUP($A3394,'Class-9'!$B$9:$EX$108,7,0)</f>
        <v>0</v>
      </c>
      <c r="I3401" s="1265"/>
      <c r="J3401" s="1265"/>
      <c r="K3401" s="1265"/>
      <c r="L3401" s="1265"/>
      <c r="M3401" s="1265"/>
      <c r="N3401" s="1265"/>
      <c r="O3401" s="1266"/>
    </row>
    <row r="3402" spans="1:16" ht="42.75" customHeight="1">
      <c r="A3402" s="1084"/>
      <c r="B3402" s="49" t="s">
        <v>79</v>
      </c>
      <c r="C3402" s="1260" t="s">
        <v>25</v>
      </c>
      <c r="D3402" s="1261"/>
      <c r="E3402" s="1261"/>
      <c r="F3402" s="1262"/>
      <c r="G3402" s="486" t="s">
        <v>186</v>
      </c>
      <c r="H3402" s="1265">
        <f>VLOOKUP($A3394,'Class-9'!$B$9:$EX$108,8,0)</f>
        <v>0</v>
      </c>
      <c r="I3402" s="1265"/>
      <c r="J3402" s="1265"/>
      <c r="K3402" s="1265"/>
      <c r="L3402" s="1265"/>
      <c r="M3402" s="1265"/>
      <c r="N3402" s="1265"/>
      <c r="O3402" s="1266"/>
    </row>
    <row r="3403" spans="1:16" ht="42.75" customHeight="1">
      <c r="A3403" s="1084"/>
      <c r="B3403" s="49" t="s">
        <v>79</v>
      </c>
      <c r="C3403" s="1260" t="s">
        <v>58</v>
      </c>
      <c r="D3403" s="1261"/>
      <c r="E3403" s="1261"/>
      <c r="F3403" s="1262"/>
      <c r="G3403" s="486" t="s">
        <v>186</v>
      </c>
      <c r="H3403" s="1265">
        <f>VLOOKUP($A3394,'Class-9'!$B$9:$EX$108,9,0)</f>
        <v>0</v>
      </c>
      <c r="I3403" s="1265"/>
      <c r="J3403" s="1265"/>
      <c r="K3403" s="1265"/>
      <c r="L3403" s="1265"/>
      <c r="M3403" s="1265"/>
      <c r="N3403" s="1265"/>
      <c r="O3403" s="1266"/>
    </row>
    <row r="3404" spans="1:16" ht="42.75" customHeight="1">
      <c r="A3404" s="1084"/>
      <c r="B3404" s="49" t="s">
        <v>79</v>
      </c>
      <c r="C3404" s="1260" t="s">
        <v>59</v>
      </c>
      <c r="D3404" s="1261"/>
      <c r="E3404" s="1261"/>
      <c r="F3404" s="1262"/>
      <c r="G3404" s="486" t="s">
        <v>186</v>
      </c>
      <c r="H3404" s="1281" t="str">
        <f>CONCATENATE('Class-9'!$G$4,'Class-9'!$J$4)</f>
        <v>9(A)</v>
      </c>
      <c r="I3404" s="1265"/>
      <c r="J3404" s="1265"/>
      <c r="K3404" s="1265"/>
      <c r="L3404" s="1265"/>
      <c r="M3404" s="1265"/>
      <c r="N3404" s="1265"/>
      <c r="O3404" s="1266"/>
    </row>
    <row r="3405" spans="1:16" ht="42.75" customHeight="1" thickBot="1">
      <c r="A3405" s="1084"/>
      <c r="B3405" s="49" t="s">
        <v>79</v>
      </c>
      <c r="C3405" s="1282" t="s">
        <v>27</v>
      </c>
      <c r="D3405" s="1283"/>
      <c r="E3405" s="1283"/>
      <c r="F3405" s="1284"/>
      <c r="G3405" s="487" t="s">
        <v>186</v>
      </c>
      <c r="H3405" s="1285">
        <f>VLOOKUP($A3394,'Class-9'!$B$9:$EX$108,10,0)</f>
        <v>0</v>
      </c>
      <c r="I3405" s="1285"/>
      <c r="J3405" s="1285"/>
      <c r="K3405" s="1285"/>
      <c r="L3405" s="1285"/>
      <c r="M3405" s="1285"/>
      <c r="N3405" s="1285"/>
      <c r="O3405" s="1286"/>
    </row>
    <row r="3406" spans="1:16" ht="42.75" customHeight="1">
      <c r="A3406" s="1084"/>
      <c r="B3406" s="60" t="s">
        <v>79</v>
      </c>
      <c r="C3406" s="1287" t="s">
        <v>60</v>
      </c>
      <c r="D3406" s="1288"/>
      <c r="E3406" s="1267" t="s">
        <v>83</v>
      </c>
      <c r="F3406" s="1267" t="s">
        <v>84</v>
      </c>
      <c r="G3406" s="1274" t="s">
        <v>33</v>
      </c>
      <c r="H3406" s="1276" t="s">
        <v>61</v>
      </c>
      <c r="I3406" s="1276"/>
      <c r="J3406" s="1277"/>
      <c r="K3406" s="1278" t="s">
        <v>100</v>
      </c>
      <c r="L3406" s="1279"/>
      <c r="M3406" s="1280"/>
      <c r="N3406" s="1267" t="s">
        <v>91</v>
      </c>
      <c r="O3406" s="1269" t="s">
        <v>209</v>
      </c>
    </row>
    <row r="3407" spans="1:16" ht="42.75" customHeight="1">
      <c r="A3407" s="1084"/>
      <c r="B3407" s="60"/>
      <c r="C3407" s="1289"/>
      <c r="D3407" s="1290"/>
      <c r="E3407" s="1268"/>
      <c r="F3407" s="1268"/>
      <c r="G3407" s="1275"/>
      <c r="H3407" s="479" t="s">
        <v>32</v>
      </c>
      <c r="I3407" s="480" t="s">
        <v>199</v>
      </c>
      <c r="J3407" s="481" t="s">
        <v>33</v>
      </c>
      <c r="K3407" s="479" t="s">
        <v>32</v>
      </c>
      <c r="L3407" s="480" t="s">
        <v>199</v>
      </c>
      <c r="M3407" s="481" t="s">
        <v>33</v>
      </c>
      <c r="N3407" s="1268"/>
      <c r="O3407" s="1270"/>
    </row>
    <row r="3408" spans="1:16" ht="42.75" customHeight="1" thickBot="1">
      <c r="A3408" s="1084"/>
      <c r="B3408" s="60" t="s">
        <v>79</v>
      </c>
      <c r="C3408" s="1272" t="s">
        <v>62</v>
      </c>
      <c r="D3408" s="1273"/>
      <c r="E3408" s="346">
        <f>'Class-9'!$L$7</f>
        <v>20</v>
      </c>
      <c r="F3408" s="346">
        <f>'Class-9'!$M$7</f>
        <v>20</v>
      </c>
      <c r="G3408" s="348">
        <f>SUM(E3408:F3408)</f>
        <v>40</v>
      </c>
      <c r="H3408" s="346">
        <f>'Class-9'!$O$7</f>
        <v>48</v>
      </c>
      <c r="I3408" s="346">
        <f>'Class-9'!$P$7</f>
        <v>12</v>
      </c>
      <c r="J3408" s="348">
        <f>SUM(H3408:I3408)</f>
        <v>60</v>
      </c>
      <c r="K3408" s="346">
        <f>'Class-9'!$R$7</f>
        <v>80</v>
      </c>
      <c r="L3408" s="346">
        <f>'Class-9'!$S$7</f>
        <v>20</v>
      </c>
      <c r="M3408" s="348">
        <f>SUM(K3408:L3408)</f>
        <v>100</v>
      </c>
      <c r="N3408" s="191">
        <f>SUM(G3408,J3408,M3408)</f>
        <v>200</v>
      </c>
      <c r="O3408" s="1271"/>
    </row>
    <row r="3409" spans="1:15" ht="42.75" customHeight="1">
      <c r="A3409" s="1084"/>
      <c r="B3409" s="60" t="s">
        <v>79</v>
      </c>
      <c r="C3409" s="1141" t="str">
        <f>'Class-9'!$L$3</f>
        <v>HINDI</v>
      </c>
      <c r="D3409" s="1142"/>
      <c r="E3409" s="493">
        <f>IF($J3397="TC",0,IF($J3397="Nso",0,VLOOKUP($A3394,'Class-9'!$B$9:$EX$108,11,0)))</f>
        <v>0</v>
      </c>
      <c r="F3409" s="493">
        <f>IF($J3397="TC",0,IF($J3397="Nso",0,VLOOKUP($A3394,'Class-9'!$B$9:$EX$108,12,0)))</f>
        <v>0</v>
      </c>
      <c r="G3409" s="494">
        <f>E3409+F3409</f>
        <v>0</v>
      </c>
      <c r="H3409" s="493">
        <f>IF($J3397="TC",0,IF($J3397="Nso",0,VLOOKUP($A3394,'Class-9'!$B$9:$EX$108,14,0)))</f>
        <v>0</v>
      </c>
      <c r="I3409" s="493">
        <f>IF($J3397="TC",0,IF($J3397="Nso",0,VLOOKUP($A3394,'Class-9'!$B$9:$EX$108,15,0)))</f>
        <v>0</v>
      </c>
      <c r="J3409" s="494">
        <f>H3409+I3409</f>
        <v>0</v>
      </c>
      <c r="K3409" s="493">
        <f>IF($J3397="TC",0,IF($J3397="Nso",0,VLOOKUP($A3394,'Class-9'!$B$9:$EX$108,17,0)))</f>
        <v>0</v>
      </c>
      <c r="L3409" s="493">
        <f>IF($J3397="Nso",0,VLOOKUP($A3394,'Class-9'!$B$9:$EX$108,18,0))</f>
        <v>0</v>
      </c>
      <c r="M3409" s="494">
        <f>K3409+L3409</f>
        <v>0</v>
      </c>
      <c r="N3409" s="493">
        <f>G3409+J3409+M3409</f>
        <v>0</v>
      </c>
      <c r="O3409" s="495" t="str">
        <f>IF($J3397="TC",0,IF($J3397="Nso",0,VLOOKUP($A3394,'Class-9'!$B$9:$EX$108,24,0)))</f>
        <v/>
      </c>
    </row>
    <row r="3410" spans="1:15" ht="42.75" customHeight="1">
      <c r="A3410" s="1084"/>
      <c r="B3410" s="60" t="s">
        <v>79</v>
      </c>
      <c r="C3410" s="1143" t="str">
        <f>'Class-9'!$Z$3</f>
        <v>ENGLISH</v>
      </c>
      <c r="D3410" s="1144"/>
      <c r="E3410" s="493">
        <f>IF($J3397="TC",0,IF($J3397="Nso",0,VLOOKUP($A3394,'Class-9'!$B$9:$EX$108,25,0)))</f>
        <v>0</v>
      </c>
      <c r="F3410" s="493">
        <f>IF($J3397="TC",0,IF($J3397="Nso",0,VLOOKUP($A3394,'Class-9'!$B$9:$EX$108,26,0)))</f>
        <v>0</v>
      </c>
      <c r="G3410" s="496">
        <f t="shared" ref="G3410:G3414" si="348">E3410+F3410</f>
        <v>0</v>
      </c>
      <c r="H3410" s="497">
        <f>IF($J3397="TC",0,IF($J3397="Nso",0,VLOOKUP($A3394,'Class-9'!$B$9:$EX$108,28,0)))</f>
        <v>0</v>
      </c>
      <c r="I3410" s="493">
        <f>IF($J3397="TC",0,IF($J3397="Nso",0,VLOOKUP($A3394,'Class-9'!$B$9:$EX$108,29,0)))</f>
        <v>0</v>
      </c>
      <c r="J3410" s="496">
        <f t="shared" ref="J3410:J3414" si="349">H3410+I3410</f>
        <v>0</v>
      </c>
      <c r="K3410" s="493">
        <f>IF($J3397="TC",0,IF($J3397="Nso",0,VLOOKUP($A3394,'Class-9'!$B$9:$EX$108,31,0)))</f>
        <v>0</v>
      </c>
      <c r="L3410" s="493">
        <f>IF($J3397="Nso",0,VLOOKUP($A3394,'Class-9'!$B$9:$EX$108,32,0))</f>
        <v>0</v>
      </c>
      <c r="M3410" s="496">
        <f t="shared" ref="M3410:M3414" si="350">K3410+L3410</f>
        <v>0</v>
      </c>
      <c r="N3410" s="493">
        <f t="shared" ref="N3410:N3414" si="351">G3410+J3410+M3410</f>
        <v>0</v>
      </c>
      <c r="O3410" s="495" t="str">
        <f>IF($J3397="TC",0,IF($J3397="Nso",0,VLOOKUP($A3394,'Class-9'!$B$9:$EX$108,38,0)))</f>
        <v/>
      </c>
    </row>
    <row r="3411" spans="1:15" ht="42.75" customHeight="1">
      <c r="A3411" s="1084"/>
      <c r="B3411" s="60" t="s">
        <v>79</v>
      </c>
      <c r="C3411" s="1143" t="str">
        <f>'Class-9'!$AN$3</f>
        <v>SANSKRIT</v>
      </c>
      <c r="D3411" s="1144"/>
      <c r="E3411" s="493">
        <f>IF($J3397="TC",0,IF($J3397="Nso",0,VLOOKUP($A3394,'Class-9'!$B$9:$EX$108,39,0)))</f>
        <v>0</v>
      </c>
      <c r="F3411" s="493">
        <f>IF($J3397="TC",0,IF($J3397="TC",0,IF($J3397="Nso",0,VLOOKUP($A3394,'Class-9'!$B$9:$EX$108,40,0))))</f>
        <v>0</v>
      </c>
      <c r="G3411" s="496">
        <f t="shared" si="348"/>
        <v>0</v>
      </c>
      <c r="H3411" s="497">
        <f>IF($J3397="TC",0,IF($J3397="Nso",0,VLOOKUP($A3394,'Class-9'!$B$9:$EX$108,42,0)))</f>
        <v>0</v>
      </c>
      <c r="I3411" s="493">
        <f>IF($J3397="TC",0,IF($J3397="Nso",0,VLOOKUP($A3394,'Class-9'!$B$9:$EX$108,43,0)))</f>
        <v>0</v>
      </c>
      <c r="J3411" s="496">
        <f t="shared" si="349"/>
        <v>0</v>
      </c>
      <c r="K3411" s="493">
        <f>IF($J3397="TC",0,IF($J3397="Nso",0,VLOOKUP($A3394,'Class-9'!$B$9:$EX$108,45,0)))</f>
        <v>0</v>
      </c>
      <c r="L3411" s="493">
        <f>IF($J3397="Nso",0,VLOOKUP($A3394,'Class-9'!$B$9:$EX$108,46,0))</f>
        <v>0</v>
      </c>
      <c r="M3411" s="496">
        <f t="shared" si="350"/>
        <v>0</v>
      </c>
      <c r="N3411" s="493">
        <f t="shared" si="351"/>
        <v>0</v>
      </c>
      <c r="O3411" s="495" t="str">
        <f>IF($J3397="TC",0,IF($J3397="Nso",0,VLOOKUP($A3394,'Class-9'!$B$9:$EX$108,52,0)))</f>
        <v/>
      </c>
    </row>
    <row r="3412" spans="1:15" ht="42.75" customHeight="1">
      <c r="A3412" s="1084"/>
      <c r="B3412" s="60" t="s">
        <v>79</v>
      </c>
      <c r="C3412" s="1143" t="str">
        <f>'Class-9'!$BB$3</f>
        <v>SCIENCE</v>
      </c>
      <c r="D3412" s="1144"/>
      <c r="E3412" s="493">
        <f>IF($J3397="TC",0,IF($J3397="Nso",0,VLOOKUP($A3394,'Class-9'!$B$9:$EX$108,53,0)))</f>
        <v>0</v>
      </c>
      <c r="F3412" s="493">
        <f>IF($J3397="TC",0,IF($J3397="Nso",0,VLOOKUP($A3394,'Class-9'!$B$9:$EX$108,54,0)))</f>
        <v>0</v>
      </c>
      <c r="G3412" s="496">
        <f t="shared" si="348"/>
        <v>0</v>
      </c>
      <c r="H3412" s="497">
        <f>IF($J3397="TC",0,IF($J3397="Nso",0,VLOOKUP($A3394,'Class-9'!$B$9:$EX$108,56,0)))</f>
        <v>0</v>
      </c>
      <c r="I3412" s="493">
        <f>IF($J3397="TC",0,IF($J3397="Nso",0,VLOOKUP($A3394,'Class-9'!$B$9:$EX$108,57,0)))</f>
        <v>0</v>
      </c>
      <c r="J3412" s="496">
        <f t="shared" si="349"/>
        <v>0</v>
      </c>
      <c r="K3412" s="493">
        <f>IF($J3397="TC",0,IF($J3397="Nso",0,VLOOKUP($A3394,'Class-9'!$B$9:$EX$108,59,0)))</f>
        <v>0</v>
      </c>
      <c r="L3412" s="493">
        <f>IF($J3397="Nso",0,VLOOKUP($A3394,'Class-9'!$B$9:$EX$108,60,0))</f>
        <v>0</v>
      </c>
      <c r="M3412" s="496">
        <f t="shared" si="350"/>
        <v>0</v>
      </c>
      <c r="N3412" s="493">
        <f t="shared" si="351"/>
        <v>0</v>
      </c>
      <c r="O3412" s="495" t="str">
        <f>IF($J3397="TC",0,IF($J3397="Nso",0,VLOOKUP($A3394,'Class-9'!$B$9:$EX$108,66,0)))</f>
        <v/>
      </c>
    </row>
    <row r="3413" spans="1:15" ht="42.75" customHeight="1">
      <c r="A3413" s="1084"/>
      <c r="B3413" s="60" t="s">
        <v>79</v>
      </c>
      <c r="C3413" s="1143" t="str">
        <f>'Class-9'!$BP$3</f>
        <v>MATHEMATICS</v>
      </c>
      <c r="D3413" s="1144"/>
      <c r="E3413" s="493">
        <f>IF($J3397="TC",0,IF($J3397="Nso",0,VLOOKUP($A3394,'Class-9'!$B$9:$EX$108,67,0)))</f>
        <v>0</v>
      </c>
      <c r="F3413" s="493">
        <f>IF($J3397="TC",0,IF($J3397="Nso",0,VLOOKUP($A3394,'Class-9'!$B$9:$EX$108,68,0)))</f>
        <v>0</v>
      </c>
      <c r="G3413" s="496">
        <f t="shared" si="348"/>
        <v>0</v>
      </c>
      <c r="H3413" s="497">
        <f>IF($J3397="TC",0,IF($J3397="Nso",0,VLOOKUP($A3394,'Class-9'!$B$9:$EX$108,70,0)))</f>
        <v>0</v>
      </c>
      <c r="I3413" s="493">
        <f>IF($J3397="TC",0,IF($J3397="Nso",0,VLOOKUP($A3394,'Class-9'!$B$9:$EX$108,71,0)))</f>
        <v>0</v>
      </c>
      <c r="J3413" s="496">
        <f t="shared" si="349"/>
        <v>0</v>
      </c>
      <c r="K3413" s="493">
        <f>IF($J3397="TC",0,IF($J3397="Nso",0,VLOOKUP($A3394,'Class-9'!$B$9:$EX$108,73,0)))</f>
        <v>0</v>
      </c>
      <c r="L3413" s="493">
        <f>IF($J3397="Nso",0,VLOOKUP($A3394,'Class-9'!$B$9:$EX$108,74,0))</f>
        <v>0</v>
      </c>
      <c r="M3413" s="496">
        <f t="shared" si="350"/>
        <v>0</v>
      </c>
      <c r="N3413" s="493">
        <f t="shared" si="351"/>
        <v>0</v>
      </c>
      <c r="O3413" s="495" t="str">
        <f>IF($J3397="TC",0,IF($J3397="Nso",0,VLOOKUP($A3394,'Class-9'!$B$9:$EX$108,80,0)))</f>
        <v/>
      </c>
    </row>
    <row r="3414" spans="1:15" ht="42.75" customHeight="1" thickBot="1">
      <c r="A3414" s="1084"/>
      <c r="B3414" s="60" t="s">
        <v>79</v>
      </c>
      <c r="C3414" s="1117" t="str">
        <f>'Class-9'!$CD$3</f>
        <v>SOCIAL SCIENCE</v>
      </c>
      <c r="D3414" s="1118"/>
      <c r="E3414" s="493">
        <f>IF($J3397="TC",0,IF($J3397="Nso",0,VLOOKUP($A3394,'Class-9'!$B$9:$EX$108,81,0)))</f>
        <v>0</v>
      </c>
      <c r="F3414" s="493">
        <f>IF($J3397="TC",0,IF($J3397="Nso",0,VLOOKUP($A3394,'Class-9'!$B$9:$EX$108,82,0)))</f>
        <v>0</v>
      </c>
      <c r="G3414" s="498">
        <f t="shared" si="348"/>
        <v>0</v>
      </c>
      <c r="H3414" s="499">
        <f>IF($J3397="TC",0,IF($J3397="Nso",0,VLOOKUP($A3394,'Class-9'!$B$9:$EX$108,84,0)))</f>
        <v>0</v>
      </c>
      <c r="I3414" s="493">
        <f>IF($J3397="TC",0,IF($J3397="Nso",0,VLOOKUP($A3394,'Class-9'!$B$9:$EX$108,85,0)))</f>
        <v>0</v>
      </c>
      <c r="J3414" s="498">
        <f t="shared" si="349"/>
        <v>0</v>
      </c>
      <c r="K3414" s="493">
        <f>IF($J3397="TC",0,IF($J3397="Nso",0,VLOOKUP($A3394,'Class-9'!$B$9:$EX$108,87,0)))</f>
        <v>0</v>
      </c>
      <c r="L3414" s="493">
        <f>IF($J3397="Nso",0,VLOOKUP($A3394,'Class-9'!$B$9:$EX$108,88,0))</f>
        <v>0</v>
      </c>
      <c r="M3414" s="498">
        <f t="shared" si="350"/>
        <v>0</v>
      </c>
      <c r="N3414" s="493">
        <f t="shared" si="351"/>
        <v>0</v>
      </c>
      <c r="O3414" s="495" t="str">
        <f>IF($J3397="TC",0,IF($J3397="Nso",0,VLOOKUP($A3394,'Class-9'!$B$9:$EX$108,94,0)))</f>
        <v/>
      </c>
    </row>
    <row r="3415" spans="1:15" ht="36" customHeight="1">
      <c r="A3415" s="1084"/>
      <c r="B3415" s="60" t="s">
        <v>79</v>
      </c>
      <c r="C3415" s="1119" t="s">
        <v>92</v>
      </c>
      <c r="D3415" s="1120"/>
      <c r="E3415" s="1121"/>
      <c r="F3415" s="1125" t="s">
        <v>93</v>
      </c>
      <c r="G3415" s="1126"/>
      <c r="H3415" s="1127" t="s">
        <v>94</v>
      </c>
      <c r="I3415" s="1128"/>
      <c r="J3415" s="1129" t="s">
        <v>47</v>
      </c>
      <c r="K3415" s="1130"/>
      <c r="L3415" s="350" t="s">
        <v>114</v>
      </c>
      <c r="M3415" s="1131" t="s">
        <v>45</v>
      </c>
      <c r="N3415" s="1132"/>
      <c r="O3415" s="61" t="s">
        <v>49</v>
      </c>
    </row>
    <row r="3416" spans="1:15" ht="36" customHeight="1" thickBot="1">
      <c r="A3416" s="1084"/>
      <c r="B3416" s="60" t="s">
        <v>79</v>
      </c>
      <c r="C3416" s="1122"/>
      <c r="D3416" s="1123"/>
      <c r="E3416" s="1124"/>
      <c r="F3416" s="1133">
        <f>IF($J3397="TC",0,IF($J3397="Nso",0,VLOOKUP($A3394,'Class-9'!$B$9:$EX$108,146,0)))</f>
        <v>0</v>
      </c>
      <c r="G3416" s="1134"/>
      <c r="H3416" s="1133">
        <f>IF($J3397="TC",0,IF($J3397="Nso",0,VLOOKUP($A3394,'Class-9'!$B$9:$EX$108,147,0)))</f>
        <v>0</v>
      </c>
      <c r="I3416" s="1134"/>
      <c r="J3416" s="1135">
        <f>IF($J3397="TC",0,IF($J3397="Nso",0,VLOOKUP($A3394,'Class-9'!$B$9:$EX$108,148,0)))</f>
        <v>0</v>
      </c>
      <c r="K3416" s="1136"/>
      <c r="L3416" s="349" t="str">
        <f>IF($J3397="TC",0,IF($J3397="Nso",0,VLOOKUP($A3394,'Class-9'!$B$9:$EX$108,149,0)))</f>
        <v/>
      </c>
      <c r="M3416" s="1137" t="str">
        <f>IF($J3397="TC","TC",IF($J3397="Nso","NSO",VLOOKUP($A3394,'Class-9'!$B$9:$EX$108,150,0)))</f>
        <v/>
      </c>
      <c r="N3416" s="1138"/>
      <c r="O3416" s="123" t="str">
        <f>IF($J3397="Nso",0,VLOOKUP($A3394,'Class-9'!$B$9:$EX$108,152,0))</f>
        <v/>
      </c>
    </row>
    <row r="3417" spans="1:15" ht="36" customHeight="1">
      <c r="A3417" s="1084"/>
      <c r="B3417" s="60" t="s">
        <v>79</v>
      </c>
      <c r="C3417" s="1186" t="s">
        <v>65</v>
      </c>
      <c r="D3417" s="1187"/>
      <c r="E3417" s="1187"/>
      <c r="F3417" s="1187"/>
      <c r="G3417" s="1187"/>
      <c r="H3417" s="1188"/>
      <c r="I3417" s="1189" t="s">
        <v>66</v>
      </c>
      <c r="J3417" s="1190"/>
      <c r="K3417" s="1190"/>
      <c r="L3417" s="124">
        <f>VLOOKUP($A3394,'Class-9'!$B$9:$EX$108,143,0)</f>
        <v>0</v>
      </c>
      <c r="M3417" s="1191" t="s">
        <v>126</v>
      </c>
      <c r="N3417" s="1192"/>
      <c r="O3417" s="1193"/>
    </row>
    <row r="3418" spans="1:15" ht="36" customHeight="1" thickBot="1">
      <c r="A3418" s="1084"/>
      <c r="B3418" s="60" t="s">
        <v>79</v>
      </c>
      <c r="C3418" s="1194" t="s">
        <v>60</v>
      </c>
      <c r="D3418" s="1195"/>
      <c r="E3418" s="1195"/>
      <c r="F3418" s="1196" t="s">
        <v>197</v>
      </c>
      <c r="G3418" s="1196"/>
      <c r="H3418" s="351" t="s">
        <v>53</v>
      </c>
      <c r="I3418" s="1197" t="s">
        <v>67</v>
      </c>
      <c r="J3418" s="1198"/>
      <c r="K3418" s="1198"/>
      <c r="L3418" s="174">
        <f>VLOOKUP($A3394,'Class-9'!$B$9:$EX$108,144,0)</f>
        <v>0</v>
      </c>
      <c r="M3418" s="1199" t="str">
        <f>IF($J3397="TC",0,IF($J3397="Nso",0,VLOOKUP($A3394,'Class-9'!$B$9:$EX$108,145,0)))</f>
        <v/>
      </c>
      <c r="N3418" s="1200"/>
      <c r="O3418" s="1201"/>
    </row>
    <row r="3419" spans="1:15" ht="36" customHeight="1">
      <c r="A3419" s="1084"/>
      <c r="B3419" s="60" t="s">
        <v>79</v>
      </c>
      <c r="C3419" s="1194"/>
      <c r="D3419" s="1195"/>
      <c r="E3419" s="1195"/>
      <c r="F3419" s="1196"/>
      <c r="G3419" s="1196"/>
      <c r="H3419" s="490" t="s">
        <v>203</v>
      </c>
      <c r="I3419" s="1202" t="s">
        <v>68</v>
      </c>
      <c r="J3419" s="1203"/>
      <c r="K3419" s="1203"/>
      <c r="L3419" s="1204">
        <f>IF($J3397="TC","Transferred",IF($J3397="Nso","NameSeparated",VLOOKUP($A3394,'Class-9'!$B$9:$EX$108,153,0)))</f>
        <v>0</v>
      </c>
      <c r="M3419" s="1204"/>
      <c r="N3419" s="1204"/>
      <c r="O3419" s="1205"/>
    </row>
    <row r="3420" spans="1:15" s="489" customFormat="1" ht="28.5" customHeight="1">
      <c r="A3420" s="1084"/>
      <c r="B3420" s="488" t="s">
        <v>79</v>
      </c>
      <c r="C3420" s="1242" t="str">
        <f>'Class-9'!$CR$3</f>
        <v>Foundation Of Information Tech.</v>
      </c>
      <c r="D3420" s="1243"/>
      <c r="E3420" s="1244"/>
      <c r="F3420" s="1245" t="str">
        <f>IF($J3397="TC",0,IF($J3397="Nso",0,VLOOKUP($A3394,'Class-9'!$B$9:$GA$108,170,0)))</f>
        <v>0/200</v>
      </c>
      <c r="G3420" s="1245"/>
      <c r="H3420" s="491">
        <f>IF($J3397="TC",0,IF($J3397="Nso",0,VLOOKUP($A3394,'Class-9'!$B$9:$GA$108,106,0)))</f>
        <v>0</v>
      </c>
      <c r="I3420" s="1170" t="s">
        <v>81</v>
      </c>
      <c r="J3420" s="1171"/>
      <c r="K3420" s="1171"/>
      <c r="L3420" s="1172">
        <f>'Class-9'!$T$2</f>
        <v>44676</v>
      </c>
      <c r="M3420" s="1173"/>
      <c r="N3420" s="1173"/>
      <c r="O3420" s="1174"/>
    </row>
    <row r="3421" spans="1:15" s="489" customFormat="1" ht="28.5" customHeight="1">
      <c r="A3421" s="1084"/>
      <c r="B3421" s="488" t="s">
        <v>79</v>
      </c>
      <c r="C3421" s="1175" t="str">
        <f>'Class-9'!$DD$3</f>
        <v>Health &amp; Phy. Edu.</v>
      </c>
      <c r="D3421" s="1169"/>
      <c r="E3421" s="1169"/>
      <c r="F3421" s="1263" t="str">
        <f>IF($J3397="TC",0,IF($J3397="Nso",0,VLOOKUP($A3394,'Class-9'!$B$9:$GA$108,174,0)))</f>
        <v>0/200</v>
      </c>
      <c r="G3421" s="1264"/>
      <c r="H3421" s="491">
        <f>IF($J3397="TC",0,IF($J3397="Nso",0,VLOOKUP($A3394,'Class-9'!$B$9:$GA$108,118,0)))</f>
        <v>0</v>
      </c>
      <c r="I3421" s="1178"/>
      <c r="J3421" s="1179"/>
      <c r="K3421" s="1179"/>
      <c r="L3421" s="1179"/>
      <c r="M3421" s="1179"/>
      <c r="N3421" s="1179"/>
      <c r="O3421" s="1180"/>
    </row>
    <row r="3422" spans="1:15" s="489" customFormat="1" ht="28.5" customHeight="1">
      <c r="A3422" s="1084"/>
      <c r="B3422" s="488" t="s">
        <v>79</v>
      </c>
      <c r="C3422" s="1184" t="str">
        <f>'Class-9'!$DP$3</f>
        <v>S.U.P.W.</v>
      </c>
      <c r="D3422" s="1185"/>
      <c r="E3422" s="1185"/>
      <c r="F3422" s="1263" t="str">
        <f>IF($J3397="TC",0,IF($J3397="Nso",0,VLOOKUP($A3394,'Class-9'!$B$9:$GA$108,178,0)))</f>
        <v>0/100</v>
      </c>
      <c r="G3422" s="1264"/>
      <c r="H3422" s="491">
        <f>IF($J3397="TC",0,IF($J3397="Nso",0,VLOOKUP($A3394,'Class-9'!$B$9:$GA$108,124,0)))</f>
        <v>0</v>
      </c>
      <c r="I3422" s="1181"/>
      <c r="J3422" s="1182"/>
      <c r="K3422" s="1182"/>
      <c r="L3422" s="1182"/>
      <c r="M3422" s="1182"/>
      <c r="N3422" s="1182"/>
      <c r="O3422" s="1183"/>
    </row>
    <row r="3423" spans="1:15" s="489" customFormat="1" ht="28.5" customHeight="1">
      <c r="A3423" s="1084"/>
      <c r="B3423" s="488"/>
      <c r="C3423" s="1184" t="str">
        <f>'Class-9'!$DV$3</f>
        <v>ART EDUCATION</v>
      </c>
      <c r="D3423" s="1185"/>
      <c r="E3423" s="1185"/>
      <c r="F3423" s="1263" t="str">
        <f>IF($J3396="TC",0,IF($J3396="Nso",0,VLOOKUP($A3394,'Class-9'!$B$9:$GA$108,182,0)))</f>
        <v>0/100</v>
      </c>
      <c r="G3423" s="1264"/>
      <c r="H3423" s="491">
        <f>IF($J3396="TC",0,IF($J3396="Nso",0,VLOOKUP($A3394,'Class-9'!$B$9:$GA$108,130,0)))</f>
        <v>0</v>
      </c>
      <c r="I3423" s="1237" t="s">
        <v>95</v>
      </c>
      <c r="J3423" s="1221"/>
      <c r="K3423" s="1221"/>
      <c r="L3423" s="1221"/>
      <c r="M3423" s="1221"/>
      <c r="N3423" s="1221"/>
      <c r="O3423" s="1222"/>
    </row>
    <row r="3424" spans="1:15" s="489" customFormat="1" ht="28.5" customHeight="1" thickBot="1">
      <c r="A3424" s="1084"/>
      <c r="B3424" s="488" t="s">
        <v>79</v>
      </c>
      <c r="C3424" s="1238" t="str">
        <f>'Class-9'!$EB$3</f>
        <v>H &amp; C RAJ</v>
      </c>
      <c r="D3424" s="1239"/>
      <c r="E3424" s="1239"/>
      <c r="F3424" s="1251" t="str">
        <f>IF($J3397="TC",0,IF($J3397="Nso",0,VLOOKUP($A3394,'Class-9'!$B$9:$GZ$108,186,0)))</f>
        <v>0/200</v>
      </c>
      <c r="G3424" s="1252"/>
      <c r="H3424" s="492">
        <f>IF($J3397="TC",0,IF($J3397="Nso",0,VLOOKUP($A3394,'Class-9'!$B$9:$GAZ$108,142,0)))</f>
        <v>0</v>
      </c>
      <c r="I3424" s="1237" t="s">
        <v>74</v>
      </c>
      <c r="J3424" s="1221"/>
      <c r="K3424" s="1221"/>
      <c r="L3424" s="1221"/>
      <c r="M3424" s="1221"/>
      <c r="N3424" s="1221"/>
      <c r="O3424" s="1222"/>
    </row>
    <row r="3425" spans="1:16" ht="28.5" customHeight="1">
      <c r="A3425" s="1084"/>
      <c r="B3425" s="49" t="s">
        <v>79</v>
      </c>
      <c r="C3425" s="1209" t="s">
        <v>205</v>
      </c>
      <c r="D3425" s="1210"/>
      <c r="E3425" s="1211"/>
      <c r="F3425" s="1253" t="s">
        <v>206</v>
      </c>
      <c r="G3425" s="1254"/>
      <c r="H3425" s="500" t="s">
        <v>34</v>
      </c>
      <c r="I3425" s="1220" t="s">
        <v>75</v>
      </c>
      <c r="J3425" s="1221"/>
      <c r="K3425" s="1221"/>
      <c r="L3425" s="1221"/>
      <c r="M3425" s="1221"/>
      <c r="N3425" s="1221"/>
      <c r="O3425" s="1222"/>
    </row>
    <row r="3426" spans="1:16" ht="28.5" customHeight="1">
      <c r="A3426" s="1084"/>
      <c r="B3426" s="49" t="s">
        <v>79</v>
      </c>
      <c r="C3426" s="1212"/>
      <c r="D3426" s="1213"/>
      <c r="E3426" s="1214"/>
      <c r="F3426" s="1246" t="s">
        <v>207</v>
      </c>
      <c r="G3426" s="1247"/>
      <c r="H3426" s="501" t="s">
        <v>204</v>
      </c>
      <c r="I3426" s="1225" t="s">
        <v>76</v>
      </c>
      <c r="J3426" s="1226"/>
      <c r="K3426" s="1226"/>
      <c r="L3426" s="1226"/>
      <c r="M3426" s="1226"/>
      <c r="N3426" s="1226"/>
      <c r="O3426" s="1227"/>
    </row>
    <row r="3427" spans="1:16" ht="28.5" customHeight="1">
      <c r="A3427" s="1084"/>
      <c r="B3427" s="49" t="s">
        <v>79</v>
      </c>
      <c r="C3427" s="1212"/>
      <c r="D3427" s="1213"/>
      <c r="E3427" s="1214"/>
      <c r="F3427" s="1246" t="s">
        <v>211</v>
      </c>
      <c r="G3427" s="1247"/>
      <c r="H3427" s="501" t="s">
        <v>69</v>
      </c>
      <c r="I3427" s="1228"/>
      <c r="J3427" s="1229"/>
      <c r="K3427" s="1229"/>
      <c r="L3427" s="1229"/>
      <c r="M3427" s="1229"/>
      <c r="N3427" s="1229"/>
      <c r="O3427" s="1230"/>
    </row>
    <row r="3428" spans="1:16" ht="28.5" customHeight="1">
      <c r="A3428" s="1084"/>
      <c r="B3428" s="49" t="s">
        <v>79</v>
      </c>
      <c r="C3428" s="1212"/>
      <c r="D3428" s="1213"/>
      <c r="E3428" s="1214"/>
      <c r="F3428" s="1246" t="s">
        <v>212</v>
      </c>
      <c r="G3428" s="1247"/>
      <c r="H3428" s="501" t="s">
        <v>70</v>
      </c>
      <c r="I3428" s="1228"/>
      <c r="J3428" s="1229"/>
      <c r="K3428" s="1229"/>
      <c r="L3428" s="1229"/>
      <c r="M3428" s="1229"/>
      <c r="N3428" s="1229"/>
      <c r="O3428" s="1230"/>
    </row>
    <row r="3429" spans="1:16" ht="28.5" customHeight="1">
      <c r="A3429" s="1084"/>
      <c r="B3429" s="49" t="s">
        <v>79</v>
      </c>
      <c r="C3429" s="1212"/>
      <c r="D3429" s="1213"/>
      <c r="E3429" s="1214"/>
      <c r="F3429" s="1246" t="s">
        <v>125</v>
      </c>
      <c r="G3429" s="1247"/>
      <c r="H3429" s="501" t="s">
        <v>72</v>
      </c>
      <c r="I3429" s="1231" t="s">
        <v>96</v>
      </c>
      <c r="J3429" s="1232"/>
      <c r="K3429" s="1232"/>
      <c r="L3429" s="1232"/>
      <c r="M3429" s="1232"/>
      <c r="N3429" s="1232"/>
      <c r="O3429" s="1233"/>
    </row>
    <row r="3430" spans="1:16" ht="28.5" customHeight="1" thickBot="1">
      <c r="A3430" s="1084"/>
      <c r="B3430" s="62" t="s">
        <v>79</v>
      </c>
      <c r="C3430" s="1215"/>
      <c r="D3430" s="1216"/>
      <c r="E3430" s="1217"/>
      <c r="F3430" s="1248" t="s">
        <v>208</v>
      </c>
      <c r="G3430" s="1249"/>
      <c r="H3430" s="502" t="s">
        <v>71</v>
      </c>
      <c r="I3430" s="1234"/>
      <c r="J3430" s="1235"/>
      <c r="K3430" s="1235"/>
      <c r="L3430" s="1235"/>
      <c r="M3430" s="1235"/>
      <c r="N3430" s="1235"/>
      <c r="O3430" s="1236"/>
    </row>
    <row r="3431" spans="1:16" ht="117.75" customHeight="1" thickTop="1">
      <c r="A3431" s="1250"/>
      <c r="B3431" s="1250"/>
      <c r="C3431" s="1250"/>
      <c r="D3431" s="1250"/>
      <c r="E3431" s="1250"/>
      <c r="F3431" s="1250"/>
      <c r="G3431" s="1250"/>
      <c r="H3431" s="1250"/>
      <c r="I3431" s="1250"/>
      <c r="J3431" s="1250"/>
      <c r="K3431" s="1250"/>
      <c r="L3431" s="1250"/>
      <c r="M3431" s="1250"/>
      <c r="N3431" s="1250"/>
      <c r="O3431" s="1250"/>
    </row>
    <row r="3432" spans="1:16">
      <c r="B3432" s="505"/>
      <c r="C3432" s="506"/>
      <c r="D3432" s="506"/>
      <c r="E3432" s="506"/>
      <c r="F3432" s="506"/>
      <c r="G3432" s="506"/>
      <c r="H3432" s="506"/>
      <c r="I3432" s="506"/>
      <c r="J3432" s="506"/>
      <c r="K3432" s="506"/>
      <c r="L3432" s="506"/>
      <c r="M3432" s="506"/>
      <c r="N3432" s="506"/>
      <c r="O3432" s="506"/>
    </row>
    <row r="3433" spans="1:16" ht="24.75" customHeight="1" thickBot="1">
      <c r="A3433" s="504">
        <f>A3394+1</f>
        <v>89</v>
      </c>
      <c r="B3433" s="1083" t="s">
        <v>56</v>
      </c>
      <c r="C3433" s="1083"/>
      <c r="D3433" s="1083"/>
      <c r="E3433" s="1083"/>
      <c r="F3433" s="1083"/>
      <c r="G3433" s="1083"/>
      <c r="H3433" s="1083"/>
      <c r="I3433" s="1083"/>
      <c r="J3433" s="1083"/>
      <c r="K3433" s="1083"/>
      <c r="L3433" s="1083"/>
      <c r="M3433" s="1083"/>
      <c r="N3433" s="1083"/>
      <c r="O3433" s="1083"/>
    </row>
    <row r="3434" spans="1:16" ht="68.25" customHeight="1" thickTop="1">
      <c r="A3434" s="1084"/>
      <c r="B3434" s="1085"/>
      <c r="C3434" s="1086"/>
      <c r="D3434" s="1089" t="str">
        <f>Master!$E$8</f>
        <v>Govt. Sr. Secondary School Raimalwada</v>
      </c>
      <c r="E3434" s="1090"/>
      <c r="F3434" s="1090"/>
      <c r="G3434" s="1090"/>
      <c r="H3434" s="1090"/>
      <c r="I3434" s="1090"/>
      <c r="J3434" s="1090"/>
      <c r="K3434" s="1090"/>
      <c r="L3434" s="1090"/>
      <c r="M3434" s="1090"/>
      <c r="N3434" s="1090"/>
      <c r="O3434" s="1091"/>
    </row>
    <row r="3435" spans="1:16" ht="36" customHeight="1" thickBot="1">
      <c r="A3435" s="1084"/>
      <c r="B3435" s="1087"/>
      <c r="C3435" s="1088"/>
      <c r="D3435" s="1092" t="str">
        <f>Master!$E$11</f>
        <v>P.S.-Bapini (Jodhpur)</v>
      </c>
      <c r="E3435" s="1093"/>
      <c r="F3435" s="1093"/>
      <c r="G3435" s="1093"/>
      <c r="H3435" s="1093"/>
      <c r="I3435" s="1093"/>
      <c r="J3435" s="1093"/>
      <c r="K3435" s="1093"/>
      <c r="L3435" s="1093"/>
      <c r="M3435" s="1093"/>
      <c r="N3435" s="1093"/>
      <c r="O3435" s="1094"/>
    </row>
    <row r="3436" spans="1:16" ht="36" customHeight="1">
      <c r="A3436" s="1084"/>
      <c r="B3436" s="352"/>
      <c r="C3436" s="1095" t="s">
        <v>188</v>
      </c>
      <c r="D3436" s="1096"/>
      <c r="E3436" s="1096"/>
      <c r="F3436" s="1096"/>
      <c r="G3436" s="1097"/>
      <c r="H3436" s="1104" t="s">
        <v>161</v>
      </c>
      <c r="I3436" s="1104"/>
      <c r="J3436" s="1107">
        <f>VLOOKUP($A3433,'Class-9'!$B$9:$K$108,6)</f>
        <v>0</v>
      </c>
      <c r="K3436" s="1108"/>
      <c r="L3436" s="1113" t="s">
        <v>77</v>
      </c>
      <c r="M3436" s="1114"/>
      <c r="N3436" s="1115" t="str">
        <f>Master!$E$14</f>
        <v>08151106901</v>
      </c>
      <c r="O3436" s="1116"/>
    </row>
    <row r="3437" spans="1:16" ht="36" customHeight="1">
      <c r="A3437" s="1084"/>
      <c r="B3437" s="47"/>
      <c r="C3437" s="1098"/>
      <c r="D3437" s="1099"/>
      <c r="E3437" s="1099"/>
      <c r="F3437" s="1099"/>
      <c r="G3437" s="1100"/>
      <c r="H3437" s="1105"/>
      <c r="I3437" s="1105"/>
      <c r="J3437" s="1109"/>
      <c r="K3437" s="1110"/>
      <c r="L3437" s="1071" t="s">
        <v>73</v>
      </c>
      <c r="M3437" s="1072"/>
      <c r="N3437" s="1072"/>
      <c r="O3437" s="1073"/>
      <c r="P3437" s="165" t="s">
        <v>196</v>
      </c>
    </row>
    <row r="3438" spans="1:16" ht="36" customHeight="1" thickBot="1">
      <c r="A3438" s="1084"/>
      <c r="B3438" s="47"/>
      <c r="C3438" s="1101"/>
      <c r="D3438" s="1102"/>
      <c r="E3438" s="1102"/>
      <c r="F3438" s="1102"/>
      <c r="G3438" s="1103"/>
      <c r="H3438" s="1106"/>
      <c r="I3438" s="1106"/>
      <c r="J3438" s="1111"/>
      <c r="K3438" s="1112"/>
      <c r="L3438" s="1074" t="s">
        <v>57</v>
      </c>
      <c r="M3438" s="1075"/>
      <c r="N3438" s="1076" t="str">
        <f>Master!$E$6</f>
        <v>2021-22</v>
      </c>
      <c r="O3438" s="1077"/>
    </row>
    <row r="3439" spans="1:16" ht="42.75" customHeight="1">
      <c r="A3439" s="1084"/>
      <c r="B3439" s="49" t="s">
        <v>79</v>
      </c>
      <c r="C3439" s="1255" t="s">
        <v>22</v>
      </c>
      <c r="D3439" s="1256"/>
      <c r="E3439" s="1256"/>
      <c r="F3439" s="1257"/>
      <c r="G3439" s="485" t="s">
        <v>186</v>
      </c>
      <c r="H3439" s="1258">
        <f>VLOOKUP($A3433,'Class-9'!$B$9:$EX$108,4,0)</f>
        <v>0</v>
      </c>
      <c r="I3439" s="1258"/>
      <c r="J3439" s="1258"/>
      <c r="K3439" s="1258"/>
      <c r="L3439" s="1258"/>
      <c r="M3439" s="1258"/>
      <c r="N3439" s="1258"/>
      <c r="O3439" s="1259"/>
    </row>
    <row r="3440" spans="1:16" ht="42.75" customHeight="1">
      <c r="A3440" s="1084"/>
      <c r="B3440" s="49" t="s">
        <v>79</v>
      </c>
      <c r="C3440" s="1260" t="s">
        <v>24</v>
      </c>
      <c r="D3440" s="1261"/>
      <c r="E3440" s="1261"/>
      <c r="F3440" s="1262"/>
      <c r="G3440" s="486" t="s">
        <v>186</v>
      </c>
      <c r="H3440" s="1265">
        <f>VLOOKUP($A3433,'Class-9'!$B$9:$EX$108,7,0)</f>
        <v>0</v>
      </c>
      <c r="I3440" s="1265"/>
      <c r="J3440" s="1265"/>
      <c r="K3440" s="1265"/>
      <c r="L3440" s="1265"/>
      <c r="M3440" s="1265"/>
      <c r="N3440" s="1265"/>
      <c r="O3440" s="1266"/>
    </row>
    <row r="3441" spans="1:15" ht="42.75" customHeight="1">
      <c r="A3441" s="1084"/>
      <c r="B3441" s="49" t="s">
        <v>79</v>
      </c>
      <c r="C3441" s="1260" t="s">
        <v>25</v>
      </c>
      <c r="D3441" s="1261"/>
      <c r="E3441" s="1261"/>
      <c r="F3441" s="1262"/>
      <c r="G3441" s="486" t="s">
        <v>186</v>
      </c>
      <c r="H3441" s="1265">
        <f>VLOOKUP($A3433,'Class-9'!$B$9:$EX$108,8,0)</f>
        <v>0</v>
      </c>
      <c r="I3441" s="1265"/>
      <c r="J3441" s="1265"/>
      <c r="K3441" s="1265"/>
      <c r="L3441" s="1265"/>
      <c r="M3441" s="1265"/>
      <c r="N3441" s="1265"/>
      <c r="O3441" s="1266"/>
    </row>
    <row r="3442" spans="1:15" ht="42.75" customHeight="1">
      <c r="A3442" s="1084"/>
      <c r="B3442" s="49" t="s">
        <v>79</v>
      </c>
      <c r="C3442" s="1260" t="s">
        <v>58</v>
      </c>
      <c r="D3442" s="1261"/>
      <c r="E3442" s="1261"/>
      <c r="F3442" s="1262"/>
      <c r="G3442" s="486" t="s">
        <v>186</v>
      </c>
      <c r="H3442" s="1265">
        <f>VLOOKUP($A3433,'Class-9'!$B$9:$EX$108,9,0)</f>
        <v>0</v>
      </c>
      <c r="I3442" s="1265"/>
      <c r="J3442" s="1265"/>
      <c r="K3442" s="1265"/>
      <c r="L3442" s="1265"/>
      <c r="M3442" s="1265"/>
      <c r="N3442" s="1265"/>
      <c r="O3442" s="1266"/>
    </row>
    <row r="3443" spans="1:15" ht="42.75" customHeight="1">
      <c r="A3443" s="1084"/>
      <c r="B3443" s="49" t="s">
        <v>79</v>
      </c>
      <c r="C3443" s="1260" t="s">
        <v>59</v>
      </c>
      <c r="D3443" s="1261"/>
      <c r="E3443" s="1261"/>
      <c r="F3443" s="1262"/>
      <c r="G3443" s="486" t="s">
        <v>186</v>
      </c>
      <c r="H3443" s="1281" t="str">
        <f>CONCATENATE('Class-9'!$G$4,'Class-9'!$J$4)</f>
        <v>9(A)</v>
      </c>
      <c r="I3443" s="1265"/>
      <c r="J3443" s="1265"/>
      <c r="K3443" s="1265"/>
      <c r="L3443" s="1265"/>
      <c r="M3443" s="1265"/>
      <c r="N3443" s="1265"/>
      <c r="O3443" s="1266"/>
    </row>
    <row r="3444" spans="1:15" ht="42.75" customHeight="1" thickBot="1">
      <c r="A3444" s="1084"/>
      <c r="B3444" s="49" t="s">
        <v>79</v>
      </c>
      <c r="C3444" s="1282" t="s">
        <v>27</v>
      </c>
      <c r="D3444" s="1283"/>
      <c r="E3444" s="1283"/>
      <c r="F3444" s="1284"/>
      <c r="G3444" s="487" t="s">
        <v>186</v>
      </c>
      <c r="H3444" s="1285">
        <f>VLOOKUP($A3433,'Class-9'!$B$9:$EX$108,10,0)</f>
        <v>0</v>
      </c>
      <c r="I3444" s="1285"/>
      <c r="J3444" s="1285"/>
      <c r="K3444" s="1285"/>
      <c r="L3444" s="1285"/>
      <c r="M3444" s="1285"/>
      <c r="N3444" s="1285"/>
      <c r="O3444" s="1286"/>
    </row>
    <row r="3445" spans="1:15" ht="42.75" customHeight="1">
      <c r="A3445" s="1084"/>
      <c r="B3445" s="60" t="s">
        <v>79</v>
      </c>
      <c r="C3445" s="1287" t="s">
        <v>60</v>
      </c>
      <c r="D3445" s="1288"/>
      <c r="E3445" s="1267" t="s">
        <v>83</v>
      </c>
      <c r="F3445" s="1267" t="s">
        <v>84</v>
      </c>
      <c r="G3445" s="1274" t="s">
        <v>33</v>
      </c>
      <c r="H3445" s="1276" t="s">
        <v>61</v>
      </c>
      <c r="I3445" s="1276"/>
      <c r="J3445" s="1277"/>
      <c r="K3445" s="1278" t="s">
        <v>100</v>
      </c>
      <c r="L3445" s="1279"/>
      <c r="M3445" s="1280"/>
      <c r="N3445" s="1267" t="s">
        <v>91</v>
      </c>
      <c r="O3445" s="1269" t="s">
        <v>209</v>
      </c>
    </row>
    <row r="3446" spans="1:15" ht="42.75" customHeight="1">
      <c r="A3446" s="1084"/>
      <c r="B3446" s="60"/>
      <c r="C3446" s="1289"/>
      <c r="D3446" s="1290"/>
      <c r="E3446" s="1268"/>
      <c r="F3446" s="1268"/>
      <c r="G3446" s="1275"/>
      <c r="H3446" s="479" t="s">
        <v>32</v>
      </c>
      <c r="I3446" s="480" t="s">
        <v>199</v>
      </c>
      <c r="J3446" s="481" t="s">
        <v>33</v>
      </c>
      <c r="K3446" s="479" t="s">
        <v>32</v>
      </c>
      <c r="L3446" s="480" t="s">
        <v>199</v>
      </c>
      <c r="M3446" s="481" t="s">
        <v>33</v>
      </c>
      <c r="N3446" s="1268"/>
      <c r="O3446" s="1270"/>
    </row>
    <row r="3447" spans="1:15" ht="42.75" customHeight="1" thickBot="1">
      <c r="A3447" s="1084"/>
      <c r="B3447" s="60" t="s">
        <v>79</v>
      </c>
      <c r="C3447" s="1272" t="s">
        <v>62</v>
      </c>
      <c r="D3447" s="1273"/>
      <c r="E3447" s="346">
        <f>'Class-9'!$L$7</f>
        <v>20</v>
      </c>
      <c r="F3447" s="346">
        <f>'Class-9'!$M$7</f>
        <v>20</v>
      </c>
      <c r="G3447" s="348">
        <f>SUM(E3447:F3447)</f>
        <v>40</v>
      </c>
      <c r="H3447" s="346">
        <f>'Class-9'!$O$7</f>
        <v>48</v>
      </c>
      <c r="I3447" s="346">
        <f>'Class-9'!$P$7</f>
        <v>12</v>
      </c>
      <c r="J3447" s="348">
        <f>SUM(H3447:I3447)</f>
        <v>60</v>
      </c>
      <c r="K3447" s="346">
        <f>'Class-9'!$R$7</f>
        <v>80</v>
      </c>
      <c r="L3447" s="346">
        <f>'Class-9'!$S$7</f>
        <v>20</v>
      </c>
      <c r="M3447" s="348">
        <f>SUM(K3447:L3447)</f>
        <v>100</v>
      </c>
      <c r="N3447" s="191">
        <f>SUM(G3447,J3447,M3447)</f>
        <v>200</v>
      </c>
      <c r="O3447" s="1271"/>
    </row>
    <row r="3448" spans="1:15" ht="42.75" customHeight="1">
      <c r="A3448" s="1084"/>
      <c r="B3448" s="60" t="s">
        <v>79</v>
      </c>
      <c r="C3448" s="1141" t="str">
        <f>'Class-9'!$L$3</f>
        <v>HINDI</v>
      </c>
      <c r="D3448" s="1142"/>
      <c r="E3448" s="493">
        <f>IF($J3436="TC",0,IF($J3436="Nso",0,VLOOKUP($A3433,'Class-9'!$B$9:$EX$108,11,0)))</f>
        <v>0</v>
      </c>
      <c r="F3448" s="493">
        <f>IF($J3436="TC",0,IF($J3436="Nso",0,VLOOKUP($A3433,'Class-9'!$B$9:$EX$108,12,0)))</f>
        <v>0</v>
      </c>
      <c r="G3448" s="494">
        <f>E3448+F3448</f>
        <v>0</v>
      </c>
      <c r="H3448" s="493">
        <f>IF($J3436="TC",0,IF($J3436="Nso",0,VLOOKUP($A3433,'Class-9'!$B$9:$EX$108,14,0)))</f>
        <v>0</v>
      </c>
      <c r="I3448" s="493">
        <f>IF($J3436="TC",0,IF($J3436="Nso",0,VLOOKUP($A3433,'Class-9'!$B$9:$EX$108,15,0)))</f>
        <v>0</v>
      </c>
      <c r="J3448" s="494">
        <f>H3448+I3448</f>
        <v>0</v>
      </c>
      <c r="K3448" s="493">
        <f>IF($J3436="TC",0,IF($J3436="Nso",0,VLOOKUP($A3433,'Class-9'!$B$9:$EX$108,17,0)))</f>
        <v>0</v>
      </c>
      <c r="L3448" s="493">
        <f>IF($J3436="Nso",0,VLOOKUP($A3433,'Class-9'!$B$9:$EX$108,18,0))</f>
        <v>0</v>
      </c>
      <c r="M3448" s="494">
        <f>K3448+L3448</f>
        <v>0</v>
      </c>
      <c r="N3448" s="493">
        <f>G3448+J3448+M3448</f>
        <v>0</v>
      </c>
      <c r="O3448" s="495" t="str">
        <f>IF($J3436="TC",0,IF($J3436="Nso",0,VLOOKUP($A3433,'Class-9'!$B$9:$EX$108,24,0)))</f>
        <v/>
      </c>
    </row>
    <row r="3449" spans="1:15" ht="42.75" customHeight="1">
      <c r="A3449" s="1084"/>
      <c r="B3449" s="60" t="s">
        <v>79</v>
      </c>
      <c r="C3449" s="1143" t="str">
        <f>'Class-9'!$Z$3</f>
        <v>ENGLISH</v>
      </c>
      <c r="D3449" s="1144"/>
      <c r="E3449" s="493">
        <f>IF($J3436="TC",0,IF($J3436="Nso",0,VLOOKUP($A3433,'Class-9'!$B$9:$EX$108,25,0)))</f>
        <v>0</v>
      </c>
      <c r="F3449" s="493">
        <f>IF($J3436="TC",0,IF($J3436="Nso",0,VLOOKUP($A3433,'Class-9'!$B$9:$EX$108,26,0)))</f>
        <v>0</v>
      </c>
      <c r="G3449" s="496">
        <f t="shared" ref="G3449:G3453" si="352">E3449+F3449</f>
        <v>0</v>
      </c>
      <c r="H3449" s="497">
        <f>IF($J3436="TC",0,IF($J3436="Nso",0,VLOOKUP($A3433,'Class-9'!$B$9:$EX$108,28,0)))</f>
        <v>0</v>
      </c>
      <c r="I3449" s="493">
        <f>IF($J3436="TC",0,IF($J3436="Nso",0,VLOOKUP($A3433,'Class-9'!$B$9:$EX$108,29,0)))</f>
        <v>0</v>
      </c>
      <c r="J3449" s="496">
        <f t="shared" ref="J3449:J3453" si="353">H3449+I3449</f>
        <v>0</v>
      </c>
      <c r="K3449" s="493">
        <f>IF($J3436="TC",0,IF($J3436="Nso",0,VLOOKUP($A3433,'Class-9'!$B$9:$EX$108,31,0)))</f>
        <v>0</v>
      </c>
      <c r="L3449" s="493">
        <f>IF($J3436="Nso",0,VLOOKUP($A3433,'Class-9'!$B$9:$EX$108,32,0))</f>
        <v>0</v>
      </c>
      <c r="M3449" s="496">
        <f t="shared" ref="M3449:M3453" si="354">K3449+L3449</f>
        <v>0</v>
      </c>
      <c r="N3449" s="493">
        <f t="shared" ref="N3449:N3453" si="355">G3449+J3449+M3449</f>
        <v>0</v>
      </c>
      <c r="O3449" s="495" t="str">
        <f>IF($J3436="TC",0,IF($J3436="Nso",0,VLOOKUP($A3433,'Class-9'!$B$9:$EX$108,38,0)))</f>
        <v/>
      </c>
    </row>
    <row r="3450" spans="1:15" ht="42.75" customHeight="1">
      <c r="A3450" s="1084"/>
      <c r="B3450" s="60" t="s">
        <v>79</v>
      </c>
      <c r="C3450" s="1143" t="str">
        <f>'Class-9'!$AN$3</f>
        <v>SANSKRIT</v>
      </c>
      <c r="D3450" s="1144"/>
      <c r="E3450" s="493">
        <f>IF($J3436="TC",0,IF($J3436="Nso",0,VLOOKUP($A3433,'Class-9'!$B$9:$EX$108,39,0)))</f>
        <v>0</v>
      </c>
      <c r="F3450" s="493">
        <f>IF($J3436="TC",0,IF($J3436="TC",0,IF($J3436="Nso",0,VLOOKUP($A3433,'Class-9'!$B$9:$EX$108,40,0))))</f>
        <v>0</v>
      </c>
      <c r="G3450" s="496">
        <f t="shared" si="352"/>
        <v>0</v>
      </c>
      <c r="H3450" s="497">
        <f>IF($J3436="TC",0,IF($J3436="Nso",0,VLOOKUP($A3433,'Class-9'!$B$9:$EX$108,42,0)))</f>
        <v>0</v>
      </c>
      <c r="I3450" s="493">
        <f>IF($J3436="TC",0,IF($J3436="Nso",0,VLOOKUP($A3433,'Class-9'!$B$9:$EX$108,43,0)))</f>
        <v>0</v>
      </c>
      <c r="J3450" s="496">
        <f t="shared" si="353"/>
        <v>0</v>
      </c>
      <c r="K3450" s="493">
        <f>IF($J3436="TC",0,IF($J3436="Nso",0,VLOOKUP($A3433,'Class-9'!$B$9:$EX$108,45,0)))</f>
        <v>0</v>
      </c>
      <c r="L3450" s="493">
        <f>IF($J3436="Nso",0,VLOOKUP($A3433,'Class-9'!$B$9:$EX$108,46,0))</f>
        <v>0</v>
      </c>
      <c r="M3450" s="496">
        <f t="shared" si="354"/>
        <v>0</v>
      </c>
      <c r="N3450" s="493">
        <f t="shared" si="355"/>
        <v>0</v>
      </c>
      <c r="O3450" s="495" t="str">
        <f>IF($J3436="TC",0,IF($J3436="Nso",0,VLOOKUP($A3433,'Class-9'!$B$9:$EX$108,52,0)))</f>
        <v/>
      </c>
    </row>
    <row r="3451" spans="1:15" ht="42.75" customHeight="1">
      <c r="A3451" s="1084"/>
      <c r="B3451" s="60" t="s">
        <v>79</v>
      </c>
      <c r="C3451" s="1143" t="str">
        <f>'Class-9'!$BB$3</f>
        <v>SCIENCE</v>
      </c>
      <c r="D3451" s="1144"/>
      <c r="E3451" s="493">
        <f>IF($J3436="TC",0,IF($J3436="Nso",0,VLOOKUP($A3433,'Class-9'!$B$9:$EX$108,53,0)))</f>
        <v>0</v>
      </c>
      <c r="F3451" s="493">
        <f>IF($J3436="TC",0,IF($J3436="Nso",0,VLOOKUP($A3433,'Class-9'!$B$9:$EX$108,54,0)))</f>
        <v>0</v>
      </c>
      <c r="G3451" s="496">
        <f t="shared" si="352"/>
        <v>0</v>
      </c>
      <c r="H3451" s="497">
        <f>IF($J3436="TC",0,IF($J3436="Nso",0,VLOOKUP($A3433,'Class-9'!$B$9:$EX$108,56,0)))</f>
        <v>0</v>
      </c>
      <c r="I3451" s="493">
        <f>IF($J3436="TC",0,IF($J3436="Nso",0,VLOOKUP($A3433,'Class-9'!$B$9:$EX$108,57,0)))</f>
        <v>0</v>
      </c>
      <c r="J3451" s="496">
        <f t="shared" si="353"/>
        <v>0</v>
      </c>
      <c r="K3451" s="493">
        <f>IF($J3436="TC",0,IF($J3436="Nso",0,VLOOKUP($A3433,'Class-9'!$B$9:$EX$108,59,0)))</f>
        <v>0</v>
      </c>
      <c r="L3451" s="493">
        <f>IF($J3436="Nso",0,VLOOKUP($A3433,'Class-9'!$B$9:$EX$108,60,0))</f>
        <v>0</v>
      </c>
      <c r="M3451" s="496">
        <f t="shared" si="354"/>
        <v>0</v>
      </c>
      <c r="N3451" s="493">
        <f t="shared" si="355"/>
        <v>0</v>
      </c>
      <c r="O3451" s="495" t="str">
        <f>IF($J3436="TC",0,IF($J3436="Nso",0,VLOOKUP($A3433,'Class-9'!$B$9:$EX$108,66,0)))</f>
        <v/>
      </c>
    </row>
    <row r="3452" spans="1:15" ht="42.75" customHeight="1">
      <c r="A3452" s="1084"/>
      <c r="B3452" s="60" t="s">
        <v>79</v>
      </c>
      <c r="C3452" s="1143" t="str">
        <f>'Class-9'!$BP$3</f>
        <v>MATHEMATICS</v>
      </c>
      <c r="D3452" s="1144"/>
      <c r="E3452" s="493">
        <f>IF($J3436="TC",0,IF($J3436="Nso",0,VLOOKUP($A3433,'Class-9'!$B$9:$EX$108,67,0)))</f>
        <v>0</v>
      </c>
      <c r="F3452" s="493">
        <f>IF($J3436="TC",0,IF($J3436="Nso",0,VLOOKUP($A3433,'Class-9'!$B$9:$EX$108,68,0)))</f>
        <v>0</v>
      </c>
      <c r="G3452" s="496">
        <f t="shared" si="352"/>
        <v>0</v>
      </c>
      <c r="H3452" s="497">
        <f>IF($J3436="TC",0,IF($J3436="Nso",0,VLOOKUP($A3433,'Class-9'!$B$9:$EX$108,70,0)))</f>
        <v>0</v>
      </c>
      <c r="I3452" s="493">
        <f>IF($J3436="TC",0,IF($J3436="Nso",0,VLOOKUP($A3433,'Class-9'!$B$9:$EX$108,71,0)))</f>
        <v>0</v>
      </c>
      <c r="J3452" s="496">
        <f t="shared" si="353"/>
        <v>0</v>
      </c>
      <c r="K3452" s="493">
        <f>IF($J3436="TC",0,IF($J3436="Nso",0,VLOOKUP($A3433,'Class-9'!$B$9:$EX$108,73,0)))</f>
        <v>0</v>
      </c>
      <c r="L3452" s="493">
        <f>IF($J3436="Nso",0,VLOOKUP($A3433,'Class-9'!$B$9:$EX$108,74,0))</f>
        <v>0</v>
      </c>
      <c r="M3452" s="496">
        <f t="shared" si="354"/>
        <v>0</v>
      </c>
      <c r="N3452" s="493">
        <f t="shared" si="355"/>
        <v>0</v>
      </c>
      <c r="O3452" s="495" t="str">
        <f>IF($J3436="TC",0,IF($J3436="Nso",0,VLOOKUP($A3433,'Class-9'!$B$9:$EX$108,80,0)))</f>
        <v/>
      </c>
    </row>
    <row r="3453" spans="1:15" ht="42.75" customHeight="1" thickBot="1">
      <c r="A3453" s="1084"/>
      <c r="B3453" s="60" t="s">
        <v>79</v>
      </c>
      <c r="C3453" s="1117" t="str">
        <f>'Class-9'!$CD$3</f>
        <v>SOCIAL SCIENCE</v>
      </c>
      <c r="D3453" s="1118"/>
      <c r="E3453" s="493">
        <f>IF($J3436="TC",0,IF($J3436="Nso",0,VLOOKUP($A3433,'Class-9'!$B$9:$EX$108,81,0)))</f>
        <v>0</v>
      </c>
      <c r="F3453" s="493">
        <f>IF($J3436="TC",0,IF($J3436="Nso",0,VLOOKUP($A3433,'Class-9'!$B$9:$EX$108,82,0)))</f>
        <v>0</v>
      </c>
      <c r="G3453" s="498">
        <f t="shared" si="352"/>
        <v>0</v>
      </c>
      <c r="H3453" s="499">
        <f>IF($J3436="TC",0,IF($J3436="Nso",0,VLOOKUP($A3433,'Class-9'!$B$9:$EX$108,84,0)))</f>
        <v>0</v>
      </c>
      <c r="I3453" s="493">
        <f>IF($J3436="TC",0,IF($J3436="Nso",0,VLOOKUP($A3433,'Class-9'!$B$9:$EX$108,85,0)))</f>
        <v>0</v>
      </c>
      <c r="J3453" s="498">
        <f t="shared" si="353"/>
        <v>0</v>
      </c>
      <c r="K3453" s="493">
        <f>IF($J3436="TC",0,IF($J3436="Nso",0,VLOOKUP($A3433,'Class-9'!$B$9:$EX$108,87,0)))</f>
        <v>0</v>
      </c>
      <c r="L3453" s="493">
        <f>IF($J3436="Nso",0,VLOOKUP($A3433,'Class-9'!$B$9:$EX$108,88,0))</f>
        <v>0</v>
      </c>
      <c r="M3453" s="498">
        <f t="shared" si="354"/>
        <v>0</v>
      </c>
      <c r="N3453" s="493">
        <f t="shared" si="355"/>
        <v>0</v>
      </c>
      <c r="O3453" s="495" t="str">
        <f>IF($J3436="TC",0,IF($J3436="Nso",0,VLOOKUP($A3433,'Class-9'!$B$9:$EX$108,94,0)))</f>
        <v/>
      </c>
    </row>
    <row r="3454" spans="1:15" ht="36" customHeight="1">
      <c r="A3454" s="1084"/>
      <c r="B3454" s="60" t="s">
        <v>79</v>
      </c>
      <c r="C3454" s="1119" t="s">
        <v>92</v>
      </c>
      <c r="D3454" s="1120"/>
      <c r="E3454" s="1121"/>
      <c r="F3454" s="1125" t="s">
        <v>93</v>
      </c>
      <c r="G3454" s="1126"/>
      <c r="H3454" s="1127" t="s">
        <v>94</v>
      </c>
      <c r="I3454" s="1128"/>
      <c r="J3454" s="1129" t="s">
        <v>47</v>
      </c>
      <c r="K3454" s="1130"/>
      <c r="L3454" s="350" t="s">
        <v>114</v>
      </c>
      <c r="M3454" s="1131" t="s">
        <v>45</v>
      </c>
      <c r="N3454" s="1132"/>
      <c r="O3454" s="61" t="s">
        <v>49</v>
      </c>
    </row>
    <row r="3455" spans="1:15" ht="36" customHeight="1" thickBot="1">
      <c r="A3455" s="1084"/>
      <c r="B3455" s="60" t="s">
        <v>79</v>
      </c>
      <c r="C3455" s="1122"/>
      <c r="D3455" s="1123"/>
      <c r="E3455" s="1124"/>
      <c r="F3455" s="1133">
        <f>IF($J3436="TC",0,IF($J3436="Nso",0,VLOOKUP($A3433,'Class-9'!$B$9:$EX$108,146,0)))</f>
        <v>0</v>
      </c>
      <c r="G3455" s="1134"/>
      <c r="H3455" s="1133">
        <f>IF($J3436="TC",0,IF($J3436="Nso",0,VLOOKUP($A3433,'Class-9'!$B$9:$EX$108,147,0)))</f>
        <v>0</v>
      </c>
      <c r="I3455" s="1134"/>
      <c r="J3455" s="1135">
        <f>IF($J3436="TC",0,IF($J3436="Nso",0,VLOOKUP($A3433,'Class-9'!$B$9:$EX$108,148,0)))</f>
        <v>0</v>
      </c>
      <c r="K3455" s="1136"/>
      <c r="L3455" s="349" t="str">
        <f>IF($J3436="TC",0,IF($J3436="Nso",0,VLOOKUP($A3433,'Class-9'!$B$9:$EX$108,149,0)))</f>
        <v/>
      </c>
      <c r="M3455" s="1137" t="str">
        <f>IF($J3436="TC","TC",IF($J3436="Nso","NSO",VLOOKUP($A3433,'Class-9'!$B$9:$EX$108,150,0)))</f>
        <v/>
      </c>
      <c r="N3455" s="1138"/>
      <c r="O3455" s="123" t="str">
        <f>IF($J3436="Nso",0,VLOOKUP($A3433,'Class-9'!$B$9:$EX$108,152,0))</f>
        <v/>
      </c>
    </row>
    <row r="3456" spans="1:15" ht="36" customHeight="1">
      <c r="A3456" s="1084"/>
      <c r="B3456" s="60" t="s">
        <v>79</v>
      </c>
      <c r="C3456" s="1186" t="s">
        <v>65</v>
      </c>
      <c r="D3456" s="1187"/>
      <c r="E3456" s="1187"/>
      <c r="F3456" s="1187"/>
      <c r="G3456" s="1187"/>
      <c r="H3456" s="1188"/>
      <c r="I3456" s="1189" t="s">
        <v>66</v>
      </c>
      <c r="J3456" s="1190"/>
      <c r="K3456" s="1190"/>
      <c r="L3456" s="124">
        <f>VLOOKUP($A3433,'Class-9'!$B$9:$EX$108,143,0)</f>
        <v>0</v>
      </c>
      <c r="M3456" s="1191" t="s">
        <v>126</v>
      </c>
      <c r="N3456" s="1192"/>
      <c r="O3456" s="1193"/>
    </row>
    <row r="3457" spans="1:15" ht="36" customHeight="1" thickBot="1">
      <c r="A3457" s="1084"/>
      <c r="B3457" s="60" t="s">
        <v>79</v>
      </c>
      <c r="C3457" s="1194" t="s">
        <v>60</v>
      </c>
      <c r="D3457" s="1195"/>
      <c r="E3457" s="1195"/>
      <c r="F3457" s="1196" t="s">
        <v>197</v>
      </c>
      <c r="G3457" s="1196"/>
      <c r="H3457" s="351" t="s">
        <v>53</v>
      </c>
      <c r="I3457" s="1197" t="s">
        <v>67</v>
      </c>
      <c r="J3457" s="1198"/>
      <c r="K3457" s="1198"/>
      <c r="L3457" s="174">
        <f>VLOOKUP($A3433,'Class-9'!$B$9:$EX$108,144,0)</f>
        <v>0</v>
      </c>
      <c r="M3457" s="1199" t="str">
        <f>IF($J3436="TC",0,IF($J3436="Nso",0,VLOOKUP($A3433,'Class-9'!$B$9:$EX$108,145,0)))</f>
        <v/>
      </c>
      <c r="N3457" s="1200"/>
      <c r="O3457" s="1201"/>
    </row>
    <row r="3458" spans="1:15" ht="36" customHeight="1">
      <c r="A3458" s="1084"/>
      <c r="B3458" s="60" t="s">
        <v>79</v>
      </c>
      <c r="C3458" s="1194"/>
      <c r="D3458" s="1195"/>
      <c r="E3458" s="1195"/>
      <c r="F3458" s="1196"/>
      <c r="G3458" s="1196"/>
      <c r="H3458" s="490" t="s">
        <v>203</v>
      </c>
      <c r="I3458" s="1202" t="s">
        <v>68</v>
      </c>
      <c r="J3458" s="1203"/>
      <c r="K3458" s="1203"/>
      <c r="L3458" s="1204">
        <f>IF($J3436="TC","Transferred",IF($J3436="Nso","NameSeparated",VLOOKUP($A3433,'Class-9'!$B$9:$EX$108,153,0)))</f>
        <v>0</v>
      </c>
      <c r="M3458" s="1204"/>
      <c r="N3458" s="1204"/>
      <c r="O3458" s="1205"/>
    </row>
    <row r="3459" spans="1:15" s="489" customFormat="1" ht="28.5" customHeight="1">
      <c r="A3459" s="1084"/>
      <c r="B3459" s="488" t="s">
        <v>79</v>
      </c>
      <c r="C3459" s="1242" t="str">
        <f>'Class-9'!$CR$3</f>
        <v>Foundation Of Information Tech.</v>
      </c>
      <c r="D3459" s="1243"/>
      <c r="E3459" s="1244"/>
      <c r="F3459" s="1245" t="str">
        <f>IF($J3436="TC",0,IF($J3436="Nso",0,VLOOKUP($A3433,'Class-9'!$B$9:$GA$108,170,0)))</f>
        <v>0/200</v>
      </c>
      <c r="G3459" s="1245"/>
      <c r="H3459" s="491">
        <f>IF($J3436="TC",0,IF($J3436="Nso",0,VLOOKUP($A3433,'Class-9'!$B$9:$GA$108,106,0)))</f>
        <v>0</v>
      </c>
      <c r="I3459" s="1170" t="s">
        <v>81</v>
      </c>
      <c r="J3459" s="1171"/>
      <c r="K3459" s="1171"/>
      <c r="L3459" s="1172">
        <f>'Class-9'!$T$2</f>
        <v>44676</v>
      </c>
      <c r="M3459" s="1173"/>
      <c r="N3459" s="1173"/>
      <c r="O3459" s="1174"/>
    </row>
    <row r="3460" spans="1:15" s="489" customFormat="1" ht="28.5" customHeight="1">
      <c r="A3460" s="1084"/>
      <c r="B3460" s="488" t="s">
        <v>79</v>
      </c>
      <c r="C3460" s="1175" t="str">
        <f>'Class-9'!$DD$3</f>
        <v>Health &amp; Phy. Edu.</v>
      </c>
      <c r="D3460" s="1169"/>
      <c r="E3460" s="1169"/>
      <c r="F3460" s="1263" t="str">
        <f>IF($J3436="TC",0,IF($J3436="Nso",0,VLOOKUP($A3433,'Class-9'!$B$9:$GA$108,174,0)))</f>
        <v>0/200</v>
      </c>
      <c r="G3460" s="1264"/>
      <c r="H3460" s="491">
        <f>IF($J3436="TC",0,IF($J3436="Nso",0,VLOOKUP($A3433,'Class-9'!$B$9:$GA$108,118,0)))</f>
        <v>0</v>
      </c>
      <c r="I3460" s="1178"/>
      <c r="J3460" s="1179"/>
      <c r="K3460" s="1179"/>
      <c r="L3460" s="1179"/>
      <c r="M3460" s="1179"/>
      <c r="N3460" s="1179"/>
      <c r="O3460" s="1180"/>
    </row>
    <row r="3461" spans="1:15" s="489" customFormat="1" ht="28.5" customHeight="1">
      <c r="A3461" s="1084"/>
      <c r="B3461" s="488" t="s">
        <v>79</v>
      </c>
      <c r="C3461" s="1184" t="str">
        <f>'Class-9'!$DP$3</f>
        <v>S.U.P.W.</v>
      </c>
      <c r="D3461" s="1185"/>
      <c r="E3461" s="1185"/>
      <c r="F3461" s="1263" t="str">
        <f>IF($J3436="TC",0,IF($J3436="Nso",0,VLOOKUP($A3433,'Class-9'!$B$9:$GA$108,178,0)))</f>
        <v>0/100</v>
      </c>
      <c r="G3461" s="1264"/>
      <c r="H3461" s="491">
        <f>IF($J3436="TC",0,IF($J3436="Nso",0,VLOOKUP($A3433,'Class-9'!$B$9:$GA$108,124,0)))</f>
        <v>0</v>
      </c>
      <c r="I3461" s="1181"/>
      <c r="J3461" s="1182"/>
      <c r="K3461" s="1182"/>
      <c r="L3461" s="1182"/>
      <c r="M3461" s="1182"/>
      <c r="N3461" s="1182"/>
      <c r="O3461" s="1183"/>
    </row>
    <row r="3462" spans="1:15" s="489" customFormat="1" ht="28.5" customHeight="1">
      <c r="A3462" s="1084"/>
      <c r="B3462" s="488"/>
      <c r="C3462" s="1184" t="str">
        <f>'Class-9'!$DV$3</f>
        <v>ART EDUCATION</v>
      </c>
      <c r="D3462" s="1185"/>
      <c r="E3462" s="1185"/>
      <c r="F3462" s="1263" t="str">
        <f>IF($J3435="TC",0,IF($J3435="Nso",0,VLOOKUP($A3433,'Class-9'!$B$9:$GA$108,182,0)))</f>
        <v>0/100</v>
      </c>
      <c r="G3462" s="1264"/>
      <c r="H3462" s="491">
        <f>IF($J3435="TC",0,IF($J3435="Nso",0,VLOOKUP($A3433,'Class-9'!$B$9:$GA$108,130,0)))</f>
        <v>0</v>
      </c>
      <c r="I3462" s="1237" t="s">
        <v>95</v>
      </c>
      <c r="J3462" s="1221"/>
      <c r="K3462" s="1221"/>
      <c r="L3462" s="1221"/>
      <c r="M3462" s="1221"/>
      <c r="N3462" s="1221"/>
      <c r="O3462" s="1222"/>
    </row>
    <row r="3463" spans="1:15" s="489" customFormat="1" ht="28.5" customHeight="1" thickBot="1">
      <c r="A3463" s="1084"/>
      <c r="B3463" s="488" t="s">
        <v>79</v>
      </c>
      <c r="C3463" s="1238" t="str">
        <f>'Class-9'!$EB$3</f>
        <v>H &amp; C RAJ</v>
      </c>
      <c r="D3463" s="1239"/>
      <c r="E3463" s="1239"/>
      <c r="F3463" s="1251" t="str">
        <f>IF($J3436="TC",0,IF($J3436="Nso",0,VLOOKUP($A3433,'Class-9'!$B$9:$GZ$108,186,0)))</f>
        <v>0/200</v>
      </c>
      <c r="G3463" s="1252"/>
      <c r="H3463" s="492">
        <f>IF($J3436="TC",0,IF($J3436="Nso",0,VLOOKUP($A3433,'Class-9'!$B$9:$GAZ$108,142,0)))</f>
        <v>0</v>
      </c>
      <c r="I3463" s="1237" t="s">
        <v>74</v>
      </c>
      <c r="J3463" s="1221"/>
      <c r="K3463" s="1221"/>
      <c r="L3463" s="1221"/>
      <c r="M3463" s="1221"/>
      <c r="N3463" s="1221"/>
      <c r="O3463" s="1222"/>
    </row>
    <row r="3464" spans="1:15" ht="28.5" customHeight="1">
      <c r="A3464" s="1084"/>
      <c r="B3464" s="49" t="s">
        <v>79</v>
      </c>
      <c r="C3464" s="1209" t="s">
        <v>205</v>
      </c>
      <c r="D3464" s="1210"/>
      <c r="E3464" s="1211"/>
      <c r="F3464" s="1253" t="s">
        <v>206</v>
      </c>
      <c r="G3464" s="1254"/>
      <c r="H3464" s="500" t="s">
        <v>34</v>
      </c>
      <c r="I3464" s="1220" t="s">
        <v>75</v>
      </c>
      <c r="J3464" s="1221"/>
      <c r="K3464" s="1221"/>
      <c r="L3464" s="1221"/>
      <c r="M3464" s="1221"/>
      <c r="N3464" s="1221"/>
      <c r="O3464" s="1222"/>
    </row>
    <row r="3465" spans="1:15" ht="28.5" customHeight="1">
      <c r="A3465" s="1084"/>
      <c r="B3465" s="49" t="s">
        <v>79</v>
      </c>
      <c r="C3465" s="1212"/>
      <c r="D3465" s="1213"/>
      <c r="E3465" s="1214"/>
      <c r="F3465" s="1246" t="s">
        <v>207</v>
      </c>
      <c r="G3465" s="1247"/>
      <c r="H3465" s="501" t="s">
        <v>204</v>
      </c>
      <c r="I3465" s="1225" t="s">
        <v>76</v>
      </c>
      <c r="J3465" s="1226"/>
      <c r="K3465" s="1226"/>
      <c r="L3465" s="1226"/>
      <c r="M3465" s="1226"/>
      <c r="N3465" s="1226"/>
      <c r="O3465" s="1227"/>
    </row>
    <row r="3466" spans="1:15" ht="28.5" customHeight="1">
      <c r="A3466" s="1084"/>
      <c r="B3466" s="49" t="s">
        <v>79</v>
      </c>
      <c r="C3466" s="1212"/>
      <c r="D3466" s="1213"/>
      <c r="E3466" s="1214"/>
      <c r="F3466" s="1246" t="s">
        <v>211</v>
      </c>
      <c r="G3466" s="1247"/>
      <c r="H3466" s="501" t="s">
        <v>69</v>
      </c>
      <c r="I3466" s="1228"/>
      <c r="J3466" s="1229"/>
      <c r="K3466" s="1229"/>
      <c r="L3466" s="1229"/>
      <c r="M3466" s="1229"/>
      <c r="N3466" s="1229"/>
      <c r="O3466" s="1230"/>
    </row>
    <row r="3467" spans="1:15" ht="28.5" customHeight="1">
      <c r="A3467" s="1084"/>
      <c r="B3467" s="49" t="s">
        <v>79</v>
      </c>
      <c r="C3467" s="1212"/>
      <c r="D3467" s="1213"/>
      <c r="E3467" s="1214"/>
      <c r="F3467" s="1246" t="s">
        <v>212</v>
      </c>
      <c r="G3467" s="1247"/>
      <c r="H3467" s="501" t="s">
        <v>70</v>
      </c>
      <c r="I3467" s="1228"/>
      <c r="J3467" s="1229"/>
      <c r="K3467" s="1229"/>
      <c r="L3467" s="1229"/>
      <c r="M3467" s="1229"/>
      <c r="N3467" s="1229"/>
      <c r="O3467" s="1230"/>
    </row>
    <row r="3468" spans="1:15" ht="28.5" customHeight="1">
      <c r="A3468" s="1084"/>
      <c r="B3468" s="49" t="s">
        <v>79</v>
      </c>
      <c r="C3468" s="1212"/>
      <c r="D3468" s="1213"/>
      <c r="E3468" s="1214"/>
      <c r="F3468" s="1246" t="s">
        <v>125</v>
      </c>
      <c r="G3468" s="1247"/>
      <c r="H3468" s="501" t="s">
        <v>72</v>
      </c>
      <c r="I3468" s="1231" t="s">
        <v>96</v>
      </c>
      <c r="J3468" s="1232"/>
      <c r="K3468" s="1232"/>
      <c r="L3468" s="1232"/>
      <c r="M3468" s="1232"/>
      <c r="N3468" s="1232"/>
      <c r="O3468" s="1233"/>
    </row>
    <row r="3469" spans="1:15" ht="28.5" customHeight="1" thickBot="1">
      <c r="A3469" s="1084"/>
      <c r="B3469" s="62" t="s">
        <v>79</v>
      </c>
      <c r="C3469" s="1215"/>
      <c r="D3469" s="1216"/>
      <c r="E3469" s="1217"/>
      <c r="F3469" s="1248" t="s">
        <v>208</v>
      </c>
      <c r="G3469" s="1249"/>
      <c r="H3469" s="502" t="s">
        <v>71</v>
      </c>
      <c r="I3469" s="1234"/>
      <c r="J3469" s="1235"/>
      <c r="K3469" s="1235"/>
      <c r="L3469" s="1235"/>
      <c r="M3469" s="1235"/>
      <c r="N3469" s="1235"/>
      <c r="O3469" s="1236"/>
    </row>
    <row r="3470" spans="1:15" ht="117.75" customHeight="1" thickTop="1">
      <c r="A3470" s="1250"/>
      <c r="B3470" s="1250"/>
      <c r="C3470" s="1250"/>
      <c r="D3470" s="1250"/>
      <c r="E3470" s="1250"/>
      <c r="F3470" s="1250"/>
      <c r="G3470" s="1250"/>
      <c r="H3470" s="1250"/>
      <c r="I3470" s="1250"/>
      <c r="J3470" s="1250"/>
      <c r="K3470" s="1250"/>
      <c r="L3470" s="1250"/>
      <c r="M3470" s="1250"/>
      <c r="N3470" s="1250"/>
      <c r="O3470" s="1250"/>
    </row>
    <row r="3471" spans="1:15">
      <c r="B3471" s="505"/>
      <c r="C3471" s="506"/>
      <c r="D3471" s="506"/>
      <c r="E3471" s="506"/>
      <c r="F3471" s="506"/>
      <c r="G3471" s="506"/>
      <c r="H3471" s="506"/>
      <c r="I3471" s="506"/>
      <c r="J3471" s="506"/>
      <c r="K3471" s="506"/>
      <c r="L3471" s="506"/>
      <c r="M3471" s="506"/>
      <c r="N3471" s="506"/>
      <c r="O3471" s="506"/>
    </row>
    <row r="3472" spans="1:15" ht="24.75" customHeight="1" thickBot="1">
      <c r="A3472" s="504">
        <f>A3433+1</f>
        <v>90</v>
      </c>
      <c r="B3472" s="1083" t="s">
        <v>56</v>
      </c>
      <c r="C3472" s="1083"/>
      <c r="D3472" s="1083"/>
      <c r="E3472" s="1083"/>
      <c r="F3472" s="1083"/>
      <c r="G3472" s="1083"/>
      <c r="H3472" s="1083"/>
      <c r="I3472" s="1083"/>
      <c r="J3472" s="1083"/>
      <c r="K3472" s="1083"/>
      <c r="L3472" s="1083"/>
      <c r="M3472" s="1083"/>
      <c r="N3472" s="1083"/>
      <c r="O3472" s="1083"/>
    </row>
    <row r="3473" spans="1:16" ht="68.25" customHeight="1" thickTop="1">
      <c r="A3473" s="1084"/>
      <c r="B3473" s="1085"/>
      <c r="C3473" s="1086"/>
      <c r="D3473" s="1089" t="str">
        <f>Master!$E$8</f>
        <v>Govt. Sr. Secondary School Raimalwada</v>
      </c>
      <c r="E3473" s="1090"/>
      <c r="F3473" s="1090"/>
      <c r="G3473" s="1090"/>
      <c r="H3473" s="1090"/>
      <c r="I3473" s="1090"/>
      <c r="J3473" s="1090"/>
      <c r="K3473" s="1090"/>
      <c r="L3473" s="1090"/>
      <c r="M3473" s="1090"/>
      <c r="N3473" s="1090"/>
      <c r="O3473" s="1091"/>
    </row>
    <row r="3474" spans="1:16" ht="36" customHeight="1" thickBot="1">
      <c r="A3474" s="1084"/>
      <c r="B3474" s="1087"/>
      <c r="C3474" s="1088"/>
      <c r="D3474" s="1092" t="str">
        <f>Master!$E$11</f>
        <v>P.S.-Bapini (Jodhpur)</v>
      </c>
      <c r="E3474" s="1093"/>
      <c r="F3474" s="1093"/>
      <c r="G3474" s="1093"/>
      <c r="H3474" s="1093"/>
      <c r="I3474" s="1093"/>
      <c r="J3474" s="1093"/>
      <c r="K3474" s="1093"/>
      <c r="L3474" s="1093"/>
      <c r="M3474" s="1093"/>
      <c r="N3474" s="1093"/>
      <c r="O3474" s="1094"/>
    </row>
    <row r="3475" spans="1:16" ht="36" customHeight="1">
      <c r="A3475" s="1084"/>
      <c r="B3475" s="352"/>
      <c r="C3475" s="1095" t="s">
        <v>188</v>
      </c>
      <c r="D3475" s="1096"/>
      <c r="E3475" s="1096"/>
      <c r="F3475" s="1096"/>
      <c r="G3475" s="1097"/>
      <c r="H3475" s="1104" t="s">
        <v>161</v>
      </c>
      <c r="I3475" s="1104"/>
      <c r="J3475" s="1107">
        <f>VLOOKUP($A3472,'Class-9'!$B$9:$K$108,6)</f>
        <v>0</v>
      </c>
      <c r="K3475" s="1108"/>
      <c r="L3475" s="1113" t="s">
        <v>77</v>
      </c>
      <c r="M3475" s="1114"/>
      <c r="N3475" s="1115" t="str">
        <f>Master!$E$14</f>
        <v>08151106901</v>
      </c>
      <c r="O3475" s="1116"/>
    </row>
    <row r="3476" spans="1:16" ht="36" customHeight="1">
      <c r="A3476" s="1084"/>
      <c r="B3476" s="47"/>
      <c r="C3476" s="1098"/>
      <c r="D3476" s="1099"/>
      <c r="E3476" s="1099"/>
      <c r="F3476" s="1099"/>
      <c r="G3476" s="1100"/>
      <c r="H3476" s="1105"/>
      <c r="I3476" s="1105"/>
      <c r="J3476" s="1109"/>
      <c r="K3476" s="1110"/>
      <c r="L3476" s="1071" t="s">
        <v>73</v>
      </c>
      <c r="M3476" s="1072"/>
      <c r="N3476" s="1072"/>
      <c r="O3476" s="1073"/>
      <c r="P3476" s="165" t="s">
        <v>196</v>
      </c>
    </row>
    <row r="3477" spans="1:16" ht="36" customHeight="1" thickBot="1">
      <c r="A3477" s="1084"/>
      <c r="B3477" s="47"/>
      <c r="C3477" s="1101"/>
      <c r="D3477" s="1102"/>
      <c r="E3477" s="1102"/>
      <c r="F3477" s="1102"/>
      <c r="G3477" s="1103"/>
      <c r="H3477" s="1106"/>
      <c r="I3477" s="1106"/>
      <c r="J3477" s="1111"/>
      <c r="K3477" s="1112"/>
      <c r="L3477" s="1074" t="s">
        <v>57</v>
      </c>
      <c r="M3477" s="1075"/>
      <c r="N3477" s="1076" t="str">
        <f>Master!$E$6</f>
        <v>2021-22</v>
      </c>
      <c r="O3477" s="1077"/>
    </row>
    <row r="3478" spans="1:16" ht="42.75" customHeight="1">
      <c r="A3478" s="1084"/>
      <c r="B3478" s="49" t="s">
        <v>79</v>
      </c>
      <c r="C3478" s="1255" t="s">
        <v>22</v>
      </c>
      <c r="D3478" s="1256"/>
      <c r="E3478" s="1256"/>
      <c r="F3478" s="1257"/>
      <c r="G3478" s="485" t="s">
        <v>186</v>
      </c>
      <c r="H3478" s="1258">
        <f>VLOOKUP($A3472,'Class-9'!$B$9:$EX$108,4,0)</f>
        <v>0</v>
      </c>
      <c r="I3478" s="1258"/>
      <c r="J3478" s="1258"/>
      <c r="K3478" s="1258"/>
      <c r="L3478" s="1258"/>
      <c r="M3478" s="1258"/>
      <c r="N3478" s="1258"/>
      <c r="O3478" s="1259"/>
    </row>
    <row r="3479" spans="1:16" ht="42.75" customHeight="1">
      <c r="A3479" s="1084"/>
      <c r="B3479" s="49" t="s">
        <v>79</v>
      </c>
      <c r="C3479" s="1260" t="s">
        <v>24</v>
      </c>
      <c r="D3479" s="1261"/>
      <c r="E3479" s="1261"/>
      <c r="F3479" s="1262"/>
      <c r="G3479" s="486" t="s">
        <v>186</v>
      </c>
      <c r="H3479" s="1265">
        <f>VLOOKUP($A3472,'Class-9'!$B$9:$EX$108,7,0)</f>
        <v>0</v>
      </c>
      <c r="I3479" s="1265"/>
      <c r="J3479" s="1265"/>
      <c r="K3479" s="1265"/>
      <c r="L3479" s="1265"/>
      <c r="M3479" s="1265"/>
      <c r="N3479" s="1265"/>
      <c r="O3479" s="1266"/>
    </row>
    <row r="3480" spans="1:16" ht="42.75" customHeight="1">
      <c r="A3480" s="1084"/>
      <c r="B3480" s="49" t="s">
        <v>79</v>
      </c>
      <c r="C3480" s="1260" t="s">
        <v>25</v>
      </c>
      <c r="D3480" s="1261"/>
      <c r="E3480" s="1261"/>
      <c r="F3480" s="1262"/>
      <c r="G3480" s="486" t="s">
        <v>186</v>
      </c>
      <c r="H3480" s="1265">
        <f>VLOOKUP($A3472,'Class-9'!$B$9:$EX$108,8,0)</f>
        <v>0</v>
      </c>
      <c r="I3480" s="1265"/>
      <c r="J3480" s="1265"/>
      <c r="K3480" s="1265"/>
      <c r="L3480" s="1265"/>
      <c r="M3480" s="1265"/>
      <c r="N3480" s="1265"/>
      <c r="O3480" s="1266"/>
    </row>
    <row r="3481" spans="1:16" ht="42.75" customHeight="1">
      <c r="A3481" s="1084"/>
      <c r="B3481" s="49" t="s">
        <v>79</v>
      </c>
      <c r="C3481" s="1260" t="s">
        <v>58</v>
      </c>
      <c r="D3481" s="1261"/>
      <c r="E3481" s="1261"/>
      <c r="F3481" s="1262"/>
      <c r="G3481" s="486" t="s">
        <v>186</v>
      </c>
      <c r="H3481" s="1265">
        <f>VLOOKUP($A3472,'Class-9'!$B$9:$EX$108,9,0)</f>
        <v>0</v>
      </c>
      <c r="I3481" s="1265"/>
      <c r="J3481" s="1265"/>
      <c r="K3481" s="1265"/>
      <c r="L3481" s="1265"/>
      <c r="M3481" s="1265"/>
      <c r="N3481" s="1265"/>
      <c r="O3481" s="1266"/>
    </row>
    <row r="3482" spans="1:16" ht="42.75" customHeight="1">
      <c r="A3482" s="1084"/>
      <c r="B3482" s="49" t="s">
        <v>79</v>
      </c>
      <c r="C3482" s="1260" t="s">
        <v>59</v>
      </c>
      <c r="D3482" s="1261"/>
      <c r="E3482" s="1261"/>
      <c r="F3482" s="1262"/>
      <c r="G3482" s="486" t="s">
        <v>186</v>
      </c>
      <c r="H3482" s="1281" t="str">
        <f>CONCATENATE('Class-9'!$G$4,'Class-9'!$J$4)</f>
        <v>9(A)</v>
      </c>
      <c r="I3482" s="1265"/>
      <c r="J3482" s="1265"/>
      <c r="K3482" s="1265"/>
      <c r="L3482" s="1265"/>
      <c r="M3482" s="1265"/>
      <c r="N3482" s="1265"/>
      <c r="O3482" s="1266"/>
    </row>
    <row r="3483" spans="1:16" ht="42.75" customHeight="1" thickBot="1">
      <c r="A3483" s="1084"/>
      <c r="B3483" s="49" t="s">
        <v>79</v>
      </c>
      <c r="C3483" s="1282" t="s">
        <v>27</v>
      </c>
      <c r="D3483" s="1283"/>
      <c r="E3483" s="1283"/>
      <c r="F3483" s="1284"/>
      <c r="G3483" s="487" t="s">
        <v>186</v>
      </c>
      <c r="H3483" s="1285">
        <f>VLOOKUP($A3472,'Class-9'!$B$9:$EX$108,10,0)</f>
        <v>0</v>
      </c>
      <c r="I3483" s="1285"/>
      <c r="J3483" s="1285"/>
      <c r="K3483" s="1285"/>
      <c r="L3483" s="1285"/>
      <c r="M3483" s="1285"/>
      <c r="N3483" s="1285"/>
      <c r="O3483" s="1286"/>
    </row>
    <row r="3484" spans="1:16" ht="42.75" customHeight="1">
      <c r="A3484" s="1084"/>
      <c r="B3484" s="60" t="s">
        <v>79</v>
      </c>
      <c r="C3484" s="1287" t="s">
        <v>60</v>
      </c>
      <c r="D3484" s="1288"/>
      <c r="E3484" s="1267" t="s">
        <v>83</v>
      </c>
      <c r="F3484" s="1267" t="s">
        <v>84</v>
      </c>
      <c r="G3484" s="1274" t="s">
        <v>33</v>
      </c>
      <c r="H3484" s="1276" t="s">
        <v>61</v>
      </c>
      <c r="I3484" s="1276"/>
      <c r="J3484" s="1277"/>
      <c r="K3484" s="1278" t="s">
        <v>100</v>
      </c>
      <c r="L3484" s="1279"/>
      <c r="M3484" s="1280"/>
      <c r="N3484" s="1267" t="s">
        <v>91</v>
      </c>
      <c r="O3484" s="1269" t="s">
        <v>209</v>
      </c>
    </row>
    <row r="3485" spans="1:16" ht="42.75" customHeight="1">
      <c r="A3485" s="1084"/>
      <c r="B3485" s="60"/>
      <c r="C3485" s="1289"/>
      <c r="D3485" s="1290"/>
      <c r="E3485" s="1268"/>
      <c r="F3485" s="1268"/>
      <c r="G3485" s="1275"/>
      <c r="H3485" s="479" t="s">
        <v>32</v>
      </c>
      <c r="I3485" s="480" t="s">
        <v>199</v>
      </c>
      <c r="J3485" s="481" t="s">
        <v>33</v>
      </c>
      <c r="K3485" s="479" t="s">
        <v>32</v>
      </c>
      <c r="L3485" s="480" t="s">
        <v>199</v>
      </c>
      <c r="M3485" s="481" t="s">
        <v>33</v>
      </c>
      <c r="N3485" s="1268"/>
      <c r="O3485" s="1270"/>
    </row>
    <row r="3486" spans="1:16" ht="42.75" customHeight="1" thickBot="1">
      <c r="A3486" s="1084"/>
      <c r="B3486" s="60" t="s">
        <v>79</v>
      </c>
      <c r="C3486" s="1272" t="s">
        <v>62</v>
      </c>
      <c r="D3486" s="1273"/>
      <c r="E3486" s="346">
        <f>'Class-9'!$L$7</f>
        <v>20</v>
      </c>
      <c r="F3486" s="346">
        <f>'Class-9'!$M$7</f>
        <v>20</v>
      </c>
      <c r="G3486" s="348">
        <f>SUM(E3486:F3486)</f>
        <v>40</v>
      </c>
      <c r="H3486" s="346">
        <f>'Class-9'!$O$7</f>
        <v>48</v>
      </c>
      <c r="I3486" s="346">
        <f>'Class-9'!$P$7</f>
        <v>12</v>
      </c>
      <c r="J3486" s="348">
        <f>SUM(H3486:I3486)</f>
        <v>60</v>
      </c>
      <c r="K3486" s="346">
        <f>'Class-9'!$R$7</f>
        <v>80</v>
      </c>
      <c r="L3486" s="346">
        <f>'Class-9'!$S$7</f>
        <v>20</v>
      </c>
      <c r="M3486" s="348">
        <f>SUM(K3486:L3486)</f>
        <v>100</v>
      </c>
      <c r="N3486" s="191">
        <f>SUM(G3486,J3486,M3486)</f>
        <v>200</v>
      </c>
      <c r="O3486" s="1271"/>
    </row>
    <row r="3487" spans="1:16" ht="42.75" customHeight="1">
      <c r="A3487" s="1084"/>
      <c r="B3487" s="60" t="s">
        <v>79</v>
      </c>
      <c r="C3487" s="1141" t="str">
        <f>'Class-9'!$L$3</f>
        <v>HINDI</v>
      </c>
      <c r="D3487" s="1142"/>
      <c r="E3487" s="493">
        <f>IF($J3475="TC",0,IF($J3475="Nso",0,VLOOKUP($A3472,'Class-9'!$B$9:$EX$108,11,0)))</f>
        <v>0</v>
      </c>
      <c r="F3487" s="493">
        <f>IF($J3475="TC",0,IF($J3475="Nso",0,VLOOKUP($A3472,'Class-9'!$B$9:$EX$108,12,0)))</f>
        <v>0</v>
      </c>
      <c r="G3487" s="494">
        <f>E3487+F3487</f>
        <v>0</v>
      </c>
      <c r="H3487" s="493">
        <f>IF($J3475="TC",0,IF($J3475="Nso",0,VLOOKUP($A3472,'Class-9'!$B$9:$EX$108,14,0)))</f>
        <v>0</v>
      </c>
      <c r="I3487" s="493">
        <f>IF($J3475="TC",0,IF($J3475="Nso",0,VLOOKUP($A3472,'Class-9'!$B$9:$EX$108,15,0)))</f>
        <v>0</v>
      </c>
      <c r="J3487" s="494">
        <f>H3487+I3487</f>
        <v>0</v>
      </c>
      <c r="K3487" s="493">
        <f>IF($J3475="TC",0,IF($J3475="Nso",0,VLOOKUP($A3472,'Class-9'!$B$9:$EX$108,17,0)))</f>
        <v>0</v>
      </c>
      <c r="L3487" s="493">
        <f>IF($J3475="Nso",0,VLOOKUP($A3472,'Class-9'!$B$9:$EX$108,18,0))</f>
        <v>0</v>
      </c>
      <c r="M3487" s="494">
        <f>K3487+L3487</f>
        <v>0</v>
      </c>
      <c r="N3487" s="493">
        <f>G3487+J3487+M3487</f>
        <v>0</v>
      </c>
      <c r="O3487" s="495" t="str">
        <f>IF($J3475="TC",0,IF($J3475="Nso",0,VLOOKUP($A3472,'Class-9'!$B$9:$EX$108,24,0)))</f>
        <v/>
      </c>
    </row>
    <row r="3488" spans="1:16" ht="42.75" customHeight="1">
      <c r="A3488" s="1084"/>
      <c r="B3488" s="60" t="s">
        <v>79</v>
      </c>
      <c r="C3488" s="1143" t="str">
        <f>'Class-9'!$Z$3</f>
        <v>ENGLISH</v>
      </c>
      <c r="D3488" s="1144"/>
      <c r="E3488" s="493">
        <f>IF($J3475="TC",0,IF($J3475="Nso",0,VLOOKUP($A3472,'Class-9'!$B$9:$EX$108,25,0)))</f>
        <v>0</v>
      </c>
      <c r="F3488" s="493">
        <f>IF($J3475="TC",0,IF($J3475="Nso",0,VLOOKUP($A3472,'Class-9'!$B$9:$EX$108,26,0)))</f>
        <v>0</v>
      </c>
      <c r="G3488" s="496">
        <f t="shared" ref="G3488:G3492" si="356">E3488+F3488</f>
        <v>0</v>
      </c>
      <c r="H3488" s="497">
        <f>IF($J3475="TC",0,IF($J3475="Nso",0,VLOOKUP($A3472,'Class-9'!$B$9:$EX$108,28,0)))</f>
        <v>0</v>
      </c>
      <c r="I3488" s="493">
        <f>IF($J3475="TC",0,IF($J3475="Nso",0,VLOOKUP($A3472,'Class-9'!$B$9:$EX$108,29,0)))</f>
        <v>0</v>
      </c>
      <c r="J3488" s="496">
        <f t="shared" ref="J3488:J3492" si="357">H3488+I3488</f>
        <v>0</v>
      </c>
      <c r="K3488" s="493">
        <f>IF($J3475="TC",0,IF($J3475="Nso",0,VLOOKUP($A3472,'Class-9'!$B$9:$EX$108,31,0)))</f>
        <v>0</v>
      </c>
      <c r="L3488" s="493">
        <f>IF($J3475="Nso",0,VLOOKUP($A3472,'Class-9'!$B$9:$EX$108,32,0))</f>
        <v>0</v>
      </c>
      <c r="M3488" s="496">
        <f t="shared" ref="M3488:M3492" si="358">K3488+L3488</f>
        <v>0</v>
      </c>
      <c r="N3488" s="493">
        <f t="shared" ref="N3488:N3492" si="359">G3488+J3488+M3488</f>
        <v>0</v>
      </c>
      <c r="O3488" s="495" t="str">
        <f>IF($J3475="TC",0,IF($J3475="Nso",0,VLOOKUP($A3472,'Class-9'!$B$9:$EX$108,38,0)))</f>
        <v/>
      </c>
    </row>
    <row r="3489" spans="1:15" ht="42.75" customHeight="1">
      <c r="A3489" s="1084"/>
      <c r="B3489" s="60" t="s">
        <v>79</v>
      </c>
      <c r="C3489" s="1143" t="str">
        <f>'Class-9'!$AN$3</f>
        <v>SANSKRIT</v>
      </c>
      <c r="D3489" s="1144"/>
      <c r="E3489" s="493">
        <f>IF($J3475="TC",0,IF($J3475="Nso",0,VLOOKUP($A3472,'Class-9'!$B$9:$EX$108,39,0)))</f>
        <v>0</v>
      </c>
      <c r="F3489" s="493">
        <f>IF($J3475="TC",0,IF($J3475="TC",0,IF($J3475="Nso",0,VLOOKUP($A3472,'Class-9'!$B$9:$EX$108,40,0))))</f>
        <v>0</v>
      </c>
      <c r="G3489" s="496">
        <f t="shared" si="356"/>
        <v>0</v>
      </c>
      <c r="H3489" s="497">
        <f>IF($J3475="TC",0,IF($J3475="Nso",0,VLOOKUP($A3472,'Class-9'!$B$9:$EX$108,42,0)))</f>
        <v>0</v>
      </c>
      <c r="I3489" s="493">
        <f>IF($J3475="TC",0,IF($J3475="Nso",0,VLOOKUP($A3472,'Class-9'!$B$9:$EX$108,43,0)))</f>
        <v>0</v>
      </c>
      <c r="J3489" s="496">
        <f t="shared" si="357"/>
        <v>0</v>
      </c>
      <c r="K3489" s="493">
        <f>IF($J3475="TC",0,IF($J3475="Nso",0,VLOOKUP($A3472,'Class-9'!$B$9:$EX$108,45,0)))</f>
        <v>0</v>
      </c>
      <c r="L3489" s="493">
        <f>IF($J3475="Nso",0,VLOOKUP($A3472,'Class-9'!$B$9:$EX$108,46,0))</f>
        <v>0</v>
      </c>
      <c r="M3489" s="496">
        <f t="shared" si="358"/>
        <v>0</v>
      </c>
      <c r="N3489" s="493">
        <f t="shared" si="359"/>
        <v>0</v>
      </c>
      <c r="O3489" s="495" t="str">
        <f>IF($J3475="TC",0,IF($J3475="Nso",0,VLOOKUP($A3472,'Class-9'!$B$9:$EX$108,52,0)))</f>
        <v/>
      </c>
    </row>
    <row r="3490" spans="1:15" ht="42.75" customHeight="1">
      <c r="A3490" s="1084"/>
      <c r="B3490" s="60" t="s">
        <v>79</v>
      </c>
      <c r="C3490" s="1143" t="str">
        <f>'Class-9'!$BB$3</f>
        <v>SCIENCE</v>
      </c>
      <c r="D3490" s="1144"/>
      <c r="E3490" s="493">
        <f>IF($J3475="TC",0,IF($J3475="Nso",0,VLOOKUP($A3472,'Class-9'!$B$9:$EX$108,53,0)))</f>
        <v>0</v>
      </c>
      <c r="F3490" s="493">
        <f>IF($J3475="TC",0,IF($J3475="Nso",0,VLOOKUP($A3472,'Class-9'!$B$9:$EX$108,54,0)))</f>
        <v>0</v>
      </c>
      <c r="G3490" s="496">
        <f t="shared" si="356"/>
        <v>0</v>
      </c>
      <c r="H3490" s="497">
        <f>IF($J3475="TC",0,IF($J3475="Nso",0,VLOOKUP($A3472,'Class-9'!$B$9:$EX$108,56,0)))</f>
        <v>0</v>
      </c>
      <c r="I3490" s="493">
        <f>IF($J3475="TC",0,IF($J3475="Nso",0,VLOOKUP($A3472,'Class-9'!$B$9:$EX$108,57,0)))</f>
        <v>0</v>
      </c>
      <c r="J3490" s="496">
        <f t="shared" si="357"/>
        <v>0</v>
      </c>
      <c r="K3490" s="493">
        <f>IF($J3475="TC",0,IF($J3475="Nso",0,VLOOKUP($A3472,'Class-9'!$B$9:$EX$108,59,0)))</f>
        <v>0</v>
      </c>
      <c r="L3490" s="493">
        <f>IF($J3475="Nso",0,VLOOKUP($A3472,'Class-9'!$B$9:$EX$108,60,0))</f>
        <v>0</v>
      </c>
      <c r="M3490" s="496">
        <f t="shared" si="358"/>
        <v>0</v>
      </c>
      <c r="N3490" s="493">
        <f t="shared" si="359"/>
        <v>0</v>
      </c>
      <c r="O3490" s="495" t="str">
        <f>IF($J3475="TC",0,IF($J3475="Nso",0,VLOOKUP($A3472,'Class-9'!$B$9:$EX$108,66,0)))</f>
        <v/>
      </c>
    </row>
    <row r="3491" spans="1:15" ht="42.75" customHeight="1">
      <c r="A3491" s="1084"/>
      <c r="B3491" s="60" t="s">
        <v>79</v>
      </c>
      <c r="C3491" s="1143" t="str">
        <f>'Class-9'!$BP$3</f>
        <v>MATHEMATICS</v>
      </c>
      <c r="D3491" s="1144"/>
      <c r="E3491" s="493">
        <f>IF($J3475="TC",0,IF($J3475="Nso",0,VLOOKUP($A3472,'Class-9'!$B$9:$EX$108,67,0)))</f>
        <v>0</v>
      </c>
      <c r="F3491" s="493">
        <f>IF($J3475="TC",0,IF($J3475="Nso",0,VLOOKUP($A3472,'Class-9'!$B$9:$EX$108,68,0)))</f>
        <v>0</v>
      </c>
      <c r="G3491" s="496">
        <f t="shared" si="356"/>
        <v>0</v>
      </c>
      <c r="H3491" s="497">
        <f>IF($J3475="TC",0,IF($J3475="Nso",0,VLOOKUP($A3472,'Class-9'!$B$9:$EX$108,70,0)))</f>
        <v>0</v>
      </c>
      <c r="I3491" s="493">
        <f>IF($J3475="TC",0,IF($J3475="Nso",0,VLOOKUP($A3472,'Class-9'!$B$9:$EX$108,71,0)))</f>
        <v>0</v>
      </c>
      <c r="J3491" s="496">
        <f t="shared" si="357"/>
        <v>0</v>
      </c>
      <c r="K3491" s="493">
        <f>IF($J3475="TC",0,IF($J3475="Nso",0,VLOOKUP($A3472,'Class-9'!$B$9:$EX$108,73,0)))</f>
        <v>0</v>
      </c>
      <c r="L3491" s="493">
        <f>IF($J3475="Nso",0,VLOOKUP($A3472,'Class-9'!$B$9:$EX$108,74,0))</f>
        <v>0</v>
      </c>
      <c r="M3491" s="496">
        <f t="shared" si="358"/>
        <v>0</v>
      </c>
      <c r="N3491" s="493">
        <f t="shared" si="359"/>
        <v>0</v>
      </c>
      <c r="O3491" s="495" t="str">
        <f>IF($J3475="TC",0,IF($J3475="Nso",0,VLOOKUP($A3472,'Class-9'!$B$9:$EX$108,80,0)))</f>
        <v/>
      </c>
    </row>
    <row r="3492" spans="1:15" ht="42.75" customHeight="1" thickBot="1">
      <c r="A3492" s="1084"/>
      <c r="B3492" s="60" t="s">
        <v>79</v>
      </c>
      <c r="C3492" s="1117" t="str">
        <f>'Class-9'!$CD$3</f>
        <v>SOCIAL SCIENCE</v>
      </c>
      <c r="D3492" s="1118"/>
      <c r="E3492" s="493">
        <f>IF($J3475="TC",0,IF($J3475="Nso",0,VLOOKUP($A3472,'Class-9'!$B$9:$EX$108,81,0)))</f>
        <v>0</v>
      </c>
      <c r="F3492" s="493">
        <f>IF($J3475="TC",0,IF($J3475="Nso",0,VLOOKUP($A3472,'Class-9'!$B$9:$EX$108,82,0)))</f>
        <v>0</v>
      </c>
      <c r="G3492" s="498">
        <f t="shared" si="356"/>
        <v>0</v>
      </c>
      <c r="H3492" s="499">
        <f>IF($J3475="TC",0,IF($J3475="Nso",0,VLOOKUP($A3472,'Class-9'!$B$9:$EX$108,84,0)))</f>
        <v>0</v>
      </c>
      <c r="I3492" s="493">
        <f>IF($J3475="TC",0,IF($J3475="Nso",0,VLOOKUP($A3472,'Class-9'!$B$9:$EX$108,85,0)))</f>
        <v>0</v>
      </c>
      <c r="J3492" s="498">
        <f t="shared" si="357"/>
        <v>0</v>
      </c>
      <c r="K3492" s="493">
        <f>IF($J3475="TC",0,IF($J3475="Nso",0,VLOOKUP($A3472,'Class-9'!$B$9:$EX$108,87,0)))</f>
        <v>0</v>
      </c>
      <c r="L3492" s="493">
        <f>IF($J3475="Nso",0,VLOOKUP($A3472,'Class-9'!$B$9:$EX$108,88,0))</f>
        <v>0</v>
      </c>
      <c r="M3492" s="498">
        <f t="shared" si="358"/>
        <v>0</v>
      </c>
      <c r="N3492" s="493">
        <f t="shared" si="359"/>
        <v>0</v>
      </c>
      <c r="O3492" s="495" t="str">
        <f>IF($J3475="TC",0,IF($J3475="Nso",0,VLOOKUP($A3472,'Class-9'!$B$9:$EX$108,94,0)))</f>
        <v/>
      </c>
    </row>
    <row r="3493" spans="1:15" ht="36" customHeight="1">
      <c r="A3493" s="1084"/>
      <c r="B3493" s="60" t="s">
        <v>79</v>
      </c>
      <c r="C3493" s="1119" t="s">
        <v>92</v>
      </c>
      <c r="D3493" s="1120"/>
      <c r="E3493" s="1121"/>
      <c r="F3493" s="1125" t="s">
        <v>93</v>
      </c>
      <c r="G3493" s="1126"/>
      <c r="H3493" s="1127" t="s">
        <v>94</v>
      </c>
      <c r="I3493" s="1128"/>
      <c r="J3493" s="1129" t="s">
        <v>47</v>
      </c>
      <c r="K3493" s="1130"/>
      <c r="L3493" s="350" t="s">
        <v>114</v>
      </c>
      <c r="M3493" s="1131" t="s">
        <v>45</v>
      </c>
      <c r="N3493" s="1132"/>
      <c r="O3493" s="61" t="s">
        <v>49</v>
      </c>
    </row>
    <row r="3494" spans="1:15" ht="36" customHeight="1" thickBot="1">
      <c r="A3494" s="1084"/>
      <c r="B3494" s="60" t="s">
        <v>79</v>
      </c>
      <c r="C3494" s="1122"/>
      <c r="D3494" s="1123"/>
      <c r="E3494" s="1124"/>
      <c r="F3494" s="1133">
        <f>IF($J3475="TC",0,IF($J3475="Nso",0,VLOOKUP($A3472,'Class-9'!$B$9:$EX$108,146,0)))</f>
        <v>0</v>
      </c>
      <c r="G3494" s="1134"/>
      <c r="H3494" s="1133">
        <f>IF($J3475="TC",0,IF($J3475="Nso",0,VLOOKUP($A3472,'Class-9'!$B$9:$EX$108,147,0)))</f>
        <v>0</v>
      </c>
      <c r="I3494" s="1134"/>
      <c r="J3494" s="1135">
        <f>IF($J3475="TC",0,IF($J3475="Nso",0,VLOOKUP($A3472,'Class-9'!$B$9:$EX$108,148,0)))</f>
        <v>0</v>
      </c>
      <c r="K3494" s="1136"/>
      <c r="L3494" s="349" t="str">
        <f>IF($J3475="TC",0,IF($J3475="Nso",0,VLOOKUP($A3472,'Class-9'!$B$9:$EX$108,149,0)))</f>
        <v/>
      </c>
      <c r="M3494" s="1137" t="str">
        <f>IF($J3475="TC","TC",IF($J3475="Nso","NSO",VLOOKUP($A3472,'Class-9'!$B$9:$EX$108,150,0)))</f>
        <v/>
      </c>
      <c r="N3494" s="1138"/>
      <c r="O3494" s="123" t="str">
        <f>IF($J3475="Nso",0,VLOOKUP($A3472,'Class-9'!$B$9:$EX$108,152,0))</f>
        <v/>
      </c>
    </row>
    <row r="3495" spans="1:15" ht="36" customHeight="1">
      <c r="A3495" s="1084"/>
      <c r="B3495" s="60" t="s">
        <v>79</v>
      </c>
      <c r="C3495" s="1186" t="s">
        <v>65</v>
      </c>
      <c r="D3495" s="1187"/>
      <c r="E3495" s="1187"/>
      <c r="F3495" s="1187"/>
      <c r="G3495" s="1187"/>
      <c r="H3495" s="1188"/>
      <c r="I3495" s="1189" t="s">
        <v>66</v>
      </c>
      <c r="J3495" s="1190"/>
      <c r="K3495" s="1190"/>
      <c r="L3495" s="124">
        <f>VLOOKUP($A3472,'Class-9'!$B$9:$EX$108,143,0)</f>
        <v>0</v>
      </c>
      <c r="M3495" s="1191" t="s">
        <v>126</v>
      </c>
      <c r="N3495" s="1192"/>
      <c r="O3495" s="1193"/>
    </row>
    <row r="3496" spans="1:15" ht="36" customHeight="1" thickBot="1">
      <c r="A3496" s="1084"/>
      <c r="B3496" s="60" t="s">
        <v>79</v>
      </c>
      <c r="C3496" s="1194" t="s">
        <v>60</v>
      </c>
      <c r="D3496" s="1195"/>
      <c r="E3496" s="1195"/>
      <c r="F3496" s="1196" t="s">
        <v>197</v>
      </c>
      <c r="G3496" s="1196"/>
      <c r="H3496" s="351" t="s">
        <v>53</v>
      </c>
      <c r="I3496" s="1197" t="s">
        <v>67</v>
      </c>
      <c r="J3496" s="1198"/>
      <c r="K3496" s="1198"/>
      <c r="L3496" s="174">
        <f>VLOOKUP($A3472,'Class-9'!$B$9:$EX$108,144,0)</f>
        <v>0</v>
      </c>
      <c r="M3496" s="1199" t="str">
        <f>IF($J3475="TC",0,IF($J3475="Nso",0,VLOOKUP($A3472,'Class-9'!$B$9:$EX$108,145,0)))</f>
        <v/>
      </c>
      <c r="N3496" s="1200"/>
      <c r="O3496" s="1201"/>
    </row>
    <row r="3497" spans="1:15" ht="36" customHeight="1">
      <c r="A3497" s="1084"/>
      <c r="B3497" s="60" t="s">
        <v>79</v>
      </c>
      <c r="C3497" s="1194"/>
      <c r="D3497" s="1195"/>
      <c r="E3497" s="1195"/>
      <c r="F3497" s="1196"/>
      <c r="G3497" s="1196"/>
      <c r="H3497" s="490" t="s">
        <v>203</v>
      </c>
      <c r="I3497" s="1202" t="s">
        <v>68</v>
      </c>
      <c r="J3497" s="1203"/>
      <c r="K3497" s="1203"/>
      <c r="L3497" s="1204">
        <f>IF($J3475="TC","Transferred",IF($J3475="Nso","NameSeparated",VLOOKUP($A3472,'Class-9'!$B$9:$EX$108,153,0)))</f>
        <v>0</v>
      </c>
      <c r="M3497" s="1204"/>
      <c r="N3497" s="1204"/>
      <c r="O3497" s="1205"/>
    </row>
    <row r="3498" spans="1:15" s="489" customFormat="1" ht="28.5" customHeight="1">
      <c r="A3498" s="1084"/>
      <c r="B3498" s="488" t="s">
        <v>79</v>
      </c>
      <c r="C3498" s="1242" t="str">
        <f>'Class-9'!$CR$3</f>
        <v>Foundation Of Information Tech.</v>
      </c>
      <c r="D3498" s="1243"/>
      <c r="E3498" s="1244"/>
      <c r="F3498" s="1245" t="str">
        <f>IF($J3475="TC",0,IF($J3475="Nso",0,VLOOKUP($A3472,'Class-9'!$B$9:$GA$108,170,0)))</f>
        <v>0/200</v>
      </c>
      <c r="G3498" s="1245"/>
      <c r="H3498" s="491">
        <f>IF($J3475="TC",0,IF($J3475="Nso",0,VLOOKUP($A3472,'Class-9'!$B$9:$GA$108,106,0)))</f>
        <v>0</v>
      </c>
      <c r="I3498" s="1170" t="s">
        <v>81</v>
      </c>
      <c r="J3498" s="1171"/>
      <c r="K3498" s="1171"/>
      <c r="L3498" s="1172">
        <f>'Class-9'!$T$2</f>
        <v>44676</v>
      </c>
      <c r="M3498" s="1173"/>
      <c r="N3498" s="1173"/>
      <c r="O3498" s="1174"/>
    </row>
    <row r="3499" spans="1:15" s="489" customFormat="1" ht="28.5" customHeight="1">
      <c r="A3499" s="1084"/>
      <c r="B3499" s="488" t="s">
        <v>79</v>
      </c>
      <c r="C3499" s="1175" t="str">
        <f>'Class-9'!$DD$3</f>
        <v>Health &amp; Phy. Edu.</v>
      </c>
      <c r="D3499" s="1169"/>
      <c r="E3499" s="1169"/>
      <c r="F3499" s="1263" t="str">
        <f>IF($J3475="TC",0,IF($J3475="Nso",0,VLOOKUP($A3472,'Class-9'!$B$9:$GA$108,174,0)))</f>
        <v>0/200</v>
      </c>
      <c r="G3499" s="1264"/>
      <c r="H3499" s="491">
        <f>IF($J3475="TC",0,IF($J3475="Nso",0,VLOOKUP($A3472,'Class-9'!$B$9:$GA$108,118,0)))</f>
        <v>0</v>
      </c>
      <c r="I3499" s="1178"/>
      <c r="J3499" s="1179"/>
      <c r="K3499" s="1179"/>
      <c r="L3499" s="1179"/>
      <c r="M3499" s="1179"/>
      <c r="N3499" s="1179"/>
      <c r="O3499" s="1180"/>
    </row>
    <row r="3500" spans="1:15" s="489" customFormat="1" ht="28.5" customHeight="1">
      <c r="A3500" s="1084"/>
      <c r="B3500" s="488" t="s">
        <v>79</v>
      </c>
      <c r="C3500" s="1184" t="str">
        <f>'Class-9'!$DP$3</f>
        <v>S.U.P.W.</v>
      </c>
      <c r="D3500" s="1185"/>
      <c r="E3500" s="1185"/>
      <c r="F3500" s="1263" t="str">
        <f>IF($J3475="TC",0,IF($J3475="Nso",0,VLOOKUP($A3472,'Class-9'!$B$9:$GA$108,178,0)))</f>
        <v>0/100</v>
      </c>
      <c r="G3500" s="1264"/>
      <c r="H3500" s="491">
        <f>IF($J3475="TC",0,IF($J3475="Nso",0,VLOOKUP($A3472,'Class-9'!$B$9:$GA$108,124,0)))</f>
        <v>0</v>
      </c>
      <c r="I3500" s="1181"/>
      <c r="J3500" s="1182"/>
      <c r="K3500" s="1182"/>
      <c r="L3500" s="1182"/>
      <c r="M3500" s="1182"/>
      <c r="N3500" s="1182"/>
      <c r="O3500" s="1183"/>
    </row>
    <row r="3501" spans="1:15" s="489" customFormat="1" ht="28.5" customHeight="1">
      <c r="A3501" s="1084"/>
      <c r="B3501" s="488"/>
      <c r="C3501" s="1184" t="str">
        <f>'Class-9'!$DV$3</f>
        <v>ART EDUCATION</v>
      </c>
      <c r="D3501" s="1185"/>
      <c r="E3501" s="1185"/>
      <c r="F3501" s="1263" t="str">
        <f>IF($J3474="TC",0,IF($J3474="Nso",0,VLOOKUP($A3472,'Class-9'!$B$9:$GA$108,182,0)))</f>
        <v>0/100</v>
      </c>
      <c r="G3501" s="1264"/>
      <c r="H3501" s="491">
        <f>IF($J3474="TC",0,IF($J3474="Nso",0,VLOOKUP($A3472,'Class-9'!$B$9:$GA$108,130,0)))</f>
        <v>0</v>
      </c>
      <c r="I3501" s="1237" t="s">
        <v>95</v>
      </c>
      <c r="J3501" s="1221"/>
      <c r="K3501" s="1221"/>
      <c r="L3501" s="1221"/>
      <c r="M3501" s="1221"/>
      <c r="N3501" s="1221"/>
      <c r="O3501" s="1222"/>
    </row>
    <row r="3502" spans="1:15" s="489" customFormat="1" ht="28.5" customHeight="1" thickBot="1">
      <c r="A3502" s="1084"/>
      <c r="B3502" s="488" t="s">
        <v>79</v>
      </c>
      <c r="C3502" s="1238" t="str">
        <f>'Class-9'!$EB$3</f>
        <v>H &amp; C RAJ</v>
      </c>
      <c r="D3502" s="1239"/>
      <c r="E3502" s="1239"/>
      <c r="F3502" s="1251" t="str">
        <f>IF($J3475="TC",0,IF($J3475="Nso",0,VLOOKUP($A3472,'Class-9'!$B$9:$GZ$108,186,0)))</f>
        <v>0/200</v>
      </c>
      <c r="G3502" s="1252"/>
      <c r="H3502" s="492">
        <f>IF($J3475="TC",0,IF($J3475="Nso",0,VLOOKUP($A3472,'Class-9'!$B$9:$GAZ$108,142,0)))</f>
        <v>0</v>
      </c>
      <c r="I3502" s="1237" t="s">
        <v>74</v>
      </c>
      <c r="J3502" s="1221"/>
      <c r="K3502" s="1221"/>
      <c r="L3502" s="1221"/>
      <c r="M3502" s="1221"/>
      <c r="N3502" s="1221"/>
      <c r="O3502" s="1222"/>
    </row>
    <row r="3503" spans="1:15" ht="28.5" customHeight="1">
      <c r="A3503" s="1084"/>
      <c r="B3503" s="49" t="s">
        <v>79</v>
      </c>
      <c r="C3503" s="1209" t="s">
        <v>205</v>
      </c>
      <c r="D3503" s="1210"/>
      <c r="E3503" s="1211"/>
      <c r="F3503" s="1253" t="s">
        <v>206</v>
      </c>
      <c r="G3503" s="1254"/>
      <c r="H3503" s="500" t="s">
        <v>34</v>
      </c>
      <c r="I3503" s="1220" t="s">
        <v>75</v>
      </c>
      <c r="J3503" s="1221"/>
      <c r="K3503" s="1221"/>
      <c r="L3503" s="1221"/>
      <c r="M3503" s="1221"/>
      <c r="N3503" s="1221"/>
      <c r="O3503" s="1222"/>
    </row>
    <row r="3504" spans="1:15" ht="28.5" customHeight="1">
      <c r="A3504" s="1084"/>
      <c r="B3504" s="49" t="s">
        <v>79</v>
      </c>
      <c r="C3504" s="1212"/>
      <c r="D3504" s="1213"/>
      <c r="E3504" s="1214"/>
      <c r="F3504" s="1246" t="s">
        <v>207</v>
      </c>
      <c r="G3504" s="1247"/>
      <c r="H3504" s="501" t="s">
        <v>204</v>
      </c>
      <c r="I3504" s="1225" t="s">
        <v>76</v>
      </c>
      <c r="J3504" s="1226"/>
      <c r="K3504" s="1226"/>
      <c r="L3504" s="1226"/>
      <c r="M3504" s="1226"/>
      <c r="N3504" s="1226"/>
      <c r="O3504" s="1227"/>
    </row>
    <row r="3505" spans="1:16" ht="28.5" customHeight="1">
      <c r="A3505" s="1084"/>
      <c r="B3505" s="49" t="s">
        <v>79</v>
      </c>
      <c r="C3505" s="1212"/>
      <c r="D3505" s="1213"/>
      <c r="E3505" s="1214"/>
      <c r="F3505" s="1246" t="s">
        <v>211</v>
      </c>
      <c r="G3505" s="1247"/>
      <c r="H3505" s="501" t="s">
        <v>69</v>
      </c>
      <c r="I3505" s="1228"/>
      <c r="J3505" s="1229"/>
      <c r="K3505" s="1229"/>
      <c r="L3505" s="1229"/>
      <c r="M3505" s="1229"/>
      <c r="N3505" s="1229"/>
      <c r="O3505" s="1230"/>
    </row>
    <row r="3506" spans="1:16" ht="28.5" customHeight="1">
      <c r="A3506" s="1084"/>
      <c r="B3506" s="49" t="s">
        <v>79</v>
      </c>
      <c r="C3506" s="1212"/>
      <c r="D3506" s="1213"/>
      <c r="E3506" s="1214"/>
      <c r="F3506" s="1246" t="s">
        <v>212</v>
      </c>
      <c r="G3506" s="1247"/>
      <c r="H3506" s="501" t="s">
        <v>70</v>
      </c>
      <c r="I3506" s="1228"/>
      <c r="J3506" s="1229"/>
      <c r="K3506" s="1229"/>
      <c r="L3506" s="1229"/>
      <c r="M3506" s="1229"/>
      <c r="N3506" s="1229"/>
      <c r="O3506" s="1230"/>
    </row>
    <row r="3507" spans="1:16" ht="28.5" customHeight="1">
      <c r="A3507" s="1084"/>
      <c r="B3507" s="49" t="s">
        <v>79</v>
      </c>
      <c r="C3507" s="1212"/>
      <c r="D3507" s="1213"/>
      <c r="E3507" s="1214"/>
      <c r="F3507" s="1246" t="s">
        <v>125</v>
      </c>
      <c r="G3507" s="1247"/>
      <c r="H3507" s="501" t="s">
        <v>72</v>
      </c>
      <c r="I3507" s="1231" t="s">
        <v>96</v>
      </c>
      <c r="J3507" s="1232"/>
      <c r="K3507" s="1232"/>
      <c r="L3507" s="1232"/>
      <c r="M3507" s="1232"/>
      <c r="N3507" s="1232"/>
      <c r="O3507" s="1233"/>
    </row>
    <row r="3508" spans="1:16" ht="28.5" customHeight="1" thickBot="1">
      <c r="A3508" s="1084"/>
      <c r="B3508" s="62" t="s">
        <v>79</v>
      </c>
      <c r="C3508" s="1215"/>
      <c r="D3508" s="1216"/>
      <c r="E3508" s="1217"/>
      <c r="F3508" s="1248" t="s">
        <v>208</v>
      </c>
      <c r="G3508" s="1249"/>
      <c r="H3508" s="502" t="s">
        <v>71</v>
      </c>
      <c r="I3508" s="1234"/>
      <c r="J3508" s="1235"/>
      <c r="K3508" s="1235"/>
      <c r="L3508" s="1235"/>
      <c r="M3508" s="1235"/>
      <c r="N3508" s="1235"/>
      <c r="O3508" s="1236"/>
    </row>
    <row r="3509" spans="1:16" ht="117.75" customHeight="1" thickTop="1">
      <c r="A3509" s="1250"/>
      <c r="B3509" s="1250"/>
      <c r="C3509" s="1250"/>
      <c r="D3509" s="1250"/>
      <c r="E3509" s="1250"/>
      <c r="F3509" s="1250"/>
      <c r="G3509" s="1250"/>
      <c r="H3509" s="1250"/>
      <c r="I3509" s="1250"/>
      <c r="J3509" s="1250"/>
      <c r="K3509" s="1250"/>
      <c r="L3509" s="1250"/>
      <c r="M3509" s="1250"/>
      <c r="N3509" s="1250"/>
      <c r="O3509" s="1250"/>
    </row>
    <row r="3510" spans="1:16">
      <c r="B3510" s="505"/>
      <c r="C3510" s="506"/>
      <c r="D3510" s="506"/>
      <c r="E3510" s="506"/>
      <c r="F3510" s="506"/>
      <c r="G3510" s="506"/>
      <c r="H3510" s="506"/>
      <c r="I3510" s="506"/>
      <c r="J3510" s="506"/>
      <c r="K3510" s="506"/>
      <c r="L3510" s="506"/>
      <c r="M3510" s="506"/>
      <c r="N3510" s="506"/>
      <c r="O3510" s="506"/>
    </row>
    <row r="3511" spans="1:16" ht="24.75" customHeight="1" thickBot="1">
      <c r="A3511" s="504">
        <f>A3472+1</f>
        <v>91</v>
      </c>
      <c r="B3511" s="1083" t="s">
        <v>56</v>
      </c>
      <c r="C3511" s="1083"/>
      <c r="D3511" s="1083"/>
      <c r="E3511" s="1083"/>
      <c r="F3511" s="1083"/>
      <c r="G3511" s="1083"/>
      <c r="H3511" s="1083"/>
      <c r="I3511" s="1083"/>
      <c r="J3511" s="1083"/>
      <c r="K3511" s="1083"/>
      <c r="L3511" s="1083"/>
      <c r="M3511" s="1083"/>
      <c r="N3511" s="1083"/>
      <c r="O3511" s="1083"/>
    </row>
    <row r="3512" spans="1:16" ht="68.25" customHeight="1" thickTop="1">
      <c r="A3512" s="1084"/>
      <c r="B3512" s="1085"/>
      <c r="C3512" s="1086"/>
      <c r="D3512" s="1089" t="str">
        <f>Master!$E$8</f>
        <v>Govt. Sr. Secondary School Raimalwada</v>
      </c>
      <c r="E3512" s="1090"/>
      <c r="F3512" s="1090"/>
      <c r="G3512" s="1090"/>
      <c r="H3512" s="1090"/>
      <c r="I3512" s="1090"/>
      <c r="J3512" s="1090"/>
      <c r="K3512" s="1090"/>
      <c r="L3512" s="1090"/>
      <c r="M3512" s="1090"/>
      <c r="N3512" s="1090"/>
      <c r="O3512" s="1091"/>
    </row>
    <row r="3513" spans="1:16" ht="36" customHeight="1" thickBot="1">
      <c r="A3513" s="1084"/>
      <c r="B3513" s="1087"/>
      <c r="C3513" s="1088"/>
      <c r="D3513" s="1092" t="str">
        <f>Master!$E$11</f>
        <v>P.S.-Bapini (Jodhpur)</v>
      </c>
      <c r="E3513" s="1093"/>
      <c r="F3513" s="1093"/>
      <c r="G3513" s="1093"/>
      <c r="H3513" s="1093"/>
      <c r="I3513" s="1093"/>
      <c r="J3513" s="1093"/>
      <c r="K3513" s="1093"/>
      <c r="L3513" s="1093"/>
      <c r="M3513" s="1093"/>
      <c r="N3513" s="1093"/>
      <c r="O3513" s="1094"/>
    </row>
    <row r="3514" spans="1:16" ht="36" customHeight="1">
      <c r="A3514" s="1084"/>
      <c r="B3514" s="352"/>
      <c r="C3514" s="1095" t="s">
        <v>188</v>
      </c>
      <c r="D3514" s="1096"/>
      <c r="E3514" s="1096"/>
      <c r="F3514" s="1096"/>
      <c r="G3514" s="1097"/>
      <c r="H3514" s="1104" t="s">
        <v>161</v>
      </c>
      <c r="I3514" s="1104"/>
      <c r="J3514" s="1107">
        <f>VLOOKUP($A3511,'Class-9'!$B$9:$K$108,6)</f>
        <v>0</v>
      </c>
      <c r="K3514" s="1108"/>
      <c r="L3514" s="1113" t="s">
        <v>77</v>
      </c>
      <c r="M3514" s="1114"/>
      <c r="N3514" s="1115" t="str">
        <f>Master!$E$14</f>
        <v>08151106901</v>
      </c>
      <c r="O3514" s="1116"/>
    </row>
    <row r="3515" spans="1:16" ht="36" customHeight="1">
      <c r="A3515" s="1084"/>
      <c r="B3515" s="47"/>
      <c r="C3515" s="1098"/>
      <c r="D3515" s="1099"/>
      <c r="E3515" s="1099"/>
      <c r="F3515" s="1099"/>
      <c r="G3515" s="1100"/>
      <c r="H3515" s="1105"/>
      <c r="I3515" s="1105"/>
      <c r="J3515" s="1109"/>
      <c r="K3515" s="1110"/>
      <c r="L3515" s="1071" t="s">
        <v>73</v>
      </c>
      <c r="M3515" s="1072"/>
      <c r="N3515" s="1072"/>
      <c r="O3515" s="1073"/>
      <c r="P3515" s="165" t="s">
        <v>196</v>
      </c>
    </row>
    <row r="3516" spans="1:16" ht="36" customHeight="1" thickBot="1">
      <c r="A3516" s="1084"/>
      <c r="B3516" s="47"/>
      <c r="C3516" s="1101"/>
      <c r="D3516" s="1102"/>
      <c r="E3516" s="1102"/>
      <c r="F3516" s="1102"/>
      <c r="G3516" s="1103"/>
      <c r="H3516" s="1106"/>
      <c r="I3516" s="1106"/>
      <c r="J3516" s="1111"/>
      <c r="K3516" s="1112"/>
      <c r="L3516" s="1074" t="s">
        <v>57</v>
      </c>
      <c r="M3516" s="1075"/>
      <c r="N3516" s="1076" t="str">
        <f>Master!$E$6</f>
        <v>2021-22</v>
      </c>
      <c r="O3516" s="1077"/>
    </row>
    <row r="3517" spans="1:16" ht="42.75" customHeight="1">
      <c r="A3517" s="1084"/>
      <c r="B3517" s="49" t="s">
        <v>79</v>
      </c>
      <c r="C3517" s="1255" t="s">
        <v>22</v>
      </c>
      <c r="D3517" s="1256"/>
      <c r="E3517" s="1256"/>
      <c r="F3517" s="1257"/>
      <c r="G3517" s="485" t="s">
        <v>186</v>
      </c>
      <c r="H3517" s="1258">
        <f>VLOOKUP($A3511,'Class-9'!$B$9:$EX$108,4,0)</f>
        <v>0</v>
      </c>
      <c r="I3517" s="1258"/>
      <c r="J3517" s="1258"/>
      <c r="K3517" s="1258"/>
      <c r="L3517" s="1258"/>
      <c r="M3517" s="1258"/>
      <c r="N3517" s="1258"/>
      <c r="O3517" s="1259"/>
    </row>
    <row r="3518" spans="1:16" ht="42.75" customHeight="1">
      <c r="A3518" s="1084"/>
      <c r="B3518" s="49" t="s">
        <v>79</v>
      </c>
      <c r="C3518" s="1260" t="s">
        <v>24</v>
      </c>
      <c r="D3518" s="1261"/>
      <c r="E3518" s="1261"/>
      <c r="F3518" s="1262"/>
      <c r="G3518" s="486" t="s">
        <v>186</v>
      </c>
      <c r="H3518" s="1265">
        <f>VLOOKUP($A3511,'Class-9'!$B$9:$EX$108,7,0)</f>
        <v>0</v>
      </c>
      <c r="I3518" s="1265"/>
      <c r="J3518" s="1265"/>
      <c r="K3518" s="1265"/>
      <c r="L3518" s="1265"/>
      <c r="M3518" s="1265"/>
      <c r="N3518" s="1265"/>
      <c r="O3518" s="1266"/>
    </row>
    <row r="3519" spans="1:16" ht="42.75" customHeight="1">
      <c r="A3519" s="1084"/>
      <c r="B3519" s="49" t="s">
        <v>79</v>
      </c>
      <c r="C3519" s="1260" t="s">
        <v>25</v>
      </c>
      <c r="D3519" s="1261"/>
      <c r="E3519" s="1261"/>
      <c r="F3519" s="1262"/>
      <c r="G3519" s="486" t="s">
        <v>186</v>
      </c>
      <c r="H3519" s="1265">
        <f>VLOOKUP($A3511,'Class-9'!$B$9:$EX$108,8,0)</f>
        <v>0</v>
      </c>
      <c r="I3519" s="1265"/>
      <c r="J3519" s="1265"/>
      <c r="K3519" s="1265"/>
      <c r="L3519" s="1265"/>
      <c r="M3519" s="1265"/>
      <c r="N3519" s="1265"/>
      <c r="O3519" s="1266"/>
    </row>
    <row r="3520" spans="1:16" ht="42.75" customHeight="1">
      <c r="A3520" s="1084"/>
      <c r="B3520" s="49" t="s">
        <v>79</v>
      </c>
      <c r="C3520" s="1260" t="s">
        <v>58</v>
      </c>
      <c r="D3520" s="1261"/>
      <c r="E3520" s="1261"/>
      <c r="F3520" s="1262"/>
      <c r="G3520" s="486" t="s">
        <v>186</v>
      </c>
      <c r="H3520" s="1265">
        <f>VLOOKUP($A3511,'Class-9'!$B$9:$EX$108,9,0)</f>
        <v>0</v>
      </c>
      <c r="I3520" s="1265"/>
      <c r="J3520" s="1265"/>
      <c r="K3520" s="1265"/>
      <c r="L3520" s="1265"/>
      <c r="M3520" s="1265"/>
      <c r="N3520" s="1265"/>
      <c r="O3520" s="1266"/>
    </row>
    <row r="3521" spans="1:15" ht="42.75" customHeight="1">
      <c r="A3521" s="1084"/>
      <c r="B3521" s="49" t="s">
        <v>79</v>
      </c>
      <c r="C3521" s="1260" t="s">
        <v>59</v>
      </c>
      <c r="D3521" s="1261"/>
      <c r="E3521" s="1261"/>
      <c r="F3521" s="1262"/>
      <c r="G3521" s="486" t="s">
        <v>186</v>
      </c>
      <c r="H3521" s="1281" t="str">
        <f>CONCATENATE('Class-9'!$G$4,'Class-9'!$J$4)</f>
        <v>9(A)</v>
      </c>
      <c r="I3521" s="1265"/>
      <c r="J3521" s="1265"/>
      <c r="K3521" s="1265"/>
      <c r="L3521" s="1265"/>
      <c r="M3521" s="1265"/>
      <c r="N3521" s="1265"/>
      <c r="O3521" s="1266"/>
    </row>
    <row r="3522" spans="1:15" ht="42.75" customHeight="1" thickBot="1">
      <c r="A3522" s="1084"/>
      <c r="B3522" s="49" t="s">
        <v>79</v>
      </c>
      <c r="C3522" s="1282" t="s">
        <v>27</v>
      </c>
      <c r="D3522" s="1283"/>
      <c r="E3522" s="1283"/>
      <c r="F3522" s="1284"/>
      <c r="G3522" s="487" t="s">
        <v>186</v>
      </c>
      <c r="H3522" s="1285">
        <f>VLOOKUP($A3511,'Class-9'!$B$9:$EX$108,10,0)</f>
        <v>0</v>
      </c>
      <c r="I3522" s="1285"/>
      <c r="J3522" s="1285"/>
      <c r="K3522" s="1285"/>
      <c r="L3522" s="1285"/>
      <c r="M3522" s="1285"/>
      <c r="N3522" s="1285"/>
      <c r="O3522" s="1286"/>
    </row>
    <row r="3523" spans="1:15" ht="42.75" customHeight="1">
      <c r="A3523" s="1084"/>
      <c r="B3523" s="60" t="s">
        <v>79</v>
      </c>
      <c r="C3523" s="1287" t="s">
        <v>60</v>
      </c>
      <c r="D3523" s="1288"/>
      <c r="E3523" s="1267" t="s">
        <v>83</v>
      </c>
      <c r="F3523" s="1267" t="s">
        <v>84</v>
      </c>
      <c r="G3523" s="1274" t="s">
        <v>33</v>
      </c>
      <c r="H3523" s="1276" t="s">
        <v>61</v>
      </c>
      <c r="I3523" s="1276"/>
      <c r="J3523" s="1277"/>
      <c r="K3523" s="1278" t="s">
        <v>100</v>
      </c>
      <c r="L3523" s="1279"/>
      <c r="M3523" s="1280"/>
      <c r="N3523" s="1267" t="s">
        <v>91</v>
      </c>
      <c r="O3523" s="1269" t="s">
        <v>209</v>
      </c>
    </row>
    <row r="3524" spans="1:15" ht="42.75" customHeight="1">
      <c r="A3524" s="1084"/>
      <c r="B3524" s="60"/>
      <c r="C3524" s="1289"/>
      <c r="D3524" s="1290"/>
      <c r="E3524" s="1268"/>
      <c r="F3524" s="1268"/>
      <c r="G3524" s="1275"/>
      <c r="H3524" s="479" t="s">
        <v>32</v>
      </c>
      <c r="I3524" s="480" t="s">
        <v>199</v>
      </c>
      <c r="J3524" s="481" t="s">
        <v>33</v>
      </c>
      <c r="K3524" s="479" t="s">
        <v>32</v>
      </c>
      <c r="L3524" s="480" t="s">
        <v>199</v>
      </c>
      <c r="M3524" s="481" t="s">
        <v>33</v>
      </c>
      <c r="N3524" s="1268"/>
      <c r="O3524" s="1270"/>
    </row>
    <row r="3525" spans="1:15" ht="42.75" customHeight="1" thickBot="1">
      <c r="A3525" s="1084"/>
      <c r="B3525" s="60" t="s">
        <v>79</v>
      </c>
      <c r="C3525" s="1272" t="s">
        <v>62</v>
      </c>
      <c r="D3525" s="1273"/>
      <c r="E3525" s="346">
        <f>'Class-9'!$L$7</f>
        <v>20</v>
      </c>
      <c r="F3525" s="346">
        <f>'Class-9'!$M$7</f>
        <v>20</v>
      </c>
      <c r="G3525" s="348">
        <f>SUM(E3525:F3525)</f>
        <v>40</v>
      </c>
      <c r="H3525" s="346">
        <f>'Class-9'!$O$7</f>
        <v>48</v>
      </c>
      <c r="I3525" s="346">
        <f>'Class-9'!$P$7</f>
        <v>12</v>
      </c>
      <c r="J3525" s="348">
        <f>SUM(H3525:I3525)</f>
        <v>60</v>
      </c>
      <c r="K3525" s="346">
        <f>'Class-9'!$R$7</f>
        <v>80</v>
      </c>
      <c r="L3525" s="346">
        <f>'Class-9'!$S$7</f>
        <v>20</v>
      </c>
      <c r="M3525" s="348">
        <f>SUM(K3525:L3525)</f>
        <v>100</v>
      </c>
      <c r="N3525" s="191">
        <f>SUM(G3525,J3525,M3525)</f>
        <v>200</v>
      </c>
      <c r="O3525" s="1271"/>
    </row>
    <row r="3526" spans="1:15" ht="42.75" customHeight="1">
      <c r="A3526" s="1084"/>
      <c r="B3526" s="60" t="s">
        <v>79</v>
      </c>
      <c r="C3526" s="1141" t="str">
        <f>'Class-9'!$L$3</f>
        <v>HINDI</v>
      </c>
      <c r="D3526" s="1142"/>
      <c r="E3526" s="493">
        <f>IF($J3514="TC",0,IF($J3514="Nso",0,VLOOKUP($A3511,'Class-9'!$B$9:$EX$108,11,0)))</f>
        <v>0</v>
      </c>
      <c r="F3526" s="493">
        <f>IF($J3514="TC",0,IF($J3514="Nso",0,VLOOKUP($A3511,'Class-9'!$B$9:$EX$108,12,0)))</f>
        <v>0</v>
      </c>
      <c r="G3526" s="494">
        <f>E3526+F3526</f>
        <v>0</v>
      </c>
      <c r="H3526" s="493">
        <f>IF($J3514="TC",0,IF($J3514="Nso",0,VLOOKUP($A3511,'Class-9'!$B$9:$EX$108,14,0)))</f>
        <v>0</v>
      </c>
      <c r="I3526" s="493">
        <f>IF($J3514="TC",0,IF($J3514="Nso",0,VLOOKUP($A3511,'Class-9'!$B$9:$EX$108,15,0)))</f>
        <v>0</v>
      </c>
      <c r="J3526" s="494">
        <f>H3526+I3526</f>
        <v>0</v>
      </c>
      <c r="K3526" s="493">
        <f>IF($J3514="TC",0,IF($J3514="Nso",0,VLOOKUP($A3511,'Class-9'!$B$9:$EX$108,17,0)))</f>
        <v>0</v>
      </c>
      <c r="L3526" s="493">
        <f>IF($J3514="Nso",0,VLOOKUP($A3511,'Class-9'!$B$9:$EX$108,18,0))</f>
        <v>0</v>
      </c>
      <c r="M3526" s="494">
        <f>K3526+L3526</f>
        <v>0</v>
      </c>
      <c r="N3526" s="493">
        <f>G3526+J3526+M3526</f>
        <v>0</v>
      </c>
      <c r="O3526" s="495" t="str">
        <f>IF($J3514="TC",0,IF($J3514="Nso",0,VLOOKUP($A3511,'Class-9'!$B$9:$EX$108,24,0)))</f>
        <v/>
      </c>
    </row>
    <row r="3527" spans="1:15" ht="42.75" customHeight="1">
      <c r="A3527" s="1084"/>
      <c r="B3527" s="60" t="s">
        <v>79</v>
      </c>
      <c r="C3527" s="1143" t="str">
        <f>'Class-9'!$Z$3</f>
        <v>ENGLISH</v>
      </c>
      <c r="D3527" s="1144"/>
      <c r="E3527" s="493">
        <f>IF($J3514="TC",0,IF($J3514="Nso",0,VLOOKUP($A3511,'Class-9'!$B$9:$EX$108,25,0)))</f>
        <v>0</v>
      </c>
      <c r="F3527" s="493">
        <f>IF($J3514="TC",0,IF($J3514="Nso",0,VLOOKUP($A3511,'Class-9'!$B$9:$EX$108,26,0)))</f>
        <v>0</v>
      </c>
      <c r="G3527" s="496">
        <f t="shared" ref="G3527:G3531" si="360">E3527+F3527</f>
        <v>0</v>
      </c>
      <c r="H3527" s="497">
        <f>IF($J3514="TC",0,IF($J3514="Nso",0,VLOOKUP($A3511,'Class-9'!$B$9:$EX$108,28,0)))</f>
        <v>0</v>
      </c>
      <c r="I3527" s="493">
        <f>IF($J3514="TC",0,IF($J3514="Nso",0,VLOOKUP($A3511,'Class-9'!$B$9:$EX$108,29,0)))</f>
        <v>0</v>
      </c>
      <c r="J3527" s="496">
        <f t="shared" ref="J3527:J3531" si="361">H3527+I3527</f>
        <v>0</v>
      </c>
      <c r="K3527" s="493">
        <f>IF($J3514="TC",0,IF($J3514="Nso",0,VLOOKUP($A3511,'Class-9'!$B$9:$EX$108,31,0)))</f>
        <v>0</v>
      </c>
      <c r="L3527" s="493">
        <f>IF($J3514="Nso",0,VLOOKUP($A3511,'Class-9'!$B$9:$EX$108,32,0))</f>
        <v>0</v>
      </c>
      <c r="M3527" s="496">
        <f t="shared" ref="M3527:M3531" si="362">K3527+L3527</f>
        <v>0</v>
      </c>
      <c r="N3527" s="493">
        <f t="shared" ref="N3527:N3531" si="363">G3527+J3527+M3527</f>
        <v>0</v>
      </c>
      <c r="O3527" s="495" t="str">
        <f>IF($J3514="TC",0,IF($J3514="Nso",0,VLOOKUP($A3511,'Class-9'!$B$9:$EX$108,38,0)))</f>
        <v/>
      </c>
    </row>
    <row r="3528" spans="1:15" ht="42.75" customHeight="1">
      <c r="A3528" s="1084"/>
      <c r="B3528" s="60" t="s">
        <v>79</v>
      </c>
      <c r="C3528" s="1143" t="str">
        <f>'Class-9'!$AN$3</f>
        <v>SANSKRIT</v>
      </c>
      <c r="D3528" s="1144"/>
      <c r="E3528" s="493">
        <f>IF($J3514="TC",0,IF($J3514="Nso",0,VLOOKUP($A3511,'Class-9'!$B$9:$EX$108,39,0)))</f>
        <v>0</v>
      </c>
      <c r="F3528" s="493">
        <f>IF($J3514="TC",0,IF($J3514="TC",0,IF($J3514="Nso",0,VLOOKUP($A3511,'Class-9'!$B$9:$EX$108,40,0))))</f>
        <v>0</v>
      </c>
      <c r="G3528" s="496">
        <f t="shared" si="360"/>
        <v>0</v>
      </c>
      <c r="H3528" s="497">
        <f>IF($J3514="TC",0,IF($J3514="Nso",0,VLOOKUP($A3511,'Class-9'!$B$9:$EX$108,42,0)))</f>
        <v>0</v>
      </c>
      <c r="I3528" s="493">
        <f>IF($J3514="TC",0,IF($J3514="Nso",0,VLOOKUP($A3511,'Class-9'!$B$9:$EX$108,43,0)))</f>
        <v>0</v>
      </c>
      <c r="J3528" s="496">
        <f t="shared" si="361"/>
        <v>0</v>
      </c>
      <c r="K3528" s="493">
        <f>IF($J3514="TC",0,IF($J3514="Nso",0,VLOOKUP($A3511,'Class-9'!$B$9:$EX$108,45,0)))</f>
        <v>0</v>
      </c>
      <c r="L3528" s="493">
        <f>IF($J3514="Nso",0,VLOOKUP($A3511,'Class-9'!$B$9:$EX$108,46,0))</f>
        <v>0</v>
      </c>
      <c r="M3528" s="496">
        <f t="shared" si="362"/>
        <v>0</v>
      </c>
      <c r="N3528" s="493">
        <f t="shared" si="363"/>
        <v>0</v>
      </c>
      <c r="O3528" s="495" t="str">
        <f>IF($J3514="TC",0,IF($J3514="Nso",0,VLOOKUP($A3511,'Class-9'!$B$9:$EX$108,52,0)))</f>
        <v/>
      </c>
    </row>
    <row r="3529" spans="1:15" ht="42.75" customHeight="1">
      <c r="A3529" s="1084"/>
      <c r="B3529" s="60" t="s">
        <v>79</v>
      </c>
      <c r="C3529" s="1143" t="str">
        <f>'Class-9'!$BB$3</f>
        <v>SCIENCE</v>
      </c>
      <c r="D3529" s="1144"/>
      <c r="E3529" s="493">
        <f>IF($J3514="TC",0,IF($J3514="Nso",0,VLOOKUP($A3511,'Class-9'!$B$9:$EX$108,53,0)))</f>
        <v>0</v>
      </c>
      <c r="F3529" s="493">
        <f>IF($J3514="TC",0,IF($J3514="Nso",0,VLOOKUP($A3511,'Class-9'!$B$9:$EX$108,54,0)))</f>
        <v>0</v>
      </c>
      <c r="G3529" s="496">
        <f t="shared" si="360"/>
        <v>0</v>
      </c>
      <c r="H3529" s="497">
        <f>IF($J3514="TC",0,IF($J3514="Nso",0,VLOOKUP($A3511,'Class-9'!$B$9:$EX$108,56,0)))</f>
        <v>0</v>
      </c>
      <c r="I3529" s="493">
        <f>IF($J3514="TC",0,IF($J3514="Nso",0,VLOOKUP($A3511,'Class-9'!$B$9:$EX$108,57,0)))</f>
        <v>0</v>
      </c>
      <c r="J3529" s="496">
        <f t="shared" si="361"/>
        <v>0</v>
      </c>
      <c r="K3529" s="493">
        <f>IF($J3514="TC",0,IF($J3514="Nso",0,VLOOKUP($A3511,'Class-9'!$B$9:$EX$108,59,0)))</f>
        <v>0</v>
      </c>
      <c r="L3529" s="493">
        <f>IF($J3514="Nso",0,VLOOKUP($A3511,'Class-9'!$B$9:$EX$108,60,0))</f>
        <v>0</v>
      </c>
      <c r="M3529" s="496">
        <f t="shared" si="362"/>
        <v>0</v>
      </c>
      <c r="N3529" s="493">
        <f t="shared" si="363"/>
        <v>0</v>
      </c>
      <c r="O3529" s="495" t="str">
        <f>IF($J3514="TC",0,IF($J3514="Nso",0,VLOOKUP($A3511,'Class-9'!$B$9:$EX$108,66,0)))</f>
        <v/>
      </c>
    </row>
    <row r="3530" spans="1:15" ht="42.75" customHeight="1">
      <c r="A3530" s="1084"/>
      <c r="B3530" s="60" t="s">
        <v>79</v>
      </c>
      <c r="C3530" s="1143" t="str">
        <f>'Class-9'!$BP$3</f>
        <v>MATHEMATICS</v>
      </c>
      <c r="D3530" s="1144"/>
      <c r="E3530" s="493">
        <f>IF($J3514="TC",0,IF($J3514="Nso",0,VLOOKUP($A3511,'Class-9'!$B$9:$EX$108,67,0)))</f>
        <v>0</v>
      </c>
      <c r="F3530" s="493">
        <f>IF($J3514="TC",0,IF($J3514="Nso",0,VLOOKUP($A3511,'Class-9'!$B$9:$EX$108,68,0)))</f>
        <v>0</v>
      </c>
      <c r="G3530" s="496">
        <f t="shared" si="360"/>
        <v>0</v>
      </c>
      <c r="H3530" s="497">
        <f>IF($J3514="TC",0,IF($J3514="Nso",0,VLOOKUP($A3511,'Class-9'!$B$9:$EX$108,70,0)))</f>
        <v>0</v>
      </c>
      <c r="I3530" s="493">
        <f>IF($J3514="TC",0,IF($J3514="Nso",0,VLOOKUP($A3511,'Class-9'!$B$9:$EX$108,71,0)))</f>
        <v>0</v>
      </c>
      <c r="J3530" s="496">
        <f t="shared" si="361"/>
        <v>0</v>
      </c>
      <c r="K3530" s="493">
        <f>IF($J3514="TC",0,IF($J3514="Nso",0,VLOOKUP($A3511,'Class-9'!$B$9:$EX$108,73,0)))</f>
        <v>0</v>
      </c>
      <c r="L3530" s="493">
        <f>IF($J3514="Nso",0,VLOOKUP($A3511,'Class-9'!$B$9:$EX$108,74,0))</f>
        <v>0</v>
      </c>
      <c r="M3530" s="496">
        <f t="shared" si="362"/>
        <v>0</v>
      </c>
      <c r="N3530" s="493">
        <f t="shared" si="363"/>
        <v>0</v>
      </c>
      <c r="O3530" s="495" t="str">
        <f>IF($J3514="TC",0,IF($J3514="Nso",0,VLOOKUP($A3511,'Class-9'!$B$9:$EX$108,80,0)))</f>
        <v/>
      </c>
    </row>
    <row r="3531" spans="1:15" ht="42.75" customHeight="1" thickBot="1">
      <c r="A3531" s="1084"/>
      <c r="B3531" s="60" t="s">
        <v>79</v>
      </c>
      <c r="C3531" s="1117" t="str">
        <f>'Class-9'!$CD$3</f>
        <v>SOCIAL SCIENCE</v>
      </c>
      <c r="D3531" s="1118"/>
      <c r="E3531" s="493">
        <f>IF($J3514="TC",0,IF($J3514="Nso",0,VLOOKUP($A3511,'Class-9'!$B$9:$EX$108,81,0)))</f>
        <v>0</v>
      </c>
      <c r="F3531" s="493">
        <f>IF($J3514="TC",0,IF($J3514="Nso",0,VLOOKUP($A3511,'Class-9'!$B$9:$EX$108,82,0)))</f>
        <v>0</v>
      </c>
      <c r="G3531" s="498">
        <f t="shared" si="360"/>
        <v>0</v>
      </c>
      <c r="H3531" s="499">
        <f>IF($J3514="TC",0,IF($J3514="Nso",0,VLOOKUP($A3511,'Class-9'!$B$9:$EX$108,84,0)))</f>
        <v>0</v>
      </c>
      <c r="I3531" s="493">
        <f>IF($J3514="TC",0,IF($J3514="Nso",0,VLOOKUP($A3511,'Class-9'!$B$9:$EX$108,85,0)))</f>
        <v>0</v>
      </c>
      <c r="J3531" s="498">
        <f t="shared" si="361"/>
        <v>0</v>
      </c>
      <c r="K3531" s="493">
        <f>IF($J3514="TC",0,IF($J3514="Nso",0,VLOOKUP($A3511,'Class-9'!$B$9:$EX$108,87,0)))</f>
        <v>0</v>
      </c>
      <c r="L3531" s="493">
        <f>IF($J3514="Nso",0,VLOOKUP($A3511,'Class-9'!$B$9:$EX$108,88,0))</f>
        <v>0</v>
      </c>
      <c r="M3531" s="498">
        <f t="shared" si="362"/>
        <v>0</v>
      </c>
      <c r="N3531" s="493">
        <f t="shared" si="363"/>
        <v>0</v>
      </c>
      <c r="O3531" s="495" t="str">
        <f>IF($J3514="TC",0,IF($J3514="Nso",0,VLOOKUP($A3511,'Class-9'!$B$9:$EX$108,94,0)))</f>
        <v/>
      </c>
    </row>
    <row r="3532" spans="1:15" ht="36" customHeight="1">
      <c r="A3532" s="1084"/>
      <c r="B3532" s="60" t="s">
        <v>79</v>
      </c>
      <c r="C3532" s="1119" t="s">
        <v>92</v>
      </c>
      <c r="D3532" s="1120"/>
      <c r="E3532" s="1121"/>
      <c r="F3532" s="1125" t="s">
        <v>93</v>
      </c>
      <c r="G3532" s="1126"/>
      <c r="H3532" s="1127" t="s">
        <v>94</v>
      </c>
      <c r="I3532" s="1128"/>
      <c r="J3532" s="1129" t="s">
        <v>47</v>
      </c>
      <c r="K3532" s="1130"/>
      <c r="L3532" s="350" t="s">
        <v>114</v>
      </c>
      <c r="M3532" s="1131" t="s">
        <v>45</v>
      </c>
      <c r="N3532" s="1132"/>
      <c r="O3532" s="61" t="s">
        <v>49</v>
      </c>
    </row>
    <row r="3533" spans="1:15" ht="36" customHeight="1" thickBot="1">
      <c r="A3533" s="1084"/>
      <c r="B3533" s="60" t="s">
        <v>79</v>
      </c>
      <c r="C3533" s="1122"/>
      <c r="D3533" s="1123"/>
      <c r="E3533" s="1124"/>
      <c r="F3533" s="1133">
        <f>IF($J3514="TC",0,IF($J3514="Nso",0,VLOOKUP($A3511,'Class-9'!$B$9:$EX$108,146,0)))</f>
        <v>0</v>
      </c>
      <c r="G3533" s="1134"/>
      <c r="H3533" s="1133">
        <f>IF($J3514="TC",0,IF($J3514="Nso",0,VLOOKUP($A3511,'Class-9'!$B$9:$EX$108,147,0)))</f>
        <v>0</v>
      </c>
      <c r="I3533" s="1134"/>
      <c r="J3533" s="1135">
        <f>IF($J3514="TC",0,IF($J3514="Nso",0,VLOOKUP($A3511,'Class-9'!$B$9:$EX$108,148,0)))</f>
        <v>0</v>
      </c>
      <c r="K3533" s="1136"/>
      <c r="L3533" s="349" t="str">
        <f>IF($J3514="TC",0,IF($J3514="Nso",0,VLOOKUP($A3511,'Class-9'!$B$9:$EX$108,149,0)))</f>
        <v/>
      </c>
      <c r="M3533" s="1137" t="str">
        <f>IF($J3514="TC","TC",IF($J3514="Nso","NSO",VLOOKUP($A3511,'Class-9'!$B$9:$EX$108,150,0)))</f>
        <v/>
      </c>
      <c r="N3533" s="1138"/>
      <c r="O3533" s="123" t="str">
        <f>IF($J3514="Nso",0,VLOOKUP($A3511,'Class-9'!$B$9:$EX$108,152,0))</f>
        <v/>
      </c>
    </row>
    <row r="3534" spans="1:15" ht="36" customHeight="1">
      <c r="A3534" s="1084"/>
      <c r="B3534" s="60" t="s">
        <v>79</v>
      </c>
      <c r="C3534" s="1186" t="s">
        <v>65</v>
      </c>
      <c r="D3534" s="1187"/>
      <c r="E3534" s="1187"/>
      <c r="F3534" s="1187"/>
      <c r="G3534" s="1187"/>
      <c r="H3534" s="1188"/>
      <c r="I3534" s="1189" t="s">
        <v>66</v>
      </c>
      <c r="J3534" s="1190"/>
      <c r="K3534" s="1190"/>
      <c r="L3534" s="124">
        <f>VLOOKUP($A3511,'Class-9'!$B$9:$EX$108,143,0)</f>
        <v>0</v>
      </c>
      <c r="M3534" s="1191" t="s">
        <v>126</v>
      </c>
      <c r="N3534" s="1192"/>
      <c r="O3534" s="1193"/>
    </row>
    <row r="3535" spans="1:15" ht="36" customHeight="1" thickBot="1">
      <c r="A3535" s="1084"/>
      <c r="B3535" s="60" t="s">
        <v>79</v>
      </c>
      <c r="C3535" s="1194" t="s">
        <v>60</v>
      </c>
      <c r="D3535" s="1195"/>
      <c r="E3535" s="1195"/>
      <c r="F3535" s="1196" t="s">
        <v>197</v>
      </c>
      <c r="G3535" s="1196"/>
      <c r="H3535" s="351" t="s">
        <v>53</v>
      </c>
      <c r="I3535" s="1197" t="s">
        <v>67</v>
      </c>
      <c r="J3535" s="1198"/>
      <c r="K3535" s="1198"/>
      <c r="L3535" s="174">
        <f>VLOOKUP($A3511,'Class-9'!$B$9:$EX$108,144,0)</f>
        <v>0</v>
      </c>
      <c r="M3535" s="1199" t="str">
        <f>IF($J3514="TC",0,IF($J3514="Nso",0,VLOOKUP($A3511,'Class-9'!$B$9:$EX$108,145,0)))</f>
        <v/>
      </c>
      <c r="N3535" s="1200"/>
      <c r="O3535" s="1201"/>
    </row>
    <row r="3536" spans="1:15" ht="36" customHeight="1">
      <c r="A3536" s="1084"/>
      <c r="B3536" s="60" t="s">
        <v>79</v>
      </c>
      <c r="C3536" s="1194"/>
      <c r="D3536" s="1195"/>
      <c r="E3536" s="1195"/>
      <c r="F3536" s="1196"/>
      <c r="G3536" s="1196"/>
      <c r="H3536" s="490" t="s">
        <v>203</v>
      </c>
      <c r="I3536" s="1202" t="s">
        <v>68</v>
      </c>
      <c r="J3536" s="1203"/>
      <c r="K3536" s="1203"/>
      <c r="L3536" s="1204">
        <f>IF($J3514="TC","Transferred",IF($J3514="Nso","NameSeparated",VLOOKUP($A3511,'Class-9'!$B$9:$EX$108,153,0)))</f>
        <v>0</v>
      </c>
      <c r="M3536" s="1204"/>
      <c r="N3536" s="1204"/>
      <c r="O3536" s="1205"/>
    </row>
    <row r="3537" spans="1:15" s="489" customFormat="1" ht="28.5" customHeight="1">
      <c r="A3537" s="1084"/>
      <c r="B3537" s="488" t="s">
        <v>79</v>
      </c>
      <c r="C3537" s="1242" t="str">
        <f>'Class-9'!$CR$3</f>
        <v>Foundation Of Information Tech.</v>
      </c>
      <c r="D3537" s="1243"/>
      <c r="E3537" s="1244"/>
      <c r="F3537" s="1245" t="str">
        <f>IF($J3514="TC",0,IF($J3514="Nso",0,VLOOKUP($A3511,'Class-9'!$B$9:$GA$108,170,0)))</f>
        <v>0/200</v>
      </c>
      <c r="G3537" s="1245"/>
      <c r="H3537" s="491">
        <f>IF($J3514="TC",0,IF($J3514="Nso",0,VLOOKUP($A3511,'Class-9'!$B$9:$GA$108,106,0)))</f>
        <v>0</v>
      </c>
      <c r="I3537" s="1170" t="s">
        <v>81</v>
      </c>
      <c r="J3537" s="1171"/>
      <c r="K3537" s="1171"/>
      <c r="L3537" s="1172">
        <f>'Class-9'!$T$2</f>
        <v>44676</v>
      </c>
      <c r="M3537" s="1173"/>
      <c r="N3537" s="1173"/>
      <c r="O3537" s="1174"/>
    </row>
    <row r="3538" spans="1:15" s="489" customFormat="1" ht="28.5" customHeight="1">
      <c r="A3538" s="1084"/>
      <c r="B3538" s="488" t="s">
        <v>79</v>
      </c>
      <c r="C3538" s="1175" t="str">
        <f>'Class-9'!$DD$3</f>
        <v>Health &amp; Phy. Edu.</v>
      </c>
      <c r="D3538" s="1169"/>
      <c r="E3538" s="1169"/>
      <c r="F3538" s="1263" t="str">
        <f>IF($J3514="TC",0,IF($J3514="Nso",0,VLOOKUP($A3511,'Class-9'!$B$9:$GA$108,174,0)))</f>
        <v>0/200</v>
      </c>
      <c r="G3538" s="1264"/>
      <c r="H3538" s="491">
        <f>IF($J3514="TC",0,IF($J3514="Nso",0,VLOOKUP($A3511,'Class-9'!$B$9:$GA$108,118,0)))</f>
        <v>0</v>
      </c>
      <c r="I3538" s="1178"/>
      <c r="J3538" s="1179"/>
      <c r="K3538" s="1179"/>
      <c r="L3538" s="1179"/>
      <c r="M3538" s="1179"/>
      <c r="N3538" s="1179"/>
      <c r="O3538" s="1180"/>
    </row>
    <row r="3539" spans="1:15" s="489" customFormat="1" ht="28.5" customHeight="1">
      <c r="A3539" s="1084"/>
      <c r="B3539" s="488" t="s">
        <v>79</v>
      </c>
      <c r="C3539" s="1184" t="str">
        <f>'Class-9'!$DP$3</f>
        <v>S.U.P.W.</v>
      </c>
      <c r="D3539" s="1185"/>
      <c r="E3539" s="1185"/>
      <c r="F3539" s="1263" t="str">
        <f>IF($J3514="TC",0,IF($J3514="Nso",0,VLOOKUP($A3511,'Class-9'!$B$9:$GA$108,178,0)))</f>
        <v>0/100</v>
      </c>
      <c r="G3539" s="1264"/>
      <c r="H3539" s="491">
        <f>IF($J3514="TC",0,IF($J3514="Nso",0,VLOOKUP($A3511,'Class-9'!$B$9:$GA$108,124,0)))</f>
        <v>0</v>
      </c>
      <c r="I3539" s="1181"/>
      <c r="J3539" s="1182"/>
      <c r="K3539" s="1182"/>
      <c r="L3539" s="1182"/>
      <c r="M3539" s="1182"/>
      <c r="N3539" s="1182"/>
      <c r="O3539" s="1183"/>
    </row>
    <row r="3540" spans="1:15" s="489" customFormat="1" ht="28.5" customHeight="1">
      <c r="A3540" s="1084"/>
      <c r="B3540" s="488"/>
      <c r="C3540" s="1184" t="str">
        <f>'Class-9'!$DV$3</f>
        <v>ART EDUCATION</v>
      </c>
      <c r="D3540" s="1185"/>
      <c r="E3540" s="1185"/>
      <c r="F3540" s="1263" t="str">
        <f>IF($J3513="TC",0,IF($J3513="Nso",0,VLOOKUP($A3511,'Class-9'!$B$9:$GA$108,182,0)))</f>
        <v>0/100</v>
      </c>
      <c r="G3540" s="1264"/>
      <c r="H3540" s="491">
        <f>IF($J3513="TC",0,IF($J3513="Nso",0,VLOOKUP($A3511,'Class-9'!$B$9:$GA$108,130,0)))</f>
        <v>0</v>
      </c>
      <c r="I3540" s="1237" t="s">
        <v>95</v>
      </c>
      <c r="J3540" s="1221"/>
      <c r="K3540" s="1221"/>
      <c r="L3540" s="1221"/>
      <c r="M3540" s="1221"/>
      <c r="N3540" s="1221"/>
      <c r="O3540" s="1222"/>
    </row>
    <row r="3541" spans="1:15" s="489" customFormat="1" ht="28.5" customHeight="1" thickBot="1">
      <c r="A3541" s="1084"/>
      <c r="B3541" s="488" t="s">
        <v>79</v>
      </c>
      <c r="C3541" s="1238" t="str">
        <f>'Class-9'!$EB$3</f>
        <v>H &amp; C RAJ</v>
      </c>
      <c r="D3541" s="1239"/>
      <c r="E3541" s="1239"/>
      <c r="F3541" s="1251" t="str">
        <f>IF($J3514="TC",0,IF($J3514="Nso",0,VLOOKUP($A3511,'Class-9'!$B$9:$GZ$108,186,0)))</f>
        <v>0/200</v>
      </c>
      <c r="G3541" s="1252"/>
      <c r="H3541" s="492">
        <f>IF($J3514="TC",0,IF($J3514="Nso",0,VLOOKUP($A3511,'Class-9'!$B$9:$GAZ$108,142,0)))</f>
        <v>0</v>
      </c>
      <c r="I3541" s="1237" t="s">
        <v>74</v>
      </c>
      <c r="J3541" s="1221"/>
      <c r="K3541" s="1221"/>
      <c r="L3541" s="1221"/>
      <c r="M3541" s="1221"/>
      <c r="N3541" s="1221"/>
      <c r="O3541" s="1222"/>
    </row>
    <row r="3542" spans="1:15" ht="28.5" customHeight="1">
      <c r="A3542" s="1084"/>
      <c r="B3542" s="49" t="s">
        <v>79</v>
      </c>
      <c r="C3542" s="1209" t="s">
        <v>205</v>
      </c>
      <c r="D3542" s="1210"/>
      <c r="E3542" s="1211"/>
      <c r="F3542" s="1253" t="s">
        <v>206</v>
      </c>
      <c r="G3542" s="1254"/>
      <c r="H3542" s="500" t="s">
        <v>34</v>
      </c>
      <c r="I3542" s="1220" t="s">
        <v>75</v>
      </c>
      <c r="J3542" s="1221"/>
      <c r="K3542" s="1221"/>
      <c r="L3542" s="1221"/>
      <c r="M3542" s="1221"/>
      <c r="N3542" s="1221"/>
      <c r="O3542" s="1222"/>
    </row>
    <row r="3543" spans="1:15" ht="28.5" customHeight="1">
      <c r="A3543" s="1084"/>
      <c r="B3543" s="49" t="s">
        <v>79</v>
      </c>
      <c r="C3543" s="1212"/>
      <c r="D3543" s="1213"/>
      <c r="E3543" s="1214"/>
      <c r="F3543" s="1246" t="s">
        <v>207</v>
      </c>
      <c r="G3543" s="1247"/>
      <c r="H3543" s="501" t="s">
        <v>204</v>
      </c>
      <c r="I3543" s="1225" t="s">
        <v>76</v>
      </c>
      <c r="J3543" s="1226"/>
      <c r="K3543" s="1226"/>
      <c r="L3543" s="1226"/>
      <c r="M3543" s="1226"/>
      <c r="N3543" s="1226"/>
      <c r="O3543" s="1227"/>
    </row>
    <row r="3544" spans="1:15" ht="28.5" customHeight="1">
      <c r="A3544" s="1084"/>
      <c r="B3544" s="49" t="s">
        <v>79</v>
      </c>
      <c r="C3544" s="1212"/>
      <c r="D3544" s="1213"/>
      <c r="E3544" s="1214"/>
      <c r="F3544" s="1246" t="s">
        <v>211</v>
      </c>
      <c r="G3544" s="1247"/>
      <c r="H3544" s="501" t="s">
        <v>69</v>
      </c>
      <c r="I3544" s="1228"/>
      <c r="J3544" s="1229"/>
      <c r="K3544" s="1229"/>
      <c r="L3544" s="1229"/>
      <c r="M3544" s="1229"/>
      <c r="N3544" s="1229"/>
      <c r="O3544" s="1230"/>
    </row>
    <row r="3545" spans="1:15" ht="28.5" customHeight="1">
      <c r="A3545" s="1084"/>
      <c r="B3545" s="49" t="s">
        <v>79</v>
      </c>
      <c r="C3545" s="1212"/>
      <c r="D3545" s="1213"/>
      <c r="E3545" s="1214"/>
      <c r="F3545" s="1246" t="s">
        <v>212</v>
      </c>
      <c r="G3545" s="1247"/>
      <c r="H3545" s="501" t="s">
        <v>70</v>
      </c>
      <c r="I3545" s="1228"/>
      <c r="J3545" s="1229"/>
      <c r="K3545" s="1229"/>
      <c r="L3545" s="1229"/>
      <c r="M3545" s="1229"/>
      <c r="N3545" s="1229"/>
      <c r="O3545" s="1230"/>
    </row>
    <row r="3546" spans="1:15" ht="28.5" customHeight="1">
      <c r="A3546" s="1084"/>
      <c r="B3546" s="49" t="s">
        <v>79</v>
      </c>
      <c r="C3546" s="1212"/>
      <c r="D3546" s="1213"/>
      <c r="E3546" s="1214"/>
      <c r="F3546" s="1246" t="s">
        <v>125</v>
      </c>
      <c r="G3546" s="1247"/>
      <c r="H3546" s="501" t="s">
        <v>72</v>
      </c>
      <c r="I3546" s="1231" t="s">
        <v>96</v>
      </c>
      <c r="J3546" s="1232"/>
      <c r="K3546" s="1232"/>
      <c r="L3546" s="1232"/>
      <c r="M3546" s="1232"/>
      <c r="N3546" s="1232"/>
      <c r="O3546" s="1233"/>
    </row>
    <row r="3547" spans="1:15" ht="28.5" customHeight="1" thickBot="1">
      <c r="A3547" s="1084"/>
      <c r="B3547" s="62" t="s">
        <v>79</v>
      </c>
      <c r="C3547" s="1215"/>
      <c r="D3547" s="1216"/>
      <c r="E3547" s="1217"/>
      <c r="F3547" s="1248" t="s">
        <v>208</v>
      </c>
      <c r="G3547" s="1249"/>
      <c r="H3547" s="502" t="s">
        <v>71</v>
      </c>
      <c r="I3547" s="1234"/>
      <c r="J3547" s="1235"/>
      <c r="K3547" s="1235"/>
      <c r="L3547" s="1235"/>
      <c r="M3547" s="1235"/>
      <c r="N3547" s="1235"/>
      <c r="O3547" s="1236"/>
    </row>
    <row r="3548" spans="1:15" ht="117.75" customHeight="1" thickTop="1">
      <c r="A3548" s="1250"/>
      <c r="B3548" s="1250"/>
      <c r="C3548" s="1250"/>
      <c r="D3548" s="1250"/>
      <c r="E3548" s="1250"/>
      <c r="F3548" s="1250"/>
      <c r="G3548" s="1250"/>
      <c r="H3548" s="1250"/>
      <c r="I3548" s="1250"/>
      <c r="J3548" s="1250"/>
      <c r="K3548" s="1250"/>
      <c r="L3548" s="1250"/>
      <c r="M3548" s="1250"/>
      <c r="N3548" s="1250"/>
      <c r="O3548" s="1250"/>
    </row>
    <row r="3549" spans="1:15">
      <c r="B3549" s="505"/>
      <c r="C3549" s="506"/>
      <c r="D3549" s="506"/>
      <c r="E3549" s="506"/>
      <c r="F3549" s="506"/>
      <c r="G3549" s="506"/>
      <c r="H3549" s="506"/>
      <c r="I3549" s="506"/>
      <c r="J3549" s="506"/>
      <c r="K3549" s="506"/>
      <c r="L3549" s="506"/>
      <c r="M3549" s="506"/>
      <c r="N3549" s="506"/>
      <c r="O3549" s="506"/>
    </row>
    <row r="3550" spans="1:15" ht="24.75" customHeight="1" thickBot="1">
      <c r="A3550" s="504">
        <f>A3511+1</f>
        <v>92</v>
      </c>
      <c r="B3550" s="1083" t="s">
        <v>56</v>
      </c>
      <c r="C3550" s="1083"/>
      <c r="D3550" s="1083"/>
      <c r="E3550" s="1083"/>
      <c r="F3550" s="1083"/>
      <c r="G3550" s="1083"/>
      <c r="H3550" s="1083"/>
      <c r="I3550" s="1083"/>
      <c r="J3550" s="1083"/>
      <c r="K3550" s="1083"/>
      <c r="L3550" s="1083"/>
      <c r="M3550" s="1083"/>
      <c r="N3550" s="1083"/>
      <c r="O3550" s="1083"/>
    </row>
    <row r="3551" spans="1:15" ht="68.25" customHeight="1" thickTop="1">
      <c r="A3551" s="1084"/>
      <c r="B3551" s="1085"/>
      <c r="C3551" s="1086"/>
      <c r="D3551" s="1089" t="str">
        <f>Master!$E$8</f>
        <v>Govt. Sr. Secondary School Raimalwada</v>
      </c>
      <c r="E3551" s="1090"/>
      <c r="F3551" s="1090"/>
      <c r="G3551" s="1090"/>
      <c r="H3551" s="1090"/>
      <c r="I3551" s="1090"/>
      <c r="J3551" s="1090"/>
      <c r="K3551" s="1090"/>
      <c r="L3551" s="1090"/>
      <c r="M3551" s="1090"/>
      <c r="N3551" s="1090"/>
      <c r="O3551" s="1091"/>
    </row>
    <row r="3552" spans="1:15" ht="36" customHeight="1" thickBot="1">
      <c r="A3552" s="1084"/>
      <c r="B3552" s="1087"/>
      <c r="C3552" s="1088"/>
      <c r="D3552" s="1092" t="str">
        <f>Master!$E$11</f>
        <v>P.S.-Bapini (Jodhpur)</v>
      </c>
      <c r="E3552" s="1093"/>
      <c r="F3552" s="1093"/>
      <c r="G3552" s="1093"/>
      <c r="H3552" s="1093"/>
      <c r="I3552" s="1093"/>
      <c r="J3552" s="1093"/>
      <c r="K3552" s="1093"/>
      <c r="L3552" s="1093"/>
      <c r="M3552" s="1093"/>
      <c r="N3552" s="1093"/>
      <c r="O3552" s="1094"/>
    </row>
    <row r="3553" spans="1:16" ht="36" customHeight="1">
      <c r="A3553" s="1084"/>
      <c r="B3553" s="352"/>
      <c r="C3553" s="1095" t="s">
        <v>188</v>
      </c>
      <c r="D3553" s="1096"/>
      <c r="E3553" s="1096"/>
      <c r="F3553" s="1096"/>
      <c r="G3553" s="1097"/>
      <c r="H3553" s="1104" t="s">
        <v>161</v>
      </c>
      <c r="I3553" s="1104"/>
      <c r="J3553" s="1107">
        <f>VLOOKUP($A3550,'Class-9'!$B$9:$K$108,6)</f>
        <v>0</v>
      </c>
      <c r="K3553" s="1108"/>
      <c r="L3553" s="1113" t="s">
        <v>77</v>
      </c>
      <c r="M3553" s="1114"/>
      <c r="N3553" s="1115" t="str">
        <f>Master!$E$14</f>
        <v>08151106901</v>
      </c>
      <c r="O3553" s="1116"/>
    </row>
    <row r="3554" spans="1:16" ht="36" customHeight="1">
      <c r="A3554" s="1084"/>
      <c r="B3554" s="47"/>
      <c r="C3554" s="1098"/>
      <c r="D3554" s="1099"/>
      <c r="E3554" s="1099"/>
      <c r="F3554" s="1099"/>
      <c r="G3554" s="1100"/>
      <c r="H3554" s="1105"/>
      <c r="I3554" s="1105"/>
      <c r="J3554" s="1109"/>
      <c r="K3554" s="1110"/>
      <c r="L3554" s="1071" t="s">
        <v>73</v>
      </c>
      <c r="M3554" s="1072"/>
      <c r="N3554" s="1072"/>
      <c r="O3554" s="1073"/>
      <c r="P3554" s="165" t="s">
        <v>196</v>
      </c>
    </row>
    <row r="3555" spans="1:16" ht="36" customHeight="1" thickBot="1">
      <c r="A3555" s="1084"/>
      <c r="B3555" s="47"/>
      <c r="C3555" s="1101"/>
      <c r="D3555" s="1102"/>
      <c r="E3555" s="1102"/>
      <c r="F3555" s="1102"/>
      <c r="G3555" s="1103"/>
      <c r="H3555" s="1106"/>
      <c r="I3555" s="1106"/>
      <c r="J3555" s="1111"/>
      <c r="K3555" s="1112"/>
      <c r="L3555" s="1074" t="s">
        <v>57</v>
      </c>
      <c r="M3555" s="1075"/>
      <c r="N3555" s="1076" t="str">
        <f>Master!$E$6</f>
        <v>2021-22</v>
      </c>
      <c r="O3555" s="1077"/>
    </row>
    <row r="3556" spans="1:16" ht="42.75" customHeight="1">
      <c r="A3556" s="1084"/>
      <c r="B3556" s="49" t="s">
        <v>79</v>
      </c>
      <c r="C3556" s="1255" t="s">
        <v>22</v>
      </c>
      <c r="D3556" s="1256"/>
      <c r="E3556" s="1256"/>
      <c r="F3556" s="1257"/>
      <c r="G3556" s="485" t="s">
        <v>186</v>
      </c>
      <c r="H3556" s="1258">
        <f>VLOOKUP($A3550,'Class-9'!$B$9:$EX$108,4,0)</f>
        <v>0</v>
      </c>
      <c r="I3556" s="1258"/>
      <c r="J3556" s="1258"/>
      <c r="K3556" s="1258"/>
      <c r="L3556" s="1258"/>
      <c r="M3556" s="1258"/>
      <c r="N3556" s="1258"/>
      <c r="O3556" s="1259"/>
    </row>
    <row r="3557" spans="1:16" ht="42.75" customHeight="1">
      <c r="A3557" s="1084"/>
      <c r="B3557" s="49" t="s">
        <v>79</v>
      </c>
      <c r="C3557" s="1260" t="s">
        <v>24</v>
      </c>
      <c r="D3557" s="1261"/>
      <c r="E3557" s="1261"/>
      <c r="F3557" s="1262"/>
      <c r="G3557" s="486" t="s">
        <v>186</v>
      </c>
      <c r="H3557" s="1265">
        <f>VLOOKUP($A3550,'Class-9'!$B$9:$EX$108,7,0)</f>
        <v>0</v>
      </c>
      <c r="I3557" s="1265"/>
      <c r="J3557" s="1265"/>
      <c r="K3557" s="1265"/>
      <c r="L3557" s="1265"/>
      <c r="M3557" s="1265"/>
      <c r="N3557" s="1265"/>
      <c r="O3557" s="1266"/>
    </row>
    <row r="3558" spans="1:16" ht="42.75" customHeight="1">
      <c r="A3558" s="1084"/>
      <c r="B3558" s="49" t="s">
        <v>79</v>
      </c>
      <c r="C3558" s="1260" t="s">
        <v>25</v>
      </c>
      <c r="D3558" s="1261"/>
      <c r="E3558" s="1261"/>
      <c r="F3558" s="1262"/>
      <c r="G3558" s="486" t="s">
        <v>186</v>
      </c>
      <c r="H3558" s="1265">
        <f>VLOOKUP($A3550,'Class-9'!$B$9:$EX$108,8,0)</f>
        <v>0</v>
      </c>
      <c r="I3558" s="1265"/>
      <c r="J3558" s="1265"/>
      <c r="K3558" s="1265"/>
      <c r="L3558" s="1265"/>
      <c r="M3558" s="1265"/>
      <c r="N3558" s="1265"/>
      <c r="O3558" s="1266"/>
    </row>
    <row r="3559" spans="1:16" ht="42.75" customHeight="1">
      <c r="A3559" s="1084"/>
      <c r="B3559" s="49" t="s">
        <v>79</v>
      </c>
      <c r="C3559" s="1260" t="s">
        <v>58</v>
      </c>
      <c r="D3559" s="1261"/>
      <c r="E3559" s="1261"/>
      <c r="F3559" s="1262"/>
      <c r="G3559" s="486" t="s">
        <v>186</v>
      </c>
      <c r="H3559" s="1265">
        <f>VLOOKUP($A3550,'Class-9'!$B$9:$EX$108,9,0)</f>
        <v>0</v>
      </c>
      <c r="I3559" s="1265"/>
      <c r="J3559" s="1265"/>
      <c r="K3559" s="1265"/>
      <c r="L3559" s="1265"/>
      <c r="M3559" s="1265"/>
      <c r="N3559" s="1265"/>
      <c r="O3559" s="1266"/>
    </row>
    <row r="3560" spans="1:16" ht="42.75" customHeight="1">
      <c r="A3560" s="1084"/>
      <c r="B3560" s="49" t="s">
        <v>79</v>
      </c>
      <c r="C3560" s="1260" t="s">
        <v>59</v>
      </c>
      <c r="D3560" s="1261"/>
      <c r="E3560" s="1261"/>
      <c r="F3560" s="1262"/>
      <c r="G3560" s="486" t="s">
        <v>186</v>
      </c>
      <c r="H3560" s="1281" t="str">
        <f>CONCATENATE('Class-9'!$G$4,'Class-9'!$J$4)</f>
        <v>9(A)</v>
      </c>
      <c r="I3560" s="1265"/>
      <c r="J3560" s="1265"/>
      <c r="K3560" s="1265"/>
      <c r="L3560" s="1265"/>
      <c r="M3560" s="1265"/>
      <c r="N3560" s="1265"/>
      <c r="O3560" s="1266"/>
    </row>
    <row r="3561" spans="1:16" ht="42.75" customHeight="1" thickBot="1">
      <c r="A3561" s="1084"/>
      <c r="B3561" s="49" t="s">
        <v>79</v>
      </c>
      <c r="C3561" s="1282" t="s">
        <v>27</v>
      </c>
      <c r="D3561" s="1283"/>
      <c r="E3561" s="1283"/>
      <c r="F3561" s="1284"/>
      <c r="G3561" s="487" t="s">
        <v>186</v>
      </c>
      <c r="H3561" s="1285">
        <f>VLOOKUP($A3550,'Class-9'!$B$9:$EX$108,10,0)</f>
        <v>0</v>
      </c>
      <c r="I3561" s="1285"/>
      <c r="J3561" s="1285"/>
      <c r="K3561" s="1285"/>
      <c r="L3561" s="1285"/>
      <c r="M3561" s="1285"/>
      <c r="N3561" s="1285"/>
      <c r="O3561" s="1286"/>
    </row>
    <row r="3562" spans="1:16" ht="42.75" customHeight="1">
      <c r="A3562" s="1084"/>
      <c r="B3562" s="60" t="s">
        <v>79</v>
      </c>
      <c r="C3562" s="1287" t="s">
        <v>60</v>
      </c>
      <c r="D3562" s="1288"/>
      <c r="E3562" s="1267" t="s">
        <v>83</v>
      </c>
      <c r="F3562" s="1267" t="s">
        <v>84</v>
      </c>
      <c r="G3562" s="1274" t="s">
        <v>33</v>
      </c>
      <c r="H3562" s="1276" t="s">
        <v>61</v>
      </c>
      <c r="I3562" s="1276"/>
      <c r="J3562" s="1277"/>
      <c r="K3562" s="1278" t="s">
        <v>100</v>
      </c>
      <c r="L3562" s="1279"/>
      <c r="M3562" s="1280"/>
      <c r="N3562" s="1267" t="s">
        <v>91</v>
      </c>
      <c r="O3562" s="1269" t="s">
        <v>209</v>
      </c>
    </row>
    <row r="3563" spans="1:16" ht="42.75" customHeight="1">
      <c r="A3563" s="1084"/>
      <c r="B3563" s="60"/>
      <c r="C3563" s="1289"/>
      <c r="D3563" s="1290"/>
      <c r="E3563" s="1268"/>
      <c r="F3563" s="1268"/>
      <c r="G3563" s="1275"/>
      <c r="H3563" s="479" t="s">
        <v>32</v>
      </c>
      <c r="I3563" s="480" t="s">
        <v>199</v>
      </c>
      <c r="J3563" s="481" t="s">
        <v>33</v>
      </c>
      <c r="K3563" s="479" t="s">
        <v>32</v>
      </c>
      <c r="L3563" s="480" t="s">
        <v>199</v>
      </c>
      <c r="M3563" s="481" t="s">
        <v>33</v>
      </c>
      <c r="N3563" s="1268"/>
      <c r="O3563" s="1270"/>
    </row>
    <row r="3564" spans="1:16" ht="42.75" customHeight="1" thickBot="1">
      <c r="A3564" s="1084"/>
      <c r="B3564" s="60" t="s">
        <v>79</v>
      </c>
      <c r="C3564" s="1272" t="s">
        <v>62</v>
      </c>
      <c r="D3564" s="1273"/>
      <c r="E3564" s="346">
        <f>'Class-9'!$L$7</f>
        <v>20</v>
      </c>
      <c r="F3564" s="346">
        <f>'Class-9'!$M$7</f>
        <v>20</v>
      </c>
      <c r="G3564" s="348">
        <f>SUM(E3564:F3564)</f>
        <v>40</v>
      </c>
      <c r="H3564" s="346">
        <f>'Class-9'!$O$7</f>
        <v>48</v>
      </c>
      <c r="I3564" s="346">
        <f>'Class-9'!$P$7</f>
        <v>12</v>
      </c>
      <c r="J3564" s="348">
        <f>SUM(H3564:I3564)</f>
        <v>60</v>
      </c>
      <c r="K3564" s="346">
        <f>'Class-9'!$R$7</f>
        <v>80</v>
      </c>
      <c r="L3564" s="346">
        <f>'Class-9'!$S$7</f>
        <v>20</v>
      </c>
      <c r="M3564" s="348">
        <f>SUM(K3564:L3564)</f>
        <v>100</v>
      </c>
      <c r="N3564" s="191">
        <f>SUM(G3564,J3564,M3564)</f>
        <v>200</v>
      </c>
      <c r="O3564" s="1271"/>
    </row>
    <row r="3565" spans="1:16" ht="42.75" customHeight="1">
      <c r="A3565" s="1084"/>
      <c r="B3565" s="60" t="s">
        <v>79</v>
      </c>
      <c r="C3565" s="1141" t="str">
        <f>'Class-9'!$L$3</f>
        <v>HINDI</v>
      </c>
      <c r="D3565" s="1142"/>
      <c r="E3565" s="493">
        <f>IF($J3553="TC",0,IF($J3553="Nso",0,VLOOKUP($A3550,'Class-9'!$B$9:$EX$108,11,0)))</f>
        <v>0</v>
      </c>
      <c r="F3565" s="493">
        <f>IF($J3553="TC",0,IF($J3553="Nso",0,VLOOKUP($A3550,'Class-9'!$B$9:$EX$108,12,0)))</f>
        <v>0</v>
      </c>
      <c r="G3565" s="494">
        <f>E3565+F3565</f>
        <v>0</v>
      </c>
      <c r="H3565" s="493">
        <f>IF($J3553="TC",0,IF($J3553="Nso",0,VLOOKUP($A3550,'Class-9'!$B$9:$EX$108,14,0)))</f>
        <v>0</v>
      </c>
      <c r="I3565" s="493">
        <f>IF($J3553="TC",0,IF($J3553="Nso",0,VLOOKUP($A3550,'Class-9'!$B$9:$EX$108,15,0)))</f>
        <v>0</v>
      </c>
      <c r="J3565" s="494">
        <f>H3565+I3565</f>
        <v>0</v>
      </c>
      <c r="K3565" s="493">
        <f>IF($J3553="TC",0,IF($J3553="Nso",0,VLOOKUP($A3550,'Class-9'!$B$9:$EX$108,17,0)))</f>
        <v>0</v>
      </c>
      <c r="L3565" s="493">
        <f>IF($J3553="Nso",0,VLOOKUP($A3550,'Class-9'!$B$9:$EX$108,18,0))</f>
        <v>0</v>
      </c>
      <c r="M3565" s="494">
        <f>K3565+L3565</f>
        <v>0</v>
      </c>
      <c r="N3565" s="493">
        <f>G3565+J3565+M3565</f>
        <v>0</v>
      </c>
      <c r="O3565" s="495" t="str">
        <f>IF($J3553="TC",0,IF($J3553="Nso",0,VLOOKUP($A3550,'Class-9'!$B$9:$EX$108,24,0)))</f>
        <v/>
      </c>
    </row>
    <row r="3566" spans="1:16" ht="42.75" customHeight="1">
      <c r="A3566" s="1084"/>
      <c r="B3566" s="60" t="s">
        <v>79</v>
      </c>
      <c r="C3566" s="1143" t="str">
        <f>'Class-9'!$Z$3</f>
        <v>ENGLISH</v>
      </c>
      <c r="D3566" s="1144"/>
      <c r="E3566" s="493">
        <f>IF($J3553="TC",0,IF($J3553="Nso",0,VLOOKUP($A3550,'Class-9'!$B$9:$EX$108,25,0)))</f>
        <v>0</v>
      </c>
      <c r="F3566" s="493">
        <f>IF($J3553="TC",0,IF($J3553="Nso",0,VLOOKUP($A3550,'Class-9'!$B$9:$EX$108,26,0)))</f>
        <v>0</v>
      </c>
      <c r="G3566" s="496">
        <f t="shared" ref="G3566:G3570" si="364">E3566+F3566</f>
        <v>0</v>
      </c>
      <c r="H3566" s="497">
        <f>IF($J3553="TC",0,IF($J3553="Nso",0,VLOOKUP($A3550,'Class-9'!$B$9:$EX$108,28,0)))</f>
        <v>0</v>
      </c>
      <c r="I3566" s="493">
        <f>IF($J3553="TC",0,IF($J3553="Nso",0,VLOOKUP($A3550,'Class-9'!$B$9:$EX$108,29,0)))</f>
        <v>0</v>
      </c>
      <c r="J3566" s="496">
        <f t="shared" ref="J3566:J3570" si="365">H3566+I3566</f>
        <v>0</v>
      </c>
      <c r="K3566" s="493">
        <f>IF($J3553="TC",0,IF($J3553="Nso",0,VLOOKUP($A3550,'Class-9'!$B$9:$EX$108,31,0)))</f>
        <v>0</v>
      </c>
      <c r="L3566" s="493">
        <f>IF($J3553="Nso",0,VLOOKUP($A3550,'Class-9'!$B$9:$EX$108,32,0))</f>
        <v>0</v>
      </c>
      <c r="M3566" s="496">
        <f t="shared" ref="M3566:M3570" si="366">K3566+L3566</f>
        <v>0</v>
      </c>
      <c r="N3566" s="493">
        <f t="shared" ref="N3566:N3570" si="367">G3566+J3566+M3566</f>
        <v>0</v>
      </c>
      <c r="O3566" s="495" t="str">
        <f>IF($J3553="TC",0,IF($J3553="Nso",0,VLOOKUP($A3550,'Class-9'!$B$9:$EX$108,38,0)))</f>
        <v/>
      </c>
    </row>
    <row r="3567" spans="1:16" ht="42.75" customHeight="1">
      <c r="A3567" s="1084"/>
      <c r="B3567" s="60" t="s">
        <v>79</v>
      </c>
      <c r="C3567" s="1143" t="str">
        <f>'Class-9'!$AN$3</f>
        <v>SANSKRIT</v>
      </c>
      <c r="D3567" s="1144"/>
      <c r="E3567" s="493">
        <f>IF($J3553="TC",0,IF($J3553="Nso",0,VLOOKUP($A3550,'Class-9'!$B$9:$EX$108,39,0)))</f>
        <v>0</v>
      </c>
      <c r="F3567" s="493">
        <f>IF($J3553="TC",0,IF($J3553="TC",0,IF($J3553="Nso",0,VLOOKUP($A3550,'Class-9'!$B$9:$EX$108,40,0))))</f>
        <v>0</v>
      </c>
      <c r="G3567" s="496">
        <f t="shared" si="364"/>
        <v>0</v>
      </c>
      <c r="H3567" s="497">
        <f>IF($J3553="TC",0,IF($J3553="Nso",0,VLOOKUP($A3550,'Class-9'!$B$9:$EX$108,42,0)))</f>
        <v>0</v>
      </c>
      <c r="I3567" s="493">
        <f>IF($J3553="TC",0,IF($J3553="Nso",0,VLOOKUP($A3550,'Class-9'!$B$9:$EX$108,43,0)))</f>
        <v>0</v>
      </c>
      <c r="J3567" s="496">
        <f t="shared" si="365"/>
        <v>0</v>
      </c>
      <c r="K3567" s="493">
        <f>IF($J3553="TC",0,IF($J3553="Nso",0,VLOOKUP($A3550,'Class-9'!$B$9:$EX$108,45,0)))</f>
        <v>0</v>
      </c>
      <c r="L3567" s="493">
        <f>IF($J3553="Nso",0,VLOOKUP($A3550,'Class-9'!$B$9:$EX$108,46,0))</f>
        <v>0</v>
      </c>
      <c r="M3567" s="496">
        <f t="shared" si="366"/>
        <v>0</v>
      </c>
      <c r="N3567" s="493">
        <f t="shared" si="367"/>
        <v>0</v>
      </c>
      <c r="O3567" s="495" t="str">
        <f>IF($J3553="TC",0,IF($J3553="Nso",0,VLOOKUP($A3550,'Class-9'!$B$9:$EX$108,52,0)))</f>
        <v/>
      </c>
    </row>
    <row r="3568" spans="1:16" ht="42.75" customHeight="1">
      <c r="A3568" s="1084"/>
      <c r="B3568" s="60" t="s">
        <v>79</v>
      </c>
      <c r="C3568" s="1143" t="str">
        <f>'Class-9'!$BB$3</f>
        <v>SCIENCE</v>
      </c>
      <c r="D3568" s="1144"/>
      <c r="E3568" s="493">
        <f>IF($J3553="TC",0,IF($J3553="Nso",0,VLOOKUP($A3550,'Class-9'!$B$9:$EX$108,53,0)))</f>
        <v>0</v>
      </c>
      <c r="F3568" s="493">
        <f>IF($J3553="TC",0,IF($J3553="Nso",0,VLOOKUP($A3550,'Class-9'!$B$9:$EX$108,54,0)))</f>
        <v>0</v>
      </c>
      <c r="G3568" s="496">
        <f t="shared" si="364"/>
        <v>0</v>
      </c>
      <c r="H3568" s="497">
        <f>IF($J3553="TC",0,IF($J3553="Nso",0,VLOOKUP($A3550,'Class-9'!$B$9:$EX$108,56,0)))</f>
        <v>0</v>
      </c>
      <c r="I3568" s="493">
        <f>IF($J3553="TC",0,IF($J3553="Nso",0,VLOOKUP($A3550,'Class-9'!$B$9:$EX$108,57,0)))</f>
        <v>0</v>
      </c>
      <c r="J3568" s="496">
        <f t="shared" si="365"/>
        <v>0</v>
      </c>
      <c r="K3568" s="493">
        <f>IF($J3553="TC",0,IF($J3553="Nso",0,VLOOKUP($A3550,'Class-9'!$B$9:$EX$108,59,0)))</f>
        <v>0</v>
      </c>
      <c r="L3568" s="493">
        <f>IF($J3553="Nso",0,VLOOKUP($A3550,'Class-9'!$B$9:$EX$108,60,0))</f>
        <v>0</v>
      </c>
      <c r="M3568" s="496">
        <f t="shared" si="366"/>
        <v>0</v>
      </c>
      <c r="N3568" s="493">
        <f t="shared" si="367"/>
        <v>0</v>
      </c>
      <c r="O3568" s="495" t="str">
        <f>IF($J3553="TC",0,IF($J3553="Nso",0,VLOOKUP($A3550,'Class-9'!$B$9:$EX$108,66,0)))</f>
        <v/>
      </c>
    </row>
    <row r="3569" spans="1:15" ht="42.75" customHeight="1">
      <c r="A3569" s="1084"/>
      <c r="B3569" s="60" t="s">
        <v>79</v>
      </c>
      <c r="C3569" s="1143" t="str">
        <f>'Class-9'!$BP$3</f>
        <v>MATHEMATICS</v>
      </c>
      <c r="D3569" s="1144"/>
      <c r="E3569" s="493">
        <f>IF($J3553="TC",0,IF($J3553="Nso",0,VLOOKUP($A3550,'Class-9'!$B$9:$EX$108,67,0)))</f>
        <v>0</v>
      </c>
      <c r="F3569" s="493">
        <f>IF($J3553="TC",0,IF($J3553="Nso",0,VLOOKUP($A3550,'Class-9'!$B$9:$EX$108,68,0)))</f>
        <v>0</v>
      </c>
      <c r="G3569" s="496">
        <f t="shared" si="364"/>
        <v>0</v>
      </c>
      <c r="H3569" s="497">
        <f>IF($J3553="TC",0,IF($J3553="Nso",0,VLOOKUP($A3550,'Class-9'!$B$9:$EX$108,70,0)))</f>
        <v>0</v>
      </c>
      <c r="I3569" s="493">
        <f>IF($J3553="TC",0,IF($J3553="Nso",0,VLOOKUP($A3550,'Class-9'!$B$9:$EX$108,71,0)))</f>
        <v>0</v>
      </c>
      <c r="J3569" s="496">
        <f t="shared" si="365"/>
        <v>0</v>
      </c>
      <c r="K3569" s="493">
        <f>IF($J3553="TC",0,IF($J3553="Nso",0,VLOOKUP($A3550,'Class-9'!$B$9:$EX$108,73,0)))</f>
        <v>0</v>
      </c>
      <c r="L3569" s="493">
        <f>IF($J3553="Nso",0,VLOOKUP($A3550,'Class-9'!$B$9:$EX$108,74,0))</f>
        <v>0</v>
      </c>
      <c r="M3569" s="496">
        <f t="shared" si="366"/>
        <v>0</v>
      </c>
      <c r="N3569" s="493">
        <f t="shared" si="367"/>
        <v>0</v>
      </c>
      <c r="O3569" s="495" t="str">
        <f>IF($J3553="TC",0,IF($J3553="Nso",0,VLOOKUP($A3550,'Class-9'!$B$9:$EX$108,80,0)))</f>
        <v/>
      </c>
    </row>
    <row r="3570" spans="1:15" ht="42.75" customHeight="1" thickBot="1">
      <c r="A3570" s="1084"/>
      <c r="B3570" s="60" t="s">
        <v>79</v>
      </c>
      <c r="C3570" s="1117" t="str">
        <f>'Class-9'!$CD$3</f>
        <v>SOCIAL SCIENCE</v>
      </c>
      <c r="D3570" s="1118"/>
      <c r="E3570" s="493">
        <f>IF($J3553="TC",0,IF($J3553="Nso",0,VLOOKUP($A3550,'Class-9'!$B$9:$EX$108,81,0)))</f>
        <v>0</v>
      </c>
      <c r="F3570" s="493">
        <f>IF($J3553="TC",0,IF($J3553="Nso",0,VLOOKUP($A3550,'Class-9'!$B$9:$EX$108,82,0)))</f>
        <v>0</v>
      </c>
      <c r="G3570" s="498">
        <f t="shared" si="364"/>
        <v>0</v>
      </c>
      <c r="H3570" s="499">
        <f>IF($J3553="TC",0,IF($J3553="Nso",0,VLOOKUP($A3550,'Class-9'!$B$9:$EX$108,84,0)))</f>
        <v>0</v>
      </c>
      <c r="I3570" s="493">
        <f>IF($J3553="TC",0,IF($J3553="Nso",0,VLOOKUP($A3550,'Class-9'!$B$9:$EX$108,85,0)))</f>
        <v>0</v>
      </c>
      <c r="J3570" s="498">
        <f t="shared" si="365"/>
        <v>0</v>
      </c>
      <c r="K3570" s="493">
        <f>IF($J3553="TC",0,IF($J3553="Nso",0,VLOOKUP($A3550,'Class-9'!$B$9:$EX$108,87,0)))</f>
        <v>0</v>
      </c>
      <c r="L3570" s="493">
        <f>IF($J3553="Nso",0,VLOOKUP($A3550,'Class-9'!$B$9:$EX$108,88,0))</f>
        <v>0</v>
      </c>
      <c r="M3570" s="498">
        <f t="shared" si="366"/>
        <v>0</v>
      </c>
      <c r="N3570" s="493">
        <f t="shared" si="367"/>
        <v>0</v>
      </c>
      <c r="O3570" s="495" t="str">
        <f>IF($J3553="TC",0,IF($J3553="Nso",0,VLOOKUP($A3550,'Class-9'!$B$9:$EX$108,94,0)))</f>
        <v/>
      </c>
    </row>
    <row r="3571" spans="1:15" ht="36" customHeight="1">
      <c r="A3571" s="1084"/>
      <c r="B3571" s="60" t="s">
        <v>79</v>
      </c>
      <c r="C3571" s="1119" t="s">
        <v>92</v>
      </c>
      <c r="D3571" s="1120"/>
      <c r="E3571" s="1121"/>
      <c r="F3571" s="1125" t="s">
        <v>93</v>
      </c>
      <c r="G3571" s="1126"/>
      <c r="H3571" s="1127" t="s">
        <v>94</v>
      </c>
      <c r="I3571" s="1128"/>
      <c r="J3571" s="1129" t="s">
        <v>47</v>
      </c>
      <c r="K3571" s="1130"/>
      <c r="L3571" s="350" t="s">
        <v>114</v>
      </c>
      <c r="M3571" s="1131" t="s">
        <v>45</v>
      </c>
      <c r="N3571" s="1132"/>
      <c r="O3571" s="61" t="s">
        <v>49</v>
      </c>
    </row>
    <row r="3572" spans="1:15" ht="36" customHeight="1" thickBot="1">
      <c r="A3572" s="1084"/>
      <c r="B3572" s="60" t="s">
        <v>79</v>
      </c>
      <c r="C3572" s="1122"/>
      <c r="D3572" s="1123"/>
      <c r="E3572" s="1124"/>
      <c r="F3572" s="1133">
        <f>IF($J3553="TC",0,IF($J3553="Nso",0,VLOOKUP($A3550,'Class-9'!$B$9:$EX$108,146,0)))</f>
        <v>0</v>
      </c>
      <c r="G3572" s="1134"/>
      <c r="H3572" s="1133">
        <f>IF($J3553="TC",0,IF($J3553="Nso",0,VLOOKUP($A3550,'Class-9'!$B$9:$EX$108,147,0)))</f>
        <v>0</v>
      </c>
      <c r="I3572" s="1134"/>
      <c r="J3572" s="1135">
        <f>IF($J3553="TC",0,IF($J3553="Nso",0,VLOOKUP($A3550,'Class-9'!$B$9:$EX$108,148,0)))</f>
        <v>0</v>
      </c>
      <c r="K3572" s="1136"/>
      <c r="L3572" s="349" t="str">
        <f>IF($J3553="TC",0,IF($J3553="Nso",0,VLOOKUP($A3550,'Class-9'!$B$9:$EX$108,149,0)))</f>
        <v/>
      </c>
      <c r="M3572" s="1137" t="str">
        <f>IF($J3553="TC","TC",IF($J3553="Nso","NSO",VLOOKUP($A3550,'Class-9'!$B$9:$EX$108,150,0)))</f>
        <v/>
      </c>
      <c r="N3572" s="1138"/>
      <c r="O3572" s="123" t="str">
        <f>IF($J3553="Nso",0,VLOOKUP($A3550,'Class-9'!$B$9:$EX$108,152,0))</f>
        <v/>
      </c>
    </row>
    <row r="3573" spans="1:15" ht="36" customHeight="1">
      <c r="A3573" s="1084"/>
      <c r="B3573" s="60" t="s">
        <v>79</v>
      </c>
      <c r="C3573" s="1186" t="s">
        <v>65</v>
      </c>
      <c r="D3573" s="1187"/>
      <c r="E3573" s="1187"/>
      <c r="F3573" s="1187"/>
      <c r="G3573" s="1187"/>
      <c r="H3573" s="1188"/>
      <c r="I3573" s="1189" t="s">
        <v>66</v>
      </c>
      <c r="J3573" s="1190"/>
      <c r="K3573" s="1190"/>
      <c r="L3573" s="124">
        <f>VLOOKUP($A3550,'Class-9'!$B$9:$EX$108,143,0)</f>
        <v>0</v>
      </c>
      <c r="M3573" s="1191" t="s">
        <v>126</v>
      </c>
      <c r="N3573" s="1192"/>
      <c r="O3573" s="1193"/>
    </row>
    <row r="3574" spans="1:15" ht="36" customHeight="1" thickBot="1">
      <c r="A3574" s="1084"/>
      <c r="B3574" s="60" t="s">
        <v>79</v>
      </c>
      <c r="C3574" s="1194" t="s">
        <v>60</v>
      </c>
      <c r="D3574" s="1195"/>
      <c r="E3574" s="1195"/>
      <c r="F3574" s="1196" t="s">
        <v>197</v>
      </c>
      <c r="G3574" s="1196"/>
      <c r="H3574" s="351" t="s">
        <v>53</v>
      </c>
      <c r="I3574" s="1197" t="s">
        <v>67</v>
      </c>
      <c r="J3574" s="1198"/>
      <c r="K3574" s="1198"/>
      <c r="L3574" s="174">
        <f>VLOOKUP($A3550,'Class-9'!$B$9:$EX$108,144,0)</f>
        <v>0</v>
      </c>
      <c r="M3574" s="1199" t="str">
        <f>IF($J3553="TC",0,IF($J3553="Nso",0,VLOOKUP($A3550,'Class-9'!$B$9:$EX$108,145,0)))</f>
        <v/>
      </c>
      <c r="N3574" s="1200"/>
      <c r="O3574" s="1201"/>
    </row>
    <row r="3575" spans="1:15" ht="36" customHeight="1">
      <c r="A3575" s="1084"/>
      <c r="B3575" s="60" t="s">
        <v>79</v>
      </c>
      <c r="C3575" s="1194"/>
      <c r="D3575" s="1195"/>
      <c r="E3575" s="1195"/>
      <c r="F3575" s="1196"/>
      <c r="G3575" s="1196"/>
      <c r="H3575" s="490" t="s">
        <v>203</v>
      </c>
      <c r="I3575" s="1202" t="s">
        <v>68</v>
      </c>
      <c r="J3575" s="1203"/>
      <c r="K3575" s="1203"/>
      <c r="L3575" s="1204">
        <f>IF($J3553="TC","Transferred",IF($J3553="Nso","NameSeparated",VLOOKUP($A3550,'Class-9'!$B$9:$EX$108,153,0)))</f>
        <v>0</v>
      </c>
      <c r="M3575" s="1204"/>
      <c r="N3575" s="1204"/>
      <c r="O3575" s="1205"/>
    </row>
    <row r="3576" spans="1:15" s="489" customFormat="1" ht="28.5" customHeight="1">
      <c r="A3576" s="1084"/>
      <c r="B3576" s="488" t="s">
        <v>79</v>
      </c>
      <c r="C3576" s="1242" t="str">
        <f>'Class-9'!$CR$3</f>
        <v>Foundation Of Information Tech.</v>
      </c>
      <c r="D3576" s="1243"/>
      <c r="E3576" s="1244"/>
      <c r="F3576" s="1245" t="str">
        <f>IF($J3553="TC",0,IF($J3553="Nso",0,VLOOKUP($A3550,'Class-9'!$B$9:$GA$108,170,0)))</f>
        <v>0/200</v>
      </c>
      <c r="G3576" s="1245"/>
      <c r="H3576" s="491">
        <f>IF($J3553="TC",0,IF($J3553="Nso",0,VLOOKUP($A3550,'Class-9'!$B$9:$GA$108,106,0)))</f>
        <v>0</v>
      </c>
      <c r="I3576" s="1170" t="s">
        <v>81</v>
      </c>
      <c r="J3576" s="1171"/>
      <c r="K3576" s="1171"/>
      <c r="L3576" s="1172">
        <f>'Class-9'!$T$2</f>
        <v>44676</v>
      </c>
      <c r="M3576" s="1173"/>
      <c r="N3576" s="1173"/>
      <c r="O3576" s="1174"/>
    </row>
    <row r="3577" spans="1:15" s="489" customFormat="1" ht="28.5" customHeight="1">
      <c r="A3577" s="1084"/>
      <c r="B3577" s="488" t="s">
        <v>79</v>
      </c>
      <c r="C3577" s="1175" t="str">
        <f>'Class-9'!$DD$3</f>
        <v>Health &amp; Phy. Edu.</v>
      </c>
      <c r="D3577" s="1169"/>
      <c r="E3577" s="1169"/>
      <c r="F3577" s="1263" t="str">
        <f>IF($J3553="TC",0,IF($J3553="Nso",0,VLOOKUP($A3550,'Class-9'!$B$9:$GA$108,174,0)))</f>
        <v>0/200</v>
      </c>
      <c r="G3577" s="1264"/>
      <c r="H3577" s="491">
        <f>IF($J3553="TC",0,IF($J3553="Nso",0,VLOOKUP($A3550,'Class-9'!$B$9:$GA$108,118,0)))</f>
        <v>0</v>
      </c>
      <c r="I3577" s="1178"/>
      <c r="J3577" s="1179"/>
      <c r="K3577" s="1179"/>
      <c r="L3577" s="1179"/>
      <c r="M3577" s="1179"/>
      <c r="N3577" s="1179"/>
      <c r="O3577" s="1180"/>
    </row>
    <row r="3578" spans="1:15" s="489" customFormat="1" ht="28.5" customHeight="1">
      <c r="A3578" s="1084"/>
      <c r="B3578" s="488" t="s">
        <v>79</v>
      </c>
      <c r="C3578" s="1184" t="str">
        <f>'Class-9'!$DP$3</f>
        <v>S.U.P.W.</v>
      </c>
      <c r="D3578" s="1185"/>
      <c r="E3578" s="1185"/>
      <c r="F3578" s="1263" t="str">
        <f>IF($J3553="TC",0,IF($J3553="Nso",0,VLOOKUP($A3550,'Class-9'!$B$9:$GA$108,178,0)))</f>
        <v>0/100</v>
      </c>
      <c r="G3578" s="1264"/>
      <c r="H3578" s="491">
        <f>IF($J3553="TC",0,IF($J3553="Nso",0,VLOOKUP($A3550,'Class-9'!$B$9:$GA$108,124,0)))</f>
        <v>0</v>
      </c>
      <c r="I3578" s="1181"/>
      <c r="J3578" s="1182"/>
      <c r="K3578" s="1182"/>
      <c r="L3578" s="1182"/>
      <c r="M3578" s="1182"/>
      <c r="N3578" s="1182"/>
      <c r="O3578" s="1183"/>
    </row>
    <row r="3579" spans="1:15" s="489" customFormat="1" ht="28.5" customHeight="1">
      <c r="A3579" s="1084"/>
      <c r="B3579" s="488"/>
      <c r="C3579" s="1184" t="str">
        <f>'Class-9'!$DV$3</f>
        <v>ART EDUCATION</v>
      </c>
      <c r="D3579" s="1185"/>
      <c r="E3579" s="1185"/>
      <c r="F3579" s="1263" t="str">
        <f>IF($J3552="TC",0,IF($J3552="Nso",0,VLOOKUP($A3550,'Class-9'!$B$9:$GA$108,182,0)))</f>
        <v>0/100</v>
      </c>
      <c r="G3579" s="1264"/>
      <c r="H3579" s="491">
        <f>IF($J3552="TC",0,IF($J3552="Nso",0,VLOOKUP($A3550,'Class-9'!$B$9:$GA$108,130,0)))</f>
        <v>0</v>
      </c>
      <c r="I3579" s="1237" t="s">
        <v>95</v>
      </c>
      <c r="J3579" s="1221"/>
      <c r="K3579" s="1221"/>
      <c r="L3579" s="1221"/>
      <c r="M3579" s="1221"/>
      <c r="N3579" s="1221"/>
      <c r="O3579" s="1222"/>
    </row>
    <row r="3580" spans="1:15" s="489" customFormat="1" ht="28.5" customHeight="1" thickBot="1">
      <c r="A3580" s="1084"/>
      <c r="B3580" s="488" t="s">
        <v>79</v>
      </c>
      <c r="C3580" s="1238" t="str">
        <f>'Class-9'!$EB$3</f>
        <v>H &amp; C RAJ</v>
      </c>
      <c r="D3580" s="1239"/>
      <c r="E3580" s="1239"/>
      <c r="F3580" s="1251" t="str">
        <f>IF($J3553="TC",0,IF($J3553="Nso",0,VLOOKUP($A3550,'Class-9'!$B$9:$GZ$108,186,0)))</f>
        <v>0/200</v>
      </c>
      <c r="G3580" s="1252"/>
      <c r="H3580" s="492">
        <f>IF($J3553="TC",0,IF($J3553="Nso",0,VLOOKUP($A3550,'Class-9'!$B$9:$GAZ$108,142,0)))</f>
        <v>0</v>
      </c>
      <c r="I3580" s="1237" t="s">
        <v>74</v>
      </c>
      <c r="J3580" s="1221"/>
      <c r="K3580" s="1221"/>
      <c r="L3580" s="1221"/>
      <c r="M3580" s="1221"/>
      <c r="N3580" s="1221"/>
      <c r="O3580" s="1222"/>
    </row>
    <row r="3581" spans="1:15" ht="28.5" customHeight="1">
      <c r="A3581" s="1084"/>
      <c r="B3581" s="49" t="s">
        <v>79</v>
      </c>
      <c r="C3581" s="1209" t="s">
        <v>205</v>
      </c>
      <c r="D3581" s="1210"/>
      <c r="E3581" s="1211"/>
      <c r="F3581" s="1253" t="s">
        <v>206</v>
      </c>
      <c r="G3581" s="1254"/>
      <c r="H3581" s="500" t="s">
        <v>34</v>
      </c>
      <c r="I3581" s="1220" t="s">
        <v>75</v>
      </c>
      <c r="J3581" s="1221"/>
      <c r="K3581" s="1221"/>
      <c r="L3581" s="1221"/>
      <c r="M3581" s="1221"/>
      <c r="N3581" s="1221"/>
      <c r="O3581" s="1222"/>
    </row>
    <row r="3582" spans="1:15" ht="28.5" customHeight="1">
      <c r="A3582" s="1084"/>
      <c r="B3582" s="49" t="s">
        <v>79</v>
      </c>
      <c r="C3582" s="1212"/>
      <c r="D3582" s="1213"/>
      <c r="E3582" s="1214"/>
      <c r="F3582" s="1246" t="s">
        <v>207</v>
      </c>
      <c r="G3582" s="1247"/>
      <c r="H3582" s="501" t="s">
        <v>204</v>
      </c>
      <c r="I3582" s="1225" t="s">
        <v>76</v>
      </c>
      <c r="J3582" s="1226"/>
      <c r="K3582" s="1226"/>
      <c r="L3582" s="1226"/>
      <c r="M3582" s="1226"/>
      <c r="N3582" s="1226"/>
      <c r="O3582" s="1227"/>
    </row>
    <row r="3583" spans="1:15" ht="28.5" customHeight="1">
      <c r="A3583" s="1084"/>
      <c r="B3583" s="49" t="s">
        <v>79</v>
      </c>
      <c r="C3583" s="1212"/>
      <c r="D3583" s="1213"/>
      <c r="E3583" s="1214"/>
      <c r="F3583" s="1246" t="s">
        <v>211</v>
      </c>
      <c r="G3583" s="1247"/>
      <c r="H3583" s="501" t="s">
        <v>69</v>
      </c>
      <c r="I3583" s="1228"/>
      <c r="J3583" s="1229"/>
      <c r="K3583" s="1229"/>
      <c r="L3583" s="1229"/>
      <c r="M3583" s="1229"/>
      <c r="N3583" s="1229"/>
      <c r="O3583" s="1230"/>
    </row>
    <row r="3584" spans="1:15" ht="28.5" customHeight="1">
      <c r="A3584" s="1084"/>
      <c r="B3584" s="49" t="s">
        <v>79</v>
      </c>
      <c r="C3584" s="1212"/>
      <c r="D3584" s="1213"/>
      <c r="E3584" s="1214"/>
      <c r="F3584" s="1246" t="s">
        <v>212</v>
      </c>
      <c r="G3584" s="1247"/>
      <c r="H3584" s="501" t="s">
        <v>70</v>
      </c>
      <c r="I3584" s="1228"/>
      <c r="J3584" s="1229"/>
      <c r="K3584" s="1229"/>
      <c r="L3584" s="1229"/>
      <c r="M3584" s="1229"/>
      <c r="N3584" s="1229"/>
      <c r="O3584" s="1230"/>
    </row>
    <row r="3585" spans="1:16" ht="28.5" customHeight="1">
      <c r="A3585" s="1084"/>
      <c r="B3585" s="49" t="s">
        <v>79</v>
      </c>
      <c r="C3585" s="1212"/>
      <c r="D3585" s="1213"/>
      <c r="E3585" s="1214"/>
      <c r="F3585" s="1246" t="s">
        <v>125</v>
      </c>
      <c r="G3585" s="1247"/>
      <c r="H3585" s="501" t="s">
        <v>72</v>
      </c>
      <c r="I3585" s="1231" t="s">
        <v>96</v>
      </c>
      <c r="J3585" s="1232"/>
      <c r="K3585" s="1232"/>
      <c r="L3585" s="1232"/>
      <c r="M3585" s="1232"/>
      <c r="N3585" s="1232"/>
      <c r="O3585" s="1233"/>
    </row>
    <row r="3586" spans="1:16" ht="28.5" customHeight="1" thickBot="1">
      <c r="A3586" s="1084"/>
      <c r="B3586" s="62" t="s">
        <v>79</v>
      </c>
      <c r="C3586" s="1215"/>
      <c r="D3586" s="1216"/>
      <c r="E3586" s="1217"/>
      <c r="F3586" s="1248" t="s">
        <v>208</v>
      </c>
      <c r="G3586" s="1249"/>
      <c r="H3586" s="502" t="s">
        <v>71</v>
      </c>
      <c r="I3586" s="1234"/>
      <c r="J3586" s="1235"/>
      <c r="K3586" s="1235"/>
      <c r="L3586" s="1235"/>
      <c r="M3586" s="1235"/>
      <c r="N3586" s="1235"/>
      <c r="O3586" s="1236"/>
    </row>
    <row r="3587" spans="1:16" ht="117.75" customHeight="1" thickTop="1">
      <c r="A3587" s="1250"/>
      <c r="B3587" s="1250"/>
      <c r="C3587" s="1250"/>
      <c r="D3587" s="1250"/>
      <c r="E3587" s="1250"/>
      <c r="F3587" s="1250"/>
      <c r="G3587" s="1250"/>
      <c r="H3587" s="1250"/>
      <c r="I3587" s="1250"/>
      <c r="J3587" s="1250"/>
      <c r="K3587" s="1250"/>
      <c r="L3587" s="1250"/>
      <c r="M3587" s="1250"/>
      <c r="N3587" s="1250"/>
      <c r="O3587" s="1250"/>
    </row>
    <row r="3588" spans="1:16">
      <c r="B3588" s="505"/>
      <c r="C3588" s="506"/>
      <c r="D3588" s="506"/>
      <c r="E3588" s="506"/>
      <c r="F3588" s="506"/>
      <c r="G3588" s="506"/>
      <c r="H3588" s="506"/>
      <c r="I3588" s="506"/>
      <c r="J3588" s="506"/>
      <c r="K3588" s="506"/>
      <c r="L3588" s="506"/>
      <c r="M3588" s="506"/>
      <c r="N3588" s="506"/>
      <c r="O3588" s="506"/>
    </row>
    <row r="3589" spans="1:16" ht="24.75" customHeight="1" thickBot="1">
      <c r="A3589" s="504">
        <f>A3550+1</f>
        <v>93</v>
      </c>
      <c r="B3589" s="1083" t="s">
        <v>56</v>
      </c>
      <c r="C3589" s="1083"/>
      <c r="D3589" s="1083"/>
      <c r="E3589" s="1083"/>
      <c r="F3589" s="1083"/>
      <c r="G3589" s="1083"/>
      <c r="H3589" s="1083"/>
      <c r="I3589" s="1083"/>
      <c r="J3589" s="1083"/>
      <c r="K3589" s="1083"/>
      <c r="L3589" s="1083"/>
      <c r="M3589" s="1083"/>
      <c r="N3589" s="1083"/>
      <c r="O3589" s="1083"/>
    </row>
    <row r="3590" spans="1:16" ht="68.25" customHeight="1" thickTop="1">
      <c r="A3590" s="1084"/>
      <c r="B3590" s="1085"/>
      <c r="C3590" s="1086"/>
      <c r="D3590" s="1089" t="str">
        <f>Master!$E$8</f>
        <v>Govt. Sr. Secondary School Raimalwada</v>
      </c>
      <c r="E3590" s="1090"/>
      <c r="F3590" s="1090"/>
      <c r="G3590" s="1090"/>
      <c r="H3590" s="1090"/>
      <c r="I3590" s="1090"/>
      <c r="J3590" s="1090"/>
      <c r="K3590" s="1090"/>
      <c r="L3590" s="1090"/>
      <c r="M3590" s="1090"/>
      <c r="N3590" s="1090"/>
      <c r="O3590" s="1091"/>
    </row>
    <row r="3591" spans="1:16" ht="36" customHeight="1" thickBot="1">
      <c r="A3591" s="1084"/>
      <c r="B3591" s="1087"/>
      <c r="C3591" s="1088"/>
      <c r="D3591" s="1092" t="str">
        <f>Master!$E$11</f>
        <v>P.S.-Bapini (Jodhpur)</v>
      </c>
      <c r="E3591" s="1093"/>
      <c r="F3591" s="1093"/>
      <c r="G3591" s="1093"/>
      <c r="H3591" s="1093"/>
      <c r="I3591" s="1093"/>
      <c r="J3591" s="1093"/>
      <c r="K3591" s="1093"/>
      <c r="L3591" s="1093"/>
      <c r="M3591" s="1093"/>
      <c r="N3591" s="1093"/>
      <c r="O3591" s="1094"/>
    </row>
    <row r="3592" spans="1:16" ht="36" customHeight="1">
      <c r="A3592" s="1084"/>
      <c r="B3592" s="352"/>
      <c r="C3592" s="1095" t="s">
        <v>188</v>
      </c>
      <c r="D3592" s="1096"/>
      <c r="E3592" s="1096"/>
      <c r="F3592" s="1096"/>
      <c r="G3592" s="1097"/>
      <c r="H3592" s="1104" t="s">
        <v>161</v>
      </c>
      <c r="I3592" s="1104"/>
      <c r="J3592" s="1107">
        <f>VLOOKUP($A3589,'Class-9'!$B$9:$K$108,6)</f>
        <v>0</v>
      </c>
      <c r="K3592" s="1108"/>
      <c r="L3592" s="1113" t="s">
        <v>77</v>
      </c>
      <c r="M3592" s="1114"/>
      <c r="N3592" s="1115" t="str">
        <f>Master!$E$14</f>
        <v>08151106901</v>
      </c>
      <c r="O3592" s="1116"/>
    </row>
    <row r="3593" spans="1:16" ht="36" customHeight="1">
      <c r="A3593" s="1084"/>
      <c r="B3593" s="47"/>
      <c r="C3593" s="1098"/>
      <c r="D3593" s="1099"/>
      <c r="E3593" s="1099"/>
      <c r="F3593" s="1099"/>
      <c r="G3593" s="1100"/>
      <c r="H3593" s="1105"/>
      <c r="I3593" s="1105"/>
      <c r="J3593" s="1109"/>
      <c r="K3593" s="1110"/>
      <c r="L3593" s="1071" t="s">
        <v>73</v>
      </c>
      <c r="M3593" s="1072"/>
      <c r="N3593" s="1072"/>
      <c r="O3593" s="1073"/>
      <c r="P3593" s="165" t="s">
        <v>196</v>
      </c>
    </row>
    <row r="3594" spans="1:16" ht="36" customHeight="1" thickBot="1">
      <c r="A3594" s="1084"/>
      <c r="B3594" s="47"/>
      <c r="C3594" s="1101"/>
      <c r="D3594" s="1102"/>
      <c r="E3594" s="1102"/>
      <c r="F3594" s="1102"/>
      <c r="G3594" s="1103"/>
      <c r="H3594" s="1106"/>
      <c r="I3594" s="1106"/>
      <c r="J3594" s="1111"/>
      <c r="K3594" s="1112"/>
      <c r="L3594" s="1074" t="s">
        <v>57</v>
      </c>
      <c r="M3594" s="1075"/>
      <c r="N3594" s="1076" t="str">
        <f>Master!$E$6</f>
        <v>2021-22</v>
      </c>
      <c r="O3594" s="1077"/>
    </row>
    <row r="3595" spans="1:16" ht="42.75" customHeight="1">
      <c r="A3595" s="1084"/>
      <c r="B3595" s="49" t="s">
        <v>79</v>
      </c>
      <c r="C3595" s="1255" t="s">
        <v>22</v>
      </c>
      <c r="D3595" s="1256"/>
      <c r="E3595" s="1256"/>
      <c r="F3595" s="1257"/>
      <c r="G3595" s="485" t="s">
        <v>186</v>
      </c>
      <c r="H3595" s="1258">
        <f>VLOOKUP($A3589,'Class-9'!$B$9:$EX$108,4,0)</f>
        <v>0</v>
      </c>
      <c r="I3595" s="1258"/>
      <c r="J3595" s="1258"/>
      <c r="K3595" s="1258"/>
      <c r="L3595" s="1258"/>
      <c r="M3595" s="1258"/>
      <c r="N3595" s="1258"/>
      <c r="O3595" s="1259"/>
    </row>
    <row r="3596" spans="1:16" ht="42.75" customHeight="1">
      <c r="A3596" s="1084"/>
      <c r="B3596" s="49" t="s">
        <v>79</v>
      </c>
      <c r="C3596" s="1260" t="s">
        <v>24</v>
      </c>
      <c r="D3596" s="1261"/>
      <c r="E3596" s="1261"/>
      <c r="F3596" s="1262"/>
      <c r="G3596" s="486" t="s">
        <v>186</v>
      </c>
      <c r="H3596" s="1265">
        <f>VLOOKUP($A3589,'Class-9'!$B$9:$EX$108,7,0)</f>
        <v>0</v>
      </c>
      <c r="I3596" s="1265"/>
      <c r="J3596" s="1265"/>
      <c r="K3596" s="1265"/>
      <c r="L3596" s="1265"/>
      <c r="M3596" s="1265"/>
      <c r="N3596" s="1265"/>
      <c r="O3596" s="1266"/>
    </row>
    <row r="3597" spans="1:16" ht="42.75" customHeight="1">
      <c r="A3597" s="1084"/>
      <c r="B3597" s="49" t="s">
        <v>79</v>
      </c>
      <c r="C3597" s="1260" t="s">
        <v>25</v>
      </c>
      <c r="D3597" s="1261"/>
      <c r="E3597" s="1261"/>
      <c r="F3597" s="1262"/>
      <c r="G3597" s="486" t="s">
        <v>186</v>
      </c>
      <c r="H3597" s="1265">
        <f>VLOOKUP($A3589,'Class-9'!$B$9:$EX$108,8,0)</f>
        <v>0</v>
      </c>
      <c r="I3597" s="1265"/>
      <c r="J3597" s="1265"/>
      <c r="K3597" s="1265"/>
      <c r="L3597" s="1265"/>
      <c r="M3597" s="1265"/>
      <c r="N3597" s="1265"/>
      <c r="O3597" s="1266"/>
    </row>
    <row r="3598" spans="1:16" ht="42.75" customHeight="1">
      <c r="A3598" s="1084"/>
      <c r="B3598" s="49" t="s">
        <v>79</v>
      </c>
      <c r="C3598" s="1260" t="s">
        <v>58</v>
      </c>
      <c r="D3598" s="1261"/>
      <c r="E3598" s="1261"/>
      <c r="F3598" s="1262"/>
      <c r="G3598" s="486" t="s">
        <v>186</v>
      </c>
      <c r="H3598" s="1265">
        <f>VLOOKUP($A3589,'Class-9'!$B$9:$EX$108,9,0)</f>
        <v>0</v>
      </c>
      <c r="I3598" s="1265"/>
      <c r="J3598" s="1265"/>
      <c r="K3598" s="1265"/>
      <c r="L3598" s="1265"/>
      <c r="M3598" s="1265"/>
      <c r="N3598" s="1265"/>
      <c r="O3598" s="1266"/>
    </row>
    <row r="3599" spans="1:16" ht="42.75" customHeight="1">
      <c r="A3599" s="1084"/>
      <c r="B3599" s="49" t="s">
        <v>79</v>
      </c>
      <c r="C3599" s="1260" t="s">
        <v>59</v>
      </c>
      <c r="D3599" s="1261"/>
      <c r="E3599" s="1261"/>
      <c r="F3599" s="1262"/>
      <c r="G3599" s="486" t="s">
        <v>186</v>
      </c>
      <c r="H3599" s="1281" t="str">
        <f>CONCATENATE('Class-9'!$G$4,'Class-9'!$J$4)</f>
        <v>9(A)</v>
      </c>
      <c r="I3599" s="1265"/>
      <c r="J3599" s="1265"/>
      <c r="K3599" s="1265"/>
      <c r="L3599" s="1265"/>
      <c r="M3599" s="1265"/>
      <c r="N3599" s="1265"/>
      <c r="O3599" s="1266"/>
    </row>
    <row r="3600" spans="1:16" ht="42.75" customHeight="1" thickBot="1">
      <c r="A3600" s="1084"/>
      <c r="B3600" s="49" t="s">
        <v>79</v>
      </c>
      <c r="C3600" s="1282" t="s">
        <v>27</v>
      </c>
      <c r="D3600" s="1283"/>
      <c r="E3600" s="1283"/>
      <c r="F3600" s="1284"/>
      <c r="G3600" s="487" t="s">
        <v>186</v>
      </c>
      <c r="H3600" s="1285">
        <f>VLOOKUP($A3589,'Class-9'!$B$9:$EX$108,10,0)</f>
        <v>0</v>
      </c>
      <c r="I3600" s="1285"/>
      <c r="J3600" s="1285"/>
      <c r="K3600" s="1285"/>
      <c r="L3600" s="1285"/>
      <c r="M3600" s="1285"/>
      <c r="N3600" s="1285"/>
      <c r="O3600" s="1286"/>
    </row>
    <row r="3601" spans="1:15" ht="42.75" customHeight="1">
      <c r="A3601" s="1084"/>
      <c r="B3601" s="60" t="s">
        <v>79</v>
      </c>
      <c r="C3601" s="1287" t="s">
        <v>60</v>
      </c>
      <c r="D3601" s="1288"/>
      <c r="E3601" s="1267" t="s">
        <v>83</v>
      </c>
      <c r="F3601" s="1267" t="s">
        <v>84</v>
      </c>
      <c r="G3601" s="1274" t="s">
        <v>33</v>
      </c>
      <c r="H3601" s="1276" t="s">
        <v>61</v>
      </c>
      <c r="I3601" s="1276"/>
      <c r="J3601" s="1277"/>
      <c r="K3601" s="1278" t="s">
        <v>100</v>
      </c>
      <c r="L3601" s="1279"/>
      <c r="M3601" s="1280"/>
      <c r="N3601" s="1267" t="s">
        <v>91</v>
      </c>
      <c r="O3601" s="1269" t="s">
        <v>209</v>
      </c>
    </row>
    <row r="3602" spans="1:15" ht="42.75" customHeight="1">
      <c r="A3602" s="1084"/>
      <c r="B3602" s="60"/>
      <c r="C3602" s="1289"/>
      <c r="D3602" s="1290"/>
      <c r="E3602" s="1268"/>
      <c r="F3602" s="1268"/>
      <c r="G3602" s="1275"/>
      <c r="H3602" s="479" t="s">
        <v>32</v>
      </c>
      <c r="I3602" s="480" t="s">
        <v>199</v>
      </c>
      <c r="J3602" s="481" t="s">
        <v>33</v>
      </c>
      <c r="K3602" s="479" t="s">
        <v>32</v>
      </c>
      <c r="L3602" s="480" t="s">
        <v>199</v>
      </c>
      <c r="M3602" s="481" t="s">
        <v>33</v>
      </c>
      <c r="N3602" s="1268"/>
      <c r="O3602" s="1270"/>
    </row>
    <row r="3603" spans="1:15" ht="42.75" customHeight="1" thickBot="1">
      <c r="A3603" s="1084"/>
      <c r="B3603" s="60" t="s">
        <v>79</v>
      </c>
      <c r="C3603" s="1272" t="s">
        <v>62</v>
      </c>
      <c r="D3603" s="1273"/>
      <c r="E3603" s="346">
        <f>'Class-9'!$L$7</f>
        <v>20</v>
      </c>
      <c r="F3603" s="346">
        <f>'Class-9'!$M$7</f>
        <v>20</v>
      </c>
      <c r="G3603" s="348">
        <f>SUM(E3603:F3603)</f>
        <v>40</v>
      </c>
      <c r="H3603" s="346">
        <f>'Class-9'!$O$7</f>
        <v>48</v>
      </c>
      <c r="I3603" s="346">
        <f>'Class-9'!$P$7</f>
        <v>12</v>
      </c>
      <c r="J3603" s="348">
        <f>SUM(H3603:I3603)</f>
        <v>60</v>
      </c>
      <c r="K3603" s="346">
        <f>'Class-9'!$R$7</f>
        <v>80</v>
      </c>
      <c r="L3603" s="346">
        <f>'Class-9'!$S$7</f>
        <v>20</v>
      </c>
      <c r="M3603" s="348">
        <f>SUM(K3603:L3603)</f>
        <v>100</v>
      </c>
      <c r="N3603" s="191">
        <f>SUM(G3603,J3603,M3603)</f>
        <v>200</v>
      </c>
      <c r="O3603" s="1271"/>
    </row>
    <row r="3604" spans="1:15" ht="42.75" customHeight="1">
      <c r="A3604" s="1084"/>
      <c r="B3604" s="60" t="s">
        <v>79</v>
      </c>
      <c r="C3604" s="1141" t="str">
        <f>'Class-9'!$L$3</f>
        <v>HINDI</v>
      </c>
      <c r="D3604" s="1142"/>
      <c r="E3604" s="493">
        <f>IF($J3592="TC",0,IF($J3592="Nso",0,VLOOKUP($A3589,'Class-9'!$B$9:$EX$108,11,0)))</f>
        <v>0</v>
      </c>
      <c r="F3604" s="493">
        <f>IF($J3592="TC",0,IF($J3592="Nso",0,VLOOKUP($A3589,'Class-9'!$B$9:$EX$108,12,0)))</f>
        <v>0</v>
      </c>
      <c r="G3604" s="494">
        <f>E3604+F3604</f>
        <v>0</v>
      </c>
      <c r="H3604" s="493">
        <f>IF($J3592="TC",0,IF($J3592="Nso",0,VLOOKUP($A3589,'Class-9'!$B$9:$EX$108,14,0)))</f>
        <v>0</v>
      </c>
      <c r="I3604" s="493">
        <f>IF($J3592="TC",0,IF($J3592="Nso",0,VLOOKUP($A3589,'Class-9'!$B$9:$EX$108,15,0)))</f>
        <v>0</v>
      </c>
      <c r="J3604" s="494">
        <f>H3604+I3604</f>
        <v>0</v>
      </c>
      <c r="K3604" s="493">
        <f>IF($J3592="TC",0,IF($J3592="Nso",0,VLOOKUP($A3589,'Class-9'!$B$9:$EX$108,17,0)))</f>
        <v>0</v>
      </c>
      <c r="L3604" s="493">
        <f>IF($J3592="Nso",0,VLOOKUP($A3589,'Class-9'!$B$9:$EX$108,18,0))</f>
        <v>0</v>
      </c>
      <c r="M3604" s="494">
        <f>K3604+L3604</f>
        <v>0</v>
      </c>
      <c r="N3604" s="493">
        <f>G3604+J3604+M3604</f>
        <v>0</v>
      </c>
      <c r="O3604" s="495" t="str">
        <f>IF($J3592="TC",0,IF($J3592="Nso",0,VLOOKUP($A3589,'Class-9'!$B$9:$EX$108,24,0)))</f>
        <v/>
      </c>
    </row>
    <row r="3605" spans="1:15" ht="42.75" customHeight="1">
      <c r="A3605" s="1084"/>
      <c r="B3605" s="60" t="s">
        <v>79</v>
      </c>
      <c r="C3605" s="1143" t="str">
        <f>'Class-9'!$Z$3</f>
        <v>ENGLISH</v>
      </c>
      <c r="D3605" s="1144"/>
      <c r="E3605" s="493">
        <f>IF($J3592="TC",0,IF($J3592="Nso",0,VLOOKUP($A3589,'Class-9'!$B$9:$EX$108,25,0)))</f>
        <v>0</v>
      </c>
      <c r="F3605" s="493">
        <f>IF($J3592="TC",0,IF($J3592="Nso",0,VLOOKUP($A3589,'Class-9'!$B$9:$EX$108,26,0)))</f>
        <v>0</v>
      </c>
      <c r="G3605" s="496">
        <f t="shared" ref="G3605:G3609" si="368">E3605+F3605</f>
        <v>0</v>
      </c>
      <c r="H3605" s="497">
        <f>IF($J3592="TC",0,IF($J3592="Nso",0,VLOOKUP($A3589,'Class-9'!$B$9:$EX$108,28,0)))</f>
        <v>0</v>
      </c>
      <c r="I3605" s="493">
        <f>IF($J3592="TC",0,IF($J3592="Nso",0,VLOOKUP($A3589,'Class-9'!$B$9:$EX$108,29,0)))</f>
        <v>0</v>
      </c>
      <c r="J3605" s="496">
        <f t="shared" ref="J3605:J3609" si="369">H3605+I3605</f>
        <v>0</v>
      </c>
      <c r="K3605" s="493">
        <f>IF($J3592="TC",0,IF($J3592="Nso",0,VLOOKUP($A3589,'Class-9'!$B$9:$EX$108,31,0)))</f>
        <v>0</v>
      </c>
      <c r="L3605" s="493">
        <f>IF($J3592="Nso",0,VLOOKUP($A3589,'Class-9'!$B$9:$EX$108,32,0))</f>
        <v>0</v>
      </c>
      <c r="M3605" s="496">
        <f t="shared" ref="M3605:M3609" si="370">K3605+L3605</f>
        <v>0</v>
      </c>
      <c r="N3605" s="493">
        <f t="shared" ref="N3605:N3609" si="371">G3605+J3605+M3605</f>
        <v>0</v>
      </c>
      <c r="O3605" s="495" t="str">
        <f>IF($J3592="TC",0,IF($J3592="Nso",0,VLOOKUP($A3589,'Class-9'!$B$9:$EX$108,38,0)))</f>
        <v/>
      </c>
    </row>
    <row r="3606" spans="1:15" ht="42.75" customHeight="1">
      <c r="A3606" s="1084"/>
      <c r="B3606" s="60" t="s">
        <v>79</v>
      </c>
      <c r="C3606" s="1143" t="str">
        <f>'Class-9'!$AN$3</f>
        <v>SANSKRIT</v>
      </c>
      <c r="D3606" s="1144"/>
      <c r="E3606" s="493">
        <f>IF($J3592="TC",0,IF($J3592="Nso",0,VLOOKUP($A3589,'Class-9'!$B$9:$EX$108,39,0)))</f>
        <v>0</v>
      </c>
      <c r="F3606" s="493">
        <f>IF($J3592="TC",0,IF($J3592="TC",0,IF($J3592="Nso",0,VLOOKUP($A3589,'Class-9'!$B$9:$EX$108,40,0))))</f>
        <v>0</v>
      </c>
      <c r="G3606" s="496">
        <f t="shared" si="368"/>
        <v>0</v>
      </c>
      <c r="H3606" s="497">
        <f>IF($J3592="TC",0,IF($J3592="Nso",0,VLOOKUP($A3589,'Class-9'!$B$9:$EX$108,42,0)))</f>
        <v>0</v>
      </c>
      <c r="I3606" s="493">
        <f>IF($J3592="TC",0,IF($J3592="Nso",0,VLOOKUP($A3589,'Class-9'!$B$9:$EX$108,43,0)))</f>
        <v>0</v>
      </c>
      <c r="J3606" s="496">
        <f t="shared" si="369"/>
        <v>0</v>
      </c>
      <c r="K3606" s="493">
        <f>IF($J3592="TC",0,IF($J3592="Nso",0,VLOOKUP($A3589,'Class-9'!$B$9:$EX$108,45,0)))</f>
        <v>0</v>
      </c>
      <c r="L3606" s="493">
        <f>IF($J3592="Nso",0,VLOOKUP($A3589,'Class-9'!$B$9:$EX$108,46,0))</f>
        <v>0</v>
      </c>
      <c r="M3606" s="496">
        <f t="shared" si="370"/>
        <v>0</v>
      </c>
      <c r="N3606" s="493">
        <f t="shared" si="371"/>
        <v>0</v>
      </c>
      <c r="O3606" s="495" t="str">
        <f>IF($J3592="TC",0,IF($J3592="Nso",0,VLOOKUP($A3589,'Class-9'!$B$9:$EX$108,52,0)))</f>
        <v/>
      </c>
    </row>
    <row r="3607" spans="1:15" ht="42.75" customHeight="1">
      <c r="A3607" s="1084"/>
      <c r="B3607" s="60" t="s">
        <v>79</v>
      </c>
      <c r="C3607" s="1143" t="str">
        <f>'Class-9'!$BB$3</f>
        <v>SCIENCE</v>
      </c>
      <c r="D3607" s="1144"/>
      <c r="E3607" s="493">
        <f>IF($J3592="TC",0,IF($J3592="Nso",0,VLOOKUP($A3589,'Class-9'!$B$9:$EX$108,53,0)))</f>
        <v>0</v>
      </c>
      <c r="F3607" s="493">
        <f>IF($J3592="TC",0,IF($J3592="Nso",0,VLOOKUP($A3589,'Class-9'!$B$9:$EX$108,54,0)))</f>
        <v>0</v>
      </c>
      <c r="G3607" s="496">
        <f t="shared" si="368"/>
        <v>0</v>
      </c>
      <c r="H3607" s="497">
        <f>IF($J3592="TC",0,IF($J3592="Nso",0,VLOOKUP($A3589,'Class-9'!$B$9:$EX$108,56,0)))</f>
        <v>0</v>
      </c>
      <c r="I3607" s="493">
        <f>IF($J3592="TC",0,IF($J3592="Nso",0,VLOOKUP($A3589,'Class-9'!$B$9:$EX$108,57,0)))</f>
        <v>0</v>
      </c>
      <c r="J3607" s="496">
        <f t="shared" si="369"/>
        <v>0</v>
      </c>
      <c r="K3607" s="493">
        <f>IF($J3592="TC",0,IF($J3592="Nso",0,VLOOKUP($A3589,'Class-9'!$B$9:$EX$108,59,0)))</f>
        <v>0</v>
      </c>
      <c r="L3607" s="493">
        <f>IF($J3592="Nso",0,VLOOKUP($A3589,'Class-9'!$B$9:$EX$108,60,0))</f>
        <v>0</v>
      </c>
      <c r="M3607" s="496">
        <f t="shared" si="370"/>
        <v>0</v>
      </c>
      <c r="N3607" s="493">
        <f t="shared" si="371"/>
        <v>0</v>
      </c>
      <c r="O3607" s="495" t="str">
        <f>IF($J3592="TC",0,IF($J3592="Nso",0,VLOOKUP($A3589,'Class-9'!$B$9:$EX$108,66,0)))</f>
        <v/>
      </c>
    </row>
    <row r="3608" spans="1:15" ht="42.75" customHeight="1">
      <c r="A3608" s="1084"/>
      <c r="B3608" s="60" t="s">
        <v>79</v>
      </c>
      <c r="C3608" s="1143" t="str">
        <f>'Class-9'!$BP$3</f>
        <v>MATHEMATICS</v>
      </c>
      <c r="D3608" s="1144"/>
      <c r="E3608" s="493">
        <f>IF($J3592="TC",0,IF($J3592="Nso",0,VLOOKUP($A3589,'Class-9'!$B$9:$EX$108,67,0)))</f>
        <v>0</v>
      </c>
      <c r="F3608" s="493">
        <f>IF($J3592="TC",0,IF($J3592="Nso",0,VLOOKUP($A3589,'Class-9'!$B$9:$EX$108,68,0)))</f>
        <v>0</v>
      </c>
      <c r="G3608" s="496">
        <f t="shared" si="368"/>
        <v>0</v>
      </c>
      <c r="H3608" s="497">
        <f>IF($J3592="TC",0,IF($J3592="Nso",0,VLOOKUP($A3589,'Class-9'!$B$9:$EX$108,70,0)))</f>
        <v>0</v>
      </c>
      <c r="I3608" s="493">
        <f>IF($J3592="TC",0,IF($J3592="Nso",0,VLOOKUP($A3589,'Class-9'!$B$9:$EX$108,71,0)))</f>
        <v>0</v>
      </c>
      <c r="J3608" s="496">
        <f t="shared" si="369"/>
        <v>0</v>
      </c>
      <c r="K3608" s="493">
        <f>IF($J3592="TC",0,IF($J3592="Nso",0,VLOOKUP($A3589,'Class-9'!$B$9:$EX$108,73,0)))</f>
        <v>0</v>
      </c>
      <c r="L3608" s="493">
        <f>IF($J3592="Nso",0,VLOOKUP($A3589,'Class-9'!$B$9:$EX$108,74,0))</f>
        <v>0</v>
      </c>
      <c r="M3608" s="496">
        <f t="shared" si="370"/>
        <v>0</v>
      </c>
      <c r="N3608" s="493">
        <f t="shared" si="371"/>
        <v>0</v>
      </c>
      <c r="O3608" s="495" t="str">
        <f>IF($J3592="TC",0,IF($J3592="Nso",0,VLOOKUP($A3589,'Class-9'!$B$9:$EX$108,80,0)))</f>
        <v/>
      </c>
    </row>
    <row r="3609" spans="1:15" ht="42.75" customHeight="1" thickBot="1">
      <c r="A3609" s="1084"/>
      <c r="B3609" s="60" t="s">
        <v>79</v>
      </c>
      <c r="C3609" s="1117" t="str">
        <f>'Class-9'!$CD$3</f>
        <v>SOCIAL SCIENCE</v>
      </c>
      <c r="D3609" s="1118"/>
      <c r="E3609" s="493">
        <f>IF($J3592="TC",0,IF($J3592="Nso",0,VLOOKUP($A3589,'Class-9'!$B$9:$EX$108,81,0)))</f>
        <v>0</v>
      </c>
      <c r="F3609" s="493">
        <f>IF($J3592="TC",0,IF($J3592="Nso",0,VLOOKUP($A3589,'Class-9'!$B$9:$EX$108,82,0)))</f>
        <v>0</v>
      </c>
      <c r="G3609" s="498">
        <f t="shared" si="368"/>
        <v>0</v>
      </c>
      <c r="H3609" s="499">
        <f>IF($J3592="TC",0,IF($J3592="Nso",0,VLOOKUP($A3589,'Class-9'!$B$9:$EX$108,84,0)))</f>
        <v>0</v>
      </c>
      <c r="I3609" s="493">
        <f>IF($J3592="TC",0,IF($J3592="Nso",0,VLOOKUP($A3589,'Class-9'!$B$9:$EX$108,85,0)))</f>
        <v>0</v>
      </c>
      <c r="J3609" s="498">
        <f t="shared" si="369"/>
        <v>0</v>
      </c>
      <c r="K3609" s="493">
        <f>IF($J3592="TC",0,IF($J3592="Nso",0,VLOOKUP($A3589,'Class-9'!$B$9:$EX$108,87,0)))</f>
        <v>0</v>
      </c>
      <c r="L3609" s="493">
        <f>IF($J3592="Nso",0,VLOOKUP($A3589,'Class-9'!$B$9:$EX$108,88,0))</f>
        <v>0</v>
      </c>
      <c r="M3609" s="498">
        <f t="shared" si="370"/>
        <v>0</v>
      </c>
      <c r="N3609" s="493">
        <f t="shared" si="371"/>
        <v>0</v>
      </c>
      <c r="O3609" s="495" t="str">
        <f>IF($J3592="TC",0,IF($J3592="Nso",0,VLOOKUP($A3589,'Class-9'!$B$9:$EX$108,94,0)))</f>
        <v/>
      </c>
    </row>
    <row r="3610" spans="1:15" ht="36" customHeight="1">
      <c r="A3610" s="1084"/>
      <c r="B3610" s="60" t="s">
        <v>79</v>
      </c>
      <c r="C3610" s="1119" t="s">
        <v>92</v>
      </c>
      <c r="D3610" s="1120"/>
      <c r="E3610" s="1121"/>
      <c r="F3610" s="1125" t="s">
        <v>93</v>
      </c>
      <c r="G3610" s="1126"/>
      <c r="H3610" s="1127" t="s">
        <v>94</v>
      </c>
      <c r="I3610" s="1128"/>
      <c r="J3610" s="1129" t="s">
        <v>47</v>
      </c>
      <c r="K3610" s="1130"/>
      <c r="L3610" s="350" t="s">
        <v>114</v>
      </c>
      <c r="M3610" s="1131" t="s">
        <v>45</v>
      </c>
      <c r="N3610" s="1132"/>
      <c r="O3610" s="61" t="s">
        <v>49</v>
      </c>
    </row>
    <row r="3611" spans="1:15" ht="36" customHeight="1" thickBot="1">
      <c r="A3611" s="1084"/>
      <c r="B3611" s="60" t="s">
        <v>79</v>
      </c>
      <c r="C3611" s="1122"/>
      <c r="D3611" s="1123"/>
      <c r="E3611" s="1124"/>
      <c r="F3611" s="1133">
        <f>IF($J3592="TC",0,IF($J3592="Nso",0,VLOOKUP($A3589,'Class-9'!$B$9:$EX$108,146,0)))</f>
        <v>0</v>
      </c>
      <c r="G3611" s="1134"/>
      <c r="H3611" s="1133">
        <f>IF($J3592="TC",0,IF($J3592="Nso",0,VLOOKUP($A3589,'Class-9'!$B$9:$EX$108,147,0)))</f>
        <v>0</v>
      </c>
      <c r="I3611" s="1134"/>
      <c r="J3611" s="1135">
        <f>IF($J3592="TC",0,IF($J3592="Nso",0,VLOOKUP($A3589,'Class-9'!$B$9:$EX$108,148,0)))</f>
        <v>0</v>
      </c>
      <c r="K3611" s="1136"/>
      <c r="L3611" s="349" t="str">
        <f>IF($J3592="TC",0,IF($J3592="Nso",0,VLOOKUP($A3589,'Class-9'!$B$9:$EX$108,149,0)))</f>
        <v/>
      </c>
      <c r="M3611" s="1137" t="str">
        <f>IF($J3592="TC","TC",IF($J3592="Nso","NSO",VLOOKUP($A3589,'Class-9'!$B$9:$EX$108,150,0)))</f>
        <v/>
      </c>
      <c r="N3611" s="1138"/>
      <c r="O3611" s="123" t="str">
        <f>IF($J3592="Nso",0,VLOOKUP($A3589,'Class-9'!$B$9:$EX$108,152,0))</f>
        <v/>
      </c>
    </row>
    <row r="3612" spans="1:15" ht="36" customHeight="1">
      <c r="A3612" s="1084"/>
      <c r="B3612" s="60" t="s">
        <v>79</v>
      </c>
      <c r="C3612" s="1186" t="s">
        <v>65</v>
      </c>
      <c r="D3612" s="1187"/>
      <c r="E3612" s="1187"/>
      <c r="F3612" s="1187"/>
      <c r="G3612" s="1187"/>
      <c r="H3612" s="1188"/>
      <c r="I3612" s="1189" t="s">
        <v>66</v>
      </c>
      <c r="J3612" s="1190"/>
      <c r="K3612" s="1190"/>
      <c r="L3612" s="124">
        <f>VLOOKUP($A3589,'Class-9'!$B$9:$EX$108,143,0)</f>
        <v>0</v>
      </c>
      <c r="M3612" s="1191" t="s">
        <v>126</v>
      </c>
      <c r="N3612" s="1192"/>
      <c r="O3612" s="1193"/>
    </row>
    <row r="3613" spans="1:15" ht="36" customHeight="1" thickBot="1">
      <c r="A3613" s="1084"/>
      <c r="B3613" s="60" t="s">
        <v>79</v>
      </c>
      <c r="C3613" s="1194" t="s">
        <v>60</v>
      </c>
      <c r="D3613" s="1195"/>
      <c r="E3613" s="1195"/>
      <c r="F3613" s="1196" t="s">
        <v>197</v>
      </c>
      <c r="G3613" s="1196"/>
      <c r="H3613" s="351" t="s">
        <v>53</v>
      </c>
      <c r="I3613" s="1197" t="s">
        <v>67</v>
      </c>
      <c r="J3613" s="1198"/>
      <c r="K3613" s="1198"/>
      <c r="L3613" s="174">
        <f>VLOOKUP($A3589,'Class-9'!$B$9:$EX$108,144,0)</f>
        <v>0</v>
      </c>
      <c r="M3613" s="1199" t="str">
        <f>IF($J3592="TC",0,IF($J3592="Nso",0,VLOOKUP($A3589,'Class-9'!$B$9:$EX$108,145,0)))</f>
        <v/>
      </c>
      <c r="N3613" s="1200"/>
      <c r="O3613" s="1201"/>
    </row>
    <row r="3614" spans="1:15" ht="36" customHeight="1">
      <c r="A3614" s="1084"/>
      <c r="B3614" s="60" t="s">
        <v>79</v>
      </c>
      <c r="C3614" s="1194"/>
      <c r="D3614" s="1195"/>
      <c r="E3614" s="1195"/>
      <c r="F3614" s="1196"/>
      <c r="G3614" s="1196"/>
      <c r="H3614" s="490" t="s">
        <v>203</v>
      </c>
      <c r="I3614" s="1202" t="s">
        <v>68</v>
      </c>
      <c r="J3614" s="1203"/>
      <c r="K3614" s="1203"/>
      <c r="L3614" s="1204">
        <f>IF($J3592="TC","Transferred",IF($J3592="Nso","NameSeparated",VLOOKUP($A3589,'Class-9'!$B$9:$EX$108,153,0)))</f>
        <v>0</v>
      </c>
      <c r="M3614" s="1204"/>
      <c r="N3614" s="1204"/>
      <c r="O3614" s="1205"/>
    </row>
    <row r="3615" spans="1:15" s="489" customFormat="1" ht="28.5" customHeight="1">
      <c r="A3615" s="1084"/>
      <c r="B3615" s="488" t="s">
        <v>79</v>
      </c>
      <c r="C3615" s="1242" t="str">
        <f>'Class-9'!$CR$3</f>
        <v>Foundation Of Information Tech.</v>
      </c>
      <c r="D3615" s="1243"/>
      <c r="E3615" s="1244"/>
      <c r="F3615" s="1245" t="str">
        <f>IF($J3592="TC",0,IF($J3592="Nso",0,VLOOKUP($A3589,'Class-9'!$B$9:$GA$108,170,0)))</f>
        <v>0/200</v>
      </c>
      <c r="G3615" s="1245"/>
      <c r="H3615" s="491">
        <f>IF($J3592="TC",0,IF($J3592="Nso",0,VLOOKUP($A3589,'Class-9'!$B$9:$GA$108,106,0)))</f>
        <v>0</v>
      </c>
      <c r="I3615" s="1170" t="s">
        <v>81</v>
      </c>
      <c r="J3615" s="1171"/>
      <c r="K3615" s="1171"/>
      <c r="L3615" s="1172">
        <f>'Class-9'!$T$2</f>
        <v>44676</v>
      </c>
      <c r="M3615" s="1173"/>
      <c r="N3615" s="1173"/>
      <c r="O3615" s="1174"/>
    </row>
    <row r="3616" spans="1:15" s="489" customFormat="1" ht="28.5" customHeight="1">
      <c r="A3616" s="1084"/>
      <c r="B3616" s="488" t="s">
        <v>79</v>
      </c>
      <c r="C3616" s="1175" t="str">
        <f>'Class-9'!$DD$3</f>
        <v>Health &amp; Phy. Edu.</v>
      </c>
      <c r="D3616" s="1169"/>
      <c r="E3616" s="1169"/>
      <c r="F3616" s="1263" t="str">
        <f>IF($J3592="TC",0,IF($J3592="Nso",0,VLOOKUP($A3589,'Class-9'!$B$9:$GA$108,174,0)))</f>
        <v>0/200</v>
      </c>
      <c r="G3616" s="1264"/>
      <c r="H3616" s="491">
        <f>IF($J3592="TC",0,IF($J3592="Nso",0,VLOOKUP($A3589,'Class-9'!$B$9:$GA$108,118,0)))</f>
        <v>0</v>
      </c>
      <c r="I3616" s="1178"/>
      <c r="J3616" s="1179"/>
      <c r="K3616" s="1179"/>
      <c r="L3616" s="1179"/>
      <c r="M3616" s="1179"/>
      <c r="N3616" s="1179"/>
      <c r="O3616" s="1180"/>
    </row>
    <row r="3617" spans="1:16" s="489" customFormat="1" ht="28.5" customHeight="1">
      <c r="A3617" s="1084"/>
      <c r="B3617" s="488" t="s">
        <v>79</v>
      </c>
      <c r="C3617" s="1184" t="str">
        <f>'Class-9'!$DP$3</f>
        <v>S.U.P.W.</v>
      </c>
      <c r="D3617" s="1185"/>
      <c r="E3617" s="1185"/>
      <c r="F3617" s="1263" t="str">
        <f>IF($J3592="TC",0,IF($J3592="Nso",0,VLOOKUP($A3589,'Class-9'!$B$9:$GA$108,178,0)))</f>
        <v>0/100</v>
      </c>
      <c r="G3617" s="1264"/>
      <c r="H3617" s="491">
        <f>IF($J3592="TC",0,IF($J3592="Nso",0,VLOOKUP($A3589,'Class-9'!$B$9:$GA$108,124,0)))</f>
        <v>0</v>
      </c>
      <c r="I3617" s="1181"/>
      <c r="J3617" s="1182"/>
      <c r="K3617" s="1182"/>
      <c r="L3617" s="1182"/>
      <c r="M3617" s="1182"/>
      <c r="N3617" s="1182"/>
      <c r="O3617" s="1183"/>
    </row>
    <row r="3618" spans="1:16" s="489" customFormat="1" ht="28.5" customHeight="1">
      <c r="A3618" s="1084"/>
      <c r="B3618" s="488"/>
      <c r="C3618" s="1184" t="str">
        <f>'Class-9'!$DV$3</f>
        <v>ART EDUCATION</v>
      </c>
      <c r="D3618" s="1185"/>
      <c r="E3618" s="1185"/>
      <c r="F3618" s="1263" t="str">
        <f>IF($J3591="TC",0,IF($J3591="Nso",0,VLOOKUP($A3589,'Class-9'!$B$9:$GA$108,182,0)))</f>
        <v>0/100</v>
      </c>
      <c r="G3618" s="1264"/>
      <c r="H3618" s="491">
        <f>IF($J3591="TC",0,IF($J3591="Nso",0,VLOOKUP($A3589,'Class-9'!$B$9:$GA$108,130,0)))</f>
        <v>0</v>
      </c>
      <c r="I3618" s="1237" t="s">
        <v>95</v>
      </c>
      <c r="J3618" s="1221"/>
      <c r="K3618" s="1221"/>
      <c r="L3618" s="1221"/>
      <c r="M3618" s="1221"/>
      <c r="N3618" s="1221"/>
      <c r="O3618" s="1222"/>
    </row>
    <row r="3619" spans="1:16" s="489" customFormat="1" ht="28.5" customHeight="1" thickBot="1">
      <c r="A3619" s="1084"/>
      <c r="B3619" s="488" t="s">
        <v>79</v>
      </c>
      <c r="C3619" s="1238" t="str">
        <f>'Class-9'!$EB$3</f>
        <v>H &amp; C RAJ</v>
      </c>
      <c r="D3619" s="1239"/>
      <c r="E3619" s="1239"/>
      <c r="F3619" s="1251" t="str">
        <f>IF($J3592="TC",0,IF($J3592="Nso",0,VLOOKUP($A3589,'Class-9'!$B$9:$GZ$108,186,0)))</f>
        <v>0/200</v>
      </c>
      <c r="G3619" s="1252"/>
      <c r="H3619" s="492">
        <f>IF($J3592="TC",0,IF($J3592="Nso",0,VLOOKUP($A3589,'Class-9'!$B$9:$GAZ$108,142,0)))</f>
        <v>0</v>
      </c>
      <c r="I3619" s="1237" t="s">
        <v>74</v>
      </c>
      <c r="J3619" s="1221"/>
      <c r="K3619" s="1221"/>
      <c r="L3619" s="1221"/>
      <c r="M3619" s="1221"/>
      <c r="N3619" s="1221"/>
      <c r="O3619" s="1222"/>
    </row>
    <row r="3620" spans="1:16" ht="28.5" customHeight="1">
      <c r="A3620" s="1084"/>
      <c r="B3620" s="49" t="s">
        <v>79</v>
      </c>
      <c r="C3620" s="1209" t="s">
        <v>205</v>
      </c>
      <c r="D3620" s="1210"/>
      <c r="E3620" s="1211"/>
      <c r="F3620" s="1253" t="s">
        <v>206</v>
      </c>
      <c r="G3620" s="1254"/>
      <c r="H3620" s="500" t="s">
        <v>34</v>
      </c>
      <c r="I3620" s="1220" t="s">
        <v>75</v>
      </c>
      <c r="J3620" s="1221"/>
      <c r="K3620" s="1221"/>
      <c r="L3620" s="1221"/>
      <c r="M3620" s="1221"/>
      <c r="N3620" s="1221"/>
      <c r="O3620" s="1222"/>
    </row>
    <row r="3621" spans="1:16" ht="28.5" customHeight="1">
      <c r="A3621" s="1084"/>
      <c r="B3621" s="49" t="s">
        <v>79</v>
      </c>
      <c r="C3621" s="1212"/>
      <c r="D3621" s="1213"/>
      <c r="E3621" s="1214"/>
      <c r="F3621" s="1246" t="s">
        <v>207</v>
      </c>
      <c r="G3621" s="1247"/>
      <c r="H3621" s="501" t="s">
        <v>204</v>
      </c>
      <c r="I3621" s="1225" t="s">
        <v>76</v>
      </c>
      <c r="J3621" s="1226"/>
      <c r="K3621" s="1226"/>
      <c r="L3621" s="1226"/>
      <c r="M3621" s="1226"/>
      <c r="N3621" s="1226"/>
      <c r="O3621" s="1227"/>
    </row>
    <row r="3622" spans="1:16" ht="28.5" customHeight="1">
      <c r="A3622" s="1084"/>
      <c r="B3622" s="49" t="s">
        <v>79</v>
      </c>
      <c r="C3622" s="1212"/>
      <c r="D3622" s="1213"/>
      <c r="E3622" s="1214"/>
      <c r="F3622" s="1246" t="s">
        <v>211</v>
      </c>
      <c r="G3622" s="1247"/>
      <c r="H3622" s="501" t="s">
        <v>69</v>
      </c>
      <c r="I3622" s="1228"/>
      <c r="J3622" s="1229"/>
      <c r="K3622" s="1229"/>
      <c r="L3622" s="1229"/>
      <c r="M3622" s="1229"/>
      <c r="N3622" s="1229"/>
      <c r="O3622" s="1230"/>
    </row>
    <row r="3623" spans="1:16" ht="28.5" customHeight="1">
      <c r="A3623" s="1084"/>
      <c r="B3623" s="49" t="s">
        <v>79</v>
      </c>
      <c r="C3623" s="1212"/>
      <c r="D3623" s="1213"/>
      <c r="E3623" s="1214"/>
      <c r="F3623" s="1246" t="s">
        <v>212</v>
      </c>
      <c r="G3623" s="1247"/>
      <c r="H3623" s="501" t="s">
        <v>70</v>
      </c>
      <c r="I3623" s="1228"/>
      <c r="J3623" s="1229"/>
      <c r="K3623" s="1229"/>
      <c r="L3623" s="1229"/>
      <c r="M3623" s="1229"/>
      <c r="N3623" s="1229"/>
      <c r="O3623" s="1230"/>
    </row>
    <row r="3624" spans="1:16" ht="28.5" customHeight="1">
      <c r="A3624" s="1084"/>
      <c r="B3624" s="49" t="s">
        <v>79</v>
      </c>
      <c r="C3624" s="1212"/>
      <c r="D3624" s="1213"/>
      <c r="E3624" s="1214"/>
      <c r="F3624" s="1246" t="s">
        <v>125</v>
      </c>
      <c r="G3624" s="1247"/>
      <c r="H3624" s="501" t="s">
        <v>72</v>
      </c>
      <c r="I3624" s="1231" t="s">
        <v>96</v>
      </c>
      <c r="J3624" s="1232"/>
      <c r="K3624" s="1232"/>
      <c r="L3624" s="1232"/>
      <c r="M3624" s="1232"/>
      <c r="N3624" s="1232"/>
      <c r="O3624" s="1233"/>
    </row>
    <row r="3625" spans="1:16" ht="28.5" customHeight="1" thickBot="1">
      <c r="A3625" s="1084"/>
      <c r="B3625" s="62" t="s">
        <v>79</v>
      </c>
      <c r="C3625" s="1215"/>
      <c r="D3625" s="1216"/>
      <c r="E3625" s="1217"/>
      <c r="F3625" s="1248" t="s">
        <v>208</v>
      </c>
      <c r="G3625" s="1249"/>
      <c r="H3625" s="502" t="s">
        <v>71</v>
      </c>
      <c r="I3625" s="1234"/>
      <c r="J3625" s="1235"/>
      <c r="K3625" s="1235"/>
      <c r="L3625" s="1235"/>
      <c r="M3625" s="1235"/>
      <c r="N3625" s="1235"/>
      <c r="O3625" s="1236"/>
    </row>
    <row r="3626" spans="1:16" ht="117.75" customHeight="1" thickTop="1">
      <c r="A3626" s="1250"/>
      <c r="B3626" s="1250"/>
      <c r="C3626" s="1250"/>
      <c r="D3626" s="1250"/>
      <c r="E3626" s="1250"/>
      <c r="F3626" s="1250"/>
      <c r="G3626" s="1250"/>
      <c r="H3626" s="1250"/>
      <c r="I3626" s="1250"/>
      <c r="J3626" s="1250"/>
      <c r="K3626" s="1250"/>
      <c r="L3626" s="1250"/>
      <c r="M3626" s="1250"/>
      <c r="N3626" s="1250"/>
      <c r="O3626" s="1250"/>
    </row>
    <row r="3627" spans="1:16">
      <c r="B3627" s="505"/>
      <c r="C3627" s="506"/>
      <c r="D3627" s="506"/>
      <c r="E3627" s="506"/>
      <c r="F3627" s="506"/>
      <c r="G3627" s="506"/>
      <c r="H3627" s="506"/>
      <c r="I3627" s="506"/>
      <c r="J3627" s="506"/>
      <c r="K3627" s="506"/>
      <c r="L3627" s="506"/>
      <c r="M3627" s="506"/>
      <c r="N3627" s="506"/>
      <c r="O3627" s="506"/>
    </row>
    <row r="3628" spans="1:16" ht="24.75" customHeight="1" thickBot="1">
      <c r="A3628" s="504">
        <f>A3589+1</f>
        <v>94</v>
      </c>
      <c r="B3628" s="1083" t="s">
        <v>56</v>
      </c>
      <c r="C3628" s="1083"/>
      <c r="D3628" s="1083"/>
      <c r="E3628" s="1083"/>
      <c r="F3628" s="1083"/>
      <c r="G3628" s="1083"/>
      <c r="H3628" s="1083"/>
      <c r="I3628" s="1083"/>
      <c r="J3628" s="1083"/>
      <c r="K3628" s="1083"/>
      <c r="L3628" s="1083"/>
      <c r="M3628" s="1083"/>
      <c r="N3628" s="1083"/>
      <c r="O3628" s="1083"/>
    </row>
    <row r="3629" spans="1:16" ht="68.25" customHeight="1" thickTop="1">
      <c r="A3629" s="1084"/>
      <c r="B3629" s="1085"/>
      <c r="C3629" s="1086"/>
      <c r="D3629" s="1089" t="str">
        <f>Master!$E$8</f>
        <v>Govt. Sr. Secondary School Raimalwada</v>
      </c>
      <c r="E3629" s="1090"/>
      <c r="F3629" s="1090"/>
      <c r="G3629" s="1090"/>
      <c r="H3629" s="1090"/>
      <c r="I3629" s="1090"/>
      <c r="J3629" s="1090"/>
      <c r="K3629" s="1090"/>
      <c r="L3629" s="1090"/>
      <c r="M3629" s="1090"/>
      <c r="N3629" s="1090"/>
      <c r="O3629" s="1091"/>
    </row>
    <row r="3630" spans="1:16" ht="36" customHeight="1" thickBot="1">
      <c r="A3630" s="1084"/>
      <c r="B3630" s="1087"/>
      <c r="C3630" s="1088"/>
      <c r="D3630" s="1092" t="str">
        <f>Master!$E$11</f>
        <v>P.S.-Bapini (Jodhpur)</v>
      </c>
      <c r="E3630" s="1093"/>
      <c r="F3630" s="1093"/>
      <c r="G3630" s="1093"/>
      <c r="H3630" s="1093"/>
      <c r="I3630" s="1093"/>
      <c r="J3630" s="1093"/>
      <c r="K3630" s="1093"/>
      <c r="L3630" s="1093"/>
      <c r="M3630" s="1093"/>
      <c r="N3630" s="1093"/>
      <c r="O3630" s="1094"/>
    </row>
    <row r="3631" spans="1:16" ht="36" customHeight="1">
      <c r="A3631" s="1084"/>
      <c r="B3631" s="352"/>
      <c r="C3631" s="1095" t="s">
        <v>188</v>
      </c>
      <c r="D3631" s="1096"/>
      <c r="E3631" s="1096"/>
      <c r="F3631" s="1096"/>
      <c r="G3631" s="1097"/>
      <c r="H3631" s="1104" t="s">
        <v>161</v>
      </c>
      <c r="I3631" s="1104"/>
      <c r="J3631" s="1107">
        <f>VLOOKUP($A3628,'Class-9'!$B$9:$K$108,6)</f>
        <v>0</v>
      </c>
      <c r="K3631" s="1108"/>
      <c r="L3631" s="1113" t="s">
        <v>77</v>
      </c>
      <c r="M3631" s="1114"/>
      <c r="N3631" s="1115" t="str">
        <f>Master!$E$14</f>
        <v>08151106901</v>
      </c>
      <c r="O3631" s="1116"/>
    </row>
    <row r="3632" spans="1:16" ht="36" customHeight="1">
      <c r="A3632" s="1084"/>
      <c r="B3632" s="47"/>
      <c r="C3632" s="1098"/>
      <c r="D3632" s="1099"/>
      <c r="E3632" s="1099"/>
      <c r="F3632" s="1099"/>
      <c r="G3632" s="1100"/>
      <c r="H3632" s="1105"/>
      <c r="I3632" s="1105"/>
      <c r="J3632" s="1109"/>
      <c r="K3632" s="1110"/>
      <c r="L3632" s="1071" t="s">
        <v>73</v>
      </c>
      <c r="M3632" s="1072"/>
      <c r="N3632" s="1072"/>
      <c r="O3632" s="1073"/>
      <c r="P3632" s="165" t="s">
        <v>196</v>
      </c>
    </row>
    <row r="3633" spans="1:15" ht="36" customHeight="1" thickBot="1">
      <c r="A3633" s="1084"/>
      <c r="B3633" s="47"/>
      <c r="C3633" s="1101"/>
      <c r="D3633" s="1102"/>
      <c r="E3633" s="1102"/>
      <c r="F3633" s="1102"/>
      <c r="G3633" s="1103"/>
      <c r="H3633" s="1106"/>
      <c r="I3633" s="1106"/>
      <c r="J3633" s="1111"/>
      <c r="K3633" s="1112"/>
      <c r="L3633" s="1074" t="s">
        <v>57</v>
      </c>
      <c r="M3633" s="1075"/>
      <c r="N3633" s="1076" t="str">
        <f>Master!$E$6</f>
        <v>2021-22</v>
      </c>
      <c r="O3633" s="1077"/>
    </row>
    <row r="3634" spans="1:15" ht="42.75" customHeight="1">
      <c r="A3634" s="1084"/>
      <c r="B3634" s="49" t="s">
        <v>79</v>
      </c>
      <c r="C3634" s="1255" t="s">
        <v>22</v>
      </c>
      <c r="D3634" s="1256"/>
      <c r="E3634" s="1256"/>
      <c r="F3634" s="1257"/>
      <c r="G3634" s="485" t="s">
        <v>186</v>
      </c>
      <c r="H3634" s="1258">
        <f>VLOOKUP($A3628,'Class-9'!$B$9:$EX$108,4,0)</f>
        <v>0</v>
      </c>
      <c r="I3634" s="1258"/>
      <c r="J3634" s="1258"/>
      <c r="K3634" s="1258"/>
      <c r="L3634" s="1258"/>
      <c r="M3634" s="1258"/>
      <c r="N3634" s="1258"/>
      <c r="O3634" s="1259"/>
    </row>
    <row r="3635" spans="1:15" ht="42.75" customHeight="1">
      <c r="A3635" s="1084"/>
      <c r="B3635" s="49" t="s">
        <v>79</v>
      </c>
      <c r="C3635" s="1260" t="s">
        <v>24</v>
      </c>
      <c r="D3635" s="1261"/>
      <c r="E3635" s="1261"/>
      <c r="F3635" s="1262"/>
      <c r="G3635" s="486" t="s">
        <v>186</v>
      </c>
      <c r="H3635" s="1265">
        <f>VLOOKUP($A3628,'Class-9'!$B$9:$EX$108,7,0)</f>
        <v>0</v>
      </c>
      <c r="I3635" s="1265"/>
      <c r="J3635" s="1265"/>
      <c r="K3635" s="1265"/>
      <c r="L3635" s="1265"/>
      <c r="M3635" s="1265"/>
      <c r="N3635" s="1265"/>
      <c r="O3635" s="1266"/>
    </row>
    <row r="3636" spans="1:15" ht="42.75" customHeight="1">
      <c r="A3636" s="1084"/>
      <c r="B3636" s="49" t="s">
        <v>79</v>
      </c>
      <c r="C3636" s="1260" t="s">
        <v>25</v>
      </c>
      <c r="D3636" s="1261"/>
      <c r="E3636" s="1261"/>
      <c r="F3636" s="1262"/>
      <c r="G3636" s="486" t="s">
        <v>186</v>
      </c>
      <c r="H3636" s="1265">
        <f>VLOOKUP($A3628,'Class-9'!$B$9:$EX$108,8,0)</f>
        <v>0</v>
      </c>
      <c r="I3636" s="1265"/>
      <c r="J3636" s="1265"/>
      <c r="K3636" s="1265"/>
      <c r="L3636" s="1265"/>
      <c r="M3636" s="1265"/>
      <c r="N3636" s="1265"/>
      <c r="O3636" s="1266"/>
    </row>
    <row r="3637" spans="1:15" ht="42.75" customHeight="1">
      <c r="A3637" s="1084"/>
      <c r="B3637" s="49" t="s">
        <v>79</v>
      </c>
      <c r="C3637" s="1260" t="s">
        <v>58</v>
      </c>
      <c r="D3637" s="1261"/>
      <c r="E3637" s="1261"/>
      <c r="F3637" s="1262"/>
      <c r="G3637" s="486" t="s">
        <v>186</v>
      </c>
      <c r="H3637" s="1265">
        <f>VLOOKUP($A3628,'Class-9'!$B$9:$EX$108,9,0)</f>
        <v>0</v>
      </c>
      <c r="I3637" s="1265"/>
      <c r="J3637" s="1265"/>
      <c r="K3637" s="1265"/>
      <c r="L3637" s="1265"/>
      <c r="M3637" s="1265"/>
      <c r="N3637" s="1265"/>
      <c r="O3637" s="1266"/>
    </row>
    <row r="3638" spans="1:15" ht="42.75" customHeight="1">
      <c r="A3638" s="1084"/>
      <c r="B3638" s="49" t="s">
        <v>79</v>
      </c>
      <c r="C3638" s="1260" t="s">
        <v>59</v>
      </c>
      <c r="D3638" s="1261"/>
      <c r="E3638" s="1261"/>
      <c r="F3638" s="1262"/>
      <c r="G3638" s="486" t="s">
        <v>186</v>
      </c>
      <c r="H3638" s="1281" t="str">
        <f>CONCATENATE('Class-9'!$G$4,'Class-9'!$J$4)</f>
        <v>9(A)</v>
      </c>
      <c r="I3638" s="1265"/>
      <c r="J3638" s="1265"/>
      <c r="K3638" s="1265"/>
      <c r="L3638" s="1265"/>
      <c r="M3638" s="1265"/>
      <c r="N3638" s="1265"/>
      <c r="O3638" s="1266"/>
    </row>
    <row r="3639" spans="1:15" ht="42.75" customHeight="1" thickBot="1">
      <c r="A3639" s="1084"/>
      <c r="B3639" s="49" t="s">
        <v>79</v>
      </c>
      <c r="C3639" s="1282" t="s">
        <v>27</v>
      </c>
      <c r="D3639" s="1283"/>
      <c r="E3639" s="1283"/>
      <c r="F3639" s="1284"/>
      <c r="G3639" s="487" t="s">
        <v>186</v>
      </c>
      <c r="H3639" s="1285">
        <f>VLOOKUP($A3628,'Class-9'!$B$9:$EX$108,10,0)</f>
        <v>0</v>
      </c>
      <c r="I3639" s="1285"/>
      <c r="J3639" s="1285"/>
      <c r="K3639" s="1285"/>
      <c r="L3639" s="1285"/>
      <c r="M3639" s="1285"/>
      <c r="N3639" s="1285"/>
      <c r="O3639" s="1286"/>
    </row>
    <row r="3640" spans="1:15" ht="42.75" customHeight="1">
      <c r="A3640" s="1084"/>
      <c r="B3640" s="60" t="s">
        <v>79</v>
      </c>
      <c r="C3640" s="1287" t="s">
        <v>60</v>
      </c>
      <c r="D3640" s="1288"/>
      <c r="E3640" s="1267" t="s">
        <v>83</v>
      </c>
      <c r="F3640" s="1267" t="s">
        <v>84</v>
      </c>
      <c r="G3640" s="1274" t="s">
        <v>33</v>
      </c>
      <c r="H3640" s="1276" t="s">
        <v>61</v>
      </c>
      <c r="I3640" s="1276"/>
      <c r="J3640" s="1277"/>
      <c r="K3640" s="1278" t="s">
        <v>100</v>
      </c>
      <c r="L3640" s="1279"/>
      <c r="M3640" s="1280"/>
      <c r="N3640" s="1267" t="s">
        <v>91</v>
      </c>
      <c r="O3640" s="1269" t="s">
        <v>209</v>
      </c>
    </row>
    <row r="3641" spans="1:15" ht="42.75" customHeight="1">
      <c r="A3641" s="1084"/>
      <c r="B3641" s="60"/>
      <c r="C3641" s="1289"/>
      <c r="D3641" s="1290"/>
      <c r="E3641" s="1268"/>
      <c r="F3641" s="1268"/>
      <c r="G3641" s="1275"/>
      <c r="H3641" s="479" t="s">
        <v>32</v>
      </c>
      <c r="I3641" s="480" t="s">
        <v>199</v>
      </c>
      <c r="J3641" s="481" t="s">
        <v>33</v>
      </c>
      <c r="K3641" s="479" t="s">
        <v>32</v>
      </c>
      <c r="L3641" s="480" t="s">
        <v>199</v>
      </c>
      <c r="M3641" s="481" t="s">
        <v>33</v>
      </c>
      <c r="N3641" s="1268"/>
      <c r="O3641" s="1270"/>
    </row>
    <row r="3642" spans="1:15" ht="42.75" customHeight="1" thickBot="1">
      <c r="A3642" s="1084"/>
      <c r="B3642" s="60" t="s">
        <v>79</v>
      </c>
      <c r="C3642" s="1272" t="s">
        <v>62</v>
      </c>
      <c r="D3642" s="1273"/>
      <c r="E3642" s="346">
        <f>'Class-9'!$L$7</f>
        <v>20</v>
      </c>
      <c r="F3642" s="346">
        <f>'Class-9'!$M$7</f>
        <v>20</v>
      </c>
      <c r="G3642" s="348">
        <f>SUM(E3642:F3642)</f>
        <v>40</v>
      </c>
      <c r="H3642" s="346">
        <f>'Class-9'!$O$7</f>
        <v>48</v>
      </c>
      <c r="I3642" s="346">
        <f>'Class-9'!$P$7</f>
        <v>12</v>
      </c>
      <c r="J3642" s="348">
        <f>SUM(H3642:I3642)</f>
        <v>60</v>
      </c>
      <c r="K3642" s="346">
        <f>'Class-9'!$R$7</f>
        <v>80</v>
      </c>
      <c r="L3642" s="346">
        <f>'Class-9'!$S$7</f>
        <v>20</v>
      </c>
      <c r="M3642" s="348">
        <f>SUM(K3642:L3642)</f>
        <v>100</v>
      </c>
      <c r="N3642" s="191">
        <f>SUM(G3642,J3642,M3642)</f>
        <v>200</v>
      </c>
      <c r="O3642" s="1271"/>
    </row>
    <row r="3643" spans="1:15" ht="42.75" customHeight="1">
      <c r="A3643" s="1084"/>
      <c r="B3643" s="60" t="s">
        <v>79</v>
      </c>
      <c r="C3643" s="1141" t="str">
        <f>'Class-9'!$L$3</f>
        <v>HINDI</v>
      </c>
      <c r="D3643" s="1142"/>
      <c r="E3643" s="493">
        <f>IF($J3631="TC",0,IF($J3631="Nso",0,VLOOKUP($A3628,'Class-9'!$B$9:$EX$108,11,0)))</f>
        <v>0</v>
      </c>
      <c r="F3643" s="493">
        <f>IF($J3631="TC",0,IF($J3631="Nso",0,VLOOKUP($A3628,'Class-9'!$B$9:$EX$108,12,0)))</f>
        <v>0</v>
      </c>
      <c r="G3643" s="494">
        <f>E3643+F3643</f>
        <v>0</v>
      </c>
      <c r="H3643" s="493">
        <f>IF($J3631="TC",0,IF($J3631="Nso",0,VLOOKUP($A3628,'Class-9'!$B$9:$EX$108,14,0)))</f>
        <v>0</v>
      </c>
      <c r="I3643" s="493">
        <f>IF($J3631="TC",0,IF($J3631="Nso",0,VLOOKUP($A3628,'Class-9'!$B$9:$EX$108,15,0)))</f>
        <v>0</v>
      </c>
      <c r="J3643" s="494">
        <f>H3643+I3643</f>
        <v>0</v>
      </c>
      <c r="K3643" s="493">
        <f>IF($J3631="TC",0,IF($J3631="Nso",0,VLOOKUP($A3628,'Class-9'!$B$9:$EX$108,17,0)))</f>
        <v>0</v>
      </c>
      <c r="L3643" s="493">
        <f>IF($J3631="Nso",0,VLOOKUP($A3628,'Class-9'!$B$9:$EX$108,18,0))</f>
        <v>0</v>
      </c>
      <c r="M3643" s="494">
        <f>K3643+L3643</f>
        <v>0</v>
      </c>
      <c r="N3643" s="493">
        <f>G3643+J3643+M3643</f>
        <v>0</v>
      </c>
      <c r="O3643" s="495" t="str">
        <f>IF($J3631="TC",0,IF($J3631="Nso",0,VLOOKUP($A3628,'Class-9'!$B$9:$EX$108,24,0)))</f>
        <v/>
      </c>
    </row>
    <row r="3644" spans="1:15" ht="42.75" customHeight="1">
      <c r="A3644" s="1084"/>
      <c r="B3644" s="60" t="s">
        <v>79</v>
      </c>
      <c r="C3644" s="1143" t="str">
        <f>'Class-9'!$Z$3</f>
        <v>ENGLISH</v>
      </c>
      <c r="D3644" s="1144"/>
      <c r="E3644" s="493">
        <f>IF($J3631="TC",0,IF($J3631="Nso",0,VLOOKUP($A3628,'Class-9'!$B$9:$EX$108,25,0)))</f>
        <v>0</v>
      </c>
      <c r="F3644" s="493">
        <f>IF($J3631="TC",0,IF($J3631="Nso",0,VLOOKUP($A3628,'Class-9'!$B$9:$EX$108,26,0)))</f>
        <v>0</v>
      </c>
      <c r="G3644" s="496">
        <f t="shared" ref="G3644:G3648" si="372">E3644+F3644</f>
        <v>0</v>
      </c>
      <c r="H3644" s="497">
        <f>IF($J3631="TC",0,IF($J3631="Nso",0,VLOOKUP($A3628,'Class-9'!$B$9:$EX$108,28,0)))</f>
        <v>0</v>
      </c>
      <c r="I3644" s="493">
        <f>IF($J3631="TC",0,IF($J3631="Nso",0,VLOOKUP($A3628,'Class-9'!$B$9:$EX$108,29,0)))</f>
        <v>0</v>
      </c>
      <c r="J3644" s="496">
        <f t="shared" ref="J3644:J3648" si="373">H3644+I3644</f>
        <v>0</v>
      </c>
      <c r="K3644" s="493">
        <f>IF($J3631="TC",0,IF($J3631="Nso",0,VLOOKUP($A3628,'Class-9'!$B$9:$EX$108,31,0)))</f>
        <v>0</v>
      </c>
      <c r="L3644" s="493">
        <f>IF($J3631="Nso",0,VLOOKUP($A3628,'Class-9'!$B$9:$EX$108,32,0))</f>
        <v>0</v>
      </c>
      <c r="M3644" s="496">
        <f t="shared" ref="M3644:M3648" si="374">K3644+L3644</f>
        <v>0</v>
      </c>
      <c r="N3644" s="493">
        <f t="shared" ref="N3644:N3648" si="375">G3644+J3644+M3644</f>
        <v>0</v>
      </c>
      <c r="O3644" s="495" t="str">
        <f>IF($J3631="TC",0,IF($J3631="Nso",0,VLOOKUP($A3628,'Class-9'!$B$9:$EX$108,38,0)))</f>
        <v/>
      </c>
    </row>
    <row r="3645" spans="1:15" ht="42.75" customHeight="1">
      <c r="A3645" s="1084"/>
      <c r="B3645" s="60" t="s">
        <v>79</v>
      </c>
      <c r="C3645" s="1143" t="str">
        <f>'Class-9'!$AN$3</f>
        <v>SANSKRIT</v>
      </c>
      <c r="D3645" s="1144"/>
      <c r="E3645" s="493">
        <f>IF($J3631="TC",0,IF($J3631="Nso",0,VLOOKUP($A3628,'Class-9'!$B$9:$EX$108,39,0)))</f>
        <v>0</v>
      </c>
      <c r="F3645" s="493">
        <f>IF($J3631="TC",0,IF($J3631="TC",0,IF($J3631="Nso",0,VLOOKUP($A3628,'Class-9'!$B$9:$EX$108,40,0))))</f>
        <v>0</v>
      </c>
      <c r="G3645" s="496">
        <f t="shared" si="372"/>
        <v>0</v>
      </c>
      <c r="H3645" s="497">
        <f>IF($J3631="TC",0,IF($J3631="Nso",0,VLOOKUP($A3628,'Class-9'!$B$9:$EX$108,42,0)))</f>
        <v>0</v>
      </c>
      <c r="I3645" s="493">
        <f>IF($J3631="TC",0,IF($J3631="Nso",0,VLOOKUP($A3628,'Class-9'!$B$9:$EX$108,43,0)))</f>
        <v>0</v>
      </c>
      <c r="J3645" s="496">
        <f t="shared" si="373"/>
        <v>0</v>
      </c>
      <c r="K3645" s="493">
        <f>IF($J3631="TC",0,IF($J3631="Nso",0,VLOOKUP($A3628,'Class-9'!$B$9:$EX$108,45,0)))</f>
        <v>0</v>
      </c>
      <c r="L3645" s="493">
        <f>IF($J3631="Nso",0,VLOOKUP($A3628,'Class-9'!$B$9:$EX$108,46,0))</f>
        <v>0</v>
      </c>
      <c r="M3645" s="496">
        <f t="shared" si="374"/>
        <v>0</v>
      </c>
      <c r="N3645" s="493">
        <f t="shared" si="375"/>
        <v>0</v>
      </c>
      <c r="O3645" s="495" t="str">
        <f>IF($J3631="TC",0,IF($J3631="Nso",0,VLOOKUP($A3628,'Class-9'!$B$9:$EX$108,52,0)))</f>
        <v/>
      </c>
    </row>
    <row r="3646" spans="1:15" ht="42.75" customHeight="1">
      <c r="A3646" s="1084"/>
      <c r="B3646" s="60" t="s">
        <v>79</v>
      </c>
      <c r="C3646" s="1143" t="str">
        <f>'Class-9'!$BB$3</f>
        <v>SCIENCE</v>
      </c>
      <c r="D3646" s="1144"/>
      <c r="E3646" s="493">
        <f>IF($J3631="TC",0,IF($J3631="Nso",0,VLOOKUP($A3628,'Class-9'!$B$9:$EX$108,53,0)))</f>
        <v>0</v>
      </c>
      <c r="F3646" s="493">
        <f>IF($J3631="TC",0,IF($J3631="Nso",0,VLOOKUP($A3628,'Class-9'!$B$9:$EX$108,54,0)))</f>
        <v>0</v>
      </c>
      <c r="G3646" s="496">
        <f t="shared" si="372"/>
        <v>0</v>
      </c>
      <c r="H3646" s="497">
        <f>IF($J3631="TC",0,IF($J3631="Nso",0,VLOOKUP($A3628,'Class-9'!$B$9:$EX$108,56,0)))</f>
        <v>0</v>
      </c>
      <c r="I3646" s="493">
        <f>IF($J3631="TC",0,IF($J3631="Nso",0,VLOOKUP($A3628,'Class-9'!$B$9:$EX$108,57,0)))</f>
        <v>0</v>
      </c>
      <c r="J3646" s="496">
        <f t="shared" si="373"/>
        <v>0</v>
      </c>
      <c r="K3646" s="493">
        <f>IF($J3631="TC",0,IF($J3631="Nso",0,VLOOKUP($A3628,'Class-9'!$B$9:$EX$108,59,0)))</f>
        <v>0</v>
      </c>
      <c r="L3646" s="493">
        <f>IF($J3631="Nso",0,VLOOKUP($A3628,'Class-9'!$B$9:$EX$108,60,0))</f>
        <v>0</v>
      </c>
      <c r="M3646" s="496">
        <f t="shared" si="374"/>
        <v>0</v>
      </c>
      <c r="N3646" s="493">
        <f t="shared" si="375"/>
        <v>0</v>
      </c>
      <c r="O3646" s="495" t="str">
        <f>IF($J3631="TC",0,IF($J3631="Nso",0,VLOOKUP($A3628,'Class-9'!$B$9:$EX$108,66,0)))</f>
        <v/>
      </c>
    </row>
    <row r="3647" spans="1:15" ht="42.75" customHeight="1">
      <c r="A3647" s="1084"/>
      <c r="B3647" s="60" t="s">
        <v>79</v>
      </c>
      <c r="C3647" s="1143" t="str">
        <f>'Class-9'!$BP$3</f>
        <v>MATHEMATICS</v>
      </c>
      <c r="D3647" s="1144"/>
      <c r="E3647" s="493">
        <f>IF($J3631="TC",0,IF($J3631="Nso",0,VLOOKUP($A3628,'Class-9'!$B$9:$EX$108,67,0)))</f>
        <v>0</v>
      </c>
      <c r="F3647" s="493">
        <f>IF($J3631="TC",0,IF($J3631="Nso",0,VLOOKUP($A3628,'Class-9'!$B$9:$EX$108,68,0)))</f>
        <v>0</v>
      </c>
      <c r="G3647" s="496">
        <f t="shared" si="372"/>
        <v>0</v>
      </c>
      <c r="H3647" s="497">
        <f>IF($J3631="TC",0,IF($J3631="Nso",0,VLOOKUP($A3628,'Class-9'!$B$9:$EX$108,70,0)))</f>
        <v>0</v>
      </c>
      <c r="I3647" s="493">
        <f>IF($J3631="TC",0,IF($J3631="Nso",0,VLOOKUP($A3628,'Class-9'!$B$9:$EX$108,71,0)))</f>
        <v>0</v>
      </c>
      <c r="J3647" s="496">
        <f t="shared" si="373"/>
        <v>0</v>
      </c>
      <c r="K3647" s="493">
        <f>IF($J3631="TC",0,IF($J3631="Nso",0,VLOOKUP($A3628,'Class-9'!$B$9:$EX$108,73,0)))</f>
        <v>0</v>
      </c>
      <c r="L3647" s="493">
        <f>IF($J3631="Nso",0,VLOOKUP($A3628,'Class-9'!$B$9:$EX$108,74,0))</f>
        <v>0</v>
      </c>
      <c r="M3647" s="496">
        <f t="shared" si="374"/>
        <v>0</v>
      </c>
      <c r="N3647" s="493">
        <f t="shared" si="375"/>
        <v>0</v>
      </c>
      <c r="O3647" s="495" t="str">
        <f>IF($J3631="TC",0,IF($J3631="Nso",0,VLOOKUP($A3628,'Class-9'!$B$9:$EX$108,80,0)))</f>
        <v/>
      </c>
    </row>
    <row r="3648" spans="1:15" ht="42.75" customHeight="1" thickBot="1">
      <c r="A3648" s="1084"/>
      <c r="B3648" s="60" t="s">
        <v>79</v>
      </c>
      <c r="C3648" s="1117" t="str">
        <f>'Class-9'!$CD$3</f>
        <v>SOCIAL SCIENCE</v>
      </c>
      <c r="D3648" s="1118"/>
      <c r="E3648" s="493">
        <f>IF($J3631="TC",0,IF($J3631="Nso",0,VLOOKUP($A3628,'Class-9'!$B$9:$EX$108,81,0)))</f>
        <v>0</v>
      </c>
      <c r="F3648" s="493">
        <f>IF($J3631="TC",0,IF($J3631="Nso",0,VLOOKUP($A3628,'Class-9'!$B$9:$EX$108,82,0)))</f>
        <v>0</v>
      </c>
      <c r="G3648" s="498">
        <f t="shared" si="372"/>
        <v>0</v>
      </c>
      <c r="H3648" s="499">
        <f>IF($J3631="TC",0,IF($J3631="Nso",0,VLOOKUP($A3628,'Class-9'!$B$9:$EX$108,84,0)))</f>
        <v>0</v>
      </c>
      <c r="I3648" s="493">
        <f>IF($J3631="TC",0,IF($J3631="Nso",0,VLOOKUP($A3628,'Class-9'!$B$9:$EX$108,85,0)))</f>
        <v>0</v>
      </c>
      <c r="J3648" s="498">
        <f t="shared" si="373"/>
        <v>0</v>
      </c>
      <c r="K3648" s="493">
        <f>IF($J3631="TC",0,IF($J3631="Nso",0,VLOOKUP($A3628,'Class-9'!$B$9:$EX$108,87,0)))</f>
        <v>0</v>
      </c>
      <c r="L3648" s="493">
        <f>IF($J3631="Nso",0,VLOOKUP($A3628,'Class-9'!$B$9:$EX$108,88,0))</f>
        <v>0</v>
      </c>
      <c r="M3648" s="498">
        <f t="shared" si="374"/>
        <v>0</v>
      </c>
      <c r="N3648" s="493">
        <f t="shared" si="375"/>
        <v>0</v>
      </c>
      <c r="O3648" s="495" t="str">
        <f>IF($J3631="TC",0,IF($J3631="Nso",0,VLOOKUP($A3628,'Class-9'!$B$9:$EX$108,94,0)))</f>
        <v/>
      </c>
    </row>
    <row r="3649" spans="1:15" ht="36" customHeight="1">
      <c r="A3649" s="1084"/>
      <c r="B3649" s="60" t="s">
        <v>79</v>
      </c>
      <c r="C3649" s="1119" t="s">
        <v>92</v>
      </c>
      <c r="D3649" s="1120"/>
      <c r="E3649" s="1121"/>
      <c r="F3649" s="1125" t="s">
        <v>93</v>
      </c>
      <c r="G3649" s="1126"/>
      <c r="H3649" s="1127" t="s">
        <v>94</v>
      </c>
      <c r="I3649" s="1128"/>
      <c r="J3649" s="1129" t="s">
        <v>47</v>
      </c>
      <c r="K3649" s="1130"/>
      <c r="L3649" s="350" t="s">
        <v>114</v>
      </c>
      <c r="M3649" s="1131" t="s">
        <v>45</v>
      </c>
      <c r="N3649" s="1132"/>
      <c r="O3649" s="61" t="s">
        <v>49</v>
      </c>
    </row>
    <row r="3650" spans="1:15" ht="36" customHeight="1" thickBot="1">
      <c r="A3650" s="1084"/>
      <c r="B3650" s="60" t="s">
        <v>79</v>
      </c>
      <c r="C3650" s="1122"/>
      <c r="D3650" s="1123"/>
      <c r="E3650" s="1124"/>
      <c r="F3650" s="1133">
        <f>IF($J3631="TC",0,IF($J3631="Nso",0,VLOOKUP($A3628,'Class-9'!$B$9:$EX$108,146,0)))</f>
        <v>0</v>
      </c>
      <c r="G3650" s="1134"/>
      <c r="H3650" s="1133">
        <f>IF($J3631="TC",0,IF($J3631="Nso",0,VLOOKUP($A3628,'Class-9'!$B$9:$EX$108,147,0)))</f>
        <v>0</v>
      </c>
      <c r="I3650" s="1134"/>
      <c r="J3650" s="1135">
        <f>IF($J3631="TC",0,IF($J3631="Nso",0,VLOOKUP($A3628,'Class-9'!$B$9:$EX$108,148,0)))</f>
        <v>0</v>
      </c>
      <c r="K3650" s="1136"/>
      <c r="L3650" s="349" t="str">
        <f>IF($J3631="TC",0,IF($J3631="Nso",0,VLOOKUP($A3628,'Class-9'!$B$9:$EX$108,149,0)))</f>
        <v/>
      </c>
      <c r="M3650" s="1137" t="str">
        <f>IF($J3631="TC","TC",IF($J3631="Nso","NSO",VLOOKUP($A3628,'Class-9'!$B$9:$EX$108,150,0)))</f>
        <v/>
      </c>
      <c r="N3650" s="1138"/>
      <c r="O3650" s="123" t="str">
        <f>IF($J3631="Nso",0,VLOOKUP($A3628,'Class-9'!$B$9:$EX$108,152,0))</f>
        <v/>
      </c>
    </row>
    <row r="3651" spans="1:15" ht="36" customHeight="1">
      <c r="A3651" s="1084"/>
      <c r="B3651" s="60" t="s">
        <v>79</v>
      </c>
      <c r="C3651" s="1186" t="s">
        <v>65</v>
      </c>
      <c r="D3651" s="1187"/>
      <c r="E3651" s="1187"/>
      <c r="F3651" s="1187"/>
      <c r="G3651" s="1187"/>
      <c r="H3651" s="1188"/>
      <c r="I3651" s="1189" t="s">
        <v>66</v>
      </c>
      <c r="J3651" s="1190"/>
      <c r="K3651" s="1190"/>
      <c r="L3651" s="124">
        <f>VLOOKUP($A3628,'Class-9'!$B$9:$EX$108,143,0)</f>
        <v>0</v>
      </c>
      <c r="M3651" s="1191" t="s">
        <v>126</v>
      </c>
      <c r="N3651" s="1192"/>
      <c r="O3651" s="1193"/>
    </row>
    <row r="3652" spans="1:15" ht="36" customHeight="1" thickBot="1">
      <c r="A3652" s="1084"/>
      <c r="B3652" s="60" t="s">
        <v>79</v>
      </c>
      <c r="C3652" s="1194" t="s">
        <v>60</v>
      </c>
      <c r="D3652" s="1195"/>
      <c r="E3652" s="1195"/>
      <c r="F3652" s="1196" t="s">
        <v>197</v>
      </c>
      <c r="G3652" s="1196"/>
      <c r="H3652" s="351" t="s">
        <v>53</v>
      </c>
      <c r="I3652" s="1197" t="s">
        <v>67</v>
      </c>
      <c r="J3652" s="1198"/>
      <c r="K3652" s="1198"/>
      <c r="L3652" s="174">
        <f>VLOOKUP($A3628,'Class-9'!$B$9:$EX$108,144,0)</f>
        <v>0</v>
      </c>
      <c r="M3652" s="1199" t="str">
        <f>IF($J3631="TC",0,IF($J3631="Nso",0,VLOOKUP($A3628,'Class-9'!$B$9:$EX$108,145,0)))</f>
        <v/>
      </c>
      <c r="N3652" s="1200"/>
      <c r="O3652" s="1201"/>
    </row>
    <row r="3653" spans="1:15" ht="36" customHeight="1">
      <c r="A3653" s="1084"/>
      <c r="B3653" s="60" t="s">
        <v>79</v>
      </c>
      <c r="C3653" s="1194"/>
      <c r="D3653" s="1195"/>
      <c r="E3653" s="1195"/>
      <c r="F3653" s="1196"/>
      <c r="G3653" s="1196"/>
      <c r="H3653" s="490" t="s">
        <v>203</v>
      </c>
      <c r="I3653" s="1202" t="s">
        <v>68</v>
      </c>
      <c r="J3653" s="1203"/>
      <c r="K3653" s="1203"/>
      <c r="L3653" s="1204">
        <f>IF($J3631="TC","Transferred",IF($J3631="Nso","NameSeparated",VLOOKUP($A3628,'Class-9'!$B$9:$EX$108,153,0)))</f>
        <v>0</v>
      </c>
      <c r="M3653" s="1204"/>
      <c r="N3653" s="1204"/>
      <c r="O3653" s="1205"/>
    </row>
    <row r="3654" spans="1:15" s="489" customFormat="1" ht="28.5" customHeight="1">
      <c r="A3654" s="1084"/>
      <c r="B3654" s="488" t="s">
        <v>79</v>
      </c>
      <c r="C3654" s="1242" t="str">
        <f>'Class-9'!$CR$3</f>
        <v>Foundation Of Information Tech.</v>
      </c>
      <c r="D3654" s="1243"/>
      <c r="E3654" s="1244"/>
      <c r="F3654" s="1245" t="str">
        <f>IF($J3631="TC",0,IF($J3631="Nso",0,VLOOKUP($A3628,'Class-9'!$B$9:$GA$108,170,0)))</f>
        <v>0/200</v>
      </c>
      <c r="G3654" s="1245"/>
      <c r="H3654" s="491">
        <f>IF($J3631="TC",0,IF($J3631="Nso",0,VLOOKUP($A3628,'Class-9'!$B$9:$GA$108,106,0)))</f>
        <v>0</v>
      </c>
      <c r="I3654" s="1170" t="s">
        <v>81</v>
      </c>
      <c r="J3654" s="1171"/>
      <c r="K3654" s="1171"/>
      <c r="L3654" s="1172">
        <f>'Class-9'!$T$2</f>
        <v>44676</v>
      </c>
      <c r="M3654" s="1173"/>
      <c r="N3654" s="1173"/>
      <c r="O3654" s="1174"/>
    </row>
    <row r="3655" spans="1:15" s="489" customFormat="1" ht="28.5" customHeight="1">
      <c r="A3655" s="1084"/>
      <c r="B3655" s="488" t="s">
        <v>79</v>
      </c>
      <c r="C3655" s="1175" t="str">
        <f>'Class-9'!$DD$3</f>
        <v>Health &amp; Phy. Edu.</v>
      </c>
      <c r="D3655" s="1169"/>
      <c r="E3655" s="1169"/>
      <c r="F3655" s="1263" t="str">
        <f>IF($J3631="TC",0,IF($J3631="Nso",0,VLOOKUP($A3628,'Class-9'!$B$9:$GA$108,174,0)))</f>
        <v>0/200</v>
      </c>
      <c r="G3655" s="1264"/>
      <c r="H3655" s="491">
        <f>IF($J3631="TC",0,IF($J3631="Nso",0,VLOOKUP($A3628,'Class-9'!$B$9:$GA$108,118,0)))</f>
        <v>0</v>
      </c>
      <c r="I3655" s="1178"/>
      <c r="J3655" s="1179"/>
      <c r="K3655" s="1179"/>
      <c r="L3655" s="1179"/>
      <c r="M3655" s="1179"/>
      <c r="N3655" s="1179"/>
      <c r="O3655" s="1180"/>
    </row>
    <row r="3656" spans="1:15" s="489" customFormat="1" ht="28.5" customHeight="1">
      <c r="A3656" s="1084"/>
      <c r="B3656" s="488" t="s">
        <v>79</v>
      </c>
      <c r="C3656" s="1184" t="str">
        <f>'Class-9'!$DP$3</f>
        <v>S.U.P.W.</v>
      </c>
      <c r="D3656" s="1185"/>
      <c r="E3656" s="1185"/>
      <c r="F3656" s="1263" t="str">
        <f>IF($J3631="TC",0,IF($J3631="Nso",0,VLOOKUP($A3628,'Class-9'!$B$9:$GA$108,178,0)))</f>
        <v>0/100</v>
      </c>
      <c r="G3656" s="1264"/>
      <c r="H3656" s="491">
        <f>IF($J3631="TC",0,IF($J3631="Nso",0,VLOOKUP($A3628,'Class-9'!$B$9:$GA$108,124,0)))</f>
        <v>0</v>
      </c>
      <c r="I3656" s="1181"/>
      <c r="J3656" s="1182"/>
      <c r="K3656" s="1182"/>
      <c r="L3656" s="1182"/>
      <c r="M3656" s="1182"/>
      <c r="N3656" s="1182"/>
      <c r="O3656" s="1183"/>
    </row>
    <row r="3657" spans="1:15" s="489" customFormat="1" ht="28.5" customHeight="1">
      <c r="A3657" s="1084"/>
      <c r="B3657" s="488"/>
      <c r="C3657" s="1184" t="str">
        <f>'Class-9'!$DV$3</f>
        <v>ART EDUCATION</v>
      </c>
      <c r="D3657" s="1185"/>
      <c r="E3657" s="1185"/>
      <c r="F3657" s="1263" t="str">
        <f>IF($J3630="TC",0,IF($J3630="Nso",0,VLOOKUP($A3628,'Class-9'!$B$9:$GA$108,182,0)))</f>
        <v>0/100</v>
      </c>
      <c r="G3657" s="1264"/>
      <c r="H3657" s="491">
        <f>IF($J3630="TC",0,IF($J3630="Nso",0,VLOOKUP($A3628,'Class-9'!$B$9:$GA$108,130,0)))</f>
        <v>0</v>
      </c>
      <c r="I3657" s="1237" t="s">
        <v>95</v>
      </c>
      <c r="J3657" s="1221"/>
      <c r="K3657" s="1221"/>
      <c r="L3657" s="1221"/>
      <c r="M3657" s="1221"/>
      <c r="N3657" s="1221"/>
      <c r="O3657" s="1222"/>
    </row>
    <row r="3658" spans="1:15" s="489" customFormat="1" ht="28.5" customHeight="1" thickBot="1">
      <c r="A3658" s="1084"/>
      <c r="B3658" s="488" t="s">
        <v>79</v>
      </c>
      <c r="C3658" s="1238" t="str">
        <f>'Class-9'!$EB$3</f>
        <v>H &amp; C RAJ</v>
      </c>
      <c r="D3658" s="1239"/>
      <c r="E3658" s="1239"/>
      <c r="F3658" s="1251" t="str">
        <f>IF($J3631="TC",0,IF($J3631="Nso",0,VLOOKUP($A3628,'Class-9'!$B$9:$GZ$108,186,0)))</f>
        <v>0/200</v>
      </c>
      <c r="G3658" s="1252"/>
      <c r="H3658" s="492">
        <f>IF($J3631="TC",0,IF($J3631="Nso",0,VLOOKUP($A3628,'Class-9'!$B$9:$GAZ$108,142,0)))</f>
        <v>0</v>
      </c>
      <c r="I3658" s="1237" t="s">
        <v>74</v>
      </c>
      <c r="J3658" s="1221"/>
      <c r="K3658" s="1221"/>
      <c r="L3658" s="1221"/>
      <c r="M3658" s="1221"/>
      <c r="N3658" s="1221"/>
      <c r="O3658" s="1222"/>
    </row>
    <row r="3659" spans="1:15" ht="28.5" customHeight="1">
      <c r="A3659" s="1084"/>
      <c r="B3659" s="49" t="s">
        <v>79</v>
      </c>
      <c r="C3659" s="1209" t="s">
        <v>205</v>
      </c>
      <c r="D3659" s="1210"/>
      <c r="E3659" s="1211"/>
      <c r="F3659" s="1253" t="s">
        <v>206</v>
      </c>
      <c r="G3659" s="1254"/>
      <c r="H3659" s="500" t="s">
        <v>34</v>
      </c>
      <c r="I3659" s="1220" t="s">
        <v>75</v>
      </c>
      <c r="J3659" s="1221"/>
      <c r="K3659" s="1221"/>
      <c r="L3659" s="1221"/>
      <c r="M3659" s="1221"/>
      <c r="N3659" s="1221"/>
      <c r="O3659" s="1222"/>
    </row>
    <row r="3660" spans="1:15" ht="28.5" customHeight="1">
      <c r="A3660" s="1084"/>
      <c r="B3660" s="49" t="s">
        <v>79</v>
      </c>
      <c r="C3660" s="1212"/>
      <c r="D3660" s="1213"/>
      <c r="E3660" s="1214"/>
      <c r="F3660" s="1246" t="s">
        <v>207</v>
      </c>
      <c r="G3660" s="1247"/>
      <c r="H3660" s="501" t="s">
        <v>204</v>
      </c>
      <c r="I3660" s="1225" t="s">
        <v>76</v>
      </c>
      <c r="J3660" s="1226"/>
      <c r="K3660" s="1226"/>
      <c r="L3660" s="1226"/>
      <c r="M3660" s="1226"/>
      <c r="N3660" s="1226"/>
      <c r="O3660" s="1227"/>
    </row>
    <row r="3661" spans="1:15" ht="28.5" customHeight="1">
      <c r="A3661" s="1084"/>
      <c r="B3661" s="49" t="s">
        <v>79</v>
      </c>
      <c r="C3661" s="1212"/>
      <c r="D3661" s="1213"/>
      <c r="E3661" s="1214"/>
      <c r="F3661" s="1246" t="s">
        <v>211</v>
      </c>
      <c r="G3661" s="1247"/>
      <c r="H3661" s="501" t="s">
        <v>69</v>
      </c>
      <c r="I3661" s="1228"/>
      <c r="J3661" s="1229"/>
      <c r="K3661" s="1229"/>
      <c r="L3661" s="1229"/>
      <c r="M3661" s="1229"/>
      <c r="N3661" s="1229"/>
      <c r="O3661" s="1230"/>
    </row>
    <row r="3662" spans="1:15" ht="28.5" customHeight="1">
      <c r="A3662" s="1084"/>
      <c r="B3662" s="49" t="s">
        <v>79</v>
      </c>
      <c r="C3662" s="1212"/>
      <c r="D3662" s="1213"/>
      <c r="E3662" s="1214"/>
      <c r="F3662" s="1246" t="s">
        <v>212</v>
      </c>
      <c r="G3662" s="1247"/>
      <c r="H3662" s="501" t="s">
        <v>70</v>
      </c>
      <c r="I3662" s="1228"/>
      <c r="J3662" s="1229"/>
      <c r="K3662" s="1229"/>
      <c r="L3662" s="1229"/>
      <c r="M3662" s="1229"/>
      <c r="N3662" s="1229"/>
      <c r="O3662" s="1230"/>
    </row>
    <row r="3663" spans="1:15" ht="28.5" customHeight="1">
      <c r="A3663" s="1084"/>
      <c r="B3663" s="49" t="s">
        <v>79</v>
      </c>
      <c r="C3663" s="1212"/>
      <c r="D3663" s="1213"/>
      <c r="E3663" s="1214"/>
      <c r="F3663" s="1246" t="s">
        <v>125</v>
      </c>
      <c r="G3663" s="1247"/>
      <c r="H3663" s="501" t="s">
        <v>72</v>
      </c>
      <c r="I3663" s="1231" t="s">
        <v>96</v>
      </c>
      <c r="J3663" s="1232"/>
      <c r="K3663" s="1232"/>
      <c r="L3663" s="1232"/>
      <c r="M3663" s="1232"/>
      <c r="N3663" s="1232"/>
      <c r="O3663" s="1233"/>
    </row>
    <row r="3664" spans="1:15" ht="28.5" customHeight="1" thickBot="1">
      <c r="A3664" s="1084"/>
      <c r="B3664" s="62" t="s">
        <v>79</v>
      </c>
      <c r="C3664" s="1215"/>
      <c r="D3664" s="1216"/>
      <c r="E3664" s="1217"/>
      <c r="F3664" s="1248" t="s">
        <v>208</v>
      </c>
      <c r="G3664" s="1249"/>
      <c r="H3664" s="502" t="s">
        <v>71</v>
      </c>
      <c r="I3664" s="1234"/>
      <c r="J3664" s="1235"/>
      <c r="K3664" s="1235"/>
      <c r="L3664" s="1235"/>
      <c r="M3664" s="1235"/>
      <c r="N3664" s="1235"/>
      <c r="O3664" s="1236"/>
    </row>
    <row r="3665" spans="1:16" ht="117.75" customHeight="1" thickTop="1">
      <c r="A3665" s="1250"/>
      <c r="B3665" s="1250"/>
      <c r="C3665" s="1250"/>
      <c r="D3665" s="1250"/>
      <c r="E3665" s="1250"/>
      <c r="F3665" s="1250"/>
      <c r="G3665" s="1250"/>
      <c r="H3665" s="1250"/>
      <c r="I3665" s="1250"/>
      <c r="J3665" s="1250"/>
      <c r="K3665" s="1250"/>
      <c r="L3665" s="1250"/>
      <c r="M3665" s="1250"/>
      <c r="N3665" s="1250"/>
      <c r="O3665" s="1250"/>
    </row>
    <row r="3666" spans="1:16">
      <c r="B3666" s="505"/>
      <c r="C3666" s="506"/>
      <c r="D3666" s="506"/>
      <c r="E3666" s="506"/>
      <c r="F3666" s="506"/>
      <c r="G3666" s="506"/>
      <c r="H3666" s="506"/>
      <c r="I3666" s="506"/>
      <c r="J3666" s="506"/>
      <c r="K3666" s="506"/>
      <c r="L3666" s="506"/>
      <c r="M3666" s="506"/>
      <c r="N3666" s="506"/>
      <c r="O3666" s="506"/>
    </row>
    <row r="3667" spans="1:16" ht="24.75" customHeight="1" thickBot="1">
      <c r="A3667" s="504">
        <f>A3628+1</f>
        <v>95</v>
      </c>
      <c r="B3667" s="1083" t="s">
        <v>56</v>
      </c>
      <c r="C3667" s="1083"/>
      <c r="D3667" s="1083"/>
      <c r="E3667" s="1083"/>
      <c r="F3667" s="1083"/>
      <c r="G3667" s="1083"/>
      <c r="H3667" s="1083"/>
      <c r="I3667" s="1083"/>
      <c r="J3667" s="1083"/>
      <c r="K3667" s="1083"/>
      <c r="L3667" s="1083"/>
      <c r="M3667" s="1083"/>
      <c r="N3667" s="1083"/>
      <c r="O3667" s="1083"/>
    </row>
    <row r="3668" spans="1:16" ht="68.25" customHeight="1" thickTop="1">
      <c r="A3668" s="1084"/>
      <c r="B3668" s="1085"/>
      <c r="C3668" s="1086"/>
      <c r="D3668" s="1089" t="str">
        <f>Master!$E$8</f>
        <v>Govt. Sr. Secondary School Raimalwada</v>
      </c>
      <c r="E3668" s="1090"/>
      <c r="F3668" s="1090"/>
      <c r="G3668" s="1090"/>
      <c r="H3668" s="1090"/>
      <c r="I3668" s="1090"/>
      <c r="J3668" s="1090"/>
      <c r="K3668" s="1090"/>
      <c r="L3668" s="1090"/>
      <c r="M3668" s="1090"/>
      <c r="N3668" s="1090"/>
      <c r="O3668" s="1091"/>
    </row>
    <row r="3669" spans="1:16" ht="36" customHeight="1" thickBot="1">
      <c r="A3669" s="1084"/>
      <c r="B3669" s="1087"/>
      <c r="C3669" s="1088"/>
      <c r="D3669" s="1092" t="str">
        <f>Master!$E$11</f>
        <v>P.S.-Bapini (Jodhpur)</v>
      </c>
      <c r="E3669" s="1093"/>
      <c r="F3669" s="1093"/>
      <c r="G3669" s="1093"/>
      <c r="H3669" s="1093"/>
      <c r="I3669" s="1093"/>
      <c r="J3669" s="1093"/>
      <c r="K3669" s="1093"/>
      <c r="L3669" s="1093"/>
      <c r="M3669" s="1093"/>
      <c r="N3669" s="1093"/>
      <c r="O3669" s="1094"/>
    </row>
    <row r="3670" spans="1:16" ht="36" customHeight="1">
      <c r="A3670" s="1084"/>
      <c r="B3670" s="352"/>
      <c r="C3670" s="1095" t="s">
        <v>188</v>
      </c>
      <c r="D3670" s="1096"/>
      <c r="E3670" s="1096"/>
      <c r="F3670" s="1096"/>
      <c r="G3670" s="1097"/>
      <c r="H3670" s="1104" t="s">
        <v>161</v>
      </c>
      <c r="I3670" s="1104"/>
      <c r="J3670" s="1107">
        <f>VLOOKUP($A3667,'Class-9'!$B$9:$K$108,6)</f>
        <v>0</v>
      </c>
      <c r="K3670" s="1108"/>
      <c r="L3670" s="1113" t="s">
        <v>77</v>
      </c>
      <c r="M3670" s="1114"/>
      <c r="N3670" s="1115" t="str">
        <f>Master!$E$14</f>
        <v>08151106901</v>
      </c>
      <c r="O3670" s="1116"/>
    </row>
    <row r="3671" spans="1:16" ht="36" customHeight="1">
      <c r="A3671" s="1084"/>
      <c r="B3671" s="47"/>
      <c r="C3671" s="1098"/>
      <c r="D3671" s="1099"/>
      <c r="E3671" s="1099"/>
      <c r="F3671" s="1099"/>
      <c r="G3671" s="1100"/>
      <c r="H3671" s="1105"/>
      <c r="I3671" s="1105"/>
      <c r="J3671" s="1109"/>
      <c r="K3671" s="1110"/>
      <c r="L3671" s="1071" t="s">
        <v>73</v>
      </c>
      <c r="M3671" s="1072"/>
      <c r="N3671" s="1072"/>
      <c r="O3671" s="1073"/>
      <c r="P3671" s="165" t="s">
        <v>196</v>
      </c>
    </row>
    <row r="3672" spans="1:16" ht="36" customHeight="1" thickBot="1">
      <c r="A3672" s="1084"/>
      <c r="B3672" s="47"/>
      <c r="C3672" s="1101"/>
      <c r="D3672" s="1102"/>
      <c r="E3672" s="1102"/>
      <c r="F3672" s="1102"/>
      <c r="G3672" s="1103"/>
      <c r="H3672" s="1106"/>
      <c r="I3672" s="1106"/>
      <c r="J3672" s="1111"/>
      <c r="K3672" s="1112"/>
      <c r="L3672" s="1074" t="s">
        <v>57</v>
      </c>
      <c r="M3672" s="1075"/>
      <c r="N3672" s="1076" t="str">
        <f>Master!$E$6</f>
        <v>2021-22</v>
      </c>
      <c r="O3672" s="1077"/>
    </row>
    <row r="3673" spans="1:16" ht="42.75" customHeight="1">
      <c r="A3673" s="1084"/>
      <c r="B3673" s="49" t="s">
        <v>79</v>
      </c>
      <c r="C3673" s="1255" t="s">
        <v>22</v>
      </c>
      <c r="D3673" s="1256"/>
      <c r="E3673" s="1256"/>
      <c r="F3673" s="1257"/>
      <c r="G3673" s="485" t="s">
        <v>186</v>
      </c>
      <c r="H3673" s="1258">
        <f>VLOOKUP($A3667,'Class-9'!$B$9:$EX$108,4,0)</f>
        <v>0</v>
      </c>
      <c r="I3673" s="1258"/>
      <c r="J3673" s="1258"/>
      <c r="K3673" s="1258"/>
      <c r="L3673" s="1258"/>
      <c r="M3673" s="1258"/>
      <c r="N3673" s="1258"/>
      <c r="O3673" s="1259"/>
    </row>
    <row r="3674" spans="1:16" ht="42.75" customHeight="1">
      <c r="A3674" s="1084"/>
      <c r="B3674" s="49" t="s">
        <v>79</v>
      </c>
      <c r="C3674" s="1260" t="s">
        <v>24</v>
      </c>
      <c r="D3674" s="1261"/>
      <c r="E3674" s="1261"/>
      <c r="F3674" s="1262"/>
      <c r="G3674" s="486" t="s">
        <v>186</v>
      </c>
      <c r="H3674" s="1265">
        <f>VLOOKUP($A3667,'Class-9'!$B$9:$EX$108,7,0)</f>
        <v>0</v>
      </c>
      <c r="I3674" s="1265"/>
      <c r="J3674" s="1265"/>
      <c r="K3674" s="1265"/>
      <c r="L3674" s="1265"/>
      <c r="M3674" s="1265"/>
      <c r="N3674" s="1265"/>
      <c r="O3674" s="1266"/>
    </row>
    <row r="3675" spans="1:16" ht="42.75" customHeight="1">
      <c r="A3675" s="1084"/>
      <c r="B3675" s="49" t="s">
        <v>79</v>
      </c>
      <c r="C3675" s="1260" t="s">
        <v>25</v>
      </c>
      <c r="D3675" s="1261"/>
      <c r="E3675" s="1261"/>
      <c r="F3675" s="1262"/>
      <c r="G3675" s="486" t="s">
        <v>186</v>
      </c>
      <c r="H3675" s="1265">
        <f>VLOOKUP($A3667,'Class-9'!$B$9:$EX$108,8,0)</f>
        <v>0</v>
      </c>
      <c r="I3675" s="1265"/>
      <c r="J3675" s="1265"/>
      <c r="K3675" s="1265"/>
      <c r="L3675" s="1265"/>
      <c r="M3675" s="1265"/>
      <c r="N3675" s="1265"/>
      <c r="O3675" s="1266"/>
    </row>
    <row r="3676" spans="1:16" ht="42.75" customHeight="1">
      <c r="A3676" s="1084"/>
      <c r="B3676" s="49" t="s">
        <v>79</v>
      </c>
      <c r="C3676" s="1260" t="s">
        <v>58</v>
      </c>
      <c r="D3676" s="1261"/>
      <c r="E3676" s="1261"/>
      <c r="F3676" s="1262"/>
      <c r="G3676" s="486" t="s">
        <v>186</v>
      </c>
      <c r="H3676" s="1265">
        <f>VLOOKUP($A3667,'Class-9'!$B$9:$EX$108,9,0)</f>
        <v>0</v>
      </c>
      <c r="I3676" s="1265"/>
      <c r="J3676" s="1265"/>
      <c r="K3676" s="1265"/>
      <c r="L3676" s="1265"/>
      <c r="M3676" s="1265"/>
      <c r="N3676" s="1265"/>
      <c r="O3676" s="1266"/>
    </row>
    <row r="3677" spans="1:16" ht="42.75" customHeight="1">
      <c r="A3677" s="1084"/>
      <c r="B3677" s="49" t="s">
        <v>79</v>
      </c>
      <c r="C3677" s="1260" t="s">
        <v>59</v>
      </c>
      <c r="D3677" s="1261"/>
      <c r="E3677" s="1261"/>
      <c r="F3677" s="1262"/>
      <c r="G3677" s="486" t="s">
        <v>186</v>
      </c>
      <c r="H3677" s="1281" t="str">
        <f>CONCATENATE('Class-9'!$G$4,'Class-9'!$J$4)</f>
        <v>9(A)</v>
      </c>
      <c r="I3677" s="1265"/>
      <c r="J3677" s="1265"/>
      <c r="K3677" s="1265"/>
      <c r="L3677" s="1265"/>
      <c r="M3677" s="1265"/>
      <c r="N3677" s="1265"/>
      <c r="O3677" s="1266"/>
    </row>
    <row r="3678" spans="1:16" ht="42.75" customHeight="1" thickBot="1">
      <c r="A3678" s="1084"/>
      <c r="B3678" s="49" t="s">
        <v>79</v>
      </c>
      <c r="C3678" s="1282" t="s">
        <v>27</v>
      </c>
      <c r="D3678" s="1283"/>
      <c r="E3678" s="1283"/>
      <c r="F3678" s="1284"/>
      <c r="G3678" s="487" t="s">
        <v>186</v>
      </c>
      <c r="H3678" s="1285">
        <f>VLOOKUP($A3667,'Class-9'!$B$9:$EX$108,10,0)</f>
        <v>0</v>
      </c>
      <c r="I3678" s="1285"/>
      <c r="J3678" s="1285"/>
      <c r="K3678" s="1285"/>
      <c r="L3678" s="1285"/>
      <c r="M3678" s="1285"/>
      <c r="N3678" s="1285"/>
      <c r="O3678" s="1286"/>
    </row>
    <row r="3679" spans="1:16" ht="42.75" customHeight="1">
      <c r="A3679" s="1084"/>
      <c r="B3679" s="60" t="s">
        <v>79</v>
      </c>
      <c r="C3679" s="1287" t="s">
        <v>60</v>
      </c>
      <c r="D3679" s="1288"/>
      <c r="E3679" s="1267" t="s">
        <v>83</v>
      </c>
      <c r="F3679" s="1267" t="s">
        <v>84</v>
      </c>
      <c r="G3679" s="1274" t="s">
        <v>33</v>
      </c>
      <c r="H3679" s="1276" t="s">
        <v>61</v>
      </c>
      <c r="I3679" s="1276"/>
      <c r="J3679" s="1277"/>
      <c r="K3679" s="1278" t="s">
        <v>100</v>
      </c>
      <c r="L3679" s="1279"/>
      <c r="M3679" s="1280"/>
      <c r="N3679" s="1267" t="s">
        <v>91</v>
      </c>
      <c r="O3679" s="1269" t="s">
        <v>209</v>
      </c>
    </row>
    <row r="3680" spans="1:16" ht="42.75" customHeight="1">
      <c r="A3680" s="1084"/>
      <c r="B3680" s="60"/>
      <c r="C3680" s="1289"/>
      <c r="D3680" s="1290"/>
      <c r="E3680" s="1268"/>
      <c r="F3680" s="1268"/>
      <c r="G3680" s="1275"/>
      <c r="H3680" s="479" t="s">
        <v>32</v>
      </c>
      <c r="I3680" s="480" t="s">
        <v>199</v>
      </c>
      <c r="J3680" s="481" t="s">
        <v>33</v>
      </c>
      <c r="K3680" s="479" t="s">
        <v>32</v>
      </c>
      <c r="L3680" s="480" t="s">
        <v>199</v>
      </c>
      <c r="M3680" s="481" t="s">
        <v>33</v>
      </c>
      <c r="N3680" s="1268"/>
      <c r="O3680" s="1270"/>
    </row>
    <row r="3681" spans="1:15" ht="42.75" customHeight="1" thickBot="1">
      <c r="A3681" s="1084"/>
      <c r="B3681" s="60" t="s">
        <v>79</v>
      </c>
      <c r="C3681" s="1272" t="s">
        <v>62</v>
      </c>
      <c r="D3681" s="1273"/>
      <c r="E3681" s="346">
        <f>'Class-9'!$L$7</f>
        <v>20</v>
      </c>
      <c r="F3681" s="346">
        <f>'Class-9'!$M$7</f>
        <v>20</v>
      </c>
      <c r="G3681" s="348">
        <f>SUM(E3681:F3681)</f>
        <v>40</v>
      </c>
      <c r="H3681" s="346">
        <f>'Class-9'!$O$7</f>
        <v>48</v>
      </c>
      <c r="I3681" s="346">
        <f>'Class-9'!$P$7</f>
        <v>12</v>
      </c>
      <c r="J3681" s="348">
        <f>SUM(H3681:I3681)</f>
        <v>60</v>
      </c>
      <c r="K3681" s="346">
        <f>'Class-9'!$R$7</f>
        <v>80</v>
      </c>
      <c r="L3681" s="346">
        <f>'Class-9'!$S$7</f>
        <v>20</v>
      </c>
      <c r="M3681" s="348">
        <f>SUM(K3681:L3681)</f>
        <v>100</v>
      </c>
      <c r="N3681" s="191">
        <f>SUM(G3681,J3681,M3681)</f>
        <v>200</v>
      </c>
      <c r="O3681" s="1271"/>
    </row>
    <row r="3682" spans="1:15" ht="42.75" customHeight="1">
      <c r="A3682" s="1084"/>
      <c r="B3682" s="60" t="s">
        <v>79</v>
      </c>
      <c r="C3682" s="1141" t="str">
        <f>'Class-9'!$L$3</f>
        <v>HINDI</v>
      </c>
      <c r="D3682" s="1142"/>
      <c r="E3682" s="493">
        <f>IF($J3670="TC",0,IF($J3670="Nso",0,VLOOKUP($A3667,'Class-9'!$B$9:$EX$108,11,0)))</f>
        <v>0</v>
      </c>
      <c r="F3682" s="493">
        <f>IF($J3670="TC",0,IF($J3670="Nso",0,VLOOKUP($A3667,'Class-9'!$B$9:$EX$108,12,0)))</f>
        <v>0</v>
      </c>
      <c r="G3682" s="494">
        <f>E3682+F3682</f>
        <v>0</v>
      </c>
      <c r="H3682" s="493">
        <f>IF($J3670="TC",0,IF($J3670="Nso",0,VLOOKUP($A3667,'Class-9'!$B$9:$EX$108,14,0)))</f>
        <v>0</v>
      </c>
      <c r="I3682" s="493">
        <f>IF($J3670="TC",0,IF($J3670="Nso",0,VLOOKUP($A3667,'Class-9'!$B$9:$EX$108,15,0)))</f>
        <v>0</v>
      </c>
      <c r="J3682" s="494">
        <f>H3682+I3682</f>
        <v>0</v>
      </c>
      <c r="K3682" s="493">
        <f>IF($J3670="TC",0,IF($J3670="Nso",0,VLOOKUP($A3667,'Class-9'!$B$9:$EX$108,17,0)))</f>
        <v>0</v>
      </c>
      <c r="L3682" s="493">
        <f>IF($J3670="Nso",0,VLOOKUP($A3667,'Class-9'!$B$9:$EX$108,18,0))</f>
        <v>0</v>
      </c>
      <c r="M3682" s="494">
        <f>K3682+L3682</f>
        <v>0</v>
      </c>
      <c r="N3682" s="493">
        <f>G3682+J3682+M3682</f>
        <v>0</v>
      </c>
      <c r="O3682" s="495" t="str">
        <f>IF($J3670="TC",0,IF($J3670="Nso",0,VLOOKUP($A3667,'Class-9'!$B$9:$EX$108,24,0)))</f>
        <v/>
      </c>
    </row>
    <row r="3683" spans="1:15" ht="42.75" customHeight="1">
      <c r="A3683" s="1084"/>
      <c r="B3683" s="60" t="s">
        <v>79</v>
      </c>
      <c r="C3683" s="1143" t="str">
        <f>'Class-9'!$Z$3</f>
        <v>ENGLISH</v>
      </c>
      <c r="D3683" s="1144"/>
      <c r="E3683" s="493">
        <f>IF($J3670="TC",0,IF($J3670="Nso",0,VLOOKUP($A3667,'Class-9'!$B$9:$EX$108,25,0)))</f>
        <v>0</v>
      </c>
      <c r="F3683" s="493">
        <f>IF($J3670="TC",0,IF($J3670="Nso",0,VLOOKUP($A3667,'Class-9'!$B$9:$EX$108,26,0)))</f>
        <v>0</v>
      </c>
      <c r="G3683" s="496">
        <f t="shared" ref="G3683:G3687" si="376">E3683+F3683</f>
        <v>0</v>
      </c>
      <c r="H3683" s="497">
        <f>IF($J3670="TC",0,IF($J3670="Nso",0,VLOOKUP($A3667,'Class-9'!$B$9:$EX$108,28,0)))</f>
        <v>0</v>
      </c>
      <c r="I3683" s="493">
        <f>IF($J3670="TC",0,IF($J3670="Nso",0,VLOOKUP($A3667,'Class-9'!$B$9:$EX$108,29,0)))</f>
        <v>0</v>
      </c>
      <c r="J3683" s="496">
        <f t="shared" ref="J3683:J3687" si="377">H3683+I3683</f>
        <v>0</v>
      </c>
      <c r="K3683" s="493">
        <f>IF($J3670="TC",0,IF($J3670="Nso",0,VLOOKUP($A3667,'Class-9'!$B$9:$EX$108,31,0)))</f>
        <v>0</v>
      </c>
      <c r="L3683" s="493">
        <f>IF($J3670="Nso",0,VLOOKUP($A3667,'Class-9'!$B$9:$EX$108,32,0))</f>
        <v>0</v>
      </c>
      <c r="M3683" s="496">
        <f t="shared" ref="M3683:M3687" si="378">K3683+L3683</f>
        <v>0</v>
      </c>
      <c r="N3683" s="493">
        <f t="shared" ref="N3683:N3687" si="379">G3683+J3683+M3683</f>
        <v>0</v>
      </c>
      <c r="O3683" s="495" t="str">
        <f>IF($J3670="TC",0,IF($J3670="Nso",0,VLOOKUP($A3667,'Class-9'!$B$9:$EX$108,38,0)))</f>
        <v/>
      </c>
    </row>
    <row r="3684" spans="1:15" ht="42.75" customHeight="1">
      <c r="A3684" s="1084"/>
      <c r="B3684" s="60" t="s">
        <v>79</v>
      </c>
      <c r="C3684" s="1143" t="str">
        <f>'Class-9'!$AN$3</f>
        <v>SANSKRIT</v>
      </c>
      <c r="D3684" s="1144"/>
      <c r="E3684" s="493">
        <f>IF($J3670="TC",0,IF($J3670="Nso",0,VLOOKUP($A3667,'Class-9'!$B$9:$EX$108,39,0)))</f>
        <v>0</v>
      </c>
      <c r="F3684" s="493">
        <f>IF($J3670="TC",0,IF($J3670="TC",0,IF($J3670="Nso",0,VLOOKUP($A3667,'Class-9'!$B$9:$EX$108,40,0))))</f>
        <v>0</v>
      </c>
      <c r="G3684" s="496">
        <f t="shared" si="376"/>
        <v>0</v>
      </c>
      <c r="H3684" s="497">
        <f>IF($J3670="TC",0,IF($J3670="Nso",0,VLOOKUP($A3667,'Class-9'!$B$9:$EX$108,42,0)))</f>
        <v>0</v>
      </c>
      <c r="I3684" s="493">
        <f>IF($J3670="TC",0,IF($J3670="Nso",0,VLOOKUP($A3667,'Class-9'!$B$9:$EX$108,43,0)))</f>
        <v>0</v>
      </c>
      <c r="J3684" s="496">
        <f t="shared" si="377"/>
        <v>0</v>
      </c>
      <c r="K3684" s="493">
        <f>IF($J3670="TC",0,IF($J3670="Nso",0,VLOOKUP($A3667,'Class-9'!$B$9:$EX$108,45,0)))</f>
        <v>0</v>
      </c>
      <c r="L3684" s="493">
        <f>IF($J3670="Nso",0,VLOOKUP($A3667,'Class-9'!$B$9:$EX$108,46,0))</f>
        <v>0</v>
      </c>
      <c r="M3684" s="496">
        <f t="shared" si="378"/>
        <v>0</v>
      </c>
      <c r="N3684" s="493">
        <f t="shared" si="379"/>
        <v>0</v>
      </c>
      <c r="O3684" s="495" t="str">
        <f>IF($J3670="TC",0,IF($J3670="Nso",0,VLOOKUP($A3667,'Class-9'!$B$9:$EX$108,52,0)))</f>
        <v/>
      </c>
    </row>
    <row r="3685" spans="1:15" ht="42.75" customHeight="1">
      <c r="A3685" s="1084"/>
      <c r="B3685" s="60" t="s">
        <v>79</v>
      </c>
      <c r="C3685" s="1143" t="str">
        <f>'Class-9'!$BB$3</f>
        <v>SCIENCE</v>
      </c>
      <c r="D3685" s="1144"/>
      <c r="E3685" s="493">
        <f>IF($J3670="TC",0,IF($J3670="Nso",0,VLOOKUP($A3667,'Class-9'!$B$9:$EX$108,53,0)))</f>
        <v>0</v>
      </c>
      <c r="F3685" s="493">
        <f>IF($J3670="TC",0,IF($J3670="Nso",0,VLOOKUP($A3667,'Class-9'!$B$9:$EX$108,54,0)))</f>
        <v>0</v>
      </c>
      <c r="G3685" s="496">
        <f t="shared" si="376"/>
        <v>0</v>
      </c>
      <c r="H3685" s="497">
        <f>IF($J3670="TC",0,IF($J3670="Nso",0,VLOOKUP($A3667,'Class-9'!$B$9:$EX$108,56,0)))</f>
        <v>0</v>
      </c>
      <c r="I3685" s="493">
        <f>IF($J3670="TC",0,IF($J3670="Nso",0,VLOOKUP($A3667,'Class-9'!$B$9:$EX$108,57,0)))</f>
        <v>0</v>
      </c>
      <c r="J3685" s="496">
        <f t="shared" si="377"/>
        <v>0</v>
      </c>
      <c r="K3685" s="493">
        <f>IF($J3670="TC",0,IF($J3670="Nso",0,VLOOKUP($A3667,'Class-9'!$B$9:$EX$108,59,0)))</f>
        <v>0</v>
      </c>
      <c r="L3685" s="493">
        <f>IF($J3670="Nso",0,VLOOKUP($A3667,'Class-9'!$B$9:$EX$108,60,0))</f>
        <v>0</v>
      </c>
      <c r="M3685" s="496">
        <f t="shared" si="378"/>
        <v>0</v>
      </c>
      <c r="N3685" s="493">
        <f t="shared" si="379"/>
        <v>0</v>
      </c>
      <c r="O3685" s="495" t="str">
        <f>IF($J3670="TC",0,IF($J3670="Nso",0,VLOOKUP($A3667,'Class-9'!$B$9:$EX$108,66,0)))</f>
        <v/>
      </c>
    </row>
    <row r="3686" spans="1:15" ht="42.75" customHeight="1">
      <c r="A3686" s="1084"/>
      <c r="B3686" s="60" t="s">
        <v>79</v>
      </c>
      <c r="C3686" s="1143" t="str">
        <f>'Class-9'!$BP$3</f>
        <v>MATHEMATICS</v>
      </c>
      <c r="D3686" s="1144"/>
      <c r="E3686" s="493">
        <f>IF($J3670="TC",0,IF($J3670="Nso",0,VLOOKUP($A3667,'Class-9'!$B$9:$EX$108,67,0)))</f>
        <v>0</v>
      </c>
      <c r="F3686" s="493">
        <f>IF($J3670="TC",0,IF($J3670="Nso",0,VLOOKUP($A3667,'Class-9'!$B$9:$EX$108,68,0)))</f>
        <v>0</v>
      </c>
      <c r="G3686" s="496">
        <f t="shared" si="376"/>
        <v>0</v>
      </c>
      <c r="H3686" s="497">
        <f>IF($J3670="TC",0,IF($J3670="Nso",0,VLOOKUP($A3667,'Class-9'!$B$9:$EX$108,70,0)))</f>
        <v>0</v>
      </c>
      <c r="I3686" s="493">
        <f>IF($J3670="TC",0,IF($J3670="Nso",0,VLOOKUP($A3667,'Class-9'!$B$9:$EX$108,71,0)))</f>
        <v>0</v>
      </c>
      <c r="J3686" s="496">
        <f t="shared" si="377"/>
        <v>0</v>
      </c>
      <c r="K3686" s="493">
        <f>IF($J3670="TC",0,IF($J3670="Nso",0,VLOOKUP($A3667,'Class-9'!$B$9:$EX$108,73,0)))</f>
        <v>0</v>
      </c>
      <c r="L3686" s="493">
        <f>IF($J3670="Nso",0,VLOOKUP($A3667,'Class-9'!$B$9:$EX$108,74,0))</f>
        <v>0</v>
      </c>
      <c r="M3686" s="496">
        <f t="shared" si="378"/>
        <v>0</v>
      </c>
      <c r="N3686" s="493">
        <f t="shared" si="379"/>
        <v>0</v>
      </c>
      <c r="O3686" s="495" t="str">
        <f>IF($J3670="TC",0,IF($J3670="Nso",0,VLOOKUP($A3667,'Class-9'!$B$9:$EX$108,80,0)))</f>
        <v/>
      </c>
    </row>
    <row r="3687" spans="1:15" ht="42.75" customHeight="1" thickBot="1">
      <c r="A3687" s="1084"/>
      <c r="B3687" s="60" t="s">
        <v>79</v>
      </c>
      <c r="C3687" s="1117" t="str">
        <f>'Class-9'!$CD$3</f>
        <v>SOCIAL SCIENCE</v>
      </c>
      <c r="D3687" s="1118"/>
      <c r="E3687" s="493">
        <f>IF($J3670="TC",0,IF($J3670="Nso",0,VLOOKUP($A3667,'Class-9'!$B$9:$EX$108,81,0)))</f>
        <v>0</v>
      </c>
      <c r="F3687" s="493">
        <f>IF($J3670="TC",0,IF($J3670="Nso",0,VLOOKUP($A3667,'Class-9'!$B$9:$EX$108,82,0)))</f>
        <v>0</v>
      </c>
      <c r="G3687" s="498">
        <f t="shared" si="376"/>
        <v>0</v>
      </c>
      <c r="H3687" s="499">
        <f>IF($J3670="TC",0,IF($J3670="Nso",0,VLOOKUP($A3667,'Class-9'!$B$9:$EX$108,84,0)))</f>
        <v>0</v>
      </c>
      <c r="I3687" s="493">
        <f>IF($J3670="TC",0,IF($J3670="Nso",0,VLOOKUP($A3667,'Class-9'!$B$9:$EX$108,85,0)))</f>
        <v>0</v>
      </c>
      <c r="J3687" s="498">
        <f t="shared" si="377"/>
        <v>0</v>
      </c>
      <c r="K3687" s="493">
        <f>IF($J3670="TC",0,IF($J3670="Nso",0,VLOOKUP($A3667,'Class-9'!$B$9:$EX$108,87,0)))</f>
        <v>0</v>
      </c>
      <c r="L3687" s="493">
        <f>IF($J3670="Nso",0,VLOOKUP($A3667,'Class-9'!$B$9:$EX$108,88,0))</f>
        <v>0</v>
      </c>
      <c r="M3687" s="498">
        <f t="shared" si="378"/>
        <v>0</v>
      </c>
      <c r="N3687" s="493">
        <f t="shared" si="379"/>
        <v>0</v>
      </c>
      <c r="O3687" s="495" t="str">
        <f>IF($J3670="TC",0,IF($J3670="Nso",0,VLOOKUP($A3667,'Class-9'!$B$9:$EX$108,94,0)))</f>
        <v/>
      </c>
    </row>
    <row r="3688" spans="1:15" ht="36" customHeight="1">
      <c r="A3688" s="1084"/>
      <c r="B3688" s="60" t="s">
        <v>79</v>
      </c>
      <c r="C3688" s="1119" t="s">
        <v>92</v>
      </c>
      <c r="D3688" s="1120"/>
      <c r="E3688" s="1121"/>
      <c r="F3688" s="1125" t="s">
        <v>93</v>
      </c>
      <c r="G3688" s="1126"/>
      <c r="H3688" s="1127" t="s">
        <v>94</v>
      </c>
      <c r="I3688" s="1128"/>
      <c r="J3688" s="1129" t="s">
        <v>47</v>
      </c>
      <c r="K3688" s="1130"/>
      <c r="L3688" s="350" t="s">
        <v>114</v>
      </c>
      <c r="M3688" s="1131" t="s">
        <v>45</v>
      </c>
      <c r="N3688" s="1132"/>
      <c r="O3688" s="61" t="s">
        <v>49</v>
      </c>
    </row>
    <row r="3689" spans="1:15" ht="36" customHeight="1" thickBot="1">
      <c r="A3689" s="1084"/>
      <c r="B3689" s="60" t="s">
        <v>79</v>
      </c>
      <c r="C3689" s="1122"/>
      <c r="D3689" s="1123"/>
      <c r="E3689" s="1124"/>
      <c r="F3689" s="1133">
        <f>IF($J3670="TC",0,IF($J3670="Nso",0,VLOOKUP($A3667,'Class-9'!$B$9:$EX$108,146,0)))</f>
        <v>0</v>
      </c>
      <c r="G3689" s="1134"/>
      <c r="H3689" s="1133">
        <f>IF($J3670="TC",0,IF($J3670="Nso",0,VLOOKUP($A3667,'Class-9'!$B$9:$EX$108,147,0)))</f>
        <v>0</v>
      </c>
      <c r="I3689" s="1134"/>
      <c r="J3689" s="1135">
        <f>IF($J3670="TC",0,IF($J3670="Nso",0,VLOOKUP($A3667,'Class-9'!$B$9:$EX$108,148,0)))</f>
        <v>0</v>
      </c>
      <c r="K3689" s="1136"/>
      <c r="L3689" s="349" t="str">
        <f>IF($J3670="TC",0,IF($J3670="Nso",0,VLOOKUP($A3667,'Class-9'!$B$9:$EX$108,149,0)))</f>
        <v/>
      </c>
      <c r="M3689" s="1137" t="str">
        <f>IF($J3670="TC","TC",IF($J3670="Nso","NSO",VLOOKUP($A3667,'Class-9'!$B$9:$EX$108,150,0)))</f>
        <v/>
      </c>
      <c r="N3689" s="1138"/>
      <c r="O3689" s="123" t="str">
        <f>IF($J3670="Nso",0,VLOOKUP($A3667,'Class-9'!$B$9:$EX$108,152,0))</f>
        <v/>
      </c>
    </row>
    <row r="3690" spans="1:15" ht="36" customHeight="1">
      <c r="A3690" s="1084"/>
      <c r="B3690" s="60" t="s">
        <v>79</v>
      </c>
      <c r="C3690" s="1186" t="s">
        <v>65</v>
      </c>
      <c r="D3690" s="1187"/>
      <c r="E3690" s="1187"/>
      <c r="F3690" s="1187"/>
      <c r="G3690" s="1187"/>
      <c r="H3690" s="1188"/>
      <c r="I3690" s="1189" t="s">
        <v>66</v>
      </c>
      <c r="J3690" s="1190"/>
      <c r="K3690" s="1190"/>
      <c r="L3690" s="124">
        <f>VLOOKUP($A3667,'Class-9'!$B$9:$EX$108,143,0)</f>
        <v>0</v>
      </c>
      <c r="M3690" s="1191" t="s">
        <v>126</v>
      </c>
      <c r="N3690" s="1192"/>
      <c r="O3690" s="1193"/>
    </row>
    <row r="3691" spans="1:15" ht="36" customHeight="1" thickBot="1">
      <c r="A3691" s="1084"/>
      <c r="B3691" s="60" t="s">
        <v>79</v>
      </c>
      <c r="C3691" s="1194" t="s">
        <v>60</v>
      </c>
      <c r="D3691" s="1195"/>
      <c r="E3691" s="1195"/>
      <c r="F3691" s="1196" t="s">
        <v>197</v>
      </c>
      <c r="G3691" s="1196"/>
      <c r="H3691" s="351" t="s">
        <v>53</v>
      </c>
      <c r="I3691" s="1197" t="s">
        <v>67</v>
      </c>
      <c r="J3691" s="1198"/>
      <c r="K3691" s="1198"/>
      <c r="L3691" s="174">
        <f>VLOOKUP($A3667,'Class-9'!$B$9:$EX$108,144,0)</f>
        <v>0</v>
      </c>
      <c r="M3691" s="1199" t="str">
        <f>IF($J3670="TC",0,IF($J3670="Nso",0,VLOOKUP($A3667,'Class-9'!$B$9:$EX$108,145,0)))</f>
        <v/>
      </c>
      <c r="N3691" s="1200"/>
      <c r="O3691" s="1201"/>
    </row>
    <row r="3692" spans="1:15" ht="36" customHeight="1">
      <c r="A3692" s="1084"/>
      <c r="B3692" s="60" t="s">
        <v>79</v>
      </c>
      <c r="C3692" s="1194"/>
      <c r="D3692" s="1195"/>
      <c r="E3692" s="1195"/>
      <c r="F3692" s="1196"/>
      <c r="G3692" s="1196"/>
      <c r="H3692" s="490" t="s">
        <v>203</v>
      </c>
      <c r="I3692" s="1202" t="s">
        <v>68</v>
      </c>
      <c r="J3692" s="1203"/>
      <c r="K3692" s="1203"/>
      <c r="L3692" s="1204">
        <f>IF($J3670="TC","Transferred",IF($J3670="Nso","NameSeparated",VLOOKUP($A3667,'Class-9'!$B$9:$EX$108,153,0)))</f>
        <v>0</v>
      </c>
      <c r="M3692" s="1204"/>
      <c r="N3692" s="1204"/>
      <c r="O3692" s="1205"/>
    </row>
    <row r="3693" spans="1:15" s="489" customFormat="1" ht="28.5" customHeight="1">
      <c r="A3693" s="1084"/>
      <c r="B3693" s="488" t="s">
        <v>79</v>
      </c>
      <c r="C3693" s="1242" t="str">
        <f>'Class-9'!$CR$3</f>
        <v>Foundation Of Information Tech.</v>
      </c>
      <c r="D3693" s="1243"/>
      <c r="E3693" s="1244"/>
      <c r="F3693" s="1245" t="str">
        <f>IF($J3670="TC",0,IF($J3670="Nso",0,VLOOKUP($A3667,'Class-9'!$B$9:$GA$108,170,0)))</f>
        <v>0/200</v>
      </c>
      <c r="G3693" s="1245"/>
      <c r="H3693" s="491">
        <f>IF($J3670="TC",0,IF($J3670="Nso",0,VLOOKUP($A3667,'Class-9'!$B$9:$GA$108,106,0)))</f>
        <v>0</v>
      </c>
      <c r="I3693" s="1170" t="s">
        <v>81</v>
      </c>
      <c r="J3693" s="1171"/>
      <c r="K3693" s="1171"/>
      <c r="L3693" s="1172">
        <f>'Class-9'!$T$2</f>
        <v>44676</v>
      </c>
      <c r="M3693" s="1173"/>
      <c r="N3693" s="1173"/>
      <c r="O3693" s="1174"/>
    </row>
    <row r="3694" spans="1:15" s="489" customFormat="1" ht="28.5" customHeight="1">
      <c r="A3694" s="1084"/>
      <c r="B3694" s="488" t="s">
        <v>79</v>
      </c>
      <c r="C3694" s="1175" t="str">
        <f>'Class-9'!$DD$3</f>
        <v>Health &amp; Phy. Edu.</v>
      </c>
      <c r="D3694" s="1169"/>
      <c r="E3694" s="1169"/>
      <c r="F3694" s="1263" t="str">
        <f>IF($J3670="TC",0,IF($J3670="Nso",0,VLOOKUP($A3667,'Class-9'!$B$9:$GA$108,174,0)))</f>
        <v>0/200</v>
      </c>
      <c r="G3694" s="1264"/>
      <c r="H3694" s="491">
        <f>IF($J3670="TC",0,IF($J3670="Nso",0,VLOOKUP($A3667,'Class-9'!$B$9:$GA$108,118,0)))</f>
        <v>0</v>
      </c>
      <c r="I3694" s="1178"/>
      <c r="J3694" s="1179"/>
      <c r="K3694" s="1179"/>
      <c r="L3694" s="1179"/>
      <c r="M3694" s="1179"/>
      <c r="N3694" s="1179"/>
      <c r="O3694" s="1180"/>
    </row>
    <row r="3695" spans="1:15" s="489" customFormat="1" ht="28.5" customHeight="1">
      <c r="A3695" s="1084"/>
      <c r="B3695" s="488" t="s">
        <v>79</v>
      </c>
      <c r="C3695" s="1184" t="str">
        <f>'Class-9'!$DP$3</f>
        <v>S.U.P.W.</v>
      </c>
      <c r="D3695" s="1185"/>
      <c r="E3695" s="1185"/>
      <c r="F3695" s="1263" t="str">
        <f>IF($J3670="TC",0,IF($J3670="Nso",0,VLOOKUP($A3667,'Class-9'!$B$9:$GA$108,178,0)))</f>
        <v>0/100</v>
      </c>
      <c r="G3695" s="1264"/>
      <c r="H3695" s="491">
        <f>IF($J3670="TC",0,IF($J3670="Nso",0,VLOOKUP($A3667,'Class-9'!$B$9:$GA$108,124,0)))</f>
        <v>0</v>
      </c>
      <c r="I3695" s="1181"/>
      <c r="J3695" s="1182"/>
      <c r="K3695" s="1182"/>
      <c r="L3695" s="1182"/>
      <c r="M3695" s="1182"/>
      <c r="N3695" s="1182"/>
      <c r="O3695" s="1183"/>
    </row>
    <row r="3696" spans="1:15" s="489" customFormat="1" ht="28.5" customHeight="1">
      <c r="A3696" s="1084"/>
      <c r="B3696" s="488"/>
      <c r="C3696" s="1184" t="str">
        <f>'Class-9'!$DV$3</f>
        <v>ART EDUCATION</v>
      </c>
      <c r="D3696" s="1185"/>
      <c r="E3696" s="1185"/>
      <c r="F3696" s="1263" t="str">
        <f>IF($J3669="TC",0,IF($J3669="Nso",0,VLOOKUP($A3667,'Class-9'!$B$9:$GA$108,182,0)))</f>
        <v>0/100</v>
      </c>
      <c r="G3696" s="1264"/>
      <c r="H3696" s="491">
        <f>IF($J3669="TC",0,IF($J3669="Nso",0,VLOOKUP($A3667,'Class-9'!$B$9:$GA$108,130,0)))</f>
        <v>0</v>
      </c>
      <c r="I3696" s="1237" t="s">
        <v>95</v>
      </c>
      <c r="J3696" s="1221"/>
      <c r="K3696" s="1221"/>
      <c r="L3696" s="1221"/>
      <c r="M3696" s="1221"/>
      <c r="N3696" s="1221"/>
      <c r="O3696" s="1222"/>
    </row>
    <row r="3697" spans="1:16" s="489" customFormat="1" ht="28.5" customHeight="1" thickBot="1">
      <c r="A3697" s="1084"/>
      <c r="B3697" s="488" t="s">
        <v>79</v>
      </c>
      <c r="C3697" s="1238" t="str">
        <f>'Class-9'!$EB$3</f>
        <v>H &amp; C RAJ</v>
      </c>
      <c r="D3697" s="1239"/>
      <c r="E3697" s="1239"/>
      <c r="F3697" s="1251" t="str">
        <f>IF($J3670="TC",0,IF($J3670="Nso",0,VLOOKUP($A3667,'Class-9'!$B$9:$GZ$108,186,0)))</f>
        <v>0/200</v>
      </c>
      <c r="G3697" s="1252"/>
      <c r="H3697" s="492">
        <f>IF($J3670="TC",0,IF($J3670="Nso",0,VLOOKUP($A3667,'Class-9'!$B$9:$GAZ$108,142,0)))</f>
        <v>0</v>
      </c>
      <c r="I3697" s="1237" t="s">
        <v>74</v>
      </c>
      <c r="J3697" s="1221"/>
      <c r="K3697" s="1221"/>
      <c r="L3697" s="1221"/>
      <c r="M3697" s="1221"/>
      <c r="N3697" s="1221"/>
      <c r="O3697" s="1222"/>
    </row>
    <row r="3698" spans="1:16" ht="28.5" customHeight="1">
      <c r="A3698" s="1084"/>
      <c r="B3698" s="49" t="s">
        <v>79</v>
      </c>
      <c r="C3698" s="1209" t="s">
        <v>205</v>
      </c>
      <c r="D3698" s="1210"/>
      <c r="E3698" s="1211"/>
      <c r="F3698" s="1253" t="s">
        <v>206</v>
      </c>
      <c r="G3698" s="1254"/>
      <c r="H3698" s="500" t="s">
        <v>34</v>
      </c>
      <c r="I3698" s="1220" t="s">
        <v>75</v>
      </c>
      <c r="J3698" s="1221"/>
      <c r="K3698" s="1221"/>
      <c r="L3698" s="1221"/>
      <c r="M3698" s="1221"/>
      <c r="N3698" s="1221"/>
      <c r="O3698" s="1222"/>
    </row>
    <row r="3699" spans="1:16" ht="28.5" customHeight="1">
      <c r="A3699" s="1084"/>
      <c r="B3699" s="49" t="s">
        <v>79</v>
      </c>
      <c r="C3699" s="1212"/>
      <c r="D3699" s="1213"/>
      <c r="E3699" s="1214"/>
      <c r="F3699" s="1246" t="s">
        <v>207</v>
      </c>
      <c r="G3699" s="1247"/>
      <c r="H3699" s="501" t="s">
        <v>204</v>
      </c>
      <c r="I3699" s="1225" t="s">
        <v>76</v>
      </c>
      <c r="J3699" s="1226"/>
      <c r="K3699" s="1226"/>
      <c r="L3699" s="1226"/>
      <c r="M3699" s="1226"/>
      <c r="N3699" s="1226"/>
      <c r="O3699" s="1227"/>
    </row>
    <row r="3700" spans="1:16" ht="28.5" customHeight="1">
      <c r="A3700" s="1084"/>
      <c r="B3700" s="49" t="s">
        <v>79</v>
      </c>
      <c r="C3700" s="1212"/>
      <c r="D3700" s="1213"/>
      <c r="E3700" s="1214"/>
      <c r="F3700" s="1246" t="s">
        <v>211</v>
      </c>
      <c r="G3700" s="1247"/>
      <c r="H3700" s="501" t="s">
        <v>69</v>
      </c>
      <c r="I3700" s="1228"/>
      <c r="J3700" s="1229"/>
      <c r="K3700" s="1229"/>
      <c r="L3700" s="1229"/>
      <c r="M3700" s="1229"/>
      <c r="N3700" s="1229"/>
      <c r="O3700" s="1230"/>
    </row>
    <row r="3701" spans="1:16" ht="28.5" customHeight="1">
      <c r="A3701" s="1084"/>
      <c r="B3701" s="49" t="s">
        <v>79</v>
      </c>
      <c r="C3701" s="1212"/>
      <c r="D3701" s="1213"/>
      <c r="E3701" s="1214"/>
      <c r="F3701" s="1246" t="s">
        <v>212</v>
      </c>
      <c r="G3701" s="1247"/>
      <c r="H3701" s="501" t="s">
        <v>70</v>
      </c>
      <c r="I3701" s="1228"/>
      <c r="J3701" s="1229"/>
      <c r="K3701" s="1229"/>
      <c r="L3701" s="1229"/>
      <c r="M3701" s="1229"/>
      <c r="N3701" s="1229"/>
      <c r="O3701" s="1230"/>
    </row>
    <row r="3702" spans="1:16" ht="28.5" customHeight="1">
      <c r="A3702" s="1084"/>
      <c r="B3702" s="49" t="s">
        <v>79</v>
      </c>
      <c r="C3702" s="1212"/>
      <c r="D3702" s="1213"/>
      <c r="E3702" s="1214"/>
      <c r="F3702" s="1246" t="s">
        <v>125</v>
      </c>
      <c r="G3702" s="1247"/>
      <c r="H3702" s="501" t="s">
        <v>72</v>
      </c>
      <c r="I3702" s="1231" t="s">
        <v>96</v>
      </c>
      <c r="J3702" s="1232"/>
      <c r="K3702" s="1232"/>
      <c r="L3702" s="1232"/>
      <c r="M3702" s="1232"/>
      <c r="N3702" s="1232"/>
      <c r="O3702" s="1233"/>
    </row>
    <row r="3703" spans="1:16" ht="28.5" customHeight="1" thickBot="1">
      <c r="A3703" s="1084"/>
      <c r="B3703" s="62" t="s">
        <v>79</v>
      </c>
      <c r="C3703" s="1215"/>
      <c r="D3703" s="1216"/>
      <c r="E3703" s="1217"/>
      <c r="F3703" s="1248" t="s">
        <v>208</v>
      </c>
      <c r="G3703" s="1249"/>
      <c r="H3703" s="502" t="s">
        <v>71</v>
      </c>
      <c r="I3703" s="1234"/>
      <c r="J3703" s="1235"/>
      <c r="K3703" s="1235"/>
      <c r="L3703" s="1235"/>
      <c r="M3703" s="1235"/>
      <c r="N3703" s="1235"/>
      <c r="O3703" s="1236"/>
    </row>
    <row r="3704" spans="1:16" ht="117.75" customHeight="1" thickTop="1">
      <c r="A3704" s="1250"/>
      <c r="B3704" s="1250"/>
      <c r="C3704" s="1250"/>
      <c r="D3704" s="1250"/>
      <c r="E3704" s="1250"/>
      <c r="F3704" s="1250"/>
      <c r="G3704" s="1250"/>
      <c r="H3704" s="1250"/>
      <c r="I3704" s="1250"/>
      <c r="J3704" s="1250"/>
      <c r="K3704" s="1250"/>
      <c r="L3704" s="1250"/>
      <c r="M3704" s="1250"/>
      <c r="N3704" s="1250"/>
      <c r="O3704" s="1250"/>
    </row>
    <row r="3705" spans="1:16">
      <c r="B3705" s="505"/>
      <c r="C3705" s="506"/>
      <c r="D3705" s="506"/>
      <c r="E3705" s="506"/>
      <c r="F3705" s="506"/>
      <c r="G3705" s="506"/>
      <c r="H3705" s="506"/>
      <c r="I3705" s="506"/>
      <c r="J3705" s="506"/>
      <c r="K3705" s="506"/>
      <c r="L3705" s="506"/>
      <c r="M3705" s="506"/>
      <c r="N3705" s="506"/>
      <c r="O3705" s="506"/>
    </row>
    <row r="3706" spans="1:16" ht="24.75" customHeight="1" thickBot="1">
      <c r="A3706" s="504">
        <f>A3667+1</f>
        <v>96</v>
      </c>
      <c r="B3706" s="1083" t="s">
        <v>56</v>
      </c>
      <c r="C3706" s="1083"/>
      <c r="D3706" s="1083"/>
      <c r="E3706" s="1083"/>
      <c r="F3706" s="1083"/>
      <c r="G3706" s="1083"/>
      <c r="H3706" s="1083"/>
      <c r="I3706" s="1083"/>
      <c r="J3706" s="1083"/>
      <c r="K3706" s="1083"/>
      <c r="L3706" s="1083"/>
      <c r="M3706" s="1083"/>
      <c r="N3706" s="1083"/>
      <c r="O3706" s="1083"/>
    </row>
    <row r="3707" spans="1:16" ht="68.25" customHeight="1" thickTop="1">
      <c r="A3707" s="1084"/>
      <c r="B3707" s="1085"/>
      <c r="C3707" s="1086"/>
      <c r="D3707" s="1089" t="str">
        <f>Master!$E$8</f>
        <v>Govt. Sr. Secondary School Raimalwada</v>
      </c>
      <c r="E3707" s="1090"/>
      <c r="F3707" s="1090"/>
      <c r="G3707" s="1090"/>
      <c r="H3707" s="1090"/>
      <c r="I3707" s="1090"/>
      <c r="J3707" s="1090"/>
      <c r="K3707" s="1090"/>
      <c r="L3707" s="1090"/>
      <c r="M3707" s="1090"/>
      <c r="N3707" s="1090"/>
      <c r="O3707" s="1091"/>
    </row>
    <row r="3708" spans="1:16" ht="36" customHeight="1" thickBot="1">
      <c r="A3708" s="1084"/>
      <c r="B3708" s="1087"/>
      <c r="C3708" s="1088"/>
      <c r="D3708" s="1092" t="str">
        <f>Master!$E$11</f>
        <v>P.S.-Bapini (Jodhpur)</v>
      </c>
      <c r="E3708" s="1093"/>
      <c r="F3708" s="1093"/>
      <c r="G3708" s="1093"/>
      <c r="H3708" s="1093"/>
      <c r="I3708" s="1093"/>
      <c r="J3708" s="1093"/>
      <c r="K3708" s="1093"/>
      <c r="L3708" s="1093"/>
      <c r="M3708" s="1093"/>
      <c r="N3708" s="1093"/>
      <c r="O3708" s="1094"/>
    </row>
    <row r="3709" spans="1:16" ht="36" customHeight="1">
      <c r="A3709" s="1084"/>
      <c r="B3709" s="352"/>
      <c r="C3709" s="1095" t="s">
        <v>188</v>
      </c>
      <c r="D3709" s="1096"/>
      <c r="E3709" s="1096"/>
      <c r="F3709" s="1096"/>
      <c r="G3709" s="1097"/>
      <c r="H3709" s="1104" t="s">
        <v>161</v>
      </c>
      <c r="I3709" s="1104"/>
      <c r="J3709" s="1107">
        <f>VLOOKUP($A3706,'Class-9'!$B$9:$K$108,6)</f>
        <v>0</v>
      </c>
      <c r="K3709" s="1108"/>
      <c r="L3709" s="1113" t="s">
        <v>77</v>
      </c>
      <c r="M3709" s="1114"/>
      <c r="N3709" s="1115" t="str">
        <f>Master!$E$14</f>
        <v>08151106901</v>
      </c>
      <c r="O3709" s="1116"/>
    </row>
    <row r="3710" spans="1:16" ht="36" customHeight="1">
      <c r="A3710" s="1084"/>
      <c r="B3710" s="47"/>
      <c r="C3710" s="1098"/>
      <c r="D3710" s="1099"/>
      <c r="E3710" s="1099"/>
      <c r="F3710" s="1099"/>
      <c r="G3710" s="1100"/>
      <c r="H3710" s="1105"/>
      <c r="I3710" s="1105"/>
      <c r="J3710" s="1109"/>
      <c r="K3710" s="1110"/>
      <c r="L3710" s="1071" t="s">
        <v>73</v>
      </c>
      <c r="M3710" s="1072"/>
      <c r="N3710" s="1072"/>
      <c r="O3710" s="1073"/>
      <c r="P3710" s="165" t="s">
        <v>196</v>
      </c>
    </row>
    <row r="3711" spans="1:16" ht="36" customHeight="1" thickBot="1">
      <c r="A3711" s="1084"/>
      <c r="B3711" s="47"/>
      <c r="C3711" s="1101"/>
      <c r="D3711" s="1102"/>
      <c r="E3711" s="1102"/>
      <c r="F3711" s="1102"/>
      <c r="G3711" s="1103"/>
      <c r="H3711" s="1106"/>
      <c r="I3711" s="1106"/>
      <c r="J3711" s="1111"/>
      <c r="K3711" s="1112"/>
      <c r="L3711" s="1074" t="s">
        <v>57</v>
      </c>
      <c r="M3711" s="1075"/>
      <c r="N3711" s="1076" t="str">
        <f>Master!$E$6</f>
        <v>2021-22</v>
      </c>
      <c r="O3711" s="1077"/>
    </row>
    <row r="3712" spans="1:16" ht="42.75" customHeight="1">
      <c r="A3712" s="1084"/>
      <c r="B3712" s="49" t="s">
        <v>79</v>
      </c>
      <c r="C3712" s="1255" t="s">
        <v>22</v>
      </c>
      <c r="D3712" s="1256"/>
      <c r="E3712" s="1256"/>
      <c r="F3712" s="1257"/>
      <c r="G3712" s="485" t="s">
        <v>186</v>
      </c>
      <c r="H3712" s="1258">
        <f>VLOOKUP($A3706,'Class-9'!$B$9:$EX$108,4,0)</f>
        <v>0</v>
      </c>
      <c r="I3712" s="1258"/>
      <c r="J3712" s="1258"/>
      <c r="K3712" s="1258"/>
      <c r="L3712" s="1258"/>
      <c r="M3712" s="1258"/>
      <c r="N3712" s="1258"/>
      <c r="O3712" s="1259"/>
    </row>
    <row r="3713" spans="1:15" ht="42.75" customHeight="1">
      <c r="A3713" s="1084"/>
      <c r="B3713" s="49" t="s">
        <v>79</v>
      </c>
      <c r="C3713" s="1260" t="s">
        <v>24</v>
      </c>
      <c r="D3713" s="1261"/>
      <c r="E3713" s="1261"/>
      <c r="F3713" s="1262"/>
      <c r="G3713" s="486" t="s">
        <v>186</v>
      </c>
      <c r="H3713" s="1265">
        <f>VLOOKUP($A3706,'Class-9'!$B$9:$EX$108,7,0)</f>
        <v>0</v>
      </c>
      <c r="I3713" s="1265"/>
      <c r="J3713" s="1265"/>
      <c r="K3713" s="1265"/>
      <c r="L3713" s="1265"/>
      <c r="M3713" s="1265"/>
      <c r="N3713" s="1265"/>
      <c r="O3713" s="1266"/>
    </row>
    <row r="3714" spans="1:15" ht="42.75" customHeight="1">
      <c r="A3714" s="1084"/>
      <c r="B3714" s="49" t="s">
        <v>79</v>
      </c>
      <c r="C3714" s="1260" t="s">
        <v>25</v>
      </c>
      <c r="D3714" s="1261"/>
      <c r="E3714" s="1261"/>
      <c r="F3714" s="1262"/>
      <c r="G3714" s="486" t="s">
        <v>186</v>
      </c>
      <c r="H3714" s="1265">
        <f>VLOOKUP($A3706,'Class-9'!$B$9:$EX$108,8,0)</f>
        <v>0</v>
      </c>
      <c r="I3714" s="1265"/>
      <c r="J3714" s="1265"/>
      <c r="K3714" s="1265"/>
      <c r="L3714" s="1265"/>
      <c r="M3714" s="1265"/>
      <c r="N3714" s="1265"/>
      <c r="O3714" s="1266"/>
    </row>
    <row r="3715" spans="1:15" ht="42.75" customHeight="1">
      <c r="A3715" s="1084"/>
      <c r="B3715" s="49" t="s">
        <v>79</v>
      </c>
      <c r="C3715" s="1260" t="s">
        <v>58</v>
      </c>
      <c r="D3715" s="1261"/>
      <c r="E3715" s="1261"/>
      <c r="F3715" s="1262"/>
      <c r="G3715" s="486" t="s">
        <v>186</v>
      </c>
      <c r="H3715" s="1265">
        <f>VLOOKUP($A3706,'Class-9'!$B$9:$EX$108,9,0)</f>
        <v>0</v>
      </c>
      <c r="I3715" s="1265"/>
      <c r="J3715" s="1265"/>
      <c r="K3715" s="1265"/>
      <c r="L3715" s="1265"/>
      <c r="M3715" s="1265"/>
      <c r="N3715" s="1265"/>
      <c r="O3715" s="1266"/>
    </row>
    <row r="3716" spans="1:15" ht="42.75" customHeight="1">
      <c r="A3716" s="1084"/>
      <c r="B3716" s="49" t="s">
        <v>79</v>
      </c>
      <c r="C3716" s="1260" t="s">
        <v>59</v>
      </c>
      <c r="D3716" s="1261"/>
      <c r="E3716" s="1261"/>
      <c r="F3716" s="1262"/>
      <c r="G3716" s="486" t="s">
        <v>186</v>
      </c>
      <c r="H3716" s="1281" t="str">
        <f>CONCATENATE('Class-9'!$G$4,'Class-9'!$J$4)</f>
        <v>9(A)</v>
      </c>
      <c r="I3716" s="1265"/>
      <c r="J3716" s="1265"/>
      <c r="K3716" s="1265"/>
      <c r="L3716" s="1265"/>
      <c r="M3716" s="1265"/>
      <c r="N3716" s="1265"/>
      <c r="O3716" s="1266"/>
    </row>
    <row r="3717" spans="1:15" ht="42.75" customHeight="1" thickBot="1">
      <c r="A3717" s="1084"/>
      <c r="B3717" s="49" t="s">
        <v>79</v>
      </c>
      <c r="C3717" s="1282" t="s">
        <v>27</v>
      </c>
      <c r="D3717" s="1283"/>
      <c r="E3717" s="1283"/>
      <c r="F3717" s="1284"/>
      <c r="G3717" s="487" t="s">
        <v>186</v>
      </c>
      <c r="H3717" s="1285">
        <f>VLOOKUP($A3706,'Class-9'!$B$9:$EX$108,10,0)</f>
        <v>0</v>
      </c>
      <c r="I3717" s="1285"/>
      <c r="J3717" s="1285"/>
      <c r="K3717" s="1285"/>
      <c r="L3717" s="1285"/>
      <c r="M3717" s="1285"/>
      <c r="N3717" s="1285"/>
      <c r="O3717" s="1286"/>
    </row>
    <row r="3718" spans="1:15" ht="42.75" customHeight="1">
      <c r="A3718" s="1084"/>
      <c r="B3718" s="60" t="s">
        <v>79</v>
      </c>
      <c r="C3718" s="1287" t="s">
        <v>60</v>
      </c>
      <c r="D3718" s="1288"/>
      <c r="E3718" s="1267" t="s">
        <v>83</v>
      </c>
      <c r="F3718" s="1267" t="s">
        <v>84</v>
      </c>
      <c r="G3718" s="1274" t="s">
        <v>33</v>
      </c>
      <c r="H3718" s="1276" t="s">
        <v>61</v>
      </c>
      <c r="I3718" s="1276"/>
      <c r="J3718" s="1277"/>
      <c r="K3718" s="1278" t="s">
        <v>100</v>
      </c>
      <c r="L3718" s="1279"/>
      <c r="M3718" s="1280"/>
      <c r="N3718" s="1267" t="s">
        <v>91</v>
      </c>
      <c r="O3718" s="1269" t="s">
        <v>209</v>
      </c>
    </row>
    <row r="3719" spans="1:15" ht="42.75" customHeight="1">
      <c r="A3719" s="1084"/>
      <c r="B3719" s="60"/>
      <c r="C3719" s="1289"/>
      <c r="D3719" s="1290"/>
      <c r="E3719" s="1268"/>
      <c r="F3719" s="1268"/>
      <c r="G3719" s="1275"/>
      <c r="H3719" s="479" t="s">
        <v>32</v>
      </c>
      <c r="I3719" s="480" t="s">
        <v>199</v>
      </c>
      <c r="J3719" s="481" t="s">
        <v>33</v>
      </c>
      <c r="K3719" s="479" t="s">
        <v>32</v>
      </c>
      <c r="L3719" s="480" t="s">
        <v>199</v>
      </c>
      <c r="M3719" s="481" t="s">
        <v>33</v>
      </c>
      <c r="N3719" s="1268"/>
      <c r="O3719" s="1270"/>
    </row>
    <row r="3720" spans="1:15" ht="42.75" customHeight="1" thickBot="1">
      <c r="A3720" s="1084"/>
      <c r="B3720" s="60" t="s">
        <v>79</v>
      </c>
      <c r="C3720" s="1272" t="s">
        <v>62</v>
      </c>
      <c r="D3720" s="1273"/>
      <c r="E3720" s="346">
        <f>'Class-9'!$L$7</f>
        <v>20</v>
      </c>
      <c r="F3720" s="346">
        <f>'Class-9'!$M$7</f>
        <v>20</v>
      </c>
      <c r="G3720" s="348">
        <f>SUM(E3720:F3720)</f>
        <v>40</v>
      </c>
      <c r="H3720" s="346">
        <f>'Class-9'!$O$7</f>
        <v>48</v>
      </c>
      <c r="I3720" s="346">
        <f>'Class-9'!$P$7</f>
        <v>12</v>
      </c>
      <c r="J3720" s="348">
        <f>SUM(H3720:I3720)</f>
        <v>60</v>
      </c>
      <c r="K3720" s="346">
        <f>'Class-9'!$R$7</f>
        <v>80</v>
      </c>
      <c r="L3720" s="346">
        <f>'Class-9'!$S$7</f>
        <v>20</v>
      </c>
      <c r="M3720" s="348">
        <f>SUM(K3720:L3720)</f>
        <v>100</v>
      </c>
      <c r="N3720" s="191">
        <f>SUM(G3720,J3720,M3720)</f>
        <v>200</v>
      </c>
      <c r="O3720" s="1271"/>
    </row>
    <row r="3721" spans="1:15" ht="42.75" customHeight="1">
      <c r="A3721" s="1084"/>
      <c r="B3721" s="60" t="s">
        <v>79</v>
      </c>
      <c r="C3721" s="1141" t="str">
        <f>'Class-9'!$L$3</f>
        <v>HINDI</v>
      </c>
      <c r="D3721" s="1142"/>
      <c r="E3721" s="493">
        <f>IF($J3709="TC",0,IF($J3709="Nso",0,VLOOKUP($A3706,'Class-9'!$B$9:$EX$108,11,0)))</f>
        <v>0</v>
      </c>
      <c r="F3721" s="493">
        <f>IF($J3709="TC",0,IF($J3709="Nso",0,VLOOKUP($A3706,'Class-9'!$B$9:$EX$108,12,0)))</f>
        <v>0</v>
      </c>
      <c r="G3721" s="494">
        <f>E3721+F3721</f>
        <v>0</v>
      </c>
      <c r="H3721" s="493">
        <f>IF($J3709="TC",0,IF($J3709="Nso",0,VLOOKUP($A3706,'Class-9'!$B$9:$EX$108,14,0)))</f>
        <v>0</v>
      </c>
      <c r="I3721" s="493">
        <f>IF($J3709="TC",0,IF($J3709="Nso",0,VLOOKUP($A3706,'Class-9'!$B$9:$EX$108,15,0)))</f>
        <v>0</v>
      </c>
      <c r="J3721" s="494">
        <f>H3721+I3721</f>
        <v>0</v>
      </c>
      <c r="K3721" s="493">
        <f>IF($J3709="TC",0,IF($J3709="Nso",0,VLOOKUP($A3706,'Class-9'!$B$9:$EX$108,17,0)))</f>
        <v>0</v>
      </c>
      <c r="L3721" s="493">
        <f>IF($J3709="Nso",0,VLOOKUP($A3706,'Class-9'!$B$9:$EX$108,18,0))</f>
        <v>0</v>
      </c>
      <c r="M3721" s="494">
        <f>K3721+L3721</f>
        <v>0</v>
      </c>
      <c r="N3721" s="493">
        <f>G3721+J3721+M3721</f>
        <v>0</v>
      </c>
      <c r="O3721" s="495" t="str">
        <f>IF($J3709="TC",0,IF($J3709="Nso",0,VLOOKUP($A3706,'Class-9'!$B$9:$EX$108,24,0)))</f>
        <v/>
      </c>
    </row>
    <row r="3722" spans="1:15" ht="42.75" customHeight="1">
      <c r="A3722" s="1084"/>
      <c r="B3722" s="60" t="s">
        <v>79</v>
      </c>
      <c r="C3722" s="1143" t="str">
        <f>'Class-9'!$Z$3</f>
        <v>ENGLISH</v>
      </c>
      <c r="D3722" s="1144"/>
      <c r="E3722" s="493">
        <f>IF($J3709="TC",0,IF($J3709="Nso",0,VLOOKUP($A3706,'Class-9'!$B$9:$EX$108,25,0)))</f>
        <v>0</v>
      </c>
      <c r="F3722" s="493">
        <f>IF($J3709="TC",0,IF($J3709="Nso",0,VLOOKUP($A3706,'Class-9'!$B$9:$EX$108,26,0)))</f>
        <v>0</v>
      </c>
      <c r="G3722" s="496">
        <f t="shared" ref="G3722:G3726" si="380">E3722+F3722</f>
        <v>0</v>
      </c>
      <c r="H3722" s="497">
        <f>IF($J3709="TC",0,IF($J3709="Nso",0,VLOOKUP($A3706,'Class-9'!$B$9:$EX$108,28,0)))</f>
        <v>0</v>
      </c>
      <c r="I3722" s="493">
        <f>IF($J3709="TC",0,IF($J3709="Nso",0,VLOOKUP($A3706,'Class-9'!$B$9:$EX$108,29,0)))</f>
        <v>0</v>
      </c>
      <c r="J3722" s="496">
        <f t="shared" ref="J3722:J3726" si="381">H3722+I3722</f>
        <v>0</v>
      </c>
      <c r="K3722" s="493">
        <f>IF($J3709="TC",0,IF($J3709="Nso",0,VLOOKUP($A3706,'Class-9'!$B$9:$EX$108,31,0)))</f>
        <v>0</v>
      </c>
      <c r="L3722" s="493">
        <f>IF($J3709="Nso",0,VLOOKUP($A3706,'Class-9'!$B$9:$EX$108,32,0))</f>
        <v>0</v>
      </c>
      <c r="M3722" s="496">
        <f t="shared" ref="M3722:M3726" si="382">K3722+L3722</f>
        <v>0</v>
      </c>
      <c r="N3722" s="493">
        <f t="shared" ref="N3722:N3726" si="383">G3722+J3722+M3722</f>
        <v>0</v>
      </c>
      <c r="O3722" s="495" t="str">
        <f>IF($J3709="TC",0,IF($J3709="Nso",0,VLOOKUP($A3706,'Class-9'!$B$9:$EX$108,38,0)))</f>
        <v/>
      </c>
    </row>
    <row r="3723" spans="1:15" ht="42.75" customHeight="1">
      <c r="A3723" s="1084"/>
      <c r="B3723" s="60" t="s">
        <v>79</v>
      </c>
      <c r="C3723" s="1143" t="str">
        <f>'Class-9'!$AN$3</f>
        <v>SANSKRIT</v>
      </c>
      <c r="D3723" s="1144"/>
      <c r="E3723" s="493">
        <f>IF($J3709="TC",0,IF($J3709="Nso",0,VLOOKUP($A3706,'Class-9'!$B$9:$EX$108,39,0)))</f>
        <v>0</v>
      </c>
      <c r="F3723" s="493">
        <f>IF($J3709="TC",0,IF($J3709="TC",0,IF($J3709="Nso",0,VLOOKUP($A3706,'Class-9'!$B$9:$EX$108,40,0))))</f>
        <v>0</v>
      </c>
      <c r="G3723" s="496">
        <f t="shared" si="380"/>
        <v>0</v>
      </c>
      <c r="H3723" s="497">
        <f>IF($J3709="TC",0,IF($J3709="Nso",0,VLOOKUP($A3706,'Class-9'!$B$9:$EX$108,42,0)))</f>
        <v>0</v>
      </c>
      <c r="I3723" s="493">
        <f>IF($J3709="TC",0,IF($J3709="Nso",0,VLOOKUP($A3706,'Class-9'!$B$9:$EX$108,43,0)))</f>
        <v>0</v>
      </c>
      <c r="J3723" s="496">
        <f t="shared" si="381"/>
        <v>0</v>
      </c>
      <c r="K3723" s="493">
        <f>IF($J3709="TC",0,IF($J3709="Nso",0,VLOOKUP($A3706,'Class-9'!$B$9:$EX$108,45,0)))</f>
        <v>0</v>
      </c>
      <c r="L3723" s="493">
        <f>IF($J3709="Nso",0,VLOOKUP($A3706,'Class-9'!$B$9:$EX$108,46,0))</f>
        <v>0</v>
      </c>
      <c r="M3723" s="496">
        <f t="shared" si="382"/>
        <v>0</v>
      </c>
      <c r="N3723" s="493">
        <f t="shared" si="383"/>
        <v>0</v>
      </c>
      <c r="O3723" s="495" t="str">
        <f>IF($J3709="TC",0,IF($J3709="Nso",0,VLOOKUP($A3706,'Class-9'!$B$9:$EX$108,52,0)))</f>
        <v/>
      </c>
    </row>
    <row r="3724" spans="1:15" ht="42.75" customHeight="1">
      <c r="A3724" s="1084"/>
      <c r="B3724" s="60" t="s">
        <v>79</v>
      </c>
      <c r="C3724" s="1143" t="str">
        <f>'Class-9'!$BB$3</f>
        <v>SCIENCE</v>
      </c>
      <c r="D3724" s="1144"/>
      <c r="E3724" s="493">
        <f>IF($J3709="TC",0,IF($J3709="Nso",0,VLOOKUP($A3706,'Class-9'!$B$9:$EX$108,53,0)))</f>
        <v>0</v>
      </c>
      <c r="F3724" s="493">
        <f>IF($J3709="TC",0,IF($J3709="Nso",0,VLOOKUP($A3706,'Class-9'!$B$9:$EX$108,54,0)))</f>
        <v>0</v>
      </c>
      <c r="G3724" s="496">
        <f t="shared" si="380"/>
        <v>0</v>
      </c>
      <c r="H3724" s="497">
        <f>IF($J3709="TC",0,IF($J3709="Nso",0,VLOOKUP($A3706,'Class-9'!$B$9:$EX$108,56,0)))</f>
        <v>0</v>
      </c>
      <c r="I3724" s="493">
        <f>IF($J3709="TC",0,IF($J3709="Nso",0,VLOOKUP($A3706,'Class-9'!$B$9:$EX$108,57,0)))</f>
        <v>0</v>
      </c>
      <c r="J3724" s="496">
        <f t="shared" si="381"/>
        <v>0</v>
      </c>
      <c r="K3724" s="493">
        <f>IF($J3709="TC",0,IF($J3709="Nso",0,VLOOKUP($A3706,'Class-9'!$B$9:$EX$108,59,0)))</f>
        <v>0</v>
      </c>
      <c r="L3724" s="493">
        <f>IF($J3709="Nso",0,VLOOKUP($A3706,'Class-9'!$B$9:$EX$108,60,0))</f>
        <v>0</v>
      </c>
      <c r="M3724" s="496">
        <f t="shared" si="382"/>
        <v>0</v>
      </c>
      <c r="N3724" s="493">
        <f t="shared" si="383"/>
        <v>0</v>
      </c>
      <c r="O3724" s="495" t="str">
        <f>IF($J3709="TC",0,IF($J3709="Nso",0,VLOOKUP($A3706,'Class-9'!$B$9:$EX$108,66,0)))</f>
        <v/>
      </c>
    </row>
    <row r="3725" spans="1:15" ht="42.75" customHeight="1">
      <c r="A3725" s="1084"/>
      <c r="B3725" s="60" t="s">
        <v>79</v>
      </c>
      <c r="C3725" s="1143" t="str">
        <f>'Class-9'!$BP$3</f>
        <v>MATHEMATICS</v>
      </c>
      <c r="D3725" s="1144"/>
      <c r="E3725" s="493">
        <f>IF($J3709="TC",0,IF($J3709="Nso",0,VLOOKUP($A3706,'Class-9'!$B$9:$EX$108,67,0)))</f>
        <v>0</v>
      </c>
      <c r="F3725" s="493">
        <f>IF($J3709="TC",0,IF($J3709="Nso",0,VLOOKUP($A3706,'Class-9'!$B$9:$EX$108,68,0)))</f>
        <v>0</v>
      </c>
      <c r="G3725" s="496">
        <f t="shared" si="380"/>
        <v>0</v>
      </c>
      <c r="H3725" s="497">
        <f>IF($J3709="TC",0,IF($J3709="Nso",0,VLOOKUP($A3706,'Class-9'!$B$9:$EX$108,70,0)))</f>
        <v>0</v>
      </c>
      <c r="I3725" s="493">
        <f>IF($J3709="TC",0,IF($J3709="Nso",0,VLOOKUP($A3706,'Class-9'!$B$9:$EX$108,71,0)))</f>
        <v>0</v>
      </c>
      <c r="J3725" s="496">
        <f t="shared" si="381"/>
        <v>0</v>
      </c>
      <c r="K3725" s="493">
        <f>IF($J3709="TC",0,IF($J3709="Nso",0,VLOOKUP($A3706,'Class-9'!$B$9:$EX$108,73,0)))</f>
        <v>0</v>
      </c>
      <c r="L3725" s="493">
        <f>IF($J3709="Nso",0,VLOOKUP($A3706,'Class-9'!$B$9:$EX$108,74,0))</f>
        <v>0</v>
      </c>
      <c r="M3725" s="496">
        <f t="shared" si="382"/>
        <v>0</v>
      </c>
      <c r="N3725" s="493">
        <f t="shared" si="383"/>
        <v>0</v>
      </c>
      <c r="O3725" s="495" t="str">
        <f>IF($J3709="TC",0,IF($J3709="Nso",0,VLOOKUP($A3706,'Class-9'!$B$9:$EX$108,80,0)))</f>
        <v/>
      </c>
    </row>
    <row r="3726" spans="1:15" ht="42.75" customHeight="1" thickBot="1">
      <c r="A3726" s="1084"/>
      <c r="B3726" s="60" t="s">
        <v>79</v>
      </c>
      <c r="C3726" s="1117" t="str">
        <f>'Class-9'!$CD$3</f>
        <v>SOCIAL SCIENCE</v>
      </c>
      <c r="D3726" s="1118"/>
      <c r="E3726" s="493">
        <f>IF($J3709="TC",0,IF($J3709="Nso",0,VLOOKUP($A3706,'Class-9'!$B$9:$EX$108,81,0)))</f>
        <v>0</v>
      </c>
      <c r="F3726" s="493">
        <f>IF($J3709="TC",0,IF($J3709="Nso",0,VLOOKUP($A3706,'Class-9'!$B$9:$EX$108,82,0)))</f>
        <v>0</v>
      </c>
      <c r="G3726" s="498">
        <f t="shared" si="380"/>
        <v>0</v>
      </c>
      <c r="H3726" s="499">
        <f>IF($J3709="TC",0,IF($J3709="Nso",0,VLOOKUP($A3706,'Class-9'!$B$9:$EX$108,84,0)))</f>
        <v>0</v>
      </c>
      <c r="I3726" s="493">
        <f>IF($J3709="TC",0,IF($J3709="Nso",0,VLOOKUP($A3706,'Class-9'!$B$9:$EX$108,85,0)))</f>
        <v>0</v>
      </c>
      <c r="J3726" s="498">
        <f t="shared" si="381"/>
        <v>0</v>
      </c>
      <c r="K3726" s="493">
        <f>IF($J3709="TC",0,IF($J3709="Nso",0,VLOOKUP($A3706,'Class-9'!$B$9:$EX$108,87,0)))</f>
        <v>0</v>
      </c>
      <c r="L3726" s="493">
        <f>IF($J3709="Nso",0,VLOOKUP($A3706,'Class-9'!$B$9:$EX$108,88,0))</f>
        <v>0</v>
      </c>
      <c r="M3726" s="498">
        <f t="shared" si="382"/>
        <v>0</v>
      </c>
      <c r="N3726" s="493">
        <f t="shared" si="383"/>
        <v>0</v>
      </c>
      <c r="O3726" s="495" t="str">
        <f>IF($J3709="TC",0,IF($J3709="Nso",0,VLOOKUP($A3706,'Class-9'!$B$9:$EX$108,94,0)))</f>
        <v/>
      </c>
    </row>
    <row r="3727" spans="1:15" ht="36" customHeight="1">
      <c r="A3727" s="1084"/>
      <c r="B3727" s="60" t="s">
        <v>79</v>
      </c>
      <c r="C3727" s="1119" t="s">
        <v>92</v>
      </c>
      <c r="D3727" s="1120"/>
      <c r="E3727" s="1121"/>
      <c r="F3727" s="1125" t="s">
        <v>93</v>
      </c>
      <c r="G3727" s="1126"/>
      <c r="H3727" s="1127" t="s">
        <v>94</v>
      </c>
      <c r="I3727" s="1128"/>
      <c r="J3727" s="1129" t="s">
        <v>47</v>
      </c>
      <c r="K3727" s="1130"/>
      <c r="L3727" s="350" t="s">
        <v>114</v>
      </c>
      <c r="M3727" s="1131" t="s">
        <v>45</v>
      </c>
      <c r="N3727" s="1132"/>
      <c r="O3727" s="61" t="s">
        <v>49</v>
      </c>
    </row>
    <row r="3728" spans="1:15" ht="36" customHeight="1" thickBot="1">
      <c r="A3728" s="1084"/>
      <c r="B3728" s="60" t="s">
        <v>79</v>
      </c>
      <c r="C3728" s="1122"/>
      <c r="D3728" s="1123"/>
      <c r="E3728" s="1124"/>
      <c r="F3728" s="1133">
        <f>IF($J3709="TC",0,IF($J3709="Nso",0,VLOOKUP($A3706,'Class-9'!$B$9:$EX$108,146,0)))</f>
        <v>0</v>
      </c>
      <c r="G3728" s="1134"/>
      <c r="H3728" s="1133">
        <f>IF($J3709="TC",0,IF($J3709="Nso",0,VLOOKUP($A3706,'Class-9'!$B$9:$EX$108,147,0)))</f>
        <v>0</v>
      </c>
      <c r="I3728" s="1134"/>
      <c r="J3728" s="1135">
        <f>IF($J3709="TC",0,IF($J3709="Nso",0,VLOOKUP($A3706,'Class-9'!$B$9:$EX$108,148,0)))</f>
        <v>0</v>
      </c>
      <c r="K3728" s="1136"/>
      <c r="L3728" s="349" t="str">
        <f>IF($J3709="TC",0,IF($J3709="Nso",0,VLOOKUP($A3706,'Class-9'!$B$9:$EX$108,149,0)))</f>
        <v/>
      </c>
      <c r="M3728" s="1137" t="str">
        <f>IF($J3709="TC","TC",IF($J3709="Nso","NSO",VLOOKUP($A3706,'Class-9'!$B$9:$EX$108,150,0)))</f>
        <v/>
      </c>
      <c r="N3728" s="1138"/>
      <c r="O3728" s="123" t="str">
        <f>IF($J3709="Nso",0,VLOOKUP($A3706,'Class-9'!$B$9:$EX$108,152,0))</f>
        <v/>
      </c>
    </row>
    <row r="3729" spans="1:15" ht="36" customHeight="1">
      <c r="A3729" s="1084"/>
      <c r="B3729" s="60" t="s">
        <v>79</v>
      </c>
      <c r="C3729" s="1186" t="s">
        <v>65</v>
      </c>
      <c r="D3729" s="1187"/>
      <c r="E3729" s="1187"/>
      <c r="F3729" s="1187"/>
      <c r="G3729" s="1187"/>
      <c r="H3729" s="1188"/>
      <c r="I3729" s="1189" t="s">
        <v>66</v>
      </c>
      <c r="J3729" s="1190"/>
      <c r="K3729" s="1190"/>
      <c r="L3729" s="124">
        <f>VLOOKUP($A3706,'Class-9'!$B$9:$EX$108,143,0)</f>
        <v>0</v>
      </c>
      <c r="M3729" s="1191" t="s">
        <v>126</v>
      </c>
      <c r="N3729" s="1192"/>
      <c r="O3729" s="1193"/>
    </row>
    <row r="3730" spans="1:15" ht="36" customHeight="1" thickBot="1">
      <c r="A3730" s="1084"/>
      <c r="B3730" s="60" t="s">
        <v>79</v>
      </c>
      <c r="C3730" s="1194" t="s">
        <v>60</v>
      </c>
      <c r="D3730" s="1195"/>
      <c r="E3730" s="1195"/>
      <c r="F3730" s="1196" t="s">
        <v>197</v>
      </c>
      <c r="G3730" s="1196"/>
      <c r="H3730" s="351" t="s">
        <v>53</v>
      </c>
      <c r="I3730" s="1197" t="s">
        <v>67</v>
      </c>
      <c r="J3730" s="1198"/>
      <c r="K3730" s="1198"/>
      <c r="L3730" s="174">
        <f>VLOOKUP($A3706,'Class-9'!$B$9:$EX$108,144,0)</f>
        <v>0</v>
      </c>
      <c r="M3730" s="1199" t="str">
        <f>IF($J3709="TC",0,IF($J3709="Nso",0,VLOOKUP($A3706,'Class-9'!$B$9:$EX$108,145,0)))</f>
        <v/>
      </c>
      <c r="N3730" s="1200"/>
      <c r="O3730" s="1201"/>
    </row>
    <row r="3731" spans="1:15" ht="36" customHeight="1">
      <c r="A3731" s="1084"/>
      <c r="B3731" s="60" t="s">
        <v>79</v>
      </c>
      <c r="C3731" s="1194"/>
      <c r="D3731" s="1195"/>
      <c r="E3731" s="1195"/>
      <c r="F3731" s="1196"/>
      <c r="G3731" s="1196"/>
      <c r="H3731" s="490" t="s">
        <v>203</v>
      </c>
      <c r="I3731" s="1202" t="s">
        <v>68</v>
      </c>
      <c r="J3731" s="1203"/>
      <c r="K3731" s="1203"/>
      <c r="L3731" s="1204">
        <f>IF($J3709="TC","Transferred",IF($J3709="Nso","NameSeparated",VLOOKUP($A3706,'Class-9'!$B$9:$EX$108,153,0)))</f>
        <v>0</v>
      </c>
      <c r="M3731" s="1204"/>
      <c r="N3731" s="1204"/>
      <c r="O3731" s="1205"/>
    </row>
    <row r="3732" spans="1:15" s="489" customFormat="1" ht="28.5" customHeight="1">
      <c r="A3732" s="1084"/>
      <c r="B3732" s="488" t="s">
        <v>79</v>
      </c>
      <c r="C3732" s="1242" t="str">
        <f>'Class-9'!$CR$3</f>
        <v>Foundation Of Information Tech.</v>
      </c>
      <c r="D3732" s="1243"/>
      <c r="E3732" s="1244"/>
      <c r="F3732" s="1245" t="str">
        <f>IF($J3709="TC",0,IF($J3709="Nso",0,VLOOKUP($A3706,'Class-9'!$B$9:$GA$108,170,0)))</f>
        <v>0/200</v>
      </c>
      <c r="G3732" s="1245"/>
      <c r="H3732" s="491">
        <f>IF($J3709="TC",0,IF($J3709="Nso",0,VLOOKUP($A3706,'Class-9'!$B$9:$GA$108,106,0)))</f>
        <v>0</v>
      </c>
      <c r="I3732" s="1170" t="s">
        <v>81</v>
      </c>
      <c r="J3732" s="1171"/>
      <c r="K3732" s="1171"/>
      <c r="L3732" s="1172">
        <f>'Class-9'!$T$2</f>
        <v>44676</v>
      </c>
      <c r="M3732" s="1173"/>
      <c r="N3732" s="1173"/>
      <c r="O3732" s="1174"/>
    </row>
    <row r="3733" spans="1:15" s="489" customFormat="1" ht="28.5" customHeight="1">
      <c r="A3733" s="1084"/>
      <c r="B3733" s="488" t="s">
        <v>79</v>
      </c>
      <c r="C3733" s="1175" t="str">
        <f>'Class-9'!$DD$3</f>
        <v>Health &amp; Phy. Edu.</v>
      </c>
      <c r="D3733" s="1169"/>
      <c r="E3733" s="1169"/>
      <c r="F3733" s="1263" t="str">
        <f>IF($J3709="TC",0,IF($J3709="Nso",0,VLOOKUP($A3706,'Class-9'!$B$9:$GA$108,174,0)))</f>
        <v>0/200</v>
      </c>
      <c r="G3733" s="1264"/>
      <c r="H3733" s="491">
        <f>IF($J3709="TC",0,IF($J3709="Nso",0,VLOOKUP($A3706,'Class-9'!$B$9:$GA$108,118,0)))</f>
        <v>0</v>
      </c>
      <c r="I3733" s="1178"/>
      <c r="J3733" s="1179"/>
      <c r="K3733" s="1179"/>
      <c r="L3733" s="1179"/>
      <c r="M3733" s="1179"/>
      <c r="N3733" s="1179"/>
      <c r="O3733" s="1180"/>
    </row>
    <row r="3734" spans="1:15" s="489" customFormat="1" ht="28.5" customHeight="1">
      <c r="A3734" s="1084"/>
      <c r="B3734" s="488" t="s">
        <v>79</v>
      </c>
      <c r="C3734" s="1184" t="str">
        <f>'Class-9'!$DP$3</f>
        <v>S.U.P.W.</v>
      </c>
      <c r="D3734" s="1185"/>
      <c r="E3734" s="1185"/>
      <c r="F3734" s="1263" t="str">
        <f>IF($J3709="TC",0,IF($J3709="Nso",0,VLOOKUP($A3706,'Class-9'!$B$9:$GA$108,178,0)))</f>
        <v>0/100</v>
      </c>
      <c r="G3734" s="1264"/>
      <c r="H3734" s="491">
        <f>IF($J3709="TC",0,IF($J3709="Nso",0,VLOOKUP($A3706,'Class-9'!$B$9:$GA$108,124,0)))</f>
        <v>0</v>
      </c>
      <c r="I3734" s="1181"/>
      <c r="J3734" s="1182"/>
      <c r="K3734" s="1182"/>
      <c r="L3734" s="1182"/>
      <c r="M3734" s="1182"/>
      <c r="N3734" s="1182"/>
      <c r="O3734" s="1183"/>
    </row>
    <row r="3735" spans="1:15" s="489" customFormat="1" ht="28.5" customHeight="1">
      <c r="A3735" s="1084"/>
      <c r="B3735" s="488"/>
      <c r="C3735" s="1184" t="str">
        <f>'Class-9'!$DV$3</f>
        <v>ART EDUCATION</v>
      </c>
      <c r="D3735" s="1185"/>
      <c r="E3735" s="1185"/>
      <c r="F3735" s="1263" t="str">
        <f>IF($J3708="TC",0,IF($J3708="Nso",0,VLOOKUP($A3706,'Class-9'!$B$9:$GA$108,182,0)))</f>
        <v>0/100</v>
      </c>
      <c r="G3735" s="1264"/>
      <c r="H3735" s="491">
        <f>IF($J3708="TC",0,IF($J3708="Nso",0,VLOOKUP($A3706,'Class-9'!$B$9:$GA$108,130,0)))</f>
        <v>0</v>
      </c>
      <c r="I3735" s="1237" t="s">
        <v>95</v>
      </c>
      <c r="J3735" s="1221"/>
      <c r="K3735" s="1221"/>
      <c r="L3735" s="1221"/>
      <c r="M3735" s="1221"/>
      <c r="N3735" s="1221"/>
      <c r="O3735" s="1222"/>
    </row>
    <row r="3736" spans="1:15" s="489" customFormat="1" ht="28.5" customHeight="1" thickBot="1">
      <c r="A3736" s="1084"/>
      <c r="B3736" s="488" t="s">
        <v>79</v>
      </c>
      <c r="C3736" s="1238" t="str">
        <f>'Class-9'!$EB$3</f>
        <v>H &amp; C RAJ</v>
      </c>
      <c r="D3736" s="1239"/>
      <c r="E3736" s="1239"/>
      <c r="F3736" s="1251" t="str">
        <f>IF($J3709="TC",0,IF($J3709="Nso",0,VLOOKUP($A3706,'Class-9'!$B$9:$GZ$108,186,0)))</f>
        <v>0/200</v>
      </c>
      <c r="G3736" s="1252"/>
      <c r="H3736" s="492">
        <f>IF($J3709="TC",0,IF($J3709="Nso",0,VLOOKUP($A3706,'Class-9'!$B$9:$GAZ$108,142,0)))</f>
        <v>0</v>
      </c>
      <c r="I3736" s="1237" t="s">
        <v>74</v>
      </c>
      <c r="J3736" s="1221"/>
      <c r="K3736" s="1221"/>
      <c r="L3736" s="1221"/>
      <c r="M3736" s="1221"/>
      <c r="N3736" s="1221"/>
      <c r="O3736" s="1222"/>
    </row>
    <row r="3737" spans="1:15" ht="28.5" customHeight="1">
      <c r="A3737" s="1084"/>
      <c r="B3737" s="49" t="s">
        <v>79</v>
      </c>
      <c r="C3737" s="1209" t="s">
        <v>205</v>
      </c>
      <c r="D3737" s="1210"/>
      <c r="E3737" s="1211"/>
      <c r="F3737" s="1253" t="s">
        <v>206</v>
      </c>
      <c r="G3737" s="1254"/>
      <c r="H3737" s="500" t="s">
        <v>34</v>
      </c>
      <c r="I3737" s="1220" t="s">
        <v>75</v>
      </c>
      <c r="J3737" s="1221"/>
      <c r="K3737" s="1221"/>
      <c r="L3737" s="1221"/>
      <c r="M3737" s="1221"/>
      <c r="N3737" s="1221"/>
      <c r="O3737" s="1222"/>
    </row>
    <row r="3738" spans="1:15" ht="28.5" customHeight="1">
      <c r="A3738" s="1084"/>
      <c r="B3738" s="49" t="s">
        <v>79</v>
      </c>
      <c r="C3738" s="1212"/>
      <c r="D3738" s="1213"/>
      <c r="E3738" s="1214"/>
      <c r="F3738" s="1246" t="s">
        <v>207</v>
      </c>
      <c r="G3738" s="1247"/>
      <c r="H3738" s="501" t="s">
        <v>204</v>
      </c>
      <c r="I3738" s="1225" t="s">
        <v>76</v>
      </c>
      <c r="J3738" s="1226"/>
      <c r="K3738" s="1226"/>
      <c r="L3738" s="1226"/>
      <c r="M3738" s="1226"/>
      <c r="N3738" s="1226"/>
      <c r="O3738" s="1227"/>
    </row>
    <row r="3739" spans="1:15" ht="28.5" customHeight="1">
      <c r="A3739" s="1084"/>
      <c r="B3739" s="49" t="s">
        <v>79</v>
      </c>
      <c r="C3739" s="1212"/>
      <c r="D3739" s="1213"/>
      <c r="E3739" s="1214"/>
      <c r="F3739" s="1246" t="s">
        <v>211</v>
      </c>
      <c r="G3739" s="1247"/>
      <c r="H3739" s="501" t="s">
        <v>69</v>
      </c>
      <c r="I3739" s="1228"/>
      <c r="J3739" s="1229"/>
      <c r="K3739" s="1229"/>
      <c r="L3739" s="1229"/>
      <c r="M3739" s="1229"/>
      <c r="N3739" s="1229"/>
      <c r="O3739" s="1230"/>
    </row>
    <row r="3740" spans="1:15" ht="28.5" customHeight="1">
      <c r="A3740" s="1084"/>
      <c r="B3740" s="49" t="s">
        <v>79</v>
      </c>
      <c r="C3740" s="1212"/>
      <c r="D3740" s="1213"/>
      <c r="E3740" s="1214"/>
      <c r="F3740" s="1246" t="s">
        <v>212</v>
      </c>
      <c r="G3740" s="1247"/>
      <c r="H3740" s="501" t="s">
        <v>70</v>
      </c>
      <c r="I3740" s="1228"/>
      <c r="J3740" s="1229"/>
      <c r="K3740" s="1229"/>
      <c r="L3740" s="1229"/>
      <c r="M3740" s="1229"/>
      <c r="N3740" s="1229"/>
      <c r="O3740" s="1230"/>
    </row>
    <row r="3741" spans="1:15" ht="28.5" customHeight="1">
      <c r="A3741" s="1084"/>
      <c r="B3741" s="49" t="s">
        <v>79</v>
      </c>
      <c r="C3741" s="1212"/>
      <c r="D3741" s="1213"/>
      <c r="E3741" s="1214"/>
      <c r="F3741" s="1246" t="s">
        <v>125</v>
      </c>
      <c r="G3741" s="1247"/>
      <c r="H3741" s="501" t="s">
        <v>72</v>
      </c>
      <c r="I3741" s="1231" t="s">
        <v>96</v>
      </c>
      <c r="J3741" s="1232"/>
      <c r="K3741" s="1232"/>
      <c r="L3741" s="1232"/>
      <c r="M3741" s="1232"/>
      <c r="N3741" s="1232"/>
      <c r="O3741" s="1233"/>
    </row>
    <row r="3742" spans="1:15" ht="28.5" customHeight="1" thickBot="1">
      <c r="A3742" s="1084"/>
      <c r="B3742" s="62" t="s">
        <v>79</v>
      </c>
      <c r="C3742" s="1215"/>
      <c r="D3742" s="1216"/>
      <c r="E3742" s="1217"/>
      <c r="F3742" s="1248" t="s">
        <v>208</v>
      </c>
      <c r="G3742" s="1249"/>
      <c r="H3742" s="502" t="s">
        <v>71</v>
      </c>
      <c r="I3742" s="1234"/>
      <c r="J3742" s="1235"/>
      <c r="K3742" s="1235"/>
      <c r="L3742" s="1235"/>
      <c r="M3742" s="1235"/>
      <c r="N3742" s="1235"/>
      <c r="O3742" s="1236"/>
    </row>
    <row r="3743" spans="1:15" ht="117.75" customHeight="1" thickTop="1">
      <c r="A3743" s="1250"/>
      <c r="B3743" s="1250"/>
      <c r="C3743" s="1250"/>
      <c r="D3743" s="1250"/>
      <c r="E3743" s="1250"/>
      <c r="F3743" s="1250"/>
      <c r="G3743" s="1250"/>
      <c r="H3743" s="1250"/>
      <c r="I3743" s="1250"/>
      <c r="J3743" s="1250"/>
      <c r="K3743" s="1250"/>
      <c r="L3743" s="1250"/>
      <c r="M3743" s="1250"/>
      <c r="N3743" s="1250"/>
      <c r="O3743" s="1250"/>
    </row>
    <row r="3744" spans="1:15">
      <c r="B3744" s="505"/>
      <c r="C3744" s="506"/>
      <c r="D3744" s="506"/>
      <c r="E3744" s="506"/>
      <c r="F3744" s="506"/>
      <c r="G3744" s="506"/>
      <c r="H3744" s="506"/>
      <c r="I3744" s="506"/>
      <c r="J3744" s="506"/>
      <c r="K3744" s="506"/>
      <c r="L3744" s="506"/>
      <c r="M3744" s="506"/>
      <c r="N3744" s="506"/>
      <c r="O3744" s="506"/>
    </row>
    <row r="3745" spans="1:16" ht="24.75" customHeight="1" thickBot="1">
      <c r="A3745" s="504">
        <f>A3706+1</f>
        <v>97</v>
      </c>
      <c r="B3745" s="1083" t="s">
        <v>56</v>
      </c>
      <c r="C3745" s="1083"/>
      <c r="D3745" s="1083"/>
      <c r="E3745" s="1083"/>
      <c r="F3745" s="1083"/>
      <c r="G3745" s="1083"/>
      <c r="H3745" s="1083"/>
      <c r="I3745" s="1083"/>
      <c r="J3745" s="1083"/>
      <c r="K3745" s="1083"/>
      <c r="L3745" s="1083"/>
      <c r="M3745" s="1083"/>
      <c r="N3745" s="1083"/>
      <c r="O3745" s="1083"/>
    </row>
    <row r="3746" spans="1:16" ht="68.25" customHeight="1" thickTop="1">
      <c r="A3746" s="1084"/>
      <c r="B3746" s="1085"/>
      <c r="C3746" s="1086"/>
      <c r="D3746" s="1089" t="str">
        <f>Master!$E$8</f>
        <v>Govt. Sr. Secondary School Raimalwada</v>
      </c>
      <c r="E3746" s="1090"/>
      <c r="F3746" s="1090"/>
      <c r="G3746" s="1090"/>
      <c r="H3746" s="1090"/>
      <c r="I3746" s="1090"/>
      <c r="J3746" s="1090"/>
      <c r="K3746" s="1090"/>
      <c r="L3746" s="1090"/>
      <c r="M3746" s="1090"/>
      <c r="N3746" s="1090"/>
      <c r="O3746" s="1091"/>
    </row>
    <row r="3747" spans="1:16" ht="36" customHeight="1" thickBot="1">
      <c r="A3747" s="1084"/>
      <c r="B3747" s="1087"/>
      <c r="C3747" s="1088"/>
      <c r="D3747" s="1092" t="str">
        <f>Master!$E$11</f>
        <v>P.S.-Bapini (Jodhpur)</v>
      </c>
      <c r="E3747" s="1093"/>
      <c r="F3747" s="1093"/>
      <c r="G3747" s="1093"/>
      <c r="H3747" s="1093"/>
      <c r="I3747" s="1093"/>
      <c r="J3747" s="1093"/>
      <c r="K3747" s="1093"/>
      <c r="L3747" s="1093"/>
      <c r="M3747" s="1093"/>
      <c r="N3747" s="1093"/>
      <c r="O3747" s="1094"/>
    </row>
    <row r="3748" spans="1:16" ht="36" customHeight="1">
      <c r="A3748" s="1084"/>
      <c r="B3748" s="352"/>
      <c r="C3748" s="1095" t="s">
        <v>188</v>
      </c>
      <c r="D3748" s="1096"/>
      <c r="E3748" s="1096"/>
      <c r="F3748" s="1096"/>
      <c r="G3748" s="1097"/>
      <c r="H3748" s="1104" t="s">
        <v>161</v>
      </c>
      <c r="I3748" s="1104"/>
      <c r="J3748" s="1107">
        <f>VLOOKUP($A3745,'Class-9'!$B$9:$K$108,6)</f>
        <v>0</v>
      </c>
      <c r="K3748" s="1108"/>
      <c r="L3748" s="1113" t="s">
        <v>77</v>
      </c>
      <c r="M3748" s="1114"/>
      <c r="N3748" s="1115" t="str">
        <f>Master!$E$14</f>
        <v>08151106901</v>
      </c>
      <c r="O3748" s="1116"/>
    </row>
    <row r="3749" spans="1:16" ht="36" customHeight="1">
      <c r="A3749" s="1084"/>
      <c r="B3749" s="47"/>
      <c r="C3749" s="1098"/>
      <c r="D3749" s="1099"/>
      <c r="E3749" s="1099"/>
      <c r="F3749" s="1099"/>
      <c r="G3749" s="1100"/>
      <c r="H3749" s="1105"/>
      <c r="I3749" s="1105"/>
      <c r="J3749" s="1109"/>
      <c r="K3749" s="1110"/>
      <c r="L3749" s="1071" t="s">
        <v>73</v>
      </c>
      <c r="M3749" s="1072"/>
      <c r="N3749" s="1072"/>
      <c r="O3749" s="1073"/>
      <c r="P3749" s="165" t="s">
        <v>196</v>
      </c>
    </row>
    <row r="3750" spans="1:16" ht="36" customHeight="1" thickBot="1">
      <c r="A3750" s="1084"/>
      <c r="B3750" s="47"/>
      <c r="C3750" s="1101"/>
      <c r="D3750" s="1102"/>
      <c r="E3750" s="1102"/>
      <c r="F3750" s="1102"/>
      <c r="G3750" s="1103"/>
      <c r="H3750" s="1106"/>
      <c r="I3750" s="1106"/>
      <c r="J3750" s="1111"/>
      <c r="K3750" s="1112"/>
      <c r="L3750" s="1074" t="s">
        <v>57</v>
      </c>
      <c r="M3750" s="1075"/>
      <c r="N3750" s="1076" t="str">
        <f>Master!$E$6</f>
        <v>2021-22</v>
      </c>
      <c r="O3750" s="1077"/>
    </row>
    <row r="3751" spans="1:16" ht="42.75" customHeight="1">
      <c r="A3751" s="1084"/>
      <c r="B3751" s="49" t="s">
        <v>79</v>
      </c>
      <c r="C3751" s="1255" t="s">
        <v>22</v>
      </c>
      <c r="D3751" s="1256"/>
      <c r="E3751" s="1256"/>
      <c r="F3751" s="1257"/>
      <c r="G3751" s="485" t="s">
        <v>186</v>
      </c>
      <c r="H3751" s="1258">
        <f>VLOOKUP($A3745,'Class-9'!$B$9:$EX$108,4,0)</f>
        <v>0</v>
      </c>
      <c r="I3751" s="1258"/>
      <c r="J3751" s="1258"/>
      <c r="K3751" s="1258"/>
      <c r="L3751" s="1258"/>
      <c r="M3751" s="1258"/>
      <c r="N3751" s="1258"/>
      <c r="O3751" s="1259"/>
    </row>
    <row r="3752" spans="1:16" ht="42.75" customHeight="1">
      <c r="A3752" s="1084"/>
      <c r="B3752" s="49" t="s">
        <v>79</v>
      </c>
      <c r="C3752" s="1260" t="s">
        <v>24</v>
      </c>
      <c r="D3752" s="1261"/>
      <c r="E3752" s="1261"/>
      <c r="F3752" s="1262"/>
      <c r="G3752" s="486" t="s">
        <v>186</v>
      </c>
      <c r="H3752" s="1265">
        <f>VLOOKUP($A3745,'Class-9'!$B$9:$EX$108,7,0)</f>
        <v>0</v>
      </c>
      <c r="I3752" s="1265"/>
      <c r="J3752" s="1265"/>
      <c r="K3752" s="1265"/>
      <c r="L3752" s="1265"/>
      <c r="M3752" s="1265"/>
      <c r="N3752" s="1265"/>
      <c r="O3752" s="1266"/>
    </row>
    <row r="3753" spans="1:16" ht="42.75" customHeight="1">
      <c r="A3753" s="1084"/>
      <c r="B3753" s="49" t="s">
        <v>79</v>
      </c>
      <c r="C3753" s="1260" t="s">
        <v>25</v>
      </c>
      <c r="D3753" s="1261"/>
      <c r="E3753" s="1261"/>
      <c r="F3753" s="1262"/>
      <c r="G3753" s="486" t="s">
        <v>186</v>
      </c>
      <c r="H3753" s="1265">
        <f>VLOOKUP($A3745,'Class-9'!$B$9:$EX$108,8,0)</f>
        <v>0</v>
      </c>
      <c r="I3753" s="1265"/>
      <c r="J3753" s="1265"/>
      <c r="K3753" s="1265"/>
      <c r="L3753" s="1265"/>
      <c r="M3753" s="1265"/>
      <c r="N3753" s="1265"/>
      <c r="O3753" s="1266"/>
    </row>
    <row r="3754" spans="1:16" ht="42.75" customHeight="1">
      <c r="A3754" s="1084"/>
      <c r="B3754" s="49" t="s">
        <v>79</v>
      </c>
      <c r="C3754" s="1260" t="s">
        <v>58</v>
      </c>
      <c r="D3754" s="1261"/>
      <c r="E3754" s="1261"/>
      <c r="F3754" s="1262"/>
      <c r="G3754" s="486" t="s">
        <v>186</v>
      </c>
      <c r="H3754" s="1265">
        <f>VLOOKUP($A3745,'Class-9'!$B$9:$EX$108,9,0)</f>
        <v>0</v>
      </c>
      <c r="I3754" s="1265"/>
      <c r="J3754" s="1265"/>
      <c r="K3754" s="1265"/>
      <c r="L3754" s="1265"/>
      <c r="M3754" s="1265"/>
      <c r="N3754" s="1265"/>
      <c r="O3754" s="1266"/>
    </row>
    <row r="3755" spans="1:16" ht="42.75" customHeight="1">
      <c r="A3755" s="1084"/>
      <c r="B3755" s="49" t="s">
        <v>79</v>
      </c>
      <c r="C3755" s="1260" t="s">
        <v>59</v>
      </c>
      <c r="D3755" s="1261"/>
      <c r="E3755" s="1261"/>
      <c r="F3755" s="1262"/>
      <c r="G3755" s="486" t="s">
        <v>186</v>
      </c>
      <c r="H3755" s="1281" t="str">
        <f>CONCATENATE('Class-9'!$G$4,'Class-9'!$J$4)</f>
        <v>9(A)</v>
      </c>
      <c r="I3755" s="1265"/>
      <c r="J3755" s="1265"/>
      <c r="K3755" s="1265"/>
      <c r="L3755" s="1265"/>
      <c r="M3755" s="1265"/>
      <c r="N3755" s="1265"/>
      <c r="O3755" s="1266"/>
    </row>
    <row r="3756" spans="1:16" ht="42.75" customHeight="1" thickBot="1">
      <c r="A3756" s="1084"/>
      <c r="B3756" s="49" t="s">
        <v>79</v>
      </c>
      <c r="C3756" s="1282" t="s">
        <v>27</v>
      </c>
      <c r="D3756" s="1283"/>
      <c r="E3756" s="1283"/>
      <c r="F3756" s="1284"/>
      <c r="G3756" s="487" t="s">
        <v>186</v>
      </c>
      <c r="H3756" s="1285">
        <f>VLOOKUP($A3745,'Class-9'!$B$9:$EX$108,10,0)</f>
        <v>0</v>
      </c>
      <c r="I3756" s="1285"/>
      <c r="J3756" s="1285"/>
      <c r="K3756" s="1285"/>
      <c r="L3756" s="1285"/>
      <c r="M3756" s="1285"/>
      <c r="N3756" s="1285"/>
      <c r="O3756" s="1286"/>
    </row>
    <row r="3757" spans="1:16" ht="42.75" customHeight="1">
      <c r="A3757" s="1084"/>
      <c r="B3757" s="60" t="s">
        <v>79</v>
      </c>
      <c r="C3757" s="1287" t="s">
        <v>60</v>
      </c>
      <c r="D3757" s="1288"/>
      <c r="E3757" s="1267" t="s">
        <v>83</v>
      </c>
      <c r="F3757" s="1267" t="s">
        <v>84</v>
      </c>
      <c r="G3757" s="1274" t="s">
        <v>33</v>
      </c>
      <c r="H3757" s="1276" t="s">
        <v>61</v>
      </c>
      <c r="I3757" s="1276"/>
      <c r="J3757" s="1277"/>
      <c r="K3757" s="1278" t="s">
        <v>100</v>
      </c>
      <c r="L3757" s="1279"/>
      <c r="M3757" s="1280"/>
      <c r="N3757" s="1267" t="s">
        <v>91</v>
      </c>
      <c r="O3757" s="1269" t="s">
        <v>209</v>
      </c>
    </row>
    <row r="3758" spans="1:16" ht="42.75" customHeight="1">
      <c r="A3758" s="1084"/>
      <c r="B3758" s="60"/>
      <c r="C3758" s="1289"/>
      <c r="D3758" s="1290"/>
      <c r="E3758" s="1268"/>
      <c r="F3758" s="1268"/>
      <c r="G3758" s="1275"/>
      <c r="H3758" s="479" t="s">
        <v>32</v>
      </c>
      <c r="I3758" s="480" t="s">
        <v>199</v>
      </c>
      <c r="J3758" s="481" t="s">
        <v>33</v>
      </c>
      <c r="K3758" s="479" t="s">
        <v>32</v>
      </c>
      <c r="L3758" s="480" t="s">
        <v>199</v>
      </c>
      <c r="M3758" s="481" t="s">
        <v>33</v>
      </c>
      <c r="N3758" s="1268"/>
      <c r="O3758" s="1270"/>
    </row>
    <row r="3759" spans="1:16" ht="42.75" customHeight="1" thickBot="1">
      <c r="A3759" s="1084"/>
      <c r="B3759" s="60" t="s">
        <v>79</v>
      </c>
      <c r="C3759" s="1272" t="s">
        <v>62</v>
      </c>
      <c r="D3759" s="1273"/>
      <c r="E3759" s="346">
        <f>'Class-9'!$L$7</f>
        <v>20</v>
      </c>
      <c r="F3759" s="346">
        <f>'Class-9'!$M$7</f>
        <v>20</v>
      </c>
      <c r="G3759" s="348">
        <f>SUM(E3759:F3759)</f>
        <v>40</v>
      </c>
      <c r="H3759" s="346">
        <f>'Class-9'!$O$7</f>
        <v>48</v>
      </c>
      <c r="I3759" s="346">
        <f>'Class-9'!$P$7</f>
        <v>12</v>
      </c>
      <c r="J3759" s="348">
        <f>SUM(H3759:I3759)</f>
        <v>60</v>
      </c>
      <c r="K3759" s="346">
        <f>'Class-9'!$R$7</f>
        <v>80</v>
      </c>
      <c r="L3759" s="346">
        <f>'Class-9'!$S$7</f>
        <v>20</v>
      </c>
      <c r="M3759" s="348">
        <f>SUM(K3759:L3759)</f>
        <v>100</v>
      </c>
      <c r="N3759" s="191">
        <f>SUM(G3759,J3759,M3759)</f>
        <v>200</v>
      </c>
      <c r="O3759" s="1271"/>
    </row>
    <row r="3760" spans="1:16" ht="42.75" customHeight="1">
      <c r="A3760" s="1084"/>
      <c r="B3760" s="60" t="s">
        <v>79</v>
      </c>
      <c r="C3760" s="1141" t="str">
        <f>'Class-9'!$L$3</f>
        <v>HINDI</v>
      </c>
      <c r="D3760" s="1142"/>
      <c r="E3760" s="493">
        <f>IF($J3748="TC",0,IF($J3748="Nso",0,VLOOKUP($A3745,'Class-9'!$B$9:$EX$108,11,0)))</f>
        <v>0</v>
      </c>
      <c r="F3760" s="493">
        <f>IF($J3748="TC",0,IF($J3748="Nso",0,VLOOKUP($A3745,'Class-9'!$B$9:$EX$108,12,0)))</f>
        <v>0</v>
      </c>
      <c r="G3760" s="494">
        <f>E3760+F3760</f>
        <v>0</v>
      </c>
      <c r="H3760" s="493">
        <f>IF($J3748="TC",0,IF($J3748="Nso",0,VLOOKUP($A3745,'Class-9'!$B$9:$EX$108,14,0)))</f>
        <v>0</v>
      </c>
      <c r="I3760" s="493">
        <f>IF($J3748="TC",0,IF($J3748="Nso",0,VLOOKUP($A3745,'Class-9'!$B$9:$EX$108,15,0)))</f>
        <v>0</v>
      </c>
      <c r="J3760" s="494">
        <f>H3760+I3760</f>
        <v>0</v>
      </c>
      <c r="K3760" s="493">
        <f>IF($J3748="TC",0,IF($J3748="Nso",0,VLOOKUP($A3745,'Class-9'!$B$9:$EX$108,17,0)))</f>
        <v>0</v>
      </c>
      <c r="L3760" s="493">
        <f>IF($J3748="Nso",0,VLOOKUP($A3745,'Class-9'!$B$9:$EX$108,18,0))</f>
        <v>0</v>
      </c>
      <c r="M3760" s="494">
        <f>K3760+L3760</f>
        <v>0</v>
      </c>
      <c r="N3760" s="493">
        <f>G3760+J3760+M3760</f>
        <v>0</v>
      </c>
      <c r="O3760" s="495" t="str">
        <f>IF($J3748="TC",0,IF($J3748="Nso",0,VLOOKUP($A3745,'Class-9'!$B$9:$EX$108,24,0)))</f>
        <v/>
      </c>
    </row>
    <row r="3761" spans="1:15" ht="42.75" customHeight="1">
      <c r="A3761" s="1084"/>
      <c r="B3761" s="60" t="s">
        <v>79</v>
      </c>
      <c r="C3761" s="1143" t="str">
        <f>'Class-9'!$Z$3</f>
        <v>ENGLISH</v>
      </c>
      <c r="D3761" s="1144"/>
      <c r="E3761" s="493">
        <f>IF($J3748="TC",0,IF($J3748="Nso",0,VLOOKUP($A3745,'Class-9'!$B$9:$EX$108,25,0)))</f>
        <v>0</v>
      </c>
      <c r="F3761" s="493">
        <f>IF($J3748="TC",0,IF($J3748="Nso",0,VLOOKUP($A3745,'Class-9'!$B$9:$EX$108,26,0)))</f>
        <v>0</v>
      </c>
      <c r="G3761" s="496">
        <f t="shared" ref="G3761:G3765" si="384">E3761+F3761</f>
        <v>0</v>
      </c>
      <c r="H3761" s="497">
        <f>IF($J3748="TC",0,IF($J3748="Nso",0,VLOOKUP($A3745,'Class-9'!$B$9:$EX$108,28,0)))</f>
        <v>0</v>
      </c>
      <c r="I3761" s="493">
        <f>IF($J3748="TC",0,IF($J3748="Nso",0,VLOOKUP($A3745,'Class-9'!$B$9:$EX$108,29,0)))</f>
        <v>0</v>
      </c>
      <c r="J3761" s="496">
        <f t="shared" ref="J3761:J3765" si="385">H3761+I3761</f>
        <v>0</v>
      </c>
      <c r="K3761" s="493">
        <f>IF($J3748="TC",0,IF($J3748="Nso",0,VLOOKUP($A3745,'Class-9'!$B$9:$EX$108,31,0)))</f>
        <v>0</v>
      </c>
      <c r="L3761" s="493">
        <f>IF($J3748="Nso",0,VLOOKUP($A3745,'Class-9'!$B$9:$EX$108,32,0))</f>
        <v>0</v>
      </c>
      <c r="M3761" s="496">
        <f t="shared" ref="M3761:M3765" si="386">K3761+L3761</f>
        <v>0</v>
      </c>
      <c r="N3761" s="493">
        <f t="shared" ref="N3761:N3765" si="387">G3761+J3761+M3761</f>
        <v>0</v>
      </c>
      <c r="O3761" s="495" t="str">
        <f>IF($J3748="TC",0,IF($J3748="Nso",0,VLOOKUP($A3745,'Class-9'!$B$9:$EX$108,38,0)))</f>
        <v/>
      </c>
    </row>
    <row r="3762" spans="1:15" ht="42.75" customHeight="1">
      <c r="A3762" s="1084"/>
      <c r="B3762" s="60" t="s">
        <v>79</v>
      </c>
      <c r="C3762" s="1143" t="str">
        <f>'Class-9'!$AN$3</f>
        <v>SANSKRIT</v>
      </c>
      <c r="D3762" s="1144"/>
      <c r="E3762" s="493">
        <f>IF($J3748="TC",0,IF($J3748="Nso",0,VLOOKUP($A3745,'Class-9'!$B$9:$EX$108,39,0)))</f>
        <v>0</v>
      </c>
      <c r="F3762" s="493">
        <f>IF($J3748="TC",0,IF($J3748="TC",0,IF($J3748="Nso",0,VLOOKUP($A3745,'Class-9'!$B$9:$EX$108,40,0))))</f>
        <v>0</v>
      </c>
      <c r="G3762" s="496">
        <f t="shared" si="384"/>
        <v>0</v>
      </c>
      <c r="H3762" s="497">
        <f>IF($J3748="TC",0,IF($J3748="Nso",0,VLOOKUP($A3745,'Class-9'!$B$9:$EX$108,42,0)))</f>
        <v>0</v>
      </c>
      <c r="I3762" s="493">
        <f>IF($J3748="TC",0,IF($J3748="Nso",0,VLOOKUP($A3745,'Class-9'!$B$9:$EX$108,43,0)))</f>
        <v>0</v>
      </c>
      <c r="J3762" s="496">
        <f t="shared" si="385"/>
        <v>0</v>
      </c>
      <c r="K3762" s="493">
        <f>IF($J3748="TC",0,IF($J3748="Nso",0,VLOOKUP($A3745,'Class-9'!$B$9:$EX$108,45,0)))</f>
        <v>0</v>
      </c>
      <c r="L3762" s="493">
        <f>IF($J3748="Nso",0,VLOOKUP($A3745,'Class-9'!$B$9:$EX$108,46,0))</f>
        <v>0</v>
      </c>
      <c r="M3762" s="496">
        <f t="shared" si="386"/>
        <v>0</v>
      </c>
      <c r="N3762" s="493">
        <f t="shared" si="387"/>
        <v>0</v>
      </c>
      <c r="O3762" s="495" t="str">
        <f>IF($J3748="TC",0,IF($J3748="Nso",0,VLOOKUP($A3745,'Class-9'!$B$9:$EX$108,52,0)))</f>
        <v/>
      </c>
    </row>
    <row r="3763" spans="1:15" ht="42.75" customHeight="1">
      <c r="A3763" s="1084"/>
      <c r="B3763" s="60" t="s">
        <v>79</v>
      </c>
      <c r="C3763" s="1143" t="str">
        <f>'Class-9'!$BB$3</f>
        <v>SCIENCE</v>
      </c>
      <c r="D3763" s="1144"/>
      <c r="E3763" s="493">
        <f>IF($J3748="TC",0,IF($J3748="Nso",0,VLOOKUP($A3745,'Class-9'!$B$9:$EX$108,53,0)))</f>
        <v>0</v>
      </c>
      <c r="F3763" s="493">
        <f>IF($J3748="TC",0,IF($J3748="Nso",0,VLOOKUP($A3745,'Class-9'!$B$9:$EX$108,54,0)))</f>
        <v>0</v>
      </c>
      <c r="G3763" s="496">
        <f t="shared" si="384"/>
        <v>0</v>
      </c>
      <c r="H3763" s="497">
        <f>IF($J3748="TC",0,IF($J3748="Nso",0,VLOOKUP($A3745,'Class-9'!$B$9:$EX$108,56,0)))</f>
        <v>0</v>
      </c>
      <c r="I3763" s="493">
        <f>IF($J3748="TC",0,IF($J3748="Nso",0,VLOOKUP($A3745,'Class-9'!$B$9:$EX$108,57,0)))</f>
        <v>0</v>
      </c>
      <c r="J3763" s="496">
        <f t="shared" si="385"/>
        <v>0</v>
      </c>
      <c r="K3763" s="493">
        <f>IF($J3748="TC",0,IF($J3748="Nso",0,VLOOKUP($A3745,'Class-9'!$B$9:$EX$108,59,0)))</f>
        <v>0</v>
      </c>
      <c r="L3763" s="493">
        <f>IF($J3748="Nso",0,VLOOKUP($A3745,'Class-9'!$B$9:$EX$108,60,0))</f>
        <v>0</v>
      </c>
      <c r="M3763" s="496">
        <f t="shared" si="386"/>
        <v>0</v>
      </c>
      <c r="N3763" s="493">
        <f t="shared" si="387"/>
        <v>0</v>
      </c>
      <c r="O3763" s="495" t="str">
        <f>IF($J3748="TC",0,IF($J3748="Nso",0,VLOOKUP($A3745,'Class-9'!$B$9:$EX$108,66,0)))</f>
        <v/>
      </c>
    </row>
    <row r="3764" spans="1:15" ht="42.75" customHeight="1">
      <c r="A3764" s="1084"/>
      <c r="B3764" s="60" t="s">
        <v>79</v>
      </c>
      <c r="C3764" s="1143" t="str">
        <f>'Class-9'!$BP$3</f>
        <v>MATHEMATICS</v>
      </c>
      <c r="D3764" s="1144"/>
      <c r="E3764" s="493">
        <f>IF($J3748="TC",0,IF($J3748="Nso",0,VLOOKUP($A3745,'Class-9'!$B$9:$EX$108,67,0)))</f>
        <v>0</v>
      </c>
      <c r="F3764" s="493">
        <f>IF($J3748="TC",0,IF($J3748="Nso",0,VLOOKUP($A3745,'Class-9'!$B$9:$EX$108,68,0)))</f>
        <v>0</v>
      </c>
      <c r="G3764" s="496">
        <f t="shared" si="384"/>
        <v>0</v>
      </c>
      <c r="H3764" s="497">
        <f>IF($J3748="TC",0,IF($J3748="Nso",0,VLOOKUP($A3745,'Class-9'!$B$9:$EX$108,70,0)))</f>
        <v>0</v>
      </c>
      <c r="I3764" s="493">
        <f>IF($J3748="TC",0,IF($J3748="Nso",0,VLOOKUP($A3745,'Class-9'!$B$9:$EX$108,71,0)))</f>
        <v>0</v>
      </c>
      <c r="J3764" s="496">
        <f t="shared" si="385"/>
        <v>0</v>
      </c>
      <c r="K3764" s="493">
        <f>IF($J3748="TC",0,IF($J3748="Nso",0,VLOOKUP($A3745,'Class-9'!$B$9:$EX$108,73,0)))</f>
        <v>0</v>
      </c>
      <c r="L3764" s="493">
        <f>IF($J3748="Nso",0,VLOOKUP($A3745,'Class-9'!$B$9:$EX$108,74,0))</f>
        <v>0</v>
      </c>
      <c r="M3764" s="496">
        <f t="shared" si="386"/>
        <v>0</v>
      </c>
      <c r="N3764" s="493">
        <f t="shared" si="387"/>
        <v>0</v>
      </c>
      <c r="O3764" s="495" t="str">
        <f>IF($J3748="TC",0,IF($J3748="Nso",0,VLOOKUP($A3745,'Class-9'!$B$9:$EX$108,80,0)))</f>
        <v/>
      </c>
    </row>
    <row r="3765" spans="1:15" ht="42.75" customHeight="1" thickBot="1">
      <c r="A3765" s="1084"/>
      <c r="B3765" s="60" t="s">
        <v>79</v>
      </c>
      <c r="C3765" s="1117" t="str">
        <f>'Class-9'!$CD$3</f>
        <v>SOCIAL SCIENCE</v>
      </c>
      <c r="D3765" s="1118"/>
      <c r="E3765" s="493">
        <f>IF($J3748="TC",0,IF($J3748="Nso",0,VLOOKUP($A3745,'Class-9'!$B$9:$EX$108,81,0)))</f>
        <v>0</v>
      </c>
      <c r="F3765" s="493">
        <f>IF($J3748="TC",0,IF($J3748="Nso",0,VLOOKUP($A3745,'Class-9'!$B$9:$EX$108,82,0)))</f>
        <v>0</v>
      </c>
      <c r="G3765" s="498">
        <f t="shared" si="384"/>
        <v>0</v>
      </c>
      <c r="H3765" s="499">
        <f>IF($J3748="TC",0,IF($J3748="Nso",0,VLOOKUP($A3745,'Class-9'!$B$9:$EX$108,84,0)))</f>
        <v>0</v>
      </c>
      <c r="I3765" s="493">
        <f>IF($J3748="TC",0,IF($J3748="Nso",0,VLOOKUP($A3745,'Class-9'!$B$9:$EX$108,85,0)))</f>
        <v>0</v>
      </c>
      <c r="J3765" s="498">
        <f t="shared" si="385"/>
        <v>0</v>
      </c>
      <c r="K3765" s="493">
        <f>IF($J3748="TC",0,IF($J3748="Nso",0,VLOOKUP($A3745,'Class-9'!$B$9:$EX$108,87,0)))</f>
        <v>0</v>
      </c>
      <c r="L3765" s="493">
        <f>IF($J3748="Nso",0,VLOOKUP($A3745,'Class-9'!$B$9:$EX$108,88,0))</f>
        <v>0</v>
      </c>
      <c r="M3765" s="498">
        <f t="shared" si="386"/>
        <v>0</v>
      </c>
      <c r="N3765" s="493">
        <f t="shared" si="387"/>
        <v>0</v>
      </c>
      <c r="O3765" s="495" t="str">
        <f>IF($J3748="TC",0,IF($J3748="Nso",0,VLOOKUP($A3745,'Class-9'!$B$9:$EX$108,94,0)))</f>
        <v/>
      </c>
    </row>
    <row r="3766" spans="1:15" ht="36" customHeight="1">
      <c r="A3766" s="1084"/>
      <c r="B3766" s="60" t="s">
        <v>79</v>
      </c>
      <c r="C3766" s="1119" t="s">
        <v>92</v>
      </c>
      <c r="D3766" s="1120"/>
      <c r="E3766" s="1121"/>
      <c r="F3766" s="1125" t="s">
        <v>93</v>
      </c>
      <c r="G3766" s="1126"/>
      <c r="H3766" s="1127" t="s">
        <v>94</v>
      </c>
      <c r="I3766" s="1128"/>
      <c r="J3766" s="1129" t="s">
        <v>47</v>
      </c>
      <c r="K3766" s="1130"/>
      <c r="L3766" s="350" t="s">
        <v>114</v>
      </c>
      <c r="M3766" s="1131" t="s">
        <v>45</v>
      </c>
      <c r="N3766" s="1132"/>
      <c r="O3766" s="61" t="s">
        <v>49</v>
      </c>
    </row>
    <row r="3767" spans="1:15" ht="36" customHeight="1" thickBot="1">
      <c r="A3767" s="1084"/>
      <c r="B3767" s="60" t="s">
        <v>79</v>
      </c>
      <c r="C3767" s="1122"/>
      <c r="D3767" s="1123"/>
      <c r="E3767" s="1124"/>
      <c r="F3767" s="1133">
        <f>IF($J3748="TC",0,IF($J3748="Nso",0,VLOOKUP($A3745,'Class-9'!$B$9:$EX$108,146,0)))</f>
        <v>0</v>
      </c>
      <c r="G3767" s="1134"/>
      <c r="H3767" s="1133">
        <f>IF($J3748="TC",0,IF($J3748="Nso",0,VLOOKUP($A3745,'Class-9'!$B$9:$EX$108,147,0)))</f>
        <v>0</v>
      </c>
      <c r="I3767" s="1134"/>
      <c r="J3767" s="1135">
        <f>IF($J3748="TC",0,IF($J3748="Nso",0,VLOOKUP($A3745,'Class-9'!$B$9:$EX$108,148,0)))</f>
        <v>0</v>
      </c>
      <c r="K3767" s="1136"/>
      <c r="L3767" s="349" t="str">
        <f>IF($J3748="TC",0,IF($J3748="Nso",0,VLOOKUP($A3745,'Class-9'!$B$9:$EX$108,149,0)))</f>
        <v/>
      </c>
      <c r="M3767" s="1137" t="str">
        <f>IF($J3748="TC","TC",IF($J3748="Nso","NSO",VLOOKUP($A3745,'Class-9'!$B$9:$EX$108,150,0)))</f>
        <v/>
      </c>
      <c r="N3767" s="1138"/>
      <c r="O3767" s="123" t="str">
        <f>IF($J3748="Nso",0,VLOOKUP($A3745,'Class-9'!$B$9:$EX$108,152,0))</f>
        <v/>
      </c>
    </row>
    <row r="3768" spans="1:15" ht="36" customHeight="1">
      <c r="A3768" s="1084"/>
      <c r="B3768" s="60" t="s">
        <v>79</v>
      </c>
      <c r="C3768" s="1186" t="s">
        <v>65</v>
      </c>
      <c r="D3768" s="1187"/>
      <c r="E3768" s="1187"/>
      <c r="F3768" s="1187"/>
      <c r="G3768" s="1187"/>
      <c r="H3768" s="1188"/>
      <c r="I3768" s="1189" t="s">
        <v>66</v>
      </c>
      <c r="J3768" s="1190"/>
      <c r="K3768" s="1190"/>
      <c r="L3768" s="124">
        <f>VLOOKUP($A3745,'Class-9'!$B$9:$EX$108,143,0)</f>
        <v>0</v>
      </c>
      <c r="M3768" s="1191" t="s">
        <v>126</v>
      </c>
      <c r="N3768" s="1192"/>
      <c r="O3768" s="1193"/>
    </row>
    <row r="3769" spans="1:15" ht="36" customHeight="1" thickBot="1">
      <c r="A3769" s="1084"/>
      <c r="B3769" s="60" t="s">
        <v>79</v>
      </c>
      <c r="C3769" s="1194" t="s">
        <v>60</v>
      </c>
      <c r="D3769" s="1195"/>
      <c r="E3769" s="1195"/>
      <c r="F3769" s="1196" t="s">
        <v>197</v>
      </c>
      <c r="G3769" s="1196"/>
      <c r="H3769" s="351" t="s">
        <v>53</v>
      </c>
      <c r="I3769" s="1197" t="s">
        <v>67</v>
      </c>
      <c r="J3769" s="1198"/>
      <c r="K3769" s="1198"/>
      <c r="L3769" s="174">
        <f>VLOOKUP($A3745,'Class-9'!$B$9:$EX$108,144,0)</f>
        <v>0</v>
      </c>
      <c r="M3769" s="1199" t="str">
        <f>IF($J3748="TC",0,IF($J3748="Nso",0,VLOOKUP($A3745,'Class-9'!$B$9:$EX$108,145,0)))</f>
        <v/>
      </c>
      <c r="N3769" s="1200"/>
      <c r="O3769" s="1201"/>
    </row>
    <row r="3770" spans="1:15" ht="36" customHeight="1">
      <c r="A3770" s="1084"/>
      <c r="B3770" s="60" t="s">
        <v>79</v>
      </c>
      <c r="C3770" s="1194"/>
      <c r="D3770" s="1195"/>
      <c r="E3770" s="1195"/>
      <c r="F3770" s="1196"/>
      <c r="G3770" s="1196"/>
      <c r="H3770" s="490" t="s">
        <v>203</v>
      </c>
      <c r="I3770" s="1202" t="s">
        <v>68</v>
      </c>
      <c r="J3770" s="1203"/>
      <c r="K3770" s="1203"/>
      <c r="L3770" s="1204">
        <f>IF($J3748="TC","Transferred",IF($J3748="Nso","NameSeparated",VLOOKUP($A3745,'Class-9'!$B$9:$EX$108,153,0)))</f>
        <v>0</v>
      </c>
      <c r="M3770" s="1204"/>
      <c r="N3770" s="1204"/>
      <c r="O3770" s="1205"/>
    </row>
    <row r="3771" spans="1:15" s="489" customFormat="1" ht="28.5" customHeight="1">
      <c r="A3771" s="1084"/>
      <c r="B3771" s="488" t="s">
        <v>79</v>
      </c>
      <c r="C3771" s="1242" t="str">
        <f>'Class-9'!$CR$3</f>
        <v>Foundation Of Information Tech.</v>
      </c>
      <c r="D3771" s="1243"/>
      <c r="E3771" s="1244"/>
      <c r="F3771" s="1245" t="str">
        <f>IF($J3748="TC",0,IF($J3748="Nso",0,VLOOKUP($A3745,'Class-9'!$B$9:$GA$108,170,0)))</f>
        <v>0/200</v>
      </c>
      <c r="G3771" s="1245"/>
      <c r="H3771" s="491">
        <f>IF($J3748="TC",0,IF($J3748="Nso",0,VLOOKUP($A3745,'Class-9'!$B$9:$GA$108,106,0)))</f>
        <v>0</v>
      </c>
      <c r="I3771" s="1170" t="s">
        <v>81</v>
      </c>
      <c r="J3771" s="1171"/>
      <c r="K3771" s="1171"/>
      <c r="L3771" s="1172">
        <f>'Class-9'!$T$2</f>
        <v>44676</v>
      </c>
      <c r="M3771" s="1173"/>
      <c r="N3771" s="1173"/>
      <c r="O3771" s="1174"/>
    </row>
    <row r="3772" spans="1:15" s="489" customFormat="1" ht="28.5" customHeight="1">
      <c r="A3772" s="1084"/>
      <c r="B3772" s="488" t="s">
        <v>79</v>
      </c>
      <c r="C3772" s="1175" t="str">
        <f>'Class-9'!$DD$3</f>
        <v>Health &amp; Phy. Edu.</v>
      </c>
      <c r="D3772" s="1169"/>
      <c r="E3772" s="1169"/>
      <c r="F3772" s="1263" t="str">
        <f>IF($J3748="TC",0,IF($J3748="Nso",0,VLOOKUP($A3745,'Class-9'!$B$9:$GA$108,174,0)))</f>
        <v>0/200</v>
      </c>
      <c r="G3772" s="1264"/>
      <c r="H3772" s="491">
        <f>IF($J3748="TC",0,IF($J3748="Nso",0,VLOOKUP($A3745,'Class-9'!$B$9:$GA$108,118,0)))</f>
        <v>0</v>
      </c>
      <c r="I3772" s="1178"/>
      <c r="J3772" s="1179"/>
      <c r="K3772" s="1179"/>
      <c r="L3772" s="1179"/>
      <c r="M3772" s="1179"/>
      <c r="N3772" s="1179"/>
      <c r="O3772" s="1180"/>
    </row>
    <row r="3773" spans="1:15" s="489" customFormat="1" ht="28.5" customHeight="1">
      <c r="A3773" s="1084"/>
      <c r="B3773" s="488" t="s">
        <v>79</v>
      </c>
      <c r="C3773" s="1184" t="str">
        <f>'Class-9'!$DP$3</f>
        <v>S.U.P.W.</v>
      </c>
      <c r="D3773" s="1185"/>
      <c r="E3773" s="1185"/>
      <c r="F3773" s="1263" t="str">
        <f>IF($J3748="TC",0,IF($J3748="Nso",0,VLOOKUP($A3745,'Class-9'!$B$9:$GA$108,178,0)))</f>
        <v>0/100</v>
      </c>
      <c r="G3773" s="1264"/>
      <c r="H3773" s="491">
        <f>IF($J3748="TC",0,IF($J3748="Nso",0,VLOOKUP($A3745,'Class-9'!$B$9:$GA$108,124,0)))</f>
        <v>0</v>
      </c>
      <c r="I3773" s="1181"/>
      <c r="J3773" s="1182"/>
      <c r="K3773" s="1182"/>
      <c r="L3773" s="1182"/>
      <c r="M3773" s="1182"/>
      <c r="N3773" s="1182"/>
      <c r="O3773" s="1183"/>
    </row>
    <row r="3774" spans="1:15" s="489" customFormat="1" ht="28.5" customHeight="1">
      <c r="A3774" s="1084"/>
      <c r="B3774" s="488"/>
      <c r="C3774" s="1184" t="str">
        <f>'Class-9'!$DV$3</f>
        <v>ART EDUCATION</v>
      </c>
      <c r="D3774" s="1185"/>
      <c r="E3774" s="1185"/>
      <c r="F3774" s="1263" t="str">
        <f>IF($J3747="TC",0,IF($J3747="Nso",0,VLOOKUP($A3745,'Class-9'!$B$9:$GA$108,182,0)))</f>
        <v>0/100</v>
      </c>
      <c r="G3774" s="1264"/>
      <c r="H3774" s="491">
        <f>IF($J3747="TC",0,IF($J3747="Nso",0,VLOOKUP($A3745,'Class-9'!$B$9:$GA$108,130,0)))</f>
        <v>0</v>
      </c>
      <c r="I3774" s="1237" t="s">
        <v>95</v>
      </c>
      <c r="J3774" s="1221"/>
      <c r="K3774" s="1221"/>
      <c r="L3774" s="1221"/>
      <c r="M3774" s="1221"/>
      <c r="N3774" s="1221"/>
      <c r="O3774" s="1222"/>
    </row>
    <row r="3775" spans="1:15" s="489" customFormat="1" ht="28.5" customHeight="1" thickBot="1">
      <c r="A3775" s="1084"/>
      <c r="B3775" s="488" t="s">
        <v>79</v>
      </c>
      <c r="C3775" s="1238" t="str">
        <f>'Class-9'!$EB$3</f>
        <v>H &amp; C RAJ</v>
      </c>
      <c r="D3775" s="1239"/>
      <c r="E3775" s="1239"/>
      <c r="F3775" s="1251" t="str">
        <f>IF($J3748="TC",0,IF($J3748="Nso",0,VLOOKUP($A3745,'Class-9'!$B$9:$GZ$108,186,0)))</f>
        <v>0/200</v>
      </c>
      <c r="G3775" s="1252"/>
      <c r="H3775" s="492">
        <f>IF($J3748="TC",0,IF($J3748="Nso",0,VLOOKUP($A3745,'Class-9'!$B$9:$GAZ$108,142,0)))</f>
        <v>0</v>
      </c>
      <c r="I3775" s="1237" t="s">
        <v>74</v>
      </c>
      <c r="J3775" s="1221"/>
      <c r="K3775" s="1221"/>
      <c r="L3775" s="1221"/>
      <c r="M3775" s="1221"/>
      <c r="N3775" s="1221"/>
      <c r="O3775" s="1222"/>
    </row>
    <row r="3776" spans="1:15" ht="28.5" customHeight="1">
      <c r="A3776" s="1084"/>
      <c r="B3776" s="49" t="s">
        <v>79</v>
      </c>
      <c r="C3776" s="1209" t="s">
        <v>205</v>
      </c>
      <c r="D3776" s="1210"/>
      <c r="E3776" s="1211"/>
      <c r="F3776" s="1253" t="s">
        <v>206</v>
      </c>
      <c r="G3776" s="1254"/>
      <c r="H3776" s="500" t="s">
        <v>34</v>
      </c>
      <c r="I3776" s="1220" t="s">
        <v>75</v>
      </c>
      <c r="J3776" s="1221"/>
      <c r="K3776" s="1221"/>
      <c r="L3776" s="1221"/>
      <c r="M3776" s="1221"/>
      <c r="N3776" s="1221"/>
      <c r="O3776" s="1222"/>
    </row>
    <row r="3777" spans="1:16" ht="28.5" customHeight="1">
      <c r="A3777" s="1084"/>
      <c r="B3777" s="49" t="s">
        <v>79</v>
      </c>
      <c r="C3777" s="1212"/>
      <c r="D3777" s="1213"/>
      <c r="E3777" s="1214"/>
      <c r="F3777" s="1246" t="s">
        <v>207</v>
      </c>
      <c r="G3777" s="1247"/>
      <c r="H3777" s="501" t="s">
        <v>204</v>
      </c>
      <c r="I3777" s="1225" t="s">
        <v>76</v>
      </c>
      <c r="J3777" s="1226"/>
      <c r="K3777" s="1226"/>
      <c r="L3777" s="1226"/>
      <c r="M3777" s="1226"/>
      <c r="N3777" s="1226"/>
      <c r="O3777" s="1227"/>
    </row>
    <row r="3778" spans="1:16" ht="28.5" customHeight="1">
      <c r="A3778" s="1084"/>
      <c r="B3778" s="49" t="s">
        <v>79</v>
      </c>
      <c r="C3778" s="1212"/>
      <c r="D3778" s="1213"/>
      <c r="E3778" s="1214"/>
      <c r="F3778" s="1246" t="s">
        <v>211</v>
      </c>
      <c r="G3778" s="1247"/>
      <c r="H3778" s="501" t="s">
        <v>69</v>
      </c>
      <c r="I3778" s="1228"/>
      <c r="J3778" s="1229"/>
      <c r="K3778" s="1229"/>
      <c r="L3778" s="1229"/>
      <c r="M3778" s="1229"/>
      <c r="N3778" s="1229"/>
      <c r="O3778" s="1230"/>
    </row>
    <row r="3779" spans="1:16" ht="28.5" customHeight="1">
      <c r="A3779" s="1084"/>
      <c r="B3779" s="49" t="s">
        <v>79</v>
      </c>
      <c r="C3779" s="1212"/>
      <c r="D3779" s="1213"/>
      <c r="E3779" s="1214"/>
      <c r="F3779" s="1246" t="s">
        <v>212</v>
      </c>
      <c r="G3779" s="1247"/>
      <c r="H3779" s="501" t="s">
        <v>70</v>
      </c>
      <c r="I3779" s="1228"/>
      <c r="J3779" s="1229"/>
      <c r="K3779" s="1229"/>
      <c r="L3779" s="1229"/>
      <c r="M3779" s="1229"/>
      <c r="N3779" s="1229"/>
      <c r="O3779" s="1230"/>
    </row>
    <row r="3780" spans="1:16" ht="28.5" customHeight="1">
      <c r="A3780" s="1084"/>
      <c r="B3780" s="49" t="s">
        <v>79</v>
      </c>
      <c r="C3780" s="1212"/>
      <c r="D3780" s="1213"/>
      <c r="E3780" s="1214"/>
      <c r="F3780" s="1246" t="s">
        <v>125</v>
      </c>
      <c r="G3780" s="1247"/>
      <c r="H3780" s="501" t="s">
        <v>72</v>
      </c>
      <c r="I3780" s="1231" t="s">
        <v>96</v>
      </c>
      <c r="J3780" s="1232"/>
      <c r="K3780" s="1232"/>
      <c r="L3780" s="1232"/>
      <c r="M3780" s="1232"/>
      <c r="N3780" s="1232"/>
      <c r="O3780" s="1233"/>
    </row>
    <row r="3781" spans="1:16" ht="28.5" customHeight="1" thickBot="1">
      <c r="A3781" s="1084"/>
      <c r="B3781" s="62" t="s">
        <v>79</v>
      </c>
      <c r="C3781" s="1215"/>
      <c r="D3781" s="1216"/>
      <c r="E3781" s="1217"/>
      <c r="F3781" s="1248" t="s">
        <v>208</v>
      </c>
      <c r="G3781" s="1249"/>
      <c r="H3781" s="502" t="s">
        <v>71</v>
      </c>
      <c r="I3781" s="1234"/>
      <c r="J3781" s="1235"/>
      <c r="K3781" s="1235"/>
      <c r="L3781" s="1235"/>
      <c r="M3781" s="1235"/>
      <c r="N3781" s="1235"/>
      <c r="O3781" s="1236"/>
    </row>
    <row r="3782" spans="1:16" ht="117.75" customHeight="1" thickTop="1">
      <c r="A3782" s="1250"/>
      <c r="B3782" s="1250"/>
      <c r="C3782" s="1250"/>
      <c r="D3782" s="1250"/>
      <c r="E3782" s="1250"/>
      <c r="F3782" s="1250"/>
      <c r="G3782" s="1250"/>
      <c r="H3782" s="1250"/>
      <c r="I3782" s="1250"/>
      <c r="J3782" s="1250"/>
      <c r="K3782" s="1250"/>
      <c r="L3782" s="1250"/>
      <c r="M3782" s="1250"/>
      <c r="N3782" s="1250"/>
      <c r="O3782" s="1250"/>
    </row>
    <row r="3783" spans="1:16">
      <c r="B3783" s="505"/>
      <c r="C3783" s="506"/>
      <c r="D3783" s="506"/>
      <c r="E3783" s="506"/>
      <c r="F3783" s="506"/>
      <c r="G3783" s="506"/>
      <c r="H3783" s="506"/>
      <c r="I3783" s="506"/>
      <c r="J3783" s="506"/>
      <c r="K3783" s="506"/>
      <c r="L3783" s="506"/>
      <c r="M3783" s="506"/>
      <c r="N3783" s="506"/>
      <c r="O3783" s="506"/>
    </row>
    <row r="3784" spans="1:16" ht="24.75" customHeight="1" thickBot="1">
      <c r="A3784" s="504">
        <f>A3745+1</f>
        <v>98</v>
      </c>
      <c r="B3784" s="1083" t="s">
        <v>56</v>
      </c>
      <c r="C3784" s="1083"/>
      <c r="D3784" s="1083"/>
      <c r="E3784" s="1083"/>
      <c r="F3784" s="1083"/>
      <c r="G3784" s="1083"/>
      <c r="H3784" s="1083"/>
      <c r="I3784" s="1083"/>
      <c r="J3784" s="1083"/>
      <c r="K3784" s="1083"/>
      <c r="L3784" s="1083"/>
      <c r="M3784" s="1083"/>
      <c r="N3784" s="1083"/>
      <c r="O3784" s="1083"/>
    </row>
    <row r="3785" spans="1:16" ht="68.25" customHeight="1" thickTop="1">
      <c r="A3785" s="1084"/>
      <c r="B3785" s="1085"/>
      <c r="C3785" s="1086"/>
      <c r="D3785" s="1089" t="str">
        <f>Master!$E$8</f>
        <v>Govt. Sr. Secondary School Raimalwada</v>
      </c>
      <c r="E3785" s="1090"/>
      <c r="F3785" s="1090"/>
      <c r="G3785" s="1090"/>
      <c r="H3785" s="1090"/>
      <c r="I3785" s="1090"/>
      <c r="J3785" s="1090"/>
      <c r="K3785" s="1090"/>
      <c r="L3785" s="1090"/>
      <c r="M3785" s="1090"/>
      <c r="N3785" s="1090"/>
      <c r="O3785" s="1091"/>
    </row>
    <row r="3786" spans="1:16" ht="36" customHeight="1" thickBot="1">
      <c r="A3786" s="1084"/>
      <c r="B3786" s="1087"/>
      <c r="C3786" s="1088"/>
      <c r="D3786" s="1092" t="str">
        <f>Master!$E$11</f>
        <v>P.S.-Bapini (Jodhpur)</v>
      </c>
      <c r="E3786" s="1093"/>
      <c r="F3786" s="1093"/>
      <c r="G3786" s="1093"/>
      <c r="H3786" s="1093"/>
      <c r="I3786" s="1093"/>
      <c r="J3786" s="1093"/>
      <c r="K3786" s="1093"/>
      <c r="L3786" s="1093"/>
      <c r="M3786" s="1093"/>
      <c r="N3786" s="1093"/>
      <c r="O3786" s="1094"/>
    </row>
    <row r="3787" spans="1:16" ht="36" customHeight="1">
      <c r="A3787" s="1084"/>
      <c r="B3787" s="352"/>
      <c r="C3787" s="1095" t="s">
        <v>188</v>
      </c>
      <c r="D3787" s="1096"/>
      <c r="E3787" s="1096"/>
      <c r="F3787" s="1096"/>
      <c r="G3787" s="1097"/>
      <c r="H3787" s="1104" t="s">
        <v>161</v>
      </c>
      <c r="I3787" s="1104"/>
      <c r="J3787" s="1107">
        <f>VLOOKUP($A3784,'Class-9'!$B$9:$K$108,6)</f>
        <v>0</v>
      </c>
      <c r="K3787" s="1108"/>
      <c r="L3787" s="1113" t="s">
        <v>77</v>
      </c>
      <c r="M3787" s="1114"/>
      <c r="N3787" s="1115" t="str">
        <f>Master!$E$14</f>
        <v>08151106901</v>
      </c>
      <c r="O3787" s="1116"/>
    </row>
    <row r="3788" spans="1:16" ht="36" customHeight="1">
      <c r="A3788" s="1084"/>
      <c r="B3788" s="47"/>
      <c r="C3788" s="1098"/>
      <c r="D3788" s="1099"/>
      <c r="E3788" s="1099"/>
      <c r="F3788" s="1099"/>
      <c r="G3788" s="1100"/>
      <c r="H3788" s="1105"/>
      <c r="I3788" s="1105"/>
      <c r="J3788" s="1109"/>
      <c r="K3788" s="1110"/>
      <c r="L3788" s="1071" t="s">
        <v>73</v>
      </c>
      <c r="M3788" s="1072"/>
      <c r="N3788" s="1072"/>
      <c r="O3788" s="1073"/>
      <c r="P3788" s="165" t="s">
        <v>196</v>
      </c>
    </row>
    <row r="3789" spans="1:16" ht="36" customHeight="1" thickBot="1">
      <c r="A3789" s="1084"/>
      <c r="B3789" s="47"/>
      <c r="C3789" s="1101"/>
      <c r="D3789" s="1102"/>
      <c r="E3789" s="1102"/>
      <c r="F3789" s="1102"/>
      <c r="G3789" s="1103"/>
      <c r="H3789" s="1106"/>
      <c r="I3789" s="1106"/>
      <c r="J3789" s="1111"/>
      <c r="K3789" s="1112"/>
      <c r="L3789" s="1074" t="s">
        <v>57</v>
      </c>
      <c r="M3789" s="1075"/>
      <c r="N3789" s="1076" t="str">
        <f>Master!$E$6</f>
        <v>2021-22</v>
      </c>
      <c r="O3789" s="1077"/>
    </row>
    <row r="3790" spans="1:16" ht="42.75" customHeight="1">
      <c r="A3790" s="1084"/>
      <c r="B3790" s="49" t="s">
        <v>79</v>
      </c>
      <c r="C3790" s="1255" t="s">
        <v>22</v>
      </c>
      <c r="D3790" s="1256"/>
      <c r="E3790" s="1256"/>
      <c r="F3790" s="1257"/>
      <c r="G3790" s="485" t="s">
        <v>186</v>
      </c>
      <c r="H3790" s="1258">
        <f>VLOOKUP($A3784,'Class-9'!$B$9:$EX$108,4,0)</f>
        <v>0</v>
      </c>
      <c r="I3790" s="1258"/>
      <c r="J3790" s="1258"/>
      <c r="K3790" s="1258"/>
      <c r="L3790" s="1258"/>
      <c r="M3790" s="1258"/>
      <c r="N3790" s="1258"/>
      <c r="O3790" s="1259"/>
    </row>
    <row r="3791" spans="1:16" ht="42.75" customHeight="1">
      <c r="A3791" s="1084"/>
      <c r="B3791" s="49" t="s">
        <v>79</v>
      </c>
      <c r="C3791" s="1260" t="s">
        <v>24</v>
      </c>
      <c r="D3791" s="1261"/>
      <c r="E3791" s="1261"/>
      <c r="F3791" s="1262"/>
      <c r="G3791" s="486" t="s">
        <v>186</v>
      </c>
      <c r="H3791" s="1265">
        <f>VLOOKUP($A3784,'Class-9'!$B$9:$EX$108,7,0)</f>
        <v>0</v>
      </c>
      <c r="I3791" s="1265"/>
      <c r="J3791" s="1265"/>
      <c r="K3791" s="1265"/>
      <c r="L3791" s="1265"/>
      <c r="M3791" s="1265"/>
      <c r="N3791" s="1265"/>
      <c r="O3791" s="1266"/>
    </row>
    <row r="3792" spans="1:16" ht="42.75" customHeight="1">
      <c r="A3792" s="1084"/>
      <c r="B3792" s="49" t="s">
        <v>79</v>
      </c>
      <c r="C3792" s="1260" t="s">
        <v>25</v>
      </c>
      <c r="D3792" s="1261"/>
      <c r="E3792" s="1261"/>
      <c r="F3792" s="1262"/>
      <c r="G3792" s="486" t="s">
        <v>186</v>
      </c>
      <c r="H3792" s="1265">
        <f>VLOOKUP($A3784,'Class-9'!$B$9:$EX$108,8,0)</f>
        <v>0</v>
      </c>
      <c r="I3792" s="1265"/>
      <c r="J3792" s="1265"/>
      <c r="K3792" s="1265"/>
      <c r="L3792" s="1265"/>
      <c r="M3792" s="1265"/>
      <c r="N3792" s="1265"/>
      <c r="O3792" s="1266"/>
    </row>
    <row r="3793" spans="1:15" ht="42.75" customHeight="1">
      <c r="A3793" s="1084"/>
      <c r="B3793" s="49" t="s">
        <v>79</v>
      </c>
      <c r="C3793" s="1260" t="s">
        <v>58</v>
      </c>
      <c r="D3793" s="1261"/>
      <c r="E3793" s="1261"/>
      <c r="F3793" s="1262"/>
      <c r="G3793" s="486" t="s">
        <v>186</v>
      </c>
      <c r="H3793" s="1265">
        <f>VLOOKUP($A3784,'Class-9'!$B$9:$EX$108,9,0)</f>
        <v>0</v>
      </c>
      <c r="I3793" s="1265"/>
      <c r="J3793" s="1265"/>
      <c r="K3793" s="1265"/>
      <c r="L3793" s="1265"/>
      <c r="M3793" s="1265"/>
      <c r="N3793" s="1265"/>
      <c r="O3793" s="1266"/>
    </row>
    <row r="3794" spans="1:15" ht="42.75" customHeight="1">
      <c r="A3794" s="1084"/>
      <c r="B3794" s="49" t="s">
        <v>79</v>
      </c>
      <c r="C3794" s="1260" t="s">
        <v>59</v>
      </c>
      <c r="D3794" s="1261"/>
      <c r="E3794" s="1261"/>
      <c r="F3794" s="1262"/>
      <c r="G3794" s="486" t="s">
        <v>186</v>
      </c>
      <c r="H3794" s="1281" t="str">
        <f>CONCATENATE('Class-9'!$G$4,'Class-9'!$J$4)</f>
        <v>9(A)</v>
      </c>
      <c r="I3794" s="1265"/>
      <c r="J3794" s="1265"/>
      <c r="K3794" s="1265"/>
      <c r="L3794" s="1265"/>
      <c r="M3794" s="1265"/>
      <c r="N3794" s="1265"/>
      <c r="O3794" s="1266"/>
    </row>
    <row r="3795" spans="1:15" ht="42.75" customHeight="1" thickBot="1">
      <c r="A3795" s="1084"/>
      <c r="B3795" s="49" t="s">
        <v>79</v>
      </c>
      <c r="C3795" s="1282" t="s">
        <v>27</v>
      </c>
      <c r="D3795" s="1283"/>
      <c r="E3795" s="1283"/>
      <c r="F3795" s="1284"/>
      <c r="G3795" s="487" t="s">
        <v>186</v>
      </c>
      <c r="H3795" s="1285">
        <f>VLOOKUP($A3784,'Class-9'!$B$9:$EX$108,10,0)</f>
        <v>0</v>
      </c>
      <c r="I3795" s="1285"/>
      <c r="J3795" s="1285"/>
      <c r="K3795" s="1285"/>
      <c r="L3795" s="1285"/>
      <c r="M3795" s="1285"/>
      <c r="N3795" s="1285"/>
      <c r="O3795" s="1286"/>
    </row>
    <row r="3796" spans="1:15" ht="42.75" customHeight="1">
      <c r="A3796" s="1084"/>
      <c r="B3796" s="60" t="s">
        <v>79</v>
      </c>
      <c r="C3796" s="1287" t="s">
        <v>60</v>
      </c>
      <c r="D3796" s="1288"/>
      <c r="E3796" s="1267" t="s">
        <v>83</v>
      </c>
      <c r="F3796" s="1267" t="s">
        <v>84</v>
      </c>
      <c r="G3796" s="1274" t="s">
        <v>33</v>
      </c>
      <c r="H3796" s="1276" t="s">
        <v>61</v>
      </c>
      <c r="I3796" s="1276"/>
      <c r="J3796" s="1277"/>
      <c r="K3796" s="1278" t="s">
        <v>100</v>
      </c>
      <c r="L3796" s="1279"/>
      <c r="M3796" s="1280"/>
      <c r="N3796" s="1267" t="s">
        <v>91</v>
      </c>
      <c r="O3796" s="1269" t="s">
        <v>209</v>
      </c>
    </row>
    <row r="3797" spans="1:15" ht="42.75" customHeight="1">
      <c r="A3797" s="1084"/>
      <c r="B3797" s="60"/>
      <c r="C3797" s="1289"/>
      <c r="D3797" s="1290"/>
      <c r="E3797" s="1268"/>
      <c r="F3797" s="1268"/>
      <c r="G3797" s="1275"/>
      <c r="H3797" s="479" t="s">
        <v>32</v>
      </c>
      <c r="I3797" s="480" t="s">
        <v>199</v>
      </c>
      <c r="J3797" s="481" t="s">
        <v>33</v>
      </c>
      <c r="K3797" s="479" t="s">
        <v>32</v>
      </c>
      <c r="L3797" s="480" t="s">
        <v>199</v>
      </c>
      <c r="M3797" s="481" t="s">
        <v>33</v>
      </c>
      <c r="N3797" s="1268"/>
      <c r="O3797" s="1270"/>
    </row>
    <row r="3798" spans="1:15" ht="42.75" customHeight="1" thickBot="1">
      <c r="A3798" s="1084"/>
      <c r="B3798" s="60" t="s">
        <v>79</v>
      </c>
      <c r="C3798" s="1272" t="s">
        <v>62</v>
      </c>
      <c r="D3798" s="1273"/>
      <c r="E3798" s="346">
        <f>'Class-9'!$L$7</f>
        <v>20</v>
      </c>
      <c r="F3798" s="346">
        <f>'Class-9'!$M$7</f>
        <v>20</v>
      </c>
      <c r="G3798" s="348">
        <f>SUM(E3798:F3798)</f>
        <v>40</v>
      </c>
      <c r="H3798" s="346">
        <f>'Class-9'!$O$7</f>
        <v>48</v>
      </c>
      <c r="I3798" s="346">
        <f>'Class-9'!$P$7</f>
        <v>12</v>
      </c>
      <c r="J3798" s="348">
        <f>SUM(H3798:I3798)</f>
        <v>60</v>
      </c>
      <c r="K3798" s="346">
        <f>'Class-9'!$R$7</f>
        <v>80</v>
      </c>
      <c r="L3798" s="346">
        <f>'Class-9'!$S$7</f>
        <v>20</v>
      </c>
      <c r="M3798" s="348">
        <f>SUM(K3798:L3798)</f>
        <v>100</v>
      </c>
      <c r="N3798" s="191">
        <f>SUM(G3798,J3798,M3798)</f>
        <v>200</v>
      </c>
      <c r="O3798" s="1271"/>
    </row>
    <row r="3799" spans="1:15" ht="42.75" customHeight="1">
      <c r="A3799" s="1084"/>
      <c r="B3799" s="60" t="s">
        <v>79</v>
      </c>
      <c r="C3799" s="1141" t="str">
        <f>'Class-9'!$L$3</f>
        <v>HINDI</v>
      </c>
      <c r="D3799" s="1142"/>
      <c r="E3799" s="493">
        <f>IF($J3787="TC",0,IF($J3787="Nso",0,VLOOKUP($A3784,'Class-9'!$B$9:$EX$108,11,0)))</f>
        <v>0</v>
      </c>
      <c r="F3799" s="493">
        <f>IF($J3787="TC",0,IF($J3787="Nso",0,VLOOKUP($A3784,'Class-9'!$B$9:$EX$108,12,0)))</f>
        <v>0</v>
      </c>
      <c r="G3799" s="494">
        <f>E3799+F3799</f>
        <v>0</v>
      </c>
      <c r="H3799" s="493">
        <f>IF($J3787="TC",0,IF($J3787="Nso",0,VLOOKUP($A3784,'Class-9'!$B$9:$EX$108,14,0)))</f>
        <v>0</v>
      </c>
      <c r="I3799" s="493">
        <f>IF($J3787="TC",0,IF($J3787="Nso",0,VLOOKUP($A3784,'Class-9'!$B$9:$EX$108,15,0)))</f>
        <v>0</v>
      </c>
      <c r="J3799" s="494">
        <f>H3799+I3799</f>
        <v>0</v>
      </c>
      <c r="K3799" s="493">
        <f>IF($J3787="TC",0,IF($J3787="Nso",0,VLOOKUP($A3784,'Class-9'!$B$9:$EX$108,17,0)))</f>
        <v>0</v>
      </c>
      <c r="L3799" s="493">
        <f>IF($J3787="Nso",0,VLOOKUP($A3784,'Class-9'!$B$9:$EX$108,18,0))</f>
        <v>0</v>
      </c>
      <c r="M3799" s="494">
        <f>K3799+L3799</f>
        <v>0</v>
      </c>
      <c r="N3799" s="493">
        <f>G3799+J3799+M3799</f>
        <v>0</v>
      </c>
      <c r="O3799" s="495" t="str">
        <f>IF($J3787="TC",0,IF($J3787="Nso",0,VLOOKUP($A3784,'Class-9'!$B$9:$EX$108,24,0)))</f>
        <v/>
      </c>
    </row>
    <row r="3800" spans="1:15" ht="42.75" customHeight="1">
      <c r="A3800" s="1084"/>
      <c r="B3800" s="60" t="s">
        <v>79</v>
      </c>
      <c r="C3800" s="1143" t="str">
        <f>'Class-9'!$Z$3</f>
        <v>ENGLISH</v>
      </c>
      <c r="D3800" s="1144"/>
      <c r="E3800" s="493">
        <f>IF($J3787="TC",0,IF($J3787="Nso",0,VLOOKUP($A3784,'Class-9'!$B$9:$EX$108,25,0)))</f>
        <v>0</v>
      </c>
      <c r="F3800" s="493">
        <f>IF($J3787="TC",0,IF($J3787="Nso",0,VLOOKUP($A3784,'Class-9'!$B$9:$EX$108,26,0)))</f>
        <v>0</v>
      </c>
      <c r="G3800" s="496">
        <f t="shared" ref="G3800:G3804" si="388">E3800+F3800</f>
        <v>0</v>
      </c>
      <c r="H3800" s="497">
        <f>IF($J3787="TC",0,IF($J3787="Nso",0,VLOOKUP($A3784,'Class-9'!$B$9:$EX$108,28,0)))</f>
        <v>0</v>
      </c>
      <c r="I3800" s="493">
        <f>IF($J3787="TC",0,IF($J3787="Nso",0,VLOOKUP($A3784,'Class-9'!$B$9:$EX$108,29,0)))</f>
        <v>0</v>
      </c>
      <c r="J3800" s="496">
        <f t="shared" ref="J3800:J3804" si="389">H3800+I3800</f>
        <v>0</v>
      </c>
      <c r="K3800" s="493">
        <f>IF($J3787="TC",0,IF($J3787="Nso",0,VLOOKUP($A3784,'Class-9'!$B$9:$EX$108,31,0)))</f>
        <v>0</v>
      </c>
      <c r="L3800" s="493">
        <f>IF($J3787="Nso",0,VLOOKUP($A3784,'Class-9'!$B$9:$EX$108,32,0))</f>
        <v>0</v>
      </c>
      <c r="M3800" s="496">
        <f t="shared" ref="M3800:M3804" si="390">K3800+L3800</f>
        <v>0</v>
      </c>
      <c r="N3800" s="493">
        <f t="shared" ref="N3800:N3804" si="391">G3800+J3800+M3800</f>
        <v>0</v>
      </c>
      <c r="O3800" s="495" t="str">
        <f>IF($J3787="TC",0,IF($J3787="Nso",0,VLOOKUP($A3784,'Class-9'!$B$9:$EX$108,38,0)))</f>
        <v/>
      </c>
    </row>
    <row r="3801" spans="1:15" ht="42.75" customHeight="1">
      <c r="A3801" s="1084"/>
      <c r="B3801" s="60" t="s">
        <v>79</v>
      </c>
      <c r="C3801" s="1143" t="str">
        <f>'Class-9'!$AN$3</f>
        <v>SANSKRIT</v>
      </c>
      <c r="D3801" s="1144"/>
      <c r="E3801" s="493">
        <f>IF($J3787="TC",0,IF($J3787="Nso",0,VLOOKUP($A3784,'Class-9'!$B$9:$EX$108,39,0)))</f>
        <v>0</v>
      </c>
      <c r="F3801" s="493">
        <f>IF($J3787="TC",0,IF($J3787="TC",0,IF($J3787="Nso",0,VLOOKUP($A3784,'Class-9'!$B$9:$EX$108,40,0))))</f>
        <v>0</v>
      </c>
      <c r="G3801" s="496">
        <f t="shared" si="388"/>
        <v>0</v>
      </c>
      <c r="H3801" s="497">
        <f>IF($J3787="TC",0,IF($J3787="Nso",0,VLOOKUP($A3784,'Class-9'!$B$9:$EX$108,42,0)))</f>
        <v>0</v>
      </c>
      <c r="I3801" s="493">
        <f>IF($J3787="TC",0,IF($J3787="Nso",0,VLOOKUP($A3784,'Class-9'!$B$9:$EX$108,43,0)))</f>
        <v>0</v>
      </c>
      <c r="J3801" s="496">
        <f t="shared" si="389"/>
        <v>0</v>
      </c>
      <c r="K3801" s="493">
        <f>IF($J3787="TC",0,IF($J3787="Nso",0,VLOOKUP($A3784,'Class-9'!$B$9:$EX$108,45,0)))</f>
        <v>0</v>
      </c>
      <c r="L3801" s="493">
        <f>IF($J3787="Nso",0,VLOOKUP($A3784,'Class-9'!$B$9:$EX$108,46,0))</f>
        <v>0</v>
      </c>
      <c r="M3801" s="496">
        <f t="shared" si="390"/>
        <v>0</v>
      </c>
      <c r="N3801" s="493">
        <f t="shared" si="391"/>
        <v>0</v>
      </c>
      <c r="O3801" s="495" t="str">
        <f>IF($J3787="TC",0,IF($J3787="Nso",0,VLOOKUP($A3784,'Class-9'!$B$9:$EX$108,52,0)))</f>
        <v/>
      </c>
    </row>
    <row r="3802" spans="1:15" ht="42.75" customHeight="1">
      <c r="A3802" s="1084"/>
      <c r="B3802" s="60" t="s">
        <v>79</v>
      </c>
      <c r="C3802" s="1143" t="str">
        <f>'Class-9'!$BB$3</f>
        <v>SCIENCE</v>
      </c>
      <c r="D3802" s="1144"/>
      <c r="E3802" s="493">
        <f>IF($J3787="TC",0,IF($J3787="Nso",0,VLOOKUP($A3784,'Class-9'!$B$9:$EX$108,53,0)))</f>
        <v>0</v>
      </c>
      <c r="F3802" s="493">
        <f>IF($J3787="TC",0,IF($J3787="Nso",0,VLOOKUP($A3784,'Class-9'!$B$9:$EX$108,54,0)))</f>
        <v>0</v>
      </c>
      <c r="G3802" s="496">
        <f t="shared" si="388"/>
        <v>0</v>
      </c>
      <c r="H3802" s="497">
        <f>IF($J3787="TC",0,IF($J3787="Nso",0,VLOOKUP($A3784,'Class-9'!$B$9:$EX$108,56,0)))</f>
        <v>0</v>
      </c>
      <c r="I3802" s="493">
        <f>IF($J3787="TC",0,IF($J3787="Nso",0,VLOOKUP($A3784,'Class-9'!$B$9:$EX$108,57,0)))</f>
        <v>0</v>
      </c>
      <c r="J3802" s="496">
        <f t="shared" si="389"/>
        <v>0</v>
      </c>
      <c r="K3802" s="493">
        <f>IF($J3787="TC",0,IF($J3787="Nso",0,VLOOKUP($A3784,'Class-9'!$B$9:$EX$108,59,0)))</f>
        <v>0</v>
      </c>
      <c r="L3802" s="493">
        <f>IF($J3787="Nso",0,VLOOKUP($A3784,'Class-9'!$B$9:$EX$108,60,0))</f>
        <v>0</v>
      </c>
      <c r="M3802" s="496">
        <f t="shared" si="390"/>
        <v>0</v>
      </c>
      <c r="N3802" s="493">
        <f t="shared" si="391"/>
        <v>0</v>
      </c>
      <c r="O3802" s="495" t="str">
        <f>IF($J3787="TC",0,IF($J3787="Nso",0,VLOOKUP($A3784,'Class-9'!$B$9:$EX$108,66,0)))</f>
        <v/>
      </c>
    </row>
    <row r="3803" spans="1:15" ht="42.75" customHeight="1">
      <c r="A3803" s="1084"/>
      <c r="B3803" s="60" t="s">
        <v>79</v>
      </c>
      <c r="C3803" s="1143" t="str">
        <f>'Class-9'!$BP$3</f>
        <v>MATHEMATICS</v>
      </c>
      <c r="D3803" s="1144"/>
      <c r="E3803" s="493">
        <f>IF($J3787="TC",0,IF($J3787="Nso",0,VLOOKUP($A3784,'Class-9'!$B$9:$EX$108,67,0)))</f>
        <v>0</v>
      </c>
      <c r="F3803" s="493">
        <f>IF($J3787="TC",0,IF($J3787="Nso",0,VLOOKUP($A3784,'Class-9'!$B$9:$EX$108,68,0)))</f>
        <v>0</v>
      </c>
      <c r="G3803" s="496">
        <f t="shared" si="388"/>
        <v>0</v>
      </c>
      <c r="H3803" s="497">
        <f>IF($J3787="TC",0,IF($J3787="Nso",0,VLOOKUP($A3784,'Class-9'!$B$9:$EX$108,70,0)))</f>
        <v>0</v>
      </c>
      <c r="I3803" s="493">
        <f>IF($J3787="TC",0,IF($J3787="Nso",0,VLOOKUP($A3784,'Class-9'!$B$9:$EX$108,71,0)))</f>
        <v>0</v>
      </c>
      <c r="J3803" s="496">
        <f t="shared" si="389"/>
        <v>0</v>
      </c>
      <c r="K3803" s="493">
        <f>IF($J3787="TC",0,IF($J3787="Nso",0,VLOOKUP($A3784,'Class-9'!$B$9:$EX$108,73,0)))</f>
        <v>0</v>
      </c>
      <c r="L3803" s="493">
        <f>IF($J3787="Nso",0,VLOOKUP($A3784,'Class-9'!$B$9:$EX$108,74,0))</f>
        <v>0</v>
      </c>
      <c r="M3803" s="496">
        <f t="shared" si="390"/>
        <v>0</v>
      </c>
      <c r="N3803" s="493">
        <f t="shared" si="391"/>
        <v>0</v>
      </c>
      <c r="O3803" s="495" t="str">
        <f>IF($J3787="TC",0,IF($J3787="Nso",0,VLOOKUP($A3784,'Class-9'!$B$9:$EX$108,80,0)))</f>
        <v/>
      </c>
    </row>
    <row r="3804" spans="1:15" ht="42.75" customHeight="1" thickBot="1">
      <c r="A3804" s="1084"/>
      <c r="B3804" s="60" t="s">
        <v>79</v>
      </c>
      <c r="C3804" s="1117" t="str">
        <f>'Class-9'!$CD$3</f>
        <v>SOCIAL SCIENCE</v>
      </c>
      <c r="D3804" s="1118"/>
      <c r="E3804" s="493">
        <f>IF($J3787="TC",0,IF($J3787="Nso",0,VLOOKUP($A3784,'Class-9'!$B$9:$EX$108,81,0)))</f>
        <v>0</v>
      </c>
      <c r="F3804" s="493">
        <f>IF($J3787="TC",0,IF($J3787="Nso",0,VLOOKUP($A3784,'Class-9'!$B$9:$EX$108,82,0)))</f>
        <v>0</v>
      </c>
      <c r="G3804" s="498">
        <f t="shared" si="388"/>
        <v>0</v>
      </c>
      <c r="H3804" s="499">
        <f>IF($J3787="TC",0,IF($J3787="Nso",0,VLOOKUP($A3784,'Class-9'!$B$9:$EX$108,84,0)))</f>
        <v>0</v>
      </c>
      <c r="I3804" s="493">
        <f>IF($J3787="TC",0,IF($J3787="Nso",0,VLOOKUP($A3784,'Class-9'!$B$9:$EX$108,85,0)))</f>
        <v>0</v>
      </c>
      <c r="J3804" s="498">
        <f t="shared" si="389"/>
        <v>0</v>
      </c>
      <c r="K3804" s="493">
        <f>IF($J3787="TC",0,IF($J3787="Nso",0,VLOOKUP($A3784,'Class-9'!$B$9:$EX$108,87,0)))</f>
        <v>0</v>
      </c>
      <c r="L3804" s="493">
        <f>IF($J3787="Nso",0,VLOOKUP($A3784,'Class-9'!$B$9:$EX$108,88,0))</f>
        <v>0</v>
      </c>
      <c r="M3804" s="498">
        <f t="shared" si="390"/>
        <v>0</v>
      </c>
      <c r="N3804" s="493">
        <f t="shared" si="391"/>
        <v>0</v>
      </c>
      <c r="O3804" s="495" t="str">
        <f>IF($J3787="TC",0,IF($J3787="Nso",0,VLOOKUP($A3784,'Class-9'!$B$9:$EX$108,94,0)))</f>
        <v/>
      </c>
    </row>
    <row r="3805" spans="1:15" ht="36" customHeight="1">
      <c r="A3805" s="1084"/>
      <c r="B3805" s="60" t="s">
        <v>79</v>
      </c>
      <c r="C3805" s="1119" t="s">
        <v>92</v>
      </c>
      <c r="D3805" s="1120"/>
      <c r="E3805" s="1121"/>
      <c r="F3805" s="1125" t="s">
        <v>93</v>
      </c>
      <c r="G3805" s="1126"/>
      <c r="H3805" s="1127" t="s">
        <v>94</v>
      </c>
      <c r="I3805" s="1128"/>
      <c r="J3805" s="1129" t="s">
        <v>47</v>
      </c>
      <c r="K3805" s="1130"/>
      <c r="L3805" s="350" t="s">
        <v>114</v>
      </c>
      <c r="M3805" s="1131" t="s">
        <v>45</v>
      </c>
      <c r="N3805" s="1132"/>
      <c r="O3805" s="61" t="s">
        <v>49</v>
      </c>
    </row>
    <row r="3806" spans="1:15" ht="36" customHeight="1" thickBot="1">
      <c r="A3806" s="1084"/>
      <c r="B3806" s="60" t="s">
        <v>79</v>
      </c>
      <c r="C3806" s="1122"/>
      <c r="D3806" s="1123"/>
      <c r="E3806" s="1124"/>
      <c r="F3806" s="1133">
        <f>IF($J3787="TC",0,IF($J3787="Nso",0,VLOOKUP($A3784,'Class-9'!$B$9:$EX$108,146,0)))</f>
        <v>0</v>
      </c>
      <c r="G3806" s="1134"/>
      <c r="H3806" s="1133">
        <f>IF($J3787="TC",0,IF($J3787="Nso",0,VLOOKUP($A3784,'Class-9'!$B$9:$EX$108,147,0)))</f>
        <v>0</v>
      </c>
      <c r="I3806" s="1134"/>
      <c r="J3806" s="1135">
        <f>IF($J3787="TC",0,IF($J3787="Nso",0,VLOOKUP($A3784,'Class-9'!$B$9:$EX$108,148,0)))</f>
        <v>0</v>
      </c>
      <c r="K3806" s="1136"/>
      <c r="L3806" s="349" t="str">
        <f>IF($J3787="TC",0,IF($J3787="Nso",0,VLOOKUP($A3784,'Class-9'!$B$9:$EX$108,149,0)))</f>
        <v/>
      </c>
      <c r="M3806" s="1137" t="str">
        <f>IF($J3787="TC","TC",IF($J3787="Nso","NSO",VLOOKUP($A3784,'Class-9'!$B$9:$EX$108,150,0)))</f>
        <v/>
      </c>
      <c r="N3806" s="1138"/>
      <c r="O3806" s="123" t="str">
        <f>IF($J3787="Nso",0,VLOOKUP($A3784,'Class-9'!$B$9:$EX$108,152,0))</f>
        <v/>
      </c>
    </row>
    <row r="3807" spans="1:15" ht="36" customHeight="1">
      <c r="A3807" s="1084"/>
      <c r="B3807" s="60" t="s">
        <v>79</v>
      </c>
      <c r="C3807" s="1186" t="s">
        <v>65</v>
      </c>
      <c r="D3807" s="1187"/>
      <c r="E3807" s="1187"/>
      <c r="F3807" s="1187"/>
      <c r="G3807" s="1187"/>
      <c r="H3807" s="1188"/>
      <c r="I3807" s="1189" t="s">
        <v>66</v>
      </c>
      <c r="J3807" s="1190"/>
      <c r="K3807" s="1190"/>
      <c r="L3807" s="124">
        <f>VLOOKUP($A3784,'Class-9'!$B$9:$EX$108,143,0)</f>
        <v>0</v>
      </c>
      <c r="M3807" s="1191" t="s">
        <v>126</v>
      </c>
      <c r="N3807" s="1192"/>
      <c r="O3807" s="1193"/>
    </row>
    <row r="3808" spans="1:15" ht="36" customHeight="1" thickBot="1">
      <c r="A3808" s="1084"/>
      <c r="B3808" s="60" t="s">
        <v>79</v>
      </c>
      <c r="C3808" s="1194" t="s">
        <v>60</v>
      </c>
      <c r="D3808" s="1195"/>
      <c r="E3808" s="1195"/>
      <c r="F3808" s="1196" t="s">
        <v>197</v>
      </c>
      <c r="G3808" s="1196"/>
      <c r="H3808" s="351" t="s">
        <v>53</v>
      </c>
      <c r="I3808" s="1197" t="s">
        <v>67</v>
      </c>
      <c r="J3808" s="1198"/>
      <c r="K3808" s="1198"/>
      <c r="L3808" s="174">
        <f>VLOOKUP($A3784,'Class-9'!$B$9:$EX$108,144,0)</f>
        <v>0</v>
      </c>
      <c r="M3808" s="1199" t="str">
        <f>IF($J3787="TC",0,IF($J3787="Nso",0,VLOOKUP($A3784,'Class-9'!$B$9:$EX$108,145,0)))</f>
        <v/>
      </c>
      <c r="N3808" s="1200"/>
      <c r="O3808" s="1201"/>
    </row>
    <row r="3809" spans="1:15" ht="36" customHeight="1">
      <c r="A3809" s="1084"/>
      <c r="B3809" s="60" t="s">
        <v>79</v>
      </c>
      <c r="C3809" s="1194"/>
      <c r="D3809" s="1195"/>
      <c r="E3809" s="1195"/>
      <c r="F3809" s="1196"/>
      <c r="G3809" s="1196"/>
      <c r="H3809" s="490" t="s">
        <v>203</v>
      </c>
      <c r="I3809" s="1202" t="s">
        <v>68</v>
      </c>
      <c r="J3809" s="1203"/>
      <c r="K3809" s="1203"/>
      <c r="L3809" s="1204">
        <f>IF($J3787="TC","Transferred",IF($J3787="Nso","NameSeparated",VLOOKUP($A3784,'Class-9'!$B$9:$EX$108,153,0)))</f>
        <v>0</v>
      </c>
      <c r="M3809" s="1204"/>
      <c r="N3809" s="1204"/>
      <c r="O3809" s="1205"/>
    </row>
    <row r="3810" spans="1:15" s="489" customFormat="1" ht="28.5" customHeight="1">
      <c r="A3810" s="1084"/>
      <c r="B3810" s="488" t="s">
        <v>79</v>
      </c>
      <c r="C3810" s="1242" t="str">
        <f>'Class-9'!$CR$3</f>
        <v>Foundation Of Information Tech.</v>
      </c>
      <c r="D3810" s="1243"/>
      <c r="E3810" s="1244"/>
      <c r="F3810" s="1245" t="str">
        <f>IF($J3787="TC",0,IF($J3787="Nso",0,VLOOKUP($A3784,'Class-9'!$B$9:$GA$108,170,0)))</f>
        <v>0/200</v>
      </c>
      <c r="G3810" s="1245"/>
      <c r="H3810" s="491">
        <f>IF($J3787="TC",0,IF($J3787="Nso",0,VLOOKUP($A3784,'Class-9'!$B$9:$GA$108,106,0)))</f>
        <v>0</v>
      </c>
      <c r="I3810" s="1170" t="s">
        <v>81</v>
      </c>
      <c r="J3810" s="1171"/>
      <c r="K3810" s="1171"/>
      <c r="L3810" s="1172">
        <f>'Class-9'!$T$2</f>
        <v>44676</v>
      </c>
      <c r="M3810" s="1173"/>
      <c r="N3810" s="1173"/>
      <c r="O3810" s="1174"/>
    </row>
    <row r="3811" spans="1:15" s="489" customFormat="1" ht="28.5" customHeight="1">
      <c r="A3811" s="1084"/>
      <c r="B3811" s="488" t="s">
        <v>79</v>
      </c>
      <c r="C3811" s="1175" t="str">
        <f>'Class-9'!$DD$3</f>
        <v>Health &amp; Phy. Edu.</v>
      </c>
      <c r="D3811" s="1169"/>
      <c r="E3811" s="1169"/>
      <c r="F3811" s="1263" t="str">
        <f>IF($J3787="TC",0,IF($J3787="Nso",0,VLOOKUP($A3784,'Class-9'!$B$9:$GA$108,174,0)))</f>
        <v>0/200</v>
      </c>
      <c r="G3811" s="1264"/>
      <c r="H3811" s="491">
        <f>IF($J3787="TC",0,IF($J3787="Nso",0,VLOOKUP($A3784,'Class-9'!$B$9:$GA$108,118,0)))</f>
        <v>0</v>
      </c>
      <c r="I3811" s="1178"/>
      <c r="J3811" s="1179"/>
      <c r="K3811" s="1179"/>
      <c r="L3811" s="1179"/>
      <c r="M3811" s="1179"/>
      <c r="N3811" s="1179"/>
      <c r="O3811" s="1180"/>
    </row>
    <row r="3812" spans="1:15" s="489" customFormat="1" ht="28.5" customHeight="1">
      <c r="A3812" s="1084"/>
      <c r="B3812" s="488" t="s">
        <v>79</v>
      </c>
      <c r="C3812" s="1184" t="str">
        <f>'Class-9'!$DP$3</f>
        <v>S.U.P.W.</v>
      </c>
      <c r="D3812" s="1185"/>
      <c r="E3812" s="1185"/>
      <c r="F3812" s="1263" t="str">
        <f>IF($J3787="TC",0,IF($J3787="Nso",0,VLOOKUP($A3784,'Class-9'!$B$9:$GA$108,178,0)))</f>
        <v>0/100</v>
      </c>
      <c r="G3812" s="1264"/>
      <c r="H3812" s="491">
        <f>IF($J3787="TC",0,IF($J3787="Nso",0,VLOOKUP($A3784,'Class-9'!$B$9:$GA$108,124,0)))</f>
        <v>0</v>
      </c>
      <c r="I3812" s="1181"/>
      <c r="J3812" s="1182"/>
      <c r="K3812" s="1182"/>
      <c r="L3812" s="1182"/>
      <c r="M3812" s="1182"/>
      <c r="N3812" s="1182"/>
      <c r="O3812" s="1183"/>
    </row>
    <row r="3813" spans="1:15" s="489" customFormat="1" ht="28.5" customHeight="1">
      <c r="A3813" s="1084"/>
      <c r="B3813" s="488"/>
      <c r="C3813" s="1184" t="str">
        <f>'Class-9'!$DV$3</f>
        <v>ART EDUCATION</v>
      </c>
      <c r="D3813" s="1185"/>
      <c r="E3813" s="1185"/>
      <c r="F3813" s="1263" t="str">
        <f>IF($J3786="TC",0,IF($J3786="Nso",0,VLOOKUP($A3784,'Class-9'!$B$9:$GA$108,182,0)))</f>
        <v>0/100</v>
      </c>
      <c r="G3813" s="1264"/>
      <c r="H3813" s="491">
        <f>IF($J3786="TC",0,IF($J3786="Nso",0,VLOOKUP($A3784,'Class-9'!$B$9:$GA$108,130,0)))</f>
        <v>0</v>
      </c>
      <c r="I3813" s="1237" t="s">
        <v>95</v>
      </c>
      <c r="J3813" s="1221"/>
      <c r="K3813" s="1221"/>
      <c r="L3813" s="1221"/>
      <c r="M3813" s="1221"/>
      <c r="N3813" s="1221"/>
      <c r="O3813" s="1222"/>
    </row>
    <row r="3814" spans="1:15" s="489" customFormat="1" ht="28.5" customHeight="1" thickBot="1">
      <c r="A3814" s="1084"/>
      <c r="B3814" s="488" t="s">
        <v>79</v>
      </c>
      <c r="C3814" s="1238" t="str">
        <f>'Class-9'!$EB$3</f>
        <v>H &amp; C RAJ</v>
      </c>
      <c r="D3814" s="1239"/>
      <c r="E3814" s="1239"/>
      <c r="F3814" s="1251" t="str">
        <f>IF($J3787="TC",0,IF($J3787="Nso",0,VLOOKUP($A3784,'Class-9'!$B$9:$GZ$108,186,0)))</f>
        <v>0/200</v>
      </c>
      <c r="G3814" s="1252"/>
      <c r="H3814" s="492">
        <f>IF($J3787="TC",0,IF($J3787="Nso",0,VLOOKUP($A3784,'Class-9'!$B$9:$GAZ$108,142,0)))</f>
        <v>0</v>
      </c>
      <c r="I3814" s="1237" t="s">
        <v>74</v>
      </c>
      <c r="J3814" s="1221"/>
      <c r="K3814" s="1221"/>
      <c r="L3814" s="1221"/>
      <c r="M3814" s="1221"/>
      <c r="N3814" s="1221"/>
      <c r="O3814" s="1222"/>
    </row>
    <row r="3815" spans="1:15" ht="28.5" customHeight="1">
      <c r="A3815" s="1084"/>
      <c r="B3815" s="49" t="s">
        <v>79</v>
      </c>
      <c r="C3815" s="1209" t="s">
        <v>205</v>
      </c>
      <c r="D3815" s="1210"/>
      <c r="E3815" s="1211"/>
      <c r="F3815" s="1253" t="s">
        <v>206</v>
      </c>
      <c r="G3815" s="1254"/>
      <c r="H3815" s="500" t="s">
        <v>34</v>
      </c>
      <c r="I3815" s="1220" t="s">
        <v>75</v>
      </c>
      <c r="J3815" s="1221"/>
      <c r="K3815" s="1221"/>
      <c r="L3815" s="1221"/>
      <c r="M3815" s="1221"/>
      <c r="N3815" s="1221"/>
      <c r="O3815" s="1222"/>
    </row>
    <row r="3816" spans="1:15" ht="28.5" customHeight="1">
      <c r="A3816" s="1084"/>
      <c r="B3816" s="49" t="s">
        <v>79</v>
      </c>
      <c r="C3816" s="1212"/>
      <c r="D3816" s="1213"/>
      <c r="E3816" s="1214"/>
      <c r="F3816" s="1246" t="s">
        <v>207</v>
      </c>
      <c r="G3816" s="1247"/>
      <c r="H3816" s="501" t="s">
        <v>204</v>
      </c>
      <c r="I3816" s="1225" t="s">
        <v>76</v>
      </c>
      <c r="J3816" s="1226"/>
      <c r="K3816" s="1226"/>
      <c r="L3816" s="1226"/>
      <c r="M3816" s="1226"/>
      <c r="N3816" s="1226"/>
      <c r="O3816" s="1227"/>
    </row>
    <row r="3817" spans="1:15" ht="28.5" customHeight="1">
      <c r="A3817" s="1084"/>
      <c r="B3817" s="49" t="s">
        <v>79</v>
      </c>
      <c r="C3817" s="1212"/>
      <c r="D3817" s="1213"/>
      <c r="E3817" s="1214"/>
      <c r="F3817" s="1246" t="s">
        <v>211</v>
      </c>
      <c r="G3817" s="1247"/>
      <c r="H3817" s="501" t="s">
        <v>69</v>
      </c>
      <c r="I3817" s="1228"/>
      <c r="J3817" s="1229"/>
      <c r="K3817" s="1229"/>
      <c r="L3817" s="1229"/>
      <c r="M3817" s="1229"/>
      <c r="N3817" s="1229"/>
      <c r="O3817" s="1230"/>
    </row>
    <row r="3818" spans="1:15" ht="28.5" customHeight="1">
      <c r="A3818" s="1084"/>
      <c r="B3818" s="49" t="s">
        <v>79</v>
      </c>
      <c r="C3818" s="1212"/>
      <c r="D3818" s="1213"/>
      <c r="E3818" s="1214"/>
      <c r="F3818" s="1246" t="s">
        <v>212</v>
      </c>
      <c r="G3818" s="1247"/>
      <c r="H3818" s="501" t="s">
        <v>70</v>
      </c>
      <c r="I3818" s="1228"/>
      <c r="J3818" s="1229"/>
      <c r="K3818" s="1229"/>
      <c r="L3818" s="1229"/>
      <c r="M3818" s="1229"/>
      <c r="N3818" s="1229"/>
      <c r="O3818" s="1230"/>
    </row>
    <row r="3819" spans="1:15" ht="28.5" customHeight="1">
      <c r="A3819" s="1084"/>
      <c r="B3819" s="49" t="s">
        <v>79</v>
      </c>
      <c r="C3819" s="1212"/>
      <c r="D3819" s="1213"/>
      <c r="E3819" s="1214"/>
      <c r="F3819" s="1246" t="s">
        <v>125</v>
      </c>
      <c r="G3819" s="1247"/>
      <c r="H3819" s="501" t="s">
        <v>72</v>
      </c>
      <c r="I3819" s="1231" t="s">
        <v>96</v>
      </c>
      <c r="J3819" s="1232"/>
      <c r="K3819" s="1232"/>
      <c r="L3819" s="1232"/>
      <c r="M3819" s="1232"/>
      <c r="N3819" s="1232"/>
      <c r="O3819" s="1233"/>
    </row>
    <row r="3820" spans="1:15" ht="28.5" customHeight="1" thickBot="1">
      <c r="A3820" s="1084"/>
      <c r="B3820" s="62" t="s">
        <v>79</v>
      </c>
      <c r="C3820" s="1215"/>
      <c r="D3820" s="1216"/>
      <c r="E3820" s="1217"/>
      <c r="F3820" s="1248" t="s">
        <v>208</v>
      </c>
      <c r="G3820" s="1249"/>
      <c r="H3820" s="502" t="s">
        <v>71</v>
      </c>
      <c r="I3820" s="1234"/>
      <c r="J3820" s="1235"/>
      <c r="K3820" s="1235"/>
      <c r="L3820" s="1235"/>
      <c r="M3820" s="1235"/>
      <c r="N3820" s="1235"/>
      <c r="O3820" s="1236"/>
    </row>
    <row r="3821" spans="1:15" ht="117.75" customHeight="1" thickTop="1">
      <c r="A3821" s="1250"/>
      <c r="B3821" s="1250"/>
      <c r="C3821" s="1250"/>
      <c r="D3821" s="1250"/>
      <c r="E3821" s="1250"/>
      <c r="F3821" s="1250"/>
      <c r="G3821" s="1250"/>
      <c r="H3821" s="1250"/>
      <c r="I3821" s="1250"/>
      <c r="J3821" s="1250"/>
      <c r="K3821" s="1250"/>
      <c r="L3821" s="1250"/>
      <c r="M3821" s="1250"/>
      <c r="N3821" s="1250"/>
      <c r="O3821" s="1250"/>
    </row>
    <row r="3822" spans="1:15">
      <c r="B3822" s="505"/>
      <c r="C3822" s="506"/>
      <c r="D3822" s="506"/>
      <c r="E3822" s="506"/>
      <c r="F3822" s="506"/>
      <c r="G3822" s="506"/>
      <c r="H3822" s="506"/>
      <c r="I3822" s="506"/>
      <c r="J3822" s="506"/>
      <c r="K3822" s="506"/>
      <c r="L3822" s="506"/>
      <c r="M3822" s="506"/>
      <c r="N3822" s="506"/>
      <c r="O3822" s="506"/>
    </row>
    <row r="3823" spans="1:15" ht="24.75" customHeight="1" thickBot="1">
      <c r="A3823" s="504">
        <f>A3784+1</f>
        <v>99</v>
      </c>
      <c r="B3823" s="1083" t="s">
        <v>56</v>
      </c>
      <c r="C3823" s="1083"/>
      <c r="D3823" s="1083"/>
      <c r="E3823" s="1083"/>
      <c r="F3823" s="1083"/>
      <c r="G3823" s="1083"/>
      <c r="H3823" s="1083"/>
      <c r="I3823" s="1083"/>
      <c r="J3823" s="1083"/>
      <c r="K3823" s="1083"/>
      <c r="L3823" s="1083"/>
      <c r="M3823" s="1083"/>
      <c r="N3823" s="1083"/>
      <c r="O3823" s="1083"/>
    </row>
    <row r="3824" spans="1:15" ht="68.25" customHeight="1" thickTop="1">
      <c r="A3824" s="1084"/>
      <c r="B3824" s="1085"/>
      <c r="C3824" s="1086"/>
      <c r="D3824" s="1089" t="str">
        <f>Master!$E$8</f>
        <v>Govt. Sr. Secondary School Raimalwada</v>
      </c>
      <c r="E3824" s="1090"/>
      <c r="F3824" s="1090"/>
      <c r="G3824" s="1090"/>
      <c r="H3824" s="1090"/>
      <c r="I3824" s="1090"/>
      <c r="J3824" s="1090"/>
      <c r="K3824" s="1090"/>
      <c r="L3824" s="1090"/>
      <c r="M3824" s="1090"/>
      <c r="N3824" s="1090"/>
      <c r="O3824" s="1091"/>
    </row>
    <row r="3825" spans="1:16" ht="36" customHeight="1" thickBot="1">
      <c r="A3825" s="1084"/>
      <c r="B3825" s="1087"/>
      <c r="C3825" s="1088"/>
      <c r="D3825" s="1092" t="str">
        <f>Master!$E$11</f>
        <v>P.S.-Bapini (Jodhpur)</v>
      </c>
      <c r="E3825" s="1093"/>
      <c r="F3825" s="1093"/>
      <c r="G3825" s="1093"/>
      <c r="H3825" s="1093"/>
      <c r="I3825" s="1093"/>
      <c r="J3825" s="1093"/>
      <c r="K3825" s="1093"/>
      <c r="L3825" s="1093"/>
      <c r="M3825" s="1093"/>
      <c r="N3825" s="1093"/>
      <c r="O3825" s="1094"/>
    </row>
    <row r="3826" spans="1:16" ht="36" customHeight="1">
      <c r="A3826" s="1084"/>
      <c r="B3826" s="352"/>
      <c r="C3826" s="1095" t="s">
        <v>188</v>
      </c>
      <c r="D3826" s="1096"/>
      <c r="E3826" s="1096"/>
      <c r="F3826" s="1096"/>
      <c r="G3826" s="1097"/>
      <c r="H3826" s="1104" t="s">
        <v>161</v>
      </c>
      <c r="I3826" s="1104"/>
      <c r="J3826" s="1107">
        <f>VLOOKUP($A3823,'Class-9'!$B$9:$K$108,6)</f>
        <v>0</v>
      </c>
      <c r="K3826" s="1108"/>
      <c r="L3826" s="1113" t="s">
        <v>77</v>
      </c>
      <c r="M3826" s="1114"/>
      <c r="N3826" s="1115" t="str">
        <f>Master!$E$14</f>
        <v>08151106901</v>
      </c>
      <c r="O3826" s="1116"/>
    </row>
    <row r="3827" spans="1:16" ht="36" customHeight="1">
      <c r="A3827" s="1084"/>
      <c r="B3827" s="47"/>
      <c r="C3827" s="1098"/>
      <c r="D3827" s="1099"/>
      <c r="E3827" s="1099"/>
      <c r="F3827" s="1099"/>
      <c r="G3827" s="1100"/>
      <c r="H3827" s="1105"/>
      <c r="I3827" s="1105"/>
      <c r="J3827" s="1109"/>
      <c r="K3827" s="1110"/>
      <c r="L3827" s="1071" t="s">
        <v>73</v>
      </c>
      <c r="M3827" s="1072"/>
      <c r="N3827" s="1072"/>
      <c r="O3827" s="1073"/>
      <c r="P3827" s="165" t="s">
        <v>196</v>
      </c>
    </row>
    <row r="3828" spans="1:16" ht="36" customHeight="1" thickBot="1">
      <c r="A3828" s="1084"/>
      <c r="B3828" s="47"/>
      <c r="C3828" s="1101"/>
      <c r="D3828" s="1102"/>
      <c r="E3828" s="1102"/>
      <c r="F3828" s="1102"/>
      <c r="G3828" s="1103"/>
      <c r="H3828" s="1106"/>
      <c r="I3828" s="1106"/>
      <c r="J3828" s="1111"/>
      <c r="K3828" s="1112"/>
      <c r="L3828" s="1074" t="s">
        <v>57</v>
      </c>
      <c r="M3828" s="1075"/>
      <c r="N3828" s="1076" t="str">
        <f>Master!$E$6</f>
        <v>2021-22</v>
      </c>
      <c r="O3828" s="1077"/>
    </row>
    <row r="3829" spans="1:16" ht="42.75" customHeight="1">
      <c r="A3829" s="1084"/>
      <c r="B3829" s="49" t="s">
        <v>79</v>
      </c>
      <c r="C3829" s="1255" t="s">
        <v>22</v>
      </c>
      <c r="D3829" s="1256"/>
      <c r="E3829" s="1256"/>
      <c r="F3829" s="1257"/>
      <c r="G3829" s="485" t="s">
        <v>186</v>
      </c>
      <c r="H3829" s="1258">
        <f>VLOOKUP($A3823,'Class-9'!$B$9:$EX$108,4,0)</f>
        <v>0</v>
      </c>
      <c r="I3829" s="1258"/>
      <c r="J3829" s="1258"/>
      <c r="K3829" s="1258"/>
      <c r="L3829" s="1258"/>
      <c r="M3829" s="1258"/>
      <c r="N3829" s="1258"/>
      <c r="O3829" s="1259"/>
    </row>
    <row r="3830" spans="1:16" ht="42.75" customHeight="1">
      <c r="A3830" s="1084"/>
      <c r="B3830" s="49" t="s">
        <v>79</v>
      </c>
      <c r="C3830" s="1260" t="s">
        <v>24</v>
      </c>
      <c r="D3830" s="1261"/>
      <c r="E3830" s="1261"/>
      <c r="F3830" s="1262"/>
      <c r="G3830" s="486" t="s">
        <v>186</v>
      </c>
      <c r="H3830" s="1265">
        <f>VLOOKUP($A3823,'Class-9'!$B$9:$EX$108,7,0)</f>
        <v>0</v>
      </c>
      <c r="I3830" s="1265"/>
      <c r="J3830" s="1265"/>
      <c r="K3830" s="1265"/>
      <c r="L3830" s="1265"/>
      <c r="M3830" s="1265"/>
      <c r="N3830" s="1265"/>
      <c r="O3830" s="1266"/>
    </row>
    <row r="3831" spans="1:16" ht="42.75" customHeight="1">
      <c r="A3831" s="1084"/>
      <c r="B3831" s="49" t="s">
        <v>79</v>
      </c>
      <c r="C3831" s="1260" t="s">
        <v>25</v>
      </c>
      <c r="D3831" s="1261"/>
      <c r="E3831" s="1261"/>
      <c r="F3831" s="1262"/>
      <c r="G3831" s="486" t="s">
        <v>186</v>
      </c>
      <c r="H3831" s="1265">
        <f>VLOOKUP($A3823,'Class-9'!$B$9:$EX$108,8,0)</f>
        <v>0</v>
      </c>
      <c r="I3831" s="1265"/>
      <c r="J3831" s="1265"/>
      <c r="K3831" s="1265"/>
      <c r="L3831" s="1265"/>
      <c r="M3831" s="1265"/>
      <c r="N3831" s="1265"/>
      <c r="O3831" s="1266"/>
    </row>
    <row r="3832" spans="1:16" ht="42.75" customHeight="1">
      <c r="A3832" s="1084"/>
      <c r="B3832" s="49" t="s">
        <v>79</v>
      </c>
      <c r="C3832" s="1260" t="s">
        <v>58</v>
      </c>
      <c r="D3832" s="1261"/>
      <c r="E3832" s="1261"/>
      <c r="F3832" s="1262"/>
      <c r="G3832" s="486" t="s">
        <v>186</v>
      </c>
      <c r="H3832" s="1265">
        <f>VLOOKUP($A3823,'Class-9'!$B$9:$EX$108,9,0)</f>
        <v>0</v>
      </c>
      <c r="I3832" s="1265"/>
      <c r="J3832" s="1265"/>
      <c r="K3832" s="1265"/>
      <c r="L3832" s="1265"/>
      <c r="M3832" s="1265"/>
      <c r="N3832" s="1265"/>
      <c r="O3832" s="1266"/>
    </row>
    <row r="3833" spans="1:16" ht="42.75" customHeight="1">
      <c r="A3833" s="1084"/>
      <c r="B3833" s="49" t="s">
        <v>79</v>
      </c>
      <c r="C3833" s="1260" t="s">
        <v>59</v>
      </c>
      <c r="D3833" s="1261"/>
      <c r="E3833" s="1261"/>
      <c r="F3833" s="1262"/>
      <c r="G3833" s="486" t="s">
        <v>186</v>
      </c>
      <c r="H3833" s="1281" t="str">
        <f>CONCATENATE('Class-9'!$G$4,'Class-9'!$J$4)</f>
        <v>9(A)</v>
      </c>
      <c r="I3833" s="1265"/>
      <c r="J3833" s="1265"/>
      <c r="K3833" s="1265"/>
      <c r="L3833" s="1265"/>
      <c r="M3833" s="1265"/>
      <c r="N3833" s="1265"/>
      <c r="O3833" s="1266"/>
    </row>
    <row r="3834" spans="1:16" ht="42.75" customHeight="1" thickBot="1">
      <c r="A3834" s="1084"/>
      <c r="B3834" s="49" t="s">
        <v>79</v>
      </c>
      <c r="C3834" s="1282" t="s">
        <v>27</v>
      </c>
      <c r="D3834" s="1283"/>
      <c r="E3834" s="1283"/>
      <c r="F3834" s="1284"/>
      <c r="G3834" s="487" t="s">
        <v>186</v>
      </c>
      <c r="H3834" s="1285">
        <f>VLOOKUP($A3823,'Class-9'!$B$9:$EX$108,10,0)</f>
        <v>0</v>
      </c>
      <c r="I3834" s="1285"/>
      <c r="J3834" s="1285"/>
      <c r="K3834" s="1285"/>
      <c r="L3834" s="1285"/>
      <c r="M3834" s="1285"/>
      <c r="N3834" s="1285"/>
      <c r="O3834" s="1286"/>
    </row>
    <row r="3835" spans="1:16" ht="42.75" customHeight="1">
      <c r="A3835" s="1084"/>
      <c r="B3835" s="60" t="s">
        <v>79</v>
      </c>
      <c r="C3835" s="1287" t="s">
        <v>60</v>
      </c>
      <c r="D3835" s="1288"/>
      <c r="E3835" s="1267" t="s">
        <v>83</v>
      </c>
      <c r="F3835" s="1267" t="s">
        <v>84</v>
      </c>
      <c r="G3835" s="1274" t="s">
        <v>33</v>
      </c>
      <c r="H3835" s="1276" t="s">
        <v>61</v>
      </c>
      <c r="I3835" s="1276"/>
      <c r="J3835" s="1277"/>
      <c r="K3835" s="1278" t="s">
        <v>100</v>
      </c>
      <c r="L3835" s="1279"/>
      <c r="M3835" s="1280"/>
      <c r="N3835" s="1267" t="s">
        <v>91</v>
      </c>
      <c r="O3835" s="1269" t="s">
        <v>209</v>
      </c>
    </row>
    <row r="3836" spans="1:16" ht="42.75" customHeight="1">
      <c r="A3836" s="1084"/>
      <c r="B3836" s="60"/>
      <c r="C3836" s="1289"/>
      <c r="D3836" s="1290"/>
      <c r="E3836" s="1268"/>
      <c r="F3836" s="1268"/>
      <c r="G3836" s="1275"/>
      <c r="H3836" s="479" t="s">
        <v>32</v>
      </c>
      <c r="I3836" s="480" t="s">
        <v>199</v>
      </c>
      <c r="J3836" s="481" t="s">
        <v>33</v>
      </c>
      <c r="K3836" s="479" t="s">
        <v>32</v>
      </c>
      <c r="L3836" s="480" t="s">
        <v>199</v>
      </c>
      <c r="M3836" s="481" t="s">
        <v>33</v>
      </c>
      <c r="N3836" s="1268"/>
      <c r="O3836" s="1270"/>
    </row>
    <row r="3837" spans="1:16" ht="42.75" customHeight="1" thickBot="1">
      <c r="A3837" s="1084"/>
      <c r="B3837" s="60" t="s">
        <v>79</v>
      </c>
      <c r="C3837" s="1272" t="s">
        <v>62</v>
      </c>
      <c r="D3837" s="1273"/>
      <c r="E3837" s="346">
        <f>'Class-9'!$L$7</f>
        <v>20</v>
      </c>
      <c r="F3837" s="346">
        <f>'Class-9'!$M$7</f>
        <v>20</v>
      </c>
      <c r="G3837" s="348">
        <f>SUM(E3837:F3837)</f>
        <v>40</v>
      </c>
      <c r="H3837" s="346">
        <f>'Class-9'!$O$7</f>
        <v>48</v>
      </c>
      <c r="I3837" s="346">
        <f>'Class-9'!$P$7</f>
        <v>12</v>
      </c>
      <c r="J3837" s="348">
        <f>SUM(H3837:I3837)</f>
        <v>60</v>
      </c>
      <c r="K3837" s="346">
        <f>'Class-9'!$R$7</f>
        <v>80</v>
      </c>
      <c r="L3837" s="346">
        <f>'Class-9'!$S$7</f>
        <v>20</v>
      </c>
      <c r="M3837" s="348">
        <f>SUM(K3837:L3837)</f>
        <v>100</v>
      </c>
      <c r="N3837" s="191">
        <f>SUM(G3837,J3837,M3837)</f>
        <v>200</v>
      </c>
      <c r="O3837" s="1271"/>
    </row>
    <row r="3838" spans="1:16" ht="42.75" customHeight="1">
      <c r="A3838" s="1084"/>
      <c r="B3838" s="60" t="s">
        <v>79</v>
      </c>
      <c r="C3838" s="1141" t="str">
        <f>'Class-9'!$L$3</f>
        <v>HINDI</v>
      </c>
      <c r="D3838" s="1142"/>
      <c r="E3838" s="493">
        <f>IF($J3826="TC",0,IF($J3826="Nso",0,VLOOKUP($A3823,'Class-9'!$B$9:$EX$108,11,0)))</f>
        <v>0</v>
      </c>
      <c r="F3838" s="493">
        <f>IF($J3826="TC",0,IF($J3826="Nso",0,VLOOKUP($A3823,'Class-9'!$B$9:$EX$108,12,0)))</f>
        <v>0</v>
      </c>
      <c r="G3838" s="494">
        <f>E3838+F3838</f>
        <v>0</v>
      </c>
      <c r="H3838" s="493">
        <f>IF($J3826="TC",0,IF($J3826="Nso",0,VLOOKUP($A3823,'Class-9'!$B$9:$EX$108,14,0)))</f>
        <v>0</v>
      </c>
      <c r="I3838" s="493">
        <f>IF($J3826="TC",0,IF($J3826="Nso",0,VLOOKUP($A3823,'Class-9'!$B$9:$EX$108,15,0)))</f>
        <v>0</v>
      </c>
      <c r="J3838" s="494">
        <f>H3838+I3838</f>
        <v>0</v>
      </c>
      <c r="K3838" s="493">
        <f>IF($J3826="TC",0,IF($J3826="Nso",0,VLOOKUP($A3823,'Class-9'!$B$9:$EX$108,17,0)))</f>
        <v>0</v>
      </c>
      <c r="L3838" s="493">
        <f>IF($J3826="Nso",0,VLOOKUP($A3823,'Class-9'!$B$9:$EX$108,18,0))</f>
        <v>0</v>
      </c>
      <c r="M3838" s="494">
        <f>K3838+L3838</f>
        <v>0</v>
      </c>
      <c r="N3838" s="493">
        <f>G3838+J3838+M3838</f>
        <v>0</v>
      </c>
      <c r="O3838" s="495" t="str">
        <f>IF($J3826="TC",0,IF($J3826="Nso",0,VLOOKUP($A3823,'Class-9'!$B$9:$EX$108,24,0)))</f>
        <v/>
      </c>
    </row>
    <row r="3839" spans="1:16" ht="42.75" customHeight="1">
      <c r="A3839" s="1084"/>
      <c r="B3839" s="60" t="s">
        <v>79</v>
      </c>
      <c r="C3839" s="1143" t="str">
        <f>'Class-9'!$Z$3</f>
        <v>ENGLISH</v>
      </c>
      <c r="D3839" s="1144"/>
      <c r="E3839" s="493">
        <f>IF($J3826="TC",0,IF($J3826="Nso",0,VLOOKUP($A3823,'Class-9'!$B$9:$EX$108,25,0)))</f>
        <v>0</v>
      </c>
      <c r="F3839" s="493">
        <f>IF($J3826="TC",0,IF($J3826="Nso",0,VLOOKUP($A3823,'Class-9'!$B$9:$EX$108,26,0)))</f>
        <v>0</v>
      </c>
      <c r="G3839" s="496">
        <f t="shared" ref="G3839:G3843" si="392">E3839+F3839</f>
        <v>0</v>
      </c>
      <c r="H3839" s="497">
        <f>IF($J3826="TC",0,IF($J3826="Nso",0,VLOOKUP($A3823,'Class-9'!$B$9:$EX$108,28,0)))</f>
        <v>0</v>
      </c>
      <c r="I3839" s="493">
        <f>IF($J3826="TC",0,IF($J3826="Nso",0,VLOOKUP($A3823,'Class-9'!$B$9:$EX$108,29,0)))</f>
        <v>0</v>
      </c>
      <c r="J3839" s="496">
        <f t="shared" ref="J3839:J3843" si="393">H3839+I3839</f>
        <v>0</v>
      </c>
      <c r="K3839" s="493">
        <f>IF($J3826="TC",0,IF($J3826="Nso",0,VLOOKUP($A3823,'Class-9'!$B$9:$EX$108,31,0)))</f>
        <v>0</v>
      </c>
      <c r="L3839" s="493">
        <f>IF($J3826="Nso",0,VLOOKUP($A3823,'Class-9'!$B$9:$EX$108,32,0))</f>
        <v>0</v>
      </c>
      <c r="M3839" s="496">
        <f t="shared" ref="M3839:M3843" si="394">K3839+L3839</f>
        <v>0</v>
      </c>
      <c r="N3839" s="493">
        <f t="shared" ref="N3839:N3843" si="395">G3839+J3839+M3839</f>
        <v>0</v>
      </c>
      <c r="O3839" s="495" t="str">
        <f>IF($J3826="TC",0,IF($J3826="Nso",0,VLOOKUP($A3823,'Class-9'!$B$9:$EX$108,38,0)))</f>
        <v/>
      </c>
    </row>
    <row r="3840" spans="1:16" ht="42.75" customHeight="1">
      <c r="A3840" s="1084"/>
      <c r="B3840" s="60" t="s">
        <v>79</v>
      </c>
      <c r="C3840" s="1143" t="str">
        <f>'Class-9'!$AN$3</f>
        <v>SANSKRIT</v>
      </c>
      <c r="D3840" s="1144"/>
      <c r="E3840" s="493">
        <f>IF($J3826="TC",0,IF($J3826="Nso",0,VLOOKUP($A3823,'Class-9'!$B$9:$EX$108,39,0)))</f>
        <v>0</v>
      </c>
      <c r="F3840" s="493">
        <f>IF($J3826="TC",0,IF($J3826="TC",0,IF($J3826="Nso",0,VLOOKUP($A3823,'Class-9'!$B$9:$EX$108,40,0))))</f>
        <v>0</v>
      </c>
      <c r="G3840" s="496">
        <f t="shared" si="392"/>
        <v>0</v>
      </c>
      <c r="H3840" s="497">
        <f>IF($J3826="TC",0,IF($J3826="Nso",0,VLOOKUP($A3823,'Class-9'!$B$9:$EX$108,42,0)))</f>
        <v>0</v>
      </c>
      <c r="I3840" s="493">
        <f>IF($J3826="TC",0,IF($J3826="Nso",0,VLOOKUP($A3823,'Class-9'!$B$9:$EX$108,43,0)))</f>
        <v>0</v>
      </c>
      <c r="J3840" s="496">
        <f t="shared" si="393"/>
        <v>0</v>
      </c>
      <c r="K3840" s="493">
        <f>IF($J3826="TC",0,IF($J3826="Nso",0,VLOOKUP($A3823,'Class-9'!$B$9:$EX$108,45,0)))</f>
        <v>0</v>
      </c>
      <c r="L3840" s="493">
        <f>IF($J3826="Nso",0,VLOOKUP($A3823,'Class-9'!$B$9:$EX$108,46,0))</f>
        <v>0</v>
      </c>
      <c r="M3840" s="496">
        <f t="shared" si="394"/>
        <v>0</v>
      </c>
      <c r="N3840" s="493">
        <f t="shared" si="395"/>
        <v>0</v>
      </c>
      <c r="O3840" s="495" t="str">
        <f>IF($J3826="TC",0,IF($J3826="Nso",0,VLOOKUP($A3823,'Class-9'!$B$9:$EX$108,52,0)))</f>
        <v/>
      </c>
    </row>
    <row r="3841" spans="1:15" ht="42.75" customHeight="1">
      <c r="A3841" s="1084"/>
      <c r="B3841" s="60" t="s">
        <v>79</v>
      </c>
      <c r="C3841" s="1143" t="str">
        <f>'Class-9'!$BB$3</f>
        <v>SCIENCE</v>
      </c>
      <c r="D3841" s="1144"/>
      <c r="E3841" s="493">
        <f>IF($J3826="TC",0,IF($J3826="Nso",0,VLOOKUP($A3823,'Class-9'!$B$9:$EX$108,53,0)))</f>
        <v>0</v>
      </c>
      <c r="F3841" s="493">
        <f>IF($J3826="TC",0,IF($J3826="Nso",0,VLOOKUP($A3823,'Class-9'!$B$9:$EX$108,54,0)))</f>
        <v>0</v>
      </c>
      <c r="G3841" s="496">
        <f t="shared" si="392"/>
        <v>0</v>
      </c>
      <c r="H3841" s="497">
        <f>IF($J3826="TC",0,IF($J3826="Nso",0,VLOOKUP($A3823,'Class-9'!$B$9:$EX$108,56,0)))</f>
        <v>0</v>
      </c>
      <c r="I3841" s="493">
        <f>IF($J3826="TC",0,IF($J3826="Nso",0,VLOOKUP($A3823,'Class-9'!$B$9:$EX$108,57,0)))</f>
        <v>0</v>
      </c>
      <c r="J3841" s="496">
        <f t="shared" si="393"/>
        <v>0</v>
      </c>
      <c r="K3841" s="493">
        <f>IF($J3826="TC",0,IF($J3826="Nso",0,VLOOKUP($A3823,'Class-9'!$B$9:$EX$108,59,0)))</f>
        <v>0</v>
      </c>
      <c r="L3841" s="493">
        <f>IF($J3826="Nso",0,VLOOKUP($A3823,'Class-9'!$B$9:$EX$108,60,0))</f>
        <v>0</v>
      </c>
      <c r="M3841" s="496">
        <f t="shared" si="394"/>
        <v>0</v>
      </c>
      <c r="N3841" s="493">
        <f t="shared" si="395"/>
        <v>0</v>
      </c>
      <c r="O3841" s="495" t="str">
        <f>IF($J3826="TC",0,IF($J3826="Nso",0,VLOOKUP($A3823,'Class-9'!$B$9:$EX$108,66,0)))</f>
        <v/>
      </c>
    </row>
    <row r="3842" spans="1:15" ht="42.75" customHeight="1">
      <c r="A3842" s="1084"/>
      <c r="B3842" s="60" t="s">
        <v>79</v>
      </c>
      <c r="C3842" s="1143" t="str">
        <f>'Class-9'!$BP$3</f>
        <v>MATHEMATICS</v>
      </c>
      <c r="D3842" s="1144"/>
      <c r="E3842" s="493">
        <f>IF($J3826="TC",0,IF($J3826="Nso",0,VLOOKUP($A3823,'Class-9'!$B$9:$EX$108,67,0)))</f>
        <v>0</v>
      </c>
      <c r="F3842" s="493">
        <f>IF($J3826="TC",0,IF($J3826="Nso",0,VLOOKUP($A3823,'Class-9'!$B$9:$EX$108,68,0)))</f>
        <v>0</v>
      </c>
      <c r="G3842" s="496">
        <f t="shared" si="392"/>
        <v>0</v>
      </c>
      <c r="H3842" s="497">
        <f>IF($J3826="TC",0,IF($J3826="Nso",0,VLOOKUP($A3823,'Class-9'!$B$9:$EX$108,70,0)))</f>
        <v>0</v>
      </c>
      <c r="I3842" s="493">
        <f>IF($J3826="TC",0,IF($J3826="Nso",0,VLOOKUP($A3823,'Class-9'!$B$9:$EX$108,71,0)))</f>
        <v>0</v>
      </c>
      <c r="J3842" s="496">
        <f t="shared" si="393"/>
        <v>0</v>
      </c>
      <c r="K3842" s="493">
        <f>IF($J3826="TC",0,IF($J3826="Nso",0,VLOOKUP($A3823,'Class-9'!$B$9:$EX$108,73,0)))</f>
        <v>0</v>
      </c>
      <c r="L3842" s="493">
        <f>IF($J3826="Nso",0,VLOOKUP($A3823,'Class-9'!$B$9:$EX$108,74,0))</f>
        <v>0</v>
      </c>
      <c r="M3842" s="496">
        <f t="shared" si="394"/>
        <v>0</v>
      </c>
      <c r="N3842" s="493">
        <f t="shared" si="395"/>
        <v>0</v>
      </c>
      <c r="O3842" s="495" t="str">
        <f>IF($J3826="TC",0,IF($J3826="Nso",0,VLOOKUP($A3823,'Class-9'!$B$9:$EX$108,80,0)))</f>
        <v/>
      </c>
    </row>
    <row r="3843" spans="1:15" ht="42.75" customHeight="1" thickBot="1">
      <c r="A3843" s="1084"/>
      <c r="B3843" s="60" t="s">
        <v>79</v>
      </c>
      <c r="C3843" s="1117" t="str">
        <f>'Class-9'!$CD$3</f>
        <v>SOCIAL SCIENCE</v>
      </c>
      <c r="D3843" s="1118"/>
      <c r="E3843" s="493">
        <f>IF($J3826="TC",0,IF($J3826="Nso",0,VLOOKUP($A3823,'Class-9'!$B$9:$EX$108,81,0)))</f>
        <v>0</v>
      </c>
      <c r="F3843" s="493">
        <f>IF($J3826="TC",0,IF($J3826="Nso",0,VLOOKUP($A3823,'Class-9'!$B$9:$EX$108,82,0)))</f>
        <v>0</v>
      </c>
      <c r="G3843" s="498">
        <f t="shared" si="392"/>
        <v>0</v>
      </c>
      <c r="H3843" s="499">
        <f>IF($J3826="TC",0,IF($J3826="Nso",0,VLOOKUP($A3823,'Class-9'!$B$9:$EX$108,84,0)))</f>
        <v>0</v>
      </c>
      <c r="I3843" s="493">
        <f>IF($J3826="TC",0,IF($J3826="Nso",0,VLOOKUP($A3823,'Class-9'!$B$9:$EX$108,85,0)))</f>
        <v>0</v>
      </c>
      <c r="J3843" s="498">
        <f t="shared" si="393"/>
        <v>0</v>
      </c>
      <c r="K3843" s="493">
        <f>IF($J3826="TC",0,IF($J3826="Nso",0,VLOOKUP($A3823,'Class-9'!$B$9:$EX$108,87,0)))</f>
        <v>0</v>
      </c>
      <c r="L3843" s="493">
        <f>IF($J3826="Nso",0,VLOOKUP($A3823,'Class-9'!$B$9:$EX$108,88,0))</f>
        <v>0</v>
      </c>
      <c r="M3843" s="498">
        <f t="shared" si="394"/>
        <v>0</v>
      </c>
      <c r="N3843" s="493">
        <f t="shared" si="395"/>
        <v>0</v>
      </c>
      <c r="O3843" s="495" t="str">
        <f>IF($J3826="TC",0,IF($J3826="Nso",0,VLOOKUP($A3823,'Class-9'!$B$9:$EX$108,94,0)))</f>
        <v/>
      </c>
    </row>
    <row r="3844" spans="1:15" ht="36" customHeight="1">
      <c r="A3844" s="1084"/>
      <c r="B3844" s="60" t="s">
        <v>79</v>
      </c>
      <c r="C3844" s="1119" t="s">
        <v>92</v>
      </c>
      <c r="D3844" s="1120"/>
      <c r="E3844" s="1121"/>
      <c r="F3844" s="1125" t="s">
        <v>93</v>
      </c>
      <c r="G3844" s="1126"/>
      <c r="H3844" s="1127" t="s">
        <v>94</v>
      </c>
      <c r="I3844" s="1128"/>
      <c r="J3844" s="1129" t="s">
        <v>47</v>
      </c>
      <c r="K3844" s="1130"/>
      <c r="L3844" s="350" t="s">
        <v>114</v>
      </c>
      <c r="M3844" s="1131" t="s">
        <v>45</v>
      </c>
      <c r="N3844" s="1132"/>
      <c r="O3844" s="61" t="s">
        <v>49</v>
      </c>
    </row>
    <row r="3845" spans="1:15" ht="36" customHeight="1" thickBot="1">
      <c r="A3845" s="1084"/>
      <c r="B3845" s="60" t="s">
        <v>79</v>
      </c>
      <c r="C3845" s="1122"/>
      <c r="D3845" s="1123"/>
      <c r="E3845" s="1124"/>
      <c r="F3845" s="1133">
        <f>IF($J3826="TC",0,IF($J3826="Nso",0,VLOOKUP($A3823,'Class-9'!$B$9:$EX$108,146,0)))</f>
        <v>0</v>
      </c>
      <c r="G3845" s="1134"/>
      <c r="H3845" s="1133">
        <f>IF($J3826="TC",0,IF($J3826="Nso",0,VLOOKUP($A3823,'Class-9'!$B$9:$EX$108,147,0)))</f>
        <v>0</v>
      </c>
      <c r="I3845" s="1134"/>
      <c r="J3845" s="1135">
        <f>IF($J3826="TC",0,IF($J3826="Nso",0,VLOOKUP($A3823,'Class-9'!$B$9:$EX$108,148,0)))</f>
        <v>0</v>
      </c>
      <c r="K3845" s="1136"/>
      <c r="L3845" s="349" t="str">
        <f>IF($J3826="TC",0,IF($J3826="Nso",0,VLOOKUP($A3823,'Class-9'!$B$9:$EX$108,149,0)))</f>
        <v/>
      </c>
      <c r="M3845" s="1137" t="str">
        <f>IF($J3826="TC","TC",IF($J3826="Nso","NSO",VLOOKUP($A3823,'Class-9'!$B$9:$EX$108,150,0)))</f>
        <v/>
      </c>
      <c r="N3845" s="1138"/>
      <c r="O3845" s="123" t="str">
        <f>IF($J3826="Nso",0,VLOOKUP($A3823,'Class-9'!$B$9:$EX$108,152,0))</f>
        <v/>
      </c>
    </row>
    <row r="3846" spans="1:15" ht="36" customHeight="1">
      <c r="A3846" s="1084"/>
      <c r="B3846" s="60" t="s">
        <v>79</v>
      </c>
      <c r="C3846" s="1186" t="s">
        <v>65</v>
      </c>
      <c r="D3846" s="1187"/>
      <c r="E3846" s="1187"/>
      <c r="F3846" s="1187"/>
      <c r="G3846" s="1187"/>
      <c r="H3846" s="1188"/>
      <c r="I3846" s="1189" t="s">
        <v>66</v>
      </c>
      <c r="J3846" s="1190"/>
      <c r="K3846" s="1190"/>
      <c r="L3846" s="124">
        <f>VLOOKUP($A3823,'Class-9'!$B$9:$EX$108,143,0)</f>
        <v>0</v>
      </c>
      <c r="M3846" s="1191" t="s">
        <v>126</v>
      </c>
      <c r="N3846" s="1192"/>
      <c r="O3846" s="1193"/>
    </row>
    <row r="3847" spans="1:15" ht="36" customHeight="1" thickBot="1">
      <c r="A3847" s="1084"/>
      <c r="B3847" s="60" t="s">
        <v>79</v>
      </c>
      <c r="C3847" s="1194" t="s">
        <v>60</v>
      </c>
      <c r="D3847" s="1195"/>
      <c r="E3847" s="1195"/>
      <c r="F3847" s="1196" t="s">
        <v>197</v>
      </c>
      <c r="G3847" s="1196"/>
      <c r="H3847" s="351" t="s">
        <v>53</v>
      </c>
      <c r="I3847" s="1197" t="s">
        <v>67</v>
      </c>
      <c r="J3847" s="1198"/>
      <c r="K3847" s="1198"/>
      <c r="L3847" s="174">
        <f>VLOOKUP($A3823,'Class-9'!$B$9:$EX$108,144,0)</f>
        <v>0</v>
      </c>
      <c r="M3847" s="1199" t="str">
        <f>IF($J3826="TC",0,IF($J3826="Nso",0,VLOOKUP($A3823,'Class-9'!$B$9:$EX$108,145,0)))</f>
        <v/>
      </c>
      <c r="N3847" s="1200"/>
      <c r="O3847" s="1201"/>
    </row>
    <row r="3848" spans="1:15" ht="36" customHeight="1">
      <c r="A3848" s="1084"/>
      <c r="B3848" s="60" t="s">
        <v>79</v>
      </c>
      <c r="C3848" s="1194"/>
      <c r="D3848" s="1195"/>
      <c r="E3848" s="1195"/>
      <c r="F3848" s="1196"/>
      <c r="G3848" s="1196"/>
      <c r="H3848" s="490" t="s">
        <v>203</v>
      </c>
      <c r="I3848" s="1202" t="s">
        <v>68</v>
      </c>
      <c r="J3848" s="1203"/>
      <c r="K3848" s="1203"/>
      <c r="L3848" s="1204">
        <f>IF($J3826="TC","Transferred",IF($J3826="Nso","NameSeparated",VLOOKUP($A3823,'Class-9'!$B$9:$EX$108,153,0)))</f>
        <v>0</v>
      </c>
      <c r="M3848" s="1204"/>
      <c r="N3848" s="1204"/>
      <c r="O3848" s="1205"/>
    </row>
    <row r="3849" spans="1:15" s="489" customFormat="1" ht="28.5" customHeight="1">
      <c r="A3849" s="1084"/>
      <c r="B3849" s="488" t="s">
        <v>79</v>
      </c>
      <c r="C3849" s="1242" t="str">
        <f>'Class-9'!$CR$3</f>
        <v>Foundation Of Information Tech.</v>
      </c>
      <c r="D3849" s="1243"/>
      <c r="E3849" s="1244"/>
      <c r="F3849" s="1245" t="str">
        <f>IF($J3826="TC",0,IF($J3826="Nso",0,VLOOKUP($A3823,'Class-9'!$B$9:$GA$108,170,0)))</f>
        <v>0/200</v>
      </c>
      <c r="G3849" s="1245"/>
      <c r="H3849" s="491">
        <f>IF($J3826="TC",0,IF($J3826="Nso",0,VLOOKUP($A3823,'Class-9'!$B$9:$GA$108,106,0)))</f>
        <v>0</v>
      </c>
      <c r="I3849" s="1170" t="s">
        <v>81</v>
      </c>
      <c r="J3849" s="1171"/>
      <c r="K3849" s="1171"/>
      <c r="L3849" s="1172">
        <f>'Class-9'!$T$2</f>
        <v>44676</v>
      </c>
      <c r="M3849" s="1173"/>
      <c r="N3849" s="1173"/>
      <c r="O3849" s="1174"/>
    </row>
    <row r="3850" spans="1:15" s="489" customFormat="1" ht="28.5" customHeight="1">
      <c r="A3850" s="1084"/>
      <c r="B3850" s="488" t="s">
        <v>79</v>
      </c>
      <c r="C3850" s="1175" t="str">
        <f>'Class-9'!$DD$3</f>
        <v>Health &amp; Phy. Edu.</v>
      </c>
      <c r="D3850" s="1169"/>
      <c r="E3850" s="1169"/>
      <c r="F3850" s="1263" t="str">
        <f>IF($J3826="TC",0,IF($J3826="Nso",0,VLOOKUP($A3823,'Class-9'!$B$9:$GA$108,174,0)))</f>
        <v>0/200</v>
      </c>
      <c r="G3850" s="1264"/>
      <c r="H3850" s="491">
        <f>IF($J3826="TC",0,IF($J3826="Nso",0,VLOOKUP($A3823,'Class-9'!$B$9:$GA$108,118,0)))</f>
        <v>0</v>
      </c>
      <c r="I3850" s="1178"/>
      <c r="J3850" s="1179"/>
      <c r="K3850" s="1179"/>
      <c r="L3850" s="1179"/>
      <c r="M3850" s="1179"/>
      <c r="N3850" s="1179"/>
      <c r="O3850" s="1180"/>
    </row>
    <row r="3851" spans="1:15" s="489" customFormat="1" ht="28.5" customHeight="1">
      <c r="A3851" s="1084"/>
      <c r="B3851" s="488" t="s">
        <v>79</v>
      </c>
      <c r="C3851" s="1184" t="str">
        <f>'Class-9'!$DP$3</f>
        <v>S.U.P.W.</v>
      </c>
      <c r="D3851" s="1185"/>
      <c r="E3851" s="1185"/>
      <c r="F3851" s="1263" t="str">
        <f>IF($J3826="TC",0,IF($J3826="Nso",0,VLOOKUP($A3823,'Class-9'!$B$9:$GA$108,178,0)))</f>
        <v>0/100</v>
      </c>
      <c r="G3851" s="1264"/>
      <c r="H3851" s="491">
        <f>IF($J3826="TC",0,IF($J3826="Nso",0,VLOOKUP($A3823,'Class-9'!$B$9:$GA$108,124,0)))</f>
        <v>0</v>
      </c>
      <c r="I3851" s="1181"/>
      <c r="J3851" s="1182"/>
      <c r="K3851" s="1182"/>
      <c r="L3851" s="1182"/>
      <c r="M3851" s="1182"/>
      <c r="N3851" s="1182"/>
      <c r="O3851" s="1183"/>
    </row>
    <row r="3852" spans="1:15" s="489" customFormat="1" ht="28.5" customHeight="1">
      <c r="A3852" s="1084"/>
      <c r="B3852" s="488"/>
      <c r="C3852" s="1184" t="str">
        <f>'Class-9'!$DV$3</f>
        <v>ART EDUCATION</v>
      </c>
      <c r="D3852" s="1185"/>
      <c r="E3852" s="1185"/>
      <c r="F3852" s="1263" t="str">
        <f>IF($J3825="TC",0,IF($J3825="Nso",0,VLOOKUP($A3823,'Class-9'!$B$9:$GA$108,182,0)))</f>
        <v>0/100</v>
      </c>
      <c r="G3852" s="1264"/>
      <c r="H3852" s="491">
        <f>IF($J3825="TC",0,IF($J3825="Nso",0,VLOOKUP($A3823,'Class-9'!$B$9:$GA$108,130,0)))</f>
        <v>0</v>
      </c>
      <c r="I3852" s="1237" t="s">
        <v>95</v>
      </c>
      <c r="J3852" s="1221"/>
      <c r="K3852" s="1221"/>
      <c r="L3852" s="1221"/>
      <c r="M3852" s="1221"/>
      <c r="N3852" s="1221"/>
      <c r="O3852" s="1222"/>
    </row>
    <row r="3853" spans="1:15" s="489" customFormat="1" ht="28.5" customHeight="1" thickBot="1">
      <c r="A3853" s="1084"/>
      <c r="B3853" s="488" t="s">
        <v>79</v>
      </c>
      <c r="C3853" s="1238" t="str">
        <f>'Class-9'!$EB$3</f>
        <v>H &amp; C RAJ</v>
      </c>
      <c r="D3853" s="1239"/>
      <c r="E3853" s="1239"/>
      <c r="F3853" s="1251" t="str">
        <f>IF($J3826="TC",0,IF($J3826="Nso",0,VLOOKUP($A3823,'Class-9'!$B$9:$GZ$108,186,0)))</f>
        <v>0/200</v>
      </c>
      <c r="G3853" s="1252"/>
      <c r="H3853" s="492">
        <f>IF($J3826="TC",0,IF($J3826="Nso",0,VLOOKUP($A3823,'Class-9'!$B$9:$GAZ$108,142,0)))</f>
        <v>0</v>
      </c>
      <c r="I3853" s="1237" t="s">
        <v>74</v>
      </c>
      <c r="J3853" s="1221"/>
      <c r="K3853" s="1221"/>
      <c r="L3853" s="1221"/>
      <c r="M3853" s="1221"/>
      <c r="N3853" s="1221"/>
      <c r="O3853" s="1222"/>
    </row>
    <row r="3854" spans="1:15" ht="28.5" customHeight="1">
      <c r="A3854" s="1084"/>
      <c r="B3854" s="49" t="s">
        <v>79</v>
      </c>
      <c r="C3854" s="1209" t="s">
        <v>205</v>
      </c>
      <c r="D3854" s="1210"/>
      <c r="E3854" s="1211"/>
      <c r="F3854" s="1253" t="s">
        <v>206</v>
      </c>
      <c r="G3854" s="1254"/>
      <c r="H3854" s="500" t="s">
        <v>34</v>
      </c>
      <c r="I3854" s="1220" t="s">
        <v>75</v>
      </c>
      <c r="J3854" s="1221"/>
      <c r="K3854" s="1221"/>
      <c r="L3854" s="1221"/>
      <c r="M3854" s="1221"/>
      <c r="N3854" s="1221"/>
      <c r="O3854" s="1222"/>
    </row>
    <row r="3855" spans="1:15" ht="28.5" customHeight="1">
      <c r="A3855" s="1084"/>
      <c r="B3855" s="49" t="s">
        <v>79</v>
      </c>
      <c r="C3855" s="1212"/>
      <c r="D3855" s="1213"/>
      <c r="E3855" s="1214"/>
      <c r="F3855" s="1246" t="s">
        <v>207</v>
      </c>
      <c r="G3855" s="1247"/>
      <c r="H3855" s="501" t="s">
        <v>204</v>
      </c>
      <c r="I3855" s="1225" t="s">
        <v>76</v>
      </c>
      <c r="J3855" s="1226"/>
      <c r="K3855" s="1226"/>
      <c r="L3855" s="1226"/>
      <c r="M3855" s="1226"/>
      <c r="N3855" s="1226"/>
      <c r="O3855" s="1227"/>
    </row>
    <row r="3856" spans="1:15" ht="28.5" customHeight="1">
      <c r="A3856" s="1084"/>
      <c r="B3856" s="49" t="s">
        <v>79</v>
      </c>
      <c r="C3856" s="1212"/>
      <c r="D3856" s="1213"/>
      <c r="E3856" s="1214"/>
      <c r="F3856" s="1246" t="s">
        <v>211</v>
      </c>
      <c r="G3856" s="1247"/>
      <c r="H3856" s="501" t="s">
        <v>69</v>
      </c>
      <c r="I3856" s="1228"/>
      <c r="J3856" s="1229"/>
      <c r="K3856" s="1229"/>
      <c r="L3856" s="1229"/>
      <c r="M3856" s="1229"/>
      <c r="N3856" s="1229"/>
      <c r="O3856" s="1230"/>
    </row>
    <row r="3857" spans="1:16" ht="28.5" customHeight="1">
      <c r="A3857" s="1084"/>
      <c r="B3857" s="49" t="s">
        <v>79</v>
      </c>
      <c r="C3857" s="1212"/>
      <c r="D3857" s="1213"/>
      <c r="E3857" s="1214"/>
      <c r="F3857" s="1246" t="s">
        <v>212</v>
      </c>
      <c r="G3857" s="1247"/>
      <c r="H3857" s="501" t="s">
        <v>70</v>
      </c>
      <c r="I3857" s="1228"/>
      <c r="J3857" s="1229"/>
      <c r="K3857" s="1229"/>
      <c r="L3857" s="1229"/>
      <c r="M3857" s="1229"/>
      <c r="N3857" s="1229"/>
      <c r="O3857" s="1230"/>
    </row>
    <row r="3858" spans="1:16" ht="28.5" customHeight="1">
      <c r="A3858" s="1084"/>
      <c r="B3858" s="49" t="s">
        <v>79</v>
      </c>
      <c r="C3858" s="1212"/>
      <c r="D3858" s="1213"/>
      <c r="E3858" s="1214"/>
      <c r="F3858" s="1246" t="s">
        <v>125</v>
      </c>
      <c r="G3858" s="1247"/>
      <c r="H3858" s="501" t="s">
        <v>72</v>
      </c>
      <c r="I3858" s="1231" t="s">
        <v>96</v>
      </c>
      <c r="J3858" s="1232"/>
      <c r="K3858" s="1232"/>
      <c r="L3858" s="1232"/>
      <c r="M3858" s="1232"/>
      <c r="N3858" s="1232"/>
      <c r="O3858" s="1233"/>
    </row>
    <row r="3859" spans="1:16" ht="28.5" customHeight="1" thickBot="1">
      <c r="A3859" s="1084"/>
      <c r="B3859" s="62" t="s">
        <v>79</v>
      </c>
      <c r="C3859" s="1215"/>
      <c r="D3859" s="1216"/>
      <c r="E3859" s="1217"/>
      <c r="F3859" s="1248" t="s">
        <v>208</v>
      </c>
      <c r="G3859" s="1249"/>
      <c r="H3859" s="502" t="s">
        <v>71</v>
      </c>
      <c r="I3859" s="1234"/>
      <c r="J3859" s="1235"/>
      <c r="K3859" s="1235"/>
      <c r="L3859" s="1235"/>
      <c r="M3859" s="1235"/>
      <c r="N3859" s="1235"/>
      <c r="O3859" s="1236"/>
    </row>
    <row r="3860" spans="1:16" ht="117.75" customHeight="1" thickTop="1">
      <c r="A3860" s="1250"/>
      <c r="B3860" s="1250"/>
      <c r="C3860" s="1250"/>
      <c r="D3860" s="1250"/>
      <c r="E3860" s="1250"/>
      <c r="F3860" s="1250"/>
      <c r="G3860" s="1250"/>
      <c r="H3860" s="1250"/>
      <c r="I3860" s="1250"/>
      <c r="J3860" s="1250"/>
      <c r="K3860" s="1250"/>
      <c r="L3860" s="1250"/>
      <c r="M3860" s="1250"/>
      <c r="N3860" s="1250"/>
      <c r="O3860" s="1250"/>
    </row>
    <row r="3861" spans="1:16">
      <c r="B3861" s="505"/>
      <c r="C3861" s="506"/>
      <c r="D3861" s="506"/>
      <c r="E3861" s="506"/>
      <c r="F3861" s="506"/>
      <c r="G3861" s="506"/>
      <c r="H3861" s="506"/>
      <c r="I3861" s="506"/>
      <c r="J3861" s="506"/>
      <c r="K3861" s="506"/>
      <c r="L3861" s="506"/>
      <c r="M3861" s="506"/>
      <c r="N3861" s="506"/>
      <c r="O3861" s="506"/>
    </row>
    <row r="3862" spans="1:16" ht="24.75" customHeight="1" thickBot="1">
      <c r="A3862" s="504">
        <f>A3823+1</f>
        <v>100</v>
      </c>
      <c r="B3862" s="1083" t="s">
        <v>56</v>
      </c>
      <c r="C3862" s="1083"/>
      <c r="D3862" s="1083"/>
      <c r="E3862" s="1083"/>
      <c r="F3862" s="1083"/>
      <c r="G3862" s="1083"/>
      <c r="H3862" s="1083"/>
      <c r="I3862" s="1083"/>
      <c r="J3862" s="1083"/>
      <c r="K3862" s="1083"/>
      <c r="L3862" s="1083"/>
      <c r="M3862" s="1083"/>
      <c r="N3862" s="1083"/>
      <c r="O3862" s="1083"/>
    </row>
    <row r="3863" spans="1:16" ht="68.25" customHeight="1" thickTop="1">
      <c r="A3863" s="1084"/>
      <c r="B3863" s="1085"/>
      <c r="C3863" s="1086"/>
      <c r="D3863" s="1089" t="str">
        <f>Master!$E$8</f>
        <v>Govt. Sr. Secondary School Raimalwada</v>
      </c>
      <c r="E3863" s="1090"/>
      <c r="F3863" s="1090"/>
      <c r="G3863" s="1090"/>
      <c r="H3863" s="1090"/>
      <c r="I3863" s="1090"/>
      <c r="J3863" s="1090"/>
      <c r="K3863" s="1090"/>
      <c r="L3863" s="1090"/>
      <c r="M3863" s="1090"/>
      <c r="N3863" s="1090"/>
      <c r="O3863" s="1091"/>
    </row>
    <row r="3864" spans="1:16" ht="36" customHeight="1" thickBot="1">
      <c r="A3864" s="1084"/>
      <c r="B3864" s="1087"/>
      <c r="C3864" s="1088"/>
      <c r="D3864" s="1092" t="str">
        <f>Master!$E$11</f>
        <v>P.S.-Bapini (Jodhpur)</v>
      </c>
      <c r="E3864" s="1093"/>
      <c r="F3864" s="1093"/>
      <c r="G3864" s="1093"/>
      <c r="H3864" s="1093"/>
      <c r="I3864" s="1093"/>
      <c r="J3864" s="1093"/>
      <c r="K3864" s="1093"/>
      <c r="L3864" s="1093"/>
      <c r="M3864" s="1093"/>
      <c r="N3864" s="1093"/>
      <c r="O3864" s="1094"/>
    </row>
    <row r="3865" spans="1:16" ht="36" customHeight="1">
      <c r="A3865" s="1084"/>
      <c r="B3865" s="352"/>
      <c r="C3865" s="1095" t="s">
        <v>188</v>
      </c>
      <c r="D3865" s="1096"/>
      <c r="E3865" s="1096"/>
      <c r="F3865" s="1096"/>
      <c r="G3865" s="1097"/>
      <c r="H3865" s="1104" t="s">
        <v>161</v>
      </c>
      <c r="I3865" s="1104"/>
      <c r="J3865" s="1107">
        <f>VLOOKUP($A3862,'Class-9'!$B$9:$K$108,6)</f>
        <v>0</v>
      </c>
      <c r="K3865" s="1108"/>
      <c r="L3865" s="1113" t="s">
        <v>77</v>
      </c>
      <c r="M3865" s="1114"/>
      <c r="N3865" s="1115" t="str">
        <f>Master!$E$14</f>
        <v>08151106901</v>
      </c>
      <c r="O3865" s="1116"/>
    </row>
    <row r="3866" spans="1:16" ht="36" customHeight="1">
      <c r="A3866" s="1084"/>
      <c r="B3866" s="47"/>
      <c r="C3866" s="1098"/>
      <c r="D3866" s="1099"/>
      <c r="E3866" s="1099"/>
      <c r="F3866" s="1099"/>
      <c r="G3866" s="1100"/>
      <c r="H3866" s="1105"/>
      <c r="I3866" s="1105"/>
      <c r="J3866" s="1109"/>
      <c r="K3866" s="1110"/>
      <c r="L3866" s="1071" t="s">
        <v>73</v>
      </c>
      <c r="M3866" s="1072"/>
      <c r="N3866" s="1072"/>
      <c r="O3866" s="1073"/>
      <c r="P3866" s="165" t="s">
        <v>196</v>
      </c>
    </row>
    <row r="3867" spans="1:16" ht="36" customHeight="1" thickBot="1">
      <c r="A3867" s="1084"/>
      <c r="B3867" s="47"/>
      <c r="C3867" s="1101"/>
      <c r="D3867" s="1102"/>
      <c r="E3867" s="1102"/>
      <c r="F3867" s="1102"/>
      <c r="G3867" s="1103"/>
      <c r="H3867" s="1106"/>
      <c r="I3867" s="1106"/>
      <c r="J3867" s="1111"/>
      <c r="K3867" s="1112"/>
      <c r="L3867" s="1074" t="s">
        <v>57</v>
      </c>
      <c r="M3867" s="1075"/>
      <c r="N3867" s="1076" t="str">
        <f>Master!$E$6</f>
        <v>2021-22</v>
      </c>
      <c r="O3867" s="1077"/>
    </row>
    <row r="3868" spans="1:16" ht="42.75" customHeight="1">
      <c r="A3868" s="1084"/>
      <c r="B3868" s="49" t="s">
        <v>79</v>
      </c>
      <c r="C3868" s="1255" t="s">
        <v>22</v>
      </c>
      <c r="D3868" s="1256"/>
      <c r="E3868" s="1256"/>
      <c r="F3868" s="1257"/>
      <c r="G3868" s="485" t="s">
        <v>186</v>
      </c>
      <c r="H3868" s="1258">
        <f>VLOOKUP($A3862,'Class-9'!$B$9:$EX$108,4,0)</f>
        <v>0</v>
      </c>
      <c r="I3868" s="1258"/>
      <c r="J3868" s="1258"/>
      <c r="K3868" s="1258"/>
      <c r="L3868" s="1258"/>
      <c r="M3868" s="1258"/>
      <c r="N3868" s="1258"/>
      <c r="O3868" s="1259"/>
    </row>
    <row r="3869" spans="1:16" ht="42.75" customHeight="1">
      <c r="A3869" s="1084"/>
      <c r="B3869" s="49" t="s">
        <v>79</v>
      </c>
      <c r="C3869" s="1260" t="s">
        <v>24</v>
      </c>
      <c r="D3869" s="1261"/>
      <c r="E3869" s="1261"/>
      <c r="F3869" s="1262"/>
      <c r="G3869" s="486" t="s">
        <v>186</v>
      </c>
      <c r="H3869" s="1265">
        <f>VLOOKUP($A3862,'Class-9'!$B$9:$EX$108,7,0)</f>
        <v>0</v>
      </c>
      <c r="I3869" s="1265"/>
      <c r="J3869" s="1265"/>
      <c r="K3869" s="1265"/>
      <c r="L3869" s="1265"/>
      <c r="M3869" s="1265"/>
      <c r="N3869" s="1265"/>
      <c r="O3869" s="1266"/>
    </row>
    <row r="3870" spans="1:16" ht="42.75" customHeight="1">
      <c r="A3870" s="1084"/>
      <c r="B3870" s="49" t="s">
        <v>79</v>
      </c>
      <c r="C3870" s="1260" t="s">
        <v>25</v>
      </c>
      <c r="D3870" s="1261"/>
      <c r="E3870" s="1261"/>
      <c r="F3870" s="1262"/>
      <c r="G3870" s="486" t="s">
        <v>186</v>
      </c>
      <c r="H3870" s="1265">
        <f>VLOOKUP($A3862,'Class-9'!$B$9:$EX$108,8,0)</f>
        <v>0</v>
      </c>
      <c r="I3870" s="1265"/>
      <c r="J3870" s="1265"/>
      <c r="K3870" s="1265"/>
      <c r="L3870" s="1265"/>
      <c r="M3870" s="1265"/>
      <c r="N3870" s="1265"/>
      <c r="O3870" s="1266"/>
    </row>
    <row r="3871" spans="1:16" ht="42.75" customHeight="1">
      <c r="A3871" s="1084"/>
      <c r="B3871" s="49" t="s">
        <v>79</v>
      </c>
      <c r="C3871" s="1260" t="s">
        <v>58</v>
      </c>
      <c r="D3871" s="1261"/>
      <c r="E3871" s="1261"/>
      <c r="F3871" s="1262"/>
      <c r="G3871" s="486" t="s">
        <v>186</v>
      </c>
      <c r="H3871" s="1265">
        <f>VLOOKUP($A3862,'Class-9'!$B$9:$EX$108,9,0)</f>
        <v>0</v>
      </c>
      <c r="I3871" s="1265"/>
      <c r="J3871" s="1265"/>
      <c r="K3871" s="1265"/>
      <c r="L3871" s="1265"/>
      <c r="M3871" s="1265"/>
      <c r="N3871" s="1265"/>
      <c r="O3871" s="1266"/>
    </row>
    <row r="3872" spans="1:16" ht="42.75" customHeight="1">
      <c r="A3872" s="1084"/>
      <c r="B3872" s="49" t="s">
        <v>79</v>
      </c>
      <c r="C3872" s="1260" t="s">
        <v>59</v>
      </c>
      <c r="D3872" s="1261"/>
      <c r="E3872" s="1261"/>
      <c r="F3872" s="1262"/>
      <c r="G3872" s="486" t="s">
        <v>186</v>
      </c>
      <c r="H3872" s="1281" t="str">
        <f>CONCATENATE('Class-9'!$G$4,'Class-9'!$J$4)</f>
        <v>9(A)</v>
      </c>
      <c r="I3872" s="1265"/>
      <c r="J3872" s="1265"/>
      <c r="K3872" s="1265"/>
      <c r="L3872" s="1265"/>
      <c r="M3872" s="1265"/>
      <c r="N3872" s="1265"/>
      <c r="O3872" s="1266"/>
    </row>
    <row r="3873" spans="1:15" ht="42.75" customHeight="1" thickBot="1">
      <c r="A3873" s="1084"/>
      <c r="B3873" s="49" t="s">
        <v>79</v>
      </c>
      <c r="C3873" s="1282" t="s">
        <v>27</v>
      </c>
      <c r="D3873" s="1283"/>
      <c r="E3873" s="1283"/>
      <c r="F3873" s="1284"/>
      <c r="G3873" s="487" t="s">
        <v>186</v>
      </c>
      <c r="H3873" s="1285">
        <f>VLOOKUP($A3862,'Class-9'!$B$9:$EX$108,10,0)</f>
        <v>0</v>
      </c>
      <c r="I3873" s="1285"/>
      <c r="J3873" s="1285"/>
      <c r="K3873" s="1285"/>
      <c r="L3873" s="1285"/>
      <c r="M3873" s="1285"/>
      <c r="N3873" s="1285"/>
      <c r="O3873" s="1286"/>
    </row>
    <row r="3874" spans="1:15" ht="42.75" customHeight="1">
      <c r="A3874" s="1084"/>
      <c r="B3874" s="60" t="s">
        <v>79</v>
      </c>
      <c r="C3874" s="1287" t="s">
        <v>60</v>
      </c>
      <c r="D3874" s="1288"/>
      <c r="E3874" s="1267" t="s">
        <v>83</v>
      </c>
      <c r="F3874" s="1267" t="s">
        <v>84</v>
      </c>
      <c r="G3874" s="1274" t="s">
        <v>33</v>
      </c>
      <c r="H3874" s="1276" t="s">
        <v>61</v>
      </c>
      <c r="I3874" s="1276"/>
      <c r="J3874" s="1277"/>
      <c r="K3874" s="1278" t="s">
        <v>100</v>
      </c>
      <c r="L3874" s="1279"/>
      <c r="M3874" s="1280"/>
      <c r="N3874" s="1267" t="s">
        <v>91</v>
      </c>
      <c r="O3874" s="1269" t="s">
        <v>209</v>
      </c>
    </row>
    <row r="3875" spans="1:15" ht="42.75" customHeight="1">
      <c r="A3875" s="1084"/>
      <c r="B3875" s="60"/>
      <c r="C3875" s="1289"/>
      <c r="D3875" s="1290"/>
      <c r="E3875" s="1268"/>
      <c r="F3875" s="1268"/>
      <c r="G3875" s="1275"/>
      <c r="H3875" s="479" t="s">
        <v>32</v>
      </c>
      <c r="I3875" s="480" t="s">
        <v>199</v>
      </c>
      <c r="J3875" s="481" t="s">
        <v>33</v>
      </c>
      <c r="K3875" s="479" t="s">
        <v>32</v>
      </c>
      <c r="L3875" s="480" t="s">
        <v>199</v>
      </c>
      <c r="M3875" s="481" t="s">
        <v>33</v>
      </c>
      <c r="N3875" s="1268"/>
      <c r="O3875" s="1270"/>
    </row>
    <row r="3876" spans="1:15" ht="42.75" customHeight="1" thickBot="1">
      <c r="A3876" s="1084"/>
      <c r="B3876" s="60" t="s">
        <v>79</v>
      </c>
      <c r="C3876" s="1272" t="s">
        <v>62</v>
      </c>
      <c r="D3876" s="1273"/>
      <c r="E3876" s="346">
        <f>'Class-9'!$L$7</f>
        <v>20</v>
      </c>
      <c r="F3876" s="346">
        <f>'Class-9'!$M$7</f>
        <v>20</v>
      </c>
      <c r="G3876" s="348">
        <f>SUM(E3876:F3876)</f>
        <v>40</v>
      </c>
      <c r="H3876" s="346">
        <f>'Class-9'!$O$7</f>
        <v>48</v>
      </c>
      <c r="I3876" s="346">
        <f>'Class-9'!$P$7</f>
        <v>12</v>
      </c>
      <c r="J3876" s="348">
        <f>SUM(H3876:I3876)</f>
        <v>60</v>
      </c>
      <c r="K3876" s="346">
        <f>'Class-9'!$R$7</f>
        <v>80</v>
      </c>
      <c r="L3876" s="346">
        <f>'Class-9'!$S$7</f>
        <v>20</v>
      </c>
      <c r="M3876" s="348">
        <f>SUM(K3876:L3876)</f>
        <v>100</v>
      </c>
      <c r="N3876" s="191">
        <f>SUM(G3876,J3876,M3876)</f>
        <v>200</v>
      </c>
      <c r="O3876" s="1271"/>
    </row>
    <row r="3877" spans="1:15" ht="42.75" customHeight="1">
      <c r="A3877" s="1084"/>
      <c r="B3877" s="60" t="s">
        <v>79</v>
      </c>
      <c r="C3877" s="1141" t="str">
        <f>'Class-9'!$L$3</f>
        <v>HINDI</v>
      </c>
      <c r="D3877" s="1142"/>
      <c r="E3877" s="493">
        <f>IF($J3865="TC",0,IF($J3865="Nso",0,VLOOKUP($A3862,'Class-9'!$B$9:$EX$108,11,0)))</f>
        <v>0</v>
      </c>
      <c r="F3877" s="493">
        <f>IF($J3865="TC",0,IF($J3865="Nso",0,VLOOKUP($A3862,'Class-9'!$B$9:$EX$108,12,0)))</f>
        <v>0</v>
      </c>
      <c r="G3877" s="494">
        <f>E3877+F3877</f>
        <v>0</v>
      </c>
      <c r="H3877" s="493">
        <f>IF($J3865="TC",0,IF($J3865="Nso",0,VLOOKUP($A3862,'Class-9'!$B$9:$EX$108,14,0)))</f>
        <v>0</v>
      </c>
      <c r="I3877" s="493">
        <f>IF($J3865="TC",0,IF($J3865="Nso",0,VLOOKUP($A3862,'Class-9'!$B$9:$EX$108,15,0)))</f>
        <v>0</v>
      </c>
      <c r="J3877" s="494">
        <f>H3877+I3877</f>
        <v>0</v>
      </c>
      <c r="K3877" s="493">
        <f>IF($J3865="TC",0,IF($J3865="Nso",0,VLOOKUP($A3862,'Class-9'!$B$9:$EX$108,17,0)))</f>
        <v>0</v>
      </c>
      <c r="L3877" s="493">
        <f>IF($J3865="Nso",0,VLOOKUP($A3862,'Class-9'!$B$9:$EX$108,18,0))</f>
        <v>0</v>
      </c>
      <c r="M3877" s="494">
        <f>K3877+L3877</f>
        <v>0</v>
      </c>
      <c r="N3877" s="493">
        <f>G3877+J3877+M3877</f>
        <v>0</v>
      </c>
      <c r="O3877" s="495" t="str">
        <f>IF($J3865="TC",0,IF($J3865="Nso",0,VLOOKUP($A3862,'Class-9'!$B$9:$EX$108,24,0)))</f>
        <v/>
      </c>
    </row>
    <row r="3878" spans="1:15" ht="42.75" customHeight="1">
      <c r="A3878" s="1084"/>
      <c r="B3878" s="60" t="s">
        <v>79</v>
      </c>
      <c r="C3878" s="1143" t="str">
        <f>'Class-9'!$Z$3</f>
        <v>ENGLISH</v>
      </c>
      <c r="D3878" s="1144"/>
      <c r="E3878" s="493">
        <f>IF($J3865="TC",0,IF($J3865="Nso",0,VLOOKUP($A3862,'Class-9'!$B$9:$EX$108,25,0)))</f>
        <v>0</v>
      </c>
      <c r="F3878" s="493">
        <f>IF($J3865="TC",0,IF($J3865="Nso",0,VLOOKUP($A3862,'Class-9'!$B$9:$EX$108,26,0)))</f>
        <v>0</v>
      </c>
      <c r="G3878" s="496">
        <f t="shared" ref="G3878:G3882" si="396">E3878+F3878</f>
        <v>0</v>
      </c>
      <c r="H3878" s="497">
        <f>IF($J3865="TC",0,IF($J3865="Nso",0,VLOOKUP($A3862,'Class-9'!$B$9:$EX$108,28,0)))</f>
        <v>0</v>
      </c>
      <c r="I3878" s="493">
        <f>IF($J3865="TC",0,IF($J3865="Nso",0,VLOOKUP($A3862,'Class-9'!$B$9:$EX$108,29,0)))</f>
        <v>0</v>
      </c>
      <c r="J3878" s="496">
        <f t="shared" ref="J3878:J3882" si="397">H3878+I3878</f>
        <v>0</v>
      </c>
      <c r="K3878" s="493">
        <f>IF($J3865="TC",0,IF($J3865="Nso",0,VLOOKUP($A3862,'Class-9'!$B$9:$EX$108,31,0)))</f>
        <v>0</v>
      </c>
      <c r="L3878" s="493">
        <f>IF($J3865="Nso",0,VLOOKUP($A3862,'Class-9'!$B$9:$EX$108,32,0))</f>
        <v>0</v>
      </c>
      <c r="M3878" s="496">
        <f t="shared" ref="M3878:M3882" si="398">K3878+L3878</f>
        <v>0</v>
      </c>
      <c r="N3878" s="493">
        <f t="shared" ref="N3878:N3882" si="399">G3878+J3878+M3878</f>
        <v>0</v>
      </c>
      <c r="O3878" s="495" t="str">
        <f>IF($J3865="TC",0,IF($J3865="Nso",0,VLOOKUP($A3862,'Class-9'!$B$9:$EX$108,38,0)))</f>
        <v/>
      </c>
    </row>
    <row r="3879" spans="1:15" ht="42.75" customHeight="1">
      <c r="A3879" s="1084"/>
      <c r="B3879" s="60" t="s">
        <v>79</v>
      </c>
      <c r="C3879" s="1143" t="str">
        <f>'Class-9'!$AN$3</f>
        <v>SANSKRIT</v>
      </c>
      <c r="D3879" s="1144"/>
      <c r="E3879" s="493">
        <f>IF($J3865="TC",0,IF($J3865="Nso",0,VLOOKUP($A3862,'Class-9'!$B$9:$EX$108,39,0)))</f>
        <v>0</v>
      </c>
      <c r="F3879" s="493">
        <f>IF($J3865="TC",0,IF($J3865="TC",0,IF($J3865="Nso",0,VLOOKUP($A3862,'Class-9'!$B$9:$EX$108,40,0))))</f>
        <v>0</v>
      </c>
      <c r="G3879" s="496">
        <f t="shared" si="396"/>
        <v>0</v>
      </c>
      <c r="H3879" s="497">
        <f>IF($J3865="TC",0,IF($J3865="Nso",0,VLOOKUP($A3862,'Class-9'!$B$9:$EX$108,42,0)))</f>
        <v>0</v>
      </c>
      <c r="I3879" s="493">
        <f>IF($J3865="TC",0,IF($J3865="Nso",0,VLOOKUP($A3862,'Class-9'!$B$9:$EX$108,43,0)))</f>
        <v>0</v>
      </c>
      <c r="J3879" s="496">
        <f t="shared" si="397"/>
        <v>0</v>
      </c>
      <c r="K3879" s="493">
        <f>IF($J3865="TC",0,IF($J3865="Nso",0,VLOOKUP($A3862,'Class-9'!$B$9:$EX$108,45,0)))</f>
        <v>0</v>
      </c>
      <c r="L3879" s="493">
        <f>IF($J3865="Nso",0,VLOOKUP($A3862,'Class-9'!$B$9:$EX$108,46,0))</f>
        <v>0</v>
      </c>
      <c r="M3879" s="496">
        <f t="shared" si="398"/>
        <v>0</v>
      </c>
      <c r="N3879" s="493">
        <f t="shared" si="399"/>
        <v>0</v>
      </c>
      <c r="O3879" s="495" t="str">
        <f>IF($J3865="TC",0,IF($J3865="Nso",0,VLOOKUP($A3862,'Class-9'!$B$9:$EX$108,52,0)))</f>
        <v/>
      </c>
    </row>
    <row r="3880" spans="1:15" ht="42.75" customHeight="1">
      <c r="A3880" s="1084"/>
      <c r="B3880" s="60" t="s">
        <v>79</v>
      </c>
      <c r="C3880" s="1143" t="str">
        <f>'Class-9'!$BB$3</f>
        <v>SCIENCE</v>
      </c>
      <c r="D3880" s="1144"/>
      <c r="E3880" s="493">
        <f>IF($J3865="TC",0,IF($J3865="Nso",0,VLOOKUP($A3862,'Class-9'!$B$9:$EX$108,53,0)))</f>
        <v>0</v>
      </c>
      <c r="F3880" s="493">
        <f>IF($J3865="TC",0,IF($J3865="Nso",0,VLOOKUP($A3862,'Class-9'!$B$9:$EX$108,54,0)))</f>
        <v>0</v>
      </c>
      <c r="G3880" s="496">
        <f t="shared" si="396"/>
        <v>0</v>
      </c>
      <c r="H3880" s="497">
        <f>IF($J3865="TC",0,IF($J3865="Nso",0,VLOOKUP($A3862,'Class-9'!$B$9:$EX$108,56,0)))</f>
        <v>0</v>
      </c>
      <c r="I3880" s="493">
        <f>IF($J3865="TC",0,IF($J3865="Nso",0,VLOOKUP($A3862,'Class-9'!$B$9:$EX$108,57,0)))</f>
        <v>0</v>
      </c>
      <c r="J3880" s="496">
        <f t="shared" si="397"/>
        <v>0</v>
      </c>
      <c r="K3880" s="493">
        <f>IF($J3865="TC",0,IF($J3865="Nso",0,VLOOKUP($A3862,'Class-9'!$B$9:$EX$108,59,0)))</f>
        <v>0</v>
      </c>
      <c r="L3880" s="493">
        <f>IF($J3865="Nso",0,VLOOKUP($A3862,'Class-9'!$B$9:$EX$108,60,0))</f>
        <v>0</v>
      </c>
      <c r="M3880" s="496">
        <f t="shared" si="398"/>
        <v>0</v>
      </c>
      <c r="N3880" s="493">
        <f t="shared" si="399"/>
        <v>0</v>
      </c>
      <c r="O3880" s="495" t="str">
        <f>IF($J3865="TC",0,IF($J3865="Nso",0,VLOOKUP($A3862,'Class-9'!$B$9:$EX$108,66,0)))</f>
        <v/>
      </c>
    </row>
    <row r="3881" spans="1:15" ht="42.75" customHeight="1">
      <c r="A3881" s="1084"/>
      <c r="B3881" s="60" t="s">
        <v>79</v>
      </c>
      <c r="C3881" s="1143" t="str">
        <f>'Class-9'!$BP$3</f>
        <v>MATHEMATICS</v>
      </c>
      <c r="D3881" s="1144"/>
      <c r="E3881" s="493">
        <f>IF($J3865="TC",0,IF($J3865="Nso",0,VLOOKUP($A3862,'Class-9'!$B$9:$EX$108,67,0)))</f>
        <v>0</v>
      </c>
      <c r="F3881" s="493">
        <f>IF($J3865="TC",0,IF($J3865="Nso",0,VLOOKUP($A3862,'Class-9'!$B$9:$EX$108,68,0)))</f>
        <v>0</v>
      </c>
      <c r="G3881" s="496">
        <f t="shared" si="396"/>
        <v>0</v>
      </c>
      <c r="H3881" s="497">
        <f>IF($J3865="TC",0,IF($J3865="Nso",0,VLOOKUP($A3862,'Class-9'!$B$9:$EX$108,70,0)))</f>
        <v>0</v>
      </c>
      <c r="I3881" s="493">
        <f>IF($J3865="TC",0,IF($J3865="Nso",0,VLOOKUP($A3862,'Class-9'!$B$9:$EX$108,71,0)))</f>
        <v>0</v>
      </c>
      <c r="J3881" s="496">
        <f t="shared" si="397"/>
        <v>0</v>
      </c>
      <c r="K3881" s="493">
        <f>IF($J3865="TC",0,IF($J3865="Nso",0,VLOOKUP($A3862,'Class-9'!$B$9:$EX$108,73,0)))</f>
        <v>0</v>
      </c>
      <c r="L3881" s="493">
        <f>IF($J3865="Nso",0,VLOOKUP($A3862,'Class-9'!$B$9:$EX$108,74,0))</f>
        <v>0</v>
      </c>
      <c r="M3881" s="496">
        <f t="shared" si="398"/>
        <v>0</v>
      </c>
      <c r="N3881" s="493">
        <f t="shared" si="399"/>
        <v>0</v>
      </c>
      <c r="O3881" s="495" t="str">
        <f>IF($J3865="TC",0,IF($J3865="Nso",0,VLOOKUP($A3862,'Class-9'!$B$9:$EX$108,80,0)))</f>
        <v/>
      </c>
    </row>
    <row r="3882" spans="1:15" ht="42.75" customHeight="1" thickBot="1">
      <c r="A3882" s="1084"/>
      <c r="B3882" s="60" t="s">
        <v>79</v>
      </c>
      <c r="C3882" s="1117" t="str">
        <f>'Class-9'!$CD$3</f>
        <v>SOCIAL SCIENCE</v>
      </c>
      <c r="D3882" s="1118"/>
      <c r="E3882" s="493">
        <f>IF($J3865="TC",0,IF($J3865="Nso",0,VLOOKUP($A3862,'Class-9'!$B$9:$EX$108,81,0)))</f>
        <v>0</v>
      </c>
      <c r="F3882" s="493">
        <f>IF($J3865="TC",0,IF($J3865="Nso",0,VLOOKUP($A3862,'Class-9'!$B$9:$EX$108,82,0)))</f>
        <v>0</v>
      </c>
      <c r="G3882" s="498">
        <f t="shared" si="396"/>
        <v>0</v>
      </c>
      <c r="H3882" s="499">
        <f>IF($J3865="TC",0,IF($J3865="Nso",0,VLOOKUP($A3862,'Class-9'!$B$9:$EX$108,84,0)))</f>
        <v>0</v>
      </c>
      <c r="I3882" s="493">
        <f>IF($J3865="TC",0,IF($J3865="Nso",0,VLOOKUP($A3862,'Class-9'!$B$9:$EX$108,85,0)))</f>
        <v>0</v>
      </c>
      <c r="J3882" s="498">
        <f t="shared" si="397"/>
        <v>0</v>
      </c>
      <c r="K3882" s="493">
        <f>IF($J3865="TC",0,IF($J3865="Nso",0,VLOOKUP($A3862,'Class-9'!$B$9:$EX$108,87,0)))</f>
        <v>0</v>
      </c>
      <c r="L3882" s="493">
        <f>IF($J3865="Nso",0,VLOOKUP($A3862,'Class-9'!$B$9:$EX$108,88,0))</f>
        <v>0</v>
      </c>
      <c r="M3882" s="498">
        <f t="shared" si="398"/>
        <v>0</v>
      </c>
      <c r="N3882" s="493">
        <f t="shared" si="399"/>
        <v>0</v>
      </c>
      <c r="O3882" s="495" t="str">
        <f>IF($J3865="TC",0,IF($J3865="Nso",0,VLOOKUP($A3862,'Class-9'!$B$9:$EX$108,94,0)))</f>
        <v/>
      </c>
    </row>
    <row r="3883" spans="1:15" ht="36" customHeight="1">
      <c r="A3883" s="1084"/>
      <c r="B3883" s="60" t="s">
        <v>79</v>
      </c>
      <c r="C3883" s="1119" t="s">
        <v>92</v>
      </c>
      <c r="D3883" s="1120"/>
      <c r="E3883" s="1121"/>
      <c r="F3883" s="1125" t="s">
        <v>93</v>
      </c>
      <c r="G3883" s="1126"/>
      <c r="H3883" s="1127" t="s">
        <v>94</v>
      </c>
      <c r="I3883" s="1128"/>
      <c r="J3883" s="1129" t="s">
        <v>47</v>
      </c>
      <c r="K3883" s="1130"/>
      <c r="L3883" s="350" t="s">
        <v>114</v>
      </c>
      <c r="M3883" s="1131" t="s">
        <v>45</v>
      </c>
      <c r="N3883" s="1132"/>
      <c r="O3883" s="61" t="s">
        <v>49</v>
      </c>
    </row>
    <row r="3884" spans="1:15" ht="36" customHeight="1" thickBot="1">
      <c r="A3884" s="1084"/>
      <c r="B3884" s="60" t="s">
        <v>79</v>
      </c>
      <c r="C3884" s="1122"/>
      <c r="D3884" s="1123"/>
      <c r="E3884" s="1124"/>
      <c r="F3884" s="1133">
        <f>IF($J3865="TC",0,IF($J3865="Nso",0,VLOOKUP($A3862,'Class-9'!$B$9:$EX$108,146,0)))</f>
        <v>0</v>
      </c>
      <c r="G3884" s="1134"/>
      <c r="H3884" s="1133">
        <f>IF($J3865="TC",0,IF($J3865="Nso",0,VLOOKUP($A3862,'Class-9'!$B$9:$EX$108,147,0)))</f>
        <v>0</v>
      </c>
      <c r="I3884" s="1134"/>
      <c r="J3884" s="1135">
        <f>IF($J3865="TC",0,IF($J3865="Nso",0,VLOOKUP($A3862,'Class-9'!$B$9:$EX$108,148,0)))</f>
        <v>0</v>
      </c>
      <c r="K3884" s="1136"/>
      <c r="L3884" s="349" t="str">
        <f>IF($J3865="TC",0,IF($J3865="Nso",0,VLOOKUP($A3862,'Class-9'!$B$9:$EX$108,149,0)))</f>
        <v/>
      </c>
      <c r="M3884" s="1137" t="str">
        <f>IF($J3865="TC","TC",IF($J3865="Nso","NSO",VLOOKUP($A3862,'Class-9'!$B$9:$EX$108,150,0)))</f>
        <v/>
      </c>
      <c r="N3884" s="1138"/>
      <c r="O3884" s="123" t="str">
        <f>IF($J3865="Nso",0,VLOOKUP($A3862,'Class-9'!$B$9:$EX$108,152,0))</f>
        <v/>
      </c>
    </row>
    <row r="3885" spans="1:15" ht="36" customHeight="1">
      <c r="A3885" s="1084"/>
      <c r="B3885" s="60" t="s">
        <v>79</v>
      </c>
      <c r="C3885" s="1186" t="s">
        <v>65</v>
      </c>
      <c r="D3885" s="1187"/>
      <c r="E3885" s="1187"/>
      <c r="F3885" s="1187"/>
      <c r="G3885" s="1187"/>
      <c r="H3885" s="1188"/>
      <c r="I3885" s="1189" t="s">
        <v>66</v>
      </c>
      <c r="J3885" s="1190"/>
      <c r="K3885" s="1190"/>
      <c r="L3885" s="124">
        <f>VLOOKUP($A3862,'Class-9'!$B$9:$EX$108,143,0)</f>
        <v>0</v>
      </c>
      <c r="M3885" s="1191" t="s">
        <v>126</v>
      </c>
      <c r="N3885" s="1192"/>
      <c r="O3885" s="1193"/>
    </row>
    <row r="3886" spans="1:15" ht="36" customHeight="1" thickBot="1">
      <c r="A3886" s="1084"/>
      <c r="B3886" s="60" t="s">
        <v>79</v>
      </c>
      <c r="C3886" s="1194" t="s">
        <v>60</v>
      </c>
      <c r="D3886" s="1195"/>
      <c r="E3886" s="1195"/>
      <c r="F3886" s="1196" t="s">
        <v>197</v>
      </c>
      <c r="G3886" s="1196"/>
      <c r="H3886" s="351" t="s">
        <v>53</v>
      </c>
      <c r="I3886" s="1197" t="s">
        <v>67</v>
      </c>
      <c r="J3886" s="1198"/>
      <c r="K3886" s="1198"/>
      <c r="L3886" s="174">
        <f>VLOOKUP($A3862,'Class-9'!$B$9:$EX$108,144,0)</f>
        <v>0</v>
      </c>
      <c r="M3886" s="1199" t="str">
        <f>IF($J3865="TC",0,IF($J3865="Nso",0,VLOOKUP($A3862,'Class-9'!$B$9:$EX$108,145,0)))</f>
        <v/>
      </c>
      <c r="N3886" s="1200"/>
      <c r="O3886" s="1201"/>
    </row>
    <row r="3887" spans="1:15" ht="36" customHeight="1">
      <c r="A3887" s="1084"/>
      <c r="B3887" s="60" t="s">
        <v>79</v>
      </c>
      <c r="C3887" s="1194"/>
      <c r="D3887" s="1195"/>
      <c r="E3887" s="1195"/>
      <c r="F3887" s="1196"/>
      <c r="G3887" s="1196"/>
      <c r="H3887" s="490" t="s">
        <v>203</v>
      </c>
      <c r="I3887" s="1202" t="s">
        <v>68</v>
      </c>
      <c r="J3887" s="1203"/>
      <c r="K3887" s="1203"/>
      <c r="L3887" s="1204">
        <f>IF($J3865="TC","Transferred",IF($J3865="Nso","NameSeparated",VLOOKUP($A3862,'Class-9'!$B$9:$EX$108,153,0)))</f>
        <v>0</v>
      </c>
      <c r="M3887" s="1204"/>
      <c r="N3887" s="1204"/>
      <c r="O3887" s="1205"/>
    </row>
    <row r="3888" spans="1:15" s="489" customFormat="1" ht="28.5" customHeight="1">
      <c r="A3888" s="1084"/>
      <c r="B3888" s="488" t="s">
        <v>79</v>
      </c>
      <c r="C3888" s="1242" t="str">
        <f>'Class-9'!$CR$3</f>
        <v>Foundation Of Information Tech.</v>
      </c>
      <c r="D3888" s="1243"/>
      <c r="E3888" s="1244"/>
      <c r="F3888" s="1245" t="str">
        <f>IF($J3865="TC",0,IF($J3865="Nso",0,VLOOKUP($A3862,'Class-9'!$B$9:$GA$108,170,0)))</f>
        <v>0/200</v>
      </c>
      <c r="G3888" s="1245"/>
      <c r="H3888" s="491">
        <f>IF($J3865="TC",0,IF($J3865="Nso",0,VLOOKUP($A3862,'Class-9'!$B$9:$GA$108,106,0)))</f>
        <v>0</v>
      </c>
      <c r="I3888" s="1170" t="s">
        <v>81</v>
      </c>
      <c r="J3888" s="1171"/>
      <c r="K3888" s="1171"/>
      <c r="L3888" s="1172">
        <f>'Class-9'!$T$2</f>
        <v>44676</v>
      </c>
      <c r="M3888" s="1173"/>
      <c r="N3888" s="1173"/>
      <c r="O3888" s="1174"/>
    </row>
    <row r="3889" spans="1:15" s="489" customFormat="1" ht="28.5" customHeight="1">
      <c r="A3889" s="1084"/>
      <c r="B3889" s="488" t="s">
        <v>79</v>
      </c>
      <c r="C3889" s="1175" t="str">
        <f>'Class-9'!$DD$3</f>
        <v>Health &amp; Phy. Edu.</v>
      </c>
      <c r="D3889" s="1169"/>
      <c r="E3889" s="1169"/>
      <c r="F3889" s="1263" t="str">
        <f>IF($J3865="TC",0,IF($J3865="Nso",0,VLOOKUP($A3862,'Class-9'!$B$9:$GA$108,174,0)))</f>
        <v>0/200</v>
      </c>
      <c r="G3889" s="1264"/>
      <c r="H3889" s="491">
        <f>IF($J3865="TC",0,IF($J3865="Nso",0,VLOOKUP($A3862,'Class-9'!$B$9:$GA$108,118,0)))</f>
        <v>0</v>
      </c>
      <c r="I3889" s="1178"/>
      <c r="J3889" s="1179"/>
      <c r="K3889" s="1179"/>
      <c r="L3889" s="1179"/>
      <c r="M3889" s="1179"/>
      <c r="N3889" s="1179"/>
      <c r="O3889" s="1180"/>
    </row>
    <row r="3890" spans="1:15" s="489" customFormat="1" ht="28.5" customHeight="1">
      <c r="A3890" s="1084"/>
      <c r="B3890" s="488" t="s">
        <v>79</v>
      </c>
      <c r="C3890" s="1184" t="str">
        <f>'Class-9'!$DP$3</f>
        <v>S.U.P.W.</v>
      </c>
      <c r="D3890" s="1185"/>
      <c r="E3890" s="1185"/>
      <c r="F3890" s="1263" t="str">
        <f>IF($J3865="TC",0,IF($J3865="Nso",0,VLOOKUP($A3862,'Class-9'!$B$9:$GA$108,178,0)))</f>
        <v>0/100</v>
      </c>
      <c r="G3890" s="1264"/>
      <c r="H3890" s="491">
        <f>IF($J3865="TC",0,IF($J3865="Nso",0,VLOOKUP($A3862,'Class-9'!$B$9:$GA$108,124,0)))</f>
        <v>0</v>
      </c>
      <c r="I3890" s="1181"/>
      <c r="J3890" s="1182"/>
      <c r="K3890" s="1182"/>
      <c r="L3890" s="1182"/>
      <c r="M3890" s="1182"/>
      <c r="N3890" s="1182"/>
      <c r="O3890" s="1183"/>
    </row>
    <row r="3891" spans="1:15" s="489" customFormat="1" ht="28.5" customHeight="1">
      <c r="A3891" s="1084"/>
      <c r="B3891" s="488"/>
      <c r="C3891" s="1184" t="str">
        <f>'Class-9'!$DV$3</f>
        <v>ART EDUCATION</v>
      </c>
      <c r="D3891" s="1185"/>
      <c r="E3891" s="1185"/>
      <c r="F3891" s="1263" t="str">
        <f>IF($J3864="TC",0,IF($J3864="Nso",0,VLOOKUP($A3862,'Class-9'!$B$9:$GA$108,182,0)))</f>
        <v>0/100</v>
      </c>
      <c r="G3891" s="1264"/>
      <c r="H3891" s="491">
        <f>IF($J3864="TC",0,IF($J3864="Nso",0,VLOOKUP($A3862,'Class-9'!$B$9:$GA$108,130,0)))</f>
        <v>0</v>
      </c>
      <c r="I3891" s="1237" t="s">
        <v>95</v>
      </c>
      <c r="J3891" s="1221"/>
      <c r="K3891" s="1221"/>
      <c r="L3891" s="1221"/>
      <c r="M3891" s="1221"/>
      <c r="N3891" s="1221"/>
      <c r="O3891" s="1222"/>
    </row>
    <row r="3892" spans="1:15" s="489" customFormat="1" ht="28.5" customHeight="1" thickBot="1">
      <c r="A3892" s="1084"/>
      <c r="B3892" s="488" t="s">
        <v>79</v>
      </c>
      <c r="C3892" s="1238" t="str">
        <f>'Class-9'!$EB$3</f>
        <v>H &amp; C RAJ</v>
      </c>
      <c r="D3892" s="1239"/>
      <c r="E3892" s="1239"/>
      <c r="F3892" s="1251" t="str">
        <f>IF($J3865="TC",0,IF($J3865="Nso",0,VLOOKUP($A3862,'Class-9'!$B$9:$GZ$108,186,0)))</f>
        <v>0/200</v>
      </c>
      <c r="G3892" s="1252"/>
      <c r="H3892" s="492">
        <f>IF($J3865="TC",0,IF($J3865="Nso",0,VLOOKUP($A3862,'Class-9'!$B$9:$GAZ$108,142,0)))</f>
        <v>0</v>
      </c>
      <c r="I3892" s="1237" t="s">
        <v>74</v>
      </c>
      <c r="J3892" s="1221"/>
      <c r="K3892" s="1221"/>
      <c r="L3892" s="1221"/>
      <c r="M3892" s="1221"/>
      <c r="N3892" s="1221"/>
      <c r="O3892" s="1222"/>
    </row>
    <row r="3893" spans="1:15" ht="28.5" customHeight="1">
      <c r="A3893" s="1084"/>
      <c r="B3893" s="49" t="s">
        <v>79</v>
      </c>
      <c r="C3893" s="1209" t="s">
        <v>205</v>
      </c>
      <c r="D3893" s="1210"/>
      <c r="E3893" s="1211"/>
      <c r="F3893" s="1253" t="s">
        <v>206</v>
      </c>
      <c r="G3893" s="1254"/>
      <c r="H3893" s="500" t="s">
        <v>34</v>
      </c>
      <c r="I3893" s="1220" t="s">
        <v>75</v>
      </c>
      <c r="J3893" s="1221"/>
      <c r="K3893" s="1221"/>
      <c r="L3893" s="1221"/>
      <c r="M3893" s="1221"/>
      <c r="N3893" s="1221"/>
      <c r="O3893" s="1222"/>
    </row>
    <row r="3894" spans="1:15" ht="28.5" customHeight="1">
      <c r="A3894" s="1084"/>
      <c r="B3894" s="49" t="s">
        <v>79</v>
      </c>
      <c r="C3894" s="1212"/>
      <c r="D3894" s="1213"/>
      <c r="E3894" s="1214"/>
      <c r="F3894" s="1246" t="s">
        <v>207</v>
      </c>
      <c r="G3894" s="1247"/>
      <c r="H3894" s="501" t="s">
        <v>204</v>
      </c>
      <c r="I3894" s="1225" t="s">
        <v>76</v>
      </c>
      <c r="J3894" s="1226"/>
      <c r="K3894" s="1226"/>
      <c r="L3894" s="1226"/>
      <c r="M3894" s="1226"/>
      <c r="N3894" s="1226"/>
      <c r="O3894" s="1227"/>
    </row>
    <row r="3895" spans="1:15" ht="28.5" customHeight="1">
      <c r="A3895" s="1084"/>
      <c r="B3895" s="49" t="s">
        <v>79</v>
      </c>
      <c r="C3895" s="1212"/>
      <c r="D3895" s="1213"/>
      <c r="E3895" s="1214"/>
      <c r="F3895" s="1246" t="s">
        <v>211</v>
      </c>
      <c r="G3895" s="1247"/>
      <c r="H3895" s="501" t="s">
        <v>69</v>
      </c>
      <c r="I3895" s="1228"/>
      <c r="J3895" s="1229"/>
      <c r="K3895" s="1229"/>
      <c r="L3895" s="1229"/>
      <c r="M3895" s="1229"/>
      <c r="N3895" s="1229"/>
      <c r="O3895" s="1230"/>
    </row>
    <row r="3896" spans="1:15" ht="28.5" customHeight="1">
      <c r="A3896" s="1084"/>
      <c r="B3896" s="49" t="s">
        <v>79</v>
      </c>
      <c r="C3896" s="1212"/>
      <c r="D3896" s="1213"/>
      <c r="E3896" s="1214"/>
      <c r="F3896" s="1246" t="s">
        <v>212</v>
      </c>
      <c r="G3896" s="1247"/>
      <c r="H3896" s="501" t="s">
        <v>70</v>
      </c>
      <c r="I3896" s="1228"/>
      <c r="J3896" s="1229"/>
      <c r="K3896" s="1229"/>
      <c r="L3896" s="1229"/>
      <c r="M3896" s="1229"/>
      <c r="N3896" s="1229"/>
      <c r="O3896" s="1230"/>
    </row>
    <row r="3897" spans="1:15" ht="28.5" customHeight="1">
      <c r="A3897" s="1084"/>
      <c r="B3897" s="49" t="s">
        <v>79</v>
      </c>
      <c r="C3897" s="1212"/>
      <c r="D3897" s="1213"/>
      <c r="E3897" s="1214"/>
      <c r="F3897" s="1246" t="s">
        <v>125</v>
      </c>
      <c r="G3897" s="1247"/>
      <c r="H3897" s="501" t="s">
        <v>72</v>
      </c>
      <c r="I3897" s="1231" t="s">
        <v>96</v>
      </c>
      <c r="J3897" s="1232"/>
      <c r="K3897" s="1232"/>
      <c r="L3897" s="1232"/>
      <c r="M3897" s="1232"/>
      <c r="N3897" s="1232"/>
      <c r="O3897" s="1233"/>
    </row>
    <row r="3898" spans="1:15" ht="28.5" customHeight="1" thickBot="1">
      <c r="A3898" s="1084"/>
      <c r="B3898" s="62" t="s">
        <v>79</v>
      </c>
      <c r="C3898" s="1215"/>
      <c r="D3898" s="1216"/>
      <c r="E3898" s="1217"/>
      <c r="F3898" s="1248" t="s">
        <v>208</v>
      </c>
      <c r="G3898" s="1249"/>
      <c r="H3898" s="502" t="s">
        <v>71</v>
      </c>
      <c r="I3898" s="1234"/>
      <c r="J3898" s="1235"/>
      <c r="K3898" s="1235"/>
      <c r="L3898" s="1235"/>
      <c r="M3898" s="1235"/>
      <c r="N3898" s="1235"/>
      <c r="O3898" s="1236"/>
    </row>
    <row r="3899" spans="1:15" ht="117.75" customHeight="1" thickTop="1">
      <c r="A3899" s="1250"/>
      <c r="B3899" s="1250"/>
      <c r="C3899" s="1250"/>
      <c r="D3899" s="1250"/>
      <c r="E3899" s="1250"/>
      <c r="F3899" s="1250"/>
      <c r="G3899" s="1250"/>
      <c r="H3899" s="1250"/>
      <c r="I3899" s="1250"/>
      <c r="J3899" s="1250"/>
      <c r="K3899" s="1250"/>
      <c r="L3899" s="1250"/>
      <c r="M3899" s="1250"/>
      <c r="N3899" s="1250"/>
      <c r="O3899" s="1250"/>
    </row>
    <row r="3900" spans="1:15">
      <c r="B3900" s="505"/>
      <c r="C3900" s="506"/>
      <c r="D3900" s="506"/>
      <c r="E3900" s="506"/>
      <c r="F3900" s="506"/>
      <c r="G3900" s="506"/>
      <c r="H3900" s="506"/>
      <c r="I3900" s="506"/>
      <c r="J3900" s="506"/>
      <c r="K3900" s="506"/>
      <c r="L3900" s="506"/>
      <c r="M3900" s="506"/>
      <c r="N3900" s="506"/>
      <c r="O3900" s="506"/>
    </row>
    <row r="3901" spans="1:15" hidden="1"/>
    <row r="3902" spans="1:15" hidden="1"/>
    <row r="3903" spans="1:15" hidden="1"/>
    <row r="3904" spans="1:15"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sheetData>
  <sheetProtection password="C875" sheet="1" objects="1" scenarios="1" formatCells="0" formatColumns="0" formatRows="0" insertColumns="0" insertRows="0" deleteColumns="0" deleteRows="0" selectLockedCells="1"/>
  <mergeCells count="8700">
    <mergeCell ref="A3899:O3899"/>
    <mergeCell ref="C3891:E3891"/>
    <mergeCell ref="F3891:G3891"/>
    <mergeCell ref="I3891:K3891"/>
    <mergeCell ref="L3891:O3891"/>
    <mergeCell ref="C3892:E3892"/>
    <mergeCell ref="F3892:G3892"/>
    <mergeCell ref="I3892:K3892"/>
    <mergeCell ref="L3892:O3892"/>
    <mergeCell ref="C3893:E3898"/>
    <mergeCell ref="F3893:G3893"/>
    <mergeCell ref="I3893:K3893"/>
    <mergeCell ref="L3893:O3893"/>
    <mergeCell ref="F3894:G3894"/>
    <mergeCell ref="I3894:O3896"/>
    <mergeCell ref="F3895:G3895"/>
    <mergeCell ref="F3896:G3896"/>
    <mergeCell ref="F3897:G3897"/>
    <mergeCell ref="I3897:O3898"/>
    <mergeCell ref="F3898:G3898"/>
    <mergeCell ref="C3885:H3885"/>
    <mergeCell ref="I3885:K3885"/>
    <mergeCell ref="M3885:O3885"/>
    <mergeCell ref="C3886:E3887"/>
    <mergeCell ref="F3886:G3887"/>
    <mergeCell ref="I3886:K3886"/>
    <mergeCell ref="M3886:O3886"/>
    <mergeCell ref="I3887:K3887"/>
    <mergeCell ref="L3887:O3887"/>
    <mergeCell ref="C3888:E3888"/>
    <mergeCell ref="F3888:G3888"/>
    <mergeCell ref="I3888:K3888"/>
    <mergeCell ref="L3888:O3888"/>
    <mergeCell ref="C3889:E3889"/>
    <mergeCell ref="F3889:G3889"/>
    <mergeCell ref="I3889:O3890"/>
    <mergeCell ref="C3890:E3890"/>
    <mergeCell ref="F3890:G3890"/>
    <mergeCell ref="N3874:N3875"/>
    <mergeCell ref="O3874:O3876"/>
    <mergeCell ref="C3876:D3876"/>
    <mergeCell ref="C3877:D3877"/>
    <mergeCell ref="C3878:D3878"/>
    <mergeCell ref="C3879:D3879"/>
    <mergeCell ref="C3880:D3880"/>
    <mergeCell ref="C3881:D3881"/>
    <mergeCell ref="C3882:D3882"/>
    <mergeCell ref="C3883:E3884"/>
    <mergeCell ref="F3883:G3883"/>
    <mergeCell ref="H3883:I3883"/>
    <mergeCell ref="J3883:K3883"/>
    <mergeCell ref="M3883:N3883"/>
    <mergeCell ref="F3884:G3884"/>
    <mergeCell ref="H3884:I3884"/>
    <mergeCell ref="J3884:K3884"/>
    <mergeCell ref="M3884:N3884"/>
    <mergeCell ref="A3860:O3860"/>
    <mergeCell ref="B3862:O3862"/>
    <mergeCell ref="A3863:A3898"/>
    <mergeCell ref="B3863:C3864"/>
    <mergeCell ref="D3863:O3863"/>
    <mergeCell ref="D3864:O3864"/>
    <mergeCell ref="C3865:G3867"/>
    <mergeCell ref="H3865:I3867"/>
    <mergeCell ref="J3865:K3867"/>
    <mergeCell ref="L3865:M3865"/>
    <mergeCell ref="N3865:O3865"/>
    <mergeCell ref="L3866:O3866"/>
    <mergeCell ref="L3867:M3867"/>
    <mergeCell ref="N3867:O3867"/>
    <mergeCell ref="C3868:F3868"/>
    <mergeCell ref="H3868:O3868"/>
    <mergeCell ref="C3869:F3869"/>
    <mergeCell ref="H3869:O3869"/>
    <mergeCell ref="C3870:F3870"/>
    <mergeCell ref="H3870:O3870"/>
    <mergeCell ref="C3871:F3871"/>
    <mergeCell ref="H3871:O3871"/>
    <mergeCell ref="C3872:F3872"/>
    <mergeCell ref="H3872:O3872"/>
    <mergeCell ref="C3873:F3873"/>
    <mergeCell ref="H3873:O3873"/>
    <mergeCell ref="C3874:D3875"/>
    <mergeCell ref="E3874:E3875"/>
    <mergeCell ref="F3874:F3875"/>
    <mergeCell ref="G3874:G3875"/>
    <mergeCell ref="H3874:J3874"/>
    <mergeCell ref="K3874:M3874"/>
    <mergeCell ref="C3852:E3852"/>
    <mergeCell ref="F3852:G3852"/>
    <mergeCell ref="I3852:K3852"/>
    <mergeCell ref="L3852:O3852"/>
    <mergeCell ref="C3853:E3853"/>
    <mergeCell ref="F3853:G3853"/>
    <mergeCell ref="I3853:K3853"/>
    <mergeCell ref="L3853:O3853"/>
    <mergeCell ref="C3854:E3859"/>
    <mergeCell ref="F3854:G3854"/>
    <mergeCell ref="I3854:K3854"/>
    <mergeCell ref="L3854:O3854"/>
    <mergeCell ref="F3855:G3855"/>
    <mergeCell ref="I3855:O3857"/>
    <mergeCell ref="F3856:G3856"/>
    <mergeCell ref="F3857:G3857"/>
    <mergeCell ref="F3858:G3858"/>
    <mergeCell ref="I3858:O3859"/>
    <mergeCell ref="F3859:G3859"/>
    <mergeCell ref="C3846:H3846"/>
    <mergeCell ref="I3846:K3846"/>
    <mergeCell ref="M3846:O3846"/>
    <mergeCell ref="C3847:E3848"/>
    <mergeCell ref="F3847:G3848"/>
    <mergeCell ref="I3847:K3847"/>
    <mergeCell ref="M3847:O3847"/>
    <mergeCell ref="I3848:K3848"/>
    <mergeCell ref="L3848:O3848"/>
    <mergeCell ref="C3849:E3849"/>
    <mergeCell ref="F3849:G3849"/>
    <mergeCell ref="I3849:K3849"/>
    <mergeCell ref="L3849:O3849"/>
    <mergeCell ref="C3850:E3850"/>
    <mergeCell ref="F3850:G3850"/>
    <mergeCell ref="I3850:O3851"/>
    <mergeCell ref="C3851:E3851"/>
    <mergeCell ref="F3851:G3851"/>
    <mergeCell ref="N3835:N3836"/>
    <mergeCell ref="O3835:O3837"/>
    <mergeCell ref="C3837:D3837"/>
    <mergeCell ref="C3838:D3838"/>
    <mergeCell ref="C3839:D3839"/>
    <mergeCell ref="C3840:D3840"/>
    <mergeCell ref="C3841:D3841"/>
    <mergeCell ref="C3842:D3842"/>
    <mergeCell ref="C3843:D3843"/>
    <mergeCell ref="C3844:E3845"/>
    <mergeCell ref="F3844:G3844"/>
    <mergeCell ref="H3844:I3844"/>
    <mergeCell ref="J3844:K3844"/>
    <mergeCell ref="M3844:N3844"/>
    <mergeCell ref="F3845:G3845"/>
    <mergeCell ref="H3845:I3845"/>
    <mergeCell ref="J3845:K3845"/>
    <mergeCell ref="M3845:N3845"/>
    <mergeCell ref="A3821:O3821"/>
    <mergeCell ref="B3823:O3823"/>
    <mergeCell ref="A3824:A3859"/>
    <mergeCell ref="B3824:C3825"/>
    <mergeCell ref="D3824:O3824"/>
    <mergeCell ref="D3825:O3825"/>
    <mergeCell ref="C3826:G3828"/>
    <mergeCell ref="H3826:I3828"/>
    <mergeCell ref="J3826:K3828"/>
    <mergeCell ref="L3826:M3826"/>
    <mergeCell ref="N3826:O3826"/>
    <mergeCell ref="L3827:O3827"/>
    <mergeCell ref="L3828:M3828"/>
    <mergeCell ref="N3828:O3828"/>
    <mergeCell ref="C3829:F3829"/>
    <mergeCell ref="H3829:O3829"/>
    <mergeCell ref="C3830:F3830"/>
    <mergeCell ref="H3830:O3830"/>
    <mergeCell ref="C3831:F3831"/>
    <mergeCell ref="H3831:O3831"/>
    <mergeCell ref="C3832:F3832"/>
    <mergeCell ref="H3832:O3832"/>
    <mergeCell ref="C3833:F3833"/>
    <mergeCell ref="H3833:O3833"/>
    <mergeCell ref="C3834:F3834"/>
    <mergeCell ref="H3834:O3834"/>
    <mergeCell ref="C3835:D3836"/>
    <mergeCell ref="E3835:E3836"/>
    <mergeCell ref="F3835:F3836"/>
    <mergeCell ref="G3835:G3836"/>
    <mergeCell ref="H3835:J3835"/>
    <mergeCell ref="K3835:M3835"/>
    <mergeCell ref="C3813:E3813"/>
    <mergeCell ref="F3813:G3813"/>
    <mergeCell ref="I3813:K3813"/>
    <mergeCell ref="L3813:O3813"/>
    <mergeCell ref="C3814:E3814"/>
    <mergeCell ref="F3814:G3814"/>
    <mergeCell ref="I3814:K3814"/>
    <mergeCell ref="L3814:O3814"/>
    <mergeCell ref="C3815:E3820"/>
    <mergeCell ref="F3815:G3815"/>
    <mergeCell ref="I3815:K3815"/>
    <mergeCell ref="L3815:O3815"/>
    <mergeCell ref="F3816:G3816"/>
    <mergeCell ref="I3816:O3818"/>
    <mergeCell ref="F3817:G3817"/>
    <mergeCell ref="F3818:G3818"/>
    <mergeCell ref="F3819:G3819"/>
    <mergeCell ref="I3819:O3820"/>
    <mergeCell ref="F3820:G3820"/>
    <mergeCell ref="C3807:H3807"/>
    <mergeCell ref="I3807:K3807"/>
    <mergeCell ref="M3807:O3807"/>
    <mergeCell ref="C3808:E3809"/>
    <mergeCell ref="F3808:G3809"/>
    <mergeCell ref="I3808:K3808"/>
    <mergeCell ref="M3808:O3808"/>
    <mergeCell ref="I3809:K3809"/>
    <mergeCell ref="L3809:O3809"/>
    <mergeCell ref="C3810:E3810"/>
    <mergeCell ref="F3810:G3810"/>
    <mergeCell ref="I3810:K3810"/>
    <mergeCell ref="L3810:O3810"/>
    <mergeCell ref="C3811:E3811"/>
    <mergeCell ref="F3811:G3811"/>
    <mergeCell ref="I3811:O3812"/>
    <mergeCell ref="C3812:E3812"/>
    <mergeCell ref="F3812:G3812"/>
    <mergeCell ref="N3796:N3797"/>
    <mergeCell ref="O3796:O3798"/>
    <mergeCell ref="C3798:D3798"/>
    <mergeCell ref="C3799:D3799"/>
    <mergeCell ref="C3800:D3800"/>
    <mergeCell ref="C3801:D3801"/>
    <mergeCell ref="C3802:D3802"/>
    <mergeCell ref="C3803:D3803"/>
    <mergeCell ref="C3804:D3804"/>
    <mergeCell ref="C3805:E3806"/>
    <mergeCell ref="F3805:G3805"/>
    <mergeCell ref="H3805:I3805"/>
    <mergeCell ref="J3805:K3805"/>
    <mergeCell ref="M3805:N3805"/>
    <mergeCell ref="F3806:G3806"/>
    <mergeCell ref="H3806:I3806"/>
    <mergeCell ref="J3806:K3806"/>
    <mergeCell ref="M3806:N3806"/>
    <mergeCell ref="A3782:O3782"/>
    <mergeCell ref="B3784:O3784"/>
    <mergeCell ref="A3785:A3820"/>
    <mergeCell ref="B3785:C3786"/>
    <mergeCell ref="D3785:O3785"/>
    <mergeCell ref="D3786:O3786"/>
    <mergeCell ref="C3787:G3789"/>
    <mergeCell ref="H3787:I3789"/>
    <mergeCell ref="J3787:K3789"/>
    <mergeCell ref="L3787:M3787"/>
    <mergeCell ref="N3787:O3787"/>
    <mergeCell ref="L3788:O3788"/>
    <mergeCell ref="L3789:M3789"/>
    <mergeCell ref="N3789:O3789"/>
    <mergeCell ref="C3790:F3790"/>
    <mergeCell ref="H3790:O3790"/>
    <mergeCell ref="C3791:F3791"/>
    <mergeCell ref="H3791:O3791"/>
    <mergeCell ref="C3792:F3792"/>
    <mergeCell ref="H3792:O3792"/>
    <mergeCell ref="C3793:F3793"/>
    <mergeCell ref="H3793:O3793"/>
    <mergeCell ref="C3794:F3794"/>
    <mergeCell ref="H3794:O3794"/>
    <mergeCell ref="C3795:F3795"/>
    <mergeCell ref="H3795:O3795"/>
    <mergeCell ref="C3796:D3797"/>
    <mergeCell ref="E3796:E3797"/>
    <mergeCell ref="F3796:F3797"/>
    <mergeCell ref="G3796:G3797"/>
    <mergeCell ref="H3796:J3796"/>
    <mergeCell ref="K3796:M3796"/>
    <mergeCell ref="C3774:E3774"/>
    <mergeCell ref="F3774:G3774"/>
    <mergeCell ref="I3774:K3774"/>
    <mergeCell ref="L3774:O3774"/>
    <mergeCell ref="C3775:E3775"/>
    <mergeCell ref="F3775:G3775"/>
    <mergeCell ref="I3775:K3775"/>
    <mergeCell ref="L3775:O3775"/>
    <mergeCell ref="C3776:E3781"/>
    <mergeCell ref="F3776:G3776"/>
    <mergeCell ref="I3776:K3776"/>
    <mergeCell ref="L3776:O3776"/>
    <mergeCell ref="F3777:G3777"/>
    <mergeCell ref="I3777:O3779"/>
    <mergeCell ref="F3778:G3778"/>
    <mergeCell ref="F3779:G3779"/>
    <mergeCell ref="F3780:G3780"/>
    <mergeCell ref="I3780:O3781"/>
    <mergeCell ref="F3781:G3781"/>
    <mergeCell ref="C3768:H3768"/>
    <mergeCell ref="I3768:K3768"/>
    <mergeCell ref="M3768:O3768"/>
    <mergeCell ref="C3769:E3770"/>
    <mergeCell ref="F3769:G3770"/>
    <mergeCell ref="I3769:K3769"/>
    <mergeCell ref="M3769:O3769"/>
    <mergeCell ref="I3770:K3770"/>
    <mergeCell ref="L3770:O3770"/>
    <mergeCell ref="C3771:E3771"/>
    <mergeCell ref="F3771:G3771"/>
    <mergeCell ref="I3771:K3771"/>
    <mergeCell ref="L3771:O3771"/>
    <mergeCell ref="C3772:E3772"/>
    <mergeCell ref="F3772:G3772"/>
    <mergeCell ref="I3772:O3773"/>
    <mergeCell ref="C3773:E3773"/>
    <mergeCell ref="F3773:G3773"/>
    <mergeCell ref="C3757:D3758"/>
    <mergeCell ref="E3757:E3758"/>
    <mergeCell ref="F3757:F3758"/>
    <mergeCell ref="G3757:G3758"/>
    <mergeCell ref="H3757:J3757"/>
    <mergeCell ref="K3757:M3757"/>
    <mergeCell ref="N3757:N3758"/>
    <mergeCell ref="O3757:O3759"/>
    <mergeCell ref="C3759:D3759"/>
    <mergeCell ref="C3760:D3760"/>
    <mergeCell ref="C3761:D3761"/>
    <mergeCell ref="C3762:D3762"/>
    <mergeCell ref="C3763:D3763"/>
    <mergeCell ref="C3764:D3764"/>
    <mergeCell ref="C3765:D3765"/>
    <mergeCell ref="C3766:E3767"/>
    <mergeCell ref="F3766:G3766"/>
    <mergeCell ref="H3766:I3766"/>
    <mergeCell ref="J3766:K3766"/>
    <mergeCell ref="M3766:N3766"/>
    <mergeCell ref="F3767:G3767"/>
    <mergeCell ref="H3767:I3767"/>
    <mergeCell ref="J3767:K3767"/>
    <mergeCell ref="M3767:N3767"/>
    <mergeCell ref="L3748:M3748"/>
    <mergeCell ref="N3748:O3748"/>
    <mergeCell ref="L3749:O3749"/>
    <mergeCell ref="L3750:M3750"/>
    <mergeCell ref="N3750:O3750"/>
    <mergeCell ref="C3751:F3751"/>
    <mergeCell ref="H3751:O3751"/>
    <mergeCell ref="C3752:F3752"/>
    <mergeCell ref="H3752:O3752"/>
    <mergeCell ref="C3753:F3753"/>
    <mergeCell ref="H3753:O3753"/>
    <mergeCell ref="C3754:F3754"/>
    <mergeCell ref="H3754:O3754"/>
    <mergeCell ref="C3755:F3755"/>
    <mergeCell ref="H3755:O3755"/>
    <mergeCell ref="C3756:F3756"/>
    <mergeCell ref="H3756:O3756"/>
    <mergeCell ref="L3732:O3732"/>
    <mergeCell ref="C3733:E3733"/>
    <mergeCell ref="F3733:G3733"/>
    <mergeCell ref="I3733:O3734"/>
    <mergeCell ref="C3734:E3734"/>
    <mergeCell ref="F3734:G3734"/>
    <mergeCell ref="C3735:E3735"/>
    <mergeCell ref="I3735:K3735"/>
    <mergeCell ref="L3735:O3735"/>
    <mergeCell ref="C3736:E3736"/>
    <mergeCell ref="I3736:K3736"/>
    <mergeCell ref="L3736:O3736"/>
    <mergeCell ref="C3737:E3742"/>
    <mergeCell ref="F3737:G3737"/>
    <mergeCell ref="L3737:O3737"/>
    <mergeCell ref="F3738:G3738"/>
    <mergeCell ref="I3738:O3740"/>
    <mergeCell ref="F3739:G3739"/>
    <mergeCell ref="F3735:G3735"/>
    <mergeCell ref="F3736:G3736"/>
    <mergeCell ref="C3721:D3721"/>
    <mergeCell ref="C3722:D3722"/>
    <mergeCell ref="C3723:D3723"/>
    <mergeCell ref="C3724:D3724"/>
    <mergeCell ref="C3725:D3725"/>
    <mergeCell ref="C3726:D3726"/>
    <mergeCell ref="C3727:E3728"/>
    <mergeCell ref="F3727:G3727"/>
    <mergeCell ref="H3727:I3727"/>
    <mergeCell ref="J3727:K3727"/>
    <mergeCell ref="M3727:N3727"/>
    <mergeCell ref="F3728:G3728"/>
    <mergeCell ref="H3728:I3728"/>
    <mergeCell ref="J3728:K3728"/>
    <mergeCell ref="M3728:N3728"/>
    <mergeCell ref="C3729:H3729"/>
    <mergeCell ref="I3729:K3729"/>
    <mergeCell ref="M3729:O3729"/>
    <mergeCell ref="L3710:O3710"/>
    <mergeCell ref="L3711:M3711"/>
    <mergeCell ref="N3711:O3711"/>
    <mergeCell ref="C3712:F3712"/>
    <mergeCell ref="H3712:O3712"/>
    <mergeCell ref="C3713:F3713"/>
    <mergeCell ref="H3713:O3713"/>
    <mergeCell ref="C3714:F3714"/>
    <mergeCell ref="H3714:O3714"/>
    <mergeCell ref="C3715:F3715"/>
    <mergeCell ref="H3715:O3715"/>
    <mergeCell ref="C3716:F3716"/>
    <mergeCell ref="H3716:O3716"/>
    <mergeCell ref="C3717:F3717"/>
    <mergeCell ref="H3717:O3717"/>
    <mergeCell ref="C3718:D3719"/>
    <mergeCell ref="E3718:E3719"/>
    <mergeCell ref="F3718:F3719"/>
    <mergeCell ref="G3718:G3719"/>
    <mergeCell ref="H3718:J3718"/>
    <mergeCell ref="K3718:M3718"/>
    <mergeCell ref="N3718:N3719"/>
    <mergeCell ref="O3718:O3720"/>
    <mergeCell ref="C3720:D3720"/>
    <mergeCell ref="C3694:E3694"/>
    <mergeCell ref="F3694:G3694"/>
    <mergeCell ref="I3694:O3695"/>
    <mergeCell ref="C3695:E3695"/>
    <mergeCell ref="F3695:G3695"/>
    <mergeCell ref="C3696:E3696"/>
    <mergeCell ref="F3696:G3696"/>
    <mergeCell ref="I3696:K3696"/>
    <mergeCell ref="L3696:O3696"/>
    <mergeCell ref="C3697:E3697"/>
    <mergeCell ref="I3697:K3697"/>
    <mergeCell ref="L3697:O3697"/>
    <mergeCell ref="C3698:E3703"/>
    <mergeCell ref="I3698:K3698"/>
    <mergeCell ref="L3698:O3698"/>
    <mergeCell ref="F3699:G3699"/>
    <mergeCell ref="I3699:O3701"/>
    <mergeCell ref="F3700:G3700"/>
    <mergeCell ref="F3701:G3701"/>
    <mergeCell ref="I3702:O3703"/>
    <mergeCell ref="C3682:D3682"/>
    <mergeCell ref="C3683:D3683"/>
    <mergeCell ref="C3684:D3684"/>
    <mergeCell ref="C3685:D3685"/>
    <mergeCell ref="C3686:D3686"/>
    <mergeCell ref="C3687:D3687"/>
    <mergeCell ref="C3688:E3689"/>
    <mergeCell ref="F3688:G3688"/>
    <mergeCell ref="H3688:I3688"/>
    <mergeCell ref="J3688:K3688"/>
    <mergeCell ref="M3688:N3688"/>
    <mergeCell ref="F3689:G3689"/>
    <mergeCell ref="H3689:I3689"/>
    <mergeCell ref="J3689:K3689"/>
    <mergeCell ref="M3689:N3689"/>
    <mergeCell ref="C3690:H3690"/>
    <mergeCell ref="I3690:K3690"/>
    <mergeCell ref="M3690:O3690"/>
    <mergeCell ref="H3674:O3674"/>
    <mergeCell ref="C3675:F3675"/>
    <mergeCell ref="H3675:O3675"/>
    <mergeCell ref="C3676:F3676"/>
    <mergeCell ref="H3676:O3676"/>
    <mergeCell ref="C3677:F3677"/>
    <mergeCell ref="H3677:O3677"/>
    <mergeCell ref="C3678:F3678"/>
    <mergeCell ref="H3678:O3678"/>
    <mergeCell ref="C3679:D3680"/>
    <mergeCell ref="E3679:E3680"/>
    <mergeCell ref="F3679:F3680"/>
    <mergeCell ref="G3679:G3680"/>
    <mergeCell ref="H3679:J3679"/>
    <mergeCell ref="K3679:M3679"/>
    <mergeCell ref="N3679:N3680"/>
    <mergeCell ref="O3679:O3681"/>
    <mergeCell ref="C3681:D3681"/>
    <mergeCell ref="C3651:H3651"/>
    <mergeCell ref="I3651:K3651"/>
    <mergeCell ref="M3651:O3651"/>
    <mergeCell ref="C3655:E3655"/>
    <mergeCell ref="F3655:G3655"/>
    <mergeCell ref="I3655:O3656"/>
    <mergeCell ref="C3656:E3656"/>
    <mergeCell ref="F3656:G3656"/>
    <mergeCell ref="C3657:E3657"/>
    <mergeCell ref="F3657:G3657"/>
    <mergeCell ref="I3657:K3657"/>
    <mergeCell ref="L3657:O3657"/>
    <mergeCell ref="C3658:E3658"/>
    <mergeCell ref="F3658:G3658"/>
    <mergeCell ref="I3658:K3658"/>
    <mergeCell ref="L3658:O3658"/>
    <mergeCell ref="C3659:E3664"/>
    <mergeCell ref="F3659:G3659"/>
    <mergeCell ref="I3659:K3659"/>
    <mergeCell ref="L3659:O3659"/>
    <mergeCell ref="I3660:O3662"/>
    <mergeCell ref="F3662:G3662"/>
    <mergeCell ref="F3663:G3663"/>
    <mergeCell ref="I3663:O3664"/>
    <mergeCell ref="F3664:G3664"/>
    <mergeCell ref="O3640:O3642"/>
    <mergeCell ref="C3642:D3642"/>
    <mergeCell ref="C3643:D3643"/>
    <mergeCell ref="C3644:D3644"/>
    <mergeCell ref="C3645:D3645"/>
    <mergeCell ref="C3646:D3646"/>
    <mergeCell ref="C3647:D3647"/>
    <mergeCell ref="C3648:D3648"/>
    <mergeCell ref="C3649:E3650"/>
    <mergeCell ref="F3649:G3649"/>
    <mergeCell ref="H3649:I3649"/>
    <mergeCell ref="J3649:K3649"/>
    <mergeCell ref="M3649:N3649"/>
    <mergeCell ref="F3650:G3650"/>
    <mergeCell ref="H3650:I3650"/>
    <mergeCell ref="J3650:K3650"/>
    <mergeCell ref="M3650:N3650"/>
    <mergeCell ref="F3625:G3625"/>
    <mergeCell ref="A3626:O3626"/>
    <mergeCell ref="A3629:A3664"/>
    <mergeCell ref="B3629:C3630"/>
    <mergeCell ref="D3629:O3629"/>
    <mergeCell ref="D3630:O3630"/>
    <mergeCell ref="C3631:G3633"/>
    <mergeCell ref="H3631:I3633"/>
    <mergeCell ref="J3631:K3633"/>
    <mergeCell ref="L3631:M3631"/>
    <mergeCell ref="N3631:O3631"/>
    <mergeCell ref="L3633:M3633"/>
    <mergeCell ref="N3633:O3633"/>
    <mergeCell ref="C3634:F3634"/>
    <mergeCell ref="H3634:O3634"/>
    <mergeCell ref="C3635:F3635"/>
    <mergeCell ref="H3635:O3635"/>
    <mergeCell ref="C3636:F3636"/>
    <mergeCell ref="H3636:O3636"/>
    <mergeCell ref="C3637:F3637"/>
    <mergeCell ref="H3637:O3637"/>
    <mergeCell ref="C3638:F3638"/>
    <mergeCell ref="H3638:O3638"/>
    <mergeCell ref="C3639:F3639"/>
    <mergeCell ref="H3639:O3639"/>
    <mergeCell ref="C3640:D3641"/>
    <mergeCell ref="E3640:E3641"/>
    <mergeCell ref="F3640:F3641"/>
    <mergeCell ref="G3640:G3641"/>
    <mergeCell ref="H3640:J3640"/>
    <mergeCell ref="K3640:M3640"/>
    <mergeCell ref="N3640:N3641"/>
    <mergeCell ref="C3608:D3608"/>
    <mergeCell ref="C3609:D3609"/>
    <mergeCell ref="C3610:E3611"/>
    <mergeCell ref="F3610:G3610"/>
    <mergeCell ref="H3610:I3610"/>
    <mergeCell ref="J3610:K3610"/>
    <mergeCell ref="M3610:N3610"/>
    <mergeCell ref="F3611:G3611"/>
    <mergeCell ref="H3611:I3611"/>
    <mergeCell ref="J3611:K3611"/>
    <mergeCell ref="M3611:N3611"/>
    <mergeCell ref="C3612:H3612"/>
    <mergeCell ref="I3612:K3612"/>
    <mergeCell ref="M3612:O3612"/>
    <mergeCell ref="C3613:E3614"/>
    <mergeCell ref="F3613:G3614"/>
    <mergeCell ref="I3613:K3613"/>
    <mergeCell ref="M3613:O3613"/>
    <mergeCell ref="I3614:K3614"/>
    <mergeCell ref="L3614:O3614"/>
    <mergeCell ref="C3599:F3599"/>
    <mergeCell ref="H3599:O3599"/>
    <mergeCell ref="C3600:F3600"/>
    <mergeCell ref="H3600:O3600"/>
    <mergeCell ref="C3601:D3602"/>
    <mergeCell ref="E3601:E3602"/>
    <mergeCell ref="F3601:F3602"/>
    <mergeCell ref="G3601:G3602"/>
    <mergeCell ref="H3601:J3601"/>
    <mergeCell ref="K3601:M3601"/>
    <mergeCell ref="N3601:N3602"/>
    <mergeCell ref="O3601:O3603"/>
    <mergeCell ref="C3603:D3603"/>
    <mergeCell ref="C3604:D3604"/>
    <mergeCell ref="C3605:D3605"/>
    <mergeCell ref="C3606:D3606"/>
    <mergeCell ref="C3607:D3607"/>
    <mergeCell ref="C3574:E3575"/>
    <mergeCell ref="F3574:G3575"/>
    <mergeCell ref="I3574:K3574"/>
    <mergeCell ref="M3574:O3574"/>
    <mergeCell ref="I3575:K3575"/>
    <mergeCell ref="L3575:O3575"/>
    <mergeCell ref="C3576:E3576"/>
    <mergeCell ref="F3576:G3576"/>
    <mergeCell ref="I3576:K3576"/>
    <mergeCell ref="L3576:O3576"/>
    <mergeCell ref="C3577:E3577"/>
    <mergeCell ref="F3577:G3577"/>
    <mergeCell ref="I3577:O3578"/>
    <mergeCell ref="C3578:E3578"/>
    <mergeCell ref="F3578:G3578"/>
    <mergeCell ref="C3579:E3579"/>
    <mergeCell ref="F3579:G3579"/>
    <mergeCell ref="I3579:K3579"/>
    <mergeCell ref="L3579:O3579"/>
    <mergeCell ref="C3566:D3566"/>
    <mergeCell ref="C3567:D3567"/>
    <mergeCell ref="C3568:D3568"/>
    <mergeCell ref="C3569:D3569"/>
    <mergeCell ref="C3570:D3570"/>
    <mergeCell ref="C3571:E3572"/>
    <mergeCell ref="F3571:G3571"/>
    <mergeCell ref="H3571:I3571"/>
    <mergeCell ref="J3571:K3571"/>
    <mergeCell ref="M3571:N3571"/>
    <mergeCell ref="F3572:G3572"/>
    <mergeCell ref="H3572:I3572"/>
    <mergeCell ref="J3572:K3572"/>
    <mergeCell ref="M3572:N3572"/>
    <mergeCell ref="C3573:H3573"/>
    <mergeCell ref="I3573:K3573"/>
    <mergeCell ref="M3573:O3573"/>
    <mergeCell ref="H3558:O3558"/>
    <mergeCell ref="C3559:F3559"/>
    <mergeCell ref="H3559:O3559"/>
    <mergeCell ref="C3560:F3560"/>
    <mergeCell ref="H3560:O3560"/>
    <mergeCell ref="C3561:F3561"/>
    <mergeCell ref="H3561:O3561"/>
    <mergeCell ref="C3562:D3563"/>
    <mergeCell ref="E3562:E3563"/>
    <mergeCell ref="F3562:F3563"/>
    <mergeCell ref="G3562:G3563"/>
    <mergeCell ref="H3562:J3562"/>
    <mergeCell ref="K3562:M3562"/>
    <mergeCell ref="N3562:N3563"/>
    <mergeCell ref="O3562:O3564"/>
    <mergeCell ref="C3564:D3564"/>
    <mergeCell ref="C3565:D3565"/>
    <mergeCell ref="M3534:O3534"/>
    <mergeCell ref="C3535:E3536"/>
    <mergeCell ref="F3535:G3536"/>
    <mergeCell ref="I3535:K3535"/>
    <mergeCell ref="M3535:O3535"/>
    <mergeCell ref="I3536:K3536"/>
    <mergeCell ref="L3536:O3536"/>
    <mergeCell ref="C3537:E3537"/>
    <mergeCell ref="F3537:G3537"/>
    <mergeCell ref="I3537:K3537"/>
    <mergeCell ref="L3537:O3537"/>
    <mergeCell ref="C3538:E3538"/>
    <mergeCell ref="F3538:G3538"/>
    <mergeCell ref="I3538:O3539"/>
    <mergeCell ref="C3539:E3539"/>
    <mergeCell ref="F3539:G3539"/>
    <mergeCell ref="C3540:E3540"/>
    <mergeCell ref="F3540:G3540"/>
    <mergeCell ref="I3540:K3540"/>
    <mergeCell ref="L3540:O3540"/>
    <mergeCell ref="C3534:H3534"/>
    <mergeCell ref="I3534:K3534"/>
    <mergeCell ref="C3502:E3502"/>
    <mergeCell ref="F3502:G3502"/>
    <mergeCell ref="I3502:K3502"/>
    <mergeCell ref="L3502:O3502"/>
    <mergeCell ref="F3508:G3508"/>
    <mergeCell ref="A3509:O3509"/>
    <mergeCell ref="B3511:O3511"/>
    <mergeCell ref="A3512:A3547"/>
    <mergeCell ref="B3512:C3513"/>
    <mergeCell ref="D3512:O3512"/>
    <mergeCell ref="D3513:O3513"/>
    <mergeCell ref="C3514:G3516"/>
    <mergeCell ref="H3514:I3516"/>
    <mergeCell ref="J3514:K3516"/>
    <mergeCell ref="L3514:M3514"/>
    <mergeCell ref="N3514:O3514"/>
    <mergeCell ref="L3516:M3516"/>
    <mergeCell ref="N3516:O3516"/>
    <mergeCell ref="C3517:F3517"/>
    <mergeCell ref="H3517:O3517"/>
    <mergeCell ref="C3518:F3518"/>
    <mergeCell ref="H3518:O3518"/>
    <mergeCell ref="C3519:F3519"/>
    <mergeCell ref="H3519:O3519"/>
    <mergeCell ref="C3520:F3520"/>
    <mergeCell ref="H3520:O3520"/>
    <mergeCell ref="C3521:F3521"/>
    <mergeCell ref="H3521:O3521"/>
    <mergeCell ref="C3522:F3522"/>
    <mergeCell ref="H3522:O3522"/>
    <mergeCell ref="C3523:D3524"/>
    <mergeCell ref="E3523:E3524"/>
    <mergeCell ref="F3496:G3497"/>
    <mergeCell ref="I3496:K3496"/>
    <mergeCell ref="M3496:O3496"/>
    <mergeCell ref="I3497:K3497"/>
    <mergeCell ref="L3497:O3497"/>
    <mergeCell ref="C3498:E3498"/>
    <mergeCell ref="F3498:G3498"/>
    <mergeCell ref="I3498:K3498"/>
    <mergeCell ref="L3498:O3498"/>
    <mergeCell ref="C3499:E3499"/>
    <mergeCell ref="F3499:G3499"/>
    <mergeCell ref="I3499:O3500"/>
    <mergeCell ref="C3500:E3500"/>
    <mergeCell ref="F3500:G3500"/>
    <mergeCell ref="C3501:E3501"/>
    <mergeCell ref="F3501:G3501"/>
    <mergeCell ref="I3501:K3501"/>
    <mergeCell ref="L3501:O3501"/>
    <mergeCell ref="A3470:O3470"/>
    <mergeCell ref="B3472:O3472"/>
    <mergeCell ref="A3473:A3508"/>
    <mergeCell ref="B3473:C3474"/>
    <mergeCell ref="D3473:O3473"/>
    <mergeCell ref="D3474:O3474"/>
    <mergeCell ref="C3475:G3477"/>
    <mergeCell ref="H3475:I3477"/>
    <mergeCell ref="J3475:K3477"/>
    <mergeCell ref="L3475:M3475"/>
    <mergeCell ref="N3475:O3475"/>
    <mergeCell ref="L3477:M3477"/>
    <mergeCell ref="N3477:O3477"/>
    <mergeCell ref="C3478:F3478"/>
    <mergeCell ref="H3478:O3478"/>
    <mergeCell ref="C3479:F3479"/>
    <mergeCell ref="H3479:O3479"/>
    <mergeCell ref="C3480:F3480"/>
    <mergeCell ref="H3480:O3480"/>
    <mergeCell ref="C3493:E3494"/>
    <mergeCell ref="F3493:G3493"/>
    <mergeCell ref="H3493:I3493"/>
    <mergeCell ref="J3493:K3493"/>
    <mergeCell ref="M3493:N3493"/>
    <mergeCell ref="F3494:G3494"/>
    <mergeCell ref="H3494:I3494"/>
    <mergeCell ref="J3494:K3494"/>
    <mergeCell ref="M3494:N3494"/>
    <mergeCell ref="C3495:H3495"/>
    <mergeCell ref="I3495:K3495"/>
    <mergeCell ref="M3495:O3495"/>
    <mergeCell ref="C3496:E3497"/>
    <mergeCell ref="C3459:E3459"/>
    <mergeCell ref="F3459:G3459"/>
    <mergeCell ref="I3459:K3459"/>
    <mergeCell ref="L3459:O3459"/>
    <mergeCell ref="C3460:E3460"/>
    <mergeCell ref="F3460:G3460"/>
    <mergeCell ref="I3460:O3461"/>
    <mergeCell ref="C3461:E3461"/>
    <mergeCell ref="F3461:G3461"/>
    <mergeCell ref="F3467:G3467"/>
    <mergeCell ref="F3468:G3468"/>
    <mergeCell ref="I3468:O3469"/>
    <mergeCell ref="F3469:G3469"/>
    <mergeCell ref="C3463:E3463"/>
    <mergeCell ref="F3463:G3463"/>
    <mergeCell ref="I3463:K3463"/>
    <mergeCell ref="L3463:O3463"/>
    <mergeCell ref="C3464:E3469"/>
    <mergeCell ref="F3464:G3464"/>
    <mergeCell ref="I3464:K3464"/>
    <mergeCell ref="L3464:O3464"/>
    <mergeCell ref="F3465:G3465"/>
    <mergeCell ref="I3465:O3467"/>
    <mergeCell ref="F3466:G3466"/>
    <mergeCell ref="C3450:D3450"/>
    <mergeCell ref="C3451:D3451"/>
    <mergeCell ref="C3452:D3452"/>
    <mergeCell ref="C3453:D3453"/>
    <mergeCell ref="C3454:E3455"/>
    <mergeCell ref="F3454:G3454"/>
    <mergeCell ref="H3454:I3454"/>
    <mergeCell ref="J3454:K3454"/>
    <mergeCell ref="M3454:N3454"/>
    <mergeCell ref="F3455:G3455"/>
    <mergeCell ref="H3455:I3455"/>
    <mergeCell ref="J3455:K3455"/>
    <mergeCell ref="M3455:N3455"/>
    <mergeCell ref="C3456:H3456"/>
    <mergeCell ref="I3456:K3456"/>
    <mergeCell ref="M3456:O3456"/>
    <mergeCell ref="C3457:E3458"/>
    <mergeCell ref="F3457:G3458"/>
    <mergeCell ref="I3457:K3457"/>
    <mergeCell ref="M3457:O3457"/>
    <mergeCell ref="I3458:K3458"/>
    <mergeCell ref="L3458:O3458"/>
    <mergeCell ref="A3431:O3431"/>
    <mergeCell ref="B3433:O3433"/>
    <mergeCell ref="A3434:A3469"/>
    <mergeCell ref="B3434:C3435"/>
    <mergeCell ref="D3434:O3434"/>
    <mergeCell ref="D3435:O3435"/>
    <mergeCell ref="C3436:G3438"/>
    <mergeCell ref="H3436:I3438"/>
    <mergeCell ref="J3436:K3438"/>
    <mergeCell ref="L3436:M3436"/>
    <mergeCell ref="N3436:O3436"/>
    <mergeCell ref="L3437:O3437"/>
    <mergeCell ref="L3438:M3438"/>
    <mergeCell ref="N3438:O3438"/>
    <mergeCell ref="C3439:F3439"/>
    <mergeCell ref="H3439:O3439"/>
    <mergeCell ref="C3440:F3440"/>
    <mergeCell ref="H3440:O3440"/>
    <mergeCell ref="C3441:F3441"/>
    <mergeCell ref="H3441:O3441"/>
    <mergeCell ref="C3442:F3442"/>
    <mergeCell ref="C3445:D3446"/>
    <mergeCell ref="E3445:E3446"/>
    <mergeCell ref="F3445:F3446"/>
    <mergeCell ref="G3445:G3446"/>
    <mergeCell ref="H3445:J3445"/>
    <mergeCell ref="K3445:M3445"/>
    <mergeCell ref="N3445:N3446"/>
    <mergeCell ref="O3445:O3447"/>
    <mergeCell ref="C3447:D3447"/>
    <mergeCell ref="C3448:D3448"/>
    <mergeCell ref="C3449:D3449"/>
    <mergeCell ref="F3381:G3381"/>
    <mergeCell ref="I3381:K3381"/>
    <mergeCell ref="L3381:O3381"/>
    <mergeCell ref="C3382:E3382"/>
    <mergeCell ref="F3382:G3382"/>
    <mergeCell ref="I3382:O3383"/>
    <mergeCell ref="C3383:E3383"/>
    <mergeCell ref="F3383:G3383"/>
    <mergeCell ref="C3384:E3384"/>
    <mergeCell ref="F3384:G3384"/>
    <mergeCell ref="I3384:K3384"/>
    <mergeCell ref="L3384:O3384"/>
    <mergeCell ref="C3413:D3413"/>
    <mergeCell ref="C3414:D3414"/>
    <mergeCell ref="C3415:E3416"/>
    <mergeCell ref="F3415:G3415"/>
    <mergeCell ref="H3415:I3415"/>
    <mergeCell ref="J3415:K3415"/>
    <mergeCell ref="M3415:N3415"/>
    <mergeCell ref="F3416:G3416"/>
    <mergeCell ref="H3416:I3416"/>
    <mergeCell ref="J3416:K3416"/>
    <mergeCell ref="M3416:N3416"/>
    <mergeCell ref="C3386:E3391"/>
    <mergeCell ref="F3386:G3386"/>
    <mergeCell ref="I3386:K3386"/>
    <mergeCell ref="L3386:O3386"/>
    <mergeCell ref="F3387:G3387"/>
    <mergeCell ref="I3387:O3389"/>
    <mergeCell ref="F3388:G3388"/>
    <mergeCell ref="F3389:G3389"/>
    <mergeCell ref="F3390:G3390"/>
    <mergeCell ref="A3353:O3353"/>
    <mergeCell ref="B3355:O3355"/>
    <mergeCell ref="A3356:A3391"/>
    <mergeCell ref="B3356:C3357"/>
    <mergeCell ref="D3356:O3356"/>
    <mergeCell ref="D3357:O3357"/>
    <mergeCell ref="C3358:G3360"/>
    <mergeCell ref="H3358:I3360"/>
    <mergeCell ref="J3358:K3360"/>
    <mergeCell ref="L3358:M3358"/>
    <mergeCell ref="N3358:O3358"/>
    <mergeCell ref="L3359:O3359"/>
    <mergeCell ref="L3360:M3360"/>
    <mergeCell ref="N3360:O3360"/>
    <mergeCell ref="C3361:F3361"/>
    <mergeCell ref="H3361:O3361"/>
    <mergeCell ref="C3362:F3362"/>
    <mergeCell ref="H3362:O3362"/>
    <mergeCell ref="C3363:F3363"/>
    <mergeCell ref="H3363:O3363"/>
    <mergeCell ref="C3364:F3364"/>
    <mergeCell ref="C3370:D3370"/>
    <mergeCell ref="C3371:D3371"/>
    <mergeCell ref="C3372:D3372"/>
    <mergeCell ref="C3373:D3373"/>
    <mergeCell ref="C3374:D3374"/>
    <mergeCell ref="C3375:D3375"/>
    <mergeCell ref="C3376:E3377"/>
    <mergeCell ref="F3376:G3376"/>
    <mergeCell ref="H3376:I3376"/>
    <mergeCell ref="J3376:K3376"/>
    <mergeCell ref="M3376:N3376"/>
    <mergeCell ref="C3345:E3345"/>
    <mergeCell ref="F3345:G3345"/>
    <mergeCell ref="I3345:K3345"/>
    <mergeCell ref="L3345:O3345"/>
    <mergeCell ref="C3346:E3346"/>
    <mergeCell ref="F3346:G3346"/>
    <mergeCell ref="I3346:K3346"/>
    <mergeCell ref="L3346:O3346"/>
    <mergeCell ref="C3347:E3352"/>
    <mergeCell ref="F3347:G3347"/>
    <mergeCell ref="I3347:K3347"/>
    <mergeCell ref="L3347:O3347"/>
    <mergeCell ref="F3348:G3348"/>
    <mergeCell ref="I3348:O3350"/>
    <mergeCell ref="F3349:G3349"/>
    <mergeCell ref="F3350:G3350"/>
    <mergeCell ref="F3351:G3351"/>
    <mergeCell ref="I3351:O3352"/>
    <mergeCell ref="F3352:G3352"/>
    <mergeCell ref="C3339:H3339"/>
    <mergeCell ref="I3339:K3339"/>
    <mergeCell ref="M3339:O3339"/>
    <mergeCell ref="C3340:E3341"/>
    <mergeCell ref="F3340:G3341"/>
    <mergeCell ref="I3340:K3340"/>
    <mergeCell ref="M3340:O3340"/>
    <mergeCell ref="I3341:K3341"/>
    <mergeCell ref="L3341:O3341"/>
    <mergeCell ref="C3342:E3342"/>
    <mergeCell ref="F3342:G3342"/>
    <mergeCell ref="I3342:K3342"/>
    <mergeCell ref="L3342:O3342"/>
    <mergeCell ref="C3343:E3343"/>
    <mergeCell ref="F3343:G3343"/>
    <mergeCell ref="I3343:O3344"/>
    <mergeCell ref="C3344:E3344"/>
    <mergeCell ref="F3344:G3344"/>
    <mergeCell ref="E3328:E3329"/>
    <mergeCell ref="F3328:F3329"/>
    <mergeCell ref="G3328:G3329"/>
    <mergeCell ref="H3328:J3328"/>
    <mergeCell ref="K3328:M3328"/>
    <mergeCell ref="N3328:N3329"/>
    <mergeCell ref="O3328:O3330"/>
    <mergeCell ref="C3330:D3330"/>
    <mergeCell ref="C3336:D3336"/>
    <mergeCell ref="C3337:E3338"/>
    <mergeCell ref="F3337:G3337"/>
    <mergeCell ref="H3337:I3337"/>
    <mergeCell ref="J3337:K3337"/>
    <mergeCell ref="M3337:N3337"/>
    <mergeCell ref="F3338:G3338"/>
    <mergeCell ref="H3338:I3338"/>
    <mergeCell ref="J3338:K3338"/>
    <mergeCell ref="M3338:N3338"/>
    <mergeCell ref="C3306:E3306"/>
    <mergeCell ref="F3306:G3306"/>
    <mergeCell ref="I3306:K3306"/>
    <mergeCell ref="L3306:O3306"/>
    <mergeCell ref="C3307:E3307"/>
    <mergeCell ref="F3307:G3307"/>
    <mergeCell ref="I3307:K3307"/>
    <mergeCell ref="L3307:O3307"/>
    <mergeCell ref="C3308:E3313"/>
    <mergeCell ref="F3308:G3308"/>
    <mergeCell ref="I3308:K3308"/>
    <mergeCell ref="L3308:O3308"/>
    <mergeCell ref="F3309:G3309"/>
    <mergeCell ref="I3309:O3311"/>
    <mergeCell ref="F3310:G3310"/>
    <mergeCell ref="F3311:G3311"/>
    <mergeCell ref="F3312:G3312"/>
    <mergeCell ref="I3312:O3313"/>
    <mergeCell ref="F3313:G3313"/>
    <mergeCell ref="M3299:N3299"/>
    <mergeCell ref="C3300:H3300"/>
    <mergeCell ref="I3300:K3300"/>
    <mergeCell ref="M3300:O3300"/>
    <mergeCell ref="C3301:E3302"/>
    <mergeCell ref="F3301:G3302"/>
    <mergeCell ref="I3301:K3301"/>
    <mergeCell ref="M3301:O3301"/>
    <mergeCell ref="I3302:K3302"/>
    <mergeCell ref="L3302:O3302"/>
    <mergeCell ref="C3303:E3303"/>
    <mergeCell ref="F3303:G3303"/>
    <mergeCell ref="I3303:K3303"/>
    <mergeCell ref="L3303:O3303"/>
    <mergeCell ref="C3304:E3304"/>
    <mergeCell ref="F3304:G3304"/>
    <mergeCell ref="I3304:O3305"/>
    <mergeCell ref="C3305:E3305"/>
    <mergeCell ref="F3305:G3305"/>
    <mergeCell ref="A3278:A3313"/>
    <mergeCell ref="B3278:C3279"/>
    <mergeCell ref="D3278:O3278"/>
    <mergeCell ref="D3279:O3279"/>
    <mergeCell ref="C3280:G3282"/>
    <mergeCell ref="H3280:I3282"/>
    <mergeCell ref="J3280:K3282"/>
    <mergeCell ref="L3280:M3280"/>
    <mergeCell ref="N3280:O3280"/>
    <mergeCell ref="L3281:O3281"/>
    <mergeCell ref="L3282:M3282"/>
    <mergeCell ref="N3282:O3282"/>
    <mergeCell ref="C3283:F3283"/>
    <mergeCell ref="H3283:O3283"/>
    <mergeCell ref="C3284:F3284"/>
    <mergeCell ref="H3284:O3284"/>
    <mergeCell ref="C3285:F3285"/>
    <mergeCell ref="H3285:O3285"/>
    <mergeCell ref="C3286:F3286"/>
    <mergeCell ref="H3286:O3286"/>
    <mergeCell ref="C3287:F3287"/>
    <mergeCell ref="H3287:O3287"/>
    <mergeCell ref="C3288:F3288"/>
    <mergeCell ref="H3288:O3288"/>
    <mergeCell ref="C3289:D3290"/>
    <mergeCell ref="E3289:E3290"/>
    <mergeCell ref="F3289:F3290"/>
    <mergeCell ref="G3289:G3290"/>
    <mergeCell ref="H3289:J3289"/>
    <mergeCell ref="K3289:M3289"/>
    <mergeCell ref="H3299:I3299"/>
    <mergeCell ref="J3299:K3299"/>
    <mergeCell ref="C3257:D3257"/>
    <mergeCell ref="C3258:D3258"/>
    <mergeCell ref="C3259:E3260"/>
    <mergeCell ref="F3259:G3259"/>
    <mergeCell ref="H3259:I3259"/>
    <mergeCell ref="J3259:K3259"/>
    <mergeCell ref="M3259:N3259"/>
    <mergeCell ref="F3260:G3260"/>
    <mergeCell ref="H3260:I3260"/>
    <mergeCell ref="J3260:K3260"/>
    <mergeCell ref="M3260:N3260"/>
    <mergeCell ref="C3265:E3265"/>
    <mergeCell ref="F3265:G3265"/>
    <mergeCell ref="I3265:O3266"/>
    <mergeCell ref="C3266:E3266"/>
    <mergeCell ref="F3266:G3266"/>
    <mergeCell ref="C3267:E3267"/>
    <mergeCell ref="F3267:G3267"/>
    <mergeCell ref="I3267:K3267"/>
    <mergeCell ref="L3267:O3267"/>
    <mergeCell ref="C3262:E3263"/>
    <mergeCell ref="F3262:G3263"/>
    <mergeCell ref="I3262:K3262"/>
    <mergeCell ref="M3262:O3262"/>
    <mergeCell ref="I3263:K3263"/>
    <mergeCell ref="L3263:O3263"/>
    <mergeCell ref="F3264:G3264"/>
    <mergeCell ref="I3264:K3264"/>
    <mergeCell ref="L3264:O3264"/>
    <mergeCell ref="L3243:M3243"/>
    <mergeCell ref="N3243:O3243"/>
    <mergeCell ref="C3244:F3244"/>
    <mergeCell ref="H3244:O3244"/>
    <mergeCell ref="C3245:F3245"/>
    <mergeCell ref="H3245:O3245"/>
    <mergeCell ref="F3250:F3251"/>
    <mergeCell ref="G3250:G3251"/>
    <mergeCell ref="H3250:J3250"/>
    <mergeCell ref="K3250:M3250"/>
    <mergeCell ref="N3250:N3251"/>
    <mergeCell ref="O3250:O3252"/>
    <mergeCell ref="C3252:D3252"/>
    <mergeCell ref="C3253:D3253"/>
    <mergeCell ref="C3254:D3254"/>
    <mergeCell ref="C3255:D3255"/>
    <mergeCell ref="C3256:D3256"/>
    <mergeCell ref="C3228:E3228"/>
    <mergeCell ref="F3228:G3228"/>
    <mergeCell ref="I3228:K3228"/>
    <mergeCell ref="L3228:O3228"/>
    <mergeCell ref="C3229:E3229"/>
    <mergeCell ref="F3229:G3229"/>
    <mergeCell ref="I3229:K3229"/>
    <mergeCell ref="L3229:O3229"/>
    <mergeCell ref="C3230:E3235"/>
    <mergeCell ref="F3230:G3230"/>
    <mergeCell ref="I3230:K3230"/>
    <mergeCell ref="F3231:G3231"/>
    <mergeCell ref="I3231:O3233"/>
    <mergeCell ref="F3232:G3232"/>
    <mergeCell ref="F3233:G3233"/>
    <mergeCell ref="F3234:G3234"/>
    <mergeCell ref="I3234:O3235"/>
    <mergeCell ref="F3235:G3235"/>
    <mergeCell ref="C3222:H3222"/>
    <mergeCell ref="I3222:K3222"/>
    <mergeCell ref="M3222:O3222"/>
    <mergeCell ref="C3223:E3224"/>
    <mergeCell ref="F3223:G3224"/>
    <mergeCell ref="I3223:K3223"/>
    <mergeCell ref="M3223:O3223"/>
    <mergeCell ref="I3224:K3224"/>
    <mergeCell ref="L3224:O3224"/>
    <mergeCell ref="C3225:E3225"/>
    <mergeCell ref="F3225:G3225"/>
    <mergeCell ref="I3225:K3225"/>
    <mergeCell ref="L3225:O3225"/>
    <mergeCell ref="C3226:E3226"/>
    <mergeCell ref="F3226:G3226"/>
    <mergeCell ref="I3226:O3227"/>
    <mergeCell ref="C3227:E3227"/>
    <mergeCell ref="F3227:G3227"/>
    <mergeCell ref="N3211:N3212"/>
    <mergeCell ref="O3211:O3213"/>
    <mergeCell ref="C3213:D3213"/>
    <mergeCell ref="C3214:D3214"/>
    <mergeCell ref="C3215:D3215"/>
    <mergeCell ref="C3216:D3216"/>
    <mergeCell ref="C3217:D3217"/>
    <mergeCell ref="C3218:D3218"/>
    <mergeCell ref="C3219:D3219"/>
    <mergeCell ref="C3220:E3221"/>
    <mergeCell ref="F3220:G3220"/>
    <mergeCell ref="H3220:I3220"/>
    <mergeCell ref="J3220:K3220"/>
    <mergeCell ref="M3220:N3220"/>
    <mergeCell ref="F3221:G3221"/>
    <mergeCell ref="H3221:I3221"/>
    <mergeCell ref="J3221:K3221"/>
    <mergeCell ref="M3221:N3221"/>
    <mergeCell ref="A3197:O3197"/>
    <mergeCell ref="B3199:O3199"/>
    <mergeCell ref="A3200:A3235"/>
    <mergeCell ref="B3200:C3201"/>
    <mergeCell ref="D3200:O3200"/>
    <mergeCell ref="D3201:O3201"/>
    <mergeCell ref="C3202:G3204"/>
    <mergeCell ref="H3202:I3204"/>
    <mergeCell ref="J3202:K3204"/>
    <mergeCell ref="L3202:M3202"/>
    <mergeCell ref="N3202:O3202"/>
    <mergeCell ref="L3203:O3203"/>
    <mergeCell ref="L3204:M3204"/>
    <mergeCell ref="N3204:O3204"/>
    <mergeCell ref="C3205:F3205"/>
    <mergeCell ref="H3205:O3205"/>
    <mergeCell ref="C3206:F3206"/>
    <mergeCell ref="H3206:O3206"/>
    <mergeCell ref="C3207:F3207"/>
    <mergeCell ref="H3207:O3207"/>
    <mergeCell ref="C3208:F3208"/>
    <mergeCell ref="H3208:O3208"/>
    <mergeCell ref="C3209:F3209"/>
    <mergeCell ref="H3209:O3209"/>
    <mergeCell ref="C3210:F3210"/>
    <mergeCell ref="H3210:O3210"/>
    <mergeCell ref="C3211:D3212"/>
    <mergeCell ref="E3211:E3212"/>
    <mergeCell ref="F3211:F3212"/>
    <mergeCell ref="G3211:G3212"/>
    <mergeCell ref="H3211:J3211"/>
    <mergeCell ref="K3211:M3211"/>
    <mergeCell ref="C3187:E3187"/>
    <mergeCell ref="F3187:G3187"/>
    <mergeCell ref="I3187:O3188"/>
    <mergeCell ref="C3188:E3188"/>
    <mergeCell ref="F3188:G3188"/>
    <mergeCell ref="C3189:E3189"/>
    <mergeCell ref="F3189:G3189"/>
    <mergeCell ref="I3189:K3189"/>
    <mergeCell ref="L3189:O3189"/>
    <mergeCell ref="C3184:E3185"/>
    <mergeCell ref="F3184:G3185"/>
    <mergeCell ref="C3190:E3190"/>
    <mergeCell ref="F3190:G3190"/>
    <mergeCell ref="I3190:K3190"/>
    <mergeCell ref="L3190:O3190"/>
    <mergeCell ref="C3191:E3196"/>
    <mergeCell ref="F3191:G3191"/>
    <mergeCell ref="I3191:K3191"/>
    <mergeCell ref="L3191:O3191"/>
    <mergeCell ref="F3192:G3192"/>
    <mergeCell ref="I3192:O3194"/>
    <mergeCell ref="F3193:G3193"/>
    <mergeCell ref="F3194:G3194"/>
    <mergeCell ref="F3195:G3195"/>
    <mergeCell ref="I3195:O3196"/>
    <mergeCell ref="F3196:G3196"/>
    <mergeCell ref="I3184:K3184"/>
    <mergeCell ref="M3184:O3184"/>
    <mergeCell ref="I3185:K3185"/>
    <mergeCell ref="L3185:O3185"/>
    <mergeCell ref="C3186:E3186"/>
    <mergeCell ref="F3186:G3186"/>
    <mergeCell ref="I3186:K3186"/>
    <mergeCell ref="L3186:O3186"/>
    <mergeCell ref="C3175:D3175"/>
    <mergeCell ref="C3176:D3176"/>
    <mergeCell ref="C3177:D3177"/>
    <mergeCell ref="C3178:D3178"/>
    <mergeCell ref="C3179:D3179"/>
    <mergeCell ref="F3181:G3181"/>
    <mergeCell ref="C3180:D3180"/>
    <mergeCell ref="C3181:E3182"/>
    <mergeCell ref="H3181:I3181"/>
    <mergeCell ref="J3181:K3181"/>
    <mergeCell ref="M3181:N3181"/>
    <mergeCell ref="F3182:G3182"/>
    <mergeCell ref="H3182:I3182"/>
    <mergeCell ref="A3158:O3158"/>
    <mergeCell ref="B3160:O3160"/>
    <mergeCell ref="A3161:A3196"/>
    <mergeCell ref="B3161:C3162"/>
    <mergeCell ref="D3161:O3161"/>
    <mergeCell ref="D3162:O3162"/>
    <mergeCell ref="C3163:G3165"/>
    <mergeCell ref="H3163:I3165"/>
    <mergeCell ref="J3163:K3165"/>
    <mergeCell ref="L3163:M3163"/>
    <mergeCell ref="N3163:O3163"/>
    <mergeCell ref="L3164:O3164"/>
    <mergeCell ref="L3165:M3165"/>
    <mergeCell ref="N3165:O3165"/>
    <mergeCell ref="C3166:F3166"/>
    <mergeCell ref="H3166:O3166"/>
    <mergeCell ref="C3167:F3167"/>
    <mergeCell ref="H3167:O3167"/>
    <mergeCell ref="C3168:F3168"/>
    <mergeCell ref="H3168:O3168"/>
    <mergeCell ref="C3169:F3169"/>
    <mergeCell ref="H3169:O3169"/>
    <mergeCell ref="C3170:F3170"/>
    <mergeCell ref="H3170:O3170"/>
    <mergeCell ref="C3171:F3171"/>
    <mergeCell ref="H3171:O3171"/>
    <mergeCell ref="C3172:D3173"/>
    <mergeCell ref="E3172:E3173"/>
    <mergeCell ref="F3172:F3173"/>
    <mergeCell ref="G3172:G3173"/>
    <mergeCell ref="H3172:J3172"/>
    <mergeCell ref="K3172:M3172"/>
    <mergeCell ref="I3146:K3146"/>
    <mergeCell ref="L3146:O3146"/>
    <mergeCell ref="C3147:E3147"/>
    <mergeCell ref="F3147:G3147"/>
    <mergeCell ref="I3147:K3147"/>
    <mergeCell ref="L3147:O3147"/>
    <mergeCell ref="C3150:E3150"/>
    <mergeCell ref="F3150:G3150"/>
    <mergeCell ref="I3150:K3150"/>
    <mergeCell ref="L3150:O3150"/>
    <mergeCell ref="C3151:E3151"/>
    <mergeCell ref="F3151:G3151"/>
    <mergeCell ref="I3151:K3151"/>
    <mergeCell ref="L3151:O3151"/>
    <mergeCell ref="C3152:E3157"/>
    <mergeCell ref="F3152:G3152"/>
    <mergeCell ref="I3152:K3152"/>
    <mergeCell ref="L3152:O3152"/>
    <mergeCell ref="F3153:G3153"/>
    <mergeCell ref="I3153:O3155"/>
    <mergeCell ref="F3154:G3154"/>
    <mergeCell ref="F3155:G3155"/>
    <mergeCell ref="F3156:G3156"/>
    <mergeCell ref="I3156:O3157"/>
    <mergeCell ref="F3157:G3157"/>
    <mergeCell ref="A3122:A3157"/>
    <mergeCell ref="B3122:C3123"/>
    <mergeCell ref="D3122:O3122"/>
    <mergeCell ref="D3123:O3123"/>
    <mergeCell ref="C3124:G3126"/>
    <mergeCell ref="H3124:I3126"/>
    <mergeCell ref="J3124:K3126"/>
    <mergeCell ref="L3124:M3124"/>
    <mergeCell ref="N3124:O3124"/>
    <mergeCell ref="L3125:O3125"/>
    <mergeCell ref="L3126:M3126"/>
    <mergeCell ref="N3126:O3126"/>
    <mergeCell ref="C3127:F3127"/>
    <mergeCell ref="H3127:O3127"/>
    <mergeCell ref="C3128:F3128"/>
    <mergeCell ref="H3128:O3128"/>
    <mergeCell ref="C3129:F3129"/>
    <mergeCell ref="H3129:O3129"/>
    <mergeCell ref="C3130:F3130"/>
    <mergeCell ref="C3131:F3131"/>
    <mergeCell ref="H3131:O3131"/>
    <mergeCell ref="C3132:F3132"/>
    <mergeCell ref="H3132:O3132"/>
    <mergeCell ref="C3133:D3134"/>
    <mergeCell ref="F3133:F3134"/>
    <mergeCell ref="G3133:G3134"/>
    <mergeCell ref="H3133:J3133"/>
    <mergeCell ref="K3133:M3133"/>
    <mergeCell ref="N3133:N3134"/>
    <mergeCell ref="O3133:O3135"/>
    <mergeCell ref="C3135:D3135"/>
    <mergeCell ref="M3106:O3106"/>
    <mergeCell ref="C3108:E3108"/>
    <mergeCell ref="F3108:G3108"/>
    <mergeCell ref="I3108:K3108"/>
    <mergeCell ref="L3108:O3108"/>
    <mergeCell ref="C3113:E3118"/>
    <mergeCell ref="F3113:G3113"/>
    <mergeCell ref="I3113:K3113"/>
    <mergeCell ref="L3113:O3113"/>
    <mergeCell ref="F3114:G3114"/>
    <mergeCell ref="I3114:O3116"/>
    <mergeCell ref="F3115:G3115"/>
    <mergeCell ref="F3116:G3116"/>
    <mergeCell ref="F3117:G3117"/>
    <mergeCell ref="I3117:O3118"/>
    <mergeCell ref="F3118:G3118"/>
    <mergeCell ref="A3119:O3119"/>
    <mergeCell ref="C3112:E3112"/>
    <mergeCell ref="F3112:G3112"/>
    <mergeCell ref="I3112:K3112"/>
    <mergeCell ref="L3112:O3112"/>
    <mergeCell ref="H3130:O3130"/>
    <mergeCell ref="C3070:E3070"/>
    <mergeCell ref="F3070:G3070"/>
    <mergeCell ref="I3070:O3071"/>
    <mergeCell ref="C3071:E3071"/>
    <mergeCell ref="F3071:G3071"/>
    <mergeCell ref="L3074:O3074"/>
    <mergeCell ref="F3075:G3075"/>
    <mergeCell ref="I3075:O3077"/>
    <mergeCell ref="F3076:G3076"/>
    <mergeCell ref="F3077:G3077"/>
    <mergeCell ref="F3078:G3078"/>
    <mergeCell ref="I3078:O3079"/>
    <mergeCell ref="F3079:G3079"/>
    <mergeCell ref="A3080:O3080"/>
    <mergeCell ref="B3082:O3082"/>
    <mergeCell ref="A3083:A3118"/>
    <mergeCell ref="B3083:C3084"/>
    <mergeCell ref="D3083:O3083"/>
    <mergeCell ref="D3084:O3084"/>
    <mergeCell ref="C3085:G3087"/>
    <mergeCell ref="H3085:I3087"/>
    <mergeCell ref="J3085:K3087"/>
    <mergeCell ref="L3085:M3085"/>
    <mergeCell ref="N3085:O3085"/>
    <mergeCell ref="L3086:O3086"/>
    <mergeCell ref="L3087:M3087"/>
    <mergeCell ref="N3087:O3087"/>
    <mergeCell ref="C3088:F3088"/>
    <mergeCell ref="H3088:O3088"/>
    <mergeCell ref="C3089:F3089"/>
    <mergeCell ref="H3089:O3089"/>
    <mergeCell ref="C3090:F3090"/>
    <mergeCell ref="A3041:O3041"/>
    <mergeCell ref="B3043:O3043"/>
    <mergeCell ref="A3044:A3079"/>
    <mergeCell ref="B3044:C3045"/>
    <mergeCell ref="D3044:O3044"/>
    <mergeCell ref="D3045:O3045"/>
    <mergeCell ref="C3046:G3048"/>
    <mergeCell ref="H3046:I3048"/>
    <mergeCell ref="J3046:K3048"/>
    <mergeCell ref="L3046:M3046"/>
    <mergeCell ref="N3046:O3046"/>
    <mergeCell ref="L3047:O3047"/>
    <mergeCell ref="L3048:M3048"/>
    <mergeCell ref="N3048:O3048"/>
    <mergeCell ref="C3051:F3051"/>
    <mergeCell ref="H3051:O3051"/>
    <mergeCell ref="C3052:F3052"/>
    <mergeCell ref="H3052:O3052"/>
    <mergeCell ref="C3053:F3053"/>
    <mergeCell ref="H3053:O3053"/>
    <mergeCell ref="C3054:F3054"/>
    <mergeCell ref="H3054:O3054"/>
    <mergeCell ref="C3055:D3056"/>
    <mergeCell ref="E3055:E3056"/>
    <mergeCell ref="F3055:F3056"/>
    <mergeCell ref="G3055:G3056"/>
    <mergeCell ref="H3055:J3055"/>
    <mergeCell ref="K3055:M3055"/>
    <mergeCell ref="N3055:N3056"/>
    <mergeCell ref="O3055:O3057"/>
    <mergeCell ref="C3060:D3060"/>
    <mergeCell ref="C3061:D3061"/>
    <mergeCell ref="C3033:E3033"/>
    <mergeCell ref="F3033:G3033"/>
    <mergeCell ref="I3033:K3033"/>
    <mergeCell ref="L3033:O3033"/>
    <mergeCell ref="C3034:E3034"/>
    <mergeCell ref="F3034:G3034"/>
    <mergeCell ref="I3034:K3034"/>
    <mergeCell ref="L3034:O3034"/>
    <mergeCell ref="C3035:E3040"/>
    <mergeCell ref="F3035:G3035"/>
    <mergeCell ref="I3035:K3035"/>
    <mergeCell ref="L3035:O3035"/>
    <mergeCell ref="F3036:G3036"/>
    <mergeCell ref="I3036:O3038"/>
    <mergeCell ref="F3037:G3037"/>
    <mergeCell ref="F3038:G3038"/>
    <mergeCell ref="F3039:G3039"/>
    <mergeCell ref="I3039:O3040"/>
    <mergeCell ref="F3040:G3040"/>
    <mergeCell ref="F2995:G2995"/>
    <mergeCell ref="C2996:E3001"/>
    <mergeCell ref="F2996:G2996"/>
    <mergeCell ref="I2996:K2996"/>
    <mergeCell ref="L2996:O2996"/>
    <mergeCell ref="F2997:G2997"/>
    <mergeCell ref="I2997:O2999"/>
    <mergeCell ref="F2998:G2998"/>
    <mergeCell ref="F2999:G2999"/>
    <mergeCell ref="F3000:G3000"/>
    <mergeCell ref="I3000:O3001"/>
    <mergeCell ref="F3001:G3001"/>
    <mergeCell ref="A3002:O3002"/>
    <mergeCell ref="B3004:O3004"/>
    <mergeCell ref="A3005:A3040"/>
    <mergeCell ref="B3005:C3006"/>
    <mergeCell ref="D3005:O3005"/>
    <mergeCell ref="D3006:O3006"/>
    <mergeCell ref="C3007:G3009"/>
    <mergeCell ref="H3007:I3009"/>
    <mergeCell ref="J3007:K3009"/>
    <mergeCell ref="L3007:M3007"/>
    <mergeCell ref="N3007:O3007"/>
    <mergeCell ref="L3008:O3008"/>
    <mergeCell ref="L3009:M3009"/>
    <mergeCell ref="N3009:O3009"/>
    <mergeCell ref="C3013:F3013"/>
    <mergeCell ref="H3013:O3013"/>
    <mergeCell ref="C3014:F3014"/>
    <mergeCell ref="H3014:O3014"/>
    <mergeCell ref="C3015:F3015"/>
    <mergeCell ref="H3015:O3015"/>
    <mergeCell ref="B2965:O2965"/>
    <mergeCell ref="A2966:A3001"/>
    <mergeCell ref="B2966:C2967"/>
    <mergeCell ref="D2967:O2967"/>
    <mergeCell ref="C2968:G2970"/>
    <mergeCell ref="H2968:I2970"/>
    <mergeCell ref="J2968:K2970"/>
    <mergeCell ref="L2968:M2968"/>
    <mergeCell ref="N2968:O2968"/>
    <mergeCell ref="L2969:O2969"/>
    <mergeCell ref="L2970:M2970"/>
    <mergeCell ref="N2970:O2970"/>
    <mergeCell ref="C2976:F2976"/>
    <mergeCell ref="H2976:O2976"/>
    <mergeCell ref="C2977:D2978"/>
    <mergeCell ref="E2977:E2978"/>
    <mergeCell ref="F2977:F2978"/>
    <mergeCell ref="G2977:G2978"/>
    <mergeCell ref="H2977:J2977"/>
    <mergeCell ref="K2977:M2977"/>
    <mergeCell ref="N2977:N2978"/>
    <mergeCell ref="O2977:O2979"/>
    <mergeCell ref="C2985:D2985"/>
    <mergeCell ref="C2986:E2987"/>
    <mergeCell ref="F2987:G2987"/>
    <mergeCell ref="H2987:I2987"/>
    <mergeCell ref="J2987:K2987"/>
    <mergeCell ref="M2987:N2987"/>
    <mergeCell ref="C2988:H2988"/>
    <mergeCell ref="C2989:E2990"/>
    <mergeCell ref="F2989:G2990"/>
    <mergeCell ref="M2989:O2989"/>
    <mergeCell ref="C2918:E2923"/>
    <mergeCell ref="I2919:O2921"/>
    <mergeCell ref="F2920:G2920"/>
    <mergeCell ref="F2921:G2921"/>
    <mergeCell ref="F2922:G2922"/>
    <mergeCell ref="I2922:O2923"/>
    <mergeCell ref="F2923:G2923"/>
    <mergeCell ref="C2916:E2916"/>
    <mergeCell ref="F2916:G2916"/>
    <mergeCell ref="C2917:E2917"/>
    <mergeCell ref="F2917:G2917"/>
    <mergeCell ref="A2924:O2924"/>
    <mergeCell ref="C2957:E2962"/>
    <mergeCell ref="F2957:G2957"/>
    <mergeCell ref="F2958:G2958"/>
    <mergeCell ref="F2959:G2959"/>
    <mergeCell ref="F2960:G2960"/>
    <mergeCell ref="F2961:G2961"/>
    <mergeCell ref="F2962:G2962"/>
    <mergeCell ref="J2947:K2947"/>
    <mergeCell ref="M2947:N2947"/>
    <mergeCell ref="H2948:I2948"/>
    <mergeCell ref="J2948:K2948"/>
    <mergeCell ref="H2934:O2934"/>
    <mergeCell ref="C2935:F2935"/>
    <mergeCell ref="H2935:O2935"/>
    <mergeCell ref="C2936:F2936"/>
    <mergeCell ref="H2936:O2936"/>
    <mergeCell ref="C2937:F2937"/>
    <mergeCell ref="H2937:O2937"/>
    <mergeCell ref="I2950:K2950"/>
    <mergeCell ref="C2955:E2955"/>
    <mergeCell ref="I2872:K2872"/>
    <mergeCell ref="A2885:O2885"/>
    <mergeCell ref="B2887:O2887"/>
    <mergeCell ref="A2888:A2923"/>
    <mergeCell ref="B2888:C2889"/>
    <mergeCell ref="D2888:O2888"/>
    <mergeCell ref="D2889:O2889"/>
    <mergeCell ref="C2890:G2892"/>
    <mergeCell ref="H2890:I2892"/>
    <mergeCell ref="J2890:K2892"/>
    <mergeCell ref="L2890:M2890"/>
    <mergeCell ref="N2890:O2890"/>
    <mergeCell ref="L2891:O2891"/>
    <mergeCell ref="C2893:F2893"/>
    <mergeCell ref="H2893:O2893"/>
    <mergeCell ref="C2894:F2894"/>
    <mergeCell ref="H2894:O2894"/>
    <mergeCell ref="C2899:D2900"/>
    <mergeCell ref="E2899:E2900"/>
    <mergeCell ref="F2899:F2900"/>
    <mergeCell ref="G2899:G2900"/>
    <mergeCell ref="H2899:J2899"/>
    <mergeCell ref="K2899:M2899"/>
    <mergeCell ref="N2899:N2900"/>
    <mergeCell ref="O2899:O2901"/>
    <mergeCell ref="C2901:D2901"/>
    <mergeCell ref="C2902:D2902"/>
    <mergeCell ref="C2908:E2909"/>
    <mergeCell ref="F2908:G2908"/>
    <mergeCell ref="H2908:I2908"/>
    <mergeCell ref="J2908:K2908"/>
    <mergeCell ref="M2908:N2908"/>
    <mergeCell ref="F2874:G2874"/>
    <mergeCell ref="L2874:O2874"/>
    <mergeCell ref="C2875:E2875"/>
    <mergeCell ref="F2875:G2875"/>
    <mergeCell ref="I2875:O2876"/>
    <mergeCell ref="C2876:E2876"/>
    <mergeCell ref="F2876:G2876"/>
    <mergeCell ref="I2878:K2878"/>
    <mergeCell ref="L2878:O2878"/>
    <mergeCell ref="C2879:E2884"/>
    <mergeCell ref="I2879:K2879"/>
    <mergeCell ref="L2879:O2879"/>
    <mergeCell ref="I2880:O2882"/>
    <mergeCell ref="F2882:G2882"/>
    <mergeCell ref="F2883:G2883"/>
    <mergeCell ref="I2883:O2884"/>
    <mergeCell ref="F2884:G2884"/>
    <mergeCell ref="F2880:G2880"/>
    <mergeCell ref="F2881:G2881"/>
    <mergeCell ref="B2848:O2848"/>
    <mergeCell ref="A2849:A2884"/>
    <mergeCell ref="B2849:C2850"/>
    <mergeCell ref="D2849:O2849"/>
    <mergeCell ref="D2850:O2850"/>
    <mergeCell ref="C2851:G2853"/>
    <mergeCell ref="H2851:I2853"/>
    <mergeCell ref="J2851:K2853"/>
    <mergeCell ref="L2851:M2851"/>
    <mergeCell ref="N2851:O2851"/>
    <mergeCell ref="L2852:O2852"/>
    <mergeCell ref="L2853:M2853"/>
    <mergeCell ref="N2853:O2853"/>
    <mergeCell ref="C2854:F2854"/>
    <mergeCell ref="H2854:O2854"/>
    <mergeCell ref="C2855:F2855"/>
    <mergeCell ref="H2855:O2855"/>
    <mergeCell ref="C2856:F2856"/>
    <mergeCell ref="H2856:O2856"/>
    <mergeCell ref="C2860:D2861"/>
    <mergeCell ref="E2860:E2861"/>
    <mergeCell ref="F2860:F2861"/>
    <mergeCell ref="G2860:G2861"/>
    <mergeCell ref="H2860:J2860"/>
    <mergeCell ref="K2860:M2860"/>
    <mergeCell ref="N2860:N2861"/>
    <mergeCell ref="O2860:O2862"/>
    <mergeCell ref="C2862:D2862"/>
    <mergeCell ref="C2863:D2863"/>
    <mergeCell ref="C2864:D2864"/>
    <mergeCell ref="C2869:E2870"/>
    <mergeCell ref="F2869:G2869"/>
    <mergeCell ref="C2839:E2839"/>
    <mergeCell ref="F2839:G2839"/>
    <mergeCell ref="C2840:E2845"/>
    <mergeCell ref="I2841:O2843"/>
    <mergeCell ref="I2844:O2845"/>
    <mergeCell ref="F2845:G2845"/>
    <mergeCell ref="A2846:O2846"/>
    <mergeCell ref="A2810:A2845"/>
    <mergeCell ref="B2810:C2811"/>
    <mergeCell ref="D2810:O2810"/>
    <mergeCell ref="D2811:O2811"/>
    <mergeCell ref="C2812:G2814"/>
    <mergeCell ref="H2812:I2814"/>
    <mergeCell ref="J2812:K2814"/>
    <mergeCell ref="L2812:M2812"/>
    <mergeCell ref="N2812:O2812"/>
    <mergeCell ref="L2813:O2813"/>
    <mergeCell ref="L2814:M2814"/>
    <mergeCell ref="N2814:O2814"/>
    <mergeCell ref="C2815:F2815"/>
    <mergeCell ref="H2815:O2815"/>
    <mergeCell ref="C2816:F2816"/>
    <mergeCell ref="C2832:H2832"/>
    <mergeCell ref="I2832:K2832"/>
    <mergeCell ref="M2832:O2832"/>
    <mergeCell ref="C2833:E2834"/>
    <mergeCell ref="F2833:G2834"/>
    <mergeCell ref="I2833:K2833"/>
    <mergeCell ref="M2833:O2833"/>
    <mergeCell ref="I2834:K2834"/>
    <mergeCell ref="L2834:O2834"/>
    <mergeCell ref="C2835:E2835"/>
    <mergeCell ref="C2838:E2838"/>
    <mergeCell ref="F2838:G2838"/>
    <mergeCell ref="L2838:O2838"/>
    <mergeCell ref="E2821:E2822"/>
    <mergeCell ref="F2821:F2822"/>
    <mergeCell ref="G2821:G2822"/>
    <mergeCell ref="H2821:J2821"/>
    <mergeCell ref="K2821:M2821"/>
    <mergeCell ref="N2821:N2822"/>
    <mergeCell ref="O2821:O2823"/>
    <mergeCell ref="C2823:D2823"/>
    <mergeCell ref="C2824:D2824"/>
    <mergeCell ref="C2830:E2831"/>
    <mergeCell ref="F2830:G2830"/>
    <mergeCell ref="H2830:I2830"/>
    <mergeCell ref="J2830:K2830"/>
    <mergeCell ref="M2830:N2830"/>
    <mergeCell ref="F2831:G2831"/>
    <mergeCell ref="H2831:I2831"/>
    <mergeCell ref="J2831:K2831"/>
    <mergeCell ref="M2831:N2831"/>
    <mergeCell ref="F2835:G2835"/>
    <mergeCell ref="F2836:G2836"/>
    <mergeCell ref="C2828:D2828"/>
    <mergeCell ref="C2829:D2829"/>
    <mergeCell ref="C2796:E2796"/>
    <mergeCell ref="F2796:G2796"/>
    <mergeCell ref="I2796:K2796"/>
    <mergeCell ref="L2796:O2796"/>
    <mergeCell ref="C2797:E2797"/>
    <mergeCell ref="I2797:O2798"/>
    <mergeCell ref="C2798:E2798"/>
    <mergeCell ref="C2799:E2799"/>
    <mergeCell ref="F2799:G2799"/>
    <mergeCell ref="L2799:O2799"/>
    <mergeCell ref="C2800:E2800"/>
    <mergeCell ref="F2800:G2800"/>
    <mergeCell ref="L2800:O2800"/>
    <mergeCell ref="C2801:E2806"/>
    <mergeCell ref="F2801:G2801"/>
    <mergeCell ref="I2802:O2804"/>
    <mergeCell ref="I2805:O2806"/>
    <mergeCell ref="F2797:G2797"/>
    <mergeCell ref="C2791:E2792"/>
    <mergeCell ref="F2791:G2791"/>
    <mergeCell ref="H2791:I2791"/>
    <mergeCell ref="J2791:K2791"/>
    <mergeCell ref="M2791:N2791"/>
    <mergeCell ref="F2792:G2792"/>
    <mergeCell ref="H2792:I2792"/>
    <mergeCell ref="J2792:K2792"/>
    <mergeCell ref="M2792:N2792"/>
    <mergeCell ref="C2793:H2793"/>
    <mergeCell ref="I2793:K2793"/>
    <mergeCell ref="M2793:O2793"/>
    <mergeCell ref="C2794:E2795"/>
    <mergeCell ref="F2794:G2795"/>
    <mergeCell ref="I2794:K2794"/>
    <mergeCell ref="M2794:O2794"/>
    <mergeCell ref="I2795:K2795"/>
    <mergeCell ref="L2795:O2795"/>
    <mergeCell ref="H2780:O2780"/>
    <mergeCell ref="C2781:F2781"/>
    <mergeCell ref="H2781:O2781"/>
    <mergeCell ref="C2782:D2783"/>
    <mergeCell ref="E2782:E2783"/>
    <mergeCell ref="F2782:F2783"/>
    <mergeCell ref="G2782:G2783"/>
    <mergeCell ref="H2782:J2782"/>
    <mergeCell ref="K2782:M2782"/>
    <mergeCell ref="N2782:N2783"/>
    <mergeCell ref="O2782:O2784"/>
    <mergeCell ref="C2784:D2784"/>
    <mergeCell ref="C2785:D2785"/>
    <mergeCell ref="C2786:D2786"/>
    <mergeCell ref="C2787:D2787"/>
    <mergeCell ref="C2788:D2788"/>
    <mergeCell ref="C2789:D2789"/>
    <mergeCell ref="C2761:E2761"/>
    <mergeCell ref="I2761:K2761"/>
    <mergeCell ref="L2761:O2761"/>
    <mergeCell ref="C2762:E2767"/>
    <mergeCell ref="F2762:G2762"/>
    <mergeCell ref="L2762:O2762"/>
    <mergeCell ref="F2763:G2763"/>
    <mergeCell ref="I2763:O2765"/>
    <mergeCell ref="F2764:G2764"/>
    <mergeCell ref="A2768:O2768"/>
    <mergeCell ref="B2770:O2770"/>
    <mergeCell ref="A2771:A2806"/>
    <mergeCell ref="B2771:C2772"/>
    <mergeCell ref="D2771:O2771"/>
    <mergeCell ref="D2772:O2772"/>
    <mergeCell ref="C2773:G2775"/>
    <mergeCell ref="H2773:I2775"/>
    <mergeCell ref="J2773:K2775"/>
    <mergeCell ref="L2773:M2773"/>
    <mergeCell ref="N2773:O2773"/>
    <mergeCell ref="L2774:O2774"/>
    <mergeCell ref="L2775:M2775"/>
    <mergeCell ref="N2775:O2775"/>
    <mergeCell ref="C2776:F2776"/>
    <mergeCell ref="H2776:O2776"/>
    <mergeCell ref="C2777:F2777"/>
    <mergeCell ref="H2777:O2777"/>
    <mergeCell ref="C2778:F2778"/>
    <mergeCell ref="H2778:O2778"/>
    <mergeCell ref="C2779:F2779"/>
    <mergeCell ref="H2779:O2779"/>
    <mergeCell ref="C2780:F2780"/>
    <mergeCell ref="C2755:E2756"/>
    <mergeCell ref="F2755:G2756"/>
    <mergeCell ref="I2755:K2755"/>
    <mergeCell ref="M2755:O2755"/>
    <mergeCell ref="I2756:K2756"/>
    <mergeCell ref="L2756:O2756"/>
    <mergeCell ref="C2757:E2757"/>
    <mergeCell ref="F2757:G2757"/>
    <mergeCell ref="I2757:K2757"/>
    <mergeCell ref="L2757:O2757"/>
    <mergeCell ref="C2758:E2758"/>
    <mergeCell ref="F2758:G2758"/>
    <mergeCell ref="I2758:O2759"/>
    <mergeCell ref="C2759:E2759"/>
    <mergeCell ref="F2759:G2759"/>
    <mergeCell ref="C2760:E2760"/>
    <mergeCell ref="I2760:K2760"/>
    <mergeCell ref="L2760:O2760"/>
    <mergeCell ref="C2746:D2746"/>
    <mergeCell ref="C2747:D2747"/>
    <mergeCell ref="C2748:D2748"/>
    <mergeCell ref="C2749:D2749"/>
    <mergeCell ref="C2750:D2750"/>
    <mergeCell ref="C2751:D2751"/>
    <mergeCell ref="C2752:E2753"/>
    <mergeCell ref="F2752:G2752"/>
    <mergeCell ref="H2752:I2752"/>
    <mergeCell ref="J2752:K2752"/>
    <mergeCell ref="M2752:N2752"/>
    <mergeCell ref="F2753:G2753"/>
    <mergeCell ref="H2753:I2753"/>
    <mergeCell ref="J2753:K2753"/>
    <mergeCell ref="M2753:N2753"/>
    <mergeCell ref="C2754:H2754"/>
    <mergeCell ref="I2754:K2754"/>
    <mergeCell ref="M2754:O2754"/>
    <mergeCell ref="H2737:O2737"/>
    <mergeCell ref="C2738:F2738"/>
    <mergeCell ref="H2738:O2738"/>
    <mergeCell ref="C2739:F2739"/>
    <mergeCell ref="H2739:O2739"/>
    <mergeCell ref="C2740:F2740"/>
    <mergeCell ref="H2740:O2740"/>
    <mergeCell ref="C2741:F2741"/>
    <mergeCell ref="H2741:O2741"/>
    <mergeCell ref="C2742:F2742"/>
    <mergeCell ref="H2742:O2742"/>
    <mergeCell ref="C2743:D2744"/>
    <mergeCell ref="E2743:E2744"/>
    <mergeCell ref="F2743:F2744"/>
    <mergeCell ref="G2743:G2744"/>
    <mergeCell ref="H2743:J2743"/>
    <mergeCell ref="K2743:M2743"/>
    <mergeCell ref="N2743:N2744"/>
    <mergeCell ref="O2743:O2745"/>
    <mergeCell ref="C2745:D2745"/>
    <mergeCell ref="C2721:E2721"/>
    <mergeCell ref="F2721:G2721"/>
    <mergeCell ref="I2721:K2721"/>
    <mergeCell ref="L2721:O2721"/>
    <mergeCell ref="C2722:E2722"/>
    <mergeCell ref="I2722:K2722"/>
    <mergeCell ref="L2722:O2722"/>
    <mergeCell ref="C2723:E2728"/>
    <mergeCell ref="I2723:K2723"/>
    <mergeCell ref="L2723:O2723"/>
    <mergeCell ref="F2724:G2724"/>
    <mergeCell ref="I2724:O2726"/>
    <mergeCell ref="F2725:G2725"/>
    <mergeCell ref="F2726:G2726"/>
    <mergeCell ref="I2727:O2728"/>
    <mergeCell ref="A2729:O2729"/>
    <mergeCell ref="B2731:O2731"/>
    <mergeCell ref="F2722:G2722"/>
    <mergeCell ref="F2727:G2727"/>
    <mergeCell ref="C2715:H2715"/>
    <mergeCell ref="I2715:K2715"/>
    <mergeCell ref="M2715:O2715"/>
    <mergeCell ref="C2716:E2717"/>
    <mergeCell ref="F2716:G2717"/>
    <mergeCell ref="I2716:K2716"/>
    <mergeCell ref="M2716:O2716"/>
    <mergeCell ref="I2717:K2717"/>
    <mergeCell ref="L2717:O2717"/>
    <mergeCell ref="C2718:E2718"/>
    <mergeCell ref="F2718:G2718"/>
    <mergeCell ref="I2718:K2718"/>
    <mergeCell ref="L2718:O2718"/>
    <mergeCell ref="C2719:E2719"/>
    <mergeCell ref="F2719:G2719"/>
    <mergeCell ref="I2719:O2720"/>
    <mergeCell ref="C2720:E2720"/>
    <mergeCell ref="F2720:G2720"/>
    <mergeCell ref="C2704:D2705"/>
    <mergeCell ref="E2704:E2705"/>
    <mergeCell ref="F2704:F2705"/>
    <mergeCell ref="G2704:G2705"/>
    <mergeCell ref="H2704:J2704"/>
    <mergeCell ref="K2704:M2704"/>
    <mergeCell ref="N2704:N2705"/>
    <mergeCell ref="O2704:O2706"/>
    <mergeCell ref="C2706:D2706"/>
    <mergeCell ref="C2707:D2707"/>
    <mergeCell ref="C2708:D2708"/>
    <mergeCell ref="C2709:D2709"/>
    <mergeCell ref="C2710:D2710"/>
    <mergeCell ref="C2711:D2711"/>
    <mergeCell ref="C2712:D2712"/>
    <mergeCell ref="C2713:E2714"/>
    <mergeCell ref="F2713:G2713"/>
    <mergeCell ref="H2713:I2713"/>
    <mergeCell ref="J2713:K2713"/>
    <mergeCell ref="M2713:N2713"/>
    <mergeCell ref="F2714:G2714"/>
    <mergeCell ref="H2714:I2714"/>
    <mergeCell ref="J2714:K2714"/>
    <mergeCell ref="M2714:N2714"/>
    <mergeCell ref="C2683:E2683"/>
    <mergeCell ref="F2683:G2683"/>
    <mergeCell ref="I2683:K2683"/>
    <mergeCell ref="L2683:O2683"/>
    <mergeCell ref="C2684:E2689"/>
    <mergeCell ref="F2684:G2684"/>
    <mergeCell ref="I2684:K2684"/>
    <mergeCell ref="L2684:O2684"/>
    <mergeCell ref="I2685:O2687"/>
    <mergeCell ref="F2687:G2687"/>
    <mergeCell ref="F2688:G2688"/>
    <mergeCell ref="I2688:O2689"/>
    <mergeCell ref="F2689:G2689"/>
    <mergeCell ref="A2690:O2690"/>
    <mergeCell ref="B2692:O2692"/>
    <mergeCell ref="A2693:A2728"/>
    <mergeCell ref="B2693:C2694"/>
    <mergeCell ref="D2693:O2693"/>
    <mergeCell ref="D2694:O2694"/>
    <mergeCell ref="C2695:G2697"/>
    <mergeCell ref="H2695:I2697"/>
    <mergeCell ref="J2695:K2697"/>
    <mergeCell ref="L2695:M2695"/>
    <mergeCell ref="N2695:O2695"/>
    <mergeCell ref="L2696:O2696"/>
    <mergeCell ref="L2697:M2697"/>
    <mergeCell ref="N2697:O2697"/>
    <mergeCell ref="C2698:F2698"/>
    <mergeCell ref="H2698:O2698"/>
    <mergeCell ref="C2699:F2699"/>
    <mergeCell ref="H2699:O2699"/>
    <mergeCell ref="C2700:F2700"/>
    <mergeCell ref="C2677:E2678"/>
    <mergeCell ref="F2677:G2678"/>
    <mergeCell ref="I2677:K2677"/>
    <mergeCell ref="M2677:O2677"/>
    <mergeCell ref="I2678:K2678"/>
    <mergeCell ref="L2678:O2678"/>
    <mergeCell ref="C2679:E2679"/>
    <mergeCell ref="F2679:G2679"/>
    <mergeCell ref="I2679:K2679"/>
    <mergeCell ref="L2679:O2679"/>
    <mergeCell ref="C2680:E2680"/>
    <mergeCell ref="F2680:G2680"/>
    <mergeCell ref="I2680:O2681"/>
    <mergeCell ref="C2681:E2681"/>
    <mergeCell ref="F2681:G2681"/>
    <mergeCell ref="C2682:E2682"/>
    <mergeCell ref="F2682:G2682"/>
    <mergeCell ref="I2682:K2682"/>
    <mergeCell ref="L2682:O2682"/>
    <mergeCell ref="C2669:D2669"/>
    <mergeCell ref="C2670:D2670"/>
    <mergeCell ref="C2671:D2671"/>
    <mergeCell ref="C2672:D2672"/>
    <mergeCell ref="C2673:D2673"/>
    <mergeCell ref="C2674:E2675"/>
    <mergeCell ref="F2674:G2674"/>
    <mergeCell ref="H2674:I2674"/>
    <mergeCell ref="J2674:K2674"/>
    <mergeCell ref="M2674:N2674"/>
    <mergeCell ref="F2675:G2675"/>
    <mergeCell ref="H2675:I2675"/>
    <mergeCell ref="J2675:K2675"/>
    <mergeCell ref="M2675:N2675"/>
    <mergeCell ref="C2676:H2676"/>
    <mergeCell ref="I2676:K2676"/>
    <mergeCell ref="M2676:O2676"/>
    <mergeCell ref="C2661:F2661"/>
    <mergeCell ref="H2661:O2661"/>
    <mergeCell ref="C2662:F2662"/>
    <mergeCell ref="H2662:O2662"/>
    <mergeCell ref="A2651:O2651"/>
    <mergeCell ref="B2653:O2653"/>
    <mergeCell ref="A2654:A2689"/>
    <mergeCell ref="B2654:C2655"/>
    <mergeCell ref="D2654:O2654"/>
    <mergeCell ref="D2655:O2655"/>
    <mergeCell ref="C2656:G2658"/>
    <mergeCell ref="H2656:I2658"/>
    <mergeCell ref="J2656:K2658"/>
    <mergeCell ref="L2656:M2656"/>
    <mergeCell ref="N2656:O2656"/>
    <mergeCell ref="L2658:M2658"/>
    <mergeCell ref="N2658:O2658"/>
    <mergeCell ref="C2659:F2659"/>
    <mergeCell ref="C2663:F2663"/>
    <mergeCell ref="H2663:O2663"/>
    <mergeCell ref="C2664:F2664"/>
    <mergeCell ref="H2664:O2664"/>
    <mergeCell ref="C2665:D2666"/>
    <mergeCell ref="E2665:E2666"/>
    <mergeCell ref="F2665:F2666"/>
    <mergeCell ref="G2665:G2666"/>
    <mergeCell ref="H2665:J2665"/>
    <mergeCell ref="K2665:M2665"/>
    <mergeCell ref="N2665:N2666"/>
    <mergeCell ref="O2665:O2667"/>
    <mergeCell ref="C2667:D2667"/>
    <mergeCell ref="C2668:D2668"/>
    <mergeCell ref="C2644:E2644"/>
    <mergeCell ref="F2644:G2644"/>
    <mergeCell ref="I2644:K2644"/>
    <mergeCell ref="L2644:O2644"/>
    <mergeCell ref="C2645:E2650"/>
    <mergeCell ref="F2645:G2645"/>
    <mergeCell ref="I2645:K2645"/>
    <mergeCell ref="L2645:O2645"/>
    <mergeCell ref="F2646:G2646"/>
    <mergeCell ref="I2646:O2648"/>
    <mergeCell ref="F2649:G2649"/>
    <mergeCell ref="I2649:O2650"/>
    <mergeCell ref="F2650:G2650"/>
    <mergeCell ref="F2648:G2648"/>
    <mergeCell ref="H2659:O2659"/>
    <mergeCell ref="C2660:F2660"/>
    <mergeCell ref="H2660:O2660"/>
    <mergeCell ref="M2637:O2637"/>
    <mergeCell ref="C2638:E2639"/>
    <mergeCell ref="F2638:G2639"/>
    <mergeCell ref="I2638:K2638"/>
    <mergeCell ref="M2638:O2638"/>
    <mergeCell ref="I2639:K2639"/>
    <mergeCell ref="L2639:O2639"/>
    <mergeCell ref="C2640:E2640"/>
    <mergeCell ref="F2640:G2640"/>
    <mergeCell ref="I2640:K2640"/>
    <mergeCell ref="L2640:O2640"/>
    <mergeCell ref="C2641:E2641"/>
    <mergeCell ref="F2641:G2641"/>
    <mergeCell ref="I2641:O2642"/>
    <mergeCell ref="C2642:E2642"/>
    <mergeCell ref="F2642:G2642"/>
    <mergeCell ref="C2643:E2643"/>
    <mergeCell ref="F2643:G2643"/>
    <mergeCell ref="I2643:K2643"/>
    <mergeCell ref="L2643:O2643"/>
    <mergeCell ref="F2606:G2606"/>
    <mergeCell ref="I2606:K2606"/>
    <mergeCell ref="L2606:O2606"/>
    <mergeCell ref="F2607:G2607"/>
    <mergeCell ref="I2607:O2609"/>
    <mergeCell ref="F2608:G2608"/>
    <mergeCell ref="F2609:G2609"/>
    <mergeCell ref="I2610:O2611"/>
    <mergeCell ref="A2612:O2612"/>
    <mergeCell ref="B2614:O2614"/>
    <mergeCell ref="A2615:A2650"/>
    <mergeCell ref="B2615:C2616"/>
    <mergeCell ref="D2615:O2615"/>
    <mergeCell ref="D2616:O2616"/>
    <mergeCell ref="C2617:G2619"/>
    <mergeCell ref="H2617:I2619"/>
    <mergeCell ref="J2617:K2619"/>
    <mergeCell ref="L2617:M2617"/>
    <mergeCell ref="N2617:O2617"/>
    <mergeCell ref="L2619:M2619"/>
    <mergeCell ref="N2619:O2619"/>
    <mergeCell ref="C2620:F2620"/>
    <mergeCell ref="H2620:O2620"/>
    <mergeCell ref="C2621:F2621"/>
    <mergeCell ref="H2621:O2621"/>
    <mergeCell ref="C2622:F2622"/>
    <mergeCell ref="H2622:O2622"/>
    <mergeCell ref="C2623:F2623"/>
    <mergeCell ref="H2623:O2623"/>
    <mergeCell ref="C2624:F2624"/>
    <mergeCell ref="H2624:O2624"/>
    <mergeCell ref="H2625:O2625"/>
    <mergeCell ref="C2601:E2601"/>
    <mergeCell ref="F2601:G2601"/>
    <mergeCell ref="I2601:K2601"/>
    <mergeCell ref="L2601:O2601"/>
    <mergeCell ref="C2602:E2602"/>
    <mergeCell ref="F2602:G2602"/>
    <mergeCell ref="I2602:O2603"/>
    <mergeCell ref="C2603:E2603"/>
    <mergeCell ref="F2603:G2603"/>
    <mergeCell ref="C2596:E2597"/>
    <mergeCell ref="F2596:G2596"/>
    <mergeCell ref="H2596:I2596"/>
    <mergeCell ref="J2596:K2596"/>
    <mergeCell ref="M2596:N2596"/>
    <mergeCell ref="F2597:G2597"/>
    <mergeCell ref="H2597:I2597"/>
    <mergeCell ref="J2597:K2597"/>
    <mergeCell ref="F2567:G2567"/>
    <mergeCell ref="I2567:K2567"/>
    <mergeCell ref="L2567:O2567"/>
    <mergeCell ref="F2568:G2568"/>
    <mergeCell ref="I2568:O2570"/>
    <mergeCell ref="F2569:G2569"/>
    <mergeCell ref="F2570:G2570"/>
    <mergeCell ref="F2571:G2571"/>
    <mergeCell ref="I2571:O2572"/>
    <mergeCell ref="H2585:O2585"/>
    <mergeCell ref="C2586:F2586"/>
    <mergeCell ref="H2586:O2586"/>
    <mergeCell ref="C2587:D2588"/>
    <mergeCell ref="E2587:E2588"/>
    <mergeCell ref="F2587:F2588"/>
    <mergeCell ref="G2587:G2588"/>
    <mergeCell ref="H2587:J2587"/>
    <mergeCell ref="K2587:M2587"/>
    <mergeCell ref="N2587:N2588"/>
    <mergeCell ref="O2587:O2589"/>
    <mergeCell ref="C2589:D2589"/>
    <mergeCell ref="H2578:I2580"/>
    <mergeCell ref="J2578:K2580"/>
    <mergeCell ref="L2578:M2578"/>
    <mergeCell ref="N2578:O2578"/>
    <mergeCell ref="L2579:O2579"/>
    <mergeCell ref="L2580:M2580"/>
    <mergeCell ref="N2580:O2580"/>
    <mergeCell ref="C2581:F2581"/>
    <mergeCell ref="H2581:O2581"/>
    <mergeCell ref="C2582:F2582"/>
    <mergeCell ref="H2582:O2582"/>
    <mergeCell ref="C2554:D2554"/>
    <mergeCell ref="C2555:D2555"/>
    <mergeCell ref="C2556:D2556"/>
    <mergeCell ref="C2557:E2558"/>
    <mergeCell ref="F2557:G2557"/>
    <mergeCell ref="H2557:I2557"/>
    <mergeCell ref="J2557:K2557"/>
    <mergeCell ref="M2557:N2557"/>
    <mergeCell ref="F2558:G2558"/>
    <mergeCell ref="H2558:I2558"/>
    <mergeCell ref="J2558:K2558"/>
    <mergeCell ref="M2558:N2558"/>
    <mergeCell ref="C2559:H2559"/>
    <mergeCell ref="I2559:K2559"/>
    <mergeCell ref="M2559:O2559"/>
    <mergeCell ref="I2563:O2564"/>
    <mergeCell ref="C2564:E2564"/>
    <mergeCell ref="F2564:G2564"/>
    <mergeCell ref="A2537:A2572"/>
    <mergeCell ref="B2537:C2538"/>
    <mergeCell ref="D2537:O2537"/>
    <mergeCell ref="D2538:O2538"/>
    <mergeCell ref="C2539:G2541"/>
    <mergeCell ref="H2539:I2541"/>
    <mergeCell ref="J2539:K2541"/>
    <mergeCell ref="L2539:M2539"/>
    <mergeCell ref="N2539:O2539"/>
    <mergeCell ref="L2541:M2541"/>
    <mergeCell ref="N2541:O2541"/>
    <mergeCell ref="C2542:F2542"/>
    <mergeCell ref="H2542:O2542"/>
    <mergeCell ref="C2543:F2543"/>
    <mergeCell ref="H2543:O2543"/>
    <mergeCell ref="C2544:F2544"/>
    <mergeCell ref="H2544:O2544"/>
    <mergeCell ref="C2545:F2545"/>
    <mergeCell ref="H2545:O2545"/>
    <mergeCell ref="C2546:F2546"/>
    <mergeCell ref="H2546:O2546"/>
    <mergeCell ref="C2547:F2547"/>
    <mergeCell ref="H2547:O2547"/>
    <mergeCell ref="C2548:D2549"/>
    <mergeCell ref="E2548:E2549"/>
    <mergeCell ref="F2548:F2549"/>
    <mergeCell ref="G2548:G2549"/>
    <mergeCell ref="H2548:J2548"/>
    <mergeCell ref="K2548:M2548"/>
    <mergeCell ref="C2551:D2551"/>
    <mergeCell ref="C2552:D2552"/>
    <mergeCell ref="C2553:D2553"/>
    <mergeCell ref="F2533:G2533"/>
    <mergeCell ref="A2534:O2534"/>
    <mergeCell ref="C2527:E2527"/>
    <mergeCell ref="F2527:G2527"/>
    <mergeCell ref="I2527:K2527"/>
    <mergeCell ref="L2527:O2527"/>
    <mergeCell ref="C2528:E2533"/>
    <mergeCell ref="F2528:G2528"/>
    <mergeCell ref="I2528:K2528"/>
    <mergeCell ref="L2528:O2528"/>
    <mergeCell ref="F2529:G2529"/>
    <mergeCell ref="I2529:O2531"/>
    <mergeCell ref="F2530:G2530"/>
    <mergeCell ref="F2531:G2531"/>
    <mergeCell ref="F2532:G2532"/>
    <mergeCell ref="I2532:O2533"/>
    <mergeCell ref="B2536:O2536"/>
    <mergeCell ref="H2506:O2506"/>
    <mergeCell ref="C2507:F2507"/>
    <mergeCell ref="H2507:O2507"/>
    <mergeCell ref="C2508:F2508"/>
    <mergeCell ref="H2508:O2508"/>
    <mergeCell ref="C2509:D2510"/>
    <mergeCell ref="E2509:E2510"/>
    <mergeCell ref="F2509:F2510"/>
    <mergeCell ref="C2513:D2513"/>
    <mergeCell ref="C2514:D2514"/>
    <mergeCell ref="C2515:D2515"/>
    <mergeCell ref="C2516:D2516"/>
    <mergeCell ref="C2517:D2517"/>
    <mergeCell ref="C2518:E2519"/>
    <mergeCell ref="F2518:G2518"/>
    <mergeCell ref="H2518:I2518"/>
    <mergeCell ref="J2518:K2518"/>
    <mergeCell ref="M2518:N2518"/>
    <mergeCell ref="F2519:G2519"/>
    <mergeCell ref="H2519:I2519"/>
    <mergeCell ref="J2519:K2519"/>
    <mergeCell ref="M2519:N2519"/>
    <mergeCell ref="C2512:D2512"/>
    <mergeCell ref="C2487:E2487"/>
    <mergeCell ref="F2487:G2487"/>
    <mergeCell ref="I2487:K2487"/>
    <mergeCell ref="L2487:O2487"/>
    <mergeCell ref="C2488:E2488"/>
    <mergeCell ref="F2488:G2488"/>
    <mergeCell ref="I2488:K2488"/>
    <mergeCell ref="L2488:O2488"/>
    <mergeCell ref="F2492:G2492"/>
    <mergeCell ref="F2493:G2493"/>
    <mergeCell ref="I2493:O2494"/>
    <mergeCell ref="F2494:G2494"/>
    <mergeCell ref="A2495:O2495"/>
    <mergeCell ref="B2497:O2497"/>
    <mergeCell ref="A2498:A2533"/>
    <mergeCell ref="B2498:C2499"/>
    <mergeCell ref="D2498:O2498"/>
    <mergeCell ref="D2499:O2499"/>
    <mergeCell ref="C2500:G2502"/>
    <mergeCell ref="H2500:I2502"/>
    <mergeCell ref="J2500:K2502"/>
    <mergeCell ref="L2500:M2500"/>
    <mergeCell ref="N2500:O2500"/>
    <mergeCell ref="L2502:M2502"/>
    <mergeCell ref="N2502:O2502"/>
    <mergeCell ref="C2503:F2503"/>
    <mergeCell ref="H2503:O2503"/>
    <mergeCell ref="C2504:F2504"/>
    <mergeCell ref="H2504:O2504"/>
    <mergeCell ref="C2505:F2505"/>
    <mergeCell ref="H2505:O2505"/>
    <mergeCell ref="C2506:F2506"/>
    <mergeCell ref="C2481:H2481"/>
    <mergeCell ref="I2481:K2481"/>
    <mergeCell ref="M2481:O2481"/>
    <mergeCell ref="C2482:E2483"/>
    <mergeCell ref="F2482:G2483"/>
    <mergeCell ref="I2482:K2482"/>
    <mergeCell ref="M2482:O2482"/>
    <mergeCell ref="I2483:K2483"/>
    <mergeCell ref="L2483:O2483"/>
    <mergeCell ref="C2484:E2484"/>
    <mergeCell ref="F2484:G2484"/>
    <mergeCell ref="I2484:K2484"/>
    <mergeCell ref="L2484:O2484"/>
    <mergeCell ref="C2485:E2485"/>
    <mergeCell ref="F2485:G2485"/>
    <mergeCell ref="I2485:O2486"/>
    <mergeCell ref="C2486:E2486"/>
    <mergeCell ref="F2486:G2486"/>
    <mergeCell ref="A2456:O2456"/>
    <mergeCell ref="B2458:O2458"/>
    <mergeCell ref="A2459:A2494"/>
    <mergeCell ref="B2459:C2460"/>
    <mergeCell ref="D2459:O2459"/>
    <mergeCell ref="D2460:O2460"/>
    <mergeCell ref="C2461:G2463"/>
    <mergeCell ref="H2461:I2463"/>
    <mergeCell ref="J2461:K2463"/>
    <mergeCell ref="L2461:M2461"/>
    <mergeCell ref="N2461:O2461"/>
    <mergeCell ref="L2462:O2462"/>
    <mergeCell ref="L2463:M2463"/>
    <mergeCell ref="N2463:O2463"/>
    <mergeCell ref="C2464:F2464"/>
    <mergeCell ref="H2464:O2464"/>
    <mergeCell ref="C2465:F2465"/>
    <mergeCell ref="H2465:O2465"/>
    <mergeCell ref="C2466:F2466"/>
    <mergeCell ref="C2469:F2469"/>
    <mergeCell ref="H2469:O2469"/>
    <mergeCell ref="C2470:D2471"/>
    <mergeCell ref="E2470:E2471"/>
    <mergeCell ref="F2470:F2471"/>
    <mergeCell ref="G2470:G2471"/>
    <mergeCell ref="H2470:J2470"/>
    <mergeCell ref="K2470:M2470"/>
    <mergeCell ref="N2470:N2471"/>
    <mergeCell ref="O2470:O2472"/>
    <mergeCell ref="C2472:D2472"/>
    <mergeCell ref="C2473:D2473"/>
    <mergeCell ref="C2474:D2474"/>
    <mergeCell ref="C2409:E2409"/>
    <mergeCell ref="F2409:G2409"/>
    <mergeCell ref="I2409:K2409"/>
    <mergeCell ref="L2409:O2409"/>
    <mergeCell ref="F2443:G2444"/>
    <mergeCell ref="I2443:K2443"/>
    <mergeCell ref="M2443:O2443"/>
    <mergeCell ref="I2444:K2444"/>
    <mergeCell ref="L2444:O2444"/>
    <mergeCell ref="I2449:K2449"/>
    <mergeCell ref="L2449:O2449"/>
    <mergeCell ref="C2450:E2455"/>
    <mergeCell ref="F2450:G2450"/>
    <mergeCell ref="I2450:K2450"/>
    <mergeCell ref="L2450:O2450"/>
    <mergeCell ref="F2451:G2451"/>
    <mergeCell ref="I2451:O2453"/>
    <mergeCell ref="F2452:G2452"/>
    <mergeCell ref="F2453:G2453"/>
    <mergeCell ref="F2454:G2454"/>
    <mergeCell ref="I2454:O2455"/>
    <mergeCell ref="F2455:G2455"/>
    <mergeCell ref="C2403:H2403"/>
    <mergeCell ref="I2403:K2403"/>
    <mergeCell ref="M2403:O2403"/>
    <mergeCell ref="C2404:E2405"/>
    <mergeCell ref="F2404:G2405"/>
    <mergeCell ref="I2404:K2404"/>
    <mergeCell ref="M2404:O2404"/>
    <mergeCell ref="I2405:K2405"/>
    <mergeCell ref="C2406:E2406"/>
    <mergeCell ref="F2406:G2406"/>
    <mergeCell ref="I2406:K2406"/>
    <mergeCell ref="L2406:O2406"/>
    <mergeCell ref="C2407:E2407"/>
    <mergeCell ref="F2407:G2407"/>
    <mergeCell ref="I2407:O2408"/>
    <mergeCell ref="C2408:E2408"/>
    <mergeCell ref="F2408:G2408"/>
    <mergeCell ref="C2387:F2387"/>
    <mergeCell ref="H2387:O2387"/>
    <mergeCell ref="C2388:F2388"/>
    <mergeCell ref="H2388:O2388"/>
    <mergeCell ref="C2389:F2389"/>
    <mergeCell ref="H2389:O2389"/>
    <mergeCell ref="C2390:F2390"/>
    <mergeCell ref="H2390:O2390"/>
    <mergeCell ref="C2391:F2391"/>
    <mergeCell ref="H2391:O2391"/>
    <mergeCell ref="C2395:D2395"/>
    <mergeCell ref="C2396:D2396"/>
    <mergeCell ref="C2397:D2397"/>
    <mergeCell ref="C2398:D2398"/>
    <mergeCell ref="C2399:D2399"/>
    <mergeCell ref="C2400:D2400"/>
    <mergeCell ref="C2401:E2402"/>
    <mergeCell ref="F2401:G2401"/>
    <mergeCell ref="H2401:I2401"/>
    <mergeCell ref="J2401:K2401"/>
    <mergeCell ref="M2401:N2401"/>
    <mergeCell ref="F2402:G2402"/>
    <mergeCell ref="H2402:I2402"/>
    <mergeCell ref="J2402:K2402"/>
    <mergeCell ref="M2402:N2402"/>
    <mergeCell ref="C2372:E2377"/>
    <mergeCell ref="F2372:G2372"/>
    <mergeCell ref="I2372:K2372"/>
    <mergeCell ref="L2372:O2372"/>
    <mergeCell ref="F2373:G2373"/>
    <mergeCell ref="I2373:O2375"/>
    <mergeCell ref="F2374:G2374"/>
    <mergeCell ref="F2375:G2375"/>
    <mergeCell ref="F2376:G2376"/>
    <mergeCell ref="I2376:O2377"/>
    <mergeCell ref="F2377:G2377"/>
    <mergeCell ref="L2383:M2383"/>
    <mergeCell ref="N2383:O2383"/>
    <mergeCell ref="L2384:O2384"/>
    <mergeCell ref="L2385:M2385"/>
    <mergeCell ref="N2385:O2385"/>
    <mergeCell ref="C2386:F2386"/>
    <mergeCell ref="H2386:O2386"/>
    <mergeCell ref="C2367:E2367"/>
    <mergeCell ref="F2367:G2367"/>
    <mergeCell ref="I2367:K2367"/>
    <mergeCell ref="L2367:O2367"/>
    <mergeCell ref="C2368:E2368"/>
    <mergeCell ref="F2368:G2368"/>
    <mergeCell ref="I2368:O2369"/>
    <mergeCell ref="C2369:E2369"/>
    <mergeCell ref="F2369:G2369"/>
    <mergeCell ref="C2370:E2370"/>
    <mergeCell ref="F2370:G2370"/>
    <mergeCell ref="I2370:K2370"/>
    <mergeCell ref="L2370:O2370"/>
    <mergeCell ref="C2371:E2371"/>
    <mergeCell ref="F2371:G2371"/>
    <mergeCell ref="I2371:K2371"/>
    <mergeCell ref="L2371:O2371"/>
    <mergeCell ref="C2358:D2358"/>
    <mergeCell ref="C2359:D2359"/>
    <mergeCell ref="C2360:D2360"/>
    <mergeCell ref="C2361:D2361"/>
    <mergeCell ref="C2362:E2363"/>
    <mergeCell ref="F2362:G2362"/>
    <mergeCell ref="H2362:I2362"/>
    <mergeCell ref="J2362:K2362"/>
    <mergeCell ref="M2362:N2362"/>
    <mergeCell ref="F2363:G2363"/>
    <mergeCell ref="H2363:I2363"/>
    <mergeCell ref="J2363:K2363"/>
    <mergeCell ref="M2363:N2363"/>
    <mergeCell ref="C2364:H2364"/>
    <mergeCell ref="I2364:K2364"/>
    <mergeCell ref="M2364:O2364"/>
    <mergeCell ref="C2365:E2366"/>
    <mergeCell ref="F2365:G2366"/>
    <mergeCell ref="I2365:K2365"/>
    <mergeCell ref="M2365:O2365"/>
    <mergeCell ref="I2366:K2366"/>
    <mergeCell ref="L2366:O2366"/>
    <mergeCell ref="N2314:N2315"/>
    <mergeCell ref="O2314:O2316"/>
    <mergeCell ref="C2316:D2316"/>
    <mergeCell ref="C2317:D2317"/>
    <mergeCell ref="C2318:D2318"/>
    <mergeCell ref="C2319:D2319"/>
    <mergeCell ref="C2320:D2320"/>
    <mergeCell ref="C2321:D2321"/>
    <mergeCell ref="C2322:D2322"/>
    <mergeCell ref="A2339:O2339"/>
    <mergeCell ref="B2341:O2341"/>
    <mergeCell ref="A2342:A2377"/>
    <mergeCell ref="B2342:C2343"/>
    <mergeCell ref="D2342:O2342"/>
    <mergeCell ref="D2343:O2343"/>
    <mergeCell ref="C2344:G2346"/>
    <mergeCell ref="H2344:I2346"/>
    <mergeCell ref="J2344:K2346"/>
    <mergeCell ref="L2344:M2344"/>
    <mergeCell ref="N2344:O2344"/>
    <mergeCell ref="L2345:O2345"/>
    <mergeCell ref="L2346:M2346"/>
    <mergeCell ref="N2346:O2346"/>
    <mergeCell ref="C2347:F2347"/>
    <mergeCell ref="H2347:O2347"/>
    <mergeCell ref="C2348:F2348"/>
    <mergeCell ref="H2348:O2348"/>
    <mergeCell ref="N2353:N2354"/>
    <mergeCell ref="O2353:O2355"/>
    <mergeCell ref="C2355:D2355"/>
    <mergeCell ref="C2356:D2356"/>
    <mergeCell ref="C2357:D2357"/>
    <mergeCell ref="F2332:G2332"/>
    <mergeCell ref="I2332:K2332"/>
    <mergeCell ref="L2332:O2332"/>
    <mergeCell ref="C2333:E2338"/>
    <mergeCell ref="F2333:G2333"/>
    <mergeCell ref="I2333:K2333"/>
    <mergeCell ref="L2333:O2333"/>
    <mergeCell ref="F2334:G2334"/>
    <mergeCell ref="I2334:O2336"/>
    <mergeCell ref="F2335:G2335"/>
    <mergeCell ref="F2336:G2336"/>
    <mergeCell ref="F2337:G2337"/>
    <mergeCell ref="I2337:O2338"/>
    <mergeCell ref="F2338:G2338"/>
    <mergeCell ref="C2331:E2331"/>
    <mergeCell ref="F2331:G2331"/>
    <mergeCell ref="I2331:K2331"/>
    <mergeCell ref="L2331:O2331"/>
    <mergeCell ref="C2332:E2332"/>
    <mergeCell ref="A2300:O2300"/>
    <mergeCell ref="B2302:O2302"/>
    <mergeCell ref="A2303:A2338"/>
    <mergeCell ref="B2303:C2304"/>
    <mergeCell ref="D2303:O2303"/>
    <mergeCell ref="D2304:O2304"/>
    <mergeCell ref="C2305:G2307"/>
    <mergeCell ref="H2305:I2307"/>
    <mergeCell ref="J2305:K2307"/>
    <mergeCell ref="L2305:M2305"/>
    <mergeCell ref="N2305:O2305"/>
    <mergeCell ref="L2306:O2306"/>
    <mergeCell ref="L2307:M2307"/>
    <mergeCell ref="N2307:O2307"/>
    <mergeCell ref="C2308:F2308"/>
    <mergeCell ref="H2308:O2308"/>
    <mergeCell ref="C2309:F2309"/>
    <mergeCell ref="H2309:O2309"/>
    <mergeCell ref="C2310:F2310"/>
    <mergeCell ref="H2310:O2310"/>
    <mergeCell ref="C2311:F2311"/>
    <mergeCell ref="H2311:O2311"/>
    <mergeCell ref="C2312:F2312"/>
    <mergeCell ref="H2312:O2312"/>
    <mergeCell ref="C2313:F2313"/>
    <mergeCell ref="H2313:O2313"/>
    <mergeCell ref="C2314:D2315"/>
    <mergeCell ref="E2314:E2315"/>
    <mergeCell ref="F2314:F2315"/>
    <mergeCell ref="G2314:G2315"/>
    <mergeCell ref="H2314:J2314"/>
    <mergeCell ref="K2314:M2314"/>
    <mergeCell ref="H2272:O2272"/>
    <mergeCell ref="C2273:F2273"/>
    <mergeCell ref="H2273:O2273"/>
    <mergeCell ref="C2274:F2274"/>
    <mergeCell ref="H2274:O2274"/>
    <mergeCell ref="C2275:D2276"/>
    <mergeCell ref="E2275:E2276"/>
    <mergeCell ref="F2275:F2276"/>
    <mergeCell ref="G2275:G2276"/>
    <mergeCell ref="H2275:J2275"/>
    <mergeCell ref="K2275:M2275"/>
    <mergeCell ref="C2286:H2286"/>
    <mergeCell ref="I2286:K2286"/>
    <mergeCell ref="M2286:O2286"/>
    <mergeCell ref="C2287:E2288"/>
    <mergeCell ref="F2287:G2288"/>
    <mergeCell ref="I2287:K2287"/>
    <mergeCell ref="M2287:O2287"/>
    <mergeCell ref="I2288:K2288"/>
    <mergeCell ref="L2288:O2288"/>
    <mergeCell ref="C2284:E2285"/>
    <mergeCell ref="F2284:G2284"/>
    <mergeCell ref="H2284:I2284"/>
    <mergeCell ref="J2284:K2284"/>
    <mergeCell ref="M2284:N2284"/>
    <mergeCell ref="F2285:G2285"/>
    <mergeCell ref="H2285:I2285"/>
    <mergeCell ref="J2285:K2285"/>
    <mergeCell ref="M2285:N2285"/>
    <mergeCell ref="C2255:E2260"/>
    <mergeCell ref="F2255:G2255"/>
    <mergeCell ref="I2255:K2255"/>
    <mergeCell ref="F2256:G2256"/>
    <mergeCell ref="I2256:O2258"/>
    <mergeCell ref="F2257:G2257"/>
    <mergeCell ref="F2258:G2258"/>
    <mergeCell ref="F2259:G2259"/>
    <mergeCell ref="I2259:O2260"/>
    <mergeCell ref="F2260:G2260"/>
    <mergeCell ref="L2255:O2255"/>
    <mergeCell ref="A2261:O2261"/>
    <mergeCell ref="B2263:O2263"/>
    <mergeCell ref="A2264:A2299"/>
    <mergeCell ref="B2264:C2265"/>
    <mergeCell ref="D2264:O2264"/>
    <mergeCell ref="D2265:O2265"/>
    <mergeCell ref="C2266:G2268"/>
    <mergeCell ref="H2266:I2268"/>
    <mergeCell ref="J2266:K2268"/>
    <mergeCell ref="L2266:M2266"/>
    <mergeCell ref="N2266:O2266"/>
    <mergeCell ref="L2267:O2267"/>
    <mergeCell ref="L2268:M2268"/>
    <mergeCell ref="N2268:O2268"/>
    <mergeCell ref="C2269:F2269"/>
    <mergeCell ref="H2269:O2269"/>
    <mergeCell ref="C2270:F2270"/>
    <mergeCell ref="H2270:O2270"/>
    <mergeCell ref="C2271:F2271"/>
    <mergeCell ref="H2271:O2271"/>
    <mergeCell ref="C2272:F2272"/>
    <mergeCell ref="A2225:A2260"/>
    <mergeCell ref="B2225:C2226"/>
    <mergeCell ref="D2225:O2225"/>
    <mergeCell ref="D2226:O2226"/>
    <mergeCell ref="C2227:G2229"/>
    <mergeCell ref="H2227:I2229"/>
    <mergeCell ref="J2227:K2229"/>
    <mergeCell ref="L2227:M2227"/>
    <mergeCell ref="N2227:O2227"/>
    <mergeCell ref="L2228:O2228"/>
    <mergeCell ref="L2229:M2229"/>
    <mergeCell ref="N2229:O2229"/>
    <mergeCell ref="C2230:F2230"/>
    <mergeCell ref="H2230:O2230"/>
    <mergeCell ref="C2231:F2231"/>
    <mergeCell ref="H2231:O2231"/>
    <mergeCell ref="C2232:F2232"/>
    <mergeCell ref="H2232:O2232"/>
    <mergeCell ref="C2233:F2233"/>
    <mergeCell ref="H2233:O2233"/>
    <mergeCell ref="C2234:F2234"/>
    <mergeCell ref="H2234:O2234"/>
    <mergeCell ref="C2235:F2235"/>
    <mergeCell ref="H2235:O2235"/>
    <mergeCell ref="C2236:D2237"/>
    <mergeCell ref="E2236:E2237"/>
    <mergeCell ref="F2236:F2237"/>
    <mergeCell ref="G2236:G2237"/>
    <mergeCell ref="H2236:J2236"/>
    <mergeCell ref="K2236:M2236"/>
    <mergeCell ref="N2236:N2237"/>
    <mergeCell ref="O2236:O2238"/>
    <mergeCell ref="F2219:G2219"/>
    <mergeCell ref="F2220:G2220"/>
    <mergeCell ref="I2220:O2221"/>
    <mergeCell ref="F2221:G2221"/>
    <mergeCell ref="A2222:O2222"/>
    <mergeCell ref="B2224:O2224"/>
    <mergeCell ref="A2186:A2221"/>
    <mergeCell ref="B2186:C2187"/>
    <mergeCell ref="D2186:O2186"/>
    <mergeCell ref="D2187:O2187"/>
    <mergeCell ref="C2188:G2190"/>
    <mergeCell ref="H2188:I2190"/>
    <mergeCell ref="J2188:K2190"/>
    <mergeCell ref="L2188:M2188"/>
    <mergeCell ref="N2188:O2188"/>
    <mergeCell ref="L2189:O2189"/>
    <mergeCell ref="L2190:M2190"/>
    <mergeCell ref="N2190:O2190"/>
    <mergeCell ref="C2191:F2191"/>
    <mergeCell ref="H2191:O2191"/>
    <mergeCell ref="C2192:F2192"/>
    <mergeCell ref="H2197:J2197"/>
    <mergeCell ref="K2197:M2197"/>
    <mergeCell ref="N2197:N2198"/>
    <mergeCell ref="O2197:O2199"/>
    <mergeCell ref="C2199:D2199"/>
    <mergeCell ref="I2209:K2209"/>
    <mergeCell ref="M2209:O2209"/>
    <mergeCell ref="I2210:K2210"/>
    <mergeCell ref="L2210:O2210"/>
    <mergeCell ref="C2211:E2211"/>
    <mergeCell ref="F2211:G2211"/>
    <mergeCell ref="I2211:K2211"/>
    <mergeCell ref="L2211:O2211"/>
    <mergeCell ref="C2212:E2212"/>
    <mergeCell ref="F2212:G2212"/>
    <mergeCell ref="I2212:O2213"/>
    <mergeCell ref="C2213:E2213"/>
    <mergeCell ref="F2213:G2213"/>
    <mergeCell ref="C2209:E2210"/>
    <mergeCell ref="F2209:G2210"/>
    <mergeCell ref="C2161:D2161"/>
    <mergeCell ref="C2170:E2171"/>
    <mergeCell ref="F2170:G2171"/>
    <mergeCell ref="M2170:O2170"/>
    <mergeCell ref="I2171:K2171"/>
    <mergeCell ref="L2171:O2171"/>
    <mergeCell ref="C2172:E2172"/>
    <mergeCell ref="F2172:G2172"/>
    <mergeCell ref="I2172:K2172"/>
    <mergeCell ref="L2172:O2172"/>
    <mergeCell ref="C2173:E2173"/>
    <mergeCell ref="F2173:G2173"/>
    <mergeCell ref="I2173:O2174"/>
    <mergeCell ref="C2174:E2174"/>
    <mergeCell ref="F2174:G2174"/>
    <mergeCell ref="C2175:E2175"/>
    <mergeCell ref="F2175:G2175"/>
    <mergeCell ref="I2175:K2175"/>
    <mergeCell ref="L2175:O2175"/>
    <mergeCell ref="C2165:D2165"/>
    <mergeCell ref="C2166:D2166"/>
    <mergeCell ref="C2167:E2168"/>
    <mergeCell ref="H2167:I2167"/>
    <mergeCell ref="J2167:K2167"/>
    <mergeCell ref="M2167:N2167"/>
    <mergeCell ref="H2168:I2168"/>
    <mergeCell ref="J2168:K2168"/>
    <mergeCell ref="M2168:N2168"/>
    <mergeCell ref="C2169:H2169"/>
    <mergeCell ref="M2169:O2169"/>
    <mergeCell ref="I2170:K2170"/>
    <mergeCell ref="H2152:O2152"/>
    <mergeCell ref="C2153:F2153"/>
    <mergeCell ref="H2153:O2153"/>
    <mergeCell ref="C2154:F2154"/>
    <mergeCell ref="H2154:O2154"/>
    <mergeCell ref="C2155:F2155"/>
    <mergeCell ref="H2155:O2155"/>
    <mergeCell ref="C2156:F2156"/>
    <mergeCell ref="H2156:O2156"/>
    <mergeCell ref="C2157:F2157"/>
    <mergeCell ref="H2157:O2157"/>
    <mergeCell ref="C2158:D2159"/>
    <mergeCell ref="E2158:E2159"/>
    <mergeCell ref="F2158:F2159"/>
    <mergeCell ref="G2158:G2159"/>
    <mergeCell ref="H2158:J2158"/>
    <mergeCell ref="K2158:M2158"/>
    <mergeCell ref="N2158:N2159"/>
    <mergeCell ref="O2158:O2160"/>
    <mergeCell ref="C2160:D2160"/>
    <mergeCell ref="H2117:O2117"/>
    <mergeCell ref="C2118:F2118"/>
    <mergeCell ref="H2118:O2118"/>
    <mergeCell ref="C2119:D2120"/>
    <mergeCell ref="E2119:E2120"/>
    <mergeCell ref="F2119:F2120"/>
    <mergeCell ref="G2119:G2120"/>
    <mergeCell ref="H2119:J2119"/>
    <mergeCell ref="K2119:M2119"/>
    <mergeCell ref="I2137:K2137"/>
    <mergeCell ref="L2137:O2137"/>
    <mergeCell ref="C2138:E2143"/>
    <mergeCell ref="F2138:G2138"/>
    <mergeCell ref="I2138:K2138"/>
    <mergeCell ref="L2138:O2138"/>
    <mergeCell ref="F2139:G2139"/>
    <mergeCell ref="I2139:O2141"/>
    <mergeCell ref="F2140:G2140"/>
    <mergeCell ref="F2141:G2141"/>
    <mergeCell ref="F2142:G2142"/>
    <mergeCell ref="I2142:O2143"/>
    <mergeCell ref="F2143:G2143"/>
    <mergeCell ref="C2123:D2123"/>
    <mergeCell ref="C2124:D2124"/>
    <mergeCell ref="C2125:D2125"/>
    <mergeCell ref="C2126:D2126"/>
    <mergeCell ref="F2128:G2128"/>
    <mergeCell ref="F2129:G2129"/>
    <mergeCell ref="I2130:K2130"/>
    <mergeCell ref="I2131:K2131"/>
    <mergeCell ref="C2127:D2127"/>
    <mergeCell ref="C2128:E2129"/>
    <mergeCell ref="I2099:K2099"/>
    <mergeCell ref="L2099:O2099"/>
    <mergeCell ref="F2100:G2100"/>
    <mergeCell ref="I2100:O2102"/>
    <mergeCell ref="F2101:G2101"/>
    <mergeCell ref="F2102:G2102"/>
    <mergeCell ref="F2103:G2103"/>
    <mergeCell ref="I2103:O2104"/>
    <mergeCell ref="F2104:G2104"/>
    <mergeCell ref="A2105:O2105"/>
    <mergeCell ref="B2107:O2107"/>
    <mergeCell ref="A2108:A2143"/>
    <mergeCell ref="B2108:C2109"/>
    <mergeCell ref="D2108:O2108"/>
    <mergeCell ref="D2109:O2109"/>
    <mergeCell ref="C2110:G2112"/>
    <mergeCell ref="H2110:I2112"/>
    <mergeCell ref="J2110:K2112"/>
    <mergeCell ref="L2110:M2110"/>
    <mergeCell ref="N2110:O2110"/>
    <mergeCell ref="L2111:O2111"/>
    <mergeCell ref="L2112:M2112"/>
    <mergeCell ref="N2112:O2112"/>
    <mergeCell ref="C2113:F2113"/>
    <mergeCell ref="H2113:O2113"/>
    <mergeCell ref="C2114:F2114"/>
    <mergeCell ref="H2114:O2114"/>
    <mergeCell ref="C2115:F2115"/>
    <mergeCell ref="H2115:O2115"/>
    <mergeCell ref="C2116:F2116"/>
    <mergeCell ref="H2116:O2116"/>
    <mergeCell ref="C2117:F2117"/>
    <mergeCell ref="C2049:D2049"/>
    <mergeCell ref="F2050:G2050"/>
    <mergeCell ref="F2063:G2063"/>
    <mergeCell ref="F2064:G2064"/>
    <mergeCell ref="I2064:O2065"/>
    <mergeCell ref="F2065:G2065"/>
    <mergeCell ref="A2066:O2066"/>
    <mergeCell ref="B2068:O2068"/>
    <mergeCell ref="A2069:A2104"/>
    <mergeCell ref="B2069:C2070"/>
    <mergeCell ref="D2069:O2069"/>
    <mergeCell ref="D2070:O2070"/>
    <mergeCell ref="C2071:G2073"/>
    <mergeCell ref="H2071:I2073"/>
    <mergeCell ref="J2071:K2073"/>
    <mergeCell ref="L2071:M2071"/>
    <mergeCell ref="N2071:O2071"/>
    <mergeCell ref="L2072:O2072"/>
    <mergeCell ref="L2073:M2073"/>
    <mergeCell ref="N2073:O2073"/>
    <mergeCell ref="C2076:F2076"/>
    <mergeCell ref="H2076:O2076"/>
    <mergeCell ref="C2077:F2077"/>
    <mergeCell ref="H2077:O2077"/>
    <mergeCell ref="C2078:F2078"/>
    <mergeCell ref="H2078:O2078"/>
    <mergeCell ref="C2079:F2079"/>
    <mergeCell ref="H2079:O2079"/>
    <mergeCell ref="C2080:D2081"/>
    <mergeCell ref="E2080:E2081"/>
    <mergeCell ref="F2080:F2081"/>
    <mergeCell ref="G2080:G2081"/>
    <mergeCell ref="A1949:O1949"/>
    <mergeCell ref="C1982:E1987"/>
    <mergeCell ref="F1982:G1982"/>
    <mergeCell ref="F1983:G1983"/>
    <mergeCell ref="F1984:G1984"/>
    <mergeCell ref="F1985:G1985"/>
    <mergeCell ref="F1986:G1986"/>
    <mergeCell ref="F1987:G1987"/>
    <mergeCell ref="B1990:O1990"/>
    <mergeCell ref="A1991:A2026"/>
    <mergeCell ref="B1991:C1992"/>
    <mergeCell ref="D1992:O1992"/>
    <mergeCell ref="C1993:G1995"/>
    <mergeCell ref="H1993:I1995"/>
    <mergeCell ref="J1993:K1995"/>
    <mergeCell ref="L1993:M1993"/>
    <mergeCell ref="N1993:O1993"/>
    <mergeCell ref="L1994:O1994"/>
    <mergeCell ref="L1995:M1995"/>
    <mergeCell ref="N1995:O1995"/>
    <mergeCell ref="C2001:F2001"/>
    <mergeCell ref="H2001:O2001"/>
    <mergeCell ref="C2002:D2003"/>
    <mergeCell ref="E2002:E2003"/>
    <mergeCell ref="F2002:F2003"/>
    <mergeCell ref="G2002:G2003"/>
    <mergeCell ref="H2002:J2002"/>
    <mergeCell ref="K2002:M2002"/>
    <mergeCell ref="N2002:N2003"/>
    <mergeCell ref="O2002:O2004"/>
    <mergeCell ref="C2010:D2010"/>
    <mergeCell ref="C2011:E2012"/>
    <mergeCell ref="I1936:K1936"/>
    <mergeCell ref="M1936:O1936"/>
    <mergeCell ref="L1937:O1937"/>
    <mergeCell ref="C1938:E1938"/>
    <mergeCell ref="F1938:G1938"/>
    <mergeCell ref="L1938:O1938"/>
    <mergeCell ref="C1939:E1939"/>
    <mergeCell ref="F1939:G1939"/>
    <mergeCell ref="I1939:O1940"/>
    <mergeCell ref="I1941:K1941"/>
    <mergeCell ref="L1941:O1941"/>
    <mergeCell ref="I1942:K1942"/>
    <mergeCell ref="L1942:O1942"/>
    <mergeCell ref="C1943:E1948"/>
    <mergeCell ref="I1944:O1946"/>
    <mergeCell ref="F1945:G1945"/>
    <mergeCell ref="F1946:G1946"/>
    <mergeCell ref="F1947:G1947"/>
    <mergeCell ref="I1947:O1948"/>
    <mergeCell ref="F1948:G1948"/>
    <mergeCell ref="C1936:E1937"/>
    <mergeCell ref="F1936:G1937"/>
    <mergeCell ref="I1937:K1937"/>
    <mergeCell ref="I1938:K1938"/>
    <mergeCell ref="C1940:E1940"/>
    <mergeCell ref="F1940:G1940"/>
    <mergeCell ref="C1941:E1941"/>
    <mergeCell ref="F1941:G1941"/>
    <mergeCell ref="C1942:E1942"/>
    <mergeCell ref="F1942:G1942"/>
    <mergeCell ref="F1943:G1943"/>
    <mergeCell ref="I1943:K1943"/>
    <mergeCell ref="C1919:F1919"/>
    <mergeCell ref="H1919:O1919"/>
    <mergeCell ref="C1924:D1925"/>
    <mergeCell ref="E1924:E1925"/>
    <mergeCell ref="F1924:F1925"/>
    <mergeCell ref="G1924:G1925"/>
    <mergeCell ref="H1924:J1924"/>
    <mergeCell ref="K1924:M1924"/>
    <mergeCell ref="N1924:N1925"/>
    <mergeCell ref="O1924:O1926"/>
    <mergeCell ref="C1926:D1926"/>
    <mergeCell ref="C1927:D1927"/>
    <mergeCell ref="C1933:E1934"/>
    <mergeCell ref="F1933:G1933"/>
    <mergeCell ref="H1933:I1933"/>
    <mergeCell ref="J1933:K1933"/>
    <mergeCell ref="M1933:N1933"/>
    <mergeCell ref="C1921:F1921"/>
    <mergeCell ref="H1921:O1921"/>
    <mergeCell ref="C1922:F1922"/>
    <mergeCell ref="H1922:O1922"/>
    <mergeCell ref="C1923:F1923"/>
    <mergeCell ref="H1923:O1923"/>
    <mergeCell ref="C1928:D1928"/>
    <mergeCell ref="C1929:D1929"/>
    <mergeCell ref="C1930:D1930"/>
    <mergeCell ref="C1931:D1931"/>
    <mergeCell ref="C1932:D1932"/>
    <mergeCell ref="F1934:G1934"/>
    <mergeCell ref="H1934:I1934"/>
    <mergeCell ref="J1934:K1934"/>
    <mergeCell ref="M1934:N1934"/>
    <mergeCell ref="C1889:D1889"/>
    <mergeCell ref="C1894:E1895"/>
    <mergeCell ref="F1894:G1894"/>
    <mergeCell ref="H1894:I1894"/>
    <mergeCell ref="J1894:K1894"/>
    <mergeCell ref="M1894:N1894"/>
    <mergeCell ref="F1895:G1895"/>
    <mergeCell ref="H1895:I1895"/>
    <mergeCell ref="J1895:K1895"/>
    <mergeCell ref="M1895:N1895"/>
    <mergeCell ref="C1896:H1896"/>
    <mergeCell ref="I1896:K1896"/>
    <mergeCell ref="M1896:O1896"/>
    <mergeCell ref="F1897:G1898"/>
    <mergeCell ref="I1897:K1897"/>
    <mergeCell ref="M1897:O1897"/>
    <mergeCell ref="I1898:K1898"/>
    <mergeCell ref="L1898:O1898"/>
    <mergeCell ref="N1878:O1878"/>
    <mergeCell ref="C1879:F1879"/>
    <mergeCell ref="H1879:O1879"/>
    <mergeCell ref="C1880:F1880"/>
    <mergeCell ref="H1880:O1880"/>
    <mergeCell ref="C1881:F1881"/>
    <mergeCell ref="H1881:O1881"/>
    <mergeCell ref="C1885:D1886"/>
    <mergeCell ref="E1885:E1886"/>
    <mergeCell ref="F1885:F1886"/>
    <mergeCell ref="G1885:G1886"/>
    <mergeCell ref="H1885:J1885"/>
    <mergeCell ref="K1885:M1885"/>
    <mergeCell ref="N1885:N1886"/>
    <mergeCell ref="O1885:O1887"/>
    <mergeCell ref="C1887:D1887"/>
    <mergeCell ref="C1888:D1888"/>
    <mergeCell ref="M1857:O1857"/>
    <mergeCell ref="C1858:E1859"/>
    <mergeCell ref="F1858:G1859"/>
    <mergeCell ref="I1858:K1858"/>
    <mergeCell ref="M1858:O1858"/>
    <mergeCell ref="I1859:K1859"/>
    <mergeCell ref="L1859:O1859"/>
    <mergeCell ref="C1860:E1860"/>
    <mergeCell ref="I1860:K1860"/>
    <mergeCell ref="L1860:O1860"/>
    <mergeCell ref="C1861:E1861"/>
    <mergeCell ref="I1861:O1862"/>
    <mergeCell ref="C1862:E1862"/>
    <mergeCell ref="F1862:G1862"/>
    <mergeCell ref="C1863:E1863"/>
    <mergeCell ref="F1863:G1863"/>
    <mergeCell ref="L1863:O1863"/>
    <mergeCell ref="C1857:H1857"/>
    <mergeCell ref="I1857:K1857"/>
    <mergeCell ref="I1863:K1863"/>
    <mergeCell ref="C1825:E1825"/>
    <mergeCell ref="F1825:G1825"/>
    <mergeCell ref="L1825:O1825"/>
    <mergeCell ref="H1840:O1840"/>
    <mergeCell ref="C1841:F1841"/>
    <mergeCell ref="H1841:O1841"/>
    <mergeCell ref="C1842:F1842"/>
    <mergeCell ref="H1842:O1842"/>
    <mergeCell ref="C1843:F1843"/>
    <mergeCell ref="H1843:O1843"/>
    <mergeCell ref="C1844:F1844"/>
    <mergeCell ref="H1844:O1844"/>
    <mergeCell ref="C1846:D1847"/>
    <mergeCell ref="E1846:E1847"/>
    <mergeCell ref="F1846:F1847"/>
    <mergeCell ref="G1846:G1847"/>
    <mergeCell ref="H1846:J1846"/>
    <mergeCell ref="K1846:M1846"/>
    <mergeCell ref="N1846:N1847"/>
    <mergeCell ref="O1846:O1848"/>
    <mergeCell ref="C1848:D1848"/>
    <mergeCell ref="C1826:E1831"/>
    <mergeCell ref="F1826:G1826"/>
    <mergeCell ref="I1827:O1829"/>
    <mergeCell ref="I1830:O1831"/>
    <mergeCell ref="A1832:O1832"/>
    <mergeCell ref="C1845:F1845"/>
    <mergeCell ref="H1845:O1845"/>
    <mergeCell ref="C1818:H1818"/>
    <mergeCell ref="I1818:K1818"/>
    <mergeCell ref="M1818:O1818"/>
    <mergeCell ref="F1819:G1820"/>
    <mergeCell ref="I1819:K1819"/>
    <mergeCell ref="M1819:O1819"/>
    <mergeCell ref="I1820:K1820"/>
    <mergeCell ref="L1820:O1820"/>
    <mergeCell ref="C1821:E1821"/>
    <mergeCell ref="F1821:G1821"/>
    <mergeCell ref="I1821:K1821"/>
    <mergeCell ref="L1821:O1821"/>
    <mergeCell ref="C1822:E1822"/>
    <mergeCell ref="I1822:O1823"/>
    <mergeCell ref="C1823:E1823"/>
    <mergeCell ref="C1824:E1824"/>
    <mergeCell ref="F1824:G1824"/>
    <mergeCell ref="L1824:O1824"/>
    <mergeCell ref="C1806:F1806"/>
    <mergeCell ref="H1806:O1806"/>
    <mergeCell ref="C1807:D1808"/>
    <mergeCell ref="E1807:E1808"/>
    <mergeCell ref="F1807:F1808"/>
    <mergeCell ref="G1807:G1808"/>
    <mergeCell ref="H1807:J1807"/>
    <mergeCell ref="K1807:M1807"/>
    <mergeCell ref="N1807:N1808"/>
    <mergeCell ref="O1807:O1809"/>
    <mergeCell ref="C1809:D1809"/>
    <mergeCell ref="C1810:D1810"/>
    <mergeCell ref="C1811:D1811"/>
    <mergeCell ref="C1812:D1812"/>
    <mergeCell ref="C1813:D1813"/>
    <mergeCell ref="C1814:D1814"/>
    <mergeCell ref="C1816:E1817"/>
    <mergeCell ref="F1816:G1816"/>
    <mergeCell ref="H1816:I1816"/>
    <mergeCell ref="J1816:K1816"/>
    <mergeCell ref="M1816:N1816"/>
    <mergeCell ref="F1817:G1817"/>
    <mergeCell ref="H1817:I1817"/>
    <mergeCell ref="J1817:K1817"/>
    <mergeCell ref="M1817:N1817"/>
    <mergeCell ref="C1786:E1786"/>
    <mergeCell ref="I1786:K1786"/>
    <mergeCell ref="L1786:O1786"/>
    <mergeCell ref="C1787:E1792"/>
    <mergeCell ref="F1787:G1787"/>
    <mergeCell ref="L1787:O1787"/>
    <mergeCell ref="F1788:G1788"/>
    <mergeCell ref="I1788:O1790"/>
    <mergeCell ref="F1789:G1789"/>
    <mergeCell ref="H1801:O1801"/>
    <mergeCell ref="C1802:F1802"/>
    <mergeCell ref="H1802:O1802"/>
    <mergeCell ref="C1803:F1803"/>
    <mergeCell ref="H1803:O1803"/>
    <mergeCell ref="C1804:F1804"/>
    <mergeCell ref="H1804:O1804"/>
    <mergeCell ref="C1805:F1805"/>
    <mergeCell ref="H1805:O1805"/>
    <mergeCell ref="I1787:K1787"/>
    <mergeCell ref="F1790:G1790"/>
    <mergeCell ref="F1791:G1791"/>
    <mergeCell ref="I1791:O1792"/>
    <mergeCell ref="F1792:G1792"/>
    <mergeCell ref="C1801:F1801"/>
    <mergeCell ref="J1777:K1777"/>
    <mergeCell ref="M1777:N1777"/>
    <mergeCell ref="F1778:G1778"/>
    <mergeCell ref="H1778:I1778"/>
    <mergeCell ref="J1778:K1778"/>
    <mergeCell ref="M1778:N1778"/>
    <mergeCell ref="C1782:E1782"/>
    <mergeCell ref="F1782:G1782"/>
    <mergeCell ref="I1782:K1782"/>
    <mergeCell ref="L1782:O1782"/>
    <mergeCell ref="C1783:E1783"/>
    <mergeCell ref="F1783:G1783"/>
    <mergeCell ref="I1783:O1784"/>
    <mergeCell ref="C1784:E1784"/>
    <mergeCell ref="F1784:G1784"/>
    <mergeCell ref="C1785:E1785"/>
    <mergeCell ref="I1785:K1785"/>
    <mergeCell ref="L1785:O1785"/>
    <mergeCell ref="F1780:G1781"/>
    <mergeCell ref="I1780:K1780"/>
    <mergeCell ref="M1780:O1780"/>
    <mergeCell ref="I1781:K1781"/>
    <mergeCell ref="L1781:O1781"/>
    <mergeCell ref="C1746:E1746"/>
    <mergeCell ref="F1746:G1746"/>
    <mergeCell ref="I1746:K1746"/>
    <mergeCell ref="L1746:O1746"/>
    <mergeCell ref="L1759:M1759"/>
    <mergeCell ref="N1759:O1759"/>
    <mergeCell ref="L1760:O1760"/>
    <mergeCell ref="L1761:M1761"/>
    <mergeCell ref="N1761:O1761"/>
    <mergeCell ref="C1762:F1762"/>
    <mergeCell ref="H1762:O1762"/>
    <mergeCell ref="C1763:F1763"/>
    <mergeCell ref="H1763:O1763"/>
    <mergeCell ref="C1764:F1764"/>
    <mergeCell ref="H1764:O1764"/>
    <mergeCell ref="C1765:F1765"/>
    <mergeCell ref="H1765:O1765"/>
    <mergeCell ref="A1754:O1754"/>
    <mergeCell ref="B1756:O1756"/>
    <mergeCell ref="A1757:A1792"/>
    <mergeCell ref="B1757:C1758"/>
    <mergeCell ref="D1757:O1757"/>
    <mergeCell ref="D1758:O1758"/>
    <mergeCell ref="C1759:G1761"/>
    <mergeCell ref="H1759:I1761"/>
    <mergeCell ref="J1759:K1761"/>
    <mergeCell ref="F1785:G1785"/>
    <mergeCell ref="F1786:G1786"/>
    <mergeCell ref="C1779:H1779"/>
    <mergeCell ref="I1779:K1779"/>
    <mergeCell ref="M1779:O1779"/>
    <mergeCell ref="C1780:E1781"/>
    <mergeCell ref="C1740:H1740"/>
    <mergeCell ref="I1740:K1740"/>
    <mergeCell ref="M1740:O1740"/>
    <mergeCell ref="C1741:E1742"/>
    <mergeCell ref="F1741:G1742"/>
    <mergeCell ref="I1741:K1741"/>
    <mergeCell ref="M1741:O1741"/>
    <mergeCell ref="I1742:K1742"/>
    <mergeCell ref="L1742:O1742"/>
    <mergeCell ref="C1743:E1743"/>
    <mergeCell ref="F1743:G1743"/>
    <mergeCell ref="I1743:K1743"/>
    <mergeCell ref="L1743:O1743"/>
    <mergeCell ref="C1744:E1744"/>
    <mergeCell ref="F1744:G1744"/>
    <mergeCell ref="I1744:O1745"/>
    <mergeCell ref="C1745:E1745"/>
    <mergeCell ref="F1745:G1745"/>
    <mergeCell ref="K1729:M1729"/>
    <mergeCell ref="N1729:N1730"/>
    <mergeCell ref="O1729:O1731"/>
    <mergeCell ref="C1731:D1731"/>
    <mergeCell ref="C1732:D1732"/>
    <mergeCell ref="C1733:D1733"/>
    <mergeCell ref="C1734:D1734"/>
    <mergeCell ref="C1735:D1735"/>
    <mergeCell ref="C1736:D1736"/>
    <mergeCell ref="C1737:D1737"/>
    <mergeCell ref="C1738:E1739"/>
    <mergeCell ref="F1738:G1738"/>
    <mergeCell ref="H1738:I1738"/>
    <mergeCell ref="J1738:K1738"/>
    <mergeCell ref="M1738:N1738"/>
    <mergeCell ref="F1739:G1739"/>
    <mergeCell ref="H1739:I1739"/>
    <mergeCell ref="J1739:K1739"/>
    <mergeCell ref="M1739:N1739"/>
    <mergeCell ref="F1713:G1713"/>
    <mergeCell ref="I1713:O1714"/>
    <mergeCell ref="F1714:G1714"/>
    <mergeCell ref="A1718:A1753"/>
    <mergeCell ref="B1718:C1719"/>
    <mergeCell ref="D1718:O1718"/>
    <mergeCell ref="D1719:O1719"/>
    <mergeCell ref="C1720:G1722"/>
    <mergeCell ref="H1720:I1722"/>
    <mergeCell ref="J1720:K1722"/>
    <mergeCell ref="L1720:M1720"/>
    <mergeCell ref="N1720:O1720"/>
    <mergeCell ref="L1721:O1721"/>
    <mergeCell ref="L1722:M1722"/>
    <mergeCell ref="N1722:O1722"/>
    <mergeCell ref="C1723:F1723"/>
    <mergeCell ref="H1723:O1723"/>
    <mergeCell ref="C1724:F1724"/>
    <mergeCell ref="H1724:O1724"/>
    <mergeCell ref="C1725:F1725"/>
    <mergeCell ref="H1725:O1725"/>
    <mergeCell ref="C1726:F1726"/>
    <mergeCell ref="H1726:O1726"/>
    <mergeCell ref="C1727:F1727"/>
    <mergeCell ref="H1727:O1727"/>
    <mergeCell ref="C1728:F1728"/>
    <mergeCell ref="H1728:O1728"/>
    <mergeCell ref="C1729:D1730"/>
    <mergeCell ref="E1729:E1730"/>
    <mergeCell ref="F1729:F1730"/>
    <mergeCell ref="G1729:G1730"/>
    <mergeCell ref="H1729:J1729"/>
    <mergeCell ref="C1693:D1693"/>
    <mergeCell ref="C1694:D1694"/>
    <mergeCell ref="C1695:D1695"/>
    <mergeCell ref="C1696:D1696"/>
    <mergeCell ref="C1697:D1697"/>
    <mergeCell ref="C1698:D1698"/>
    <mergeCell ref="C1699:E1700"/>
    <mergeCell ref="F1699:G1699"/>
    <mergeCell ref="H1699:I1699"/>
    <mergeCell ref="J1699:K1699"/>
    <mergeCell ref="M1699:N1699"/>
    <mergeCell ref="F1700:G1700"/>
    <mergeCell ref="H1700:I1700"/>
    <mergeCell ref="J1700:K1700"/>
    <mergeCell ref="M1700:N1700"/>
    <mergeCell ref="C1701:H1701"/>
    <mergeCell ref="I1701:K1701"/>
    <mergeCell ref="M1701:O1701"/>
    <mergeCell ref="H1685:O1685"/>
    <mergeCell ref="C1686:F1686"/>
    <mergeCell ref="H1686:O1686"/>
    <mergeCell ref="C1687:F1687"/>
    <mergeCell ref="H1687:O1687"/>
    <mergeCell ref="C1688:F1688"/>
    <mergeCell ref="H1688:O1688"/>
    <mergeCell ref="C1689:F1689"/>
    <mergeCell ref="H1689:O1689"/>
    <mergeCell ref="C1690:D1691"/>
    <mergeCell ref="E1690:E1691"/>
    <mergeCell ref="F1690:F1691"/>
    <mergeCell ref="G1690:G1691"/>
    <mergeCell ref="H1690:J1690"/>
    <mergeCell ref="K1690:M1690"/>
    <mergeCell ref="N1690:N1691"/>
    <mergeCell ref="O1690:O1692"/>
    <mergeCell ref="C1692:D1692"/>
    <mergeCell ref="J1661:K1661"/>
    <mergeCell ref="M1661:N1661"/>
    <mergeCell ref="I1666:O1667"/>
    <mergeCell ref="C1667:E1667"/>
    <mergeCell ref="F1667:G1667"/>
    <mergeCell ref="C1668:E1668"/>
    <mergeCell ref="F1668:G1668"/>
    <mergeCell ref="I1668:K1668"/>
    <mergeCell ref="L1668:O1668"/>
    <mergeCell ref="C1669:E1669"/>
    <mergeCell ref="F1669:G1669"/>
    <mergeCell ref="I1669:K1669"/>
    <mergeCell ref="L1669:O1669"/>
    <mergeCell ref="C1670:E1675"/>
    <mergeCell ref="F1670:G1670"/>
    <mergeCell ref="I1670:K1670"/>
    <mergeCell ref="L1670:O1670"/>
    <mergeCell ref="F1671:G1671"/>
    <mergeCell ref="I1671:O1673"/>
    <mergeCell ref="F1674:G1674"/>
    <mergeCell ref="I1674:O1675"/>
    <mergeCell ref="F1675:G1675"/>
    <mergeCell ref="F1673:G1673"/>
    <mergeCell ref="C1666:E1666"/>
    <mergeCell ref="F1666:G1666"/>
    <mergeCell ref="F1672:G1672"/>
    <mergeCell ref="A1637:O1637"/>
    <mergeCell ref="B1639:O1639"/>
    <mergeCell ref="A1640:A1675"/>
    <mergeCell ref="B1640:C1641"/>
    <mergeCell ref="D1640:O1640"/>
    <mergeCell ref="D1641:O1641"/>
    <mergeCell ref="C1642:G1644"/>
    <mergeCell ref="H1642:I1644"/>
    <mergeCell ref="J1642:K1644"/>
    <mergeCell ref="L1642:M1642"/>
    <mergeCell ref="N1642:O1642"/>
    <mergeCell ref="L1644:M1644"/>
    <mergeCell ref="N1644:O1644"/>
    <mergeCell ref="C1645:F1645"/>
    <mergeCell ref="H1645:O1645"/>
    <mergeCell ref="C1646:F1646"/>
    <mergeCell ref="H1646:O1646"/>
    <mergeCell ref="C1647:F1647"/>
    <mergeCell ref="H1647:O1647"/>
    <mergeCell ref="C1648:F1648"/>
    <mergeCell ref="H1648:O1648"/>
    <mergeCell ref="C1649:F1649"/>
    <mergeCell ref="H1649:O1649"/>
    <mergeCell ref="C1650:F1650"/>
    <mergeCell ref="H1650:O1650"/>
    <mergeCell ref="C1651:D1652"/>
    <mergeCell ref="E1651:E1652"/>
    <mergeCell ref="F1651:F1652"/>
    <mergeCell ref="G1651:G1652"/>
    <mergeCell ref="H1651:J1651"/>
    <mergeCell ref="K1651:M1651"/>
    <mergeCell ref="N1651:N1652"/>
    <mergeCell ref="C1627:E1627"/>
    <mergeCell ref="F1627:G1627"/>
    <mergeCell ref="I1627:O1628"/>
    <mergeCell ref="C1628:E1628"/>
    <mergeCell ref="F1628:G1628"/>
    <mergeCell ref="C1629:E1629"/>
    <mergeCell ref="F1629:G1629"/>
    <mergeCell ref="I1629:K1629"/>
    <mergeCell ref="L1629:O1629"/>
    <mergeCell ref="F1631:G1631"/>
    <mergeCell ref="I1631:K1631"/>
    <mergeCell ref="L1631:O1631"/>
    <mergeCell ref="F1632:G1632"/>
    <mergeCell ref="I1632:O1634"/>
    <mergeCell ref="F1633:G1633"/>
    <mergeCell ref="F1634:G1634"/>
    <mergeCell ref="I1635:O1636"/>
    <mergeCell ref="F1635:G1635"/>
    <mergeCell ref="F1636:G1636"/>
    <mergeCell ref="C1630:E1630"/>
    <mergeCell ref="F1630:G1630"/>
    <mergeCell ref="I1630:K1630"/>
    <mergeCell ref="L1630:O1630"/>
    <mergeCell ref="C1631:E1636"/>
    <mergeCell ref="M1621:N1621"/>
    <mergeCell ref="F1622:G1622"/>
    <mergeCell ref="H1622:I1622"/>
    <mergeCell ref="J1622:K1622"/>
    <mergeCell ref="M1622:N1622"/>
    <mergeCell ref="C1623:H1623"/>
    <mergeCell ref="I1623:K1623"/>
    <mergeCell ref="M1623:O1623"/>
    <mergeCell ref="C1624:E1625"/>
    <mergeCell ref="F1624:G1625"/>
    <mergeCell ref="I1624:K1624"/>
    <mergeCell ref="M1624:O1624"/>
    <mergeCell ref="I1625:K1625"/>
    <mergeCell ref="L1625:O1625"/>
    <mergeCell ref="C1626:E1626"/>
    <mergeCell ref="F1626:G1626"/>
    <mergeCell ref="I1626:K1626"/>
    <mergeCell ref="L1626:O1626"/>
    <mergeCell ref="A1601:A1636"/>
    <mergeCell ref="B1601:C1602"/>
    <mergeCell ref="D1601:O1601"/>
    <mergeCell ref="D1602:O1602"/>
    <mergeCell ref="C1603:G1605"/>
    <mergeCell ref="H1603:I1605"/>
    <mergeCell ref="J1603:K1605"/>
    <mergeCell ref="L1603:M1603"/>
    <mergeCell ref="N1603:O1603"/>
    <mergeCell ref="L1604:O1604"/>
    <mergeCell ref="L1605:M1605"/>
    <mergeCell ref="N1605:O1605"/>
    <mergeCell ref="C1606:F1606"/>
    <mergeCell ref="H1606:O1606"/>
    <mergeCell ref="C1607:F1607"/>
    <mergeCell ref="H1607:O1607"/>
    <mergeCell ref="C1608:F1608"/>
    <mergeCell ref="H1608:O1608"/>
    <mergeCell ref="C1609:F1609"/>
    <mergeCell ref="H1609:O1609"/>
    <mergeCell ref="C1610:F1610"/>
    <mergeCell ref="H1610:O1610"/>
    <mergeCell ref="C1615:D1615"/>
    <mergeCell ref="C1616:D1616"/>
    <mergeCell ref="C1617:D1617"/>
    <mergeCell ref="C1618:D1618"/>
    <mergeCell ref="C1619:D1619"/>
    <mergeCell ref="C1620:D1620"/>
    <mergeCell ref="C1621:E1622"/>
    <mergeCell ref="F1621:G1621"/>
    <mergeCell ref="H1621:I1621"/>
    <mergeCell ref="J1621:K1621"/>
    <mergeCell ref="C1584:H1584"/>
    <mergeCell ref="I1584:K1584"/>
    <mergeCell ref="M1584:O1584"/>
    <mergeCell ref="C1585:E1586"/>
    <mergeCell ref="F1585:G1586"/>
    <mergeCell ref="I1585:K1585"/>
    <mergeCell ref="M1585:O1585"/>
    <mergeCell ref="I1586:K1586"/>
    <mergeCell ref="L1586:O1586"/>
    <mergeCell ref="C1587:E1587"/>
    <mergeCell ref="F1587:G1587"/>
    <mergeCell ref="I1587:K1587"/>
    <mergeCell ref="L1587:O1587"/>
    <mergeCell ref="C1588:E1588"/>
    <mergeCell ref="F1588:G1588"/>
    <mergeCell ref="I1588:O1589"/>
    <mergeCell ref="C1589:E1589"/>
    <mergeCell ref="F1589:G1589"/>
    <mergeCell ref="H1572:O1572"/>
    <mergeCell ref="C1573:D1574"/>
    <mergeCell ref="E1573:E1574"/>
    <mergeCell ref="F1573:F1574"/>
    <mergeCell ref="G1573:G1574"/>
    <mergeCell ref="H1573:J1573"/>
    <mergeCell ref="K1573:M1573"/>
    <mergeCell ref="N1573:N1574"/>
    <mergeCell ref="O1573:O1575"/>
    <mergeCell ref="C1575:D1575"/>
    <mergeCell ref="C1576:D1576"/>
    <mergeCell ref="C1577:D1577"/>
    <mergeCell ref="C1578:D1578"/>
    <mergeCell ref="C1579:D1579"/>
    <mergeCell ref="C1580:D1580"/>
    <mergeCell ref="C1581:D1581"/>
    <mergeCell ref="C1582:E1583"/>
    <mergeCell ref="F1582:G1582"/>
    <mergeCell ref="H1582:I1582"/>
    <mergeCell ref="J1582:K1582"/>
    <mergeCell ref="M1582:N1582"/>
    <mergeCell ref="F1583:G1583"/>
    <mergeCell ref="H1583:I1583"/>
    <mergeCell ref="J1583:K1583"/>
    <mergeCell ref="M1583:N1583"/>
    <mergeCell ref="C1551:E1551"/>
    <mergeCell ref="F1551:G1551"/>
    <mergeCell ref="I1551:K1551"/>
    <mergeCell ref="L1551:O1551"/>
    <mergeCell ref="C1552:E1552"/>
    <mergeCell ref="F1552:G1552"/>
    <mergeCell ref="I1552:K1552"/>
    <mergeCell ref="L1552:O1552"/>
    <mergeCell ref="C1553:E1558"/>
    <mergeCell ref="F1553:G1553"/>
    <mergeCell ref="I1553:K1553"/>
    <mergeCell ref="L1553:O1553"/>
    <mergeCell ref="F1554:G1554"/>
    <mergeCell ref="I1554:O1556"/>
    <mergeCell ref="F1555:G1555"/>
    <mergeCell ref="F1556:G1556"/>
    <mergeCell ref="F1557:G1557"/>
    <mergeCell ref="I1557:O1558"/>
    <mergeCell ref="F1558:G1558"/>
    <mergeCell ref="C1545:H1545"/>
    <mergeCell ref="I1545:K1545"/>
    <mergeCell ref="M1545:O1545"/>
    <mergeCell ref="C1546:E1547"/>
    <mergeCell ref="F1546:G1547"/>
    <mergeCell ref="I1546:K1546"/>
    <mergeCell ref="M1546:O1546"/>
    <mergeCell ref="I1547:K1547"/>
    <mergeCell ref="L1547:O1547"/>
    <mergeCell ref="C1548:E1548"/>
    <mergeCell ref="F1548:G1548"/>
    <mergeCell ref="I1548:K1548"/>
    <mergeCell ref="L1548:O1548"/>
    <mergeCell ref="C1549:E1549"/>
    <mergeCell ref="F1549:G1549"/>
    <mergeCell ref="I1549:O1550"/>
    <mergeCell ref="C1550:E1550"/>
    <mergeCell ref="F1550:G1550"/>
    <mergeCell ref="O1534:O1536"/>
    <mergeCell ref="C1536:D1536"/>
    <mergeCell ref="C1537:D1537"/>
    <mergeCell ref="C1538:D1538"/>
    <mergeCell ref="C1539:D1539"/>
    <mergeCell ref="C1540:D1540"/>
    <mergeCell ref="C1541:D1541"/>
    <mergeCell ref="C1542:D1542"/>
    <mergeCell ref="C1543:E1544"/>
    <mergeCell ref="F1543:G1543"/>
    <mergeCell ref="H1543:I1543"/>
    <mergeCell ref="J1543:K1543"/>
    <mergeCell ref="M1543:N1543"/>
    <mergeCell ref="F1544:G1544"/>
    <mergeCell ref="H1544:I1544"/>
    <mergeCell ref="J1544:K1544"/>
    <mergeCell ref="M1544:N1544"/>
    <mergeCell ref="A1520:O1520"/>
    <mergeCell ref="B1522:O1522"/>
    <mergeCell ref="A1523:A1558"/>
    <mergeCell ref="B1523:C1524"/>
    <mergeCell ref="D1523:O1523"/>
    <mergeCell ref="D1524:O1524"/>
    <mergeCell ref="C1525:G1527"/>
    <mergeCell ref="H1525:I1527"/>
    <mergeCell ref="J1525:K1527"/>
    <mergeCell ref="L1525:M1525"/>
    <mergeCell ref="N1525:O1525"/>
    <mergeCell ref="L1527:M1527"/>
    <mergeCell ref="N1527:O1527"/>
    <mergeCell ref="C1528:F1528"/>
    <mergeCell ref="H1528:O1528"/>
    <mergeCell ref="C1529:F1529"/>
    <mergeCell ref="H1529:O1529"/>
    <mergeCell ref="C1530:F1530"/>
    <mergeCell ref="H1530:O1530"/>
    <mergeCell ref="C1531:F1531"/>
    <mergeCell ref="H1531:O1531"/>
    <mergeCell ref="C1532:F1532"/>
    <mergeCell ref="H1532:O1532"/>
    <mergeCell ref="C1533:F1533"/>
    <mergeCell ref="H1533:O1533"/>
    <mergeCell ref="C1534:D1535"/>
    <mergeCell ref="E1534:E1535"/>
    <mergeCell ref="F1534:F1535"/>
    <mergeCell ref="G1534:G1535"/>
    <mergeCell ref="H1534:J1534"/>
    <mergeCell ref="K1534:M1534"/>
    <mergeCell ref="N1534:N1535"/>
    <mergeCell ref="C1507:E1508"/>
    <mergeCell ref="F1507:G1508"/>
    <mergeCell ref="I1507:K1507"/>
    <mergeCell ref="M1507:O1507"/>
    <mergeCell ref="I1508:K1508"/>
    <mergeCell ref="L1508:O1508"/>
    <mergeCell ref="C1509:E1509"/>
    <mergeCell ref="F1509:G1509"/>
    <mergeCell ref="I1509:K1509"/>
    <mergeCell ref="L1509:O1509"/>
    <mergeCell ref="C1510:E1510"/>
    <mergeCell ref="F1510:G1510"/>
    <mergeCell ref="I1510:O1511"/>
    <mergeCell ref="C1511:E1511"/>
    <mergeCell ref="F1511:G1511"/>
    <mergeCell ref="C1512:E1512"/>
    <mergeCell ref="F1512:G1512"/>
    <mergeCell ref="I1512:K1512"/>
    <mergeCell ref="L1512:O1512"/>
    <mergeCell ref="C1499:D1499"/>
    <mergeCell ref="C1500:D1500"/>
    <mergeCell ref="C1501:D1501"/>
    <mergeCell ref="C1502:D1502"/>
    <mergeCell ref="C1503:D1503"/>
    <mergeCell ref="C1504:E1505"/>
    <mergeCell ref="F1504:G1504"/>
    <mergeCell ref="H1504:I1504"/>
    <mergeCell ref="J1504:K1504"/>
    <mergeCell ref="M1504:N1504"/>
    <mergeCell ref="F1505:G1505"/>
    <mergeCell ref="H1505:I1505"/>
    <mergeCell ref="J1505:K1505"/>
    <mergeCell ref="M1505:N1505"/>
    <mergeCell ref="C1506:H1506"/>
    <mergeCell ref="I1506:K1506"/>
    <mergeCell ref="M1506:O1506"/>
    <mergeCell ref="A1484:A1519"/>
    <mergeCell ref="B1484:C1485"/>
    <mergeCell ref="D1484:O1484"/>
    <mergeCell ref="D1485:O1485"/>
    <mergeCell ref="C1486:G1488"/>
    <mergeCell ref="H1486:I1488"/>
    <mergeCell ref="J1486:K1488"/>
    <mergeCell ref="L1486:M1486"/>
    <mergeCell ref="N1486:O1486"/>
    <mergeCell ref="L1487:O1487"/>
    <mergeCell ref="L1488:M1488"/>
    <mergeCell ref="N1488:O1488"/>
    <mergeCell ref="C1489:F1489"/>
    <mergeCell ref="H1489:O1489"/>
    <mergeCell ref="C1490:F1490"/>
    <mergeCell ref="H1490:O1490"/>
    <mergeCell ref="C1491:F1491"/>
    <mergeCell ref="H1491:O1491"/>
    <mergeCell ref="C1492:F1492"/>
    <mergeCell ref="H1492:O1492"/>
    <mergeCell ref="C1493:F1493"/>
    <mergeCell ref="H1493:O1493"/>
    <mergeCell ref="C1494:F1494"/>
    <mergeCell ref="H1494:O1494"/>
    <mergeCell ref="C1495:D1496"/>
    <mergeCell ref="E1495:E1496"/>
    <mergeCell ref="F1495:F1496"/>
    <mergeCell ref="G1495:G1496"/>
    <mergeCell ref="H1495:J1495"/>
    <mergeCell ref="K1495:M1495"/>
    <mergeCell ref="N1495:N1496"/>
    <mergeCell ref="O1495:O1497"/>
    <mergeCell ref="C1474:E1474"/>
    <mergeCell ref="F1474:G1474"/>
    <mergeCell ref="I1474:K1474"/>
    <mergeCell ref="L1474:O1474"/>
    <mergeCell ref="C1475:E1480"/>
    <mergeCell ref="F1475:G1475"/>
    <mergeCell ref="I1475:K1475"/>
    <mergeCell ref="L1475:O1475"/>
    <mergeCell ref="F1476:G1476"/>
    <mergeCell ref="I1476:O1478"/>
    <mergeCell ref="F1477:G1477"/>
    <mergeCell ref="F1478:G1478"/>
    <mergeCell ref="F1479:G1479"/>
    <mergeCell ref="I1479:O1480"/>
    <mergeCell ref="F1480:G1480"/>
    <mergeCell ref="A1481:O1481"/>
    <mergeCell ref="B1483:O1483"/>
    <mergeCell ref="A1445:A1480"/>
    <mergeCell ref="B1445:C1446"/>
    <mergeCell ref="D1445:O1445"/>
    <mergeCell ref="D1446:O1446"/>
    <mergeCell ref="C1447:G1449"/>
    <mergeCell ref="H1447:I1449"/>
    <mergeCell ref="J1447:K1449"/>
    <mergeCell ref="L1447:M1447"/>
    <mergeCell ref="N1447:O1447"/>
    <mergeCell ref="L1448:O1448"/>
    <mergeCell ref="L1449:M1449"/>
    <mergeCell ref="N1449:O1449"/>
    <mergeCell ref="C1450:F1450"/>
    <mergeCell ref="H1450:O1450"/>
    <mergeCell ref="C1451:F1451"/>
    <mergeCell ref="C1468:E1469"/>
    <mergeCell ref="F1468:G1469"/>
    <mergeCell ref="I1468:K1468"/>
    <mergeCell ref="M1468:O1468"/>
    <mergeCell ref="I1469:K1469"/>
    <mergeCell ref="L1469:O1469"/>
    <mergeCell ref="C1470:E1470"/>
    <mergeCell ref="F1470:G1470"/>
    <mergeCell ref="I1470:K1470"/>
    <mergeCell ref="L1470:O1470"/>
    <mergeCell ref="C1471:E1471"/>
    <mergeCell ref="F1471:G1471"/>
    <mergeCell ref="I1471:O1472"/>
    <mergeCell ref="C1472:E1472"/>
    <mergeCell ref="F1472:G1472"/>
    <mergeCell ref="C1473:E1473"/>
    <mergeCell ref="F1473:G1473"/>
    <mergeCell ref="I1473:K1473"/>
    <mergeCell ref="L1473:O1473"/>
    <mergeCell ref="C1459:D1459"/>
    <mergeCell ref="C1460:D1460"/>
    <mergeCell ref="C1461:D1461"/>
    <mergeCell ref="C1462:D1462"/>
    <mergeCell ref="C1463:D1463"/>
    <mergeCell ref="C1464:D1464"/>
    <mergeCell ref="C1465:E1466"/>
    <mergeCell ref="F1465:G1465"/>
    <mergeCell ref="H1465:I1465"/>
    <mergeCell ref="J1465:K1465"/>
    <mergeCell ref="M1465:N1465"/>
    <mergeCell ref="F1466:G1466"/>
    <mergeCell ref="H1466:I1466"/>
    <mergeCell ref="J1466:K1466"/>
    <mergeCell ref="M1466:N1466"/>
    <mergeCell ref="C1467:H1467"/>
    <mergeCell ref="I1467:K1467"/>
    <mergeCell ref="M1467:O1467"/>
    <mergeCell ref="H1451:O1451"/>
    <mergeCell ref="C1452:F1452"/>
    <mergeCell ref="H1452:O1452"/>
    <mergeCell ref="C1453:F1453"/>
    <mergeCell ref="H1453:O1453"/>
    <mergeCell ref="C1454:F1454"/>
    <mergeCell ref="H1454:O1454"/>
    <mergeCell ref="C1455:F1455"/>
    <mergeCell ref="H1455:O1455"/>
    <mergeCell ref="C1456:D1457"/>
    <mergeCell ref="E1456:E1457"/>
    <mergeCell ref="F1456:F1457"/>
    <mergeCell ref="G1456:G1457"/>
    <mergeCell ref="H1456:J1456"/>
    <mergeCell ref="K1456:M1456"/>
    <mergeCell ref="N1456:N1457"/>
    <mergeCell ref="O1456:O1458"/>
    <mergeCell ref="C1458:D1458"/>
    <mergeCell ref="C1435:E1435"/>
    <mergeCell ref="F1435:G1435"/>
    <mergeCell ref="I1435:K1435"/>
    <mergeCell ref="L1435:O1435"/>
    <mergeCell ref="C1436:E1441"/>
    <mergeCell ref="F1436:G1436"/>
    <mergeCell ref="I1436:K1436"/>
    <mergeCell ref="L1436:O1436"/>
    <mergeCell ref="F1437:G1437"/>
    <mergeCell ref="I1437:O1439"/>
    <mergeCell ref="F1438:G1438"/>
    <mergeCell ref="F1439:G1439"/>
    <mergeCell ref="F1440:G1440"/>
    <mergeCell ref="I1440:O1441"/>
    <mergeCell ref="F1441:G1441"/>
    <mergeCell ref="A1442:O1442"/>
    <mergeCell ref="B1444:O1444"/>
    <mergeCell ref="A1406:A1441"/>
    <mergeCell ref="B1406:C1407"/>
    <mergeCell ref="D1406:O1406"/>
    <mergeCell ref="D1407:O1407"/>
    <mergeCell ref="C1408:G1410"/>
    <mergeCell ref="H1408:I1410"/>
    <mergeCell ref="J1408:K1410"/>
    <mergeCell ref="L1408:M1408"/>
    <mergeCell ref="N1408:O1408"/>
    <mergeCell ref="L1409:O1409"/>
    <mergeCell ref="L1410:M1410"/>
    <mergeCell ref="N1410:O1410"/>
    <mergeCell ref="C1411:F1411"/>
    <mergeCell ref="H1411:O1411"/>
    <mergeCell ref="C1412:F1412"/>
    <mergeCell ref="C1429:E1430"/>
    <mergeCell ref="F1429:G1430"/>
    <mergeCell ref="I1429:K1429"/>
    <mergeCell ref="M1429:O1429"/>
    <mergeCell ref="I1430:K1430"/>
    <mergeCell ref="C1431:E1431"/>
    <mergeCell ref="F1431:G1431"/>
    <mergeCell ref="I1431:K1431"/>
    <mergeCell ref="L1431:O1431"/>
    <mergeCell ref="C1432:E1432"/>
    <mergeCell ref="F1432:G1432"/>
    <mergeCell ref="I1432:O1433"/>
    <mergeCell ref="C1433:E1433"/>
    <mergeCell ref="F1433:G1433"/>
    <mergeCell ref="C1434:E1434"/>
    <mergeCell ref="F1434:G1434"/>
    <mergeCell ref="I1434:K1434"/>
    <mergeCell ref="L1434:O1434"/>
    <mergeCell ref="C1420:D1420"/>
    <mergeCell ref="C1421:D1421"/>
    <mergeCell ref="C1422:D1422"/>
    <mergeCell ref="C1423:D1423"/>
    <mergeCell ref="C1424:D1424"/>
    <mergeCell ref="C1425:D1425"/>
    <mergeCell ref="C1426:E1427"/>
    <mergeCell ref="F1426:G1426"/>
    <mergeCell ref="H1426:I1426"/>
    <mergeCell ref="J1426:K1426"/>
    <mergeCell ref="M1426:N1426"/>
    <mergeCell ref="F1427:G1427"/>
    <mergeCell ref="H1427:I1427"/>
    <mergeCell ref="J1427:K1427"/>
    <mergeCell ref="M1427:N1427"/>
    <mergeCell ref="C1428:H1428"/>
    <mergeCell ref="I1428:K1428"/>
    <mergeCell ref="M1428:O1428"/>
    <mergeCell ref="H1412:O1412"/>
    <mergeCell ref="C1413:F1413"/>
    <mergeCell ref="H1413:O1413"/>
    <mergeCell ref="C1414:F1414"/>
    <mergeCell ref="H1414:O1414"/>
    <mergeCell ref="C1415:F1415"/>
    <mergeCell ref="H1415:O1415"/>
    <mergeCell ref="C1416:F1416"/>
    <mergeCell ref="H1416:O1416"/>
    <mergeCell ref="C1417:D1418"/>
    <mergeCell ref="E1417:E1418"/>
    <mergeCell ref="F1417:F1418"/>
    <mergeCell ref="G1417:G1418"/>
    <mergeCell ref="H1417:J1417"/>
    <mergeCell ref="K1417:M1417"/>
    <mergeCell ref="N1417:N1418"/>
    <mergeCell ref="O1417:O1419"/>
    <mergeCell ref="C1419:D1419"/>
    <mergeCell ref="C1396:E1396"/>
    <mergeCell ref="F1396:G1396"/>
    <mergeCell ref="I1396:K1396"/>
    <mergeCell ref="L1396:O1396"/>
    <mergeCell ref="C1397:E1402"/>
    <mergeCell ref="F1397:G1397"/>
    <mergeCell ref="I1397:K1397"/>
    <mergeCell ref="L1397:O1397"/>
    <mergeCell ref="F1398:G1398"/>
    <mergeCell ref="I1398:O1400"/>
    <mergeCell ref="F1399:G1399"/>
    <mergeCell ref="F1400:G1400"/>
    <mergeCell ref="F1401:G1401"/>
    <mergeCell ref="I1401:O1402"/>
    <mergeCell ref="F1402:G1402"/>
    <mergeCell ref="A1403:O1403"/>
    <mergeCell ref="B1405:O1405"/>
    <mergeCell ref="A1367:A1402"/>
    <mergeCell ref="B1367:C1368"/>
    <mergeCell ref="D1367:O1367"/>
    <mergeCell ref="D1368:O1368"/>
    <mergeCell ref="C1381:D1381"/>
    <mergeCell ref="C1390:E1391"/>
    <mergeCell ref="F1390:G1391"/>
    <mergeCell ref="I1390:K1390"/>
    <mergeCell ref="M1390:O1390"/>
    <mergeCell ref="I1391:K1391"/>
    <mergeCell ref="L1391:O1391"/>
    <mergeCell ref="C1392:E1392"/>
    <mergeCell ref="F1392:G1392"/>
    <mergeCell ref="I1392:K1392"/>
    <mergeCell ref="L1392:O1392"/>
    <mergeCell ref="C1393:E1393"/>
    <mergeCell ref="F1393:G1393"/>
    <mergeCell ref="I1393:O1394"/>
    <mergeCell ref="C1394:E1394"/>
    <mergeCell ref="F1394:G1394"/>
    <mergeCell ref="C1395:E1395"/>
    <mergeCell ref="F1395:G1395"/>
    <mergeCell ref="I1395:K1395"/>
    <mergeCell ref="L1395:O1395"/>
    <mergeCell ref="C1382:D1382"/>
    <mergeCell ref="C1383:D1383"/>
    <mergeCell ref="C1384:D1384"/>
    <mergeCell ref="C1385:D1385"/>
    <mergeCell ref="C1386:D1386"/>
    <mergeCell ref="C1387:E1388"/>
    <mergeCell ref="F1387:G1387"/>
    <mergeCell ref="H1387:I1387"/>
    <mergeCell ref="J1387:K1387"/>
    <mergeCell ref="M1387:N1387"/>
    <mergeCell ref="F1388:G1388"/>
    <mergeCell ref="H1388:I1388"/>
    <mergeCell ref="J1388:K1388"/>
    <mergeCell ref="M1388:N1388"/>
    <mergeCell ref="C1389:H1389"/>
    <mergeCell ref="I1389:K1389"/>
    <mergeCell ref="M1389:O1389"/>
    <mergeCell ref="L1370:O1370"/>
    <mergeCell ref="L1371:M1371"/>
    <mergeCell ref="N1371:O1371"/>
    <mergeCell ref="C1372:F1372"/>
    <mergeCell ref="H1372:O1372"/>
    <mergeCell ref="C1373:F1373"/>
    <mergeCell ref="H1373:O1373"/>
    <mergeCell ref="C1374:F1374"/>
    <mergeCell ref="H1374:O1374"/>
    <mergeCell ref="C1375:F1375"/>
    <mergeCell ref="H1375:O1375"/>
    <mergeCell ref="C1376:F1376"/>
    <mergeCell ref="H1376:O1376"/>
    <mergeCell ref="C1377:F1377"/>
    <mergeCell ref="H1377:O1377"/>
    <mergeCell ref="C1378:D1379"/>
    <mergeCell ref="E1378:E1379"/>
    <mergeCell ref="F1378:F1379"/>
    <mergeCell ref="G1378:G1379"/>
    <mergeCell ref="H1378:J1378"/>
    <mergeCell ref="K1378:M1378"/>
    <mergeCell ref="N1378:N1379"/>
    <mergeCell ref="O1378:O1380"/>
    <mergeCell ref="C1380:D1380"/>
    <mergeCell ref="C1369:G1371"/>
    <mergeCell ref="H1369:I1371"/>
    <mergeCell ref="J1369:K1371"/>
    <mergeCell ref="L1369:M1369"/>
    <mergeCell ref="N1369:O1369"/>
    <mergeCell ref="C1356:E1356"/>
    <mergeCell ref="F1356:G1356"/>
    <mergeCell ref="I1356:K1356"/>
    <mergeCell ref="L1356:O1356"/>
    <mergeCell ref="C1357:E1357"/>
    <mergeCell ref="F1357:G1357"/>
    <mergeCell ref="I1357:K1357"/>
    <mergeCell ref="L1357:O1357"/>
    <mergeCell ref="C1358:E1363"/>
    <mergeCell ref="F1358:G1358"/>
    <mergeCell ref="I1358:K1358"/>
    <mergeCell ref="L1358:O1358"/>
    <mergeCell ref="F1359:G1359"/>
    <mergeCell ref="I1359:O1361"/>
    <mergeCell ref="F1360:G1360"/>
    <mergeCell ref="F1361:G1361"/>
    <mergeCell ref="F1362:G1362"/>
    <mergeCell ref="I1362:O1363"/>
    <mergeCell ref="F1363:G1363"/>
    <mergeCell ref="C1350:H1350"/>
    <mergeCell ref="I1350:K1350"/>
    <mergeCell ref="M1350:O1350"/>
    <mergeCell ref="C1351:E1352"/>
    <mergeCell ref="F1351:G1352"/>
    <mergeCell ref="I1351:K1351"/>
    <mergeCell ref="M1351:O1351"/>
    <mergeCell ref="I1352:K1352"/>
    <mergeCell ref="L1352:O1352"/>
    <mergeCell ref="C1353:E1353"/>
    <mergeCell ref="F1353:G1353"/>
    <mergeCell ref="I1353:K1353"/>
    <mergeCell ref="L1353:O1353"/>
    <mergeCell ref="C1354:E1354"/>
    <mergeCell ref="F1354:G1354"/>
    <mergeCell ref="I1354:O1355"/>
    <mergeCell ref="C1355:E1355"/>
    <mergeCell ref="F1355:G1355"/>
    <mergeCell ref="N1339:N1340"/>
    <mergeCell ref="O1339:O1341"/>
    <mergeCell ref="C1341:D1341"/>
    <mergeCell ref="C1342:D1342"/>
    <mergeCell ref="C1343:D1343"/>
    <mergeCell ref="C1344:D1344"/>
    <mergeCell ref="C1345:D1345"/>
    <mergeCell ref="C1346:D1346"/>
    <mergeCell ref="C1347:D1347"/>
    <mergeCell ref="C1348:E1349"/>
    <mergeCell ref="F1348:G1348"/>
    <mergeCell ref="H1348:I1348"/>
    <mergeCell ref="J1348:K1348"/>
    <mergeCell ref="M1348:N1348"/>
    <mergeCell ref="F1349:G1349"/>
    <mergeCell ref="H1349:I1349"/>
    <mergeCell ref="J1349:K1349"/>
    <mergeCell ref="M1349:N1349"/>
    <mergeCell ref="A1325:O1325"/>
    <mergeCell ref="B1327:O1327"/>
    <mergeCell ref="A1328:A1363"/>
    <mergeCell ref="B1328:C1329"/>
    <mergeCell ref="D1328:O1328"/>
    <mergeCell ref="D1329:O1329"/>
    <mergeCell ref="C1330:G1332"/>
    <mergeCell ref="H1330:I1332"/>
    <mergeCell ref="J1330:K1332"/>
    <mergeCell ref="L1330:M1330"/>
    <mergeCell ref="N1330:O1330"/>
    <mergeCell ref="L1331:O1331"/>
    <mergeCell ref="L1332:M1332"/>
    <mergeCell ref="N1332:O1332"/>
    <mergeCell ref="C1333:F1333"/>
    <mergeCell ref="H1333:O1333"/>
    <mergeCell ref="C1334:F1334"/>
    <mergeCell ref="H1334:O1334"/>
    <mergeCell ref="C1335:F1335"/>
    <mergeCell ref="H1335:O1335"/>
    <mergeCell ref="C1336:F1336"/>
    <mergeCell ref="H1336:O1336"/>
    <mergeCell ref="C1337:F1337"/>
    <mergeCell ref="H1337:O1337"/>
    <mergeCell ref="C1338:F1338"/>
    <mergeCell ref="H1338:O1338"/>
    <mergeCell ref="C1339:D1340"/>
    <mergeCell ref="E1339:E1340"/>
    <mergeCell ref="F1339:F1340"/>
    <mergeCell ref="G1339:G1340"/>
    <mergeCell ref="H1339:J1339"/>
    <mergeCell ref="K1339:M1339"/>
    <mergeCell ref="I1315:O1316"/>
    <mergeCell ref="C1316:E1316"/>
    <mergeCell ref="F1316:G1316"/>
    <mergeCell ref="C1317:E1317"/>
    <mergeCell ref="F1317:G1317"/>
    <mergeCell ref="I1317:K1317"/>
    <mergeCell ref="L1317:O1317"/>
    <mergeCell ref="C1318:E1318"/>
    <mergeCell ref="F1318:G1318"/>
    <mergeCell ref="I1318:K1318"/>
    <mergeCell ref="C1319:E1324"/>
    <mergeCell ref="F1319:G1319"/>
    <mergeCell ref="I1319:K1319"/>
    <mergeCell ref="L1319:O1319"/>
    <mergeCell ref="F1320:G1320"/>
    <mergeCell ref="I1320:O1322"/>
    <mergeCell ref="F1321:G1321"/>
    <mergeCell ref="F1322:G1322"/>
    <mergeCell ref="F1323:G1323"/>
    <mergeCell ref="I1323:O1324"/>
    <mergeCell ref="F1324:G1324"/>
    <mergeCell ref="N1300:N1301"/>
    <mergeCell ref="O1300:O1302"/>
    <mergeCell ref="C1302:D1302"/>
    <mergeCell ref="C1303:D1303"/>
    <mergeCell ref="C1304:D1304"/>
    <mergeCell ref="C1305:D1305"/>
    <mergeCell ref="C1306:D1306"/>
    <mergeCell ref="C1307:D1307"/>
    <mergeCell ref="C1308:D1308"/>
    <mergeCell ref="C1309:E1310"/>
    <mergeCell ref="F1309:G1309"/>
    <mergeCell ref="H1309:I1309"/>
    <mergeCell ref="J1309:K1309"/>
    <mergeCell ref="M1309:N1309"/>
    <mergeCell ref="F1310:G1310"/>
    <mergeCell ref="H1310:I1310"/>
    <mergeCell ref="J1310:K1310"/>
    <mergeCell ref="M1310:N1310"/>
    <mergeCell ref="A1286:O1286"/>
    <mergeCell ref="B1288:O1288"/>
    <mergeCell ref="A1289:A1324"/>
    <mergeCell ref="B1289:C1290"/>
    <mergeCell ref="D1289:O1289"/>
    <mergeCell ref="D1290:O1290"/>
    <mergeCell ref="C1291:G1293"/>
    <mergeCell ref="H1291:I1293"/>
    <mergeCell ref="J1291:K1293"/>
    <mergeCell ref="L1291:M1291"/>
    <mergeCell ref="N1291:O1291"/>
    <mergeCell ref="L1292:O1292"/>
    <mergeCell ref="L1293:M1293"/>
    <mergeCell ref="N1293:O1293"/>
    <mergeCell ref="C1294:F1294"/>
    <mergeCell ref="H1294:O1294"/>
    <mergeCell ref="C1295:F1295"/>
    <mergeCell ref="H1295:O1295"/>
    <mergeCell ref="C1296:F1296"/>
    <mergeCell ref="H1296:O1296"/>
    <mergeCell ref="C1297:F1297"/>
    <mergeCell ref="H1297:O1297"/>
    <mergeCell ref="C1298:F1298"/>
    <mergeCell ref="H1298:O1298"/>
    <mergeCell ref="C1299:F1299"/>
    <mergeCell ref="H1299:O1299"/>
    <mergeCell ref="C1300:D1301"/>
    <mergeCell ref="E1300:E1301"/>
    <mergeCell ref="F1300:F1301"/>
    <mergeCell ref="G1300:G1301"/>
    <mergeCell ref="H1300:J1300"/>
    <mergeCell ref="K1300:M1300"/>
    <mergeCell ref="C1272:H1272"/>
    <mergeCell ref="I1272:K1272"/>
    <mergeCell ref="M1272:O1272"/>
    <mergeCell ref="C1277:E1277"/>
    <mergeCell ref="F1277:G1277"/>
    <mergeCell ref="C1278:E1278"/>
    <mergeCell ref="F1278:G1278"/>
    <mergeCell ref="I1278:K1278"/>
    <mergeCell ref="L1278:O1278"/>
    <mergeCell ref="C1279:E1279"/>
    <mergeCell ref="F1279:G1279"/>
    <mergeCell ref="I1279:K1279"/>
    <mergeCell ref="L1279:O1279"/>
    <mergeCell ref="C1280:E1285"/>
    <mergeCell ref="F1280:G1280"/>
    <mergeCell ref="I1280:K1280"/>
    <mergeCell ref="F1281:G1281"/>
    <mergeCell ref="I1281:O1283"/>
    <mergeCell ref="F1282:G1282"/>
    <mergeCell ref="F1283:G1283"/>
    <mergeCell ref="F1284:G1284"/>
    <mergeCell ref="I1284:O1285"/>
    <mergeCell ref="F1285:G1285"/>
    <mergeCell ref="N1261:N1262"/>
    <mergeCell ref="O1261:O1263"/>
    <mergeCell ref="C1263:D1263"/>
    <mergeCell ref="C1264:D1264"/>
    <mergeCell ref="C1265:D1265"/>
    <mergeCell ref="C1266:D1266"/>
    <mergeCell ref="C1267:D1267"/>
    <mergeCell ref="C1268:D1268"/>
    <mergeCell ref="C1269:D1269"/>
    <mergeCell ref="C1270:E1271"/>
    <mergeCell ref="F1270:G1270"/>
    <mergeCell ref="H1270:I1270"/>
    <mergeCell ref="J1270:K1270"/>
    <mergeCell ref="M1270:N1270"/>
    <mergeCell ref="F1271:G1271"/>
    <mergeCell ref="H1271:I1271"/>
    <mergeCell ref="J1271:K1271"/>
    <mergeCell ref="M1271:N1271"/>
    <mergeCell ref="A1247:O1247"/>
    <mergeCell ref="B1249:O1249"/>
    <mergeCell ref="A1250:A1285"/>
    <mergeCell ref="B1250:C1251"/>
    <mergeCell ref="D1250:O1250"/>
    <mergeCell ref="D1251:O1251"/>
    <mergeCell ref="C1252:G1254"/>
    <mergeCell ref="H1252:I1254"/>
    <mergeCell ref="J1252:K1254"/>
    <mergeCell ref="L1252:M1252"/>
    <mergeCell ref="N1252:O1252"/>
    <mergeCell ref="L1253:O1253"/>
    <mergeCell ref="L1254:M1254"/>
    <mergeCell ref="N1254:O1254"/>
    <mergeCell ref="C1255:F1255"/>
    <mergeCell ref="H1255:O1255"/>
    <mergeCell ref="C1256:F1256"/>
    <mergeCell ref="H1256:O1256"/>
    <mergeCell ref="C1257:F1257"/>
    <mergeCell ref="H1257:O1257"/>
    <mergeCell ref="C1258:F1258"/>
    <mergeCell ref="H1258:O1258"/>
    <mergeCell ref="C1259:F1259"/>
    <mergeCell ref="H1259:O1259"/>
    <mergeCell ref="C1260:F1260"/>
    <mergeCell ref="H1260:O1260"/>
    <mergeCell ref="C1261:D1262"/>
    <mergeCell ref="E1261:E1262"/>
    <mergeCell ref="F1261:F1262"/>
    <mergeCell ref="G1261:G1262"/>
    <mergeCell ref="H1261:J1261"/>
    <mergeCell ref="K1261:M1261"/>
    <mergeCell ref="F1239:G1239"/>
    <mergeCell ref="I1239:K1239"/>
    <mergeCell ref="L1239:O1239"/>
    <mergeCell ref="C1240:E1240"/>
    <mergeCell ref="F1240:G1240"/>
    <mergeCell ref="I1240:K1240"/>
    <mergeCell ref="L1240:O1240"/>
    <mergeCell ref="C1241:E1246"/>
    <mergeCell ref="F1241:G1241"/>
    <mergeCell ref="I1241:K1241"/>
    <mergeCell ref="L1241:O1241"/>
    <mergeCell ref="F1242:G1242"/>
    <mergeCell ref="I1242:O1244"/>
    <mergeCell ref="F1243:G1243"/>
    <mergeCell ref="F1244:G1244"/>
    <mergeCell ref="F1245:G1245"/>
    <mergeCell ref="I1245:O1246"/>
    <mergeCell ref="F1246:G1246"/>
    <mergeCell ref="A1208:O1208"/>
    <mergeCell ref="B1210:O1210"/>
    <mergeCell ref="A1211:A1246"/>
    <mergeCell ref="B1211:C1212"/>
    <mergeCell ref="D1211:O1211"/>
    <mergeCell ref="D1212:O1212"/>
    <mergeCell ref="C1213:G1215"/>
    <mergeCell ref="H1213:I1215"/>
    <mergeCell ref="J1213:K1215"/>
    <mergeCell ref="L1213:M1213"/>
    <mergeCell ref="N1213:O1213"/>
    <mergeCell ref="L1214:O1214"/>
    <mergeCell ref="L1215:M1215"/>
    <mergeCell ref="N1215:O1215"/>
    <mergeCell ref="C1216:F1216"/>
    <mergeCell ref="H1216:O1216"/>
    <mergeCell ref="C1217:F1217"/>
    <mergeCell ref="H1217:O1217"/>
    <mergeCell ref="C1218:F1218"/>
    <mergeCell ref="H1218:O1218"/>
    <mergeCell ref="C1219:F1219"/>
    <mergeCell ref="I1234:K1234"/>
    <mergeCell ref="M1234:O1234"/>
    <mergeCell ref="I1235:K1235"/>
    <mergeCell ref="L1235:O1235"/>
    <mergeCell ref="C1236:E1236"/>
    <mergeCell ref="F1236:G1236"/>
    <mergeCell ref="I1236:K1236"/>
    <mergeCell ref="L1236:O1236"/>
    <mergeCell ref="C1237:E1237"/>
    <mergeCell ref="F1237:G1237"/>
    <mergeCell ref="I1237:O1238"/>
    <mergeCell ref="I1200:K1200"/>
    <mergeCell ref="L1200:O1200"/>
    <mergeCell ref="C1201:E1201"/>
    <mergeCell ref="F1201:G1201"/>
    <mergeCell ref="I1201:K1201"/>
    <mergeCell ref="L1201:O1201"/>
    <mergeCell ref="C1202:E1207"/>
    <mergeCell ref="F1202:G1202"/>
    <mergeCell ref="I1202:K1202"/>
    <mergeCell ref="L1202:O1202"/>
    <mergeCell ref="F1203:G1203"/>
    <mergeCell ref="I1203:O1205"/>
    <mergeCell ref="F1204:G1204"/>
    <mergeCell ref="F1205:G1205"/>
    <mergeCell ref="F1206:G1206"/>
    <mergeCell ref="I1206:O1207"/>
    <mergeCell ref="F1207:G1207"/>
    <mergeCell ref="A1169:O1169"/>
    <mergeCell ref="B1171:O1171"/>
    <mergeCell ref="A1172:A1207"/>
    <mergeCell ref="B1172:C1173"/>
    <mergeCell ref="D1172:O1172"/>
    <mergeCell ref="D1173:O1173"/>
    <mergeCell ref="C1174:G1176"/>
    <mergeCell ref="H1174:I1176"/>
    <mergeCell ref="J1174:K1176"/>
    <mergeCell ref="L1174:M1174"/>
    <mergeCell ref="N1174:O1174"/>
    <mergeCell ref="L1175:O1175"/>
    <mergeCell ref="L1176:M1176"/>
    <mergeCell ref="N1176:O1176"/>
    <mergeCell ref="C1177:F1177"/>
    <mergeCell ref="H1177:O1177"/>
    <mergeCell ref="C1178:F1178"/>
    <mergeCell ref="H1178:O1178"/>
    <mergeCell ref="C1179:F1179"/>
    <mergeCell ref="H1179:O1179"/>
    <mergeCell ref="C1180:F1180"/>
    <mergeCell ref="H1180:O1180"/>
    <mergeCell ref="C1181:F1181"/>
    <mergeCell ref="H1181:O1181"/>
    <mergeCell ref="C1182:F1182"/>
    <mergeCell ref="H1182:O1182"/>
    <mergeCell ref="C1183:D1184"/>
    <mergeCell ref="E1183:E1184"/>
    <mergeCell ref="F1183:F1184"/>
    <mergeCell ref="G1183:G1184"/>
    <mergeCell ref="H1183:J1183"/>
    <mergeCell ref="K1183:M1183"/>
    <mergeCell ref="C1161:E1161"/>
    <mergeCell ref="F1161:G1161"/>
    <mergeCell ref="I1161:K1161"/>
    <mergeCell ref="L1161:O1161"/>
    <mergeCell ref="C1162:E1162"/>
    <mergeCell ref="F1162:G1162"/>
    <mergeCell ref="I1162:K1162"/>
    <mergeCell ref="L1162:O1162"/>
    <mergeCell ref="C1163:E1168"/>
    <mergeCell ref="F1163:G1163"/>
    <mergeCell ref="I1163:K1163"/>
    <mergeCell ref="L1163:O1163"/>
    <mergeCell ref="F1164:G1164"/>
    <mergeCell ref="I1164:O1166"/>
    <mergeCell ref="F1165:G1165"/>
    <mergeCell ref="F1166:G1166"/>
    <mergeCell ref="F1167:G1167"/>
    <mergeCell ref="I1167:O1168"/>
    <mergeCell ref="F1168:G1168"/>
    <mergeCell ref="L1136:O1136"/>
    <mergeCell ref="L1137:M1137"/>
    <mergeCell ref="N1137:O1137"/>
    <mergeCell ref="C1138:F1138"/>
    <mergeCell ref="H1138:O1138"/>
    <mergeCell ref="C1139:F1139"/>
    <mergeCell ref="H1139:O1139"/>
    <mergeCell ref="C1140:F1140"/>
    <mergeCell ref="H1140:O1140"/>
    <mergeCell ref="C1141:F1141"/>
    <mergeCell ref="H1141:O1141"/>
    <mergeCell ref="C1142:F1142"/>
    <mergeCell ref="H1142:O1142"/>
    <mergeCell ref="C1143:F1143"/>
    <mergeCell ref="H1143:O1143"/>
    <mergeCell ref="C1144:D1145"/>
    <mergeCell ref="E1144:E1145"/>
    <mergeCell ref="F1144:F1145"/>
    <mergeCell ref="G1144:G1145"/>
    <mergeCell ref="H1144:J1144"/>
    <mergeCell ref="K1144:M1144"/>
    <mergeCell ref="C1111:D1111"/>
    <mergeCell ref="C1122:E1122"/>
    <mergeCell ref="F1122:G1122"/>
    <mergeCell ref="I1122:K1122"/>
    <mergeCell ref="L1122:O1122"/>
    <mergeCell ref="C1123:E1123"/>
    <mergeCell ref="F1123:G1123"/>
    <mergeCell ref="I1123:K1123"/>
    <mergeCell ref="L1123:O1123"/>
    <mergeCell ref="C1124:E1129"/>
    <mergeCell ref="F1124:G1124"/>
    <mergeCell ref="I1124:K1124"/>
    <mergeCell ref="L1124:O1124"/>
    <mergeCell ref="F1125:G1125"/>
    <mergeCell ref="I1125:O1127"/>
    <mergeCell ref="F1126:G1126"/>
    <mergeCell ref="F1127:G1127"/>
    <mergeCell ref="F1128:G1128"/>
    <mergeCell ref="I1128:O1129"/>
    <mergeCell ref="F1129:G1129"/>
    <mergeCell ref="I1119:K1119"/>
    <mergeCell ref="C1121:E1121"/>
    <mergeCell ref="F1121:G1121"/>
    <mergeCell ref="C1101:F1101"/>
    <mergeCell ref="H1101:O1101"/>
    <mergeCell ref="C1102:F1102"/>
    <mergeCell ref="H1102:O1102"/>
    <mergeCell ref="C1103:F1103"/>
    <mergeCell ref="H1103:O1103"/>
    <mergeCell ref="C1104:F1104"/>
    <mergeCell ref="H1104:O1104"/>
    <mergeCell ref="C1105:D1106"/>
    <mergeCell ref="E1105:E1106"/>
    <mergeCell ref="F1105:F1106"/>
    <mergeCell ref="G1105:G1106"/>
    <mergeCell ref="H1105:J1105"/>
    <mergeCell ref="K1105:M1105"/>
    <mergeCell ref="N1105:N1106"/>
    <mergeCell ref="O1105:O1107"/>
    <mergeCell ref="C1110:D1110"/>
    <mergeCell ref="L1079:O1079"/>
    <mergeCell ref="I1081:O1082"/>
    <mergeCell ref="C1082:E1082"/>
    <mergeCell ref="F1082:G1082"/>
    <mergeCell ref="C1083:E1083"/>
    <mergeCell ref="F1083:G1083"/>
    <mergeCell ref="I1083:K1083"/>
    <mergeCell ref="L1083:O1083"/>
    <mergeCell ref="C1084:E1084"/>
    <mergeCell ref="F1084:G1084"/>
    <mergeCell ref="I1084:K1084"/>
    <mergeCell ref="L1084:O1084"/>
    <mergeCell ref="C1085:E1090"/>
    <mergeCell ref="F1085:G1085"/>
    <mergeCell ref="I1085:K1085"/>
    <mergeCell ref="L1085:O1085"/>
    <mergeCell ref="F1086:G1086"/>
    <mergeCell ref="I1086:O1088"/>
    <mergeCell ref="F1087:G1087"/>
    <mergeCell ref="F1088:G1088"/>
    <mergeCell ref="F1089:G1089"/>
    <mergeCell ref="I1089:O1090"/>
    <mergeCell ref="F1090:G1090"/>
    <mergeCell ref="C1078:E1079"/>
    <mergeCell ref="F1078:G1079"/>
    <mergeCell ref="I1078:K1078"/>
    <mergeCell ref="M1078:O1078"/>
    <mergeCell ref="I1079:K1079"/>
    <mergeCell ref="C1080:E1080"/>
    <mergeCell ref="F1080:G1080"/>
    <mergeCell ref="I1080:K1080"/>
    <mergeCell ref="L1080:O1080"/>
    <mergeCell ref="C1038:H1038"/>
    <mergeCell ref="C1039:E1040"/>
    <mergeCell ref="F1039:G1040"/>
    <mergeCell ref="M1039:O1039"/>
    <mergeCell ref="I1041:K1041"/>
    <mergeCell ref="A1052:O1052"/>
    <mergeCell ref="B1054:O1054"/>
    <mergeCell ref="A1055:A1090"/>
    <mergeCell ref="B1055:C1056"/>
    <mergeCell ref="D1055:O1055"/>
    <mergeCell ref="D1056:O1056"/>
    <mergeCell ref="C1057:G1059"/>
    <mergeCell ref="H1057:I1059"/>
    <mergeCell ref="J1057:K1059"/>
    <mergeCell ref="L1057:M1057"/>
    <mergeCell ref="N1057:O1057"/>
    <mergeCell ref="L1058:O1058"/>
    <mergeCell ref="L1059:M1059"/>
    <mergeCell ref="N1059:O1059"/>
    <mergeCell ref="C1063:F1063"/>
    <mergeCell ref="H1063:O1063"/>
    <mergeCell ref="C1064:F1064"/>
    <mergeCell ref="H1064:O1064"/>
    <mergeCell ref="C1065:F1065"/>
    <mergeCell ref="H1065:O1065"/>
    <mergeCell ref="C1066:D1067"/>
    <mergeCell ref="E1066:E1067"/>
    <mergeCell ref="F1066:F1067"/>
    <mergeCell ref="G1066:G1067"/>
    <mergeCell ref="H1066:J1066"/>
    <mergeCell ref="K1066:M1066"/>
    <mergeCell ref="N1066:N1067"/>
    <mergeCell ref="H944:O944"/>
    <mergeCell ref="C949:D950"/>
    <mergeCell ref="E949:E950"/>
    <mergeCell ref="F949:F950"/>
    <mergeCell ref="G949:G950"/>
    <mergeCell ref="H949:J949"/>
    <mergeCell ref="K949:M949"/>
    <mergeCell ref="N949:N950"/>
    <mergeCell ref="O949:O951"/>
    <mergeCell ref="C951:D951"/>
    <mergeCell ref="C952:D952"/>
    <mergeCell ref="C958:E959"/>
    <mergeCell ref="F958:G958"/>
    <mergeCell ref="H958:I958"/>
    <mergeCell ref="J958:K958"/>
    <mergeCell ref="M958:N958"/>
    <mergeCell ref="F959:G959"/>
    <mergeCell ref="H959:I959"/>
    <mergeCell ref="J959:K959"/>
    <mergeCell ref="M959:N959"/>
    <mergeCell ref="C946:F946"/>
    <mergeCell ref="H946:O946"/>
    <mergeCell ref="I925:O926"/>
    <mergeCell ref="C926:E926"/>
    <mergeCell ref="F926:G926"/>
    <mergeCell ref="I928:K928"/>
    <mergeCell ref="L928:O928"/>
    <mergeCell ref="C929:E934"/>
    <mergeCell ref="I929:K929"/>
    <mergeCell ref="L929:O929"/>
    <mergeCell ref="I930:O932"/>
    <mergeCell ref="F932:G932"/>
    <mergeCell ref="F933:G933"/>
    <mergeCell ref="I933:O934"/>
    <mergeCell ref="F934:G934"/>
    <mergeCell ref="C927:E927"/>
    <mergeCell ref="F927:G927"/>
    <mergeCell ref="I927:K927"/>
    <mergeCell ref="L927:O927"/>
    <mergeCell ref="C928:E928"/>
    <mergeCell ref="F928:G928"/>
    <mergeCell ref="F929:G929"/>
    <mergeCell ref="F930:G930"/>
    <mergeCell ref="F931:G931"/>
    <mergeCell ref="A896:O896"/>
    <mergeCell ref="F892:G892"/>
    <mergeCell ref="F893:G893"/>
    <mergeCell ref="F894:G894"/>
    <mergeCell ref="B898:O898"/>
    <mergeCell ref="A899:A934"/>
    <mergeCell ref="B899:C900"/>
    <mergeCell ref="D899:O899"/>
    <mergeCell ref="D900:O900"/>
    <mergeCell ref="C901:G903"/>
    <mergeCell ref="H901:I903"/>
    <mergeCell ref="J901:K903"/>
    <mergeCell ref="L901:M901"/>
    <mergeCell ref="N901:O901"/>
    <mergeCell ref="L902:O902"/>
    <mergeCell ref="L903:M903"/>
    <mergeCell ref="N903:O903"/>
    <mergeCell ref="C904:F904"/>
    <mergeCell ref="H904:O904"/>
    <mergeCell ref="C905:F905"/>
    <mergeCell ref="H905:O905"/>
    <mergeCell ref="C906:F906"/>
    <mergeCell ref="H906:O906"/>
    <mergeCell ref="C910:D911"/>
    <mergeCell ref="E910:E911"/>
    <mergeCell ref="F910:F911"/>
    <mergeCell ref="G910:G911"/>
    <mergeCell ref="H910:J910"/>
    <mergeCell ref="F924:G924"/>
    <mergeCell ref="L924:O924"/>
    <mergeCell ref="C925:E925"/>
    <mergeCell ref="F925:G925"/>
    <mergeCell ref="I884:K884"/>
    <mergeCell ref="L884:O884"/>
    <mergeCell ref="C885:E885"/>
    <mergeCell ref="I885:K885"/>
    <mergeCell ref="L885:O885"/>
    <mergeCell ref="C886:E886"/>
    <mergeCell ref="I886:O887"/>
    <mergeCell ref="C887:E887"/>
    <mergeCell ref="F887:G887"/>
    <mergeCell ref="C888:E888"/>
    <mergeCell ref="F888:G888"/>
    <mergeCell ref="L888:O888"/>
    <mergeCell ref="C889:E889"/>
    <mergeCell ref="F889:G889"/>
    <mergeCell ref="C890:E895"/>
    <mergeCell ref="I891:O893"/>
    <mergeCell ref="I894:O895"/>
    <mergeCell ref="F895:G895"/>
    <mergeCell ref="A860:A895"/>
    <mergeCell ref="B860:C861"/>
    <mergeCell ref="D860:O860"/>
    <mergeCell ref="D861:O861"/>
    <mergeCell ref="C862:G864"/>
    <mergeCell ref="H862:I864"/>
    <mergeCell ref="J862:K864"/>
    <mergeCell ref="L862:M862"/>
    <mergeCell ref="N862:O862"/>
    <mergeCell ref="L863:O863"/>
    <mergeCell ref="L864:M864"/>
    <mergeCell ref="N864:O864"/>
    <mergeCell ref="C865:F865"/>
    <mergeCell ref="H865:O865"/>
    <mergeCell ref="C866:F866"/>
    <mergeCell ref="H866:O866"/>
    <mergeCell ref="C867:F867"/>
    <mergeCell ref="H867:O867"/>
    <mergeCell ref="C868:F868"/>
    <mergeCell ref="H868:O868"/>
    <mergeCell ref="C869:F869"/>
    <mergeCell ref="H869:O869"/>
    <mergeCell ref="C871:D872"/>
    <mergeCell ref="E871:E872"/>
    <mergeCell ref="F871:F872"/>
    <mergeCell ref="G871:G872"/>
    <mergeCell ref="H871:J871"/>
    <mergeCell ref="K871:M871"/>
    <mergeCell ref="N871:N872"/>
    <mergeCell ref="O871:O873"/>
    <mergeCell ref="C873:D873"/>
    <mergeCell ref="C874:D874"/>
    <mergeCell ref="C843:H843"/>
    <mergeCell ref="I843:K843"/>
    <mergeCell ref="M843:O843"/>
    <mergeCell ref="C847:E847"/>
    <mergeCell ref="I847:O848"/>
    <mergeCell ref="C848:E848"/>
    <mergeCell ref="C849:E849"/>
    <mergeCell ref="F849:G849"/>
    <mergeCell ref="L849:O849"/>
    <mergeCell ref="C850:E850"/>
    <mergeCell ref="F850:G850"/>
    <mergeCell ref="L850:O850"/>
    <mergeCell ref="C851:E856"/>
    <mergeCell ref="F851:G851"/>
    <mergeCell ref="I852:O854"/>
    <mergeCell ref="I855:O856"/>
    <mergeCell ref="A857:O857"/>
    <mergeCell ref="F847:G847"/>
    <mergeCell ref="F848:G848"/>
    <mergeCell ref="I849:K849"/>
    <mergeCell ref="I850:K850"/>
    <mergeCell ref="I851:K851"/>
    <mergeCell ref="L851:O851"/>
    <mergeCell ref="C844:E845"/>
    <mergeCell ref="F844:G845"/>
    <mergeCell ref="I844:K844"/>
    <mergeCell ref="M844:O844"/>
    <mergeCell ref="I845:K845"/>
    <mergeCell ref="L845:O845"/>
    <mergeCell ref="C846:E846"/>
    <mergeCell ref="F846:G846"/>
    <mergeCell ref="I846:K846"/>
    <mergeCell ref="G832:G833"/>
    <mergeCell ref="H832:J832"/>
    <mergeCell ref="K832:M832"/>
    <mergeCell ref="N832:N833"/>
    <mergeCell ref="O832:O834"/>
    <mergeCell ref="C834:D834"/>
    <mergeCell ref="C835:D835"/>
    <mergeCell ref="C836:D836"/>
    <mergeCell ref="C837:D837"/>
    <mergeCell ref="C838:D838"/>
    <mergeCell ref="C839:D839"/>
    <mergeCell ref="C841:E842"/>
    <mergeCell ref="F841:G841"/>
    <mergeCell ref="H841:I841"/>
    <mergeCell ref="J841:K841"/>
    <mergeCell ref="M841:N841"/>
    <mergeCell ref="F842:G842"/>
    <mergeCell ref="H842:I842"/>
    <mergeCell ref="J842:K842"/>
    <mergeCell ref="M842:N842"/>
    <mergeCell ref="L786:M786"/>
    <mergeCell ref="N786:O786"/>
    <mergeCell ref="C787:F787"/>
    <mergeCell ref="H787:O787"/>
    <mergeCell ref="C788:F788"/>
    <mergeCell ref="A821:A856"/>
    <mergeCell ref="B821:C822"/>
    <mergeCell ref="D821:O821"/>
    <mergeCell ref="D822:O822"/>
    <mergeCell ref="C823:G825"/>
    <mergeCell ref="H823:I825"/>
    <mergeCell ref="J823:K825"/>
    <mergeCell ref="L823:M823"/>
    <mergeCell ref="N823:O823"/>
    <mergeCell ref="L824:O824"/>
    <mergeCell ref="L825:M825"/>
    <mergeCell ref="N825:O825"/>
    <mergeCell ref="C826:F826"/>
    <mergeCell ref="H826:O826"/>
    <mergeCell ref="C827:F827"/>
    <mergeCell ref="H827:O827"/>
    <mergeCell ref="C828:F828"/>
    <mergeCell ref="H828:O828"/>
    <mergeCell ref="C829:F829"/>
    <mergeCell ref="H829:O829"/>
    <mergeCell ref="C830:F830"/>
    <mergeCell ref="H830:O830"/>
    <mergeCell ref="C831:F831"/>
    <mergeCell ref="H831:O831"/>
    <mergeCell ref="C832:D833"/>
    <mergeCell ref="E832:E833"/>
    <mergeCell ref="F832:F833"/>
    <mergeCell ref="H803:I803"/>
    <mergeCell ref="J803:K803"/>
    <mergeCell ref="M803:N803"/>
    <mergeCell ref="C804:H804"/>
    <mergeCell ref="I804:K804"/>
    <mergeCell ref="M804:O804"/>
    <mergeCell ref="I808:O809"/>
    <mergeCell ref="C809:E809"/>
    <mergeCell ref="F809:G809"/>
    <mergeCell ref="C810:E810"/>
    <mergeCell ref="I810:K810"/>
    <mergeCell ref="L810:O810"/>
    <mergeCell ref="C811:E811"/>
    <mergeCell ref="I811:K811"/>
    <mergeCell ref="L811:O811"/>
    <mergeCell ref="C812:E817"/>
    <mergeCell ref="F812:G812"/>
    <mergeCell ref="L812:O812"/>
    <mergeCell ref="F813:G813"/>
    <mergeCell ref="I813:O815"/>
    <mergeCell ref="F814:G814"/>
    <mergeCell ref="F815:G815"/>
    <mergeCell ref="F816:G816"/>
    <mergeCell ref="I816:O817"/>
    <mergeCell ref="F817:G817"/>
    <mergeCell ref="I769:O770"/>
    <mergeCell ref="C770:E770"/>
    <mergeCell ref="F770:G770"/>
    <mergeCell ref="C771:E771"/>
    <mergeCell ref="F771:G771"/>
    <mergeCell ref="I771:K771"/>
    <mergeCell ref="L771:O771"/>
    <mergeCell ref="C772:E772"/>
    <mergeCell ref="I772:K772"/>
    <mergeCell ref="L772:O772"/>
    <mergeCell ref="C773:E778"/>
    <mergeCell ref="I773:K773"/>
    <mergeCell ref="L773:O773"/>
    <mergeCell ref="F774:G774"/>
    <mergeCell ref="I774:O776"/>
    <mergeCell ref="F775:G775"/>
    <mergeCell ref="F776:G776"/>
    <mergeCell ref="I777:O778"/>
    <mergeCell ref="F778:G778"/>
    <mergeCell ref="C757:D757"/>
    <mergeCell ref="C758:D758"/>
    <mergeCell ref="C759:D759"/>
    <mergeCell ref="C760:D760"/>
    <mergeCell ref="C761:D761"/>
    <mergeCell ref="C762:D762"/>
    <mergeCell ref="C763:E764"/>
    <mergeCell ref="F763:G763"/>
    <mergeCell ref="H763:I763"/>
    <mergeCell ref="J763:K763"/>
    <mergeCell ref="M763:N763"/>
    <mergeCell ref="F764:G764"/>
    <mergeCell ref="H764:I764"/>
    <mergeCell ref="J764:K764"/>
    <mergeCell ref="M764:N764"/>
    <mergeCell ref="C765:H765"/>
    <mergeCell ref="I765:K765"/>
    <mergeCell ref="M765:O765"/>
    <mergeCell ref="H749:O749"/>
    <mergeCell ref="C750:F750"/>
    <mergeCell ref="H750:O750"/>
    <mergeCell ref="C751:F751"/>
    <mergeCell ref="H751:O751"/>
    <mergeCell ref="C752:F752"/>
    <mergeCell ref="H752:O752"/>
    <mergeCell ref="C753:F753"/>
    <mergeCell ref="H753:O753"/>
    <mergeCell ref="C754:D755"/>
    <mergeCell ref="E754:E755"/>
    <mergeCell ref="F754:F755"/>
    <mergeCell ref="G754:G755"/>
    <mergeCell ref="H754:J754"/>
    <mergeCell ref="K754:M754"/>
    <mergeCell ref="N754:N755"/>
    <mergeCell ref="O754:O756"/>
    <mergeCell ref="C756:D756"/>
    <mergeCell ref="F729:G729"/>
    <mergeCell ref="I729:K729"/>
    <mergeCell ref="L729:O729"/>
    <mergeCell ref="C730:E730"/>
    <mergeCell ref="F730:G730"/>
    <mergeCell ref="I730:O731"/>
    <mergeCell ref="C731:E731"/>
    <mergeCell ref="F731:G731"/>
    <mergeCell ref="C732:E732"/>
    <mergeCell ref="F732:G732"/>
    <mergeCell ref="I732:K732"/>
    <mergeCell ref="L732:O732"/>
    <mergeCell ref="C733:E733"/>
    <mergeCell ref="F733:G733"/>
    <mergeCell ref="I733:K733"/>
    <mergeCell ref="L733:O733"/>
    <mergeCell ref="C734:E739"/>
    <mergeCell ref="F734:G734"/>
    <mergeCell ref="I734:K734"/>
    <mergeCell ref="L734:O734"/>
    <mergeCell ref="I735:O737"/>
    <mergeCell ref="F737:G737"/>
    <mergeCell ref="F738:G738"/>
    <mergeCell ref="I738:O739"/>
    <mergeCell ref="F739:G739"/>
    <mergeCell ref="F736:G736"/>
    <mergeCell ref="F715:F716"/>
    <mergeCell ref="G715:G716"/>
    <mergeCell ref="H715:J715"/>
    <mergeCell ref="K715:M715"/>
    <mergeCell ref="N715:N716"/>
    <mergeCell ref="O715:O717"/>
    <mergeCell ref="C717:D717"/>
    <mergeCell ref="C718:D718"/>
    <mergeCell ref="C719:D719"/>
    <mergeCell ref="C720:D720"/>
    <mergeCell ref="C721:D721"/>
    <mergeCell ref="C722:D722"/>
    <mergeCell ref="C723:D723"/>
    <mergeCell ref="C724:E725"/>
    <mergeCell ref="F724:G724"/>
    <mergeCell ref="H724:I724"/>
    <mergeCell ref="J724:K724"/>
    <mergeCell ref="M724:N724"/>
    <mergeCell ref="F725:G725"/>
    <mergeCell ref="H725:I725"/>
    <mergeCell ref="J725:K725"/>
    <mergeCell ref="M725:N725"/>
    <mergeCell ref="F696:G696"/>
    <mergeCell ref="I696:O698"/>
    <mergeCell ref="F699:G699"/>
    <mergeCell ref="I699:O700"/>
    <mergeCell ref="F700:G700"/>
    <mergeCell ref="A701:O701"/>
    <mergeCell ref="B703:O703"/>
    <mergeCell ref="A704:A739"/>
    <mergeCell ref="B704:C705"/>
    <mergeCell ref="D704:O704"/>
    <mergeCell ref="D705:O705"/>
    <mergeCell ref="C706:G708"/>
    <mergeCell ref="H706:I708"/>
    <mergeCell ref="J706:K708"/>
    <mergeCell ref="L706:M706"/>
    <mergeCell ref="N706:O706"/>
    <mergeCell ref="L708:M708"/>
    <mergeCell ref="N708:O708"/>
    <mergeCell ref="C709:F709"/>
    <mergeCell ref="H709:O709"/>
    <mergeCell ref="C710:F710"/>
    <mergeCell ref="H710:O710"/>
    <mergeCell ref="C711:F711"/>
    <mergeCell ref="H711:O711"/>
    <mergeCell ref="C712:F712"/>
    <mergeCell ref="H712:O712"/>
    <mergeCell ref="C713:F713"/>
    <mergeCell ref="H713:O713"/>
    <mergeCell ref="C714:F714"/>
    <mergeCell ref="H714:O714"/>
    <mergeCell ref="C715:D716"/>
    <mergeCell ref="E715:E716"/>
    <mergeCell ref="C687:H687"/>
    <mergeCell ref="I687:K687"/>
    <mergeCell ref="M687:O687"/>
    <mergeCell ref="C688:E689"/>
    <mergeCell ref="F688:G689"/>
    <mergeCell ref="I688:K688"/>
    <mergeCell ref="M688:O688"/>
    <mergeCell ref="I689:K689"/>
    <mergeCell ref="L689:O689"/>
    <mergeCell ref="C690:E690"/>
    <mergeCell ref="F690:G690"/>
    <mergeCell ref="I690:K690"/>
    <mergeCell ref="L690:O690"/>
    <mergeCell ref="C691:E691"/>
    <mergeCell ref="F691:G691"/>
    <mergeCell ref="I691:O692"/>
    <mergeCell ref="C692:E692"/>
    <mergeCell ref="F692:G692"/>
    <mergeCell ref="O676:O678"/>
    <mergeCell ref="C678:D678"/>
    <mergeCell ref="C679:D679"/>
    <mergeCell ref="C680:D680"/>
    <mergeCell ref="C681:D681"/>
    <mergeCell ref="C682:D682"/>
    <mergeCell ref="C683:D683"/>
    <mergeCell ref="C684:D684"/>
    <mergeCell ref="C685:E686"/>
    <mergeCell ref="F685:G685"/>
    <mergeCell ref="H685:I685"/>
    <mergeCell ref="J685:K685"/>
    <mergeCell ref="M685:N685"/>
    <mergeCell ref="F686:G686"/>
    <mergeCell ref="H686:I686"/>
    <mergeCell ref="J686:K686"/>
    <mergeCell ref="M686:N686"/>
    <mergeCell ref="F657:G657"/>
    <mergeCell ref="I657:O659"/>
    <mergeCell ref="F658:G658"/>
    <mergeCell ref="F659:G659"/>
    <mergeCell ref="I660:O661"/>
    <mergeCell ref="A662:O662"/>
    <mergeCell ref="B664:O664"/>
    <mergeCell ref="A665:A700"/>
    <mergeCell ref="B665:C666"/>
    <mergeCell ref="D665:O665"/>
    <mergeCell ref="D666:O666"/>
    <mergeCell ref="C667:G669"/>
    <mergeCell ref="H667:I669"/>
    <mergeCell ref="J667:K669"/>
    <mergeCell ref="L667:M667"/>
    <mergeCell ref="N667:O667"/>
    <mergeCell ref="L669:M669"/>
    <mergeCell ref="N669:O669"/>
    <mergeCell ref="C670:F670"/>
    <mergeCell ref="H670:O670"/>
    <mergeCell ref="C671:F671"/>
    <mergeCell ref="H671:O671"/>
    <mergeCell ref="C672:F672"/>
    <mergeCell ref="H672:O672"/>
    <mergeCell ref="C673:F673"/>
    <mergeCell ref="H673:O673"/>
    <mergeCell ref="C674:F674"/>
    <mergeCell ref="H674:O674"/>
    <mergeCell ref="C675:F675"/>
    <mergeCell ref="H675:O675"/>
    <mergeCell ref="C676:D677"/>
    <mergeCell ref="E676:E677"/>
    <mergeCell ref="C648:H648"/>
    <mergeCell ref="I648:K648"/>
    <mergeCell ref="M648:O648"/>
    <mergeCell ref="C649:E650"/>
    <mergeCell ref="F649:G650"/>
    <mergeCell ref="I649:K649"/>
    <mergeCell ref="M649:O649"/>
    <mergeCell ref="I650:K650"/>
    <mergeCell ref="L650:O650"/>
    <mergeCell ref="C651:E651"/>
    <mergeCell ref="F651:G651"/>
    <mergeCell ref="I651:K651"/>
    <mergeCell ref="L651:O651"/>
    <mergeCell ref="C652:E652"/>
    <mergeCell ref="F652:G652"/>
    <mergeCell ref="I652:O653"/>
    <mergeCell ref="C653:E653"/>
    <mergeCell ref="F653:G653"/>
    <mergeCell ref="K637:M637"/>
    <mergeCell ref="N637:N638"/>
    <mergeCell ref="O637:O639"/>
    <mergeCell ref="C639:D639"/>
    <mergeCell ref="C640:D640"/>
    <mergeCell ref="C641:D641"/>
    <mergeCell ref="C642:D642"/>
    <mergeCell ref="C643:D643"/>
    <mergeCell ref="C644:D644"/>
    <mergeCell ref="C645:D645"/>
    <mergeCell ref="C646:E647"/>
    <mergeCell ref="F646:G646"/>
    <mergeCell ref="H646:I646"/>
    <mergeCell ref="J646:K646"/>
    <mergeCell ref="M646:N646"/>
    <mergeCell ref="F647:G647"/>
    <mergeCell ref="H647:I647"/>
    <mergeCell ref="J647:K647"/>
    <mergeCell ref="M647:N647"/>
    <mergeCell ref="C615:E615"/>
    <mergeCell ref="F615:G615"/>
    <mergeCell ref="I615:K615"/>
    <mergeCell ref="L615:O615"/>
    <mergeCell ref="F621:G621"/>
    <mergeCell ref="I621:O622"/>
    <mergeCell ref="A623:O623"/>
    <mergeCell ref="B625:O625"/>
    <mergeCell ref="A626:A661"/>
    <mergeCell ref="B626:C627"/>
    <mergeCell ref="D626:O626"/>
    <mergeCell ref="D627:O627"/>
    <mergeCell ref="C628:G630"/>
    <mergeCell ref="H628:I630"/>
    <mergeCell ref="J628:K630"/>
    <mergeCell ref="L628:M628"/>
    <mergeCell ref="N628:O628"/>
    <mergeCell ref="L629:O629"/>
    <mergeCell ref="L630:M630"/>
    <mergeCell ref="N630:O630"/>
    <mergeCell ref="C631:F631"/>
    <mergeCell ref="H631:O631"/>
    <mergeCell ref="C632:F632"/>
    <mergeCell ref="H632:O632"/>
    <mergeCell ref="C633:F633"/>
    <mergeCell ref="H633:O633"/>
    <mergeCell ref="C634:F634"/>
    <mergeCell ref="H634:O634"/>
    <mergeCell ref="C635:F635"/>
    <mergeCell ref="H635:O635"/>
    <mergeCell ref="C636:F636"/>
    <mergeCell ref="H636:O636"/>
    <mergeCell ref="C609:H609"/>
    <mergeCell ref="I609:K609"/>
    <mergeCell ref="M609:O609"/>
    <mergeCell ref="C610:E611"/>
    <mergeCell ref="F610:G611"/>
    <mergeCell ref="I610:K610"/>
    <mergeCell ref="M610:O610"/>
    <mergeCell ref="I611:K611"/>
    <mergeCell ref="L611:O611"/>
    <mergeCell ref="C612:E612"/>
    <mergeCell ref="F612:G612"/>
    <mergeCell ref="I612:K612"/>
    <mergeCell ref="L612:O612"/>
    <mergeCell ref="C613:E613"/>
    <mergeCell ref="F613:G613"/>
    <mergeCell ref="I613:O614"/>
    <mergeCell ref="C614:E614"/>
    <mergeCell ref="F614:G614"/>
    <mergeCell ref="C597:F597"/>
    <mergeCell ref="H597:O597"/>
    <mergeCell ref="C598:D599"/>
    <mergeCell ref="E598:E599"/>
    <mergeCell ref="C601:D601"/>
    <mergeCell ref="C602:D602"/>
    <mergeCell ref="C603:D603"/>
    <mergeCell ref="C604:D604"/>
    <mergeCell ref="C605:D605"/>
    <mergeCell ref="C606:D606"/>
    <mergeCell ref="C607:E608"/>
    <mergeCell ref="F607:G607"/>
    <mergeCell ref="H607:I607"/>
    <mergeCell ref="J607:K607"/>
    <mergeCell ref="M607:N607"/>
    <mergeCell ref="F608:G608"/>
    <mergeCell ref="H608:I608"/>
    <mergeCell ref="J608:K608"/>
    <mergeCell ref="M608:N608"/>
    <mergeCell ref="C589:G591"/>
    <mergeCell ref="H589:I591"/>
    <mergeCell ref="J589:K591"/>
    <mergeCell ref="L589:M589"/>
    <mergeCell ref="N589:O589"/>
    <mergeCell ref="L591:M591"/>
    <mergeCell ref="N591:O591"/>
    <mergeCell ref="C592:F592"/>
    <mergeCell ref="H592:O592"/>
    <mergeCell ref="C593:F593"/>
    <mergeCell ref="H593:O593"/>
    <mergeCell ref="C594:F594"/>
    <mergeCell ref="H594:O594"/>
    <mergeCell ref="C595:F595"/>
    <mergeCell ref="H595:O595"/>
    <mergeCell ref="C596:F596"/>
    <mergeCell ref="H596:O596"/>
    <mergeCell ref="C570:H570"/>
    <mergeCell ref="I570:K570"/>
    <mergeCell ref="M570:O570"/>
    <mergeCell ref="C571:E572"/>
    <mergeCell ref="F571:G572"/>
    <mergeCell ref="I571:K571"/>
    <mergeCell ref="M571:O571"/>
    <mergeCell ref="I572:K572"/>
    <mergeCell ref="L572:O572"/>
    <mergeCell ref="C573:E573"/>
    <mergeCell ref="F573:G573"/>
    <mergeCell ref="I573:K573"/>
    <mergeCell ref="L573:O573"/>
    <mergeCell ref="C574:E574"/>
    <mergeCell ref="F574:G574"/>
    <mergeCell ref="I574:O575"/>
    <mergeCell ref="C575:E575"/>
    <mergeCell ref="F575:G575"/>
    <mergeCell ref="N559:N560"/>
    <mergeCell ref="O559:O561"/>
    <mergeCell ref="C561:D561"/>
    <mergeCell ref="C562:D562"/>
    <mergeCell ref="C563:D563"/>
    <mergeCell ref="C564:D564"/>
    <mergeCell ref="C565:D565"/>
    <mergeCell ref="C566:D566"/>
    <mergeCell ref="C567:D567"/>
    <mergeCell ref="C568:E569"/>
    <mergeCell ref="F568:G568"/>
    <mergeCell ref="H568:I568"/>
    <mergeCell ref="J568:K568"/>
    <mergeCell ref="M568:N568"/>
    <mergeCell ref="F569:G569"/>
    <mergeCell ref="H569:I569"/>
    <mergeCell ref="J569:K569"/>
    <mergeCell ref="M569:N569"/>
    <mergeCell ref="C559:D560"/>
    <mergeCell ref="E559:E560"/>
    <mergeCell ref="F559:F560"/>
    <mergeCell ref="G559:G560"/>
    <mergeCell ref="H559:J559"/>
    <mergeCell ref="K559:M559"/>
    <mergeCell ref="C537:E537"/>
    <mergeCell ref="F537:G537"/>
    <mergeCell ref="I537:K537"/>
    <mergeCell ref="L537:O537"/>
    <mergeCell ref="C538:E538"/>
    <mergeCell ref="F538:G538"/>
    <mergeCell ref="I538:K538"/>
    <mergeCell ref="L538:O538"/>
    <mergeCell ref="C539:E544"/>
    <mergeCell ref="F539:G539"/>
    <mergeCell ref="I539:K539"/>
    <mergeCell ref="L539:O539"/>
    <mergeCell ref="F540:G540"/>
    <mergeCell ref="I540:O542"/>
    <mergeCell ref="F541:G541"/>
    <mergeCell ref="F542:G542"/>
    <mergeCell ref="F543:G543"/>
    <mergeCell ref="I543:O544"/>
    <mergeCell ref="F544:G544"/>
    <mergeCell ref="C531:H531"/>
    <mergeCell ref="I531:K531"/>
    <mergeCell ref="M531:O531"/>
    <mergeCell ref="C532:E533"/>
    <mergeCell ref="F532:G533"/>
    <mergeCell ref="I532:K532"/>
    <mergeCell ref="M532:O532"/>
    <mergeCell ref="I533:K533"/>
    <mergeCell ref="L533:O533"/>
    <mergeCell ref="C534:E534"/>
    <mergeCell ref="F534:G534"/>
    <mergeCell ref="I534:K534"/>
    <mergeCell ref="L534:O534"/>
    <mergeCell ref="C535:E535"/>
    <mergeCell ref="F535:G535"/>
    <mergeCell ref="I535:O536"/>
    <mergeCell ref="C536:E536"/>
    <mergeCell ref="F536:G536"/>
    <mergeCell ref="H520:J520"/>
    <mergeCell ref="K520:M520"/>
    <mergeCell ref="N520:N521"/>
    <mergeCell ref="O520:O522"/>
    <mergeCell ref="C522:D522"/>
    <mergeCell ref="C523:D523"/>
    <mergeCell ref="C524:D524"/>
    <mergeCell ref="C525:D525"/>
    <mergeCell ref="C526:D526"/>
    <mergeCell ref="C527:D527"/>
    <mergeCell ref="C528:D528"/>
    <mergeCell ref="C529:E530"/>
    <mergeCell ref="F529:G529"/>
    <mergeCell ref="H529:I529"/>
    <mergeCell ref="J529:K529"/>
    <mergeCell ref="M529:N529"/>
    <mergeCell ref="F530:G530"/>
    <mergeCell ref="H530:I530"/>
    <mergeCell ref="J530:K530"/>
    <mergeCell ref="M530:N530"/>
    <mergeCell ref="C500:E505"/>
    <mergeCell ref="F500:G500"/>
    <mergeCell ref="I500:K500"/>
    <mergeCell ref="L500:O500"/>
    <mergeCell ref="F501:G501"/>
    <mergeCell ref="I501:O503"/>
    <mergeCell ref="F502:G502"/>
    <mergeCell ref="F503:G503"/>
    <mergeCell ref="F504:G504"/>
    <mergeCell ref="I504:O505"/>
    <mergeCell ref="F505:G505"/>
    <mergeCell ref="A506:O506"/>
    <mergeCell ref="B508:O508"/>
    <mergeCell ref="A509:A544"/>
    <mergeCell ref="B509:C510"/>
    <mergeCell ref="D509:O509"/>
    <mergeCell ref="D510:O510"/>
    <mergeCell ref="C511:G513"/>
    <mergeCell ref="H511:I513"/>
    <mergeCell ref="J511:K513"/>
    <mergeCell ref="L511:M511"/>
    <mergeCell ref="N511:O511"/>
    <mergeCell ref="L512:O512"/>
    <mergeCell ref="L513:M513"/>
    <mergeCell ref="N513:O513"/>
    <mergeCell ref="C514:F514"/>
    <mergeCell ref="H514:O514"/>
    <mergeCell ref="C515:F515"/>
    <mergeCell ref="H515:O515"/>
    <mergeCell ref="C516:F516"/>
    <mergeCell ref="H516:O516"/>
    <mergeCell ref="C517:F517"/>
    <mergeCell ref="C495:E495"/>
    <mergeCell ref="F495:G495"/>
    <mergeCell ref="I495:K495"/>
    <mergeCell ref="L495:O495"/>
    <mergeCell ref="C496:E496"/>
    <mergeCell ref="F496:G496"/>
    <mergeCell ref="I496:O497"/>
    <mergeCell ref="C497:E497"/>
    <mergeCell ref="F497:G497"/>
    <mergeCell ref="C498:E498"/>
    <mergeCell ref="F498:G498"/>
    <mergeCell ref="I498:K498"/>
    <mergeCell ref="L498:O498"/>
    <mergeCell ref="C499:E499"/>
    <mergeCell ref="F499:G499"/>
    <mergeCell ref="I499:K499"/>
    <mergeCell ref="L499:O499"/>
    <mergeCell ref="C488:D488"/>
    <mergeCell ref="C489:D489"/>
    <mergeCell ref="C490:E491"/>
    <mergeCell ref="F490:G490"/>
    <mergeCell ref="H490:I490"/>
    <mergeCell ref="J490:K490"/>
    <mergeCell ref="M490:N490"/>
    <mergeCell ref="F491:G491"/>
    <mergeCell ref="H491:I491"/>
    <mergeCell ref="J491:K491"/>
    <mergeCell ref="M491:N491"/>
    <mergeCell ref="C492:H492"/>
    <mergeCell ref="I492:K492"/>
    <mergeCell ref="M492:O492"/>
    <mergeCell ref="C493:E494"/>
    <mergeCell ref="F493:G494"/>
    <mergeCell ref="I493:K493"/>
    <mergeCell ref="M493:O493"/>
    <mergeCell ref="I494:K494"/>
    <mergeCell ref="L494:O494"/>
    <mergeCell ref="C476:F476"/>
    <mergeCell ref="H476:O476"/>
    <mergeCell ref="C477:F477"/>
    <mergeCell ref="H477:O477"/>
    <mergeCell ref="C478:F478"/>
    <mergeCell ref="H478:O478"/>
    <mergeCell ref="C479:F479"/>
    <mergeCell ref="H479:O479"/>
    <mergeCell ref="C480:F480"/>
    <mergeCell ref="H480:O480"/>
    <mergeCell ref="C481:D482"/>
    <mergeCell ref="E481:E482"/>
    <mergeCell ref="F481:F482"/>
    <mergeCell ref="G481:G482"/>
    <mergeCell ref="H481:J481"/>
    <mergeCell ref="K481:M481"/>
    <mergeCell ref="N481:N482"/>
    <mergeCell ref="O481:O483"/>
    <mergeCell ref="C456:E456"/>
    <mergeCell ref="F456:G456"/>
    <mergeCell ref="I456:K456"/>
    <mergeCell ref="L456:O456"/>
    <mergeCell ref="C457:E457"/>
    <mergeCell ref="F457:G457"/>
    <mergeCell ref="I457:O458"/>
    <mergeCell ref="C458:E458"/>
    <mergeCell ref="F458:G458"/>
    <mergeCell ref="C459:E459"/>
    <mergeCell ref="F459:G459"/>
    <mergeCell ref="I459:K459"/>
    <mergeCell ref="L459:O459"/>
    <mergeCell ref="C460:E460"/>
    <mergeCell ref="F460:G460"/>
    <mergeCell ref="I460:K460"/>
    <mergeCell ref="L460:O460"/>
    <mergeCell ref="C448:D448"/>
    <mergeCell ref="C449:D449"/>
    <mergeCell ref="C450:D450"/>
    <mergeCell ref="C451:E452"/>
    <mergeCell ref="F451:G451"/>
    <mergeCell ref="H451:I451"/>
    <mergeCell ref="J451:K451"/>
    <mergeCell ref="M451:N451"/>
    <mergeCell ref="F452:G452"/>
    <mergeCell ref="H452:I452"/>
    <mergeCell ref="J452:K452"/>
    <mergeCell ref="M452:N452"/>
    <mergeCell ref="C453:H453"/>
    <mergeCell ref="I453:K453"/>
    <mergeCell ref="M453:O453"/>
    <mergeCell ref="C454:E455"/>
    <mergeCell ref="F454:G455"/>
    <mergeCell ref="I454:K454"/>
    <mergeCell ref="M454:O454"/>
    <mergeCell ref="I455:K455"/>
    <mergeCell ref="A428:O428"/>
    <mergeCell ref="B430:O430"/>
    <mergeCell ref="A431:A466"/>
    <mergeCell ref="B431:C432"/>
    <mergeCell ref="D431:O431"/>
    <mergeCell ref="D432:O432"/>
    <mergeCell ref="C433:G435"/>
    <mergeCell ref="H433:I435"/>
    <mergeCell ref="J433:K435"/>
    <mergeCell ref="L433:M433"/>
    <mergeCell ref="N433:O433"/>
    <mergeCell ref="L434:O434"/>
    <mergeCell ref="L435:M435"/>
    <mergeCell ref="N435:O435"/>
    <mergeCell ref="C436:F436"/>
    <mergeCell ref="H436:O436"/>
    <mergeCell ref="C437:F437"/>
    <mergeCell ref="H437:O437"/>
    <mergeCell ref="C438:F438"/>
    <mergeCell ref="H438:O438"/>
    <mergeCell ref="C439:F439"/>
    <mergeCell ref="H439:O439"/>
    <mergeCell ref="C440:F440"/>
    <mergeCell ref="H440:O440"/>
    <mergeCell ref="C441:F441"/>
    <mergeCell ref="H441:O441"/>
    <mergeCell ref="C442:D443"/>
    <mergeCell ref="E442:E443"/>
    <mergeCell ref="F442:F443"/>
    <mergeCell ref="G442:G443"/>
    <mergeCell ref="H442:J442"/>
    <mergeCell ref="K442:M442"/>
    <mergeCell ref="C418:E418"/>
    <mergeCell ref="F418:G418"/>
    <mergeCell ref="I418:O419"/>
    <mergeCell ref="C419:E419"/>
    <mergeCell ref="F419:G419"/>
    <mergeCell ref="C420:E420"/>
    <mergeCell ref="F420:G420"/>
    <mergeCell ref="I420:K420"/>
    <mergeCell ref="L420:O420"/>
    <mergeCell ref="C421:E421"/>
    <mergeCell ref="F421:G421"/>
    <mergeCell ref="I421:K421"/>
    <mergeCell ref="L421:O421"/>
    <mergeCell ref="C422:E427"/>
    <mergeCell ref="F422:G422"/>
    <mergeCell ref="I422:K422"/>
    <mergeCell ref="L422:O422"/>
    <mergeCell ref="F423:G423"/>
    <mergeCell ref="I423:O425"/>
    <mergeCell ref="F424:G424"/>
    <mergeCell ref="F425:G425"/>
    <mergeCell ref="F426:G426"/>
    <mergeCell ref="I426:O427"/>
    <mergeCell ref="F427:G427"/>
    <mergeCell ref="H412:I412"/>
    <mergeCell ref="J412:K412"/>
    <mergeCell ref="M412:N412"/>
    <mergeCell ref="F413:G413"/>
    <mergeCell ref="H413:I413"/>
    <mergeCell ref="J413:K413"/>
    <mergeCell ref="M413:N413"/>
    <mergeCell ref="C414:H414"/>
    <mergeCell ref="I414:K414"/>
    <mergeCell ref="M414:O414"/>
    <mergeCell ref="C415:E416"/>
    <mergeCell ref="F415:G416"/>
    <mergeCell ref="I415:K415"/>
    <mergeCell ref="M415:O415"/>
    <mergeCell ref="I416:K416"/>
    <mergeCell ref="L416:O416"/>
    <mergeCell ref="C417:E417"/>
    <mergeCell ref="F417:G417"/>
    <mergeCell ref="I417:K417"/>
    <mergeCell ref="L417:O417"/>
    <mergeCell ref="C398:F398"/>
    <mergeCell ref="H398:O398"/>
    <mergeCell ref="C399:F399"/>
    <mergeCell ref="H399:O399"/>
    <mergeCell ref="C400:F400"/>
    <mergeCell ref="H400:O400"/>
    <mergeCell ref="C401:F401"/>
    <mergeCell ref="H401:O401"/>
    <mergeCell ref="C402:F402"/>
    <mergeCell ref="H402:O402"/>
    <mergeCell ref="C403:D404"/>
    <mergeCell ref="E403:E404"/>
    <mergeCell ref="F403:F404"/>
    <mergeCell ref="G403:G404"/>
    <mergeCell ref="H403:J403"/>
    <mergeCell ref="K403:M403"/>
    <mergeCell ref="N403:N404"/>
    <mergeCell ref="O403:O405"/>
    <mergeCell ref="C405:D405"/>
    <mergeCell ref="C383:E388"/>
    <mergeCell ref="F383:G383"/>
    <mergeCell ref="I383:K383"/>
    <mergeCell ref="L383:O383"/>
    <mergeCell ref="F384:G384"/>
    <mergeCell ref="I384:O386"/>
    <mergeCell ref="F385:G385"/>
    <mergeCell ref="F386:G386"/>
    <mergeCell ref="F387:G387"/>
    <mergeCell ref="I387:O388"/>
    <mergeCell ref="F388:G388"/>
    <mergeCell ref="N394:O394"/>
    <mergeCell ref="L395:O395"/>
    <mergeCell ref="L396:M396"/>
    <mergeCell ref="N396:O396"/>
    <mergeCell ref="C397:F397"/>
    <mergeCell ref="H397:O397"/>
    <mergeCell ref="L377:O377"/>
    <mergeCell ref="C378:E378"/>
    <mergeCell ref="F378:G378"/>
    <mergeCell ref="I378:K378"/>
    <mergeCell ref="L378:O378"/>
    <mergeCell ref="C379:E379"/>
    <mergeCell ref="F379:G379"/>
    <mergeCell ref="I379:O380"/>
    <mergeCell ref="C380:E380"/>
    <mergeCell ref="F380:G380"/>
    <mergeCell ref="C381:E381"/>
    <mergeCell ref="F381:G381"/>
    <mergeCell ref="I381:K381"/>
    <mergeCell ref="L381:O381"/>
    <mergeCell ref="C382:E382"/>
    <mergeCell ref="F382:G382"/>
    <mergeCell ref="I382:K382"/>
    <mergeCell ref="L382:O382"/>
    <mergeCell ref="A353:A388"/>
    <mergeCell ref="B353:C354"/>
    <mergeCell ref="D353:O353"/>
    <mergeCell ref="D354:O354"/>
    <mergeCell ref="C355:G357"/>
    <mergeCell ref="H355:I357"/>
    <mergeCell ref="J355:K357"/>
    <mergeCell ref="L355:M355"/>
    <mergeCell ref="N355:O355"/>
    <mergeCell ref="L356:O356"/>
    <mergeCell ref="L357:M357"/>
    <mergeCell ref="N357:O357"/>
    <mergeCell ref="C358:F358"/>
    <mergeCell ref="H358:O358"/>
    <mergeCell ref="C359:F359"/>
    <mergeCell ref="H359:O359"/>
    <mergeCell ref="C360:F360"/>
    <mergeCell ref="H360:O360"/>
    <mergeCell ref="C361:F361"/>
    <mergeCell ref="H361:O361"/>
    <mergeCell ref="C362:F362"/>
    <mergeCell ref="H362:O362"/>
    <mergeCell ref="C363:F363"/>
    <mergeCell ref="H363:O363"/>
    <mergeCell ref="C364:D365"/>
    <mergeCell ref="E364:E365"/>
    <mergeCell ref="F364:F365"/>
    <mergeCell ref="G364:G365"/>
    <mergeCell ref="H364:J364"/>
    <mergeCell ref="K364:M364"/>
    <mergeCell ref="J373:K373"/>
    <mergeCell ref="M373:N373"/>
    <mergeCell ref="C344:E349"/>
    <mergeCell ref="F344:G344"/>
    <mergeCell ref="I344:K344"/>
    <mergeCell ref="L344:O344"/>
    <mergeCell ref="F345:G345"/>
    <mergeCell ref="I345:O347"/>
    <mergeCell ref="F346:G346"/>
    <mergeCell ref="F347:G347"/>
    <mergeCell ref="F348:G348"/>
    <mergeCell ref="I348:O349"/>
    <mergeCell ref="F349:G349"/>
    <mergeCell ref="L343:O343"/>
    <mergeCell ref="A350:O350"/>
    <mergeCell ref="B352:O352"/>
    <mergeCell ref="A314:A349"/>
    <mergeCell ref="B314:C315"/>
    <mergeCell ref="D314:O314"/>
    <mergeCell ref="D315:O315"/>
    <mergeCell ref="C316:G318"/>
    <mergeCell ref="H316:I318"/>
    <mergeCell ref="J316:K318"/>
    <mergeCell ref="L316:M316"/>
    <mergeCell ref="N316:O316"/>
    <mergeCell ref="L317:O317"/>
    <mergeCell ref="L318:M318"/>
    <mergeCell ref="N318:O318"/>
    <mergeCell ref="C319:F319"/>
    <mergeCell ref="H319:O319"/>
    <mergeCell ref="C320:F320"/>
    <mergeCell ref="C336:H336"/>
    <mergeCell ref="I336:K336"/>
    <mergeCell ref="M336:O336"/>
    <mergeCell ref="C343:E343"/>
    <mergeCell ref="F343:G343"/>
    <mergeCell ref="I343:K343"/>
    <mergeCell ref="H320:O320"/>
    <mergeCell ref="C321:F321"/>
    <mergeCell ref="H321:O321"/>
    <mergeCell ref="C322:F322"/>
    <mergeCell ref="H322:O322"/>
    <mergeCell ref="O325:O327"/>
    <mergeCell ref="C327:D327"/>
    <mergeCell ref="C328:D328"/>
    <mergeCell ref="C329:D329"/>
    <mergeCell ref="C330:D330"/>
    <mergeCell ref="C331:D331"/>
    <mergeCell ref="C332:D332"/>
    <mergeCell ref="C333:D333"/>
    <mergeCell ref="C334:E335"/>
    <mergeCell ref="H334:I334"/>
    <mergeCell ref="J334:K334"/>
    <mergeCell ref="H323:O323"/>
    <mergeCell ref="C324:F324"/>
    <mergeCell ref="H324:O324"/>
    <mergeCell ref="C325:D326"/>
    <mergeCell ref="C339:E339"/>
    <mergeCell ref="F339:G339"/>
    <mergeCell ref="I339:K339"/>
    <mergeCell ref="L339:O339"/>
    <mergeCell ref="C340:E340"/>
    <mergeCell ref="F340:G340"/>
    <mergeCell ref="I340:O341"/>
    <mergeCell ref="C341:E341"/>
    <mergeCell ref="F341:G341"/>
    <mergeCell ref="C342:E342"/>
    <mergeCell ref="F342:G342"/>
    <mergeCell ref="I342:K342"/>
    <mergeCell ref="L342:O342"/>
    <mergeCell ref="L299:O299"/>
    <mergeCell ref="C300:E300"/>
    <mergeCell ref="I300:K300"/>
    <mergeCell ref="L300:O300"/>
    <mergeCell ref="C301:E301"/>
    <mergeCell ref="F301:G301"/>
    <mergeCell ref="I301:O302"/>
    <mergeCell ref="C302:E302"/>
    <mergeCell ref="F302:G302"/>
    <mergeCell ref="C303:E303"/>
    <mergeCell ref="F303:G303"/>
    <mergeCell ref="I303:K303"/>
    <mergeCell ref="L303:O303"/>
    <mergeCell ref="C304:E304"/>
    <mergeCell ref="F304:G304"/>
    <mergeCell ref="I304:K304"/>
    <mergeCell ref="L304:O304"/>
    <mergeCell ref="C298:E299"/>
    <mergeCell ref="F298:G299"/>
    <mergeCell ref="I298:K298"/>
    <mergeCell ref="M298:O298"/>
    <mergeCell ref="I299:K299"/>
    <mergeCell ref="C286:D287"/>
    <mergeCell ref="E286:E287"/>
    <mergeCell ref="F286:F287"/>
    <mergeCell ref="G286:G287"/>
    <mergeCell ref="H286:J286"/>
    <mergeCell ref="K286:M286"/>
    <mergeCell ref="N286:N287"/>
    <mergeCell ref="O286:O288"/>
    <mergeCell ref="C288:D288"/>
    <mergeCell ref="C289:D289"/>
    <mergeCell ref="C290:D290"/>
    <mergeCell ref="C291:D291"/>
    <mergeCell ref="C292:D292"/>
    <mergeCell ref="C293:D293"/>
    <mergeCell ref="C294:D294"/>
    <mergeCell ref="C295:E296"/>
    <mergeCell ref="H295:I295"/>
    <mergeCell ref="J295:K295"/>
    <mergeCell ref="M295:N295"/>
    <mergeCell ref="H296:I296"/>
    <mergeCell ref="J296:K296"/>
    <mergeCell ref="M296:N296"/>
    <mergeCell ref="C264:E264"/>
    <mergeCell ref="F264:G264"/>
    <mergeCell ref="I264:K264"/>
    <mergeCell ref="L264:O264"/>
    <mergeCell ref="C265:E265"/>
    <mergeCell ref="F265:G265"/>
    <mergeCell ref="I265:K265"/>
    <mergeCell ref="L265:O265"/>
    <mergeCell ref="C266:E271"/>
    <mergeCell ref="F266:G266"/>
    <mergeCell ref="I266:K266"/>
    <mergeCell ref="L266:O266"/>
    <mergeCell ref="F267:G267"/>
    <mergeCell ref="I267:O269"/>
    <mergeCell ref="F268:G268"/>
    <mergeCell ref="F269:G269"/>
    <mergeCell ref="F270:G270"/>
    <mergeCell ref="I270:O271"/>
    <mergeCell ref="F271:G271"/>
    <mergeCell ref="C258:H258"/>
    <mergeCell ref="I258:K258"/>
    <mergeCell ref="M258:O258"/>
    <mergeCell ref="C259:E260"/>
    <mergeCell ref="F259:G260"/>
    <mergeCell ref="I259:K259"/>
    <mergeCell ref="M259:O259"/>
    <mergeCell ref="I260:K260"/>
    <mergeCell ref="L260:O260"/>
    <mergeCell ref="C261:E261"/>
    <mergeCell ref="F261:G261"/>
    <mergeCell ref="I261:K261"/>
    <mergeCell ref="L261:O261"/>
    <mergeCell ref="C262:E262"/>
    <mergeCell ref="F262:G262"/>
    <mergeCell ref="I262:O263"/>
    <mergeCell ref="C263:E263"/>
    <mergeCell ref="F263:G263"/>
    <mergeCell ref="B235:O235"/>
    <mergeCell ref="A236:A271"/>
    <mergeCell ref="B236:C237"/>
    <mergeCell ref="D236:O236"/>
    <mergeCell ref="D237:O237"/>
    <mergeCell ref="C238:G240"/>
    <mergeCell ref="H238:I240"/>
    <mergeCell ref="J238:K240"/>
    <mergeCell ref="L238:M238"/>
    <mergeCell ref="N238:O238"/>
    <mergeCell ref="L239:O239"/>
    <mergeCell ref="L240:M240"/>
    <mergeCell ref="N240:O240"/>
    <mergeCell ref="C241:F241"/>
    <mergeCell ref="H241:O241"/>
    <mergeCell ref="C242:F242"/>
    <mergeCell ref="H242:O242"/>
    <mergeCell ref="C243:F243"/>
    <mergeCell ref="H243:O243"/>
    <mergeCell ref="C244:F244"/>
    <mergeCell ref="H244:O244"/>
    <mergeCell ref="C245:F245"/>
    <mergeCell ref="H245:O245"/>
    <mergeCell ref="C246:F246"/>
    <mergeCell ref="H246:O246"/>
    <mergeCell ref="C247:D248"/>
    <mergeCell ref="E247:E248"/>
    <mergeCell ref="F247:F248"/>
    <mergeCell ref="G247:G248"/>
    <mergeCell ref="H247:J247"/>
    <mergeCell ref="K247:M247"/>
    <mergeCell ref="N247:N248"/>
    <mergeCell ref="M220:O220"/>
    <mergeCell ref="I221:K221"/>
    <mergeCell ref="L221:O221"/>
    <mergeCell ref="C222:E222"/>
    <mergeCell ref="I222:K222"/>
    <mergeCell ref="L222:O222"/>
    <mergeCell ref="C223:E223"/>
    <mergeCell ref="I223:O224"/>
    <mergeCell ref="C224:E224"/>
    <mergeCell ref="C225:E225"/>
    <mergeCell ref="I225:K225"/>
    <mergeCell ref="L225:O225"/>
    <mergeCell ref="C226:E226"/>
    <mergeCell ref="F226:G226"/>
    <mergeCell ref="I226:K226"/>
    <mergeCell ref="L226:O226"/>
    <mergeCell ref="C227:E232"/>
    <mergeCell ref="F227:G227"/>
    <mergeCell ref="I227:K227"/>
    <mergeCell ref="L227:O227"/>
    <mergeCell ref="F228:G228"/>
    <mergeCell ref="I228:O230"/>
    <mergeCell ref="F229:G229"/>
    <mergeCell ref="F230:G230"/>
    <mergeCell ref="F231:G231"/>
    <mergeCell ref="I231:O232"/>
    <mergeCell ref="F232:G232"/>
    <mergeCell ref="F222:G222"/>
    <mergeCell ref="F223:G223"/>
    <mergeCell ref="F224:G224"/>
    <mergeCell ref="F225:G225"/>
    <mergeCell ref="N208:N209"/>
    <mergeCell ref="O208:O210"/>
    <mergeCell ref="C210:D210"/>
    <mergeCell ref="C211:D211"/>
    <mergeCell ref="C212:D212"/>
    <mergeCell ref="C213:D213"/>
    <mergeCell ref="C214:D214"/>
    <mergeCell ref="C215:D215"/>
    <mergeCell ref="C216:D216"/>
    <mergeCell ref="C217:E218"/>
    <mergeCell ref="H217:I217"/>
    <mergeCell ref="J217:K217"/>
    <mergeCell ref="M217:N217"/>
    <mergeCell ref="H218:I218"/>
    <mergeCell ref="J218:K218"/>
    <mergeCell ref="M218:N218"/>
    <mergeCell ref="C219:H219"/>
    <mergeCell ref="M219:O219"/>
    <mergeCell ref="K208:M208"/>
    <mergeCell ref="F217:G217"/>
    <mergeCell ref="I188:K188"/>
    <mergeCell ref="L188:O188"/>
    <mergeCell ref="F189:G189"/>
    <mergeCell ref="I189:O191"/>
    <mergeCell ref="F190:G190"/>
    <mergeCell ref="F191:G191"/>
    <mergeCell ref="F192:G192"/>
    <mergeCell ref="I192:O193"/>
    <mergeCell ref="F193:G193"/>
    <mergeCell ref="A194:O194"/>
    <mergeCell ref="B196:O196"/>
    <mergeCell ref="A197:A232"/>
    <mergeCell ref="B197:C198"/>
    <mergeCell ref="D197:O197"/>
    <mergeCell ref="D198:O198"/>
    <mergeCell ref="C199:G201"/>
    <mergeCell ref="H199:I201"/>
    <mergeCell ref="J199:K201"/>
    <mergeCell ref="L199:M199"/>
    <mergeCell ref="N199:O199"/>
    <mergeCell ref="L200:O200"/>
    <mergeCell ref="L201:M201"/>
    <mergeCell ref="N201:O201"/>
    <mergeCell ref="C202:F202"/>
    <mergeCell ref="H202:O202"/>
    <mergeCell ref="C203:F203"/>
    <mergeCell ref="H203:O203"/>
    <mergeCell ref="C204:F204"/>
    <mergeCell ref="H204:O204"/>
    <mergeCell ref="C205:F205"/>
    <mergeCell ref="H205:O205"/>
    <mergeCell ref="C206:F206"/>
    <mergeCell ref="N169:N170"/>
    <mergeCell ref="O169:O171"/>
    <mergeCell ref="C180:H180"/>
    <mergeCell ref="M180:O180"/>
    <mergeCell ref="C181:E182"/>
    <mergeCell ref="F181:G182"/>
    <mergeCell ref="M181:O181"/>
    <mergeCell ref="C183:E183"/>
    <mergeCell ref="I183:K183"/>
    <mergeCell ref="L183:O183"/>
    <mergeCell ref="C184:E184"/>
    <mergeCell ref="I184:O185"/>
    <mergeCell ref="C185:E185"/>
    <mergeCell ref="C186:E186"/>
    <mergeCell ref="I186:K186"/>
    <mergeCell ref="L186:O186"/>
    <mergeCell ref="C187:E187"/>
    <mergeCell ref="I187:K187"/>
    <mergeCell ref="L187:O187"/>
    <mergeCell ref="F183:G183"/>
    <mergeCell ref="F184:G184"/>
    <mergeCell ref="F185:G185"/>
    <mergeCell ref="F186:G186"/>
    <mergeCell ref="F187:G187"/>
    <mergeCell ref="H178:I178"/>
    <mergeCell ref="J178:K178"/>
    <mergeCell ref="M178:N178"/>
    <mergeCell ref="H179:I179"/>
    <mergeCell ref="J179:K179"/>
    <mergeCell ref="M179:N179"/>
    <mergeCell ref="A155:O155"/>
    <mergeCell ref="B157:O157"/>
    <mergeCell ref="A158:A193"/>
    <mergeCell ref="B158:C159"/>
    <mergeCell ref="D158:O158"/>
    <mergeCell ref="D159:O159"/>
    <mergeCell ref="C160:G162"/>
    <mergeCell ref="H160:I162"/>
    <mergeCell ref="J160:K162"/>
    <mergeCell ref="L160:M160"/>
    <mergeCell ref="N160:O160"/>
    <mergeCell ref="L161:O161"/>
    <mergeCell ref="L162:M162"/>
    <mergeCell ref="N162:O162"/>
    <mergeCell ref="C163:F163"/>
    <mergeCell ref="H163:O163"/>
    <mergeCell ref="C164:F164"/>
    <mergeCell ref="H164:O164"/>
    <mergeCell ref="C165:F165"/>
    <mergeCell ref="H165:O165"/>
    <mergeCell ref="C166:F166"/>
    <mergeCell ref="H166:O166"/>
    <mergeCell ref="C167:F167"/>
    <mergeCell ref="H167:O167"/>
    <mergeCell ref="C168:F168"/>
    <mergeCell ref="H168:O168"/>
    <mergeCell ref="C169:D170"/>
    <mergeCell ref="E169:E170"/>
    <mergeCell ref="F169:F170"/>
    <mergeCell ref="G169:G170"/>
    <mergeCell ref="H169:J169"/>
    <mergeCell ref="K169:M169"/>
    <mergeCell ref="C145:E145"/>
    <mergeCell ref="I145:O146"/>
    <mergeCell ref="C146:E146"/>
    <mergeCell ref="C147:E147"/>
    <mergeCell ref="I147:K147"/>
    <mergeCell ref="L147:O147"/>
    <mergeCell ref="C148:E148"/>
    <mergeCell ref="I148:K148"/>
    <mergeCell ref="L148:O148"/>
    <mergeCell ref="C149:E154"/>
    <mergeCell ref="I149:K149"/>
    <mergeCell ref="L149:O149"/>
    <mergeCell ref="I150:O152"/>
    <mergeCell ref="F151:G151"/>
    <mergeCell ref="F152:G152"/>
    <mergeCell ref="F153:G153"/>
    <mergeCell ref="I153:O154"/>
    <mergeCell ref="F154:G154"/>
    <mergeCell ref="O130:O132"/>
    <mergeCell ref="C135:D135"/>
    <mergeCell ref="C136:D136"/>
    <mergeCell ref="C137:D137"/>
    <mergeCell ref="C138:D138"/>
    <mergeCell ref="C139:E140"/>
    <mergeCell ref="F139:G139"/>
    <mergeCell ref="H139:I139"/>
    <mergeCell ref="J139:K139"/>
    <mergeCell ref="M139:N139"/>
    <mergeCell ref="H140:I140"/>
    <mergeCell ref="J140:K140"/>
    <mergeCell ref="M140:N140"/>
    <mergeCell ref="C141:H141"/>
    <mergeCell ref="I141:K141"/>
    <mergeCell ref="M141:O141"/>
    <mergeCell ref="C142:E143"/>
    <mergeCell ref="F142:G143"/>
    <mergeCell ref="I142:K142"/>
    <mergeCell ref="M142:O142"/>
    <mergeCell ref="F114:G114"/>
    <mergeCell ref="I114:O115"/>
    <mergeCell ref="F115:G115"/>
    <mergeCell ref="A116:O116"/>
    <mergeCell ref="B118:O118"/>
    <mergeCell ref="A119:A154"/>
    <mergeCell ref="B119:C120"/>
    <mergeCell ref="D119:O119"/>
    <mergeCell ref="D120:O120"/>
    <mergeCell ref="C121:G123"/>
    <mergeCell ref="H121:I123"/>
    <mergeCell ref="J121:K123"/>
    <mergeCell ref="L121:M121"/>
    <mergeCell ref="N121:O121"/>
    <mergeCell ref="L122:O122"/>
    <mergeCell ref="L123:M123"/>
    <mergeCell ref="N123:O123"/>
    <mergeCell ref="C126:F126"/>
    <mergeCell ref="H126:O126"/>
    <mergeCell ref="C127:F127"/>
    <mergeCell ref="H127:O127"/>
    <mergeCell ref="C128:F128"/>
    <mergeCell ref="H128:O128"/>
    <mergeCell ref="C129:F129"/>
    <mergeCell ref="H129:O129"/>
    <mergeCell ref="C130:D131"/>
    <mergeCell ref="E130:E131"/>
    <mergeCell ref="F130:F131"/>
    <mergeCell ref="G130:G131"/>
    <mergeCell ref="H130:J130"/>
    <mergeCell ref="K130:M130"/>
    <mergeCell ref="N130:N131"/>
    <mergeCell ref="H88:O88"/>
    <mergeCell ref="C89:F89"/>
    <mergeCell ref="H89:O89"/>
    <mergeCell ref="C90:F90"/>
    <mergeCell ref="H90:O90"/>
    <mergeCell ref="O91:O93"/>
    <mergeCell ref="C97:D97"/>
    <mergeCell ref="C98:D98"/>
    <mergeCell ref="C99:D99"/>
    <mergeCell ref="F100:G100"/>
    <mergeCell ref="H100:I100"/>
    <mergeCell ref="J100:K100"/>
    <mergeCell ref="M100:N100"/>
    <mergeCell ref="F101:G101"/>
    <mergeCell ref="H101:I101"/>
    <mergeCell ref="J101:K101"/>
    <mergeCell ref="M101:N101"/>
    <mergeCell ref="M62:N62"/>
    <mergeCell ref="C63:H63"/>
    <mergeCell ref="C64:E65"/>
    <mergeCell ref="F64:G65"/>
    <mergeCell ref="M64:O64"/>
    <mergeCell ref="I66:K66"/>
    <mergeCell ref="L66:O66"/>
    <mergeCell ref="I67:O68"/>
    <mergeCell ref="C70:E70"/>
    <mergeCell ref="I70:K70"/>
    <mergeCell ref="L70:O70"/>
    <mergeCell ref="D80:O80"/>
    <mergeCell ref="D81:O81"/>
    <mergeCell ref="C82:G84"/>
    <mergeCell ref="H82:I84"/>
    <mergeCell ref="J82:K84"/>
    <mergeCell ref="L82:M82"/>
    <mergeCell ref="N82:O82"/>
    <mergeCell ref="L83:O83"/>
    <mergeCell ref="L84:M84"/>
    <mergeCell ref="N84:O84"/>
    <mergeCell ref="A77:O77"/>
    <mergeCell ref="B79:O79"/>
    <mergeCell ref="A80:A115"/>
    <mergeCell ref="B80:C81"/>
    <mergeCell ref="H87:O87"/>
    <mergeCell ref="C100:E101"/>
    <mergeCell ref="C105:E105"/>
    <mergeCell ref="F105:G105"/>
    <mergeCell ref="C85:F85"/>
    <mergeCell ref="H85:O85"/>
    <mergeCell ref="C88:F88"/>
    <mergeCell ref="D41:O41"/>
    <mergeCell ref="I63:K63"/>
    <mergeCell ref="I64:K64"/>
    <mergeCell ref="C66:E66"/>
    <mergeCell ref="F66:G66"/>
    <mergeCell ref="C67:E67"/>
    <mergeCell ref="F67:G67"/>
    <mergeCell ref="B40:O40"/>
    <mergeCell ref="A41:A76"/>
    <mergeCell ref="B41:C42"/>
    <mergeCell ref="D42:O42"/>
    <mergeCell ref="C43:G45"/>
    <mergeCell ref="H43:I45"/>
    <mergeCell ref="J43:K45"/>
    <mergeCell ref="L43:M43"/>
    <mergeCell ref="N43:O43"/>
    <mergeCell ref="L44:O44"/>
    <mergeCell ref="L45:M45"/>
    <mergeCell ref="N45:O45"/>
    <mergeCell ref="C51:F51"/>
    <mergeCell ref="H51:O51"/>
    <mergeCell ref="I75:O76"/>
    <mergeCell ref="F76:G76"/>
    <mergeCell ref="C59:D59"/>
    <mergeCell ref="I65:K65"/>
    <mergeCell ref="L65:O65"/>
    <mergeCell ref="C68:E68"/>
    <mergeCell ref="F68:G68"/>
    <mergeCell ref="C69:E69"/>
    <mergeCell ref="F69:G69"/>
    <mergeCell ref="I69:K69"/>
    <mergeCell ref="L69:O69"/>
    <mergeCell ref="C188:E193"/>
    <mergeCell ref="F188:G188"/>
    <mergeCell ref="C207:F207"/>
    <mergeCell ref="C208:D209"/>
    <mergeCell ref="E208:E209"/>
    <mergeCell ref="F208:F209"/>
    <mergeCell ref="G208:G209"/>
    <mergeCell ref="C220:E221"/>
    <mergeCell ref="F220:G221"/>
    <mergeCell ref="A233:O233"/>
    <mergeCell ref="F70:G70"/>
    <mergeCell ref="F71:G71"/>
    <mergeCell ref="F72:G72"/>
    <mergeCell ref="F73:G73"/>
    <mergeCell ref="F74:G74"/>
    <mergeCell ref="F75:G75"/>
    <mergeCell ref="F107:G107"/>
    <mergeCell ref="F108:G108"/>
    <mergeCell ref="F109:G109"/>
    <mergeCell ref="F110:G110"/>
    <mergeCell ref="F111:G111"/>
    <mergeCell ref="F112:G112"/>
    <mergeCell ref="F145:G145"/>
    <mergeCell ref="F146:G146"/>
    <mergeCell ref="F147:G147"/>
    <mergeCell ref="F148:G148"/>
    <mergeCell ref="F149:G149"/>
    <mergeCell ref="F150:G150"/>
    <mergeCell ref="C71:E76"/>
    <mergeCell ref="I71:K71"/>
    <mergeCell ref="L71:O71"/>
    <mergeCell ref="I72:O74"/>
    <mergeCell ref="B2:C3"/>
    <mergeCell ref="D2:O2"/>
    <mergeCell ref="D3:O3"/>
    <mergeCell ref="L4:M4"/>
    <mergeCell ref="N4:O4"/>
    <mergeCell ref="L5:O5"/>
    <mergeCell ref="C17:D17"/>
    <mergeCell ref="C18:D18"/>
    <mergeCell ref="C12:F12"/>
    <mergeCell ref="H12:O12"/>
    <mergeCell ref="O13:O15"/>
    <mergeCell ref="C15:D15"/>
    <mergeCell ref="C16:D16"/>
    <mergeCell ref="C9:F9"/>
    <mergeCell ref="H9:O9"/>
    <mergeCell ref="C10:F10"/>
    <mergeCell ref="H10:O10"/>
    <mergeCell ref="C11:F11"/>
    <mergeCell ref="H11:O11"/>
    <mergeCell ref="C24:H24"/>
    <mergeCell ref="I24:K24"/>
    <mergeCell ref="M24:O24"/>
    <mergeCell ref="I25:K25"/>
    <mergeCell ref="M25:O25"/>
    <mergeCell ref="F22:G22"/>
    <mergeCell ref="H22:I22"/>
    <mergeCell ref="J22:K22"/>
    <mergeCell ref="C13:D14"/>
    <mergeCell ref="E13:E14"/>
    <mergeCell ref="F13:F14"/>
    <mergeCell ref="N13:N14"/>
    <mergeCell ref="G13:G14"/>
    <mergeCell ref="H13:J13"/>
    <mergeCell ref="K13:M13"/>
    <mergeCell ref="L6:M6"/>
    <mergeCell ref="N6:O6"/>
    <mergeCell ref="C7:F7"/>
    <mergeCell ref="H7:O7"/>
    <mergeCell ref="C8:F8"/>
    <mergeCell ref="H8:O8"/>
    <mergeCell ref="J4:K6"/>
    <mergeCell ref="H4:I6"/>
    <mergeCell ref="C4:G6"/>
    <mergeCell ref="C19:D19"/>
    <mergeCell ref="C20:D20"/>
    <mergeCell ref="C21:D21"/>
    <mergeCell ref="C22:E23"/>
    <mergeCell ref="M22:N22"/>
    <mergeCell ref="F23:G23"/>
    <mergeCell ref="H23:I23"/>
    <mergeCell ref="C31:E31"/>
    <mergeCell ref="F31:G31"/>
    <mergeCell ref="I31:K31"/>
    <mergeCell ref="L31:O31"/>
    <mergeCell ref="I32:K32"/>
    <mergeCell ref="L32:O32"/>
    <mergeCell ref="I26:K26"/>
    <mergeCell ref="L26:O26"/>
    <mergeCell ref="C27:E27"/>
    <mergeCell ref="F27:G27"/>
    <mergeCell ref="I27:K27"/>
    <mergeCell ref="L27:O27"/>
    <mergeCell ref="C25:E26"/>
    <mergeCell ref="F25:G26"/>
    <mergeCell ref="C28:E28"/>
    <mergeCell ref="C32:E37"/>
    <mergeCell ref="F32:G32"/>
    <mergeCell ref="F33:G33"/>
    <mergeCell ref="F34:G34"/>
    <mergeCell ref="F35:G35"/>
    <mergeCell ref="F36:G36"/>
    <mergeCell ref="F37:G37"/>
    <mergeCell ref="I36:O37"/>
    <mergeCell ref="I33:O35"/>
    <mergeCell ref="F28:G28"/>
    <mergeCell ref="C29:E29"/>
    <mergeCell ref="F29:G29"/>
    <mergeCell ref="C55:D55"/>
    <mergeCell ref="C56:D56"/>
    <mergeCell ref="C57:D57"/>
    <mergeCell ref="C49:F49"/>
    <mergeCell ref="H49:O49"/>
    <mergeCell ref="C48:F48"/>
    <mergeCell ref="H48:O48"/>
    <mergeCell ref="C50:F50"/>
    <mergeCell ref="F61:G61"/>
    <mergeCell ref="H61:I61"/>
    <mergeCell ref="J61:K61"/>
    <mergeCell ref="M61:N61"/>
    <mergeCell ref="M63:O63"/>
    <mergeCell ref="C46:F46"/>
    <mergeCell ref="H46:O46"/>
    <mergeCell ref="C47:F47"/>
    <mergeCell ref="H47:O47"/>
    <mergeCell ref="H50:O50"/>
    <mergeCell ref="C52:D53"/>
    <mergeCell ref="E52:E53"/>
    <mergeCell ref="F52:F53"/>
    <mergeCell ref="G52:G53"/>
    <mergeCell ref="H52:J52"/>
    <mergeCell ref="C58:D58"/>
    <mergeCell ref="K52:M52"/>
    <mergeCell ref="N52:N53"/>
    <mergeCell ref="O52:O54"/>
    <mergeCell ref="C60:D60"/>
    <mergeCell ref="C61:E62"/>
    <mergeCell ref="F62:G62"/>
    <mergeCell ref="H62:I62"/>
    <mergeCell ref="J62:K62"/>
    <mergeCell ref="H206:O206"/>
    <mergeCell ref="H207:O207"/>
    <mergeCell ref="H208:J208"/>
    <mergeCell ref="A2:A37"/>
    <mergeCell ref="B1:O1"/>
    <mergeCell ref="C30:E30"/>
    <mergeCell ref="F30:G30"/>
    <mergeCell ref="I30:K30"/>
    <mergeCell ref="L30:O30"/>
    <mergeCell ref="I28:O29"/>
    <mergeCell ref="A38:O38"/>
    <mergeCell ref="C95:D95"/>
    <mergeCell ref="C96:D96"/>
    <mergeCell ref="C93:D93"/>
    <mergeCell ref="C94:D94"/>
    <mergeCell ref="C91:D92"/>
    <mergeCell ref="E91:E92"/>
    <mergeCell ref="F91:F92"/>
    <mergeCell ref="G91:G92"/>
    <mergeCell ref="H91:J91"/>
    <mergeCell ref="K91:M91"/>
    <mergeCell ref="N91:N92"/>
    <mergeCell ref="J23:K23"/>
    <mergeCell ref="M23:N23"/>
    <mergeCell ref="C54:D54"/>
    <mergeCell ref="F178:G178"/>
    <mergeCell ref="F179:G179"/>
    <mergeCell ref="I180:K180"/>
    <mergeCell ref="I181:K181"/>
    <mergeCell ref="C86:F86"/>
    <mergeCell ref="H86:O86"/>
    <mergeCell ref="C87:F87"/>
    <mergeCell ref="N442:N443"/>
    <mergeCell ref="O442:O444"/>
    <mergeCell ref="C444:D444"/>
    <mergeCell ref="C445:D445"/>
    <mergeCell ref="C446:D446"/>
    <mergeCell ref="C447:D447"/>
    <mergeCell ref="L455:O455"/>
    <mergeCell ref="C461:E466"/>
    <mergeCell ref="F461:G461"/>
    <mergeCell ref="I461:K461"/>
    <mergeCell ref="I105:K105"/>
    <mergeCell ref="L105:O105"/>
    <mergeCell ref="C106:E106"/>
    <mergeCell ref="F106:G106"/>
    <mergeCell ref="F140:G140"/>
    <mergeCell ref="I143:K143"/>
    <mergeCell ref="L143:O143"/>
    <mergeCell ref="C144:E144"/>
    <mergeCell ref="F144:G144"/>
    <mergeCell ref="I144:K144"/>
    <mergeCell ref="L144:O144"/>
    <mergeCell ref="I182:K182"/>
    <mergeCell ref="L182:O182"/>
    <mergeCell ref="I219:K219"/>
    <mergeCell ref="I220:K220"/>
    <mergeCell ref="F218:G218"/>
    <mergeCell ref="A389:O389"/>
    <mergeCell ref="C174:D174"/>
    <mergeCell ref="C175:D175"/>
    <mergeCell ref="C176:D176"/>
    <mergeCell ref="C177:D177"/>
    <mergeCell ref="C178:E179"/>
    <mergeCell ref="C999:H999"/>
    <mergeCell ref="I999:K999"/>
    <mergeCell ref="M999:O999"/>
    <mergeCell ref="C1000:E1001"/>
    <mergeCell ref="F1000:G1001"/>
    <mergeCell ref="I1000:K1000"/>
    <mergeCell ref="M1000:O1000"/>
    <mergeCell ref="I1001:K1001"/>
    <mergeCell ref="L1001:O1001"/>
    <mergeCell ref="C1002:E1002"/>
    <mergeCell ref="F1002:G1002"/>
    <mergeCell ref="B391:O391"/>
    <mergeCell ref="A392:A427"/>
    <mergeCell ref="B392:C393"/>
    <mergeCell ref="D392:O392"/>
    <mergeCell ref="D393:O393"/>
    <mergeCell ref="C394:G396"/>
    <mergeCell ref="H394:I396"/>
    <mergeCell ref="J394:K396"/>
    <mergeCell ref="L394:M394"/>
    <mergeCell ref="L590:O590"/>
    <mergeCell ref="C870:F870"/>
    <mergeCell ref="H870:O870"/>
    <mergeCell ref="C840:D840"/>
    <mergeCell ref="L942:M942"/>
    <mergeCell ref="N942:O942"/>
    <mergeCell ref="C945:F945"/>
    <mergeCell ref="H945:O945"/>
    <mergeCell ref="C915:D915"/>
    <mergeCell ref="C916:D916"/>
    <mergeCell ref="C917:D917"/>
    <mergeCell ref="C918:D918"/>
    <mergeCell ref="L980:O980"/>
    <mergeCell ref="C990:D990"/>
    <mergeCell ref="C991:D991"/>
    <mergeCell ref="C992:D992"/>
    <mergeCell ref="C993:D993"/>
    <mergeCell ref="C994:D994"/>
    <mergeCell ref="C995:D995"/>
    <mergeCell ref="C996:D996"/>
    <mergeCell ref="C997:E998"/>
    <mergeCell ref="F997:G997"/>
    <mergeCell ref="H997:I997"/>
    <mergeCell ref="J997:K997"/>
    <mergeCell ref="M997:N997"/>
    <mergeCell ref="F998:G998"/>
    <mergeCell ref="H998:I998"/>
    <mergeCell ref="J998:K998"/>
    <mergeCell ref="O988:O990"/>
    <mergeCell ref="M998:N998"/>
    <mergeCell ref="C1099:F1099"/>
    <mergeCell ref="H1099:O1099"/>
    <mergeCell ref="I1195:K1195"/>
    <mergeCell ref="I1194:K1194"/>
    <mergeCell ref="I1155:K1155"/>
    <mergeCell ref="L1157:O1157"/>
    <mergeCell ref="I1156:K1156"/>
    <mergeCell ref="I1157:K1157"/>
    <mergeCell ref="F1231:G1231"/>
    <mergeCell ref="C1231:E1232"/>
    <mergeCell ref="H1231:I1231"/>
    <mergeCell ref="J1231:K1231"/>
    <mergeCell ref="M1231:N1231"/>
    <mergeCell ref="F1232:G1232"/>
    <mergeCell ref="H1232:I1232"/>
    <mergeCell ref="J1232:K1232"/>
    <mergeCell ref="M1232:N1232"/>
    <mergeCell ref="I1118:K1118"/>
    <mergeCell ref="L1118:O1118"/>
    <mergeCell ref="C1119:E1119"/>
    <mergeCell ref="F1119:G1119"/>
    <mergeCell ref="L1119:O1119"/>
    <mergeCell ref="C1116:H1116"/>
    <mergeCell ref="I1116:K1116"/>
    <mergeCell ref="M1116:O1116"/>
    <mergeCell ref="C1117:E1118"/>
    <mergeCell ref="F1117:G1118"/>
    <mergeCell ref="I1117:K1117"/>
    <mergeCell ref="M1117:O1117"/>
    <mergeCell ref="C1120:E1120"/>
    <mergeCell ref="F1120:G1120"/>
    <mergeCell ref="I1120:O1121"/>
    <mergeCell ref="M1312:O1312"/>
    <mergeCell ref="I1313:K1313"/>
    <mergeCell ref="L1313:O1313"/>
    <mergeCell ref="C1314:E1314"/>
    <mergeCell ref="F1314:G1314"/>
    <mergeCell ref="I1314:K1314"/>
    <mergeCell ref="L1314:O1314"/>
    <mergeCell ref="C1315:E1315"/>
    <mergeCell ref="F1315:G1315"/>
    <mergeCell ref="A1364:O1364"/>
    <mergeCell ref="B1366:O1366"/>
    <mergeCell ref="C1233:H1233"/>
    <mergeCell ref="I1233:K1233"/>
    <mergeCell ref="M1233:O1233"/>
    <mergeCell ref="C1234:E1235"/>
    <mergeCell ref="F1234:G1235"/>
    <mergeCell ref="C1273:E1274"/>
    <mergeCell ref="F1273:G1274"/>
    <mergeCell ref="I1273:K1273"/>
    <mergeCell ref="M1273:O1273"/>
    <mergeCell ref="I1274:K1274"/>
    <mergeCell ref="L1274:O1274"/>
    <mergeCell ref="C1275:E1275"/>
    <mergeCell ref="F1275:G1275"/>
    <mergeCell ref="I1275:K1275"/>
    <mergeCell ref="L1275:O1275"/>
    <mergeCell ref="C1276:E1276"/>
    <mergeCell ref="F1276:G1276"/>
    <mergeCell ref="I1276:O1277"/>
    <mergeCell ref="C1238:E1238"/>
    <mergeCell ref="F1238:G1238"/>
    <mergeCell ref="C1239:E1239"/>
    <mergeCell ref="C2349:F2349"/>
    <mergeCell ref="H2349:O2349"/>
    <mergeCell ref="C2350:F2350"/>
    <mergeCell ref="H2350:O2350"/>
    <mergeCell ref="L1526:O1526"/>
    <mergeCell ref="F1747:G1747"/>
    <mergeCell ref="C1890:D1890"/>
    <mergeCell ref="C1891:D1891"/>
    <mergeCell ref="C1892:D1892"/>
    <mergeCell ref="C1893:D1893"/>
    <mergeCell ref="F1860:G1860"/>
    <mergeCell ref="F1861:G1861"/>
    <mergeCell ref="L1976:O1976"/>
    <mergeCell ref="H1960:O1960"/>
    <mergeCell ref="C1961:F1961"/>
    <mergeCell ref="H1961:O1961"/>
    <mergeCell ref="C1962:F1962"/>
    <mergeCell ref="H1962:O1962"/>
    <mergeCell ref="C1963:D1964"/>
    <mergeCell ref="E1963:E1964"/>
    <mergeCell ref="F1963:F1964"/>
    <mergeCell ref="G1963:G1964"/>
    <mergeCell ref="H1963:J1963"/>
    <mergeCell ref="K1963:M1963"/>
    <mergeCell ref="N1963:N1964"/>
    <mergeCell ref="O1963:O1965"/>
    <mergeCell ref="F1973:G1973"/>
    <mergeCell ref="L1565:O1565"/>
    <mergeCell ref="A1559:O1559"/>
    <mergeCell ref="B1561:O1561"/>
    <mergeCell ref="A1562:A1597"/>
    <mergeCell ref="B1562:C1563"/>
    <mergeCell ref="H2700:O2700"/>
    <mergeCell ref="C2701:F2701"/>
    <mergeCell ref="H2701:O2701"/>
    <mergeCell ref="C2702:F2702"/>
    <mergeCell ref="H2702:O2702"/>
    <mergeCell ref="C2703:F2703"/>
    <mergeCell ref="H2703:O2703"/>
    <mergeCell ref="F2728:G2728"/>
    <mergeCell ref="F2723:G2723"/>
    <mergeCell ref="C2562:E2562"/>
    <mergeCell ref="F2562:G2562"/>
    <mergeCell ref="I2562:K2562"/>
    <mergeCell ref="L2562:O2562"/>
    <mergeCell ref="C2563:E2563"/>
    <mergeCell ref="F2563:G2563"/>
    <mergeCell ref="F2572:G2572"/>
    <mergeCell ref="A2573:O2573"/>
    <mergeCell ref="B2575:O2575"/>
    <mergeCell ref="A2576:A2611"/>
    <mergeCell ref="B2576:C2577"/>
    <mergeCell ref="D2576:O2576"/>
    <mergeCell ref="D2577:O2577"/>
    <mergeCell ref="C2578:G2580"/>
    <mergeCell ref="C2565:E2565"/>
    <mergeCell ref="F2565:G2565"/>
    <mergeCell ref="I2565:K2565"/>
    <mergeCell ref="L2565:O2565"/>
    <mergeCell ref="C2566:E2566"/>
    <mergeCell ref="F2566:G2566"/>
    <mergeCell ref="I2566:K2566"/>
    <mergeCell ref="L2566:O2566"/>
    <mergeCell ref="C2567:E2572"/>
    <mergeCell ref="F2761:G2761"/>
    <mergeCell ref="F2767:G2767"/>
    <mergeCell ref="F2765:G2765"/>
    <mergeCell ref="F2766:G2766"/>
    <mergeCell ref="I2762:K2762"/>
    <mergeCell ref="F2760:G2760"/>
    <mergeCell ref="I2801:K2801"/>
    <mergeCell ref="L2801:O2801"/>
    <mergeCell ref="C2790:D2790"/>
    <mergeCell ref="I2799:K2799"/>
    <mergeCell ref="F2805:G2805"/>
    <mergeCell ref="F2806:G2806"/>
    <mergeCell ref="F2802:G2802"/>
    <mergeCell ref="F2803:G2803"/>
    <mergeCell ref="F2804:G2804"/>
    <mergeCell ref="A2807:O2807"/>
    <mergeCell ref="B2809:O2809"/>
    <mergeCell ref="I2800:K2800"/>
    <mergeCell ref="I2766:O2767"/>
    <mergeCell ref="A2732:A2767"/>
    <mergeCell ref="B2732:C2733"/>
    <mergeCell ref="D2732:O2732"/>
    <mergeCell ref="D2733:O2733"/>
    <mergeCell ref="C2734:G2736"/>
    <mergeCell ref="H2734:I2736"/>
    <mergeCell ref="J2734:K2736"/>
    <mergeCell ref="L2734:M2734"/>
    <mergeCell ref="N2734:O2734"/>
    <mergeCell ref="L2735:O2735"/>
    <mergeCell ref="L2736:M2736"/>
    <mergeCell ref="N2736:O2736"/>
    <mergeCell ref="C2737:F2737"/>
    <mergeCell ref="F2840:G2840"/>
    <mergeCell ref="I2840:K2840"/>
    <mergeCell ref="L2840:O2840"/>
    <mergeCell ref="F2841:G2841"/>
    <mergeCell ref="F2843:G2843"/>
    <mergeCell ref="F2844:G2844"/>
    <mergeCell ref="I2839:K2839"/>
    <mergeCell ref="L2839:O2839"/>
    <mergeCell ref="F2842:G2842"/>
    <mergeCell ref="I2838:K2838"/>
    <mergeCell ref="C2857:F2857"/>
    <mergeCell ref="H2857:O2857"/>
    <mergeCell ref="F2798:G2798"/>
    <mergeCell ref="C2820:F2820"/>
    <mergeCell ref="H2820:O2820"/>
    <mergeCell ref="C2825:D2825"/>
    <mergeCell ref="C2826:D2826"/>
    <mergeCell ref="C2827:D2827"/>
    <mergeCell ref="H2816:O2816"/>
    <mergeCell ref="C2817:F2817"/>
    <mergeCell ref="H2817:O2817"/>
    <mergeCell ref="C2818:F2818"/>
    <mergeCell ref="H2818:O2818"/>
    <mergeCell ref="C2819:F2819"/>
    <mergeCell ref="H2819:O2819"/>
    <mergeCell ref="C2821:D2822"/>
    <mergeCell ref="I2835:K2835"/>
    <mergeCell ref="L2835:O2835"/>
    <mergeCell ref="C2836:E2836"/>
    <mergeCell ref="I2836:O2837"/>
    <mergeCell ref="C2837:E2837"/>
    <mergeCell ref="F2837:G2837"/>
    <mergeCell ref="C2858:F2858"/>
    <mergeCell ref="H2858:O2858"/>
    <mergeCell ref="I2874:K2874"/>
    <mergeCell ref="C2872:E2873"/>
    <mergeCell ref="C2868:D2868"/>
    <mergeCell ref="C2865:D2865"/>
    <mergeCell ref="C2866:D2866"/>
    <mergeCell ref="C2867:D2867"/>
    <mergeCell ref="C2859:F2859"/>
    <mergeCell ref="H2859:O2859"/>
    <mergeCell ref="C2877:E2877"/>
    <mergeCell ref="F2877:G2877"/>
    <mergeCell ref="I2877:K2877"/>
    <mergeCell ref="L2877:O2877"/>
    <mergeCell ref="C2878:E2878"/>
    <mergeCell ref="F2878:G2878"/>
    <mergeCell ref="F2879:G2879"/>
    <mergeCell ref="H2869:I2869"/>
    <mergeCell ref="J2869:K2869"/>
    <mergeCell ref="M2869:N2869"/>
    <mergeCell ref="F2870:G2870"/>
    <mergeCell ref="H2870:I2870"/>
    <mergeCell ref="J2870:K2870"/>
    <mergeCell ref="M2870:N2870"/>
    <mergeCell ref="C2871:H2871"/>
    <mergeCell ref="I2871:K2871"/>
    <mergeCell ref="M2871:O2871"/>
    <mergeCell ref="F2872:G2873"/>
    <mergeCell ref="M2872:O2872"/>
    <mergeCell ref="I2873:K2873"/>
    <mergeCell ref="L2873:O2873"/>
    <mergeCell ref="C2874:E2874"/>
    <mergeCell ref="C2903:D2903"/>
    <mergeCell ref="C2904:D2904"/>
    <mergeCell ref="C2896:F2896"/>
    <mergeCell ref="H2896:O2896"/>
    <mergeCell ref="C2993:E2993"/>
    <mergeCell ref="F2993:G2993"/>
    <mergeCell ref="C2994:E2994"/>
    <mergeCell ref="F2994:G2994"/>
    <mergeCell ref="I2994:K2994"/>
    <mergeCell ref="C2945:D2945"/>
    <mergeCell ref="C2946:D2946"/>
    <mergeCell ref="F2947:G2947"/>
    <mergeCell ref="F2948:G2948"/>
    <mergeCell ref="C2941:D2941"/>
    <mergeCell ref="C2940:D2940"/>
    <mergeCell ref="C2932:F2932"/>
    <mergeCell ref="H2932:O2932"/>
    <mergeCell ref="F2918:G2918"/>
    <mergeCell ref="I2918:K2918"/>
    <mergeCell ref="L2918:O2918"/>
    <mergeCell ref="F2919:G2919"/>
    <mergeCell ref="B2926:O2926"/>
    <mergeCell ref="C2944:D2944"/>
    <mergeCell ref="C2947:E2948"/>
    <mergeCell ref="H2947:I2947"/>
    <mergeCell ref="C2943:D2943"/>
    <mergeCell ref="I2916:K2916"/>
    <mergeCell ref="L2916:O2916"/>
    <mergeCell ref="C2934:F2934"/>
    <mergeCell ref="F2909:G2909"/>
    <mergeCell ref="I2917:K2917"/>
    <mergeCell ref="L2917:O2917"/>
    <mergeCell ref="C124:F124"/>
    <mergeCell ref="H124:O124"/>
    <mergeCell ref="C125:F125"/>
    <mergeCell ref="H125:O125"/>
    <mergeCell ref="C132:D132"/>
    <mergeCell ref="C133:D133"/>
    <mergeCell ref="C134:D134"/>
    <mergeCell ref="C171:D171"/>
    <mergeCell ref="C172:D172"/>
    <mergeCell ref="C173:D173"/>
    <mergeCell ref="C102:H102"/>
    <mergeCell ref="M102:O102"/>
    <mergeCell ref="C103:E104"/>
    <mergeCell ref="F103:G104"/>
    <mergeCell ref="I103:K103"/>
    <mergeCell ref="M103:O103"/>
    <mergeCell ref="I104:K104"/>
    <mergeCell ref="L104:O104"/>
    <mergeCell ref="I102:K102"/>
    <mergeCell ref="I106:O107"/>
    <mergeCell ref="C107:E107"/>
    <mergeCell ref="C108:E108"/>
    <mergeCell ref="I108:K108"/>
    <mergeCell ref="L108:O108"/>
    <mergeCell ref="C109:E109"/>
    <mergeCell ref="I109:K109"/>
    <mergeCell ref="L109:O109"/>
    <mergeCell ref="C110:E115"/>
    <mergeCell ref="I110:K110"/>
    <mergeCell ref="L110:O110"/>
    <mergeCell ref="I111:O113"/>
    <mergeCell ref="F113:G113"/>
    <mergeCell ref="O247:O249"/>
    <mergeCell ref="C249:D249"/>
    <mergeCell ref="C250:D250"/>
    <mergeCell ref="C251:D251"/>
    <mergeCell ref="F256:G256"/>
    <mergeCell ref="C252:D252"/>
    <mergeCell ref="C253:D253"/>
    <mergeCell ref="C254:D254"/>
    <mergeCell ref="C255:D255"/>
    <mergeCell ref="C256:E257"/>
    <mergeCell ref="H256:I256"/>
    <mergeCell ref="J256:K256"/>
    <mergeCell ref="M256:N256"/>
    <mergeCell ref="F257:G257"/>
    <mergeCell ref="H257:I257"/>
    <mergeCell ref="J257:K257"/>
    <mergeCell ref="M257:N257"/>
    <mergeCell ref="A272:O272"/>
    <mergeCell ref="B274:O274"/>
    <mergeCell ref="A275:A310"/>
    <mergeCell ref="B275:C276"/>
    <mergeCell ref="D275:O275"/>
    <mergeCell ref="D276:O276"/>
    <mergeCell ref="C277:G279"/>
    <mergeCell ref="H277:I279"/>
    <mergeCell ref="J277:K279"/>
    <mergeCell ref="L277:M277"/>
    <mergeCell ref="N277:O277"/>
    <mergeCell ref="L278:O278"/>
    <mergeCell ref="L279:M279"/>
    <mergeCell ref="N279:O279"/>
    <mergeCell ref="C280:F280"/>
    <mergeCell ref="H280:O280"/>
    <mergeCell ref="C281:F281"/>
    <mergeCell ref="H281:O281"/>
    <mergeCell ref="C282:F282"/>
    <mergeCell ref="H282:O282"/>
    <mergeCell ref="C283:F283"/>
    <mergeCell ref="H283:O283"/>
    <mergeCell ref="C284:F284"/>
    <mergeCell ref="H284:O284"/>
    <mergeCell ref="C285:F285"/>
    <mergeCell ref="H285:O285"/>
    <mergeCell ref="F295:G295"/>
    <mergeCell ref="F296:G296"/>
    <mergeCell ref="F300:G300"/>
    <mergeCell ref="C297:H297"/>
    <mergeCell ref="I297:K297"/>
    <mergeCell ref="M297:O297"/>
    <mergeCell ref="E325:E326"/>
    <mergeCell ref="F325:F326"/>
    <mergeCell ref="G325:G326"/>
    <mergeCell ref="H325:J325"/>
    <mergeCell ref="K325:M325"/>
    <mergeCell ref="N325:N326"/>
    <mergeCell ref="F334:G334"/>
    <mergeCell ref="F335:G335"/>
    <mergeCell ref="C337:E338"/>
    <mergeCell ref="F337:G338"/>
    <mergeCell ref="I337:K337"/>
    <mergeCell ref="M337:O337"/>
    <mergeCell ref="I338:K338"/>
    <mergeCell ref="L338:O338"/>
    <mergeCell ref="C305:E310"/>
    <mergeCell ref="F305:G305"/>
    <mergeCell ref="I305:K305"/>
    <mergeCell ref="F306:G306"/>
    <mergeCell ref="I306:O308"/>
    <mergeCell ref="F307:G307"/>
    <mergeCell ref="F308:G308"/>
    <mergeCell ref="F309:G309"/>
    <mergeCell ref="I309:O310"/>
    <mergeCell ref="F310:G310"/>
    <mergeCell ref="A311:O311"/>
    <mergeCell ref="B313:O313"/>
    <mergeCell ref="M334:N334"/>
    <mergeCell ref="H335:I335"/>
    <mergeCell ref="J335:K335"/>
    <mergeCell ref="M335:N335"/>
    <mergeCell ref="L305:O305"/>
    <mergeCell ref="C323:F323"/>
    <mergeCell ref="N364:N365"/>
    <mergeCell ref="O364:O366"/>
    <mergeCell ref="C366:D366"/>
    <mergeCell ref="C367:D367"/>
    <mergeCell ref="F373:G373"/>
    <mergeCell ref="F374:G374"/>
    <mergeCell ref="C368:D368"/>
    <mergeCell ref="C369:D369"/>
    <mergeCell ref="C370:D370"/>
    <mergeCell ref="C371:D371"/>
    <mergeCell ref="C372:D372"/>
    <mergeCell ref="C373:E374"/>
    <mergeCell ref="H373:I373"/>
    <mergeCell ref="F412:G412"/>
    <mergeCell ref="C406:D406"/>
    <mergeCell ref="C407:D407"/>
    <mergeCell ref="C408:D408"/>
    <mergeCell ref="C409:D409"/>
    <mergeCell ref="C410:D410"/>
    <mergeCell ref="C411:D411"/>
    <mergeCell ref="C412:E413"/>
    <mergeCell ref="H374:I374"/>
    <mergeCell ref="J374:K374"/>
    <mergeCell ref="M374:N374"/>
    <mergeCell ref="C375:H375"/>
    <mergeCell ref="I375:K375"/>
    <mergeCell ref="M375:O375"/>
    <mergeCell ref="C376:E377"/>
    <mergeCell ref="F376:G377"/>
    <mergeCell ref="I376:K376"/>
    <mergeCell ref="M376:O376"/>
    <mergeCell ref="I377:K377"/>
    <mergeCell ref="L461:O461"/>
    <mergeCell ref="F462:G462"/>
    <mergeCell ref="I462:O464"/>
    <mergeCell ref="F463:G463"/>
    <mergeCell ref="F464:G464"/>
    <mergeCell ref="F465:G465"/>
    <mergeCell ref="I465:O466"/>
    <mergeCell ref="F466:G466"/>
    <mergeCell ref="A467:O467"/>
    <mergeCell ref="B469:O469"/>
    <mergeCell ref="C483:D483"/>
    <mergeCell ref="C484:D484"/>
    <mergeCell ref="C485:D485"/>
    <mergeCell ref="C486:D486"/>
    <mergeCell ref="C487:D487"/>
    <mergeCell ref="H517:O517"/>
    <mergeCell ref="C518:F518"/>
    <mergeCell ref="H518:O518"/>
    <mergeCell ref="A470:A505"/>
    <mergeCell ref="B470:C471"/>
    <mergeCell ref="D470:O470"/>
    <mergeCell ref="D471:O471"/>
    <mergeCell ref="C472:G474"/>
    <mergeCell ref="H472:I474"/>
    <mergeCell ref="J472:K474"/>
    <mergeCell ref="L472:M472"/>
    <mergeCell ref="N472:O472"/>
    <mergeCell ref="L473:O473"/>
    <mergeCell ref="L474:M474"/>
    <mergeCell ref="N474:O474"/>
    <mergeCell ref="C475:F475"/>
    <mergeCell ref="H475:O475"/>
    <mergeCell ref="C519:F519"/>
    <mergeCell ref="H519:O519"/>
    <mergeCell ref="C520:D521"/>
    <mergeCell ref="E520:E521"/>
    <mergeCell ref="F520:F521"/>
    <mergeCell ref="G520:G521"/>
    <mergeCell ref="A545:O545"/>
    <mergeCell ref="B547:O547"/>
    <mergeCell ref="A548:A583"/>
    <mergeCell ref="B548:C549"/>
    <mergeCell ref="D548:O548"/>
    <mergeCell ref="D549:O549"/>
    <mergeCell ref="C550:G552"/>
    <mergeCell ref="H550:I552"/>
    <mergeCell ref="J550:K552"/>
    <mergeCell ref="L550:M550"/>
    <mergeCell ref="N550:O550"/>
    <mergeCell ref="L552:M552"/>
    <mergeCell ref="L551:O551"/>
    <mergeCell ref="N552:O552"/>
    <mergeCell ref="C553:F553"/>
    <mergeCell ref="H553:O553"/>
    <mergeCell ref="C554:F554"/>
    <mergeCell ref="H554:O554"/>
    <mergeCell ref="C555:F555"/>
    <mergeCell ref="H555:O555"/>
    <mergeCell ref="C556:F556"/>
    <mergeCell ref="H556:O556"/>
    <mergeCell ref="C557:F557"/>
    <mergeCell ref="H557:O557"/>
    <mergeCell ref="C558:F558"/>
    <mergeCell ref="H558:O558"/>
    <mergeCell ref="C576:E576"/>
    <mergeCell ref="F576:G576"/>
    <mergeCell ref="I576:K576"/>
    <mergeCell ref="L576:O576"/>
    <mergeCell ref="C577:E577"/>
    <mergeCell ref="F577:G577"/>
    <mergeCell ref="I577:K577"/>
    <mergeCell ref="L577:O577"/>
    <mergeCell ref="C578:E583"/>
    <mergeCell ref="F578:G578"/>
    <mergeCell ref="I578:K578"/>
    <mergeCell ref="L578:O578"/>
    <mergeCell ref="F579:G579"/>
    <mergeCell ref="I579:O581"/>
    <mergeCell ref="F598:F599"/>
    <mergeCell ref="G598:G599"/>
    <mergeCell ref="H598:J598"/>
    <mergeCell ref="K598:M598"/>
    <mergeCell ref="N598:N599"/>
    <mergeCell ref="O598:O600"/>
    <mergeCell ref="C600:D600"/>
    <mergeCell ref="F580:G580"/>
    <mergeCell ref="F581:G581"/>
    <mergeCell ref="F582:G582"/>
    <mergeCell ref="I582:O583"/>
    <mergeCell ref="F583:G583"/>
    <mergeCell ref="A584:O584"/>
    <mergeCell ref="B586:O586"/>
    <mergeCell ref="A587:A622"/>
    <mergeCell ref="B587:C588"/>
    <mergeCell ref="D587:O587"/>
    <mergeCell ref="D588:O588"/>
    <mergeCell ref="F622:G622"/>
    <mergeCell ref="C616:E616"/>
    <mergeCell ref="F616:G616"/>
    <mergeCell ref="I616:K616"/>
    <mergeCell ref="L616:O616"/>
    <mergeCell ref="C617:E622"/>
    <mergeCell ref="F617:G617"/>
    <mergeCell ref="I617:K617"/>
    <mergeCell ref="L617:O617"/>
    <mergeCell ref="F618:G618"/>
    <mergeCell ref="I618:O620"/>
    <mergeCell ref="F619:G619"/>
    <mergeCell ref="F620:G620"/>
    <mergeCell ref="F660:G660"/>
    <mergeCell ref="F661:G661"/>
    <mergeCell ref="C654:E654"/>
    <mergeCell ref="F654:G654"/>
    <mergeCell ref="I654:K654"/>
    <mergeCell ref="L654:O654"/>
    <mergeCell ref="C655:E655"/>
    <mergeCell ref="F655:G655"/>
    <mergeCell ref="I655:K655"/>
    <mergeCell ref="L655:O655"/>
    <mergeCell ref="C656:E661"/>
    <mergeCell ref="F656:G656"/>
    <mergeCell ref="I656:K656"/>
    <mergeCell ref="L656:O656"/>
    <mergeCell ref="C637:D638"/>
    <mergeCell ref="E637:E638"/>
    <mergeCell ref="F637:F638"/>
    <mergeCell ref="G637:G638"/>
    <mergeCell ref="H637:J637"/>
    <mergeCell ref="L668:O668"/>
    <mergeCell ref="F697:G697"/>
    <mergeCell ref="F698:G698"/>
    <mergeCell ref="C693:E693"/>
    <mergeCell ref="F693:G693"/>
    <mergeCell ref="I693:K693"/>
    <mergeCell ref="L693:O693"/>
    <mergeCell ref="C694:E694"/>
    <mergeCell ref="F694:G694"/>
    <mergeCell ref="I694:K694"/>
    <mergeCell ref="L694:O694"/>
    <mergeCell ref="C695:E700"/>
    <mergeCell ref="F695:G695"/>
    <mergeCell ref="I695:K695"/>
    <mergeCell ref="L695:O695"/>
    <mergeCell ref="L707:O707"/>
    <mergeCell ref="F735:G735"/>
    <mergeCell ref="C726:H726"/>
    <mergeCell ref="I726:K726"/>
    <mergeCell ref="M726:O726"/>
    <mergeCell ref="C727:E728"/>
    <mergeCell ref="F727:G728"/>
    <mergeCell ref="I727:K727"/>
    <mergeCell ref="M727:O727"/>
    <mergeCell ref="I728:K728"/>
    <mergeCell ref="L728:O728"/>
    <mergeCell ref="C729:E729"/>
    <mergeCell ref="F676:F677"/>
    <mergeCell ref="G676:G677"/>
    <mergeCell ref="H676:J676"/>
    <mergeCell ref="K676:M676"/>
    <mergeCell ref="N676:N677"/>
    <mergeCell ref="A740:O740"/>
    <mergeCell ref="B742:O742"/>
    <mergeCell ref="F772:G772"/>
    <mergeCell ref="F773:G773"/>
    <mergeCell ref="C766:E767"/>
    <mergeCell ref="F766:G767"/>
    <mergeCell ref="I766:K766"/>
    <mergeCell ref="M766:O766"/>
    <mergeCell ref="I767:K767"/>
    <mergeCell ref="L767:O767"/>
    <mergeCell ref="C768:E768"/>
    <mergeCell ref="F768:G768"/>
    <mergeCell ref="I768:K768"/>
    <mergeCell ref="L768:O768"/>
    <mergeCell ref="C769:E769"/>
    <mergeCell ref="F769:G769"/>
    <mergeCell ref="F777:G777"/>
    <mergeCell ref="A743:A778"/>
    <mergeCell ref="B743:C744"/>
    <mergeCell ref="D743:O743"/>
    <mergeCell ref="D744:O744"/>
    <mergeCell ref="C745:G747"/>
    <mergeCell ref="H745:I747"/>
    <mergeCell ref="J745:K747"/>
    <mergeCell ref="L745:M745"/>
    <mergeCell ref="N745:O745"/>
    <mergeCell ref="L746:O746"/>
    <mergeCell ref="L747:M747"/>
    <mergeCell ref="N747:O747"/>
    <mergeCell ref="C748:F748"/>
    <mergeCell ref="H748:O748"/>
    <mergeCell ref="C749:F749"/>
    <mergeCell ref="A779:O779"/>
    <mergeCell ref="B781:O781"/>
    <mergeCell ref="F810:G810"/>
    <mergeCell ref="F811:G811"/>
    <mergeCell ref="C805:E806"/>
    <mergeCell ref="F805:G806"/>
    <mergeCell ref="I805:K805"/>
    <mergeCell ref="M805:O805"/>
    <mergeCell ref="I806:K806"/>
    <mergeCell ref="L806:O806"/>
    <mergeCell ref="C807:E807"/>
    <mergeCell ref="F807:G807"/>
    <mergeCell ref="I807:K807"/>
    <mergeCell ref="L807:O807"/>
    <mergeCell ref="C808:E808"/>
    <mergeCell ref="F808:G808"/>
    <mergeCell ref="I812:K812"/>
    <mergeCell ref="H788:O788"/>
    <mergeCell ref="C789:F789"/>
    <mergeCell ref="H789:O789"/>
    <mergeCell ref="C790:F790"/>
    <mergeCell ref="H790:O790"/>
    <mergeCell ref="C791:F791"/>
    <mergeCell ref="H791:O791"/>
    <mergeCell ref="C792:F792"/>
    <mergeCell ref="H792:O792"/>
    <mergeCell ref="C793:D794"/>
    <mergeCell ref="E793:E794"/>
    <mergeCell ref="F793:F794"/>
    <mergeCell ref="G793:G794"/>
    <mergeCell ref="H793:J793"/>
    <mergeCell ref="K793:M793"/>
    <mergeCell ref="L846:O846"/>
    <mergeCell ref="A818:O818"/>
    <mergeCell ref="B820:O820"/>
    <mergeCell ref="A782:A817"/>
    <mergeCell ref="B782:C783"/>
    <mergeCell ref="D782:O782"/>
    <mergeCell ref="D783:O783"/>
    <mergeCell ref="C784:G786"/>
    <mergeCell ref="H784:I786"/>
    <mergeCell ref="J784:K786"/>
    <mergeCell ref="L784:M784"/>
    <mergeCell ref="N784:O784"/>
    <mergeCell ref="L785:O785"/>
    <mergeCell ref="F852:G852"/>
    <mergeCell ref="F853:G853"/>
    <mergeCell ref="F854:G854"/>
    <mergeCell ref="F855:G855"/>
    <mergeCell ref="N793:N794"/>
    <mergeCell ref="O793:O795"/>
    <mergeCell ref="C795:D795"/>
    <mergeCell ref="C796:D796"/>
    <mergeCell ref="C797:D797"/>
    <mergeCell ref="C798:D798"/>
    <mergeCell ref="C799:D799"/>
    <mergeCell ref="C800:D800"/>
    <mergeCell ref="C801:D801"/>
    <mergeCell ref="C802:E803"/>
    <mergeCell ref="F802:G802"/>
    <mergeCell ref="H802:I802"/>
    <mergeCell ref="J802:K802"/>
    <mergeCell ref="M802:N802"/>
    <mergeCell ref="F803:G803"/>
    <mergeCell ref="F856:G856"/>
    <mergeCell ref="C878:D878"/>
    <mergeCell ref="C877:D877"/>
    <mergeCell ref="C879:D879"/>
    <mergeCell ref="F885:G885"/>
    <mergeCell ref="F886:G886"/>
    <mergeCell ref="I888:K888"/>
    <mergeCell ref="I889:K889"/>
    <mergeCell ref="L889:O889"/>
    <mergeCell ref="F890:G890"/>
    <mergeCell ref="I890:K890"/>
    <mergeCell ref="L890:O890"/>
    <mergeCell ref="F891:G891"/>
    <mergeCell ref="B859:O859"/>
    <mergeCell ref="C875:D875"/>
    <mergeCell ref="C876:D876"/>
    <mergeCell ref="C880:E881"/>
    <mergeCell ref="F880:G880"/>
    <mergeCell ref="H880:I880"/>
    <mergeCell ref="J880:K880"/>
    <mergeCell ref="M880:N880"/>
    <mergeCell ref="F881:G881"/>
    <mergeCell ref="H881:I881"/>
    <mergeCell ref="J881:K881"/>
    <mergeCell ref="M881:N881"/>
    <mergeCell ref="C882:H882"/>
    <mergeCell ref="I882:K882"/>
    <mergeCell ref="M882:O882"/>
    <mergeCell ref="C883:E884"/>
    <mergeCell ref="F883:G884"/>
    <mergeCell ref="I883:K883"/>
    <mergeCell ref="M883:O883"/>
    <mergeCell ref="C907:F907"/>
    <mergeCell ref="H907:O907"/>
    <mergeCell ref="C908:F908"/>
    <mergeCell ref="H908:O908"/>
    <mergeCell ref="C909:F909"/>
    <mergeCell ref="H909:O909"/>
    <mergeCell ref="I924:K924"/>
    <mergeCell ref="H919:I919"/>
    <mergeCell ref="J919:K919"/>
    <mergeCell ref="M919:N919"/>
    <mergeCell ref="F920:G920"/>
    <mergeCell ref="H920:I920"/>
    <mergeCell ref="J920:K920"/>
    <mergeCell ref="M920:N920"/>
    <mergeCell ref="C921:H921"/>
    <mergeCell ref="I921:K921"/>
    <mergeCell ref="M921:O921"/>
    <mergeCell ref="C922:E923"/>
    <mergeCell ref="K910:M910"/>
    <mergeCell ref="N910:N911"/>
    <mergeCell ref="O910:O912"/>
    <mergeCell ref="C912:D912"/>
    <mergeCell ref="C913:D913"/>
    <mergeCell ref="C914:D914"/>
    <mergeCell ref="C919:E920"/>
    <mergeCell ref="F919:G919"/>
    <mergeCell ref="F922:G923"/>
    <mergeCell ref="I922:K922"/>
    <mergeCell ref="M922:O922"/>
    <mergeCell ref="I923:K923"/>
    <mergeCell ref="L923:O923"/>
    <mergeCell ref="C924:E924"/>
    <mergeCell ref="A935:O935"/>
    <mergeCell ref="B937:O937"/>
    <mergeCell ref="A938:A973"/>
    <mergeCell ref="B938:C939"/>
    <mergeCell ref="D938:O938"/>
    <mergeCell ref="D939:O939"/>
    <mergeCell ref="C940:G942"/>
    <mergeCell ref="H940:I942"/>
    <mergeCell ref="J940:K942"/>
    <mergeCell ref="L940:M940"/>
    <mergeCell ref="N940:O940"/>
    <mergeCell ref="L941:O941"/>
    <mergeCell ref="C943:F943"/>
    <mergeCell ref="H943:O943"/>
    <mergeCell ref="C944:F944"/>
    <mergeCell ref="C947:F947"/>
    <mergeCell ref="H947:O947"/>
    <mergeCell ref="C948:F948"/>
    <mergeCell ref="H948:O948"/>
    <mergeCell ref="C953:D953"/>
    <mergeCell ref="C954:D954"/>
    <mergeCell ref="C955:D955"/>
    <mergeCell ref="C956:D956"/>
    <mergeCell ref="C957:D957"/>
    <mergeCell ref="I962:K962"/>
    <mergeCell ref="C960:H960"/>
    <mergeCell ref="I960:K960"/>
    <mergeCell ref="M960:O960"/>
    <mergeCell ref="C961:E962"/>
    <mergeCell ref="F961:G962"/>
    <mergeCell ref="I961:K961"/>
    <mergeCell ref="M961:O961"/>
    <mergeCell ref="L962:O962"/>
    <mergeCell ref="I963:K963"/>
    <mergeCell ref="C965:E965"/>
    <mergeCell ref="F965:G965"/>
    <mergeCell ref="C966:E966"/>
    <mergeCell ref="F966:G966"/>
    <mergeCell ref="C967:E967"/>
    <mergeCell ref="F967:G967"/>
    <mergeCell ref="F968:G968"/>
    <mergeCell ref="I968:K968"/>
    <mergeCell ref="L968:O968"/>
    <mergeCell ref="C963:E963"/>
    <mergeCell ref="F963:G963"/>
    <mergeCell ref="L963:O963"/>
    <mergeCell ref="C964:E964"/>
    <mergeCell ref="F964:G964"/>
    <mergeCell ref="I964:O965"/>
    <mergeCell ref="I966:K966"/>
    <mergeCell ref="L966:O966"/>
    <mergeCell ref="I967:K967"/>
    <mergeCell ref="L967:O967"/>
    <mergeCell ref="C968:E973"/>
    <mergeCell ref="I969:O971"/>
    <mergeCell ref="F970:G970"/>
    <mergeCell ref="F969:G969"/>
    <mergeCell ref="F971:G971"/>
    <mergeCell ref="F972:G972"/>
    <mergeCell ref="I972:O973"/>
    <mergeCell ref="F973:G973"/>
    <mergeCell ref="A974:O974"/>
    <mergeCell ref="B976:O976"/>
    <mergeCell ref="A977:A1012"/>
    <mergeCell ref="B977:C978"/>
    <mergeCell ref="D977:O977"/>
    <mergeCell ref="D978:O978"/>
    <mergeCell ref="C979:G981"/>
    <mergeCell ref="H979:I981"/>
    <mergeCell ref="J979:K981"/>
    <mergeCell ref="L979:M979"/>
    <mergeCell ref="N979:O979"/>
    <mergeCell ref="L981:M981"/>
    <mergeCell ref="N981:O981"/>
    <mergeCell ref="C982:F982"/>
    <mergeCell ref="H982:O982"/>
    <mergeCell ref="C983:F983"/>
    <mergeCell ref="H983:O983"/>
    <mergeCell ref="C984:F984"/>
    <mergeCell ref="H984:O984"/>
    <mergeCell ref="C985:F985"/>
    <mergeCell ref="H985:O985"/>
    <mergeCell ref="C986:F986"/>
    <mergeCell ref="H986:O986"/>
    <mergeCell ref="C987:F987"/>
    <mergeCell ref="H987:O987"/>
    <mergeCell ref="C988:D989"/>
    <mergeCell ref="E988:E989"/>
    <mergeCell ref="F988:F989"/>
    <mergeCell ref="G988:G989"/>
    <mergeCell ref="H988:J988"/>
    <mergeCell ref="K988:M988"/>
    <mergeCell ref="N988:N989"/>
    <mergeCell ref="I1002:K1002"/>
    <mergeCell ref="L1002:O1002"/>
    <mergeCell ref="C1003:E1003"/>
    <mergeCell ref="F1003:G1003"/>
    <mergeCell ref="I1003:O1004"/>
    <mergeCell ref="C1004:E1004"/>
    <mergeCell ref="F1004:G1004"/>
    <mergeCell ref="C1005:E1005"/>
    <mergeCell ref="F1005:G1005"/>
    <mergeCell ref="I1005:K1005"/>
    <mergeCell ref="L1005:O1005"/>
    <mergeCell ref="C1006:E1006"/>
    <mergeCell ref="F1006:G1006"/>
    <mergeCell ref="I1006:K1006"/>
    <mergeCell ref="L1006:O1006"/>
    <mergeCell ref="I1007:K1007"/>
    <mergeCell ref="L1007:O1007"/>
    <mergeCell ref="I1008:O1010"/>
    <mergeCell ref="C1007:E1012"/>
    <mergeCell ref="F1007:G1007"/>
    <mergeCell ref="F1008:G1008"/>
    <mergeCell ref="F1009:G1009"/>
    <mergeCell ref="F1010:G1010"/>
    <mergeCell ref="F1011:G1011"/>
    <mergeCell ref="F1012:G1012"/>
    <mergeCell ref="I1011:O1012"/>
    <mergeCell ref="C1021:F1021"/>
    <mergeCell ref="H1021:O1021"/>
    <mergeCell ref="C1022:F1022"/>
    <mergeCell ref="H1022:O1022"/>
    <mergeCell ref="C1023:F1023"/>
    <mergeCell ref="H1023:O1023"/>
    <mergeCell ref="C1024:F1024"/>
    <mergeCell ref="H1024:O1024"/>
    <mergeCell ref="A1013:O1013"/>
    <mergeCell ref="D1016:O1016"/>
    <mergeCell ref="A1016:A1051"/>
    <mergeCell ref="B1016:C1017"/>
    <mergeCell ref="D1017:O1017"/>
    <mergeCell ref="C1018:G1020"/>
    <mergeCell ref="H1018:I1020"/>
    <mergeCell ref="J1018:K1020"/>
    <mergeCell ref="L1018:M1018"/>
    <mergeCell ref="N1018:O1018"/>
    <mergeCell ref="L1019:O1019"/>
    <mergeCell ref="L1020:M1020"/>
    <mergeCell ref="N1020:O1020"/>
    <mergeCell ref="C1026:F1026"/>
    <mergeCell ref="H1026:O1026"/>
    <mergeCell ref="C1025:F1025"/>
    <mergeCell ref="H1025:O1025"/>
    <mergeCell ref="B1015:O1015"/>
    <mergeCell ref="C1029:D1029"/>
    <mergeCell ref="C1030:D1030"/>
    <mergeCell ref="C1031:D1031"/>
    <mergeCell ref="C1032:D1032"/>
    <mergeCell ref="C1033:D1033"/>
    <mergeCell ref="C1034:D1034"/>
    <mergeCell ref="F1036:G1036"/>
    <mergeCell ref="H1036:I1036"/>
    <mergeCell ref="J1036:K1036"/>
    <mergeCell ref="M1036:N1036"/>
    <mergeCell ref="I1038:K1038"/>
    <mergeCell ref="M1038:O1038"/>
    <mergeCell ref="I1039:K1039"/>
    <mergeCell ref="I1040:K1040"/>
    <mergeCell ref="L1040:O1040"/>
    <mergeCell ref="C1027:D1028"/>
    <mergeCell ref="E1027:E1028"/>
    <mergeCell ref="F1027:F1028"/>
    <mergeCell ref="G1027:G1028"/>
    <mergeCell ref="H1027:J1027"/>
    <mergeCell ref="K1027:M1027"/>
    <mergeCell ref="N1027:N1028"/>
    <mergeCell ref="O1027:O1029"/>
    <mergeCell ref="C1035:D1035"/>
    <mergeCell ref="C1036:E1037"/>
    <mergeCell ref="F1037:G1037"/>
    <mergeCell ref="H1037:I1037"/>
    <mergeCell ref="J1037:K1037"/>
    <mergeCell ref="M1037:N1037"/>
    <mergeCell ref="O1066:O1068"/>
    <mergeCell ref="C1072:D1072"/>
    <mergeCell ref="C1073:D1073"/>
    <mergeCell ref="C1074:D1074"/>
    <mergeCell ref="F1075:G1075"/>
    <mergeCell ref="C1041:E1041"/>
    <mergeCell ref="F1041:G1041"/>
    <mergeCell ref="C1042:E1042"/>
    <mergeCell ref="F1042:G1042"/>
    <mergeCell ref="C1043:E1043"/>
    <mergeCell ref="F1043:G1043"/>
    <mergeCell ref="L1041:O1041"/>
    <mergeCell ref="I1042:O1043"/>
    <mergeCell ref="C1044:E1044"/>
    <mergeCell ref="I1044:K1044"/>
    <mergeCell ref="L1044:O1044"/>
    <mergeCell ref="I1045:K1045"/>
    <mergeCell ref="L1045:O1045"/>
    <mergeCell ref="C1045:E1045"/>
    <mergeCell ref="F1045:G1045"/>
    <mergeCell ref="C1046:E1051"/>
    <mergeCell ref="F1046:G1046"/>
    <mergeCell ref="I1046:K1046"/>
    <mergeCell ref="L1046:O1046"/>
    <mergeCell ref="F1047:G1047"/>
    <mergeCell ref="I1047:O1049"/>
    <mergeCell ref="F1048:G1048"/>
    <mergeCell ref="F1049:G1049"/>
    <mergeCell ref="F1050:G1050"/>
    <mergeCell ref="I1050:O1051"/>
    <mergeCell ref="F1051:G1051"/>
    <mergeCell ref="F1044:G1044"/>
    <mergeCell ref="B1094:C1095"/>
    <mergeCell ref="D1094:O1094"/>
    <mergeCell ref="D1095:O1095"/>
    <mergeCell ref="C1096:G1098"/>
    <mergeCell ref="H1096:I1098"/>
    <mergeCell ref="J1096:K1098"/>
    <mergeCell ref="L1096:M1096"/>
    <mergeCell ref="N1096:O1096"/>
    <mergeCell ref="L1097:O1097"/>
    <mergeCell ref="L1098:M1098"/>
    <mergeCell ref="N1098:O1098"/>
    <mergeCell ref="C1060:F1060"/>
    <mergeCell ref="H1060:O1060"/>
    <mergeCell ref="C1061:F1061"/>
    <mergeCell ref="H1061:O1061"/>
    <mergeCell ref="C1062:F1062"/>
    <mergeCell ref="H1062:O1062"/>
    <mergeCell ref="C1068:D1068"/>
    <mergeCell ref="C1069:D1069"/>
    <mergeCell ref="C1070:D1070"/>
    <mergeCell ref="C1071:D1071"/>
    <mergeCell ref="C1075:E1076"/>
    <mergeCell ref="I1077:K1077"/>
    <mergeCell ref="H1075:I1075"/>
    <mergeCell ref="J1075:K1075"/>
    <mergeCell ref="M1075:N1075"/>
    <mergeCell ref="F1076:G1076"/>
    <mergeCell ref="H1076:I1076"/>
    <mergeCell ref="J1076:K1076"/>
    <mergeCell ref="M1076:N1076"/>
    <mergeCell ref="C1077:H1077"/>
    <mergeCell ref="M1077:O1077"/>
    <mergeCell ref="C1151:D1151"/>
    <mergeCell ref="F1153:G1153"/>
    <mergeCell ref="F1154:G1154"/>
    <mergeCell ref="C1152:D1152"/>
    <mergeCell ref="C1153:E1154"/>
    <mergeCell ref="H1153:I1153"/>
    <mergeCell ref="J1153:K1153"/>
    <mergeCell ref="M1153:N1153"/>
    <mergeCell ref="H1154:I1154"/>
    <mergeCell ref="J1154:K1154"/>
    <mergeCell ref="M1154:N1154"/>
    <mergeCell ref="C1081:E1081"/>
    <mergeCell ref="F1081:G1081"/>
    <mergeCell ref="C1100:F1100"/>
    <mergeCell ref="H1100:O1100"/>
    <mergeCell ref="C1107:D1107"/>
    <mergeCell ref="C1108:D1108"/>
    <mergeCell ref="C1109:D1109"/>
    <mergeCell ref="C1112:D1112"/>
    <mergeCell ref="C1113:D1113"/>
    <mergeCell ref="C1114:E1115"/>
    <mergeCell ref="F1114:G1114"/>
    <mergeCell ref="H1114:I1114"/>
    <mergeCell ref="J1114:K1114"/>
    <mergeCell ref="M1114:N1114"/>
    <mergeCell ref="H1115:I1115"/>
    <mergeCell ref="J1115:K1115"/>
    <mergeCell ref="M1115:N1115"/>
    <mergeCell ref="F1115:G1115"/>
    <mergeCell ref="A1091:O1091"/>
    <mergeCell ref="B1093:O1093"/>
    <mergeCell ref="A1094:A1129"/>
    <mergeCell ref="A1130:O1130"/>
    <mergeCell ref="B1132:O1132"/>
    <mergeCell ref="A1133:A1168"/>
    <mergeCell ref="B1133:C1134"/>
    <mergeCell ref="D1133:O1133"/>
    <mergeCell ref="D1134:O1134"/>
    <mergeCell ref="C1135:G1137"/>
    <mergeCell ref="H1135:I1137"/>
    <mergeCell ref="J1135:K1137"/>
    <mergeCell ref="L1135:M1135"/>
    <mergeCell ref="N1135:O1135"/>
    <mergeCell ref="C1155:H1155"/>
    <mergeCell ref="M1155:O1155"/>
    <mergeCell ref="C1156:E1157"/>
    <mergeCell ref="F1156:G1157"/>
    <mergeCell ref="M1156:O1156"/>
    <mergeCell ref="C1158:E1158"/>
    <mergeCell ref="F1158:G1158"/>
    <mergeCell ref="I1158:K1158"/>
    <mergeCell ref="L1158:O1158"/>
    <mergeCell ref="C1159:E1159"/>
    <mergeCell ref="F1159:G1159"/>
    <mergeCell ref="I1159:O1160"/>
    <mergeCell ref="C1160:E1160"/>
    <mergeCell ref="F1160:G1160"/>
    <mergeCell ref="C1146:D1146"/>
    <mergeCell ref="N1144:N1145"/>
    <mergeCell ref="O1144:O1146"/>
    <mergeCell ref="C1147:D1147"/>
    <mergeCell ref="C1148:D1148"/>
    <mergeCell ref="C1149:D1149"/>
    <mergeCell ref="C1150:D1150"/>
    <mergeCell ref="N1183:N1184"/>
    <mergeCell ref="O1183:O1185"/>
    <mergeCell ref="C1185:D1185"/>
    <mergeCell ref="C1186:D1186"/>
    <mergeCell ref="C1187:D1187"/>
    <mergeCell ref="C1188:D1188"/>
    <mergeCell ref="C1189:D1189"/>
    <mergeCell ref="F1192:G1192"/>
    <mergeCell ref="F1193:G1193"/>
    <mergeCell ref="C1190:D1190"/>
    <mergeCell ref="C1191:D1191"/>
    <mergeCell ref="C1192:E1193"/>
    <mergeCell ref="H1192:I1192"/>
    <mergeCell ref="J1192:K1192"/>
    <mergeCell ref="M1192:N1192"/>
    <mergeCell ref="H1193:I1193"/>
    <mergeCell ref="J1193:K1193"/>
    <mergeCell ref="M1193:N1193"/>
    <mergeCell ref="C1194:H1194"/>
    <mergeCell ref="M1194:O1194"/>
    <mergeCell ref="C1195:E1196"/>
    <mergeCell ref="F1195:G1196"/>
    <mergeCell ref="H1219:O1219"/>
    <mergeCell ref="C1220:F1220"/>
    <mergeCell ref="H1220:O1220"/>
    <mergeCell ref="C1221:F1221"/>
    <mergeCell ref="H1221:O1221"/>
    <mergeCell ref="C1222:D1223"/>
    <mergeCell ref="E1222:E1223"/>
    <mergeCell ref="F1222:F1223"/>
    <mergeCell ref="G1222:G1223"/>
    <mergeCell ref="H1222:J1222"/>
    <mergeCell ref="K1222:M1222"/>
    <mergeCell ref="N1222:N1223"/>
    <mergeCell ref="O1222:O1224"/>
    <mergeCell ref="C1224:D1224"/>
    <mergeCell ref="M1195:O1195"/>
    <mergeCell ref="I1196:K1196"/>
    <mergeCell ref="L1196:O1196"/>
    <mergeCell ref="C1197:E1197"/>
    <mergeCell ref="F1197:G1197"/>
    <mergeCell ref="I1197:K1197"/>
    <mergeCell ref="L1197:O1197"/>
    <mergeCell ref="C1198:E1198"/>
    <mergeCell ref="F1198:G1198"/>
    <mergeCell ref="I1198:O1199"/>
    <mergeCell ref="C1199:E1199"/>
    <mergeCell ref="F1199:G1199"/>
    <mergeCell ref="C1200:E1200"/>
    <mergeCell ref="F1200:G1200"/>
    <mergeCell ref="C1225:D1225"/>
    <mergeCell ref="C1226:D1226"/>
    <mergeCell ref="C1227:D1227"/>
    <mergeCell ref="C1228:D1228"/>
    <mergeCell ref="C1229:D1229"/>
    <mergeCell ref="C1230:D1230"/>
    <mergeCell ref="L1280:O1280"/>
    <mergeCell ref="L1318:O1318"/>
    <mergeCell ref="L1430:O1430"/>
    <mergeCell ref="C1497:D1497"/>
    <mergeCell ref="C1498:D1498"/>
    <mergeCell ref="C1513:E1513"/>
    <mergeCell ref="F1513:G1513"/>
    <mergeCell ref="I1513:K1513"/>
    <mergeCell ref="L1513:O1513"/>
    <mergeCell ref="C1514:E1519"/>
    <mergeCell ref="F1514:G1514"/>
    <mergeCell ref="I1514:K1514"/>
    <mergeCell ref="L1514:O1514"/>
    <mergeCell ref="F1515:G1515"/>
    <mergeCell ref="I1515:O1517"/>
    <mergeCell ref="F1516:G1516"/>
    <mergeCell ref="F1517:G1517"/>
    <mergeCell ref="F1518:G1518"/>
    <mergeCell ref="I1518:O1519"/>
    <mergeCell ref="F1519:G1519"/>
    <mergeCell ref="C1311:H1311"/>
    <mergeCell ref="I1311:K1311"/>
    <mergeCell ref="M1311:O1311"/>
    <mergeCell ref="C1312:E1313"/>
    <mergeCell ref="F1312:G1313"/>
    <mergeCell ref="I1312:K1312"/>
    <mergeCell ref="D1562:O1562"/>
    <mergeCell ref="D1563:O1563"/>
    <mergeCell ref="C1564:G1566"/>
    <mergeCell ref="H1564:I1566"/>
    <mergeCell ref="J1564:K1566"/>
    <mergeCell ref="L1564:M1564"/>
    <mergeCell ref="N1564:O1564"/>
    <mergeCell ref="L1566:M1566"/>
    <mergeCell ref="N1566:O1566"/>
    <mergeCell ref="C1567:F1567"/>
    <mergeCell ref="H1567:O1567"/>
    <mergeCell ref="C1568:F1568"/>
    <mergeCell ref="H1568:O1568"/>
    <mergeCell ref="C1569:F1569"/>
    <mergeCell ref="H1569:O1569"/>
    <mergeCell ref="C1570:F1570"/>
    <mergeCell ref="H1570:O1570"/>
    <mergeCell ref="C1571:F1571"/>
    <mergeCell ref="H1571:O1571"/>
    <mergeCell ref="C1572:F1572"/>
    <mergeCell ref="F1597:G1597"/>
    <mergeCell ref="C1590:E1590"/>
    <mergeCell ref="F1590:G1590"/>
    <mergeCell ref="I1590:K1590"/>
    <mergeCell ref="L1590:O1590"/>
    <mergeCell ref="C1591:E1591"/>
    <mergeCell ref="F1591:G1591"/>
    <mergeCell ref="I1591:K1591"/>
    <mergeCell ref="L1591:O1591"/>
    <mergeCell ref="C1592:E1597"/>
    <mergeCell ref="F1592:G1592"/>
    <mergeCell ref="C1611:F1611"/>
    <mergeCell ref="H1611:O1611"/>
    <mergeCell ref="C1612:D1613"/>
    <mergeCell ref="E1612:E1613"/>
    <mergeCell ref="F1612:F1613"/>
    <mergeCell ref="G1612:G1613"/>
    <mergeCell ref="H1612:J1612"/>
    <mergeCell ref="K1612:M1612"/>
    <mergeCell ref="N1612:N1613"/>
    <mergeCell ref="O1612:O1614"/>
    <mergeCell ref="C1614:D1614"/>
    <mergeCell ref="I1592:K1592"/>
    <mergeCell ref="L1592:O1592"/>
    <mergeCell ref="F1593:G1593"/>
    <mergeCell ref="I1593:O1595"/>
    <mergeCell ref="F1594:G1594"/>
    <mergeCell ref="F1595:G1595"/>
    <mergeCell ref="F1596:G1596"/>
    <mergeCell ref="I1596:O1597"/>
    <mergeCell ref="A1598:O1598"/>
    <mergeCell ref="B1600:O1600"/>
    <mergeCell ref="L1643:O1643"/>
    <mergeCell ref="C1662:H1662"/>
    <mergeCell ref="I1662:K1662"/>
    <mergeCell ref="M1662:O1662"/>
    <mergeCell ref="C1663:E1664"/>
    <mergeCell ref="F1663:G1664"/>
    <mergeCell ref="I1663:K1663"/>
    <mergeCell ref="M1663:O1663"/>
    <mergeCell ref="I1664:K1664"/>
    <mergeCell ref="L1664:O1664"/>
    <mergeCell ref="C1665:E1665"/>
    <mergeCell ref="F1665:G1665"/>
    <mergeCell ref="I1665:K1665"/>
    <mergeCell ref="L1665:O1665"/>
    <mergeCell ref="O1651:O1653"/>
    <mergeCell ref="C1653:D1653"/>
    <mergeCell ref="C1654:D1654"/>
    <mergeCell ref="C1655:D1655"/>
    <mergeCell ref="C1656:D1656"/>
    <mergeCell ref="C1657:D1657"/>
    <mergeCell ref="C1658:D1658"/>
    <mergeCell ref="C1659:D1659"/>
    <mergeCell ref="C1660:E1661"/>
    <mergeCell ref="F1660:G1660"/>
    <mergeCell ref="H1660:I1660"/>
    <mergeCell ref="J1660:K1660"/>
    <mergeCell ref="M1660:N1660"/>
    <mergeCell ref="F1661:G1661"/>
    <mergeCell ref="H1661:I1661"/>
    <mergeCell ref="A1676:O1676"/>
    <mergeCell ref="L1682:O1682"/>
    <mergeCell ref="B1678:O1678"/>
    <mergeCell ref="A1679:A1714"/>
    <mergeCell ref="B1679:C1680"/>
    <mergeCell ref="D1679:O1679"/>
    <mergeCell ref="D1680:O1680"/>
    <mergeCell ref="C1681:G1683"/>
    <mergeCell ref="H1681:I1683"/>
    <mergeCell ref="J1681:K1683"/>
    <mergeCell ref="L1681:M1681"/>
    <mergeCell ref="N1681:O1681"/>
    <mergeCell ref="L1683:M1683"/>
    <mergeCell ref="N1683:O1683"/>
    <mergeCell ref="C1684:F1684"/>
    <mergeCell ref="H1684:O1684"/>
    <mergeCell ref="C1685:F1685"/>
    <mergeCell ref="F1710:G1710"/>
    <mergeCell ref="F1711:G1711"/>
    <mergeCell ref="C1702:E1703"/>
    <mergeCell ref="F1702:G1703"/>
    <mergeCell ref="I1702:K1702"/>
    <mergeCell ref="M1702:O1702"/>
    <mergeCell ref="I1703:K1703"/>
    <mergeCell ref="L1703:O1703"/>
    <mergeCell ref="C1704:E1704"/>
    <mergeCell ref="F1704:G1704"/>
    <mergeCell ref="I1704:K1704"/>
    <mergeCell ref="L1704:O1704"/>
    <mergeCell ref="C1705:E1705"/>
    <mergeCell ref="F1705:G1705"/>
    <mergeCell ref="I1705:O1706"/>
    <mergeCell ref="C1706:E1706"/>
    <mergeCell ref="F1706:G1706"/>
    <mergeCell ref="A1715:O1715"/>
    <mergeCell ref="B1717:O1717"/>
    <mergeCell ref="F1748:G1748"/>
    <mergeCell ref="F1752:G1752"/>
    <mergeCell ref="C1747:E1747"/>
    <mergeCell ref="I1747:K1747"/>
    <mergeCell ref="L1747:O1747"/>
    <mergeCell ref="C1748:E1753"/>
    <mergeCell ref="I1748:K1748"/>
    <mergeCell ref="L1748:O1748"/>
    <mergeCell ref="F1749:G1749"/>
    <mergeCell ref="I1749:O1751"/>
    <mergeCell ref="F1750:G1750"/>
    <mergeCell ref="F1751:G1751"/>
    <mergeCell ref="I1752:O1753"/>
    <mergeCell ref="F1753:G1753"/>
    <mergeCell ref="C1707:E1707"/>
    <mergeCell ref="F1707:G1707"/>
    <mergeCell ref="I1707:K1707"/>
    <mergeCell ref="L1707:O1707"/>
    <mergeCell ref="C1708:E1708"/>
    <mergeCell ref="F1708:G1708"/>
    <mergeCell ref="I1708:K1708"/>
    <mergeCell ref="L1708:O1708"/>
    <mergeCell ref="C1709:E1714"/>
    <mergeCell ref="F1709:G1709"/>
    <mergeCell ref="I1709:K1709"/>
    <mergeCell ref="L1709:O1709"/>
    <mergeCell ref="I1710:O1712"/>
    <mergeCell ref="F1712:G1712"/>
    <mergeCell ref="C1766:F1766"/>
    <mergeCell ref="H1766:O1766"/>
    <mergeCell ref="C1767:F1767"/>
    <mergeCell ref="H1767:O1767"/>
    <mergeCell ref="C1768:D1769"/>
    <mergeCell ref="E1768:E1769"/>
    <mergeCell ref="F1768:F1769"/>
    <mergeCell ref="G1768:G1769"/>
    <mergeCell ref="H1768:J1768"/>
    <mergeCell ref="K1768:M1768"/>
    <mergeCell ref="N1768:N1769"/>
    <mergeCell ref="O1768:O1770"/>
    <mergeCell ref="C1770:D1770"/>
    <mergeCell ref="C1771:D1771"/>
    <mergeCell ref="C1772:D1772"/>
    <mergeCell ref="C1773:D1773"/>
    <mergeCell ref="C1774:D1774"/>
    <mergeCell ref="C1775:D1775"/>
    <mergeCell ref="C1776:D1776"/>
    <mergeCell ref="C1777:E1778"/>
    <mergeCell ref="F1777:G1777"/>
    <mergeCell ref="H1777:I1777"/>
    <mergeCell ref="A1793:O1793"/>
    <mergeCell ref="B1795:O1795"/>
    <mergeCell ref="A1796:A1831"/>
    <mergeCell ref="B1796:C1797"/>
    <mergeCell ref="D1796:O1796"/>
    <mergeCell ref="D1797:O1797"/>
    <mergeCell ref="C1798:G1800"/>
    <mergeCell ref="H1798:I1800"/>
    <mergeCell ref="J1798:K1800"/>
    <mergeCell ref="L1798:M1798"/>
    <mergeCell ref="N1798:O1798"/>
    <mergeCell ref="L1799:O1799"/>
    <mergeCell ref="L1800:M1800"/>
    <mergeCell ref="N1800:O1800"/>
    <mergeCell ref="C1815:D1815"/>
    <mergeCell ref="I1824:K1824"/>
    <mergeCell ref="I1825:K1825"/>
    <mergeCell ref="I1826:K1826"/>
    <mergeCell ref="L1826:O1826"/>
    <mergeCell ref="F1822:G1822"/>
    <mergeCell ref="F1823:G1823"/>
    <mergeCell ref="C1819:E1820"/>
    <mergeCell ref="F1827:G1827"/>
    <mergeCell ref="F1828:G1828"/>
    <mergeCell ref="F1829:G1829"/>
    <mergeCell ref="F1830:G1830"/>
    <mergeCell ref="F1831:G1831"/>
    <mergeCell ref="C1853:D1853"/>
    <mergeCell ref="C1854:D1854"/>
    <mergeCell ref="C1849:D1849"/>
    <mergeCell ref="C1850:D1850"/>
    <mergeCell ref="C1851:D1851"/>
    <mergeCell ref="C1852:D1852"/>
    <mergeCell ref="C1855:E1856"/>
    <mergeCell ref="F1855:G1855"/>
    <mergeCell ref="H1855:I1855"/>
    <mergeCell ref="J1855:K1855"/>
    <mergeCell ref="M1855:N1855"/>
    <mergeCell ref="F1856:G1856"/>
    <mergeCell ref="H1856:I1856"/>
    <mergeCell ref="J1856:K1856"/>
    <mergeCell ref="M1856:N1856"/>
    <mergeCell ref="B1834:O1834"/>
    <mergeCell ref="A1835:A1870"/>
    <mergeCell ref="B1835:C1836"/>
    <mergeCell ref="D1835:O1835"/>
    <mergeCell ref="D1836:O1836"/>
    <mergeCell ref="C1837:G1839"/>
    <mergeCell ref="H1837:I1839"/>
    <mergeCell ref="J1837:K1839"/>
    <mergeCell ref="L1837:M1837"/>
    <mergeCell ref="N1837:O1837"/>
    <mergeCell ref="L1838:O1838"/>
    <mergeCell ref="L1839:M1839"/>
    <mergeCell ref="N1839:O1839"/>
    <mergeCell ref="C1840:F1840"/>
    <mergeCell ref="I1864:K1864"/>
    <mergeCell ref="L1864:O1864"/>
    <mergeCell ref="F1865:G1865"/>
    <mergeCell ref="I1865:K1865"/>
    <mergeCell ref="L1865:O1865"/>
    <mergeCell ref="F1866:G1866"/>
    <mergeCell ref="F1867:G1867"/>
    <mergeCell ref="F1868:G1868"/>
    <mergeCell ref="C1864:E1864"/>
    <mergeCell ref="F1864:G1864"/>
    <mergeCell ref="C1865:E1870"/>
    <mergeCell ref="I1866:O1868"/>
    <mergeCell ref="I1869:O1870"/>
    <mergeCell ref="F1870:G1870"/>
    <mergeCell ref="F1869:G1869"/>
    <mergeCell ref="A1871:O1871"/>
    <mergeCell ref="B1873:O1873"/>
    <mergeCell ref="A1874:A1909"/>
    <mergeCell ref="B1874:C1875"/>
    <mergeCell ref="D1874:O1874"/>
    <mergeCell ref="D1875:O1875"/>
    <mergeCell ref="C1876:G1878"/>
    <mergeCell ref="H1876:I1878"/>
    <mergeCell ref="J1876:K1878"/>
    <mergeCell ref="L1876:M1876"/>
    <mergeCell ref="N1876:O1876"/>
    <mergeCell ref="L1877:O1877"/>
    <mergeCell ref="L1878:M1878"/>
    <mergeCell ref="C1882:F1882"/>
    <mergeCell ref="H1882:O1882"/>
    <mergeCell ref="C1883:F1883"/>
    <mergeCell ref="H1883:O1883"/>
    <mergeCell ref="C1884:F1884"/>
    <mergeCell ref="H1884:O1884"/>
    <mergeCell ref="C1897:E1898"/>
    <mergeCell ref="I1899:K1899"/>
    <mergeCell ref="C1902:E1902"/>
    <mergeCell ref="F1902:G1902"/>
    <mergeCell ref="I1902:K1902"/>
    <mergeCell ref="L1902:O1902"/>
    <mergeCell ref="C1899:E1899"/>
    <mergeCell ref="F1899:G1899"/>
    <mergeCell ref="L1899:O1899"/>
    <mergeCell ref="C1900:E1900"/>
    <mergeCell ref="F1900:G1900"/>
    <mergeCell ref="I1900:O1901"/>
    <mergeCell ref="C1901:E1901"/>
    <mergeCell ref="F1901:G1901"/>
    <mergeCell ref="C1903:E1903"/>
    <mergeCell ref="F1903:G1903"/>
    <mergeCell ref="F1904:G1904"/>
    <mergeCell ref="F1905:G1905"/>
    <mergeCell ref="F1906:G1906"/>
    <mergeCell ref="I1903:K1903"/>
    <mergeCell ref="L1903:O1903"/>
    <mergeCell ref="C1904:E1909"/>
    <mergeCell ref="I1904:K1904"/>
    <mergeCell ref="L1904:O1904"/>
    <mergeCell ref="I1905:O1907"/>
    <mergeCell ref="F1907:G1907"/>
    <mergeCell ref="F1908:G1908"/>
    <mergeCell ref="I1908:O1909"/>
    <mergeCell ref="L1917:M1917"/>
    <mergeCell ref="N1917:O1917"/>
    <mergeCell ref="C1920:F1920"/>
    <mergeCell ref="H1920:O1920"/>
    <mergeCell ref="F1909:G1909"/>
    <mergeCell ref="A1910:O1910"/>
    <mergeCell ref="B1912:O1912"/>
    <mergeCell ref="A1913:A1948"/>
    <mergeCell ref="B1913:C1914"/>
    <mergeCell ref="D1913:O1913"/>
    <mergeCell ref="D1914:O1914"/>
    <mergeCell ref="C1915:G1917"/>
    <mergeCell ref="H1915:I1917"/>
    <mergeCell ref="J1915:K1917"/>
    <mergeCell ref="L1915:M1915"/>
    <mergeCell ref="N1915:O1915"/>
    <mergeCell ref="L1916:O1916"/>
    <mergeCell ref="C1918:F1918"/>
    <mergeCell ref="H1918:O1918"/>
    <mergeCell ref="C1935:H1935"/>
    <mergeCell ref="I1935:K1935"/>
    <mergeCell ref="M1935:O1935"/>
    <mergeCell ref="L1943:O1943"/>
    <mergeCell ref="F1944:G1944"/>
    <mergeCell ref="B1951:O1951"/>
    <mergeCell ref="A1952:A1987"/>
    <mergeCell ref="B1952:C1953"/>
    <mergeCell ref="D1952:O1952"/>
    <mergeCell ref="D1953:O1953"/>
    <mergeCell ref="C1954:G1956"/>
    <mergeCell ref="H1954:I1956"/>
    <mergeCell ref="J1954:K1956"/>
    <mergeCell ref="L1954:M1954"/>
    <mergeCell ref="N1954:O1954"/>
    <mergeCell ref="L1955:O1955"/>
    <mergeCell ref="L1956:M1956"/>
    <mergeCell ref="N1956:O1956"/>
    <mergeCell ref="C1957:F1957"/>
    <mergeCell ref="H1957:O1957"/>
    <mergeCell ref="C1958:F1958"/>
    <mergeCell ref="H1958:O1958"/>
    <mergeCell ref="C1959:F1959"/>
    <mergeCell ref="H1959:O1959"/>
    <mergeCell ref="C1960:F1960"/>
    <mergeCell ref="C1965:D1965"/>
    <mergeCell ref="C1966:D1966"/>
    <mergeCell ref="C1967:D1967"/>
    <mergeCell ref="C1968:D1968"/>
    <mergeCell ref="C1969:D1969"/>
    <mergeCell ref="C1970:D1970"/>
    <mergeCell ref="C1971:D1971"/>
    <mergeCell ref="C1972:E1973"/>
    <mergeCell ref="F1972:G1972"/>
    <mergeCell ref="H1972:I1972"/>
    <mergeCell ref="J1972:K1972"/>
    <mergeCell ref="M1972:N1972"/>
    <mergeCell ref="M1975:O1975"/>
    <mergeCell ref="I1976:K1976"/>
    <mergeCell ref="C1977:E1977"/>
    <mergeCell ref="F1977:G1977"/>
    <mergeCell ref="I1977:K1977"/>
    <mergeCell ref="L1977:O1977"/>
    <mergeCell ref="C1978:E1978"/>
    <mergeCell ref="F1978:G1978"/>
    <mergeCell ref="I1978:O1979"/>
    <mergeCell ref="C1979:E1979"/>
    <mergeCell ref="F1979:G1979"/>
    <mergeCell ref="C1980:E1980"/>
    <mergeCell ref="F1980:G1980"/>
    <mergeCell ref="I1980:K1980"/>
    <mergeCell ref="L1980:O1980"/>
    <mergeCell ref="H1973:I1973"/>
    <mergeCell ref="J1973:K1973"/>
    <mergeCell ref="M1973:N1973"/>
    <mergeCell ref="C1974:H1974"/>
    <mergeCell ref="I1974:K1974"/>
    <mergeCell ref="M1974:O1974"/>
    <mergeCell ref="C1975:E1976"/>
    <mergeCell ref="F1975:G1976"/>
    <mergeCell ref="I1975:K1975"/>
    <mergeCell ref="C1981:E1981"/>
    <mergeCell ref="F1981:G1981"/>
    <mergeCell ref="I1981:K1981"/>
    <mergeCell ref="L1981:O1981"/>
    <mergeCell ref="I1982:K1982"/>
    <mergeCell ref="L1982:O1982"/>
    <mergeCell ref="I1983:O1985"/>
    <mergeCell ref="I1986:O1987"/>
    <mergeCell ref="A1988:O1988"/>
    <mergeCell ref="D1991:O1991"/>
    <mergeCell ref="C1996:F1996"/>
    <mergeCell ref="H1996:O1996"/>
    <mergeCell ref="C1997:F1997"/>
    <mergeCell ref="H1997:O1997"/>
    <mergeCell ref="C1998:F1998"/>
    <mergeCell ref="H1998:O1998"/>
    <mergeCell ref="C1999:F1999"/>
    <mergeCell ref="H1999:O1999"/>
    <mergeCell ref="C2000:F2000"/>
    <mergeCell ref="H2000:O2000"/>
    <mergeCell ref="C2004:D2004"/>
    <mergeCell ref="C2005:D2005"/>
    <mergeCell ref="C2006:D2006"/>
    <mergeCell ref="C2007:D2007"/>
    <mergeCell ref="C2008:D2008"/>
    <mergeCell ref="C2009:D2009"/>
    <mergeCell ref="F2011:G2011"/>
    <mergeCell ref="H2011:I2011"/>
    <mergeCell ref="J2011:K2011"/>
    <mergeCell ref="M2011:N2011"/>
    <mergeCell ref="F2012:G2012"/>
    <mergeCell ref="H2012:I2012"/>
    <mergeCell ref="J2012:K2012"/>
    <mergeCell ref="M2012:N2012"/>
    <mergeCell ref="I2013:K2013"/>
    <mergeCell ref="M2013:O2013"/>
    <mergeCell ref="I2014:K2014"/>
    <mergeCell ref="I2015:K2015"/>
    <mergeCell ref="L2015:O2015"/>
    <mergeCell ref="C2016:E2016"/>
    <mergeCell ref="F2016:G2016"/>
    <mergeCell ref="C2017:E2017"/>
    <mergeCell ref="F2017:G2017"/>
    <mergeCell ref="C2018:E2018"/>
    <mergeCell ref="F2018:G2018"/>
    <mergeCell ref="C2013:H2013"/>
    <mergeCell ref="C2014:E2015"/>
    <mergeCell ref="F2014:G2015"/>
    <mergeCell ref="M2014:O2014"/>
    <mergeCell ref="I2016:K2016"/>
    <mergeCell ref="L2016:O2016"/>
    <mergeCell ref="I2017:O2018"/>
    <mergeCell ref="C2019:E2019"/>
    <mergeCell ref="F2019:G2019"/>
    <mergeCell ref="I2019:K2019"/>
    <mergeCell ref="L2019:O2019"/>
    <mergeCell ref="I2020:K2020"/>
    <mergeCell ref="L2020:O2020"/>
    <mergeCell ref="C2020:E2020"/>
    <mergeCell ref="F2020:G2020"/>
    <mergeCell ref="C2021:E2026"/>
    <mergeCell ref="F2021:G2021"/>
    <mergeCell ref="I2021:K2021"/>
    <mergeCell ref="L2021:O2021"/>
    <mergeCell ref="F2022:G2022"/>
    <mergeCell ref="I2022:O2024"/>
    <mergeCell ref="F2023:G2023"/>
    <mergeCell ref="F2024:G2024"/>
    <mergeCell ref="F2025:G2025"/>
    <mergeCell ref="I2025:O2026"/>
    <mergeCell ref="F2026:G2026"/>
    <mergeCell ref="C2035:F2035"/>
    <mergeCell ref="H2035:O2035"/>
    <mergeCell ref="A2027:O2027"/>
    <mergeCell ref="B2029:O2029"/>
    <mergeCell ref="A2030:A2065"/>
    <mergeCell ref="B2030:C2031"/>
    <mergeCell ref="D2030:O2030"/>
    <mergeCell ref="D2031:O2031"/>
    <mergeCell ref="C2032:G2034"/>
    <mergeCell ref="H2032:I2034"/>
    <mergeCell ref="J2032:K2034"/>
    <mergeCell ref="L2032:M2032"/>
    <mergeCell ref="N2032:O2032"/>
    <mergeCell ref="L2033:O2033"/>
    <mergeCell ref="L2034:M2034"/>
    <mergeCell ref="N2034:O2034"/>
    <mergeCell ref="C2038:F2038"/>
    <mergeCell ref="C2036:F2036"/>
    <mergeCell ref="H2036:O2036"/>
    <mergeCell ref="C2037:F2037"/>
    <mergeCell ref="H2037:O2037"/>
    <mergeCell ref="C2043:D2043"/>
    <mergeCell ref="C2044:D2044"/>
    <mergeCell ref="C2045:D2045"/>
    <mergeCell ref="C2046:D2046"/>
    <mergeCell ref="C2050:E2051"/>
    <mergeCell ref="H2050:I2050"/>
    <mergeCell ref="J2050:K2050"/>
    <mergeCell ref="M2050:N2050"/>
    <mergeCell ref="F2051:G2051"/>
    <mergeCell ref="H2051:I2051"/>
    <mergeCell ref="J2051:K2051"/>
    <mergeCell ref="M2051:N2051"/>
    <mergeCell ref="I2052:K2052"/>
    <mergeCell ref="H2038:O2038"/>
    <mergeCell ref="C2039:F2039"/>
    <mergeCell ref="H2039:O2039"/>
    <mergeCell ref="C2040:F2040"/>
    <mergeCell ref="H2040:O2040"/>
    <mergeCell ref="C2041:D2042"/>
    <mergeCell ref="E2041:E2042"/>
    <mergeCell ref="F2041:F2042"/>
    <mergeCell ref="G2041:G2042"/>
    <mergeCell ref="H2041:J2041"/>
    <mergeCell ref="K2041:M2041"/>
    <mergeCell ref="N2041:N2042"/>
    <mergeCell ref="O2041:O2043"/>
    <mergeCell ref="C2047:D2047"/>
    <mergeCell ref="C2048:D2048"/>
    <mergeCell ref="C2055:E2055"/>
    <mergeCell ref="F2055:G2055"/>
    <mergeCell ref="I2055:K2055"/>
    <mergeCell ref="L2055:O2055"/>
    <mergeCell ref="C2056:E2056"/>
    <mergeCell ref="F2056:G2056"/>
    <mergeCell ref="C2052:H2052"/>
    <mergeCell ref="M2052:O2052"/>
    <mergeCell ref="C2053:E2054"/>
    <mergeCell ref="F2053:G2054"/>
    <mergeCell ref="I2053:K2053"/>
    <mergeCell ref="M2053:O2053"/>
    <mergeCell ref="I2054:K2054"/>
    <mergeCell ref="L2054:O2054"/>
    <mergeCell ref="I2056:O2057"/>
    <mergeCell ref="C2057:E2057"/>
    <mergeCell ref="F2057:G2057"/>
    <mergeCell ref="C2058:E2058"/>
    <mergeCell ref="F2058:G2058"/>
    <mergeCell ref="I2058:K2058"/>
    <mergeCell ref="L2058:O2058"/>
    <mergeCell ref="C2059:E2059"/>
    <mergeCell ref="F2059:G2059"/>
    <mergeCell ref="I2059:K2059"/>
    <mergeCell ref="L2059:O2059"/>
    <mergeCell ref="C2060:E2065"/>
    <mergeCell ref="F2060:G2060"/>
    <mergeCell ref="I2060:K2060"/>
    <mergeCell ref="L2060:O2060"/>
    <mergeCell ref="F2061:G2061"/>
    <mergeCell ref="I2061:O2063"/>
    <mergeCell ref="F2062:G2062"/>
    <mergeCell ref="C2074:F2074"/>
    <mergeCell ref="H2074:O2074"/>
    <mergeCell ref="C2075:F2075"/>
    <mergeCell ref="H2075:O2075"/>
    <mergeCell ref="C2082:D2082"/>
    <mergeCell ref="N2080:N2081"/>
    <mergeCell ref="O2080:O2082"/>
    <mergeCell ref="C2083:D2083"/>
    <mergeCell ref="C2084:D2084"/>
    <mergeCell ref="C2085:D2085"/>
    <mergeCell ref="C2086:D2086"/>
    <mergeCell ref="C2087:D2087"/>
    <mergeCell ref="C2088:D2088"/>
    <mergeCell ref="C2089:E2090"/>
    <mergeCell ref="F2089:G2089"/>
    <mergeCell ref="H2089:I2089"/>
    <mergeCell ref="J2089:K2089"/>
    <mergeCell ref="M2089:N2089"/>
    <mergeCell ref="H2090:I2090"/>
    <mergeCell ref="J2090:K2090"/>
    <mergeCell ref="M2090:N2090"/>
    <mergeCell ref="F2090:G2090"/>
    <mergeCell ref="H2080:J2080"/>
    <mergeCell ref="K2080:M2080"/>
    <mergeCell ref="I2093:K2093"/>
    <mergeCell ref="L2093:O2093"/>
    <mergeCell ref="C2094:E2094"/>
    <mergeCell ref="F2094:G2094"/>
    <mergeCell ref="I2094:K2094"/>
    <mergeCell ref="L2094:O2094"/>
    <mergeCell ref="C2091:H2091"/>
    <mergeCell ref="I2091:K2091"/>
    <mergeCell ref="M2091:O2091"/>
    <mergeCell ref="C2092:E2093"/>
    <mergeCell ref="F2092:G2093"/>
    <mergeCell ref="I2092:K2092"/>
    <mergeCell ref="M2092:O2092"/>
    <mergeCell ref="C2121:D2121"/>
    <mergeCell ref="N2119:N2120"/>
    <mergeCell ref="O2119:O2121"/>
    <mergeCell ref="C2122:D2122"/>
    <mergeCell ref="C2095:E2095"/>
    <mergeCell ref="F2095:G2095"/>
    <mergeCell ref="I2095:O2096"/>
    <mergeCell ref="C2096:E2096"/>
    <mergeCell ref="F2096:G2096"/>
    <mergeCell ref="C2097:E2097"/>
    <mergeCell ref="F2097:G2097"/>
    <mergeCell ref="I2097:K2097"/>
    <mergeCell ref="L2097:O2097"/>
    <mergeCell ref="C2098:E2098"/>
    <mergeCell ref="F2098:G2098"/>
    <mergeCell ref="I2098:K2098"/>
    <mergeCell ref="L2098:O2098"/>
    <mergeCell ref="C2099:E2104"/>
    <mergeCell ref="F2099:G2099"/>
    <mergeCell ref="H2128:I2128"/>
    <mergeCell ref="J2128:K2128"/>
    <mergeCell ref="M2128:N2128"/>
    <mergeCell ref="H2129:I2129"/>
    <mergeCell ref="J2129:K2129"/>
    <mergeCell ref="M2129:N2129"/>
    <mergeCell ref="C2130:H2130"/>
    <mergeCell ref="M2130:O2130"/>
    <mergeCell ref="C2131:E2132"/>
    <mergeCell ref="F2131:G2132"/>
    <mergeCell ref="M2131:O2131"/>
    <mergeCell ref="I2132:K2132"/>
    <mergeCell ref="L2132:O2132"/>
    <mergeCell ref="C2133:E2133"/>
    <mergeCell ref="F2133:G2133"/>
    <mergeCell ref="I2133:K2133"/>
    <mergeCell ref="L2133:O2133"/>
    <mergeCell ref="C2134:E2134"/>
    <mergeCell ref="F2134:G2134"/>
    <mergeCell ref="I2134:O2135"/>
    <mergeCell ref="C2135:E2135"/>
    <mergeCell ref="F2135:G2135"/>
    <mergeCell ref="C2136:E2136"/>
    <mergeCell ref="F2136:G2136"/>
    <mergeCell ref="I2136:K2136"/>
    <mergeCell ref="L2136:O2136"/>
    <mergeCell ref="C2137:E2137"/>
    <mergeCell ref="F2137:G2137"/>
    <mergeCell ref="C2162:D2162"/>
    <mergeCell ref="C2163:D2163"/>
    <mergeCell ref="A2144:O2144"/>
    <mergeCell ref="B2146:O2146"/>
    <mergeCell ref="A2147:A2182"/>
    <mergeCell ref="B2147:C2148"/>
    <mergeCell ref="D2147:O2147"/>
    <mergeCell ref="D2148:O2148"/>
    <mergeCell ref="C2149:G2151"/>
    <mergeCell ref="H2149:I2151"/>
    <mergeCell ref="J2149:K2151"/>
    <mergeCell ref="L2149:M2149"/>
    <mergeCell ref="N2149:O2149"/>
    <mergeCell ref="L2150:O2150"/>
    <mergeCell ref="L2151:M2151"/>
    <mergeCell ref="N2151:O2151"/>
    <mergeCell ref="C2152:F2152"/>
    <mergeCell ref="C2164:D2164"/>
    <mergeCell ref="F2167:G2167"/>
    <mergeCell ref="F2168:G2168"/>
    <mergeCell ref="I2169:K2169"/>
    <mergeCell ref="C2176:E2176"/>
    <mergeCell ref="F2176:G2176"/>
    <mergeCell ref="I2176:K2176"/>
    <mergeCell ref="L2176:O2176"/>
    <mergeCell ref="C2177:E2182"/>
    <mergeCell ref="F2177:G2177"/>
    <mergeCell ref="I2177:K2177"/>
    <mergeCell ref="L2177:O2177"/>
    <mergeCell ref="F2178:G2178"/>
    <mergeCell ref="I2178:O2180"/>
    <mergeCell ref="F2179:G2179"/>
    <mergeCell ref="F2180:G2180"/>
    <mergeCell ref="F2181:G2181"/>
    <mergeCell ref="I2181:O2182"/>
    <mergeCell ref="F2182:G2182"/>
    <mergeCell ref="C2200:D2200"/>
    <mergeCell ref="C2201:D2201"/>
    <mergeCell ref="A2183:O2183"/>
    <mergeCell ref="B2185:O2185"/>
    <mergeCell ref="H2192:O2192"/>
    <mergeCell ref="C2193:F2193"/>
    <mergeCell ref="H2193:O2193"/>
    <mergeCell ref="C2194:F2194"/>
    <mergeCell ref="H2194:O2194"/>
    <mergeCell ref="C2195:F2195"/>
    <mergeCell ref="H2195:O2195"/>
    <mergeCell ref="C2196:F2196"/>
    <mergeCell ref="H2196:O2196"/>
    <mergeCell ref="C2197:D2198"/>
    <mergeCell ref="E2197:E2198"/>
    <mergeCell ref="F2197:F2198"/>
    <mergeCell ref="G2197:G2198"/>
    <mergeCell ref="C2202:D2202"/>
    <mergeCell ref="C2203:D2203"/>
    <mergeCell ref="C2204:D2204"/>
    <mergeCell ref="F2206:G2206"/>
    <mergeCell ref="C2205:D2205"/>
    <mergeCell ref="C2206:E2207"/>
    <mergeCell ref="H2206:I2206"/>
    <mergeCell ref="J2206:K2206"/>
    <mergeCell ref="M2206:N2206"/>
    <mergeCell ref="F2207:G2207"/>
    <mergeCell ref="H2207:I2207"/>
    <mergeCell ref="J2207:K2207"/>
    <mergeCell ref="M2207:N2207"/>
    <mergeCell ref="C2208:H2208"/>
    <mergeCell ref="I2208:K2208"/>
    <mergeCell ref="M2208:O2208"/>
    <mergeCell ref="C2238:D2238"/>
    <mergeCell ref="C2214:E2214"/>
    <mergeCell ref="F2214:G2214"/>
    <mergeCell ref="I2214:K2214"/>
    <mergeCell ref="L2214:O2214"/>
    <mergeCell ref="C2215:E2215"/>
    <mergeCell ref="F2215:G2215"/>
    <mergeCell ref="I2215:K2215"/>
    <mergeCell ref="L2215:O2215"/>
    <mergeCell ref="C2216:E2221"/>
    <mergeCell ref="F2216:G2216"/>
    <mergeCell ref="I2216:K2216"/>
    <mergeCell ref="L2216:O2216"/>
    <mergeCell ref="F2217:G2217"/>
    <mergeCell ref="I2217:O2219"/>
    <mergeCell ref="F2218:G2218"/>
    <mergeCell ref="C2239:D2239"/>
    <mergeCell ref="C2240:D2240"/>
    <mergeCell ref="C2241:D2241"/>
    <mergeCell ref="C2242:D2242"/>
    <mergeCell ref="C2243:D2243"/>
    <mergeCell ref="C2244:D2244"/>
    <mergeCell ref="C2245:E2246"/>
    <mergeCell ref="F2245:G2245"/>
    <mergeCell ref="H2245:I2245"/>
    <mergeCell ref="J2245:K2245"/>
    <mergeCell ref="M2245:N2245"/>
    <mergeCell ref="F2246:G2246"/>
    <mergeCell ref="H2246:I2246"/>
    <mergeCell ref="J2246:K2246"/>
    <mergeCell ref="M2246:N2246"/>
    <mergeCell ref="C2247:H2247"/>
    <mergeCell ref="I2247:K2247"/>
    <mergeCell ref="M2247:O2247"/>
    <mergeCell ref="C2248:E2249"/>
    <mergeCell ref="F2248:G2249"/>
    <mergeCell ref="I2248:K2248"/>
    <mergeCell ref="M2248:O2248"/>
    <mergeCell ref="I2249:K2249"/>
    <mergeCell ref="L2249:O2249"/>
    <mergeCell ref="C2250:E2250"/>
    <mergeCell ref="F2250:G2250"/>
    <mergeCell ref="N2275:N2276"/>
    <mergeCell ref="O2275:O2277"/>
    <mergeCell ref="C2277:D2277"/>
    <mergeCell ref="C2278:D2278"/>
    <mergeCell ref="C2279:D2279"/>
    <mergeCell ref="C2280:D2280"/>
    <mergeCell ref="C2281:D2281"/>
    <mergeCell ref="C2282:D2282"/>
    <mergeCell ref="C2283:D2283"/>
    <mergeCell ref="I2250:K2250"/>
    <mergeCell ref="L2250:O2250"/>
    <mergeCell ref="C2251:E2251"/>
    <mergeCell ref="F2251:G2251"/>
    <mergeCell ref="I2251:O2252"/>
    <mergeCell ref="C2252:E2252"/>
    <mergeCell ref="F2252:G2252"/>
    <mergeCell ref="C2253:E2253"/>
    <mergeCell ref="F2253:G2253"/>
    <mergeCell ref="I2253:K2253"/>
    <mergeCell ref="L2253:O2253"/>
    <mergeCell ref="C2254:E2254"/>
    <mergeCell ref="F2254:G2254"/>
    <mergeCell ref="I2254:K2254"/>
    <mergeCell ref="L2254:O2254"/>
    <mergeCell ref="C2289:E2289"/>
    <mergeCell ref="F2289:G2289"/>
    <mergeCell ref="I2289:K2289"/>
    <mergeCell ref="L2289:O2289"/>
    <mergeCell ref="C2290:E2290"/>
    <mergeCell ref="F2290:G2290"/>
    <mergeCell ref="I2290:O2291"/>
    <mergeCell ref="C2291:E2291"/>
    <mergeCell ref="F2291:G2291"/>
    <mergeCell ref="C2292:E2292"/>
    <mergeCell ref="F2292:G2292"/>
    <mergeCell ref="I2292:K2292"/>
    <mergeCell ref="L2292:O2292"/>
    <mergeCell ref="C2293:E2293"/>
    <mergeCell ref="F2293:G2293"/>
    <mergeCell ref="I2293:K2293"/>
    <mergeCell ref="C2294:E2299"/>
    <mergeCell ref="F2294:G2294"/>
    <mergeCell ref="I2294:K2294"/>
    <mergeCell ref="L2294:O2294"/>
    <mergeCell ref="F2295:G2295"/>
    <mergeCell ref="I2295:O2297"/>
    <mergeCell ref="F2296:G2296"/>
    <mergeCell ref="F2297:G2297"/>
    <mergeCell ref="F2298:G2298"/>
    <mergeCell ref="I2298:O2299"/>
    <mergeCell ref="F2299:G2299"/>
    <mergeCell ref="L2293:O2293"/>
    <mergeCell ref="C2323:E2324"/>
    <mergeCell ref="F2323:G2323"/>
    <mergeCell ref="H2323:I2323"/>
    <mergeCell ref="J2323:K2323"/>
    <mergeCell ref="M2323:N2323"/>
    <mergeCell ref="F2324:G2324"/>
    <mergeCell ref="H2324:I2324"/>
    <mergeCell ref="J2324:K2324"/>
    <mergeCell ref="M2324:N2324"/>
    <mergeCell ref="C2325:H2325"/>
    <mergeCell ref="I2325:K2325"/>
    <mergeCell ref="M2325:O2325"/>
    <mergeCell ref="I2328:K2328"/>
    <mergeCell ref="L2328:O2328"/>
    <mergeCell ref="C2329:E2329"/>
    <mergeCell ref="F2329:G2329"/>
    <mergeCell ref="I2329:O2330"/>
    <mergeCell ref="C2330:E2330"/>
    <mergeCell ref="F2330:G2330"/>
    <mergeCell ref="C2326:E2327"/>
    <mergeCell ref="F2326:G2327"/>
    <mergeCell ref="I2326:K2326"/>
    <mergeCell ref="M2326:O2326"/>
    <mergeCell ref="I2327:K2327"/>
    <mergeCell ref="L2327:O2327"/>
    <mergeCell ref="C2328:E2328"/>
    <mergeCell ref="F2328:G2328"/>
    <mergeCell ref="C2351:F2351"/>
    <mergeCell ref="H2351:O2351"/>
    <mergeCell ref="C2352:F2352"/>
    <mergeCell ref="H2352:O2352"/>
    <mergeCell ref="C2353:D2354"/>
    <mergeCell ref="E2353:E2354"/>
    <mergeCell ref="F2353:F2354"/>
    <mergeCell ref="G2353:G2354"/>
    <mergeCell ref="H2353:J2353"/>
    <mergeCell ref="K2353:M2353"/>
    <mergeCell ref="A2378:O2378"/>
    <mergeCell ref="B2380:O2380"/>
    <mergeCell ref="A2381:A2416"/>
    <mergeCell ref="B2381:C2382"/>
    <mergeCell ref="D2381:O2381"/>
    <mergeCell ref="D2382:O2382"/>
    <mergeCell ref="C2383:G2385"/>
    <mergeCell ref="H2383:I2385"/>
    <mergeCell ref="J2383:K2385"/>
    <mergeCell ref="C2392:D2393"/>
    <mergeCell ref="E2392:E2393"/>
    <mergeCell ref="F2392:F2393"/>
    <mergeCell ref="G2392:G2393"/>
    <mergeCell ref="H2392:J2392"/>
    <mergeCell ref="K2392:M2392"/>
    <mergeCell ref="N2392:N2393"/>
    <mergeCell ref="O2392:O2394"/>
    <mergeCell ref="C2394:D2394"/>
    <mergeCell ref="L2405:O2405"/>
    <mergeCell ref="C2410:E2410"/>
    <mergeCell ref="F2410:G2410"/>
    <mergeCell ref="I2410:K2410"/>
    <mergeCell ref="L2410:O2410"/>
    <mergeCell ref="C2411:E2416"/>
    <mergeCell ref="F2411:G2411"/>
    <mergeCell ref="I2411:K2411"/>
    <mergeCell ref="L2411:O2411"/>
    <mergeCell ref="F2412:G2412"/>
    <mergeCell ref="I2412:O2414"/>
    <mergeCell ref="F2413:G2413"/>
    <mergeCell ref="F2414:G2414"/>
    <mergeCell ref="F2415:G2415"/>
    <mergeCell ref="I2415:O2416"/>
    <mergeCell ref="F2416:G2416"/>
    <mergeCell ref="A2417:O2417"/>
    <mergeCell ref="B2419:O2419"/>
    <mergeCell ref="H2426:O2426"/>
    <mergeCell ref="C2427:F2427"/>
    <mergeCell ref="H2427:O2427"/>
    <mergeCell ref="A2420:A2455"/>
    <mergeCell ref="B2420:C2421"/>
    <mergeCell ref="D2420:O2420"/>
    <mergeCell ref="D2421:O2421"/>
    <mergeCell ref="C2422:G2424"/>
    <mergeCell ref="H2422:I2424"/>
    <mergeCell ref="J2422:K2424"/>
    <mergeCell ref="L2422:M2422"/>
    <mergeCell ref="N2422:O2422"/>
    <mergeCell ref="L2423:O2423"/>
    <mergeCell ref="L2424:M2424"/>
    <mergeCell ref="N2424:O2424"/>
    <mergeCell ref="C2425:F2425"/>
    <mergeCell ref="H2425:O2425"/>
    <mergeCell ref="C2426:F2426"/>
    <mergeCell ref="C2428:F2428"/>
    <mergeCell ref="H2428:O2428"/>
    <mergeCell ref="C2429:F2429"/>
    <mergeCell ref="H2429:O2429"/>
    <mergeCell ref="C2430:F2430"/>
    <mergeCell ref="H2430:O2430"/>
    <mergeCell ref="C2431:D2432"/>
    <mergeCell ref="E2431:E2432"/>
    <mergeCell ref="F2431:F2432"/>
    <mergeCell ref="G2431:G2432"/>
    <mergeCell ref="H2431:J2431"/>
    <mergeCell ref="K2431:M2431"/>
    <mergeCell ref="N2431:N2432"/>
    <mergeCell ref="O2431:O2433"/>
    <mergeCell ref="C2433:D2433"/>
    <mergeCell ref="C2434:D2434"/>
    <mergeCell ref="C2435:D2435"/>
    <mergeCell ref="C2436:D2436"/>
    <mergeCell ref="C2437:D2437"/>
    <mergeCell ref="C2445:E2445"/>
    <mergeCell ref="F2445:G2445"/>
    <mergeCell ref="I2445:K2445"/>
    <mergeCell ref="L2445:O2445"/>
    <mergeCell ref="C2446:E2446"/>
    <mergeCell ref="F2446:G2446"/>
    <mergeCell ref="I2446:O2447"/>
    <mergeCell ref="C2447:E2447"/>
    <mergeCell ref="F2447:G2447"/>
    <mergeCell ref="C2448:E2448"/>
    <mergeCell ref="F2448:G2448"/>
    <mergeCell ref="I2448:K2448"/>
    <mergeCell ref="L2448:O2448"/>
    <mergeCell ref="C2449:E2449"/>
    <mergeCell ref="F2449:G2449"/>
    <mergeCell ref="C2438:D2438"/>
    <mergeCell ref="C2439:D2439"/>
    <mergeCell ref="C2440:E2441"/>
    <mergeCell ref="F2440:G2440"/>
    <mergeCell ref="H2440:I2440"/>
    <mergeCell ref="J2440:K2440"/>
    <mergeCell ref="M2440:N2440"/>
    <mergeCell ref="F2441:G2441"/>
    <mergeCell ref="H2441:I2441"/>
    <mergeCell ref="J2441:K2441"/>
    <mergeCell ref="M2441:N2441"/>
    <mergeCell ref="C2442:H2442"/>
    <mergeCell ref="I2442:K2442"/>
    <mergeCell ref="M2442:O2442"/>
    <mergeCell ref="C2443:E2444"/>
    <mergeCell ref="H2466:O2466"/>
    <mergeCell ref="C2467:F2467"/>
    <mergeCell ref="H2467:O2467"/>
    <mergeCell ref="C2468:F2468"/>
    <mergeCell ref="H2468:O2468"/>
    <mergeCell ref="C2489:E2494"/>
    <mergeCell ref="F2489:G2489"/>
    <mergeCell ref="I2489:K2489"/>
    <mergeCell ref="L2489:O2489"/>
    <mergeCell ref="F2490:G2490"/>
    <mergeCell ref="I2490:O2492"/>
    <mergeCell ref="F2491:G2491"/>
    <mergeCell ref="L2501:O2501"/>
    <mergeCell ref="G2509:G2510"/>
    <mergeCell ref="H2509:J2509"/>
    <mergeCell ref="K2509:M2509"/>
    <mergeCell ref="N2509:N2510"/>
    <mergeCell ref="O2509:O2511"/>
    <mergeCell ref="C2511:D2511"/>
    <mergeCell ref="C2475:D2475"/>
    <mergeCell ref="C2476:D2476"/>
    <mergeCell ref="C2477:D2477"/>
    <mergeCell ref="C2478:D2478"/>
    <mergeCell ref="C2479:E2480"/>
    <mergeCell ref="F2479:G2479"/>
    <mergeCell ref="H2479:I2479"/>
    <mergeCell ref="J2479:K2479"/>
    <mergeCell ref="M2479:N2479"/>
    <mergeCell ref="F2480:G2480"/>
    <mergeCell ref="H2480:I2480"/>
    <mergeCell ref="J2480:K2480"/>
    <mergeCell ref="M2480:N2480"/>
    <mergeCell ref="L2540:O2540"/>
    <mergeCell ref="C2560:E2561"/>
    <mergeCell ref="F2560:G2561"/>
    <mergeCell ref="I2560:K2560"/>
    <mergeCell ref="M2560:O2560"/>
    <mergeCell ref="I2561:K2561"/>
    <mergeCell ref="L2561:O2561"/>
    <mergeCell ref="N2548:N2549"/>
    <mergeCell ref="O2548:O2550"/>
    <mergeCell ref="C2550:D2550"/>
    <mergeCell ref="C2520:H2520"/>
    <mergeCell ref="I2520:K2520"/>
    <mergeCell ref="M2520:O2520"/>
    <mergeCell ref="C2521:E2522"/>
    <mergeCell ref="F2521:G2522"/>
    <mergeCell ref="I2521:K2521"/>
    <mergeCell ref="M2521:O2521"/>
    <mergeCell ref="I2522:K2522"/>
    <mergeCell ref="L2522:O2522"/>
    <mergeCell ref="C2523:E2523"/>
    <mergeCell ref="F2523:G2523"/>
    <mergeCell ref="I2523:K2523"/>
    <mergeCell ref="L2523:O2523"/>
    <mergeCell ref="C2524:E2524"/>
    <mergeCell ref="F2524:G2524"/>
    <mergeCell ref="I2524:O2525"/>
    <mergeCell ref="C2525:E2525"/>
    <mergeCell ref="F2525:G2525"/>
    <mergeCell ref="C2526:E2526"/>
    <mergeCell ref="F2526:G2526"/>
    <mergeCell ref="I2526:K2526"/>
    <mergeCell ref="L2526:O2526"/>
    <mergeCell ref="C2583:F2583"/>
    <mergeCell ref="H2583:O2583"/>
    <mergeCell ref="C2584:F2584"/>
    <mergeCell ref="H2584:O2584"/>
    <mergeCell ref="C2585:F2585"/>
    <mergeCell ref="C2595:D2595"/>
    <mergeCell ref="C2590:D2590"/>
    <mergeCell ref="C2591:D2591"/>
    <mergeCell ref="C2592:D2592"/>
    <mergeCell ref="C2593:D2593"/>
    <mergeCell ref="C2594:D2594"/>
    <mergeCell ref="F2610:G2610"/>
    <mergeCell ref="F2611:G2611"/>
    <mergeCell ref="C2604:E2604"/>
    <mergeCell ref="F2604:G2604"/>
    <mergeCell ref="I2604:K2604"/>
    <mergeCell ref="L2604:O2604"/>
    <mergeCell ref="C2605:E2605"/>
    <mergeCell ref="F2605:G2605"/>
    <mergeCell ref="I2605:K2605"/>
    <mergeCell ref="L2605:O2605"/>
    <mergeCell ref="C2606:E2611"/>
    <mergeCell ref="M2597:N2597"/>
    <mergeCell ref="C2598:H2598"/>
    <mergeCell ref="I2598:K2598"/>
    <mergeCell ref="M2598:O2598"/>
    <mergeCell ref="C2599:E2600"/>
    <mergeCell ref="F2599:G2600"/>
    <mergeCell ref="I2599:K2599"/>
    <mergeCell ref="M2599:O2599"/>
    <mergeCell ref="I2600:K2600"/>
    <mergeCell ref="L2600:O2600"/>
    <mergeCell ref="L2618:O2618"/>
    <mergeCell ref="C2625:F2625"/>
    <mergeCell ref="L2657:O2657"/>
    <mergeCell ref="F2647:G2647"/>
    <mergeCell ref="F2685:G2685"/>
    <mergeCell ref="F2686:G2686"/>
    <mergeCell ref="C2626:D2627"/>
    <mergeCell ref="E2626:E2627"/>
    <mergeCell ref="F2626:F2627"/>
    <mergeCell ref="G2626:G2627"/>
    <mergeCell ref="H2626:J2626"/>
    <mergeCell ref="K2626:M2626"/>
    <mergeCell ref="N2626:N2627"/>
    <mergeCell ref="O2626:O2628"/>
    <mergeCell ref="C2628:D2628"/>
    <mergeCell ref="C2629:D2629"/>
    <mergeCell ref="C2630:D2630"/>
    <mergeCell ref="C2631:D2631"/>
    <mergeCell ref="C2632:D2632"/>
    <mergeCell ref="C2633:D2633"/>
    <mergeCell ref="C2634:D2634"/>
    <mergeCell ref="C2635:E2636"/>
    <mergeCell ref="F2635:G2635"/>
    <mergeCell ref="H2635:I2635"/>
    <mergeCell ref="J2635:K2635"/>
    <mergeCell ref="M2635:N2635"/>
    <mergeCell ref="F2636:G2636"/>
    <mergeCell ref="H2636:I2636"/>
    <mergeCell ref="J2636:K2636"/>
    <mergeCell ref="M2636:N2636"/>
    <mergeCell ref="C2637:H2637"/>
    <mergeCell ref="I2637:K2637"/>
    <mergeCell ref="L2892:M2892"/>
    <mergeCell ref="N2892:O2892"/>
    <mergeCell ref="C2897:F2897"/>
    <mergeCell ref="H2897:O2897"/>
    <mergeCell ref="C2898:F2898"/>
    <mergeCell ref="H2898:O2898"/>
    <mergeCell ref="C2906:D2906"/>
    <mergeCell ref="C2907:D2907"/>
    <mergeCell ref="C2915:E2915"/>
    <mergeCell ref="F2915:G2915"/>
    <mergeCell ref="I2913:K2913"/>
    <mergeCell ref="I2912:K2912"/>
    <mergeCell ref="H2909:I2909"/>
    <mergeCell ref="J2909:K2909"/>
    <mergeCell ref="M2909:N2909"/>
    <mergeCell ref="C2910:H2910"/>
    <mergeCell ref="I2910:K2910"/>
    <mergeCell ref="M2910:O2910"/>
    <mergeCell ref="C2911:E2912"/>
    <mergeCell ref="F2911:G2912"/>
    <mergeCell ref="I2911:K2911"/>
    <mergeCell ref="M2911:O2911"/>
    <mergeCell ref="L2912:O2912"/>
    <mergeCell ref="C2913:E2913"/>
    <mergeCell ref="F2913:G2913"/>
    <mergeCell ref="L2913:O2913"/>
    <mergeCell ref="C2914:E2914"/>
    <mergeCell ref="F2914:G2914"/>
    <mergeCell ref="I2914:O2915"/>
    <mergeCell ref="C2895:F2895"/>
    <mergeCell ref="H2895:O2895"/>
    <mergeCell ref="C2905:D2905"/>
    <mergeCell ref="F2955:G2955"/>
    <mergeCell ref="I2955:K2955"/>
    <mergeCell ref="L2955:O2955"/>
    <mergeCell ref="C2956:E2956"/>
    <mergeCell ref="F2956:G2956"/>
    <mergeCell ref="I2956:K2956"/>
    <mergeCell ref="L2956:O2956"/>
    <mergeCell ref="C2938:D2939"/>
    <mergeCell ref="E2938:E2939"/>
    <mergeCell ref="F2938:F2939"/>
    <mergeCell ref="G2938:G2939"/>
    <mergeCell ref="H2938:J2938"/>
    <mergeCell ref="K2938:M2938"/>
    <mergeCell ref="N2938:N2939"/>
    <mergeCell ref="O2938:O2940"/>
    <mergeCell ref="C2942:D2942"/>
    <mergeCell ref="M2948:N2948"/>
    <mergeCell ref="C2949:H2949"/>
    <mergeCell ref="M2949:O2949"/>
    <mergeCell ref="C2950:E2951"/>
    <mergeCell ref="F2950:G2951"/>
    <mergeCell ref="M2950:O2950"/>
    <mergeCell ref="C2952:E2952"/>
    <mergeCell ref="F2952:G2952"/>
    <mergeCell ref="I2952:K2952"/>
    <mergeCell ref="L2952:O2952"/>
    <mergeCell ref="I2957:K2957"/>
    <mergeCell ref="L2957:O2957"/>
    <mergeCell ref="I2958:O2960"/>
    <mergeCell ref="I2961:O2962"/>
    <mergeCell ref="A2963:O2963"/>
    <mergeCell ref="D2966:O2966"/>
    <mergeCell ref="C2971:F2971"/>
    <mergeCell ref="H2971:O2971"/>
    <mergeCell ref="C2972:F2972"/>
    <mergeCell ref="H2972:O2972"/>
    <mergeCell ref="A2927:A2962"/>
    <mergeCell ref="B2927:C2928"/>
    <mergeCell ref="D2927:O2927"/>
    <mergeCell ref="D2928:O2928"/>
    <mergeCell ref="C2929:G2931"/>
    <mergeCell ref="H2929:I2931"/>
    <mergeCell ref="J2929:K2931"/>
    <mergeCell ref="L2929:M2929"/>
    <mergeCell ref="N2929:O2929"/>
    <mergeCell ref="L2930:O2930"/>
    <mergeCell ref="L2931:M2931"/>
    <mergeCell ref="N2931:O2931"/>
    <mergeCell ref="C2933:F2933"/>
    <mergeCell ref="H2933:O2933"/>
    <mergeCell ref="C2953:E2953"/>
    <mergeCell ref="F2953:G2953"/>
    <mergeCell ref="I2953:O2954"/>
    <mergeCell ref="C2954:E2954"/>
    <mergeCell ref="F2954:G2954"/>
    <mergeCell ref="I2951:K2951"/>
    <mergeCell ref="L2951:O2951"/>
    <mergeCell ref="I2949:K2949"/>
    <mergeCell ref="C2973:F2973"/>
    <mergeCell ref="H2973:O2973"/>
    <mergeCell ref="C2974:F2974"/>
    <mergeCell ref="H2974:O2974"/>
    <mergeCell ref="C2975:F2975"/>
    <mergeCell ref="H2975:O2975"/>
    <mergeCell ref="C2979:D2979"/>
    <mergeCell ref="C2980:D2980"/>
    <mergeCell ref="C2981:D2981"/>
    <mergeCell ref="C2982:D2982"/>
    <mergeCell ref="C2983:D2983"/>
    <mergeCell ref="C2984:D2984"/>
    <mergeCell ref="H2986:I2986"/>
    <mergeCell ref="J2986:K2986"/>
    <mergeCell ref="M2986:N2986"/>
    <mergeCell ref="L2994:O2994"/>
    <mergeCell ref="I2995:K2995"/>
    <mergeCell ref="L2995:O2995"/>
    <mergeCell ref="I2988:K2988"/>
    <mergeCell ref="F2986:G2986"/>
    <mergeCell ref="M2988:O2988"/>
    <mergeCell ref="I2989:K2989"/>
    <mergeCell ref="I2990:K2990"/>
    <mergeCell ref="L2990:O2990"/>
    <mergeCell ref="C2991:E2991"/>
    <mergeCell ref="F2991:G2991"/>
    <mergeCell ref="C2992:E2992"/>
    <mergeCell ref="F2992:G2992"/>
    <mergeCell ref="I2991:K2991"/>
    <mergeCell ref="L2991:O2991"/>
    <mergeCell ref="I2992:O2993"/>
    <mergeCell ref="C2995:E2995"/>
    <mergeCell ref="C3010:F3010"/>
    <mergeCell ref="H3010:O3010"/>
    <mergeCell ref="C3011:F3011"/>
    <mergeCell ref="H3011:O3011"/>
    <mergeCell ref="C3012:F3012"/>
    <mergeCell ref="H3012:O3012"/>
    <mergeCell ref="C3018:D3018"/>
    <mergeCell ref="C3019:D3019"/>
    <mergeCell ref="C3020:D3020"/>
    <mergeCell ref="C3021:D3021"/>
    <mergeCell ref="H3025:I3025"/>
    <mergeCell ref="J3025:K3025"/>
    <mergeCell ref="M3025:N3025"/>
    <mergeCell ref="F3026:G3026"/>
    <mergeCell ref="H3026:I3026"/>
    <mergeCell ref="J3026:K3026"/>
    <mergeCell ref="M3026:N3026"/>
    <mergeCell ref="C3025:E3026"/>
    <mergeCell ref="C3016:D3017"/>
    <mergeCell ref="E3016:E3017"/>
    <mergeCell ref="F3016:F3017"/>
    <mergeCell ref="G3016:G3017"/>
    <mergeCell ref="H3016:J3016"/>
    <mergeCell ref="K3016:M3016"/>
    <mergeCell ref="N3016:N3017"/>
    <mergeCell ref="O3016:O3018"/>
    <mergeCell ref="C3022:D3022"/>
    <mergeCell ref="C3023:D3023"/>
    <mergeCell ref="C3024:D3024"/>
    <mergeCell ref="F3025:G3025"/>
    <mergeCell ref="I3027:K3027"/>
    <mergeCell ref="C3030:E3030"/>
    <mergeCell ref="F3030:G3030"/>
    <mergeCell ref="I3030:K3030"/>
    <mergeCell ref="L3030:O3030"/>
    <mergeCell ref="C3031:E3031"/>
    <mergeCell ref="F3031:G3031"/>
    <mergeCell ref="C3027:H3027"/>
    <mergeCell ref="M3027:O3027"/>
    <mergeCell ref="C3028:E3029"/>
    <mergeCell ref="F3028:G3029"/>
    <mergeCell ref="I3028:K3028"/>
    <mergeCell ref="M3028:O3028"/>
    <mergeCell ref="I3029:K3029"/>
    <mergeCell ref="L3029:O3029"/>
    <mergeCell ref="I3031:O3032"/>
    <mergeCell ref="C3032:E3032"/>
    <mergeCell ref="F3032:G3032"/>
    <mergeCell ref="C3049:F3049"/>
    <mergeCell ref="H3049:O3049"/>
    <mergeCell ref="C3050:F3050"/>
    <mergeCell ref="H3050:O3050"/>
    <mergeCell ref="C3057:D3057"/>
    <mergeCell ref="C3058:D3058"/>
    <mergeCell ref="C3059:D3059"/>
    <mergeCell ref="F3065:G3065"/>
    <mergeCell ref="C3062:D3062"/>
    <mergeCell ref="C3063:D3063"/>
    <mergeCell ref="C3064:E3065"/>
    <mergeCell ref="I3068:K3068"/>
    <mergeCell ref="L3068:O3068"/>
    <mergeCell ref="C3069:E3069"/>
    <mergeCell ref="F3069:G3069"/>
    <mergeCell ref="I3069:K3069"/>
    <mergeCell ref="L3069:O3069"/>
    <mergeCell ref="F3064:G3064"/>
    <mergeCell ref="H3064:I3064"/>
    <mergeCell ref="J3064:K3064"/>
    <mergeCell ref="M3064:N3064"/>
    <mergeCell ref="H3065:I3065"/>
    <mergeCell ref="J3065:K3065"/>
    <mergeCell ref="M3065:N3065"/>
    <mergeCell ref="C3066:H3066"/>
    <mergeCell ref="I3066:K3066"/>
    <mergeCell ref="M3066:O3066"/>
    <mergeCell ref="C3067:E3068"/>
    <mergeCell ref="F3067:G3068"/>
    <mergeCell ref="I3067:K3067"/>
    <mergeCell ref="M3067:O3067"/>
    <mergeCell ref="C3072:E3072"/>
    <mergeCell ref="F3072:G3072"/>
    <mergeCell ref="I3072:K3072"/>
    <mergeCell ref="L3072:O3072"/>
    <mergeCell ref="C3073:E3073"/>
    <mergeCell ref="F3073:G3073"/>
    <mergeCell ref="I3073:K3073"/>
    <mergeCell ref="L3073:O3073"/>
    <mergeCell ref="C3074:E3079"/>
    <mergeCell ref="F3074:G3074"/>
    <mergeCell ref="I3074:K3074"/>
    <mergeCell ref="C3096:D3096"/>
    <mergeCell ref="C3093:F3093"/>
    <mergeCell ref="H3093:O3093"/>
    <mergeCell ref="C3094:D3095"/>
    <mergeCell ref="E3094:E3095"/>
    <mergeCell ref="F3094:F3095"/>
    <mergeCell ref="G3094:G3095"/>
    <mergeCell ref="H3094:J3094"/>
    <mergeCell ref="K3094:M3094"/>
    <mergeCell ref="N3094:N3095"/>
    <mergeCell ref="O3094:O3096"/>
    <mergeCell ref="H3090:O3090"/>
    <mergeCell ref="C3091:F3091"/>
    <mergeCell ref="H3091:O3091"/>
    <mergeCell ref="C3092:F3092"/>
    <mergeCell ref="H3092:O3092"/>
    <mergeCell ref="C3097:D3097"/>
    <mergeCell ref="C3098:D3098"/>
    <mergeCell ref="F3103:G3103"/>
    <mergeCell ref="F3104:G3104"/>
    <mergeCell ref="I3105:K3105"/>
    <mergeCell ref="I3106:K3106"/>
    <mergeCell ref="I3107:K3107"/>
    <mergeCell ref="L3107:O3107"/>
    <mergeCell ref="C3109:E3109"/>
    <mergeCell ref="F3109:G3109"/>
    <mergeCell ref="I3109:O3110"/>
    <mergeCell ref="C3110:E3110"/>
    <mergeCell ref="F3110:G3110"/>
    <mergeCell ref="C3111:E3111"/>
    <mergeCell ref="F3111:G3111"/>
    <mergeCell ref="I3111:K3111"/>
    <mergeCell ref="L3111:O3111"/>
    <mergeCell ref="C3099:D3099"/>
    <mergeCell ref="C3100:D3100"/>
    <mergeCell ref="C3101:D3101"/>
    <mergeCell ref="C3102:D3102"/>
    <mergeCell ref="C3103:E3104"/>
    <mergeCell ref="H3103:I3103"/>
    <mergeCell ref="J3103:K3103"/>
    <mergeCell ref="M3103:N3103"/>
    <mergeCell ref="H3104:I3104"/>
    <mergeCell ref="J3104:K3104"/>
    <mergeCell ref="M3104:N3104"/>
    <mergeCell ref="C3105:H3105"/>
    <mergeCell ref="M3105:O3105"/>
    <mergeCell ref="C3106:E3107"/>
    <mergeCell ref="F3106:G3107"/>
    <mergeCell ref="F3142:G3142"/>
    <mergeCell ref="F3143:G3143"/>
    <mergeCell ref="I3144:K3144"/>
    <mergeCell ref="I3145:K3145"/>
    <mergeCell ref="C3148:E3148"/>
    <mergeCell ref="F3148:G3148"/>
    <mergeCell ref="I3148:O3149"/>
    <mergeCell ref="C3149:E3149"/>
    <mergeCell ref="F3149:G3149"/>
    <mergeCell ref="N3172:N3173"/>
    <mergeCell ref="O3172:O3174"/>
    <mergeCell ref="C3174:D3174"/>
    <mergeCell ref="B3121:O3121"/>
    <mergeCell ref="C3136:D3136"/>
    <mergeCell ref="C3137:D3137"/>
    <mergeCell ref="C3138:D3138"/>
    <mergeCell ref="C3139:D3139"/>
    <mergeCell ref="C3140:D3140"/>
    <mergeCell ref="C3141:D3141"/>
    <mergeCell ref="C3142:E3143"/>
    <mergeCell ref="H3142:I3142"/>
    <mergeCell ref="J3142:K3142"/>
    <mergeCell ref="M3142:N3142"/>
    <mergeCell ref="H3143:I3143"/>
    <mergeCell ref="J3143:K3143"/>
    <mergeCell ref="M3143:N3143"/>
    <mergeCell ref="C3144:H3144"/>
    <mergeCell ref="M3144:O3144"/>
    <mergeCell ref="C3145:E3146"/>
    <mergeCell ref="F3145:G3146"/>
    <mergeCell ref="M3145:O3145"/>
    <mergeCell ref="E3133:E3134"/>
    <mergeCell ref="J3182:K3182"/>
    <mergeCell ref="M3182:N3182"/>
    <mergeCell ref="C3183:H3183"/>
    <mergeCell ref="I3183:K3183"/>
    <mergeCell ref="M3183:O3183"/>
    <mergeCell ref="L3230:O3230"/>
    <mergeCell ref="C3246:F3246"/>
    <mergeCell ref="H3246:O3246"/>
    <mergeCell ref="C3247:F3247"/>
    <mergeCell ref="H3247:O3247"/>
    <mergeCell ref="C3248:F3248"/>
    <mergeCell ref="H3248:O3248"/>
    <mergeCell ref="C3249:F3249"/>
    <mergeCell ref="H3249:O3249"/>
    <mergeCell ref="C3250:D3251"/>
    <mergeCell ref="E3250:E3251"/>
    <mergeCell ref="C3261:H3261"/>
    <mergeCell ref="I3261:K3261"/>
    <mergeCell ref="M3261:O3261"/>
    <mergeCell ref="A3236:O3236"/>
    <mergeCell ref="B3238:O3238"/>
    <mergeCell ref="A3239:A3274"/>
    <mergeCell ref="B3239:C3240"/>
    <mergeCell ref="D3239:O3239"/>
    <mergeCell ref="D3240:O3240"/>
    <mergeCell ref="C3241:G3243"/>
    <mergeCell ref="H3241:I3243"/>
    <mergeCell ref="J3241:K3243"/>
    <mergeCell ref="L3241:M3241"/>
    <mergeCell ref="N3241:O3241"/>
    <mergeCell ref="L3242:O3242"/>
    <mergeCell ref="C3264:E3264"/>
    <mergeCell ref="L3268:O3268"/>
    <mergeCell ref="N3289:N3290"/>
    <mergeCell ref="O3289:O3291"/>
    <mergeCell ref="C3291:D3291"/>
    <mergeCell ref="C3292:D3292"/>
    <mergeCell ref="C3293:D3293"/>
    <mergeCell ref="C3294:D3294"/>
    <mergeCell ref="C3295:D3295"/>
    <mergeCell ref="C3296:D3296"/>
    <mergeCell ref="C3297:D3297"/>
    <mergeCell ref="C3298:E3299"/>
    <mergeCell ref="F3298:G3298"/>
    <mergeCell ref="H3298:I3298"/>
    <mergeCell ref="J3298:K3298"/>
    <mergeCell ref="M3298:N3298"/>
    <mergeCell ref="F3299:G3299"/>
    <mergeCell ref="C3268:E3268"/>
    <mergeCell ref="F3268:G3268"/>
    <mergeCell ref="I3268:K3268"/>
    <mergeCell ref="C3269:E3274"/>
    <mergeCell ref="F3269:G3269"/>
    <mergeCell ref="I3269:K3269"/>
    <mergeCell ref="L3269:O3269"/>
    <mergeCell ref="F3270:G3270"/>
    <mergeCell ref="I3270:O3272"/>
    <mergeCell ref="F3271:G3271"/>
    <mergeCell ref="F3272:G3272"/>
    <mergeCell ref="F3273:G3273"/>
    <mergeCell ref="I3273:O3274"/>
    <mergeCell ref="F3274:G3274"/>
    <mergeCell ref="A3275:O3275"/>
    <mergeCell ref="B3277:O3277"/>
    <mergeCell ref="A3314:O3314"/>
    <mergeCell ref="B3316:O3316"/>
    <mergeCell ref="A3317:A3352"/>
    <mergeCell ref="B3317:C3318"/>
    <mergeCell ref="D3317:O3317"/>
    <mergeCell ref="D3318:O3318"/>
    <mergeCell ref="C3319:G3321"/>
    <mergeCell ref="H3319:I3321"/>
    <mergeCell ref="J3319:K3321"/>
    <mergeCell ref="L3319:M3319"/>
    <mergeCell ref="N3319:O3319"/>
    <mergeCell ref="L3320:O3320"/>
    <mergeCell ref="C3331:D3331"/>
    <mergeCell ref="C3332:D3332"/>
    <mergeCell ref="C3333:D3333"/>
    <mergeCell ref="C3334:D3334"/>
    <mergeCell ref="C3335:D3335"/>
    <mergeCell ref="L3321:M3321"/>
    <mergeCell ref="N3321:O3321"/>
    <mergeCell ref="C3322:F3322"/>
    <mergeCell ref="H3322:O3322"/>
    <mergeCell ref="C3323:F3323"/>
    <mergeCell ref="H3323:O3323"/>
    <mergeCell ref="C3324:F3324"/>
    <mergeCell ref="H3324:O3324"/>
    <mergeCell ref="C3325:F3325"/>
    <mergeCell ref="H3325:O3325"/>
    <mergeCell ref="C3326:F3326"/>
    <mergeCell ref="H3326:O3326"/>
    <mergeCell ref="C3327:F3327"/>
    <mergeCell ref="H3327:O3327"/>
    <mergeCell ref="C3328:D3329"/>
    <mergeCell ref="H3364:O3364"/>
    <mergeCell ref="C3365:F3365"/>
    <mergeCell ref="H3365:O3365"/>
    <mergeCell ref="C3366:F3366"/>
    <mergeCell ref="H3366:O3366"/>
    <mergeCell ref="C3367:D3368"/>
    <mergeCell ref="E3367:E3368"/>
    <mergeCell ref="F3367:F3368"/>
    <mergeCell ref="G3367:G3368"/>
    <mergeCell ref="H3367:J3367"/>
    <mergeCell ref="K3367:M3367"/>
    <mergeCell ref="N3367:N3368"/>
    <mergeCell ref="O3367:O3369"/>
    <mergeCell ref="C3369:D3369"/>
    <mergeCell ref="L3380:O3380"/>
    <mergeCell ref="C3385:E3385"/>
    <mergeCell ref="F3385:G3385"/>
    <mergeCell ref="I3385:K3385"/>
    <mergeCell ref="L3385:O3385"/>
    <mergeCell ref="F3377:G3377"/>
    <mergeCell ref="H3377:I3377"/>
    <mergeCell ref="J3377:K3377"/>
    <mergeCell ref="M3377:N3377"/>
    <mergeCell ref="C3378:H3378"/>
    <mergeCell ref="I3378:K3378"/>
    <mergeCell ref="M3378:O3378"/>
    <mergeCell ref="C3379:E3380"/>
    <mergeCell ref="F3379:G3380"/>
    <mergeCell ref="I3379:K3379"/>
    <mergeCell ref="M3379:O3379"/>
    <mergeCell ref="I3380:K3380"/>
    <mergeCell ref="C3381:E3381"/>
    <mergeCell ref="I3390:O3391"/>
    <mergeCell ref="F3391:G3391"/>
    <mergeCell ref="A3392:O3392"/>
    <mergeCell ref="B3394:O3394"/>
    <mergeCell ref="A3395:A3430"/>
    <mergeCell ref="B3395:C3396"/>
    <mergeCell ref="D3395:O3395"/>
    <mergeCell ref="D3396:O3396"/>
    <mergeCell ref="C3397:G3399"/>
    <mergeCell ref="H3397:I3399"/>
    <mergeCell ref="J3397:K3399"/>
    <mergeCell ref="L3397:M3397"/>
    <mergeCell ref="N3397:O3397"/>
    <mergeCell ref="L3398:O3398"/>
    <mergeCell ref="L3399:M3399"/>
    <mergeCell ref="N3399:O3399"/>
    <mergeCell ref="C3400:F3400"/>
    <mergeCell ref="H3400:O3400"/>
    <mergeCell ref="C3401:F3401"/>
    <mergeCell ref="H3401:O3401"/>
    <mergeCell ref="C3402:F3402"/>
    <mergeCell ref="H3402:O3402"/>
    <mergeCell ref="C3403:F3403"/>
    <mergeCell ref="H3403:O3403"/>
    <mergeCell ref="C3404:F3404"/>
    <mergeCell ref="H3404:O3404"/>
    <mergeCell ref="C3405:F3405"/>
    <mergeCell ref="H3405:O3405"/>
    <mergeCell ref="C3406:D3407"/>
    <mergeCell ref="E3406:E3407"/>
    <mergeCell ref="F3406:F3407"/>
    <mergeCell ref="G3406:G3407"/>
    <mergeCell ref="H3406:J3406"/>
    <mergeCell ref="K3406:M3406"/>
    <mergeCell ref="N3406:N3407"/>
    <mergeCell ref="O3406:O3408"/>
    <mergeCell ref="C3408:D3408"/>
    <mergeCell ref="C3409:D3409"/>
    <mergeCell ref="C3410:D3410"/>
    <mergeCell ref="C3411:D3411"/>
    <mergeCell ref="C3412:D3412"/>
    <mergeCell ref="H3442:O3442"/>
    <mergeCell ref="C3443:F3443"/>
    <mergeCell ref="H3443:O3443"/>
    <mergeCell ref="C3444:F3444"/>
    <mergeCell ref="H3444:O3444"/>
    <mergeCell ref="C3462:E3462"/>
    <mergeCell ref="F3462:G3462"/>
    <mergeCell ref="I3462:K3462"/>
    <mergeCell ref="L3462:O3462"/>
    <mergeCell ref="I3420:K3420"/>
    <mergeCell ref="L3420:O3420"/>
    <mergeCell ref="C3421:E3421"/>
    <mergeCell ref="F3421:G3421"/>
    <mergeCell ref="I3421:O3422"/>
    <mergeCell ref="C3422:E3422"/>
    <mergeCell ref="F3422:G3422"/>
    <mergeCell ref="C3423:E3423"/>
    <mergeCell ref="F3423:G3423"/>
    <mergeCell ref="I3423:K3423"/>
    <mergeCell ref="L3423:O3423"/>
    <mergeCell ref="C3424:E3424"/>
    <mergeCell ref="F3424:G3424"/>
    <mergeCell ref="I3424:K3424"/>
    <mergeCell ref="C3417:H3417"/>
    <mergeCell ref="I3417:K3417"/>
    <mergeCell ref="M3417:O3417"/>
    <mergeCell ref="C3418:E3419"/>
    <mergeCell ref="F3418:G3419"/>
    <mergeCell ref="I3418:K3418"/>
    <mergeCell ref="M3418:O3418"/>
    <mergeCell ref="I3419:K3419"/>
    <mergeCell ref="L3419:O3419"/>
    <mergeCell ref="C3420:E3420"/>
    <mergeCell ref="F3420:G3420"/>
    <mergeCell ref="L3424:O3424"/>
    <mergeCell ref="C3425:E3430"/>
    <mergeCell ref="F3425:G3425"/>
    <mergeCell ref="I3425:K3425"/>
    <mergeCell ref="L3425:O3425"/>
    <mergeCell ref="F3426:G3426"/>
    <mergeCell ref="I3426:O3428"/>
    <mergeCell ref="F3427:G3427"/>
    <mergeCell ref="F3428:G3428"/>
    <mergeCell ref="F3429:G3429"/>
    <mergeCell ref="I3429:O3430"/>
    <mergeCell ref="F3430:G3430"/>
    <mergeCell ref="L3476:O3476"/>
    <mergeCell ref="G3484:G3485"/>
    <mergeCell ref="H3484:J3484"/>
    <mergeCell ref="K3484:M3484"/>
    <mergeCell ref="N3484:N3485"/>
    <mergeCell ref="O3484:O3486"/>
    <mergeCell ref="C3486:D3486"/>
    <mergeCell ref="C3487:D3487"/>
    <mergeCell ref="C3488:D3488"/>
    <mergeCell ref="C3489:D3489"/>
    <mergeCell ref="C3503:E3508"/>
    <mergeCell ref="F3503:G3503"/>
    <mergeCell ref="I3503:K3503"/>
    <mergeCell ref="L3503:O3503"/>
    <mergeCell ref="F3504:G3504"/>
    <mergeCell ref="I3504:O3506"/>
    <mergeCell ref="F3505:G3505"/>
    <mergeCell ref="F3506:G3506"/>
    <mergeCell ref="F3507:G3507"/>
    <mergeCell ref="I3507:O3508"/>
    <mergeCell ref="C3481:F3481"/>
    <mergeCell ref="H3481:O3481"/>
    <mergeCell ref="C3482:F3482"/>
    <mergeCell ref="H3482:O3482"/>
    <mergeCell ref="C3483:F3483"/>
    <mergeCell ref="H3483:O3483"/>
    <mergeCell ref="C3484:D3485"/>
    <mergeCell ref="E3484:E3485"/>
    <mergeCell ref="F3484:F3485"/>
    <mergeCell ref="C3490:D3490"/>
    <mergeCell ref="C3491:D3491"/>
    <mergeCell ref="C3492:D3492"/>
    <mergeCell ref="L3515:O3515"/>
    <mergeCell ref="N3523:N3524"/>
    <mergeCell ref="O3523:O3525"/>
    <mergeCell ref="C3525:D3525"/>
    <mergeCell ref="C3526:D3526"/>
    <mergeCell ref="C3527:D3527"/>
    <mergeCell ref="C3528:D3528"/>
    <mergeCell ref="C3529:D3529"/>
    <mergeCell ref="C3530:D3530"/>
    <mergeCell ref="C3531:D3531"/>
    <mergeCell ref="C3532:E3533"/>
    <mergeCell ref="F3532:G3532"/>
    <mergeCell ref="H3532:I3532"/>
    <mergeCell ref="J3532:K3532"/>
    <mergeCell ref="M3532:N3532"/>
    <mergeCell ref="F3533:G3533"/>
    <mergeCell ref="H3533:I3533"/>
    <mergeCell ref="J3533:K3533"/>
    <mergeCell ref="M3533:N3533"/>
    <mergeCell ref="F3523:F3524"/>
    <mergeCell ref="G3523:G3524"/>
    <mergeCell ref="H3523:J3523"/>
    <mergeCell ref="K3523:M3523"/>
    <mergeCell ref="C3541:E3541"/>
    <mergeCell ref="F3541:G3541"/>
    <mergeCell ref="I3541:K3541"/>
    <mergeCell ref="L3541:O3541"/>
    <mergeCell ref="C3542:E3547"/>
    <mergeCell ref="F3542:G3542"/>
    <mergeCell ref="I3542:K3542"/>
    <mergeCell ref="L3542:O3542"/>
    <mergeCell ref="F3543:G3543"/>
    <mergeCell ref="I3543:O3545"/>
    <mergeCell ref="F3544:G3544"/>
    <mergeCell ref="F3545:G3545"/>
    <mergeCell ref="F3546:G3546"/>
    <mergeCell ref="I3546:O3547"/>
    <mergeCell ref="F3547:G3547"/>
    <mergeCell ref="A3548:O3548"/>
    <mergeCell ref="B3550:O3550"/>
    <mergeCell ref="A3551:A3586"/>
    <mergeCell ref="B3551:C3552"/>
    <mergeCell ref="D3551:O3551"/>
    <mergeCell ref="D3552:O3552"/>
    <mergeCell ref="C3553:G3555"/>
    <mergeCell ref="H3553:I3555"/>
    <mergeCell ref="J3553:K3555"/>
    <mergeCell ref="L3553:M3553"/>
    <mergeCell ref="N3553:O3553"/>
    <mergeCell ref="F3585:G3585"/>
    <mergeCell ref="F3586:G3586"/>
    <mergeCell ref="C3580:E3580"/>
    <mergeCell ref="F3580:G3580"/>
    <mergeCell ref="I3580:K3580"/>
    <mergeCell ref="L3580:O3580"/>
    <mergeCell ref="C3581:E3586"/>
    <mergeCell ref="F3581:G3581"/>
    <mergeCell ref="I3581:K3581"/>
    <mergeCell ref="L3581:O3581"/>
    <mergeCell ref="F3582:G3582"/>
    <mergeCell ref="I3582:O3584"/>
    <mergeCell ref="F3583:G3583"/>
    <mergeCell ref="F3584:G3584"/>
    <mergeCell ref="I3585:O3586"/>
    <mergeCell ref="L3554:O3554"/>
    <mergeCell ref="L3555:M3555"/>
    <mergeCell ref="N3555:O3555"/>
    <mergeCell ref="C3556:F3556"/>
    <mergeCell ref="H3556:O3556"/>
    <mergeCell ref="C3557:F3557"/>
    <mergeCell ref="H3557:O3557"/>
    <mergeCell ref="C3558:F3558"/>
    <mergeCell ref="A3587:O3587"/>
    <mergeCell ref="B3589:O3589"/>
    <mergeCell ref="A3590:A3625"/>
    <mergeCell ref="B3590:C3591"/>
    <mergeCell ref="D3590:O3590"/>
    <mergeCell ref="D3591:O3591"/>
    <mergeCell ref="C3592:G3594"/>
    <mergeCell ref="H3592:I3594"/>
    <mergeCell ref="J3592:K3594"/>
    <mergeCell ref="L3592:M3592"/>
    <mergeCell ref="N3592:O3592"/>
    <mergeCell ref="L3594:M3594"/>
    <mergeCell ref="N3594:O3594"/>
    <mergeCell ref="C3595:F3595"/>
    <mergeCell ref="L3593:O3593"/>
    <mergeCell ref="H3595:O3595"/>
    <mergeCell ref="C3596:F3596"/>
    <mergeCell ref="H3596:O3596"/>
    <mergeCell ref="C3597:F3597"/>
    <mergeCell ref="H3597:O3597"/>
    <mergeCell ref="C3598:F3598"/>
    <mergeCell ref="H3598:O3598"/>
    <mergeCell ref="F3622:G3622"/>
    <mergeCell ref="F3623:G3623"/>
    <mergeCell ref="C3615:E3615"/>
    <mergeCell ref="F3615:G3615"/>
    <mergeCell ref="I3615:K3615"/>
    <mergeCell ref="L3615:O3615"/>
    <mergeCell ref="C3616:E3616"/>
    <mergeCell ref="F3616:G3616"/>
    <mergeCell ref="I3616:O3617"/>
    <mergeCell ref="C3617:E3617"/>
    <mergeCell ref="F3617:G3617"/>
    <mergeCell ref="C3618:E3618"/>
    <mergeCell ref="B3628:O3628"/>
    <mergeCell ref="L3632:O3632"/>
    <mergeCell ref="F3660:G3660"/>
    <mergeCell ref="F3661:G3661"/>
    <mergeCell ref="C3652:E3653"/>
    <mergeCell ref="F3652:G3653"/>
    <mergeCell ref="I3652:K3652"/>
    <mergeCell ref="M3652:O3652"/>
    <mergeCell ref="I3653:K3653"/>
    <mergeCell ref="L3653:O3653"/>
    <mergeCell ref="C3654:E3654"/>
    <mergeCell ref="F3654:G3654"/>
    <mergeCell ref="I3654:K3654"/>
    <mergeCell ref="L3654:O3654"/>
    <mergeCell ref="A3665:O3665"/>
    <mergeCell ref="F3618:G3618"/>
    <mergeCell ref="I3618:K3618"/>
    <mergeCell ref="L3618:O3618"/>
    <mergeCell ref="C3619:E3619"/>
    <mergeCell ref="F3619:G3619"/>
    <mergeCell ref="I3619:K3619"/>
    <mergeCell ref="L3619:O3619"/>
    <mergeCell ref="C3620:E3625"/>
    <mergeCell ref="F3620:G3620"/>
    <mergeCell ref="I3620:K3620"/>
    <mergeCell ref="L3620:O3620"/>
    <mergeCell ref="F3621:G3621"/>
    <mergeCell ref="I3621:O3623"/>
    <mergeCell ref="F3624:G3624"/>
    <mergeCell ref="I3624:O3625"/>
    <mergeCell ref="B3667:O3667"/>
    <mergeCell ref="F3697:G3697"/>
    <mergeCell ref="F3698:G3698"/>
    <mergeCell ref="C3691:E3692"/>
    <mergeCell ref="F3691:G3692"/>
    <mergeCell ref="I3691:K3691"/>
    <mergeCell ref="M3691:O3691"/>
    <mergeCell ref="I3692:K3692"/>
    <mergeCell ref="L3692:O3692"/>
    <mergeCell ref="C3693:E3693"/>
    <mergeCell ref="F3693:G3693"/>
    <mergeCell ref="I3693:K3693"/>
    <mergeCell ref="L3693:O3693"/>
    <mergeCell ref="F3702:G3702"/>
    <mergeCell ref="F3703:G3703"/>
    <mergeCell ref="A3704:O3704"/>
    <mergeCell ref="B3706:O3706"/>
    <mergeCell ref="A3668:A3703"/>
    <mergeCell ref="B3668:C3669"/>
    <mergeCell ref="D3668:O3668"/>
    <mergeCell ref="D3669:O3669"/>
    <mergeCell ref="C3670:G3672"/>
    <mergeCell ref="H3670:I3672"/>
    <mergeCell ref="J3670:K3672"/>
    <mergeCell ref="L3670:M3670"/>
    <mergeCell ref="N3670:O3670"/>
    <mergeCell ref="L3671:O3671"/>
    <mergeCell ref="L3672:M3672"/>
    <mergeCell ref="N3672:O3672"/>
    <mergeCell ref="C3673:F3673"/>
    <mergeCell ref="H3673:O3673"/>
    <mergeCell ref="C3674:F3674"/>
    <mergeCell ref="C3730:E3731"/>
    <mergeCell ref="F3730:G3731"/>
    <mergeCell ref="I3730:K3730"/>
    <mergeCell ref="M3730:O3730"/>
    <mergeCell ref="I3731:K3731"/>
    <mergeCell ref="L3731:O3731"/>
    <mergeCell ref="C3732:E3732"/>
    <mergeCell ref="F3732:G3732"/>
    <mergeCell ref="I3732:K3732"/>
    <mergeCell ref="I3737:K3737"/>
    <mergeCell ref="F3740:G3740"/>
    <mergeCell ref="F3741:G3741"/>
    <mergeCell ref="I3741:O3742"/>
    <mergeCell ref="F3742:G3742"/>
    <mergeCell ref="A3743:O3743"/>
    <mergeCell ref="B3745:O3745"/>
    <mergeCell ref="A3746:A3781"/>
    <mergeCell ref="B3746:C3747"/>
    <mergeCell ref="D3746:O3746"/>
    <mergeCell ref="D3747:O3747"/>
    <mergeCell ref="C3748:G3750"/>
    <mergeCell ref="H3748:I3750"/>
    <mergeCell ref="J3748:K3750"/>
    <mergeCell ref="A3707:A3742"/>
    <mergeCell ref="B3707:C3708"/>
    <mergeCell ref="D3707:O3707"/>
    <mergeCell ref="D3708:O3708"/>
    <mergeCell ref="C3709:G3711"/>
    <mergeCell ref="H3709:I3711"/>
    <mergeCell ref="J3709:K3711"/>
    <mergeCell ref="L3709:M3709"/>
    <mergeCell ref="N3709:O3709"/>
  </mergeCells>
  <conditionalFormatting sqref="I28 H23:H30 O16:O23 O1:O14 H17:H21 N15:N21 L15:L23 D1:K3 C1:C4 D27:F31 D7:D12 H15:M15 L1:M12 G27:G30 H23:K23 H7:K12 E7:G13 N1:N13 H16:I16 I15:K21 M15:M25 D16:D24 E15:E24 C15:C25 G15:G24 F15:F25 C7:C13 C27:C32 C30:H30 A1:B37 G31:H31">
    <cfRule type="cellIs" dxfId="799" priority="1809" operator="equal">
      <formula>0</formula>
    </cfRule>
  </conditionalFormatting>
  <conditionalFormatting sqref="M24 F21:O21 F19:I20 F24:G24 I28 F30:F31 M19:M21 M16:O20 F15:F18 N5:N6 D2:D3 B2 C15:C22 N13 C7:C13 F13:G13 O13:O14 J15:L20 M15:N15 J19:J21 C24:C25 I15:I16 G15:H15 D31 C30:D30 H24:H31 C27:C32">
    <cfRule type="containsText" dxfId="798" priority="1807" stopIfTrue="1" operator="containsText" text="f'k{kk foHkkx jktLFkku">
      <formula>NOT(ISERROR(SEARCH("f'k{kk foHkkx jktLFkku",B2)))</formula>
    </cfRule>
    <cfRule type="containsText" dxfId="797" priority="1808" stopIfTrue="1" operator="containsText" text="iw.kkZad">
      <formula>NOT(ISERROR(SEARCH("iw.kkZad",B2)))</formula>
    </cfRule>
  </conditionalFormatting>
  <conditionalFormatting sqref="D30:D31">
    <cfRule type="cellIs" dxfId="796" priority="1805" stopIfTrue="1" operator="equal">
      <formula>1800</formula>
    </cfRule>
    <cfRule type="cellIs" dxfId="795" priority="1806" stopIfTrue="1" operator="equal">
      <formula>200</formula>
    </cfRule>
  </conditionalFormatting>
  <conditionalFormatting sqref="M24 F21:O21 F19:I20 F24:G24 I28 F30:F31 M19:M21 M16:O20 F15:F18 N5:N6 D2:D3 B2 C15:C22 N13 C7:C13 F13:G13 O13:O14 J15:L20 M15:N15 J19:J21 C24:C25 I15:I16 G15:H15 D31 C30:D30 H24:H31 C27:C32">
    <cfRule type="containsText" dxfId="794" priority="1804" stopIfTrue="1" operator="containsText" text="dsoy jktdh; fo|ky;ksa esa iz;ksx gsrq fu%'kqYd">
      <formula>NOT(ISERROR(SEARCH("dsoy jktdh; fo|ky;ksa esa iz;ksx gsrq fu%'kqYd",B2)))</formula>
    </cfRule>
  </conditionalFormatting>
  <conditionalFormatting sqref="F27:G31">
    <cfRule type="cellIs" dxfId="793" priority="1509" operator="equal">
      <formula>"0/200"</formula>
    </cfRule>
    <cfRule type="cellIs" dxfId="792" priority="1510" operator="equal">
      <formula>"0/100"</formula>
    </cfRule>
  </conditionalFormatting>
  <conditionalFormatting sqref="I67 H62:H69 O55:O62 O40:O53 N54:N60 L54:L62 D40:K42 C40:C43 D66:F70 D46:D51 L40:M51 G66:G69 I62:K62 H46:K51 E46:G52 N40:N52 H54:K60 M54:M64 D55:D63 E54:E63 C54:C64 G54:G63 F54:F64 C46:C52 C66:C71 A40:B76 G70:H70">
    <cfRule type="cellIs" dxfId="791" priority="792" operator="equal">
      <formula>0</formula>
    </cfRule>
  </conditionalFormatting>
  <conditionalFormatting sqref="M63 F60:O60 F58:I59 F63:G63 I67 F69:F70 M55:O59 F54:F57 N44:N45 D41:D42 B41 C54:C61 N52 C46:C52 F52:G52 O52:O53 J54:L59 M54:N54 C63:C64 I54:I55 G54:H54 D70 C69:D69 H63:H70 C66:C68 C70:C71">
    <cfRule type="containsText" dxfId="790" priority="790" stopIfTrue="1" operator="containsText" text="f'k{kk foHkkx jktLFkku">
      <formula>NOT(ISERROR(SEARCH("f'k{kk foHkkx jktLFkku",B41)))</formula>
    </cfRule>
    <cfRule type="containsText" dxfId="789" priority="791" stopIfTrue="1" operator="containsText" text="iw.kkZad">
      <formula>NOT(ISERROR(SEARCH("iw.kkZad",B41)))</formula>
    </cfRule>
  </conditionalFormatting>
  <conditionalFormatting sqref="D69:D70">
    <cfRule type="cellIs" dxfId="788" priority="788" stopIfTrue="1" operator="equal">
      <formula>1800</formula>
    </cfRule>
    <cfRule type="cellIs" dxfId="787" priority="789" stopIfTrue="1" operator="equal">
      <formula>200</formula>
    </cfRule>
  </conditionalFormatting>
  <conditionalFormatting sqref="M63 F60:O60 F58:I59 F63:G63 I67 F69:F70 M55:O59 F54:F57 N44:N45 D41:D42 B41 C54:C61 N52 C46:C52 F52:G52 O52:O53 J54:L59 M54:N54 C63:C64 I54:I55 G54:H54 D70 C69:D69 H63:H70 C66:C68 C70:C71">
    <cfRule type="containsText" dxfId="786" priority="787" stopIfTrue="1" operator="containsText" text="dsoy jktdh; fo|ky;ksa esa iz;ksx gsrq fu%'kqYd">
      <formula>NOT(ISERROR(SEARCH("dsoy jktdh; fo|ky;ksa esa iz;ksx gsrq fu%'kqYd",B41)))</formula>
    </cfRule>
  </conditionalFormatting>
  <conditionalFormatting sqref="F66:G70">
    <cfRule type="cellIs" dxfId="785" priority="785" operator="equal">
      <formula>"0/200"</formula>
    </cfRule>
    <cfRule type="cellIs" dxfId="784" priority="786" operator="equal">
      <formula>"0/100"</formula>
    </cfRule>
  </conditionalFormatting>
  <conditionalFormatting sqref="I106 H101:H108 O94:O101 O79:O92 N93:N99 L93:L101 D79:K81 C79:C82 D105:F109 D85:D90 L79:M90 G105:G108 I101:K101 H85:K90 E85:G91 N79:N91 H93:K99 M93:M103 D94:D102 E93:E102 C93:C103 G93:G102 F93:F103 C85:C91 C105:C110 A79:B115 G109:H109">
    <cfRule type="cellIs" dxfId="783" priority="784" operator="equal">
      <formula>0</formula>
    </cfRule>
  </conditionalFormatting>
  <conditionalFormatting sqref="M102 F99:O99 F97:I98 F102:G102 I106 F108:F109 M94:O98 F93:F96 N83:N84 D80:D81 B80 C93:C100 N91 C85:C91 F91:G91 O91:O92 J93:L98 M93:N93 C102:C103 I93:I94 G93:H93 D109 C108:D108 H102:H109 C105:C107 C109:C110">
    <cfRule type="containsText" dxfId="782" priority="782" stopIfTrue="1" operator="containsText" text="f'k{kk foHkkx jktLFkku">
      <formula>NOT(ISERROR(SEARCH("f'k{kk foHkkx jktLFkku",B80)))</formula>
    </cfRule>
    <cfRule type="containsText" dxfId="781" priority="783" stopIfTrue="1" operator="containsText" text="iw.kkZad">
      <formula>NOT(ISERROR(SEARCH("iw.kkZad",B80)))</formula>
    </cfRule>
  </conditionalFormatting>
  <conditionalFormatting sqref="D108:D109">
    <cfRule type="cellIs" dxfId="780" priority="780" stopIfTrue="1" operator="equal">
      <formula>1800</formula>
    </cfRule>
    <cfRule type="cellIs" dxfId="779" priority="781" stopIfTrue="1" operator="equal">
      <formula>200</formula>
    </cfRule>
  </conditionalFormatting>
  <conditionalFormatting sqref="M102 F99:O99 F97:I98 F102:G102 I106 F108:F109 M94:O98 F93:F96 N83:N84 D80:D81 B80 C93:C100 N91 C85:C91 F91:G91 O91:O92 J93:L98 M93:N93 C102:C103 I93:I94 G93:H93 D109 C108:D108 H102:H109 C105:C107 C109:C110">
    <cfRule type="containsText" dxfId="778" priority="779" stopIfTrue="1" operator="containsText" text="dsoy jktdh; fo|ky;ksa esa iz;ksx gsrq fu%'kqYd">
      <formula>NOT(ISERROR(SEARCH("dsoy jktdh; fo|ky;ksa esa iz;ksx gsrq fu%'kqYd",B80)))</formula>
    </cfRule>
  </conditionalFormatting>
  <conditionalFormatting sqref="F105:G109">
    <cfRule type="cellIs" dxfId="777" priority="777" operator="equal">
      <formula>"0/200"</formula>
    </cfRule>
    <cfRule type="cellIs" dxfId="776" priority="778" operator="equal">
      <formula>"0/100"</formula>
    </cfRule>
  </conditionalFormatting>
  <conditionalFormatting sqref="I145 H140:H147 O133:O140 O118:O131 N132:N138 L132:L140 D118:K120 C118:C121 D144:F148 D124:D129 L118:M129 G144:G147 I140:K140 H124:K129 E124:G130 N118:N130 H132:K138 M132:M142 D133:D141 E132:E141 C132:C142 G132:G141 F132:F142 C124:C130 C144:C149 A118:B154 G148:H148">
    <cfRule type="cellIs" dxfId="775" priority="776" operator="equal">
      <formula>0</formula>
    </cfRule>
  </conditionalFormatting>
  <conditionalFormatting sqref="M141 F138:O138 F136:I137 F141:G141 I145 F147:F148 M133:O137 F132:F135 N122:N123 D119:D120 B119 C132:C139 N130 C124:C130 F130:G130 O130:O131 J132:L137 M132:N132 C141:C142 I132:I133 G132:H132 D148 C147:D147 H141:H148 C144:C146 C148:C149">
    <cfRule type="containsText" dxfId="774" priority="774" stopIfTrue="1" operator="containsText" text="f'k{kk foHkkx jktLFkku">
      <formula>NOT(ISERROR(SEARCH("f'k{kk foHkkx jktLFkku",B119)))</formula>
    </cfRule>
    <cfRule type="containsText" dxfId="773" priority="775" stopIfTrue="1" operator="containsText" text="iw.kkZad">
      <formula>NOT(ISERROR(SEARCH("iw.kkZad",B119)))</formula>
    </cfRule>
  </conditionalFormatting>
  <conditionalFormatting sqref="D147:D148">
    <cfRule type="cellIs" dxfId="772" priority="772" stopIfTrue="1" operator="equal">
      <formula>1800</formula>
    </cfRule>
    <cfRule type="cellIs" dxfId="771" priority="773" stopIfTrue="1" operator="equal">
      <formula>200</formula>
    </cfRule>
  </conditionalFormatting>
  <conditionalFormatting sqref="M141 F138:O138 F136:I137 F141:G141 I145 F147:F148 M133:O137 F132:F135 N122:N123 D119:D120 B119 C132:C139 N130 C124:C130 F130:G130 O130:O131 J132:L137 M132:N132 C141:C142 I132:I133 G132:H132 D148 C147:D147 H141:H148 C144:C146 C148:C149">
    <cfRule type="containsText" dxfId="770" priority="771" stopIfTrue="1" operator="containsText" text="dsoy jktdh; fo|ky;ksa esa iz;ksx gsrq fu%'kqYd">
      <formula>NOT(ISERROR(SEARCH("dsoy jktdh; fo|ky;ksa esa iz;ksx gsrq fu%'kqYd",B119)))</formula>
    </cfRule>
  </conditionalFormatting>
  <conditionalFormatting sqref="F144:G148">
    <cfRule type="cellIs" dxfId="769" priority="769" operator="equal">
      <formula>"0/200"</formula>
    </cfRule>
    <cfRule type="cellIs" dxfId="768" priority="770" operator="equal">
      <formula>"0/100"</formula>
    </cfRule>
  </conditionalFormatting>
  <conditionalFormatting sqref="I184 H179:H186 O172:O179 O157:O170 N171:N177 L171:L179 D157:K159 C157:C160 D183:F187 D163:D168 L157:M168 G183:G186 I179:K179 H163:K168 E163:G169 N157:N169 H171:K177 M171:M181 D172:D180 E171:E180 C171:C181 G171:G180 F171:F181 C163:C169 C183:C188 A157:B193 G187:H187">
    <cfRule type="cellIs" dxfId="767" priority="768" operator="equal">
      <formula>0</formula>
    </cfRule>
  </conditionalFormatting>
  <conditionalFormatting sqref="M180 F177:O177 F175:I176 F180:G180 I184 F186:F187 M172:O176 F171:F174 N161:N162 D158:D159 B158 C171:C178 N169 C163:C169 F169:G169 O169:O170 J171:L176 M171:N171 C180:C181 I171:I172 G171:H171 D187 C186:D186 H180:H187 C183:C185 C187:C188">
    <cfRule type="containsText" dxfId="766" priority="766" stopIfTrue="1" operator="containsText" text="f'k{kk foHkkx jktLFkku">
      <formula>NOT(ISERROR(SEARCH("f'k{kk foHkkx jktLFkku",B158)))</formula>
    </cfRule>
    <cfRule type="containsText" dxfId="765" priority="767" stopIfTrue="1" operator="containsText" text="iw.kkZad">
      <formula>NOT(ISERROR(SEARCH("iw.kkZad",B158)))</formula>
    </cfRule>
  </conditionalFormatting>
  <conditionalFormatting sqref="D186:D187">
    <cfRule type="cellIs" dxfId="764" priority="764" stopIfTrue="1" operator="equal">
      <formula>1800</formula>
    </cfRule>
    <cfRule type="cellIs" dxfId="763" priority="765" stopIfTrue="1" operator="equal">
      <formula>200</formula>
    </cfRule>
  </conditionalFormatting>
  <conditionalFormatting sqref="M180 F177:O177 F175:I176 F180:G180 I184 F186:F187 M172:O176 F171:F174 N161:N162 D158:D159 B158 C171:C178 N169 C163:C169 F169:G169 O169:O170 J171:L176 M171:N171 C180:C181 I171:I172 G171:H171 D187 C186:D186 H180:H187 C183:C185 C187:C188">
    <cfRule type="containsText" dxfId="762" priority="763" stopIfTrue="1" operator="containsText" text="dsoy jktdh; fo|ky;ksa esa iz;ksx gsrq fu%'kqYd">
      <formula>NOT(ISERROR(SEARCH("dsoy jktdh; fo|ky;ksa esa iz;ksx gsrq fu%'kqYd",B158)))</formula>
    </cfRule>
  </conditionalFormatting>
  <conditionalFormatting sqref="F183:G187">
    <cfRule type="cellIs" dxfId="761" priority="761" operator="equal">
      <formula>"0/200"</formula>
    </cfRule>
    <cfRule type="cellIs" dxfId="760" priority="762" operator="equal">
      <formula>"0/100"</formula>
    </cfRule>
  </conditionalFormatting>
  <conditionalFormatting sqref="I223 H218:H225 O211:O218 O196:O209 N210:N216 L210:L218 D196:K198 C196:C199 D222:F226 D202:D207 L196:M207 G222:G225 I218:K218 H202:K207 E202:G208 N196:N208 H210:K216 M210:M220 D211:D219 E210:E219 C210:C220 G210:G219 F210:F220 C202:C208 C222:C227 A196:B232 G226:H226">
    <cfRule type="cellIs" dxfId="759" priority="760" operator="equal">
      <formula>0</formula>
    </cfRule>
  </conditionalFormatting>
  <conditionalFormatting sqref="M219 F216:O216 F214:I215 F219:G219 I223 F225:F226 M211:O215 F210:F213 N200:N201 D197:D198 B197 C210:C217 N208 C202:C208 F208:G208 O208:O209 J210:L215 M210:N210 C219:C220 I210:I211 G210:H210 D226 C225:D225 H219:H226 C222:C224 C226:C227">
    <cfRule type="containsText" dxfId="758" priority="758" stopIfTrue="1" operator="containsText" text="f'k{kk foHkkx jktLFkku">
      <formula>NOT(ISERROR(SEARCH("f'k{kk foHkkx jktLFkku",B197)))</formula>
    </cfRule>
    <cfRule type="containsText" dxfId="757" priority="759" stopIfTrue="1" operator="containsText" text="iw.kkZad">
      <formula>NOT(ISERROR(SEARCH("iw.kkZad",B197)))</formula>
    </cfRule>
  </conditionalFormatting>
  <conditionalFormatting sqref="D225:D226">
    <cfRule type="cellIs" dxfId="756" priority="756" stopIfTrue="1" operator="equal">
      <formula>1800</formula>
    </cfRule>
    <cfRule type="cellIs" dxfId="755" priority="757" stopIfTrue="1" operator="equal">
      <formula>200</formula>
    </cfRule>
  </conditionalFormatting>
  <conditionalFormatting sqref="M219 F216:O216 F214:I215 F219:G219 I223 F225:F226 M211:O215 F210:F213 N200:N201 D197:D198 B197 C210:C217 N208 C202:C208 F208:G208 O208:O209 J210:L215 M210:N210 C219:C220 I210:I211 G210:H210 D226 C225:D225 H219:H226 C222:C224 C226:C227">
    <cfRule type="containsText" dxfId="754" priority="755" stopIfTrue="1" operator="containsText" text="dsoy jktdh; fo|ky;ksa esa iz;ksx gsrq fu%'kqYd">
      <formula>NOT(ISERROR(SEARCH("dsoy jktdh; fo|ky;ksa esa iz;ksx gsrq fu%'kqYd",B197)))</formula>
    </cfRule>
  </conditionalFormatting>
  <conditionalFormatting sqref="F222:G226">
    <cfRule type="cellIs" dxfId="753" priority="753" operator="equal">
      <formula>"0/200"</formula>
    </cfRule>
    <cfRule type="cellIs" dxfId="752" priority="754" operator="equal">
      <formula>"0/100"</formula>
    </cfRule>
  </conditionalFormatting>
  <conditionalFormatting sqref="I262 H257:H264 O250:O257 O235:O248 N249:N255 L249:L257 D235:K237 C235:C238 D261:F265 D241:D246 L235:M246 G261:G264 I257:K257 H241:K246 E241:G247 N235:N247 H249:K255 M249:M259 D250:D258 E249:E258 C249:C259 G249:G258 F249:F259 C241:C247 C261:C266 A235:B271 G265:H265">
    <cfRule type="cellIs" dxfId="751" priority="752" operator="equal">
      <formula>0</formula>
    </cfRule>
  </conditionalFormatting>
  <conditionalFormatting sqref="M258 F255:O255 F253:I254 F258:G258 I262 F264:F265 M250:O254 F249:F252 N239:N240 D236:D237 B236 C249:C256 N247 C241:C247 F247:G247 O247:O248 J249:L254 M249:N249 C258:C259 I249:I250 G249:H249 D265 C264:D264 H258:H265 C261:C263 C265:C266">
    <cfRule type="containsText" dxfId="750" priority="750" stopIfTrue="1" operator="containsText" text="f'k{kk foHkkx jktLFkku">
      <formula>NOT(ISERROR(SEARCH("f'k{kk foHkkx jktLFkku",B236)))</formula>
    </cfRule>
    <cfRule type="containsText" dxfId="749" priority="751" stopIfTrue="1" operator="containsText" text="iw.kkZad">
      <formula>NOT(ISERROR(SEARCH("iw.kkZad",B236)))</formula>
    </cfRule>
  </conditionalFormatting>
  <conditionalFormatting sqref="D264:D265">
    <cfRule type="cellIs" dxfId="748" priority="748" stopIfTrue="1" operator="equal">
      <formula>1800</formula>
    </cfRule>
    <cfRule type="cellIs" dxfId="747" priority="749" stopIfTrue="1" operator="equal">
      <formula>200</formula>
    </cfRule>
  </conditionalFormatting>
  <conditionalFormatting sqref="M258 F255:O255 F253:I254 F258:G258 I262 F264:F265 M250:O254 F249:F252 N239:N240 D236:D237 B236 C249:C256 N247 C241:C247 F247:G247 O247:O248 J249:L254 M249:N249 C258:C259 I249:I250 G249:H249 D265 C264:D264 H258:H265 C261:C263 C265:C266">
    <cfRule type="containsText" dxfId="746" priority="747" stopIfTrue="1" operator="containsText" text="dsoy jktdh; fo|ky;ksa esa iz;ksx gsrq fu%'kqYd">
      <formula>NOT(ISERROR(SEARCH("dsoy jktdh; fo|ky;ksa esa iz;ksx gsrq fu%'kqYd",B236)))</formula>
    </cfRule>
  </conditionalFormatting>
  <conditionalFormatting sqref="F261:G265">
    <cfRule type="cellIs" dxfId="745" priority="745" operator="equal">
      <formula>"0/200"</formula>
    </cfRule>
    <cfRule type="cellIs" dxfId="744" priority="746" operator="equal">
      <formula>"0/100"</formula>
    </cfRule>
  </conditionalFormatting>
  <conditionalFormatting sqref="I301 H296:H303 O289:O296 O274:O287 N288:N294 L288:L296 D274:K276 C274:C277 D300:F304 D280:D285 L274:M285 G300:G303 I296:K296 H280:K285 E280:G286 N274:N286 H288:K294 M288:M298 D289:D297 E288:E297 C288:C298 G288:G297 F288:F298 C280:C286 C300:C305 A274:B310 G304:H304">
    <cfRule type="cellIs" dxfId="743" priority="744" operator="equal">
      <formula>0</formula>
    </cfRule>
  </conditionalFormatting>
  <conditionalFormatting sqref="M297 F294:O294 F292:I293 F297:G297 I301 F303:F304 M289:O293 F288:F291 N278:N279 D275:D276 B275 C288:C295 N286 C280:C286 F286:G286 O286:O287 J288:L293 M288:N288 C297:C298 I288:I289 G288:H288 D304 C303:D303 H297:H304 C300:C302 C304:C305">
    <cfRule type="containsText" dxfId="742" priority="742" stopIfTrue="1" operator="containsText" text="f'k{kk foHkkx jktLFkku">
      <formula>NOT(ISERROR(SEARCH("f'k{kk foHkkx jktLFkku",B275)))</formula>
    </cfRule>
    <cfRule type="containsText" dxfId="741" priority="743" stopIfTrue="1" operator="containsText" text="iw.kkZad">
      <formula>NOT(ISERROR(SEARCH("iw.kkZad",B275)))</formula>
    </cfRule>
  </conditionalFormatting>
  <conditionalFormatting sqref="D303:D304">
    <cfRule type="cellIs" dxfId="740" priority="740" stopIfTrue="1" operator="equal">
      <formula>1800</formula>
    </cfRule>
    <cfRule type="cellIs" dxfId="739" priority="741" stopIfTrue="1" operator="equal">
      <formula>200</formula>
    </cfRule>
  </conditionalFormatting>
  <conditionalFormatting sqref="M297 F294:O294 F292:I293 F297:G297 I301 F303:F304 M289:O293 F288:F291 N278:N279 D275:D276 B275 C288:C295 N286 C280:C286 F286:G286 O286:O287 J288:L293 M288:N288 C297:C298 I288:I289 G288:H288 D304 C303:D303 H297:H304 C300:C302 C304:C305">
    <cfRule type="containsText" dxfId="738" priority="739" stopIfTrue="1" operator="containsText" text="dsoy jktdh; fo|ky;ksa esa iz;ksx gsrq fu%'kqYd">
      <formula>NOT(ISERROR(SEARCH("dsoy jktdh; fo|ky;ksa esa iz;ksx gsrq fu%'kqYd",B275)))</formula>
    </cfRule>
  </conditionalFormatting>
  <conditionalFormatting sqref="F300:G304">
    <cfRule type="cellIs" dxfId="737" priority="737" operator="equal">
      <formula>"0/200"</formula>
    </cfRule>
    <cfRule type="cellIs" dxfId="736" priority="738" operator="equal">
      <formula>"0/100"</formula>
    </cfRule>
  </conditionalFormatting>
  <conditionalFormatting sqref="I340 H335:H342 O328:O335 O313:O326 N327:N333 L327:L335 D313:K315 C313:C316 D339:F343 D319:D324 L313:M324 G339:G342 I335:K335 H319:K324 E319:G325 N313:N325 H327:K333 M327:M337 D328:D336 E327:E336 C327:C337 G327:G336 F327:F337 C319:C325 C339:C344 A313:B349 G343:H343">
    <cfRule type="cellIs" dxfId="735" priority="736" operator="equal">
      <formula>0</formula>
    </cfRule>
  </conditionalFormatting>
  <conditionalFormatting sqref="M336 F333:O333 F331:I332 F336:G336 I340 F342:F343 M328:O332 F327:F330 N317:N318 D314:D315 B314 C327:C334 N325 C319:C325 F325:G325 O325:O326 J327:L332 M327:N327 C336:C337 I327:I328 G327:H327 D343 C342:D342 H336:H343 C339:C341 C343:C344">
    <cfRule type="containsText" dxfId="734" priority="734" stopIfTrue="1" operator="containsText" text="f'k{kk foHkkx jktLFkku">
      <formula>NOT(ISERROR(SEARCH("f'k{kk foHkkx jktLFkku",B314)))</formula>
    </cfRule>
    <cfRule type="containsText" dxfId="733" priority="735" stopIfTrue="1" operator="containsText" text="iw.kkZad">
      <formula>NOT(ISERROR(SEARCH("iw.kkZad",B314)))</formula>
    </cfRule>
  </conditionalFormatting>
  <conditionalFormatting sqref="D342:D343">
    <cfRule type="cellIs" dxfId="732" priority="732" stopIfTrue="1" operator="equal">
      <formula>1800</formula>
    </cfRule>
    <cfRule type="cellIs" dxfId="731" priority="733" stopIfTrue="1" operator="equal">
      <formula>200</formula>
    </cfRule>
  </conditionalFormatting>
  <conditionalFormatting sqref="M336 F333:O333 F331:I332 F336:G336 I340 F342:F343 M328:O332 F327:F330 N317:N318 D314:D315 B314 C327:C334 N325 C319:C325 F325:G325 O325:O326 J327:L332 M327:N327 C336:C337 I327:I328 G327:H327 D343 C342:D342 H336:H343 C339:C341 C343:C344">
    <cfRule type="containsText" dxfId="730" priority="731" stopIfTrue="1" operator="containsText" text="dsoy jktdh; fo|ky;ksa esa iz;ksx gsrq fu%'kqYd">
      <formula>NOT(ISERROR(SEARCH("dsoy jktdh; fo|ky;ksa esa iz;ksx gsrq fu%'kqYd",B314)))</formula>
    </cfRule>
  </conditionalFormatting>
  <conditionalFormatting sqref="F339:G343">
    <cfRule type="cellIs" dxfId="729" priority="729" operator="equal">
      <formula>"0/200"</formula>
    </cfRule>
    <cfRule type="cellIs" dxfId="728" priority="730" operator="equal">
      <formula>"0/100"</formula>
    </cfRule>
  </conditionalFormatting>
  <conditionalFormatting sqref="I379 H374:H381 O367:O374 O352:O365 N366:N372 L366:L374 D352:K354 C352:C355 D378:F382 D358:D363 L352:M363 G378:G381 I374:K374 H358:K363 E358:G364 N352:N364 H366:K372 M366:M376 D367:D375 E366:E375 C366:C376 G366:G375 F366:F376 C358:C364 C378:C383 A352:B388 G382:H382">
    <cfRule type="cellIs" dxfId="727" priority="728" operator="equal">
      <formula>0</formula>
    </cfRule>
  </conditionalFormatting>
  <conditionalFormatting sqref="M375 F372:O372 F370:I371 F375:G375 I379 F381:F382 M367:O371 F366:F369 N356:N357 D353:D354 B353 C366:C373 N364 C358:C364 F364:G364 O364:O365 J366:L371 M366:N366 C375:C376 I366:I367 G366:H366 D382 C381:D381 H375:H382 C378:C380 C382:C383">
    <cfRule type="containsText" dxfId="726" priority="726" stopIfTrue="1" operator="containsText" text="f'k{kk foHkkx jktLFkku">
      <formula>NOT(ISERROR(SEARCH("f'k{kk foHkkx jktLFkku",B353)))</formula>
    </cfRule>
    <cfRule type="containsText" dxfId="725" priority="727" stopIfTrue="1" operator="containsText" text="iw.kkZad">
      <formula>NOT(ISERROR(SEARCH("iw.kkZad",B353)))</formula>
    </cfRule>
  </conditionalFormatting>
  <conditionalFormatting sqref="D381:D382">
    <cfRule type="cellIs" dxfId="724" priority="724" stopIfTrue="1" operator="equal">
      <formula>1800</formula>
    </cfRule>
    <cfRule type="cellIs" dxfId="723" priority="725" stopIfTrue="1" operator="equal">
      <formula>200</formula>
    </cfRule>
  </conditionalFormatting>
  <conditionalFormatting sqref="M375 F372:O372 F370:I371 F375:G375 I379 F381:F382 M367:O371 F366:F369 N356:N357 D353:D354 B353 C366:C373 N364 C358:C364 F364:G364 O364:O365 J366:L371 M366:N366 C375:C376 I366:I367 G366:H366 D382 C381:D381 H375:H382 C378:C380 C382:C383">
    <cfRule type="containsText" dxfId="722" priority="723" stopIfTrue="1" operator="containsText" text="dsoy jktdh; fo|ky;ksa esa iz;ksx gsrq fu%'kqYd">
      <formula>NOT(ISERROR(SEARCH("dsoy jktdh; fo|ky;ksa esa iz;ksx gsrq fu%'kqYd",B353)))</formula>
    </cfRule>
  </conditionalFormatting>
  <conditionalFormatting sqref="F378:G382">
    <cfRule type="cellIs" dxfId="721" priority="721" operator="equal">
      <formula>"0/200"</formula>
    </cfRule>
    <cfRule type="cellIs" dxfId="720" priority="722" operator="equal">
      <formula>"0/100"</formula>
    </cfRule>
  </conditionalFormatting>
  <conditionalFormatting sqref="I418 H413:H420 O406:O413 O391:O404 N405:N411 L405:L413 D391:K393 C391:C394 D417:F421 D397:D402 L391:M402 G417:G420 I413:K413 H397:K402 E397:G403 N391:N403 H405:K411 M405:M415 D406:D414 E405:E414 C405:C415 G405:G414 F405:F415 C397:C403 C417:C422 A391:B427 G421:H421">
    <cfRule type="cellIs" dxfId="719" priority="720" operator="equal">
      <formula>0</formula>
    </cfRule>
  </conditionalFormatting>
  <conditionalFormatting sqref="M414 F411:O411 F409:I410 F414:G414 I418 F420:F421 M406:O410 F405:F408 N395:N396 D392:D393 B392 C405:C412 N403 C397:C403 F403:G403 O403:O404 J405:L410 M405:N405 C414:C415 I405:I406 G405:H405 D421 C420:D420 H414:H421 C417:C419 C421:C422">
    <cfRule type="containsText" dxfId="718" priority="718" stopIfTrue="1" operator="containsText" text="f'k{kk foHkkx jktLFkku">
      <formula>NOT(ISERROR(SEARCH("f'k{kk foHkkx jktLFkku",B392)))</formula>
    </cfRule>
    <cfRule type="containsText" dxfId="717" priority="719" stopIfTrue="1" operator="containsText" text="iw.kkZad">
      <formula>NOT(ISERROR(SEARCH("iw.kkZad",B392)))</formula>
    </cfRule>
  </conditionalFormatting>
  <conditionalFormatting sqref="D420:D421">
    <cfRule type="cellIs" dxfId="716" priority="716" stopIfTrue="1" operator="equal">
      <formula>1800</formula>
    </cfRule>
    <cfRule type="cellIs" dxfId="715" priority="717" stopIfTrue="1" operator="equal">
      <formula>200</formula>
    </cfRule>
  </conditionalFormatting>
  <conditionalFormatting sqref="M414 F411:O411 F409:I410 F414:G414 I418 F420:F421 M406:O410 F405:F408 N395:N396 D392:D393 B392 C405:C412 N403 C397:C403 F403:G403 O403:O404 J405:L410 M405:N405 C414:C415 I405:I406 G405:H405 D421 C420:D420 H414:H421 C417:C419 C421:C422">
    <cfRule type="containsText" dxfId="714" priority="715" stopIfTrue="1" operator="containsText" text="dsoy jktdh; fo|ky;ksa esa iz;ksx gsrq fu%'kqYd">
      <formula>NOT(ISERROR(SEARCH("dsoy jktdh; fo|ky;ksa esa iz;ksx gsrq fu%'kqYd",B392)))</formula>
    </cfRule>
  </conditionalFormatting>
  <conditionalFormatting sqref="F417:G421">
    <cfRule type="cellIs" dxfId="713" priority="713" operator="equal">
      <formula>"0/200"</formula>
    </cfRule>
    <cfRule type="cellIs" dxfId="712" priority="714" operator="equal">
      <formula>"0/100"</formula>
    </cfRule>
  </conditionalFormatting>
  <conditionalFormatting sqref="I457 H452:H459 O445:O452 O430:O443 N444:N450 L444:L452 D430:K432 C430:C433 D456:F460 D436:D441 L430:M441 G456:G459 I452:K452 H436:K441 E436:G442 N430:N442 H444:K450 M444:M454 D445:D453 E444:E453 C444:C454 G444:G453 F444:F454 C436:C442 C456:C461 A430:B466 G460:H460">
    <cfRule type="cellIs" dxfId="711" priority="712" operator="equal">
      <formula>0</formula>
    </cfRule>
  </conditionalFormatting>
  <conditionalFormatting sqref="M453 F450:O450 F448:I449 F453:G453 I457 F459:F460 M445:O449 F444:F447 N434:N435 D431:D432 B431 C444:C451 N442 C436:C442 F442:G442 O442:O443 J444:L449 M444:N444 C453:C454 I444:I445 G444:H444 D460 C459:D459 H453:H460 C456:C458 C460:C461">
    <cfRule type="containsText" dxfId="710" priority="710" stopIfTrue="1" operator="containsText" text="f'k{kk foHkkx jktLFkku">
      <formula>NOT(ISERROR(SEARCH("f'k{kk foHkkx jktLFkku",B431)))</formula>
    </cfRule>
    <cfRule type="containsText" dxfId="709" priority="711" stopIfTrue="1" operator="containsText" text="iw.kkZad">
      <formula>NOT(ISERROR(SEARCH("iw.kkZad",B431)))</formula>
    </cfRule>
  </conditionalFormatting>
  <conditionalFormatting sqref="D459:D460">
    <cfRule type="cellIs" dxfId="708" priority="708" stopIfTrue="1" operator="equal">
      <formula>1800</formula>
    </cfRule>
    <cfRule type="cellIs" dxfId="707" priority="709" stopIfTrue="1" operator="equal">
      <formula>200</formula>
    </cfRule>
  </conditionalFormatting>
  <conditionalFormatting sqref="M453 F450:O450 F448:I449 F453:G453 I457 F459:F460 M445:O449 F444:F447 N434:N435 D431:D432 B431 C444:C451 N442 C436:C442 F442:G442 O442:O443 J444:L449 M444:N444 C453:C454 I444:I445 G444:H444 D460 C459:D459 H453:H460 C456:C458 C460:C461">
    <cfRule type="containsText" dxfId="706" priority="707" stopIfTrue="1" operator="containsText" text="dsoy jktdh; fo|ky;ksa esa iz;ksx gsrq fu%'kqYd">
      <formula>NOT(ISERROR(SEARCH("dsoy jktdh; fo|ky;ksa esa iz;ksx gsrq fu%'kqYd",B431)))</formula>
    </cfRule>
  </conditionalFormatting>
  <conditionalFormatting sqref="F456:G460">
    <cfRule type="cellIs" dxfId="705" priority="705" operator="equal">
      <formula>"0/200"</formula>
    </cfRule>
    <cfRule type="cellIs" dxfId="704" priority="706" operator="equal">
      <formula>"0/100"</formula>
    </cfRule>
  </conditionalFormatting>
  <conditionalFormatting sqref="I496 H491:H498 O484:O491 O469:O482 N483:N489 L483:L491 D469:K471 C469:C472 D495:F499 D475:D480 L469:M480 G495:G498 I491:K491 H475:K480 E475:G481 N469:N481 H483:K489 M483:M493 D484:D492 E483:E492 C483:C493 G483:G492 F483:F493 C475:C481 C495:C500 A469:B505 G499:H499">
    <cfRule type="cellIs" dxfId="703" priority="704" operator="equal">
      <formula>0</formula>
    </cfRule>
  </conditionalFormatting>
  <conditionalFormatting sqref="M492 F489:O489 F487:I488 F492:G492 I496 F498:F499 M484:O488 F483:F486 N473:N474 D470:D471 B470 C483:C490 N481 C475:C481 F481:G481 O481:O482 J483:L488 M483:N483 C492:C493 I483:I484 G483:H483 D499 C498:D498 H492:H499 C495:C497 C499:C500">
    <cfRule type="containsText" dxfId="702" priority="702" stopIfTrue="1" operator="containsText" text="f'k{kk foHkkx jktLFkku">
      <formula>NOT(ISERROR(SEARCH("f'k{kk foHkkx jktLFkku",B470)))</formula>
    </cfRule>
    <cfRule type="containsText" dxfId="701" priority="703" stopIfTrue="1" operator="containsText" text="iw.kkZad">
      <formula>NOT(ISERROR(SEARCH("iw.kkZad",B470)))</formula>
    </cfRule>
  </conditionalFormatting>
  <conditionalFormatting sqref="D498:D499">
    <cfRule type="cellIs" dxfId="700" priority="700" stopIfTrue="1" operator="equal">
      <formula>1800</formula>
    </cfRule>
    <cfRule type="cellIs" dxfId="699" priority="701" stopIfTrue="1" operator="equal">
      <formula>200</formula>
    </cfRule>
  </conditionalFormatting>
  <conditionalFormatting sqref="M492 F489:O489 F487:I488 F492:G492 I496 F498:F499 M484:O488 F483:F486 N473:N474 D470:D471 B470 C483:C490 N481 C475:C481 F481:G481 O481:O482 J483:L488 M483:N483 C492:C493 I483:I484 G483:H483 D499 C498:D498 H492:H499 C495:C497 C499:C500">
    <cfRule type="containsText" dxfId="698" priority="699" stopIfTrue="1" operator="containsText" text="dsoy jktdh; fo|ky;ksa esa iz;ksx gsrq fu%'kqYd">
      <formula>NOT(ISERROR(SEARCH("dsoy jktdh; fo|ky;ksa esa iz;ksx gsrq fu%'kqYd",B470)))</formula>
    </cfRule>
  </conditionalFormatting>
  <conditionalFormatting sqref="F495:G499">
    <cfRule type="cellIs" dxfId="697" priority="697" operator="equal">
      <formula>"0/200"</formula>
    </cfRule>
    <cfRule type="cellIs" dxfId="696" priority="698" operator="equal">
      <formula>"0/100"</formula>
    </cfRule>
  </conditionalFormatting>
  <conditionalFormatting sqref="I535 H530:H537 O523:O530 O508:O521 N522:N528 L522:L530 D508:K510 C508:C511 D534:F538 D514:D519 L508:M519 G534:G537 I530:K530 H514:K519 E514:G520 N508:N520 H522:K528 M522:M532 D523:D531 E522:E531 C522:C532 G522:G531 F522:F532 C514:C520 C534:C539 A508:B544 G538:H538">
    <cfRule type="cellIs" dxfId="695" priority="696" operator="equal">
      <formula>0</formula>
    </cfRule>
  </conditionalFormatting>
  <conditionalFormatting sqref="M531 F528:O528 F526:I527 F531:G531 I535 F537:F538 M523:O527 F522:F525 N512:N513 D509:D510 B509 C522:C529 N520 C514:C520 F520:G520 O520:O521 J522:L527 M522:N522 C531:C532 I522:I523 G522:H522 D538 C537:D537 H531:H538 C534:C536 C538:C539">
    <cfRule type="containsText" dxfId="694" priority="694" stopIfTrue="1" operator="containsText" text="f'k{kk foHkkx jktLFkku">
      <formula>NOT(ISERROR(SEARCH("f'k{kk foHkkx jktLFkku",B509)))</formula>
    </cfRule>
    <cfRule type="containsText" dxfId="693" priority="695" stopIfTrue="1" operator="containsText" text="iw.kkZad">
      <formula>NOT(ISERROR(SEARCH("iw.kkZad",B509)))</formula>
    </cfRule>
  </conditionalFormatting>
  <conditionalFormatting sqref="D537:D538">
    <cfRule type="cellIs" dxfId="692" priority="692" stopIfTrue="1" operator="equal">
      <formula>1800</formula>
    </cfRule>
    <cfRule type="cellIs" dxfId="691" priority="693" stopIfTrue="1" operator="equal">
      <formula>200</formula>
    </cfRule>
  </conditionalFormatting>
  <conditionalFormatting sqref="M531 F528:O528 F526:I527 F531:G531 I535 F537:F538 M523:O527 F522:F525 N512:N513 D509:D510 B509 C522:C529 N520 C514:C520 F520:G520 O520:O521 J522:L527 M522:N522 C531:C532 I522:I523 G522:H522 D538 C537:D537 H531:H538 C534:C536 C538:C539">
    <cfRule type="containsText" dxfId="690" priority="691" stopIfTrue="1" operator="containsText" text="dsoy jktdh; fo|ky;ksa esa iz;ksx gsrq fu%'kqYd">
      <formula>NOT(ISERROR(SEARCH("dsoy jktdh; fo|ky;ksa esa iz;ksx gsrq fu%'kqYd",B509)))</formula>
    </cfRule>
  </conditionalFormatting>
  <conditionalFormatting sqref="F534:G538">
    <cfRule type="cellIs" dxfId="689" priority="689" operator="equal">
      <formula>"0/200"</formula>
    </cfRule>
    <cfRule type="cellIs" dxfId="688" priority="690" operator="equal">
      <formula>"0/100"</formula>
    </cfRule>
  </conditionalFormatting>
  <conditionalFormatting sqref="I574 H569:H576 O562:O569 O547:O560 N561:N567 L561:L569 D547:K549 C547:C550 D573:F577 D553:D558 L547:M558 G573:G576 I569:K569 H553:K558 E553:G559 N547:N559 H561:K567 M561:M571 D562:D570 E561:E570 C561:C571 G561:G570 F561:F571 C553:C559 C573:C578 A547:B583 G577:H577">
    <cfRule type="cellIs" dxfId="687" priority="688" operator="equal">
      <formula>0</formula>
    </cfRule>
  </conditionalFormatting>
  <conditionalFormatting sqref="M570 F567:O567 F565:I566 F570:G570 I574 F576:F577 M562:O566 F561:F564 N551:N552 D548:D549 B548 C561:C568 N559 C553:C559 F559:G559 O559:O560 J561:L566 M561:N561 C570:C571 I561:I562 G561:H561 D577 C576:D576 H570:H577 C573:C575 C577:C578">
    <cfRule type="containsText" dxfId="686" priority="686" stopIfTrue="1" operator="containsText" text="f'k{kk foHkkx jktLFkku">
      <formula>NOT(ISERROR(SEARCH("f'k{kk foHkkx jktLFkku",B548)))</formula>
    </cfRule>
    <cfRule type="containsText" dxfId="685" priority="687" stopIfTrue="1" operator="containsText" text="iw.kkZad">
      <formula>NOT(ISERROR(SEARCH("iw.kkZad",B548)))</formula>
    </cfRule>
  </conditionalFormatting>
  <conditionalFormatting sqref="D576:D577">
    <cfRule type="cellIs" dxfId="684" priority="684" stopIfTrue="1" operator="equal">
      <formula>1800</formula>
    </cfRule>
    <cfRule type="cellIs" dxfId="683" priority="685" stopIfTrue="1" operator="equal">
      <formula>200</formula>
    </cfRule>
  </conditionalFormatting>
  <conditionalFormatting sqref="M570 F567:O567 F565:I566 F570:G570 I574 F576:F577 M562:O566 F561:F564 N551:N552 D548:D549 B548 C561:C568 N559 C553:C559 F559:G559 O559:O560 J561:L566 M561:N561 C570:C571 I561:I562 G561:H561 D577 C576:D576 H570:H577 C573:C575 C577:C578">
    <cfRule type="containsText" dxfId="682" priority="683" stopIfTrue="1" operator="containsText" text="dsoy jktdh; fo|ky;ksa esa iz;ksx gsrq fu%'kqYd">
      <formula>NOT(ISERROR(SEARCH("dsoy jktdh; fo|ky;ksa esa iz;ksx gsrq fu%'kqYd",B548)))</formula>
    </cfRule>
  </conditionalFormatting>
  <conditionalFormatting sqref="F573:G577">
    <cfRule type="cellIs" dxfId="681" priority="681" operator="equal">
      <formula>"0/200"</formula>
    </cfRule>
    <cfRule type="cellIs" dxfId="680" priority="682" operator="equal">
      <formula>"0/100"</formula>
    </cfRule>
  </conditionalFormatting>
  <conditionalFormatting sqref="I613 H608:H615 O601:O608 O586:O599 N600:N606 L600:L608 D586:K588 C586:C589 D612:F616 D592:D597 L586:M597 G612:G615 I608:K608 H592:K597 E592:G598 N586:N598 H600:K606 M600:M610 D601:D609 E600:E609 C600:C610 G600:G609 F600:F610 C592:C598 C612:C617 A586:B622 G616:H616">
    <cfRule type="cellIs" dxfId="679" priority="680" operator="equal">
      <formula>0</formula>
    </cfRule>
  </conditionalFormatting>
  <conditionalFormatting sqref="M609 F606:O606 F604:I605 F609:G609 I613 F615:F616 M601:O605 F600:F603 N590:N591 D587:D588 B587 C600:C607 N598 C592:C598 F598:G598 O598:O599 J600:L605 M600:N600 C609:C610 I600:I601 G600:H600 D616 C615:D615 H609:H616 C612:C614 C616:C617">
    <cfRule type="containsText" dxfId="678" priority="678" stopIfTrue="1" operator="containsText" text="f'k{kk foHkkx jktLFkku">
      <formula>NOT(ISERROR(SEARCH("f'k{kk foHkkx jktLFkku",B587)))</formula>
    </cfRule>
    <cfRule type="containsText" dxfId="677" priority="679" stopIfTrue="1" operator="containsText" text="iw.kkZad">
      <formula>NOT(ISERROR(SEARCH("iw.kkZad",B587)))</formula>
    </cfRule>
  </conditionalFormatting>
  <conditionalFormatting sqref="D615:D616">
    <cfRule type="cellIs" dxfId="676" priority="676" stopIfTrue="1" operator="equal">
      <formula>1800</formula>
    </cfRule>
    <cfRule type="cellIs" dxfId="675" priority="677" stopIfTrue="1" operator="equal">
      <formula>200</formula>
    </cfRule>
  </conditionalFormatting>
  <conditionalFormatting sqref="M609 F606:O606 F604:I605 F609:G609 I613 F615:F616 M601:O605 F600:F603 N590:N591 D587:D588 B587 C600:C607 N598 C592:C598 F598:G598 O598:O599 J600:L605 M600:N600 C609:C610 I600:I601 G600:H600 D616 C615:D615 H609:H616 C612:C614 C616:C617">
    <cfRule type="containsText" dxfId="674" priority="675" stopIfTrue="1" operator="containsText" text="dsoy jktdh; fo|ky;ksa esa iz;ksx gsrq fu%'kqYd">
      <formula>NOT(ISERROR(SEARCH("dsoy jktdh; fo|ky;ksa esa iz;ksx gsrq fu%'kqYd",B587)))</formula>
    </cfRule>
  </conditionalFormatting>
  <conditionalFormatting sqref="F612:G616">
    <cfRule type="cellIs" dxfId="673" priority="673" operator="equal">
      <formula>"0/200"</formula>
    </cfRule>
    <cfRule type="cellIs" dxfId="672" priority="674" operator="equal">
      <formula>"0/100"</formula>
    </cfRule>
  </conditionalFormatting>
  <conditionalFormatting sqref="I652 H647:H654 O640:O647 O625:O638 N639:N645 L639:L647 D625:K627 C625:C628 D651:F655 D631:D636 L625:M636 G651:G654 I647:K647 H631:K636 E631:G637 N625:N637 H639:K645 M639:M649 D640:D648 E639:E648 C639:C649 G639:G648 F639:F649 C631:C637 C651:C656 A625:B661 G655:H655">
    <cfRule type="cellIs" dxfId="671" priority="672" operator="equal">
      <formula>0</formula>
    </cfRule>
  </conditionalFormatting>
  <conditionalFormatting sqref="M648 F645:O645 F643:I644 F648:G648 I652 F654:F655 M640:O644 F639:F642 N629:N630 D626:D627 B626 C639:C646 N637 C631:C637 F637:G637 O637:O638 J639:L644 M639:N639 C648:C649 I639:I640 G639:H639 D655 C654:D654 H648:H655 C651:C653 C655:C656">
    <cfRule type="containsText" dxfId="670" priority="670" stopIfTrue="1" operator="containsText" text="f'k{kk foHkkx jktLFkku">
      <formula>NOT(ISERROR(SEARCH("f'k{kk foHkkx jktLFkku",B626)))</formula>
    </cfRule>
    <cfRule type="containsText" dxfId="669" priority="671" stopIfTrue="1" operator="containsText" text="iw.kkZad">
      <formula>NOT(ISERROR(SEARCH("iw.kkZad",B626)))</formula>
    </cfRule>
  </conditionalFormatting>
  <conditionalFormatting sqref="D654:D655">
    <cfRule type="cellIs" dxfId="668" priority="668" stopIfTrue="1" operator="equal">
      <formula>1800</formula>
    </cfRule>
    <cfRule type="cellIs" dxfId="667" priority="669" stopIfTrue="1" operator="equal">
      <formula>200</formula>
    </cfRule>
  </conditionalFormatting>
  <conditionalFormatting sqref="M648 F645:O645 F643:I644 F648:G648 I652 F654:F655 M640:O644 F639:F642 N629:N630 D626:D627 B626 C639:C646 N637 C631:C637 F637:G637 O637:O638 J639:L644 M639:N639 C648:C649 I639:I640 G639:H639 D655 C654:D654 H648:H655 C651:C653 C655:C656">
    <cfRule type="containsText" dxfId="666" priority="667" stopIfTrue="1" operator="containsText" text="dsoy jktdh; fo|ky;ksa esa iz;ksx gsrq fu%'kqYd">
      <formula>NOT(ISERROR(SEARCH("dsoy jktdh; fo|ky;ksa esa iz;ksx gsrq fu%'kqYd",B626)))</formula>
    </cfRule>
  </conditionalFormatting>
  <conditionalFormatting sqref="F651:G655">
    <cfRule type="cellIs" dxfId="665" priority="665" operator="equal">
      <formula>"0/200"</formula>
    </cfRule>
    <cfRule type="cellIs" dxfId="664" priority="666" operator="equal">
      <formula>"0/100"</formula>
    </cfRule>
  </conditionalFormatting>
  <conditionalFormatting sqref="I691 H686:H693 O679:O686 O664:O677 N678:N684 L678:L686 D664:K666 C664:C667 D690:F694 D670:D675 L664:M675 G690:G693 I686:K686 H670:K675 E670:G676 N664:N676 H678:K684 M678:M688 D679:D687 E678:E687 C678:C688 G678:G687 F678:F688 C670:C676 C690:C695 A664:B700 G694:H694">
    <cfRule type="cellIs" dxfId="663" priority="664" operator="equal">
      <formula>0</formula>
    </cfRule>
  </conditionalFormatting>
  <conditionalFormatting sqref="M687 F684:O684 F682:I683 F687:G687 I691 F693:F694 M679:O683 F678:F681 N668:N669 D665:D666 B665 C678:C685 N676 C670:C676 F676:G676 O676:O677 J678:L683 M678:N678 C687:C688 I678:I679 G678:H678 D694 C693:D693 H687:H694 C690:C692 C694:C695">
    <cfRule type="containsText" dxfId="662" priority="662" stopIfTrue="1" operator="containsText" text="f'k{kk foHkkx jktLFkku">
      <formula>NOT(ISERROR(SEARCH("f'k{kk foHkkx jktLFkku",B665)))</formula>
    </cfRule>
    <cfRule type="containsText" dxfId="661" priority="663" stopIfTrue="1" operator="containsText" text="iw.kkZad">
      <formula>NOT(ISERROR(SEARCH("iw.kkZad",B665)))</formula>
    </cfRule>
  </conditionalFormatting>
  <conditionalFormatting sqref="D693:D694">
    <cfRule type="cellIs" dxfId="660" priority="660" stopIfTrue="1" operator="equal">
      <formula>1800</formula>
    </cfRule>
    <cfRule type="cellIs" dxfId="659" priority="661" stopIfTrue="1" operator="equal">
      <formula>200</formula>
    </cfRule>
  </conditionalFormatting>
  <conditionalFormatting sqref="M687 F684:O684 F682:I683 F687:G687 I691 F693:F694 M679:O683 F678:F681 N668:N669 D665:D666 B665 C678:C685 N676 C670:C676 F676:G676 O676:O677 J678:L683 M678:N678 C687:C688 I678:I679 G678:H678 D694 C693:D693 H687:H694 C690:C692 C694:C695">
    <cfRule type="containsText" dxfId="658" priority="659" stopIfTrue="1" operator="containsText" text="dsoy jktdh; fo|ky;ksa esa iz;ksx gsrq fu%'kqYd">
      <formula>NOT(ISERROR(SEARCH("dsoy jktdh; fo|ky;ksa esa iz;ksx gsrq fu%'kqYd",B665)))</formula>
    </cfRule>
  </conditionalFormatting>
  <conditionalFormatting sqref="F690:G694">
    <cfRule type="cellIs" dxfId="657" priority="657" operator="equal">
      <formula>"0/200"</formula>
    </cfRule>
    <cfRule type="cellIs" dxfId="656" priority="658" operator="equal">
      <formula>"0/100"</formula>
    </cfRule>
  </conditionalFormatting>
  <conditionalFormatting sqref="I730 H725:H732 O718:O725 O703:O716 N717:N723 L717:L725 D703:K705 C703:C706 D729:F733 D709:D714 L703:M714 G729:G732 I725:K725 H709:K714 E709:G715 N703:N715 H717:K723 M717:M727 D718:D726 E717:E726 C717:C727 G717:G726 F717:F727 C709:C715 C729:C734 A703:B739 G733:H733">
    <cfRule type="cellIs" dxfId="655" priority="656" operator="equal">
      <formula>0</formula>
    </cfRule>
  </conditionalFormatting>
  <conditionalFormatting sqref="M726 F723:O723 F721:I722 F726:G726 I730 F732:F733 M718:O722 F717:F720 N707:N708 D704:D705 B704 C717:C724 N715 C709:C715 F715:G715 O715:O716 J717:L722 M717:N717 C726:C727 I717:I718 G717:H717 D733 C732:D732 H726:H733 C729:C731 C733:C734">
    <cfRule type="containsText" dxfId="654" priority="654" stopIfTrue="1" operator="containsText" text="f'k{kk foHkkx jktLFkku">
      <formula>NOT(ISERROR(SEARCH("f'k{kk foHkkx jktLFkku",B704)))</formula>
    </cfRule>
    <cfRule type="containsText" dxfId="653" priority="655" stopIfTrue="1" operator="containsText" text="iw.kkZad">
      <formula>NOT(ISERROR(SEARCH("iw.kkZad",B704)))</formula>
    </cfRule>
  </conditionalFormatting>
  <conditionalFormatting sqref="D732:D733">
    <cfRule type="cellIs" dxfId="652" priority="652" stopIfTrue="1" operator="equal">
      <formula>1800</formula>
    </cfRule>
    <cfRule type="cellIs" dxfId="651" priority="653" stopIfTrue="1" operator="equal">
      <formula>200</formula>
    </cfRule>
  </conditionalFormatting>
  <conditionalFormatting sqref="M726 F723:O723 F721:I722 F726:G726 I730 F732:F733 M718:O722 F717:F720 N707:N708 D704:D705 B704 C717:C724 N715 C709:C715 F715:G715 O715:O716 J717:L722 M717:N717 C726:C727 I717:I718 G717:H717 D733 C732:D732 H726:H733 C729:C731 C733:C734">
    <cfRule type="containsText" dxfId="650" priority="651" stopIfTrue="1" operator="containsText" text="dsoy jktdh; fo|ky;ksa esa iz;ksx gsrq fu%'kqYd">
      <formula>NOT(ISERROR(SEARCH("dsoy jktdh; fo|ky;ksa esa iz;ksx gsrq fu%'kqYd",B704)))</formula>
    </cfRule>
  </conditionalFormatting>
  <conditionalFormatting sqref="F729:G733">
    <cfRule type="cellIs" dxfId="649" priority="649" operator="equal">
      <formula>"0/200"</formula>
    </cfRule>
    <cfRule type="cellIs" dxfId="648" priority="650" operator="equal">
      <formula>"0/100"</formula>
    </cfRule>
  </conditionalFormatting>
  <conditionalFormatting sqref="I769 H764:H771 O757:O764 O742:O755 N756:N762 L756:L764 D742:K744 C742:C745 D768:F772 D748:D753 L742:M753 G768:G771 I764:K764 H748:K753 E748:G754 N742:N754 H756:K762 M756:M766 D757:D765 E756:E765 C756:C766 G756:G765 F756:F766 C748:C754 C768:C773 A742:B778 G772:H772">
    <cfRule type="cellIs" dxfId="647" priority="648" operator="equal">
      <formula>0</formula>
    </cfRule>
  </conditionalFormatting>
  <conditionalFormatting sqref="M765 F762:O762 F760:I761 F765:G765 I769 F771:F772 M757:O761 F756:F759 N746:N747 D743:D744 B743 C756:C763 N754 C748:C754 F754:G754 O754:O755 J756:L761 M756:N756 C765:C766 I756:I757 G756:H756 D772 C771:D771 H765:H772 C768:C770 C772:C773">
    <cfRule type="containsText" dxfId="646" priority="646" stopIfTrue="1" operator="containsText" text="f'k{kk foHkkx jktLFkku">
      <formula>NOT(ISERROR(SEARCH("f'k{kk foHkkx jktLFkku",B743)))</formula>
    </cfRule>
    <cfRule type="containsText" dxfId="645" priority="647" stopIfTrue="1" operator="containsText" text="iw.kkZad">
      <formula>NOT(ISERROR(SEARCH("iw.kkZad",B743)))</formula>
    </cfRule>
  </conditionalFormatting>
  <conditionalFormatting sqref="D771:D772">
    <cfRule type="cellIs" dxfId="644" priority="644" stopIfTrue="1" operator="equal">
      <formula>1800</formula>
    </cfRule>
    <cfRule type="cellIs" dxfId="643" priority="645" stopIfTrue="1" operator="equal">
      <formula>200</formula>
    </cfRule>
  </conditionalFormatting>
  <conditionalFormatting sqref="M765 F762:O762 F760:I761 F765:G765 I769 F771:F772 M757:O761 F756:F759 N746:N747 D743:D744 B743 C756:C763 N754 C748:C754 F754:G754 O754:O755 J756:L761 M756:N756 C765:C766 I756:I757 G756:H756 D772 C771:D771 H765:H772 C768:C770 C772:C773">
    <cfRule type="containsText" dxfId="642" priority="643" stopIfTrue="1" operator="containsText" text="dsoy jktdh; fo|ky;ksa esa iz;ksx gsrq fu%'kqYd">
      <formula>NOT(ISERROR(SEARCH("dsoy jktdh; fo|ky;ksa esa iz;ksx gsrq fu%'kqYd",B743)))</formula>
    </cfRule>
  </conditionalFormatting>
  <conditionalFormatting sqref="F768:G772">
    <cfRule type="cellIs" dxfId="641" priority="641" operator="equal">
      <formula>"0/200"</formula>
    </cfRule>
    <cfRule type="cellIs" dxfId="640" priority="642" operator="equal">
      <formula>"0/100"</formula>
    </cfRule>
  </conditionalFormatting>
  <conditionalFormatting sqref="I808 H803:H810 O796:O803 O781:O794 N795:N801 L795:L803 D781:K783 C781:C784 D807:F811 D787:D792 L781:M792 G807:G810 I803:K803 H787:K792 E787:G793 N781:N793 H795:K801 M795:M805 D796:D804 E795:E804 C795:C805 G795:G804 F795:F805 C787:C793 C807:C812 A781:B817 G811:H811">
    <cfRule type="cellIs" dxfId="639" priority="640" operator="equal">
      <formula>0</formula>
    </cfRule>
  </conditionalFormatting>
  <conditionalFormatting sqref="M804 F801:O801 F799:I800 F804:G804 I808 F810:F811 M796:O800 F795:F798 N785:N786 D782:D783 B782 C795:C802 N793 C787:C793 F793:G793 O793:O794 J795:L800 M795:N795 C804:C805 I795:I796 G795:H795 D811 C810:D810 H804:H811 C807:C809 C811:C812">
    <cfRule type="containsText" dxfId="638" priority="638" stopIfTrue="1" operator="containsText" text="f'k{kk foHkkx jktLFkku">
      <formula>NOT(ISERROR(SEARCH("f'k{kk foHkkx jktLFkku",B782)))</formula>
    </cfRule>
    <cfRule type="containsText" dxfId="637" priority="639" stopIfTrue="1" operator="containsText" text="iw.kkZad">
      <formula>NOT(ISERROR(SEARCH("iw.kkZad",B782)))</formula>
    </cfRule>
  </conditionalFormatting>
  <conditionalFormatting sqref="D810:D811">
    <cfRule type="cellIs" dxfId="636" priority="636" stopIfTrue="1" operator="equal">
      <formula>1800</formula>
    </cfRule>
    <cfRule type="cellIs" dxfId="635" priority="637" stopIfTrue="1" operator="equal">
      <formula>200</formula>
    </cfRule>
  </conditionalFormatting>
  <conditionalFormatting sqref="M804 F801:O801 F799:I800 F804:G804 I808 F810:F811 M796:O800 F795:F798 N785:N786 D782:D783 B782 C795:C802 N793 C787:C793 F793:G793 O793:O794 J795:L800 M795:N795 C804:C805 I795:I796 G795:H795 D811 C810:D810 H804:H811 C807:C809 C811:C812">
    <cfRule type="containsText" dxfId="634" priority="635" stopIfTrue="1" operator="containsText" text="dsoy jktdh; fo|ky;ksa esa iz;ksx gsrq fu%'kqYd">
      <formula>NOT(ISERROR(SEARCH("dsoy jktdh; fo|ky;ksa esa iz;ksx gsrq fu%'kqYd",B782)))</formula>
    </cfRule>
  </conditionalFormatting>
  <conditionalFormatting sqref="F807:G811">
    <cfRule type="cellIs" dxfId="633" priority="633" operator="equal">
      <formula>"0/200"</formula>
    </cfRule>
    <cfRule type="cellIs" dxfId="632" priority="634" operator="equal">
      <formula>"0/100"</formula>
    </cfRule>
  </conditionalFormatting>
  <conditionalFormatting sqref="I847 H842:H849 O835:O842 O820:O833 N834:N840 L834:L842 D820:K822 C820:C823 D846:F850 D826:D831 L820:M831 G846:G849 I842:K842 H826:K831 E826:G832 N820:N832 H834:K840 M834:M844 D835:D843 E834:E843 C834:C844 G834:G843 F834:F844 C826:C832 C846:C851 A820:B856 G850:H850">
    <cfRule type="cellIs" dxfId="631" priority="632" operator="equal">
      <formula>0</formula>
    </cfRule>
  </conditionalFormatting>
  <conditionalFormatting sqref="M843 F840:O840 F838:I839 F843:G843 I847 F849:F850 M835:O839 F834:F837 N824:N825 D821:D822 B821 C834:C841 N832 C826:C832 F832:G832 O832:O833 J834:L839 M834:N834 C843:C844 I834:I835 G834:H834 D850 C849:D849 H843:H850 C846:C848 C850:C851">
    <cfRule type="containsText" dxfId="630" priority="630" stopIfTrue="1" operator="containsText" text="f'k{kk foHkkx jktLFkku">
      <formula>NOT(ISERROR(SEARCH("f'k{kk foHkkx jktLFkku",B821)))</formula>
    </cfRule>
    <cfRule type="containsText" dxfId="629" priority="631" stopIfTrue="1" operator="containsText" text="iw.kkZad">
      <formula>NOT(ISERROR(SEARCH("iw.kkZad",B821)))</formula>
    </cfRule>
  </conditionalFormatting>
  <conditionalFormatting sqref="D849:D850">
    <cfRule type="cellIs" dxfId="628" priority="628" stopIfTrue="1" operator="equal">
      <formula>1800</formula>
    </cfRule>
    <cfRule type="cellIs" dxfId="627" priority="629" stopIfTrue="1" operator="equal">
      <formula>200</formula>
    </cfRule>
  </conditionalFormatting>
  <conditionalFormatting sqref="M843 F840:O840 F838:I839 F843:G843 I847 F849:F850 M835:O839 F834:F837 N824:N825 D821:D822 B821 C834:C841 N832 C826:C832 F832:G832 O832:O833 J834:L839 M834:N834 C843:C844 I834:I835 G834:H834 D850 C849:D849 H843:H850 C846:C848 C850:C851">
    <cfRule type="containsText" dxfId="626" priority="627" stopIfTrue="1" operator="containsText" text="dsoy jktdh; fo|ky;ksa esa iz;ksx gsrq fu%'kqYd">
      <formula>NOT(ISERROR(SEARCH("dsoy jktdh; fo|ky;ksa esa iz;ksx gsrq fu%'kqYd",B821)))</formula>
    </cfRule>
  </conditionalFormatting>
  <conditionalFormatting sqref="F846:G850">
    <cfRule type="cellIs" dxfId="625" priority="625" operator="equal">
      <formula>"0/200"</formula>
    </cfRule>
    <cfRule type="cellIs" dxfId="624" priority="626" operator="equal">
      <formula>"0/100"</formula>
    </cfRule>
  </conditionalFormatting>
  <conditionalFormatting sqref="I886 H881:H888 O874:O881 O859:O872 N873:N879 L873:L881 D859:K861 C859:C862 D885:F889 D865:D870 L859:M870 G885:G888 I881:K881 H865:K870 E865:G871 N859:N871 H873:K879 M873:M883 D874:D882 E873:E882 C873:C883 G873:G882 F873:F883 C865:C871 C885:C890 A859:B895 G889:H889">
    <cfRule type="cellIs" dxfId="623" priority="624" operator="equal">
      <formula>0</formula>
    </cfRule>
  </conditionalFormatting>
  <conditionalFormatting sqref="M882 F879:O879 F877:I878 F882:G882 I886 F888:F889 M874:O878 F873:F876 N863:N864 D860:D861 B860 C873:C880 N871 C865:C871 F871:G871 O871:O872 J873:L878 M873:N873 C882:C883 I873:I874 G873:H873 D889 C888:D888 H882:H889 C885:C887 C889:C890">
    <cfRule type="containsText" dxfId="622" priority="622" stopIfTrue="1" operator="containsText" text="f'k{kk foHkkx jktLFkku">
      <formula>NOT(ISERROR(SEARCH("f'k{kk foHkkx jktLFkku",B860)))</formula>
    </cfRule>
    <cfRule type="containsText" dxfId="621" priority="623" stopIfTrue="1" operator="containsText" text="iw.kkZad">
      <formula>NOT(ISERROR(SEARCH("iw.kkZad",B860)))</formula>
    </cfRule>
  </conditionalFormatting>
  <conditionalFormatting sqref="D888:D889">
    <cfRule type="cellIs" dxfId="620" priority="620" stopIfTrue="1" operator="equal">
      <formula>1800</formula>
    </cfRule>
    <cfRule type="cellIs" dxfId="619" priority="621" stopIfTrue="1" operator="equal">
      <formula>200</formula>
    </cfRule>
  </conditionalFormatting>
  <conditionalFormatting sqref="M882 F879:O879 F877:I878 F882:G882 I886 F888:F889 M874:O878 F873:F876 N863:N864 D860:D861 B860 C873:C880 N871 C865:C871 F871:G871 O871:O872 J873:L878 M873:N873 C882:C883 I873:I874 G873:H873 D889 C888:D888 H882:H889 C885:C887 C889:C890">
    <cfRule type="containsText" dxfId="618" priority="619" stopIfTrue="1" operator="containsText" text="dsoy jktdh; fo|ky;ksa esa iz;ksx gsrq fu%'kqYd">
      <formula>NOT(ISERROR(SEARCH("dsoy jktdh; fo|ky;ksa esa iz;ksx gsrq fu%'kqYd",B860)))</formula>
    </cfRule>
  </conditionalFormatting>
  <conditionalFormatting sqref="F885:G889">
    <cfRule type="cellIs" dxfId="617" priority="617" operator="equal">
      <formula>"0/200"</formula>
    </cfRule>
    <cfRule type="cellIs" dxfId="616" priority="618" operator="equal">
      <formula>"0/100"</formula>
    </cfRule>
  </conditionalFormatting>
  <conditionalFormatting sqref="I925 H920:H927 O913:O920 O898:O911 N912:N918 L912:L920 D898:K900 C898:C901 D924:F928 D904:D909 L898:M909 G924:G927 I920:K920 H904:K909 E904:G910 N898:N910 H912:K918 M912:M922 D913:D921 E912:E921 C912:C922 G912:G921 F912:F922 C904:C910 C924:C929 A898:B934 G928:H928">
    <cfRule type="cellIs" dxfId="615" priority="616" operator="equal">
      <formula>0</formula>
    </cfRule>
  </conditionalFormatting>
  <conditionalFormatting sqref="M921 F918:O918 F916:I917 F921:G921 I925 F927:F928 M913:O917 F912:F915 N902:N903 D899:D900 B899 C912:C919 N910 C904:C910 F910:G910 O910:O911 J912:L917 M912:N912 C921:C922 I912:I913 G912:H912 D928 C927:D927 H921:H928 C924:C926 C928:C929">
    <cfRule type="containsText" dxfId="614" priority="614" stopIfTrue="1" operator="containsText" text="f'k{kk foHkkx jktLFkku">
      <formula>NOT(ISERROR(SEARCH("f'k{kk foHkkx jktLFkku",B899)))</formula>
    </cfRule>
    <cfRule type="containsText" dxfId="613" priority="615" stopIfTrue="1" operator="containsText" text="iw.kkZad">
      <formula>NOT(ISERROR(SEARCH("iw.kkZad",B899)))</formula>
    </cfRule>
  </conditionalFormatting>
  <conditionalFormatting sqref="D927:D928">
    <cfRule type="cellIs" dxfId="612" priority="612" stopIfTrue="1" operator="equal">
      <formula>1800</formula>
    </cfRule>
    <cfRule type="cellIs" dxfId="611" priority="613" stopIfTrue="1" operator="equal">
      <formula>200</formula>
    </cfRule>
  </conditionalFormatting>
  <conditionalFormatting sqref="M921 F918:O918 F916:I917 F921:G921 I925 F927:F928 M913:O917 F912:F915 N902:N903 D899:D900 B899 C912:C919 N910 C904:C910 F910:G910 O910:O911 J912:L917 M912:N912 C921:C922 I912:I913 G912:H912 D928 C927:D927 H921:H928 C924:C926 C928:C929">
    <cfRule type="containsText" dxfId="610" priority="611" stopIfTrue="1" operator="containsText" text="dsoy jktdh; fo|ky;ksa esa iz;ksx gsrq fu%'kqYd">
      <formula>NOT(ISERROR(SEARCH("dsoy jktdh; fo|ky;ksa esa iz;ksx gsrq fu%'kqYd",B899)))</formula>
    </cfRule>
  </conditionalFormatting>
  <conditionalFormatting sqref="F924:G928">
    <cfRule type="cellIs" dxfId="609" priority="609" operator="equal">
      <formula>"0/200"</formula>
    </cfRule>
    <cfRule type="cellIs" dxfId="608" priority="610" operator="equal">
      <formula>"0/100"</formula>
    </cfRule>
  </conditionalFormatting>
  <conditionalFormatting sqref="I964 H959:H966 O952:O959 O937:O950 N951:N957 L951:L959 D937:K939 C937:C940 D963:F967 D943:D948 L937:M948 G963:G966 I959:K959 H943:K948 E943:G949 N937:N949 H951:K957 M951:M961 D952:D960 E951:E960 C951:C961 G951:G960 F951:F961 C943:C949 C963:C968 A937:B973 G967:H967">
    <cfRule type="cellIs" dxfId="607" priority="608" operator="equal">
      <formula>0</formula>
    </cfRule>
  </conditionalFormatting>
  <conditionalFormatting sqref="M960 F957:O957 F955:I956 F960:G960 I964 F966:F967 M952:O956 F951:F954 N941:N942 D938:D939 B938 C951:C958 N949 C943:C949 F949:G949 O949:O950 J951:L956 M951:N951 C960:C961 I951:I952 G951:H951 D967 C966:D966 H960:H967 C963:C965 C967:C968">
    <cfRule type="containsText" dxfId="606" priority="606" stopIfTrue="1" operator="containsText" text="f'k{kk foHkkx jktLFkku">
      <formula>NOT(ISERROR(SEARCH("f'k{kk foHkkx jktLFkku",B938)))</formula>
    </cfRule>
    <cfRule type="containsText" dxfId="605" priority="607" stopIfTrue="1" operator="containsText" text="iw.kkZad">
      <formula>NOT(ISERROR(SEARCH("iw.kkZad",B938)))</formula>
    </cfRule>
  </conditionalFormatting>
  <conditionalFormatting sqref="D966:D967">
    <cfRule type="cellIs" dxfId="604" priority="604" stopIfTrue="1" operator="equal">
      <formula>1800</formula>
    </cfRule>
    <cfRule type="cellIs" dxfId="603" priority="605" stopIfTrue="1" operator="equal">
      <formula>200</formula>
    </cfRule>
  </conditionalFormatting>
  <conditionalFormatting sqref="M960 F957:O957 F955:I956 F960:G960 I964 F966:F967 M952:O956 F951:F954 N941:N942 D938:D939 B938 C951:C958 N949 C943:C949 F949:G949 O949:O950 J951:L956 M951:N951 C960:C961 I951:I952 G951:H951 D967 C966:D966 H960:H967 C963:C965 C967:C968">
    <cfRule type="containsText" dxfId="602" priority="603" stopIfTrue="1" operator="containsText" text="dsoy jktdh; fo|ky;ksa esa iz;ksx gsrq fu%'kqYd">
      <formula>NOT(ISERROR(SEARCH("dsoy jktdh; fo|ky;ksa esa iz;ksx gsrq fu%'kqYd",B938)))</formula>
    </cfRule>
  </conditionalFormatting>
  <conditionalFormatting sqref="F963:G967">
    <cfRule type="cellIs" dxfId="601" priority="601" operator="equal">
      <formula>"0/200"</formula>
    </cfRule>
    <cfRule type="cellIs" dxfId="600" priority="602" operator="equal">
      <formula>"0/100"</formula>
    </cfRule>
  </conditionalFormatting>
  <conditionalFormatting sqref="I1003 H998:H1005 O991:O998 O976:O989 N990:N996 L990:L998 D976:K978 C976:C979 D1002:F1006 D982:D987 L976:M987 G1002:G1005 I998:K998 H982:K987 E982:G988 N976:N988 H990:K996 M990:M1000 D991:D999 E990:E999 C990:C1000 G990:G999 F990:F1000 C982:C988 C1002:C1007 A976:B1012 G1006:H1006">
    <cfRule type="cellIs" dxfId="599" priority="600" operator="equal">
      <formula>0</formula>
    </cfRule>
  </conditionalFormatting>
  <conditionalFormatting sqref="M999 F996:O996 F994:I995 F999:G999 I1003 F1005:F1006 M991:O995 F990:F993 N980:N981 D977:D978 B977 C990:C997 N988 C982:C988 F988:G988 O988:O989 J990:L995 M990:N990 C999:C1000 I990:I991 G990:H990 D1006 C1005:D1005 H999:H1006 C1002:C1004 C1006:C1007">
    <cfRule type="containsText" dxfId="598" priority="598" stopIfTrue="1" operator="containsText" text="f'k{kk foHkkx jktLFkku">
      <formula>NOT(ISERROR(SEARCH("f'k{kk foHkkx jktLFkku",B977)))</formula>
    </cfRule>
    <cfRule type="containsText" dxfId="597" priority="599" stopIfTrue="1" operator="containsText" text="iw.kkZad">
      <formula>NOT(ISERROR(SEARCH("iw.kkZad",B977)))</formula>
    </cfRule>
  </conditionalFormatting>
  <conditionalFormatting sqref="D1005:D1006">
    <cfRule type="cellIs" dxfId="596" priority="596" stopIfTrue="1" operator="equal">
      <formula>1800</formula>
    </cfRule>
    <cfRule type="cellIs" dxfId="595" priority="597" stopIfTrue="1" operator="equal">
      <formula>200</formula>
    </cfRule>
  </conditionalFormatting>
  <conditionalFormatting sqref="M999 F996:O996 F994:I995 F999:G999 I1003 F1005:F1006 M991:O995 F990:F993 N980:N981 D977:D978 B977 C990:C997 N988 C982:C988 F988:G988 O988:O989 J990:L995 M990:N990 C999:C1000 I990:I991 G990:H990 D1006 C1005:D1005 H999:H1006 C1002:C1004 C1006:C1007">
    <cfRule type="containsText" dxfId="594" priority="595" stopIfTrue="1" operator="containsText" text="dsoy jktdh; fo|ky;ksa esa iz;ksx gsrq fu%'kqYd">
      <formula>NOT(ISERROR(SEARCH("dsoy jktdh; fo|ky;ksa esa iz;ksx gsrq fu%'kqYd",B977)))</formula>
    </cfRule>
  </conditionalFormatting>
  <conditionalFormatting sqref="F1002:G1006">
    <cfRule type="cellIs" dxfId="593" priority="593" operator="equal">
      <formula>"0/200"</formula>
    </cfRule>
    <cfRule type="cellIs" dxfId="592" priority="594" operator="equal">
      <formula>"0/100"</formula>
    </cfRule>
  </conditionalFormatting>
  <conditionalFormatting sqref="I1042 H1037:H1044 O1030:O1037 O1015:O1028 N1029:N1035 L1029:L1037 D1015:K1017 C1015:C1018 D1041:F1045 D1021:D1026 L1015:M1026 G1041:G1044 I1037:K1037 H1021:K1026 E1021:G1027 N1015:N1027 H1029:K1035 M1029:M1039 D1030:D1038 E1029:E1038 C1029:C1039 G1029:G1038 F1029:F1039 C1021:C1027 C1041:C1046 A1015:B1051 G1045:H1045">
    <cfRule type="cellIs" dxfId="591" priority="592" operator="equal">
      <formula>0</formula>
    </cfRule>
  </conditionalFormatting>
  <conditionalFormatting sqref="M1038 F1035:O1035 F1033:I1034 F1038:G1038 I1042 F1044:F1045 M1030:O1034 F1029:F1032 N1019:N1020 D1016:D1017 B1016 C1029:C1036 N1027 C1021:C1027 F1027:G1027 O1027:O1028 J1029:L1034 M1029:N1029 C1038:C1039 I1029:I1030 G1029:H1029 D1045 C1044:D1044 H1038:H1045 C1041:C1043 C1045:C1046">
    <cfRule type="containsText" dxfId="590" priority="590" stopIfTrue="1" operator="containsText" text="f'k{kk foHkkx jktLFkku">
      <formula>NOT(ISERROR(SEARCH("f'k{kk foHkkx jktLFkku",B1016)))</formula>
    </cfRule>
    <cfRule type="containsText" dxfId="589" priority="591" stopIfTrue="1" operator="containsText" text="iw.kkZad">
      <formula>NOT(ISERROR(SEARCH("iw.kkZad",B1016)))</formula>
    </cfRule>
  </conditionalFormatting>
  <conditionalFormatting sqref="D1044:D1045">
    <cfRule type="cellIs" dxfId="588" priority="588" stopIfTrue="1" operator="equal">
      <formula>1800</formula>
    </cfRule>
    <cfRule type="cellIs" dxfId="587" priority="589" stopIfTrue="1" operator="equal">
      <formula>200</formula>
    </cfRule>
  </conditionalFormatting>
  <conditionalFormatting sqref="M1038 F1035:O1035 F1033:I1034 F1038:G1038 I1042 F1044:F1045 M1030:O1034 F1029:F1032 N1019:N1020 D1016:D1017 B1016 C1029:C1036 N1027 C1021:C1027 F1027:G1027 O1027:O1028 J1029:L1034 M1029:N1029 C1038:C1039 I1029:I1030 G1029:H1029 D1045 C1044:D1044 H1038:H1045 C1041:C1043 C1045:C1046">
    <cfRule type="containsText" dxfId="586" priority="587" stopIfTrue="1" operator="containsText" text="dsoy jktdh; fo|ky;ksa esa iz;ksx gsrq fu%'kqYd">
      <formula>NOT(ISERROR(SEARCH("dsoy jktdh; fo|ky;ksa esa iz;ksx gsrq fu%'kqYd",B1016)))</formula>
    </cfRule>
  </conditionalFormatting>
  <conditionalFormatting sqref="F1041:G1045">
    <cfRule type="cellIs" dxfId="585" priority="585" operator="equal">
      <formula>"0/200"</formula>
    </cfRule>
    <cfRule type="cellIs" dxfId="584" priority="586" operator="equal">
      <formula>"0/100"</formula>
    </cfRule>
  </conditionalFormatting>
  <conditionalFormatting sqref="I1081 H1076:H1083 O1069:O1076 O1054:O1067 N1068:N1074 L1068:L1076 D1054:K1056 C1054:C1057 D1080:F1084 D1060:D1065 L1054:M1065 G1080:G1083 I1076:K1076 H1060:K1065 E1060:G1066 N1054:N1066 H1068:K1074 M1068:M1078 D1069:D1077 E1068:E1077 C1068:C1078 G1068:G1077 F1068:F1078 C1060:C1066 C1080:C1085 A1054:B1090 G1084:H1084">
    <cfRule type="cellIs" dxfId="583" priority="584" operator="equal">
      <formula>0</formula>
    </cfRule>
  </conditionalFormatting>
  <conditionalFormatting sqref="M1077 F1074:O1074 F1072:I1073 F1077:G1077 I1081 F1083:F1084 M1069:O1073 F1068:F1071 N1058:N1059 D1055:D1056 B1055 C1068:C1075 N1066 C1060:C1066 F1066:G1066 O1066:O1067 J1068:L1073 M1068:N1068 C1077:C1078 I1068:I1069 G1068:H1068 D1084 C1083:D1083 H1077:H1084 C1080:C1082 C1084:C1085">
    <cfRule type="containsText" dxfId="582" priority="582" stopIfTrue="1" operator="containsText" text="f'k{kk foHkkx jktLFkku">
      <formula>NOT(ISERROR(SEARCH("f'k{kk foHkkx jktLFkku",B1055)))</formula>
    </cfRule>
    <cfRule type="containsText" dxfId="581" priority="583" stopIfTrue="1" operator="containsText" text="iw.kkZad">
      <formula>NOT(ISERROR(SEARCH("iw.kkZad",B1055)))</formula>
    </cfRule>
  </conditionalFormatting>
  <conditionalFormatting sqref="D1083:D1084">
    <cfRule type="cellIs" dxfId="580" priority="580" stopIfTrue="1" operator="equal">
      <formula>1800</formula>
    </cfRule>
    <cfRule type="cellIs" dxfId="579" priority="581" stopIfTrue="1" operator="equal">
      <formula>200</formula>
    </cfRule>
  </conditionalFormatting>
  <conditionalFormatting sqref="M1077 F1074:O1074 F1072:I1073 F1077:G1077 I1081 F1083:F1084 M1069:O1073 F1068:F1071 N1058:N1059 D1055:D1056 B1055 C1068:C1075 N1066 C1060:C1066 F1066:G1066 O1066:O1067 J1068:L1073 M1068:N1068 C1077:C1078 I1068:I1069 G1068:H1068 D1084 C1083:D1083 H1077:H1084 C1080:C1082 C1084:C1085">
    <cfRule type="containsText" dxfId="578" priority="579" stopIfTrue="1" operator="containsText" text="dsoy jktdh; fo|ky;ksa esa iz;ksx gsrq fu%'kqYd">
      <formula>NOT(ISERROR(SEARCH("dsoy jktdh; fo|ky;ksa esa iz;ksx gsrq fu%'kqYd",B1055)))</formula>
    </cfRule>
  </conditionalFormatting>
  <conditionalFormatting sqref="F1080:G1084">
    <cfRule type="cellIs" dxfId="577" priority="577" operator="equal">
      <formula>"0/200"</formula>
    </cfRule>
    <cfRule type="cellIs" dxfId="576" priority="578" operator="equal">
      <formula>"0/100"</formula>
    </cfRule>
  </conditionalFormatting>
  <conditionalFormatting sqref="I1120 H1115:H1122 O1108:O1115 O1093:O1106 N1107:N1113 L1107:L1115 D1093:K1095 C1093:C1096 D1119:F1123 D1099:D1104 L1093:M1104 G1119:G1122 I1115:K1115 H1099:K1104 E1099:G1105 N1093:N1105 H1107:K1113 M1107:M1117 D1108:D1116 E1107:E1116 C1107:C1117 G1107:G1116 F1107:F1117 C1099:C1105 C1119:C1124 A1093:B1129 G1123:H1123">
    <cfRule type="cellIs" dxfId="575" priority="576" operator="equal">
      <formula>0</formula>
    </cfRule>
  </conditionalFormatting>
  <conditionalFormatting sqref="M1116 F1113:O1113 F1111:I1112 F1116:G1116 I1120 F1122:F1123 M1108:O1112 F1107:F1110 N1097:N1098 D1094:D1095 B1094 C1107:C1114 N1105 C1099:C1105 F1105:G1105 O1105:O1106 J1107:L1112 M1107:N1107 C1116:C1117 I1107:I1108 G1107:H1107 D1123 C1122:D1122 H1116:H1123 C1119:C1121 C1123:C1124">
    <cfRule type="containsText" dxfId="574" priority="574" stopIfTrue="1" operator="containsText" text="f'k{kk foHkkx jktLFkku">
      <formula>NOT(ISERROR(SEARCH("f'k{kk foHkkx jktLFkku",B1094)))</formula>
    </cfRule>
    <cfRule type="containsText" dxfId="573" priority="575" stopIfTrue="1" operator="containsText" text="iw.kkZad">
      <formula>NOT(ISERROR(SEARCH("iw.kkZad",B1094)))</formula>
    </cfRule>
  </conditionalFormatting>
  <conditionalFormatting sqref="D1122:D1123">
    <cfRule type="cellIs" dxfId="572" priority="572" stopIfTrue="1" operator="equal">
      <formula>1800</formula>
    </cfRule>
    <cfRule type="cellIs" dxfId="571" priority="573" stopIfTrue="1" operator="equal">
      <formula>200</formula>
    </cfRule>
  </conditionalFormatting>
  <conditionalFormatting sqref="M1116 F1113:O1113 F1111:I1112 F1116:G1116 I1120 F1122:F1123 M1108:O1112 F1107:F1110 N1097:N1098 D1094:D1095 B1094 C1107:C1114 N1105 C1099:C1105 F1105:G1105 O1105:O1106 J1107:L1112 M1107:N1107 C1116:C1117 I1107:I1108 G1107:H1107 D1123 C1122:D1122 H1116:H1123 C1119:C1121 C1123:C1124">
    <cfRule type="containsText" dxfId="570" priority="571" stopIfTrue="1" operator="containsText" text="dsoy jktdh; fo|ky;ksa esa iz;ksx gsrq fu%'kqYd">
      <formula>NOT(ISERROR(SEARCH("dsoy jktdh; fo|ky;ksa esa iz;ksx gsrq fu%'kqYd",B1094)))</formula>
    </cfRule>
  </conditionalFormatting>
  <conditionalFormatting sqref="F1119:G1123">
    <cfRule type="cellIs" dxfId="569" priority="569" operator="equal">
      <formula>"0/200"</formula>
    </cfRule>
    <cfRule type="cellIs" dxfId="568" priority="570" operator="equal">
      <formula>"0/100"</formula>
    </cfRule>
  </conditionalFormatting>
  <conditionalFormatting sqref="I1159 H1154:H1161 O1147:O1154 O1132:O1145 N1146:N1152 L1146:L1154 D1132:K1134 C1132:C1135 D1158:F1162 D1138:D1143 L1132:M1143 G1158:G1161 I1154:K1154 H1138:K1143 E1138:G1144 N1132:N1144 H1146:K1152 M1146:M1156 D1147:D1155 E1146:E1155 C1146:C1156 G1146:G1155 F1146:F1156 C1138:C1144 C1158:C1163 A1132:B1168 G1162:H1162">
    <cfRule type="cellIs" dxfId="567" priority="568" operator="equal">
      <formula>0</formula>
    </cfRule>
  </conditionalFormatting>
  <conditionalFormatting sqref="M1155 F1152:O1152 F1150:I1151 F1155:G1155 I1159 F1161:F1162 M1147:O1151 F1146:F1149 N1136:N1137 D1133:D1134 B1133 C1146:C1153 N1144 C1138:C1144 F1144:G1144 O1144:O1145 J1146:L1151 M1146:N1146 C1155:C1156 I1146:I1147 G1146:H1146 D1162 C1161:D1161 H1155:H1162 C1158:C1160 C1162:C1163">
    <cfRule type="containsText" dxfId="566" priority="566" stopIfTrue="1" operator="containsText" text="f'k{kk foHkkx jktLFkku">
      <formula>NOT(ISERROR(SEARCH("f'k{kk foHkkx jktLFkku",B1133)))</formula>
    </cfRule>
    <cfRule type="containsText" dxfId="565" priority="567" stopIfTrue="1" operator="containsText" text="iw.kkZad">
      <formula>NOT(ISERROR(SEARCH("iw.kkZad",B1133)))</formula>
    </cfRule>
  </conditionalFormatting>
  <conditionalFormatting sqref="D1161:D1162">
    <cfRule type="cellIs" dxfId="564" priority="564" stopIfTrue="1" operator="equal">
      <formula>1800</formula>
    </cfRule>
    <cfRule type="cellIs" dxfId="563" priority="565" stopIfTrue="1" operator="equal">
      <formula>200</formula>
    </cfRule>
  </conditionalFormatting>
  <conditionalFormatting sqref="M1155 F1152:O1152 F1150:I1151 F1155:G1155 I1159 F1161:F1162 M1147:O1151 F1146:F1149 N1136:N1137 D1133:D1134 B1133 C1146:C1153 N1144 C1138:C1144 F1144:G1144 O1144:O1145 J1146:L1151 M1146:N1146 C1155:C1156 I1146:I1147 G1146:H1146 D1162 C1161:D1161 H1155:H1162 C1158:C1160 C1162:C1163">
    <cfRule type="containsText" dxfId="562" priority="563" stopIfTrue="1" operator="containsText" text="dsoy jktdh; fo|ky;ksa esa iz;ksx gsrq fu%'kqYd">
      <formula>NOT(ISERROR(SEARCH("dsoy jktdh; fo|ky;ksa esa iz;ksx gsrq fu%'kqYd",B1133)))</formula>
    </cfRule>
  </conditionalFormatting>
  <conditionalFormatting sqref="F1158:G1162">
    <cfRule type="cellIs" dxfId="561" priority="561" operator="equal">
      <formula>"0/200"</formula>
    </cfRule>
    <cfRule type="cellIs" dxfId="560" priority="562" operator="equal">
      <formula>"0/100"</formula>
    </cfRule>
  </conditionalFormatting>
  <conditionalFormatting sqref="I1198 H1193:H1200 O1186:O1193 O1171:O1184 N1185:N1191 L1185:L1193 D1171:K1173 C1171:C1174 D1197:F1201 D1177:D1182 L1171:M1182 G1197:G1200 I1193:K1193 H1177:K1182 E1177:G1183 N1171:N1183 H1185:K1191 M1185:M1195 D1186:D1194 E1185:E1194 C1185:C1195 G1185:G1194 F1185:F1195 C1177:C1183 C1197:C1202 A1171:B1207 G1201:H1201">
    <cfRule type="cellIs" dxfId="559" priority="560" operator="equal">
      <formula>0</formula>
    </cfRule>
  </conditionalFormatting>
  <conditionalFormatting sqref="M1194 F1191:O1191 F1189:I1190 F1194:G1194 I1198 F1200:F1201 M1186:O1190 F1185:F1188 N1175:N1176 D1172:D1173 B1172 C1185:C1192 N1183 C1177:C1183 F1183:G1183 O1183:O1184 J1185:L1190 M1185:N1185 C1194:C1195 I1185:I1186 G1185:H1185 D1201 C1200:D1200 H1194:H1201 C1197:C1199 C1201:C1202">
    <cfRule type="containsText" dxfId="558" priority="558" stopIfTrue="1" operator="containsText" text="f'k{kk foHkkx jktLFkku">
      <formula>NOT(ISERROR(SEARCH("f'k{kk foHkkx jktLFkku",B1172)))</formula>
    </cfRule>
    <cfRule type="containsText" dxfId="557" priority="559" stopIfTrue="1" operator="containsText" text="iw.kkZad">
      <formula>NOT(ISERROR(SEARCH("iw.kkZad",B1172)))</formula>
    </cfRule>
  </conditionalFormatting>
  <conditionalFormatting sqref="D1200:D1201">
    <cfRule type="cellIs" dxfId="556" priority="556" stopIfTrue="1" operator="equal">
      <formula>1800</formula>
    </cfRule>
    <cfRule type="cellIs" dxfId="555" priority="557" stopIfTrue="1" operator="equal">
      <formula>200</formula>
    </cfRule>
  </conditionalFormatting>
  <conditionalFormatting sqref="M1194 F1191:O1191 F1189:I1190 F1194:G1194 I1198 F1200:F1201 M1186:O1190 F1185:F1188 N1175:N1176 D1172:D1173 B1172 C1185:C1192 N1183 C1177:C1183 F1183:G1183 O1183:O1184 J1185:L1190 M1185:N1185 C1194:C1195 I1185:I1186 G1185:H1185 D1201 C1200:D1200 H1194:H1201 C1197:C1199 C1201:C1202">
    <cfRule type="containsText" dxfId="554" priority="555" stopIfTrue="1" operator="containsText" text="dsoy jktdh; fo|ky;ksa esa iz;ksx gsrq fu%'kqYd">
      <formula>NOT(ISERROR(SEARCH("dsoy jktdh; fo|ky;ksa esa iz;ksx gsrq fu%'kqYd",B1172)))</formula>
    </cfRule>
  </conditionalFormatting>
  <conditionalFormatting sqref="F1197:G1201">
    <cfRule type="cellIs" dxfId="553" priority="553" operator="equal">
      <formula>"0/200"</formula>
    </cfRule>
    <cfRule type="cellIs" dxfId="552" priority="554" operator="equal">
      <formula>"0/100"</formula>
    </cfRule>
  </conditionalFormatting>
  <conditionalFormatting sqref="I1237 H1232:H1239 O1225:O1232 O1210:O1223 N1224:N1230 L1224:L1232 D1210:K1212 C1210:C1213 D1236:F1240 D1216:D1221 L1210:M1221 G1236:G1239 I1232:K1232 H1216:K1221 E1216:G1222 N1210:N1222 H1224:K1230 M1224:M1234 D1225:D1233 E1224:E1233 C1224:C1234 G1224:G1233 F1224:F1234 C1216:C1222 C1236:C1241 A1210:B1246 G1240:H1240">
    <cfRule type="cellIs" dxfId="551" priority="552" operator="equal">
      <formula>0</formula>
    </cfRule>
  </conditionalFormatting>
  <conditionalFormatting sqref="M1233 F1230:O1230 F1228:I1229 F1233:G1233 I1237 F1239:F1240 M1225:O1229 F1224:F1227 N1214:N1215 D1211:D1212 B1211 C1224:C1231 N1222 C1216:C1222 F1222:G1222 O1222:O1223 J1224:L1229 M1224:N1224 C1233:C1234 I1224:I1225 G1224:H1224 D1240 C1239:D1239 H1233:H1240 C1236:C1238 C1240:C1241">
    <cfRule type="containsText" dxfId="550" priority="550" stopIfTrue="1" operator="containsText" text="f'k{kk foHkkx jktLFkku">
      <formula>NOT(ISERROR(SEARCH("f'k{kk foHkkx jktLFkku",B1211)))</formula>
    </cfRule>
    <cfRule type="containsText" dxfId="549" priority="551" stopIfTrue="1" operator="containsText" text="iw.kkZad">
      <formula>NOT(ISERROR(SEARCH("iw.kkZad",B1211)))</formula>
    </cfRule>
  </conditionalFormatting>
  <conditionalFormatting sqref="D1239:D1240">
    <cfRule type="cellIs" dxfId="548" priority="548" stopIfTrue="1" operator="equal">
      <formula>1800</formula>
    </cfRule>
    <cfRule type="cellIs" dxfId="547" priority="549" stopIfTrue="1" operator="equal">
      <formula>200</formula>
    </cfRule>
  </conditionalFormatting>
  <conditionalFormatting sqref="M1233 F1230:O1230 F1228:I1229 F1233:G1233 I1237 F1239:F1240 M1225:O1229 F1224:F1227 N1214:N1215 D1211:D1212 B1211 C1224:C1231 N1222 C1216:C1222 F1222:G1222 O1222:O1223 J1224:L1229 M1224:N1224 C1233:C1234 I1224:I1225 G1224:H1224 D1240 C1239:D1239 H1233:H1240 C1236:C1238 C1240:C1241">
    <cfRule type="containsText" dxfId="546" priority="547" stopIfTrue="1" operator="containsText" text="dsoy jktdh; fo|ky;ksa esa iz;ksx gsrq fu%'kqYd">
      <formula>NOT(ISERROR(SEARCH("dsoy jktdh; fo|ky;ksa esa iz;ksx gsrq fu%'kqYd",B1211)))</formula>
    </cfRule>
  </conditionalFormatting>
  <conditionalFormatting sqref="F1236:G1240">
    <cfRule type="cellIs" dxfId="545" priority="545" operator="equal">
      <formula>"0/200"</formula>
    </cfRule>
    <cfRule type="cellIs" dxfId="544" priority="546" operator="equal">
      <formula>"0/100"</formula>
    </cfRule>
  </conditionalFormatting>
  <conditionalFormatting sqref="I1276 H1271:H1278 O1264:O1271 O1249:O1262 N1263:N1269 L1263:L1271 D1249:K1251 C1249:C1252 D1275:F1279 D1255:D1260 L1249:M1260 G1275:G1278 I1271:K1271 H1255:K1260 E1255:G1261 N1249:N1261 H1263:K1269 M1263:M1273 D1264:D1272 E1263:E1272 C1263:C1273 G1263:G1272 F1263:F1273 C1255:C1261 C1275:C1280 A1249:B1285 G1279:H1279">
    <cfRule type="cellIs" dxfId="543" priority="544" operator="equal">
      <formula>0</formula>
    </cfRule>
  </conditionalFormatting>
  <conditionalFormatting sqref="M1272 F1269:O1269 F1267:I1268 F1272:G1272 I1276 F1278:F1279 M1264:O1268 F1263:F1266 N1253:N1254 D1250:D1251 B1250 C1263:C1270 N1261 C1255:C1261 F1261:G1261 O1261:O1262 J1263:L1268 M1263:N1263 C1272:C1273 I1263:I1264 G1263:H1263 D1279 C1278:D1278 H1272:H1279 C1275:C1277 C1279:C1280">
    <cfRule type="containsText" dxfId="542" priority="542" stopIfTrue="1" operator="containsText" text="f'k{kk foHkkx jktLFkku">
      <formula>NOT(ISERROR(SEARCH("f'k{kk foHkkx jktLFkku",B1250)))</formula>
    </cfRule>
    <cfRule type="containsText" dxfId="541" priority="543" stopIfTrue="1" operator="containsText" text="iw.kkZad">
      <formula>NOT(ISERROR(SEARCH("iw.kkZad",B1250)))</formula>
    </cfRule>
  </conditionalFormatting>
  <conditionalFormatting sqref="D1278:D1279">
    <cfRule type="cellIs" dxfId="540" priority="540" stopIfTrue="1" operator="equal">
      <formula>1800</formula>
    </cfRule>
    <cfRule type="cellIs" dxfId="539" priority="541" stopIfTrue="1" operator="equal">
      <formula>200</formula>
    </cfRule>
  </conditionalFormatting>
  <conditionalFormatting sqref="M1272 F1269:O1269 F1267:I1268 F1272:G1272 I1276 F1278:F1279 M1264:O1268 F1263:F1266 N1253:N1254 D1250:D1251 B1250 C1263:C1270 N1261 C1255:C1261 F1261:G1261 O1261:O1262 J1263:L1268 M1263:N1263 C1272:C1273 I1263:I1264 G1263:H1263 D1279 C1278:D1278 H1272:H1279 C1275:C1277 C1279:C1280">
    <cfRule type="containsText" dxfId="538" priority="539" stopIfTrue="1" operator="containsText" text="dsoy jktdh; fo|ky;ksa esa iz;ksx gsrq fu%'kqYd">
      <formula>NOT(ISERROR(SEARCH("dsoy jktdh; fo|ky;ksa esa iz;ksx gsrq fu%'kqYd",B1250)))</formula>
    </cfRule>
  </conditionalFormatting>
  <conditionalFormatting sqref="F1275:G1279">
    <cfRule type="cellIs" dxfId="537" priority="537" operator="equal">
      <formula>"0/200"</formula>
    </cfRule>
    <cfRule type="cellIs" dxfId="536" priority="538" operator="equal">
      <formula>"0/100"</formula>
    </cfRule>
  </conditionalFormatting>
  <conditionalFormatting sqref="I1315 H1310:H1317 O1303:O1310 O1288:O1301 N1302:N1308 L1302:L1310 D1288:K1290 C1288:C1291 D1314:F1318 D1294:D1299 L1288:M1299 G1314:G1317 I1310:K1310 H1294:K1299 E1294:G1300 N1288:N1300 H1302:K1308 M1302:M1312 D1303:D1311 E1302:E1311 C1302:C1312 G1302:G1311 F1302:F1312 C1294:C1300 C1314:C1319 A1288:B1324 G1318:H1318">
    <cfRule type="cellIs" dxfId="535" priority="536" operator="equal">
      <formula>0</formula>
    </cfRule>
  </conditionalFormatting>
  <conditionalFormatting sqref="M1311 F1308:O1308 F1306:I1307 F1311:G1311 I1315 F1317:F1318 M1303:O1307 F1302:F1305 N1292:N1293 D1289:D1290 B1289 C1302:C1309 N1300 C1294:C1300 F1300:G1300 O1300:O1301 J1302:L1307 M1302:N1302 C1311:C1312 I1302:I1303 G1302:H1302 D1318 C1317:D1317 H1311:H1318 C1314:C1316 C1318:C1319">
    <cfRule type="containsText" dxfId="534" priority="534" stopIfTrue="1" operator="containsText" text="f'k{kk foHkkx jktLFkku">
      <formula>NOT(ISERROR(SEARCH("f'k{kk foHkkx jktLFkku",B1289)))</formula>
    </cfRule>
    <cfRule type="containsText" dxfId="533" priority="535" stopIfTrue="1" operator="containsText" text="iw.kkZad">
      <formula>NOT(ISERROR(SEARCH("iw.kkZad",B1289)))</formula>
    </cfRule>
  </conditionalFormatting>
  <conditionalFormatting sqref="D1317:D1318">
    <cfRule type="cellIs" dxfId="532" priority="532" stopIfTrue="1" operator="equal">
      <formula>1800</formula>
    </cfRule>
    <cfRule type="cellIs" dxfId="531" priority="533" stopIfTrue="1" operator="equal">
      <formula>200</formula>
    </cfRule>
  </conditionalFormatting>
  <conditionalFormatting sqref="M1311 F1308:O1308 F1306:I1307 F1311:G1311 I1315 F1317:F1318 M1303:O1307 F1302:F1305 N1292:N1293 D1289:D1290 B1289 C1302:C1309 N1300 C1294:C1300 F1300:G1300 O1300:O1301 J1302:L1307 M1302:N1302 C1311:C1312 I1302:I1303 G1302:H1302 D1318 C1317:D1317 H1311:H1318 C1314:C1316 C1318:C1319">
    <cfRule type="containsText" dxfId="530" priority="531" stopIfTrue="1" operator="containsText" text="dsoy jktdh; fo|ky;ksa esa iz;ksx gsrq fu%'kqYd">
      <formula>NOT(ISERROR(SEARCH("dsoy jktdh; fo|ky;ksa esa iz;ksx gsrq fu%'kqYd",B1289)))</formula>
    </cfRule>
  </conditionalFormatting>
  <conditionalFormatting sqref="F1314:G1318">
    <cfRule type="cellIs" dxfId="529" priority="529" operator="equal">
      <formula>"0/200"</formula>
    </cfRule>
    <cfRule type="cellIs" dxfId="528" priority="530" operator="equal">
      <formula>"0/100"</formula>
    </cfRule>
  </conditionalFormatting>
  <conditionalFormatting sqref="I1354 H1349:H1356 O1342:O1349 O1327:O1340 N1341:N1347 L1341:L1349 D1327:K1329 C1327:C1330 D1353:F1357 D1333:D1338 L1327:M1338 G1353:G1356 I1349:K1349 H1333:K1338 E1333:G1339 N1327:N1339 H1341:K1347 M1341:M1351 D1342:D1350 E1341:E1350 C1341:C1351 G1341:G1350 F1341:F1351 C1333:C1339 C1353:C1358 A1327:B1363 G1357:H1357">
    <cfRule type="cellIs" dxfId="527" priority="528" operator="equal">
      <formula>0</formula>
    </cfRule>
  </conditionalFormatting>
  <conditionalFormatting sqref="M1350 F1347:O1347 F1345:I1346 F1350:G1350 I1354 F1356:F1357 M1342:O1346 F1341:F1344 N1331:N1332 D1328:D1329 B1328 C1341:C1348 N1339 C1333:C1339 F1339:G1339 O1339:O1340 J1341:L1346 M1341:N1341 C1350:C1351 I1341:I1342 G1341:H1341 D1357 C1356:D1356 H1350:H1357 C1353:C1355 C1357:C1358">
    <cfRule type="containsText" dxfId="526" priority="526" stopIfTrue="1" operator="containsText" text="f'k{kk foHkkx jktLFkku">
      <formula>NOT(ISERROR(SEARCH("f'k{kk foHkkx jktLFkku",B1328)))</formula>
    </cfRule>
    <cfRule type="containsText" dxfId="525" priority="527" stopIfTrue="1" operator="containsText" text="iw.kkZad">
      <formula>NOT(ISERROR(SEARCH("iw.kkZad",B1328)))</formula>
    </cfRule>
  </conditionalFormatting>
  <conditionalFormatting sqref="D1356:D1357">
    <cfRule type="cellIs" dxfId="524" priority="524" stopIfTrue="1" operator="equal">
      <formula>1800</formula>
    </cfRule>
    <cfRule type="cellIs" dxfId="523" priority="525" stopIfTrue="1" operator="equal">
      <formula>200</formula>
    </cfRule>
  </conditionalFormatting>
  <conditionalFormatting sqref="M1350 F1347:O1347 F1345:I1346 F1350:G1350 I1354 F1356:F1357 M1342:O1346 F1341:F1344 N1331:N1332 D1328:D1329 B1328 C1341:C1348 N1339 C1333:C1339 F1339:G1339 O1339:O1340 J1341:L1346 M1341:N1341 C1350:C1351 I1341:I1342 G1341:H1341 D1357 C1356:D1356 H1350:H1357 C1353:C1355 C1357:C1358">
    <cfRule type="containsText" dxfId="522" priority="523" stopIfTrue="1" operator="containsText" text="dsoy jktdh; fo|ky;ksa esa iz;ksx gsrq fu%'kqYd">
      <formula>NOT(ISERROR(SEARCH("dsoy jktdh; fo|ky;ksa esa iz;ksx gsrq fu%'kqYd",B1328)))</formula>
    </cfRule>
  </conditionalFormatting>
  <conditionalFormatting sqref="F1353:G1357">
    <cfRule type="cellIs" dxfId="521" priority="521" operator="equal">
      <formula>"0/200"</formula>
    </cfRule>
    <cfRule type="cellIs" dxfId="520" priority="522" operator="equal">
      <formula>"0/100"</formula>
    </cfRule>
  </conditionalFormatting>
  <conditionalFormatting sqref="I1393 H1388:H1395 O1381:O1388 O1366:O1379 N1380:N1386 L1380:L1388 D1366:K1368 C1366:C1369 D1392:F1396 D1372:D1377 L1366:M1377 G1392:G1395 I1388:K1388 H1372:K1377 E1372:G1378 N1366:N1378 H1380:K1386 M1380:M1390 D1381:D1389 E1380:E1389 C1380:C1390 G1380:G1389 F1380:F1390 C1372:C1378 C1392:C1397 A1366:B1402 G1396:H1396">
    <cfRule type="cellIs" dxfId="519" priority="520" operator="equal">
      <formula>0</formula>
    </cfRule>
  </conditionalFormatting>
  <conditionalFormatting sqref="M1389 F1386:O1386 F1384:I1385 F1389:G1389 I1393 F1395:F1396 M1381:O1385 F1380:F1383 N1370:N1371 D1367:D1368 B1367 C1380:C1387 N1378 C1372:C1378 F1378:G1378 O1378:O1379 J1380:L1385 M1380:N1380 C1389:C1390 I1380:I1381 G1380:H1380 D1396 C1395:D1395 H1389:H1396 C1392:C1394 C1396:C1397">
    <cfRule type="containsText" dxfId="518" priority="518" stopIfTrue="1" operator="containsText" text="f'k{kk foHkkx jktLFkku">
      <formula>NOT(ISERROR(SEARCH("f'k{kk foHkkx jktLFkku",B1367)))</formula>
    </cfRule>
    <cfRule type="containsText" dxfId="517" priority="519" stopIfTrue="1" operator="containsText" text="iw.kkZad">
      <formula>NOT(ISERROR(SEARCH("iw.kkZad",B1367)))</formula>
    </cfRule>
  </conditionalFormatting>
  <conditionalFormatting sqref="D1395:D1396">
    <cfRule type="cellIs" dxfId="516" priority="516" stopIfTrue="1" operator="equal">
      <formula>1800</formula>
    </cfRule>
    <cfRule type="cellIs" dxfId="515" priority="517" stopIfTrue="1" operator="equal">
      <formula>200</formula>
    </cfRule>
  </conditionalFormatting>
  <conditionalFormatting sqref="M1389 F1386:O1386 F1384:I1385 F1389:G1389 I1393 F1395:F1396 M1381:O1385 F1380:F1383 N1370:N1371 D1367:D1368 B1367 C1380:C1387 N1378 C1372:C1378 F1378:G1378 O1378:O1379 J1380:L1385 M1380:N1380 C1389:C1390 I1380:I1381 G1380:H1380 D1396 C1395:D1395 H1389:H1396 C1392:C1394 C1396:C1397">
    <cfRule type="containsText" dxfId="514" priority="515" stopIfTrue="1" operator="containsText" text="dsoy jktdh; fo|ky;ksa esa iz;ksx gsrq fu%'kqYd">
      <formula>NOT(ISERROR(SEARCH("dsoy jktdh; fo|ky;ksa esa iz;ksx gsrq fu%'kqYd",B1367)))</formula>
    </cfRule>
  </conditionalFormatting>
  <conditionalFormatting sqref="F1392:G1396">
    <cfRule type="cellIs" dxfId="513" priority="513" operator="equal">
      <formula>"0/200"</formula>
    </cfRule>
    <cfRule type="cellIs" dxfId="512" priority="514" operator="equal">
      <formula>"0/100"</formula>
    </cfRule>
  </conditionalFormatting>
  <conditionalFormatting sqref="I1432 H1427:H1434 O1420:O1427 O1405:O1418 N1419:N1425 L1419:L1427 D1405:K1407 C1405:C1408 D1431:F1435 D1411:D1416 L1405:M1416 G1431:G1434 I1427:K1427 H1411:K1416 E1411:G1417 N1405:N1417 H1419:K1425 M1419:M1429 D1420:D1428 E1419:E1428 C1419:C1429 G1419:G1428 F1419:F1429 C1411:C1417 C1431:C1436 A1405:B1441 G1435:H1435">
    <cfRule type="cellIs" dxfId="511" priority="512" operator="equal">
      <formula>0</formula>
    </cfRule>
  </conditionalFormatting>
  <conditionalFormatting sqref="M1428 F1425:O1425 F1423:I1424 F1428:G1428 I1432 F1434:F1435 M1420:O1424 F1419:F1422 N1409:N1410 D1406:D1407 B1406 C1419:C1426 N1417 C1411:C1417 F1417:G1417 O1417:O1418 J1419:L1424 M1419:N1419 C1428:C1429 I1419:I1420 G1419:H1419 D1435 C1434:D1434 H1428:H1435 C1431:C1433 C1435:C1436">
    <cfRule type="containsText" dxfId="510" priority="510" stopIfTrue="1" operator="containsText" text="f'k{kk foHkkx jktLFkku">
      <formula>NOT(ISERROR(SEARCH("f'k{kk foHkkx jktLFkku",B1406)))</formula>
    </cfRule>
    <cfRule type="containsText" dxfId="509" priority="511" stopIfTrue="1" operator="containsText" text="iw.kkZad">
      <formula>NOT(ISERROR(SEARCH("iw.kkZad",B1406)))</formula>
    </cfRule>
  </conditionalFormatting>
  <conditionalFormatting sqref="D1434:D1435">
    <cfRule type="cellIs" dxfId="508" priority="508" stopIfTrue="1" operator="equal">
      <formula>1800</formula>
    </cfRule>
    <cfRule type="cellIs" dxfId="507" priority="509" stopIfTrue="1" operator="equal">
      <formula>200</formula>
    </cfRule>
  </conditionalFormatting>
  <conditionalFormatting sqref="M1428 F1425:O1425 F1423:I1424 F1428:G1428 I1432 F1434:F1435 M1420:O1424 F1419:F1422 N1409:N1410 D1406:D1407 B1406 C1419:C1426 N1417 C1411:C1417 F1417:G1417 O1417:O1418 J1419:L1424 M1419:N1419 C1428:C1429 I1419:I1420 G1419:H1419 D1435 C1434:D1434 H1428:H1435 C1431:C1433 C1435:C1436">
    <cfRule type="containsText" dxfId="506" priority="507" stopIfTrue="1" operator="containsText" text="dsoy jktdh; fo|ky;ksa esa iz;ksx gsrq fu%'kqYd">
      <formula>NOT(ISERROR(SEARCH("dsoy jktdh; fo|ky;ksa esa iz;ksx gsrq fu%'kqYd",B1406)))</formula>
    </cfRule>
  </conditionalFormatting>
  <conditionalFormatting sqref="F1431:G1435">
    <cfRule type="cellIs" dxfId="505" priority="505" operator="equal">
      <formula>"0/200"</formula>
    </cfRule>
    <cfRule type="cellIs" dxfId="504" priority="506" operator="equal">
      <formula>"0/100"</formula>
    </cfRule>
  </conditionalFormatting>
  <conditionalFormatting sqref="I1471 H1466:H1473 O1459:O1466 O1444:O1457 N1458:N1464 L1458:L1466 D1444:K1446 C1444:C1447 D1470:F1474 D1450:D1455 L1444:M1455 G1470:G1473 I1466:K1466 H1450:K1455 E1450:G1456 N1444:N1456 H1458:K1464 M1458:M1468 D1459:D1467 E1458:E1467 C1458:C1468 G1458:G1467 F1458:F1468 C1450:C1456 C1470:C1475 A1444:B1480 G1474:H1474">
    <cfRule type="cellIs" dxfId="503" priority="504" operator="equal">
      <formula>0</formula>
    </cfRule>
  </conditionalFormatting>
  <conditionalFormatting sqref="M1467 F1464:O1464 F1462:I1463 F1467:G1467 I1471 F1473:F1474 M1459:O1463 F1458:F1461 N1448:N1449 D1445:D1446 B1445 C1458:C1465 N1456 C1450:C1456 F1456:G1456 O1456:O1457 J1458:L1463 M1458:N1458 C1467:C1468 I1458:I1459 G1458:H1458 D1474 C1473:D1473 H1467:H1474 C1470:C1472 C1474:C1475">
    <cfRule type="containsText" dxfId="502" priority="502" stopIfTrue="1" operator="containsText" text="f'k{kk foHkkx jktLFkku">
      <formula>NOT(ISERROR(SEARCH("f'k{kk foHkkx jktLFkku",B1445)))</formula>
    </cfRule>
    <cfRule type="containsText" dxfId="501" priority="503" stopIfTrue="1" operator="containsText" text="iw.kkZad">
      <formula>NOT(ISERROR(SEARCH("iw.kkZad",B1445)))</formula>
    </cfRule>
  </conditionalFormatting>
  <conditionalFormatting sqref="D1473:D1474">
    <cfRule type="cellIs" dxfId="500" priority="500" stopIfTrue="1" operator="equal">
      <formula>1800</formula>
    </cfRule>
    <cfRule type="cellIs" dxfId="499" priority="501" stopIfTrue="1" operator="equal">
      <formula>200</formula>
    </cfRule>
  </conditionalFormatting>
  <conditionalFormatting sqref="M1467 F1464:O1464 F1462:I1463 F1467:G1467 I1471 F1473:F1474 M1459:O1463 F1458:F1461 N1448:N1449 D1445:D1446 B1445 C1458:C1465 N1456 C1450:C1456 F1456:G1456 O1456:O1457 J1458:L1463 M1458:N1458 C1467:C1468 I1458:I1459 G1458:H1458 D1474 C1473:D1473 H1467:H1474 C1470:C1472 C1474:C1475">
    <cfRule type="containsText" dxfId="498" priority="499" stopIfTrue="1" operator="containsText" text="dsoy jktdh; fo|ky;ksa esa iz;ksx gsrq fu%'kqYd">
      <formula>NOT(ISERROR(SEARCH("dsoy jktdh; fo|ky;ksa esa iz;ksx gsrq fu%'kqYd",B1445)))</formula>
    </cfRule>
  </conditionalFormatting>
  <conditionalFormatting sqref="F1470:G1474">
    <cfRule type="cellIs" dxfId="497" priority="497" operator="equal">
      <formula>"0/200"</formula>
    </cfRule>
    <cfRule type="cellIs" dxfId="496" priority="498" operator="equal">
      <formula>"0/100"</formula>
    </cfRule>
  </conditionalFormatting>
  <conditionalFormatting sqref="I1510 H1505:H1512 O1498:O1505 O1483:O1496 N1497:N1503 L1497:L1505 D1483:K1485 C1483:C1486 D1509:F1513 D1489:D1494 L1483:M1494 G1509:G1512 I1505:K1505 H1489:K1494 E1489:G1495 N1483:N1495 H1497:K1503 M1497:M1507 D1498:D1506 E1497:E1506 C1497:C1507 G1497:G1506 F1497:F1507 C1489:C1495 C1509:C1514 A1483:B1519 G1513:H1513">
    <cfRule type="cellIs" dxfId="495" priority="496" operator="equal">
      <formula>0</formula>
    </cfRule>
  </conditionalFormatting>
  <conditionalFormatting sqref="M1506 F1503:O1503 F1501:I1502 F1506:G1506 I1510 F1512:F1513 M1498:O1502 F1497:F1500 N1487:N1488 D1484:D1485 B1484 C1497:C1504 N1495 C1489:C1495 F1495:G1495 O1495:O1496 J1497:L1502 M1497:N1497 C1506:C1507 I1497:I1498 G1497:H1497 D1513 C1512:D1512 H1506:H1513 C1509:C1511 C1513:C1514">
    <cfRule type="containsText" dxfId="494" priority="494" stopIfTrue="1" operator="containsText" text="f'k{kk foHkkx jktLFkku">
      <formula>NOT(ISERROR(SEARCH("f'k{kk foHkkx jktLFkku",B1484)))</formula>
    </cfRule>
    <cfRule type="containsText" dxfId="493" priority="495" stopIfTrue="1" operator="containsText" text="iw.kkZad">
      <formula>NOT(ISERROR(SEARCH("iw.kkZad",B1484)))</formula>
    </cfRule>
  </conditionalFormatting>
  <conditionalFormatting sqref="D1512:D1513">
    <cfRule type="cellIs" dxfId="492" priority="492" stopIfTrue="1" operator="equal">
      <formula>1800</formula>
    </cfRule>
    <cfRule type="cellIs" dxfId="491" priority="493" stopIfTrue="1" operator="equal">
      <formula>200</formula>
    </cfRule>
  </conditionalFormatting>
  <conditionalFormatting sqref="M1506 F1503:O1503 F1501:I1502 F1506:G1506 I1510 F1512:F1513 M1498:O1502 F1497:F1500 N1487:N1488 D1484:D1485 B1484 C1497:C1504 N1495 C1489:C1495 F1495:G1495 O1495:O1496 J1497:L1502 M1497:N1497 C1506:C1507 I1497:I1498 G1497:H1497 D1513 C1512:D1512 H1506:H1513 C1509:C1511 C1513:C1514">
    <cfRule type="containsText" dxfId="490" priority="491" stopIfTrue="1" operator="containsText" text="dsoy jktdh; fo|ky;ksa esa iz;ksx gsrq fu%'kqYd">
      <formula>NOT(ISERROR(SEARCH("dsoy jktdh; fo|ky;ksa esa iz;ksx gsrq fu%'kqYd",B1484)))</formula>
    </cfRule>
  </conditionalFormatting>
  <conditionalFormatting sqref="F1509:G1513">
    <cfRule type="cellIs" dxfId="489" priority="489" operator="equal">
      <formula>"0/200"</formula>
    </cfRule>
    <cfRule type="cellIs" dxfId="488" priority="490" operator="equal">
      <formula>"0/100"</formula>
    </cfRule>
  </conditionalFormatting>
  <conditionalFormatting sqref="I1549 H1544:H1551 O1537:O1544 O1522:O1535 N1536:N1542 L1536:L1544 D1522:K1524 C1522:C1525 D1548:F1552 D1528:D1533 L1522:M1533 G1548:G1551 I1544:K1544 H1528:K1533 E1528:G1534 N1522:N1534 H1536:K1542 M1536:M1546 D1537:D1545 E1536:E1545 C1536:C1546 G1536:G1545 F1536:F1546 C1528:C1534 C1548:C1553 A1522:B1558 G1552:H1552">
    <cfRule type="cellIs" dxfId="487" priority="488" operator="equal">
      <formula>0</formula>
    </cfRule>
  </conditionalFormatting>
  <conditionalFormatting sqref="M1545 F1542:O1542 F1540:I1541 F1545:G1545 I1549 F1551:F1552 M1537:O1541 F1536:F1539 N1526:N1527 D1523:D1524 B1523 C1536:C1543 N1534 C1528:C1534 F1534:G1534 O1534:O1535 J1536:L1541 M1536:N1536 C1545:C1546 I1536:I1537 G1536:H1536 D1552 C1551:D1551 H1545:H1552 C1548:C1550 C1552:C1553">
    <cfRule type="containsText" dxfId="486" priority="486" stopIfTrue="1" operator="containsText" text="f'k{kk foHkkx jktLFkku">
      <formula>NOT(ISERROR(SEARCH("f'k{kk foHkkx jktLFkku",B1523)))</formula>
    </cfRule>
    <cfRule type="containsText" dxfId="485" priority="487" stopIfTrue="1" operator="containsText" text="iw.kkZad">
      <formula>NOT(ISERROR(SEARCH("iw.kkZad",B1523)))</formula>
    </cfRule>
  </conditionalFormatting>
  <conditionalFormatting sqref="D1551:D1552">
    <cfRule type="cellIs" dxfId="484" priority="484" stopIfTrue="1" operator="equal">
      <formula>1800</formula>
    </cfRule>
    <cfRule type="cellIs" dxfId="483" priority="485" stopIfTrue="1" operator="equal">
      <formula>200</formula>
    </cfRule>
  </conditionalFormatting>
  <conditionalFormatting sqref="M1545 F1542:O1542 F1540:I1541 F1545:G1545 I1549 F1551:F1552 M1537:O1541 F1536:F1539 N1526:N1527 D1523:D1524 B1523 C1536:C1543 N1534 C1528:C1534 F1534:G1534 O1534:O1535 J1536:L1541 M1536:N1536 C1545:C1546 I1536:I1537 G1536:H1536 D1552 C1551:D1551 H1545:H1552 C1548:C1550 C1552:C1553">
    <cfRule type="containsText" dxfId="482" priority="483" stopIfTrue="1" operator="containsText" text="dsoy jktdh; fo|ky;ksa esa iz;ksx gsrq fu%'kqYd">
      <formula>NOT(ISERROR(SEARCH("dsoy jktdh; fo|ky;ksa esa iz;ksx gsrq fu%'kqYd",B1523)))</formula>
    </cfRule>
  </conditionalFormatting>
  <conditionalFormatting sqref="F1548:G1552">
    <cfRule type="cellIs" dxfId="481" priority="481" operator="equal">
      <formula>"0/200"</formula>
    </cfRule>
    <cfRule type="cellIs" dxfId="480" priority="482" operator="equal">
      <formula>"0/100"</formula>
    </cfRule>
  </conditionalFormatting>
  <conditionalFormatting sqref="I1588 H1583:H1590 O1576:O1583 O1561:O1574 N1575:N1581 L1575:L1583 D1561:K1563 C1561:C1564 D1587:F1591 D1567:D1572 L1561:M1572 G1587:G1590 I1583:K1583 H1567:K1572 E1567:G1573 N1561:N1573 H1575:K1581 M1575:M1585 D1576:D1584 E1575:E1584 C1575:C1585 G1575:G1584 F1575:F1585 C1567:C1573 C1587:C1592 A1561:B1597 G1591:H1591">
    <cfRule type="cellIs" dxfId="479" priority="480" operator="equal">
      <formula>0</formula>
    </cfRule>
  </conditionalFormatting>
  <conditionalFormatting sqref="M1584 F1581:O1581 F1579:I1580 F1584:G1584 I1588 F1590:F1591 M1576:O1580 F1575:F1578 N1565:N1566 D1562:D1563 B1562 C1575:C1582 N1573 C1567:C1573 F1573:G1573 O1573:O1574 J1575:L1580 M1575:N1575 C1584:C1585 I1575:I1576 G1575:H1575 D1591 C1590:D1590 H1584:H1591 C1587:C1589 C1591:C1592">
    <cfRule type="containsText" dxfId="478" priority="478" stopIfTrue="1" operator="containsText" text="f'k{kk foHkkx jktLFkku">
      <formula>NOT(ISERROR(SEARCH("f'k{kk foHkkx jktLFkku",B1562)))</formula>
    </cfRule>
    <cfRule type="containsText" dxfId="477" priority="479" stopIfTrue="1" operator="containsText" text="iw.kkZad">
      <formula>NOT(ISERROR(SEARCH("iw.kkZad",B1562)))</formula>
    </cfRule>
  </conditionalFormatting>
  <conditionalFormatting sqref="D1590:D1591">
    <cfRule type="cellIs" dxfId="476" priority="476" stopIfTrue="1" operator="equal">
      <formula>1800</formula>
    </cfRule>
    <cfRule type="cellIs" dxfId="475" priority="477" stopIfTrue="1" operator="equal">
      <formula>200</formula>
    </cfRule>
  </conditionalFormatting>
  <conditionalFormatting sqref="M1584 F1581:O1581 F1579:I1580 F1584:G1584 I1588 F1590:F1591 M1576:O1580 F1575:F1578 N1565:N1566 D1562:D1563 B1562 C1575:C1582 N1573 C1567:C1573 F1573:G1573 O1573:O1574 J1575:L1580 M1575:N1575 C1584:C1585 I1575:I1576 G1575:H1575 D1591 C1590:D1590 H1584:H1591 C1587:C1589 C1591:C1592">
    <cfRule type="containsText" dxfId="474" priority="475" stopIfTrue="1" operator="containsText" text="dsoy jktdh; fo|ky;ksa esa iz;ksx gsrq fu%'kqYd">
      <formula>NOT(ISERROR(SEARCH("dsoy jktdh; fo|ky;ksa esa iz;ksx gsrq fu%'kqYd",B1562)))</formula>
    </cfRule>
  </conditionalFormatting>
  <conditionalFormatting sqref="F1587:G1591">
    <cfRule type="cellIs" dxfId="473" priority="473" operator="equal">
      <formula>"0/200"</formula>
    </cfRule>
    <cfRule type="cellIs" dxfId="472" priority="474" operator="equal">
      <formula>"0/100"</formula>
    </cfRule>
  </conditionalFormatting>
  <conditionalFormatting sqref="I1627 H1622:H1629 O1615:O1622 O1600:O1613 N1614:N1620 L1614:L1622 D1600:K1602 C1600:C1603 D1626:F1630 D1606:D1611 L1600:M1611 G1626:G1629 I1622:K1622 H1606:K1611 E1606:G1612 N1600:N1612 H1614:K1620 M1614:M1624 D1615:D1623 E1614:E1623 C1614:C1624 G1614:G1623 F1614:F1624 C1606:C1612 C1626:C1631 A1600:B1636 G1630:H1630">
    <cfRule type="cellIs" dxfId="471" priority="472" operator="equal">
      <formula>0</formula>
    </cfRule>
  </conditionalFormatting>
  <conditionalFormatting sqref="M1623 F1620:O1620 F1618:I1619 F1623:G1623 I1627 F1629:F1630 M1615:O1619 F1614:F1617 N1604:N1605 D1601:D1602 B1601 C1614:C1621 N1612 C1606:C1612 F1612:G1612 O1612:O1613 J1614:L1619 M1614:N1614 C1623:C1624 I1614:I1615 G1614:H1614 D1630 C1629:D1629 H1623:H1630 C1626:C1628 C1630:C1631">
    <cfRule type="containsText" dxfId="470" priority="470" stopIfTrue="1" operator="containsText" text="f'k{kk foHkkx jktLFkku">
      <formula>NOT(ISERROR(SEARCH("f'k{kk foHkkx jktLFkku",B1601)))</formula>
    </cfRule>
    <cfRule type="containsText" dxfId="469" priority="471" stopIfTrue="1" operator="containsText" text="iw.kkZad">
      <formula>NOT(ISERROR(SEARCH("iw.kkZad",B1601)))</formula>
    </cfRule>
  </conditionalFormatting>
  <conditionalFormatting sqref="D1629:D1630">
    <cfRule type="cellIs" dxfId="468" priority="468" stopIfTrue="1" operator="equal">
      <formula>1800</formula>
    </cfRule>
    <cfRule type="cellIs" dxfId="467" priority="469" stopIfTrue="1" operator="equal">
      <formula>200</formula>
    </cfRule>
  </conditionalFormatting>
  <conditionalFormatting sqref="M1623 F1620:O1620 F1618:I1619 F1623:G1623 I1627 F1629:F1630 M1615:O1619 F1614:F1617 N1604:N1605 D1601:D1602 B1601 C1614:C1621 N1612 C1606:C1612 F1612:G1612 O1612:O1613 J1614:L1619 M1614:N1614 C1623:C1624 I1614:I1615 G1614:H1614 D1630 C1629:D1629 H1623:H1630 C1626:C1628 C1630:C1631">
    <cfRule type="containsText" dxfId="466" priority="467" stopIfTrue="1" operator="containsText" text="dsoy jktdh; fo|ky;ksa esa iz;ksx gsrq fu%'kqYd">
      <formula>NOT(ISERROR(SEARCH("dsoy jktdh; fo|ky;ksa esa iz;ksx gsrq fu%'kqYd",B1601)))</formula>
    </cfRule>
  </conditionalFormatting>
  <conditionalFormatting sqref="F1626:G1630">
    <cfRule type="cellIs" dxfId="465" priority="465" operator="equal">
      <formula>"0/200"</formula>
    </cfRule>
    <cfRule type="cellIs" dxfId="464" priority="466" operator="equal">
      <formula>"0/100"</formula>
    </cfRule>
  </conditionalFormatting>
  <conditionalFormatting sqref="I1666 H1661:H1668 O1654:O1661 O1639:O1652 N1653:N1659 L1653:L1661 D1639:K1641 C1639:C1642 D1665:F1669 D1645:D1650 L1639:M1650 G1665:G1668 I1661:K1661 H1645:K1650 E1645:G1651 N1639:N1651 H1653:K1659 M1653:M1663 D1654:D1662 E1653:E1662 C1653:C1663 G1653:G1662 F1653:F1663 C1645:C1651 C1665:C1670 A1639:B1675 G1669:H1669">
    <cfRule type="cellIs" dxfId="463" priority="464" operator="equal">
      <formula>0</formula>
    </cfRule>
  </conditionalFormatting>
  <conditionalFormatting sqref="M1662 F1659:O1659 F1657:I1658 F1662:G1662 I1666 F1668:F1669 M1654:O1658 F1653:F1656 N1643:N1644 D1640:D1641 B1640 C1653:C1660 N1651 C1645:C1651 F1651:G1651 O1651:O1652 J1653:L1658 M1653:N1653 C1662:C1663 I1653:I1654 G1653:H1653 D1669 C1668:D1668 H1662:H1669 C1665:C1667 C1669:C1670">
    <cfRule type="containsText" dxfId="462" priority="462" stopIfTrue="1" operator="containsText" text="f'k{kk foHkkx jktLFkku">
      <formula>NOT(ISERROR(SEARCH("f'k{kk foHkkx jktLFkku",B1640)))</formula>
    </cfRule>
    <cfRule type="containsText" dxfId="461" priority="463" stopIfTrue="1" operator="containsText" text="iw.kkZad">
      <formula>NOT(ISERROR(SEARCH("iw.kkZad",B1640)))</formula>
    </cfRule>
  </conditionalFormatting>
  <conditionalFormatting sqref="D1668:D1669">
    <cfRule type="cellIs" dxfId="460" priority="460" stopIfTrue="1" operator="equal">
      <formula>1800</formula>
    </cfRule>
    <cfRule type="cellIs" dxfId="459" priority="461" stopIfTrue="1" operator="equal">
      <formula>200</formula>
    </cfRule>
  </conditionalFormatting>
  <conditionalFormatting sqref="M1662 F1659:O1659 F1657:I1658 F1662:G1662 I1666 F1668:F1669 M1654:O1658 F1653:F1656 N1643:N1644 D1640:D1641 B1640 C1653:C1660 N1651 C1645:C1651 F1651:G1651 O1651:O1652 J1653:L1658 M1653:N1653 C1662:C1663 I1653:I1654 G1653:H1653 D1669 C1668:D1668 H1662:H1669 C1665:C1667 C1669:C1670">
    <cfRule type="containsText" dxfId="458" priority="459" stopIfTrue="1" operator="containsText" text="dsoy jktdh; fo|ky;ksa esa iz;ksx gsrq fu%'kqYd">
      <formula>NOT(ISERROR(SEARCH("dsoy jktdh; fo|ky;ksa esa iz;ksx gsrq fu%'kqYd",B1640)))</formula>
    </cfRule>
  </conditionalFormatting>
  <conditionalFormatting sqref="F1665:G1669">
    <cfRule type="cellIs" dxfId="457" priority="457" operator="equal">
      <formula>"0/200"</formula>
    </cfRule>
    <cfRule type="cellIs" dxfId="456" priority="458" operator="equal">
      <formula>"0/100"</formula>
    </cfRule>
  </conditionalFormatting>
  <conditionalFormatting sqref="I1705 H1700:H1707 O1693:O1700 O1678:O1691 N1692:N1698 L1692:L1700 D1678:K1680 C1678:C1681 D1704:F1708 D1684:D1689 L1678:M1689 G1704:G1707 I1700:K1700 H1684:K1689 E1684:G1690 N1678:N1690 H1692:K1698 M1692:M1702 D1693:D1701 E1692:E1701 C1692:C1702 G1692:G1701 F1692:F1702 C1684:C1690 C1704:C1709 A1678:B1714 G1708:H1708">
    <cfRule type="cellIs" dxfId="455" priority="456" operator="equal">
      <formula>0</formula>
    </cfRule>
  </conditionalFormatting>
  <conditionalFormatting sqref="M1701 F1698:O1698 F1696:I1697 F1701:G1701 I1705 F1707:F1708 M1693:O1697 F1692:F1695 N1682:N1683 D1679:D1680 B1679 C1692:C1699 N1690 C1684:C1690 F1690:G1690 O1690:O1691 J1692:L1697 M1692:N1692 C1701:C1702 I1692:I1693 G1692:H1692 D1708 C1707:D1707 H1701:H1708 C1704:C1706 C1708:C1709">
    <cfRule type="containsText" dxfId="454" priority="454" stopIfTrue="1" operator="containsText" text="f'k{kk foHkkx jktLFkku">
      <formula>NOT(ISERROR(SEARCH("f'k{kk foHkkx jktLFkku",B1679)))</formula>
    </cfRule>
    <cfRule type="containsText" dxfId="453" priority="455" stopIfTrue="1" operator="containsText" text="iw.kkZad">
      <formula>NOT(ISERROR(SEARCH("iw.kkZad",B1679)))</formula>
    </cfRule>
  </conditionalFormatting>
  <conditionalFormatting sqref="D1707:D1708">
    <cfRule type="cellIs" dxfId="452" priority="452" stopIfTrue="1" operator="equal">
      <formula>1800</formula>
    </cfRule>
    <cfRule type="cellIs" dxfId="451" priority="453" stopIfTrue="1" operator="equal">
      <formula>200</formula>
    </cfRule>
  </conditionalFormatting>
  <conditionalFormatting sqref="M1701 F1698:O1698 F1696:I1697 F1701:G1701 I1705 F1707:F1708 M1693:O1697 F1692:F1695 N1682:N1683 D1679:D1680 B1679 C1692:C1699 N1690 C1684:C1690 F1690:G1690 O1690:O1691 J1692:L1697 M1692:N1692 C1701:C1702 I1692:I1693 G1692:H1692 D1708 C1707:D1707 H1701:H1708 C1704:C1706 C1708:C1709">
    <cfRule type="containsText" dxfId="450" priority="451" stopIfTrue="1" operator="containsText" text="dsoy jktdh; fo|ky;ksa esa iz;ksx gsrq fu%'kqYd">
      <formula>NOT(ISERROR(SEARCH("dsoy jktdh; fo|ky;ksa esa iz;ksx gsrq fu%'kqYd",B1679)))</formula>
    </cfRule>
  </conditionalFormatting>
  <conditionalFormatting sqref="F1704:G1708">
    <cfRule type="cellIs" dxfId="449" priority="449" operator="equal">
      <formula>"0/200"</formula>
    </cfRule>
    <cfRule type="cellIs" dxfId="448" priority="450" operator="equal">
      <formula>"0/100"</formula>
    </cfRule>
  </conditionalFormatting>
  <conditionalFormatting sqref="I1744 H1739:H1746 O1732:O1739 O1717:O1730 N1731:N1737 L1731:L1739 D1717:K1719 C1717:C1720 D1743:F1747 D1723:D1728 L1717:M1728 G1743:G1746 I1739:K1739 H1723:K1728 E1723:G1729 N1717:N1729 H1731:K1737 M1731:M1741 D1732:D1740 E1731:E1740 C1731:C1741 G1731:G1740 F1731:F1741 C1723:C1729 C1743:C1748 A1717:B1753 G1747:H1747">
    <cfRule type="cellIs" dxfId="447" priority="448" operator="equal">
      <formula>0</formula>
    </cfRule>
  </conditionalFormatting>
  <conditionalFormatting sqref="M1740 F1737:O1737 F1735:I1736 F1740:G1740 I1744 F1746:F1747 M1732:O1736 F1731:F1734 N1721:N1722 D1718:D1719 B1718 C1731:C1738 N1729 C1723:C1729 F1729:G1729 O1729:O1730 J1731:L1736 M1731:N1731 C1740:C1741 I1731:I1732 G1731:H1731 D1747 C1746:D1746 H1740:H1747 C1743:C1745 C1747:C1748">
    <cfRule type="containsText" dxfId="446" priority="446" stopIfTrue="1" operator="containsText" text="f'k{kk foHkkx jktLFkku">
      <formula>NOT(ISERROR(SEARCH("f'k{kk foHkkx jktLFkku",B1718)))</formula>
    </cfRule>
    <cfRule type="containsText" dxfId="445" priority="447" stopIfTrue="1" operator="containsText" text="iw.kkZad">
      <formula>NOT(ISERROR(SEARCH("iw.kkZad",B1718)))</formula>
    </cfRule>
  </conditionalFormatting>
  <conditionalFormatting sqref="D1746:D1747">
    <cfRule type="cellIs" dxfId="444" priority="444" stopIfTrue="1" operator="equal">
      <formula>1800</formula>
    </cfRule>
    <cfRule type="cellIs" dxfId="443" priority="445" stopIfTrue="1" operator="equal">
      <formula>200</formula>
    </cfRule>
  </conditionalFormatting>
  <conditionalFormatting sqref="M1740 F1737:O1737 F1735:I1736 F1740:G1740 I1744 F1746:F1747 M1732:O1736 F1731:F1734 N1721:N1722 D1718:D1719 B1718 C1731:C1738 N1729 C1723:C1729 F1729:G1729 O1729:O1730 J1731:L1736 M1731:N1731 C1740:C1741 I1731:I1732 G1731:H1731 D1747 C1746:D1746 H1740:H1747 C1743:C1745 C1747:C1748">
    <cfRule type="containsText" dxfId="442" priority="443" stopIfTrue="1" operator="containsText" text="dsoy jktdh; fo|ky;ksa esa iz;ksx gsrq fu%'kqYd">
      <formula>NOT(ISERROR(SEARCH("dsoy jktdh; fo|ky;ksa esa iz;ksx gsrq fu%'kqYd",B1718)))</formula>
    </cfRule>
  </conditionalFormatting>
  <conditionalFormatting sqref="F1743:G1747">
    <cfRule type="cellIs" dxfId="441" priority="441" operator="equal">
      <formula>"0/200"</formula>
    </cfRule>
    <cfRule type="cellIs" dxfId="440" priority="442" operator="equal">
      <formula>"0/100"</formula>
    </cfRule>
  </conditionalFormatting>
  <conditionalFormatting sqref="I1783 H1778:H1785 O1771:O1778 O1756:O1769 N1770:N1776 L1770:L1778 D1756:K1758 C1756:C1759 D1782:F1786 D1762:D1767 L1756:M1767 G1782:G1785 I1778:K1778 H1762:K1767 E1762:G1768 N1756:N1768 H1770:K1776 M1770:M1780 D1771:D1779 E1770:E1779 C1770:C1780 G1770:G1779 F1770:F1780 C1762:C1768 C1782:C1787 A1756:B1792 G1786:H1786">
    <cfRule type="cellIs" dxfId="439" priority="440" operator="equal">
      <formula>0</formula>
    </cfRule>
  </conditionalFormatting>
  <conditionalFormatting sqref="M1779 F1776:O1776 F1774:I1775 F1779:G1779 I1783 F1785:F1786 M1771:O1775 F1770:F1773 N1760:N1761 D1757:D1758 B1757 C1770:C1777 N1768 C1762:C1768 F1768:G1768 O1768:O1769 J1770:L1775 M1770:N1770 C1779:C1780 I1770:I1771 G1770:H1770 D1786 C1785:D1785 H1779:H1786 C1782:C1784 C1786:C1787">
    <cfRule type="containsText" dxfId="438" priority="438" stopIfTrue="1" operator="containsText" text="f'k{kk foHkkx jktLFkku">
      <formula>NOT(ISERROR(SEARCH("f'k{kk foHkkx jktLFkku",B1757)))</formula>
    </cfRule>
    <cfRule type="containsText" dxfId="437" priority="439" stopIfTrue="1" operator="containsText" text="iw.kkZad">
      <formula>NOT(ISERROR(SEARCH("iw.kkZad",B1757)))</formula>
    </cfRule>
  </conditionalFormatting>
  <conditionalFormatting sqref="D1785:D1786">
    <cfRule type="cellIs" dxfId="436" priority="436" stopIfTrue="1" operator="equal">
      <formula>1800</formula>
    </cfRule>
    <cfRule type="cellIs" dxfId="435" priority="437" stopIfTrue="1" operator="equal">
      <formula>200</formula>
    </cfRule>
  </conditionalFormatting>
  <conditionalFormatting sqref="M1779 F1776:O1776 F1774:I1775 F1779:G1779 I1783 F1785:F1786 M1771:O1775 F1770:F1773 N1760:N1761 D1757:D1758 B1757 C1770:C1777 N1768 C1762:C1768 F1768:G1768 O1768:O1769 J1770:L1775 M1770:N1770 C1779:C1780 I1770:I1771 G1770:H1770 D1786 C1785:D1785 H1779:H1786 C1782:C1784 C1786:C1787">
    <cfRule type="containsText" dxfId="434" priority="435" stopIfTrue="1" operator="containsText" text="dsoy jktdh; fo|ky;ksa esa iz;ksx gsrq fu%'kqYd">
      <formula>NOT(ISERROR(SEARCH("dsoy jktdh; fo|ky;ksa esa iz;ksx gsrq fu%'kqYd",B1757)))</formula>
    </cfRule>
  </conditionalFormatting>
  <conditionalFormatting sqref="F1782:G1786">
    <cfRule type="cellIs" dxfId="433" priority="433" operator="equal">
      <formula>"0/200"</formula>
    </cfRule>
    <cfRule type="cellIs" dxfId="432" priority="434" operator="equal">
      <formula>"0/100"</formula>
    </cfRule>
  </conditionalFormatting>
  <conditionalFormatting sqref="I1822 H1817:H1824 O1810:O1817 O1795:O1808 N1809:N1815 L1809:L1817 D1795:K1797 C1795:C1798 D1821:F1825 D1801:D1806 L1795:M1806 G1821:G1824 I1817:K1817 H1801:K1806 E1801:G1807 N1795:N1807 H1809:K1815 M1809:M1819 D1810:D1818 E1809:E1818 C1809:C1819 G1809:G1818 F1809:F1819 C1801:C1807 C1821:C1826 A1795:B1831 G1825:H1825">
    <cfRule type="cellIs" dxfId="431" priority="432" operator="equal">
      <formula>0</formula>
    </cfRule>
  </conditionalFormatting>
  <conditionalFormatting sqref="M1818 F1815:O1815 F1813:I1814 F1818:G1818 I1822 F1824:F1825 M1810:O1814 F1809:F1812 N1799:N1800 D1796:D1797 B1796 C1809:C1816 N1807 C1801:C1807 F1807:G1807 O1807:O1808 J1809:L1814 M1809:N1809 C1818:C1819 I1809:I1810 G1809:H1809 D1825 C1824:D1824 H1818:H1825 C1821:C1823 C1825:C1826">
    <cfRule type="containsText" dxfId="430" priority="430" stopIfTrue="1" operator="containsText" text="f'k{kk foHkkx jktLFkku">
      <formula>NOT(ISERROR(SEARCH("f'k{kk foHkkx jktLFkku",B1796)))</formula>
    </cfRule>
    <cfRule type="containsText" dxfId="429" priority="431" stopIfTrue="1" operator="containsText" text="iw.kkZad">
      <formula>NOT(ISERROR(SEARCH("iw.kkZad",B1796)))</formula>
    </cfRule>
  </conditionalFormatting>
  <conditionalFormatting sqref="D1824:D1825">
    <cfRule type="cellIs" dxfId="428" priority="428" stopIfTrue="1" operator="equal">
      <formula>1800</formula>
    </cfRule>
    <cfRule type="cellIs" dxfId="427" priority="429" stopIfTrue="1" operator="equal">
      <formula>200</formula>
    </cfRule>
  </conditionalFormatting>
  <conditionalFormatting sqref="M1818 F1815:O1815 F1813:I1814 F1818:G1818 I1822 F1824:F1825 M1810:O1814 F1809:F1812 N1799:N1800 D1796:D1797 B1796 C1809:C1816 N1807 C1801:C1807 F1807:G1807 O1807:O1808 J1809:L1814 M1809:N1809 C1818:C1819 I1809:I1810 G1809:H1809 D1825 C1824:D1824 H1818:H1825 C1821:C1823 C1825:C1826">
    <cfRule type="containsText" dxfId="426" priority="427" stopIfTrue="1" operator="containsText" text="dsoy jktdh; fo|ky;ksa esa iz;ksx gsrq fu%'kqYd">
      <formula>NOT(ISERROR(SEARCH("dsoy jktdh; fo|ky;ksa esa iz;ksx gsrq fu%'kqYd",B1796)))</formula>
    </cfRule>
  </conditionalFormatting>
  <conditionalFormatting sqref="F1821:G1825">
    <cfRule type="cellIs" dxfId="425" priority="425" operator="equal">
      <formula>"0/200"</formula>
    </cfRule>
    <cfRule type="cellIs" dxfId="424" priority="426" operator="equal">
      <formula>"0/100"</formula>
    </cfRule>
  </conditionalFormatting>
  <conditionalFormatting sqref="I1861 H1856:H1863 O1849:O1856 O1834:O1847 N1848:N1854 L1848:L1856 D1834:K1836 C1834:C1837 D1860:F1864 D1840:D1845 L1834:M1845 G1860:G1863 I1856:K1856 H1840:K1845 E1840:G1846 N1834:N1846 H1848:K1854 M1848:M1858 D1849:D1857 E1848:E1857 C1848:C1858 G1848:G1857 F1848:F1858 C1840:C1846 C1860:C1865 A1834:B1870 G1864:H1864">
    <cfRule type="cellIs" dxfId="423" priority="424" operator="equal">
      <formula>0</formula>
    </cfRule>
  </conditionalFormatting>
  <conditionalFormatting sqref="M1857 F1854:O1854 F1852:I1853 F1857:G1857 I1861 F1863:F1864 M1849:O1853 F1848:F1851 N1838:N1839 D1835:D1836 B1835 C1848:C1855 N1846 C1840:C1846 F1846:G1846 O1846:O1847 J1848:L1853 M1848:N1848 C1857:C1858 I1848:I1849 G1848:H1848 D1864 C1863:D1863 H1857:H1864 C1860:C1862 C1864:C1865">
    <cfRule type="containsText" dxfId="422" priority="422" stopIfTrue="1" operator="containsText" text="f'k{kk foHkkx jktLFkku">
      <formula>NOT(ISERROR(SEARCH("f'k{kk foHkkx jktLFkku",B1835)))</formula>
    </cfRule>
    <cfRule type="containsText" dxfId="421" priority="423" stopIfTrue="1" operator="containsText" text="iw.kkZad">
      <formula>NOT(ISERROR(SEARCH("iw.kkZad",B1835)))</formula>
    </cfRule>
  </conditionalFormatting>
  <conditionalFormatting sqref="D1863:D1864">
    <cfRule type="cellIs" dxfId="420" priority="420" stopIfTrue="1" operator="equal">
      <formula>1800</formula>
    </cfRule>
    <cfRule type="cellIs" dxfId="419" priority="421" stopIfTrue="1" operator="equal">
      <formula>200</formula>
    </cfRule>
  </conditionalFormatting>
  <conditionalFormatting sqref="M1857 F1854:O1854 F1852:I1853 F1857:G1857 I1861 F1863:F1864 M1849:O1853 F1848:F1851 N1838:N1839 D1835:D1836 B1835 C1848:C1855 N1846 C1840:C1846 F1846:G1846 O1846:O1847 J1848:L1853 M1848:N1848 C1857:C1858 I1848:I1849 G1848:H1848 D1864 C1863:D1863 H1857:H1864 C1860:C1862 C1864:C1865">
    <cfRule type="containsText" dxfId="418" priority="419" stopIfTrue="1" operator="containsText" text="dsoy jktdh; fo|ky;ksa esa iz;ksx gsrq fu%'kqYd">
      <formula>NOT(ISERROR(SEARCH("dsoy jktdh; fo|ky;ksa esa iz;ksx gsrq fu%'kqYd",B1835)))</formula>
    </cfRule>
  </conditionalFormatting>
  <conditionalFormatting sqref="F1860:G1864">
    <cfRule type="cellIs" dxfId="417" priority="417" operator="equal">
      <formula>"0/200"</formula>
    </cfRule>
    <cfRule type="cellIs" dxfId="416" priority="418" operator="equal">
      <formula>"0/100"</formula>
    </cfRule>
  </conditionalFormatting>
  <conditionalFormatting sqref="I1900 H1895:H1902 O1888:O1895 O1873:O1886 N1887:N1893 L1887:L1895 D1873:K1875 C1873:C1876 D1899:F1903 D1879:D1884 L1873:M1884 G1899:G1902 I1895:K1895 H1879:K1884 E1879:G1885 N1873:N1885 H1887:K1893 M1887:M1897 D1888:D1896 E1887:E1896 C1887:C1897 G1887:G1896 F1887:F1897 C1879:C1885 C1899:C1904 A1873:B1909 G1903:H1903">
    <cfRule type="cellIs" dxfId="415" priority="416" operator="equal">
      <formula>0</formula>
    </cfRule>
  </conditionalFormatting>
  <conditionalFormatting sqref="M1896 F1893:O1893 F1891:I1892 F1896:G1896 I1900 F1902:F1903 M1888:O1892 F1887:F1890 N1877:N1878 D1874:D1875 B1874 C1887:C1894 N1885 C1879:C1885 F1885:G1885 O1885:O1886 J1887:L1892 M1887:N1887 C1896:C1897 I1887:I1888 G1887:H1887 D1903 C1902:D1902 H1896:H1903 C1899:C1901 C1903:C1904">
    <cfRule type="containsText" dxfId="414" priority="414" stopIfTrue="1" operator="containsText" text="f'k{kk foHkkx jktLFkku">
      <formula>NOT(ISERROR(SEARCH("f'k{kk foHkkx jktLFkku",B1874)))</formula>
    </cfRule>
    <cfRule type="containsText" dxfId="413" priority="415" stopIfTrue="1" operator="containsText" text="iw.kkZad">
      <formula>NOT(ISERROR(SEARCH("iw.kkZad",B1874)))</formula>
    </cfRule>
  </conditionalFormatting>
  <conditionalFormatting sqref="D1902:D1903">
    <cfRule type="cellIs" dxfId="412" priority="412" stopIfTrue="1" operator="equal">
      <formula>1800</formula>
    </cfRule>
    <cfRule type="cellIs" dxfId="411" priority="413" stopIfTrue="1" operator="equal">
      <formula>200</formula>
    </cfRule>
  </conditionalFormatting>
  <conditionalFormatting sqref="M1896 F1893:O1893 F1891:I1892 F1896:G1896 I1900 F1902:F1903 M1888:O1892 F1887:F1890 N1877:N1878 D1874:D1875 B1874 C1887:C1894 N1885 C1879:C1885 F1885:G1885 O1885:O1886 J1887:L1892 M1887:N1887 C1896:C1897 I1887:I1888 G1887:H1887 D1903 C1902:D1902 H1896:H1903 C1899:C1901 C1903:C1904">
    <cfRule type="containsText" dxfId="410" priority="411" stopIfTrue="1" operator="containsText" text="dsoy jktdh; fo|ky;ksa esa iz;ksx gsrq fu%'kqYd">
      <formula>NOT(ISERROR(SEARCH("dsoy jktdh; fo|ky;ksa esa iz;ksx gsrq fu%'kqYd",B1874)))</formula>
    </cfRule>
  </conditionalFormatting>
  <conditionalFormatting sqref="F1899:G1903">
    <cfRule type="cellIs" dxfId="409" priority="409" operator="equal">
      <formula>"0/200"</formula>
    </cfRule>
    <cfRule type="cellIs" dxfId="408" priority="410" operator="equal">
      <formula>"0/100"</formula>
    </cfRule>
  </conditionalFormatting>
  <conditionalFormatting sqref="I1939 H1934:H1941 O1927:O1934 O1912:O1925 N1926:N1932 L1926:L1934 D1912:K1914 C1912:C1915 D1938:F1942 D1918:D1923 L1912:M1923 G1938:G1941 I1934:K1934 H1918:K1923 E1918:G1924 N1912:N1924 H1926:K1932 M1926:M1936 D1927:D1935 E1926:E1935 C1926:C1936 G1926:G1935 F1926:F1936 C1918:C1924 C1938:C1943 A1912:B1948 G1942:H1942">
    <cfRule type="cellIs" dxfId="407" priority="408" operator="equal">
      <formula>0</formula>
    </cfRule>
  </conditionalFormatting>
  <conditionalFormatting sqref="M1935 F1932:O1932 F1930:I1931 F1935:G1935 I1939 F1941:F1942 M1927:O1931 F1926:F1929 N1916:N1917 D1913:D1914 B1913 C1926:C1933 N1924 C1918:C1924 F1924:G1924 O1924:O1925 J1926:L1931 M1926:N1926 C1935:C1936 I1926:I1927 G1926:H1926 D1942 C1941:D1941 H1935:H1942 C1938:C1940 C1942:C1943">
    <cfRule type="containsText" dxfId="406" priority="406" stopIfTrue="1" operator="containsText" text="f'k{kk foHkkx jktLFkku">
      <formula>NOT(ISERROR(SEARCH("f'k{kk foHkkx jktLFkku",B1913)))</formula>
    </cfRule>
    <cfRule type="containsText" dxfId="405" priority="407" stopIfTrue="1" operator="containsText" text="iw.kkZad">
      <formula>NOT(ISERROR(SEARCH("iw.kkZad",B1913)))</formula>
    </cfRule>
  </conditionalFormatting>
  <conditionalFormatting sqref="D1941:D1942">
    <cfRule type="cellIs" dxfId="404" priority="404" stopIfTrue="1" operator="equal">
      <formula>1800</formula>
    </cfRule>
    <cfRule type="cellIs" dxfId="403" priority="405" stopIfTrue="1" operator="equal">
      <formula>200</formula>
    </cfRule>
  </conditionalFormatting>
  <conditionalFormatting sqref="M1935 F1932:O1932 F1930:I1931 F1935:G1935 I1939 F1941:F1942 M1927:O1931 F1926:F1929 N1916:N1917 D1913:D1914 B1913 C1926:C1933 N1924 C1918:C1924 F1924:G1924 O1924:O1925 J1926:L1931 M1926:N1926 C1935:C1936 I1926:I1927 G1926:H1926 D1942 C1941:D1941 H1935:H1942 C1938:C1940 C1942:C1943">
    <cfRule type="containsText" dxfId="402" priority="403" stopIfTrue="1" operator="containsText" text="dsoy jktdh; fo|ky;ksa esa iz;ksx gsrq fu%'kqYd">
      <formula>NOT(ISERROR(SEARCH("dsoy jktdh; fo|ky;ksa esa iz;ksx gsrq fu%'kqYd",B1913)))</formula>
    </cfRule>
  </conditionalFormatting>
  <conditionalFormatting sqref="F1938:G1942">
    <cfRule type="cellIs" dxfId="401" priority="401" operator="equal">
      <formula>"0/200"</formula>
    </cfRule>
    <cfRule type="cellIs" dxfId="400" priority="402" operator="equal">
      <formula>"0/100"</formula>
    </cfRule>
  </conditionalFormatting>
  <conditionalFormatting sqref="I1978 H1973:H1980 O1966:O1973 O1951:O1964 N1965:N1971 L1965:L1973 D1951:K1953 C1951:C1954 D1977:F1981 D1957:D1962 L1951:M1962 G1977:G1980 I1973:K1973 H1957:K1962 E1957:G1963 N1951:N1963 H1965:K1971 M1965:M1975 D1966:D1974 E1965:E1974 C1965:C1975 G1965:G1974 F1965:F1975 C1957:C1963 C1977:C1982 A1951:B1987 G1981:H1981">
    <cfRule type="cellIs" dxfId="399" priority="400" operator="equal">
      <formula>0</formula>
    </cfRule>
  </conditionalFormatting>
  <conditionalFormatting sqref="M1974 F1971:O1971 F1969:I1970 F1974:G1974 I1978 F1980:F1981 M1966:O1970 F1965:F1968 N1955:N1956 D1952:D1953 B1952 C1965:C1972 N1963 C1957:C1963 F1963:G1963 O1963:O1964 J1965:L1970 M1965:N1965 C1974:C1975 I1965:I1966 G1965:H1965 D1981 C1980:D1980 H1974:H1981 C1977:C1979 C1981:C1982">
    <cfRule type="containsText" dxfId="398" priority="398" stopIfTrue="1" operator="containsText" text="f'k{kk foHkkx jktLFkku">
      <formula>NOT(ISERROR(SEARCH("f'k{kk foHkkx jktLFkku",B1952)))</formula>
    </cfRule>
    <cfRule type="containsText" dxfId="397" priority="399" stopIfTrue="1" operator="containsText" text="iw.kkZad">
      <formula>NOT(ISERROR(SEARCH("iw.kkZad",B1952)))</formula>
    </cfRule>
  </conditionalFormatting>
  <conditionalFormatting sqref="D1980:D1981">
    <cfRule type="cellIs" dxfId="396" priority="396" stopIfTrue="1" operator="equal">
      <formula>1800</formula>
    </cfRule>
    <cfRule type="cellIs" dxfId="395" priority="397" stopIfTrue="1" operator="equal">
      <formula>200</formula>
    </cfRule>
  </conditionalFormatting>
  <conditionalFormatting sqref="M1974 F1971:O1971 F1969:I1970 F1974:G1974 I1978 F1980:F1981 M1966:O1970 F1965:F1968 N1955:N1956 D1952:D1953 B1952 C1965:C1972 N1963 C1957:C1963 F1963:G1963 O1963:O1964 J1965:L1970 M1965:N1965 C1974:C1975 I1965:I1966 G1965:H1965 D1981 C1980:D1980 H1974:H1981 C1977:C1979 C1981:C1982">
    <cfRule type="containsText" dxfId="394" priority="395" stopIfTrue="1" operator="containsText" text="dsoy jktdh; fo|ky;ksa esa iz;ksx gsrq fu%'kqYd">
      <formula>NOT(ISERROR(SEARCH("dsoy jktdh; fo|ky;ksa esa iz;ksx gsrq fu%'kqYd",B1952)))</formula>
    </cfRule>
  </conditionalFormatting>
  <conditionalFormatting sqref="F1977:G1981">
    <cfRule type="cellIs" dxfId="393" priority="393" operator="equal">
      <formula>"0/200"</formula>
    </cfRule>
    <cfRule type="cellIs" dxfId="392" priority="394" operator="equal">
      <formula>"0/100"</formula>
    </cfRule>
  </conditionalFormatting>
  <conditionalFormatting sqref="I2017 H2012:H2019 O2005:O2012 O1990:O2003 N2004:N2010 L2004:L2012 D1990:K1992 C1990:C1993 D2016:F2020 D1996:D2001 L1990:M2001 G2016:G2019 I2012:K2012 H1996:K2001 E1996:G2002 N1990:N2002 H2004:K2010 M2004:M2014 D2005:D2013 E2004:E2013 C2004:C2014 G2004:G2013 F2004:F2014 C1996:C2002 C2016:C2021 A1990:B2026 G2020:H2020">
    <cfRule type="cellIs" dxfId="391" priority="392" operator="equal">
      <formula>0</formula>
    </cfRule>
  </conditionalFormatting>
  <conditionalFormatting sqref="M2013 F2010:O2010 F2008:I2009 F2013:G2013 I2017 F2019:F2020 M2005:O2009 F2004:F2007 N1994:N1995 D1991:D1992 B1991 C2004:C2011 N2002 C1996:C2002 F2002:G2002 O2002:O2003 J2004:L2009 M2004:N2004 C2013:C2014 I2004:I2005 G2004:H2004 D2020 C2019:D2019 H2013:H2020 C2016:C2018 C2020:C2021">
    <cfRule type="containsText" dxfId="390" priority="390" stopIfTrue="1" operator="containsText" text="f'k{kk foHkkx jktLFkku">
      <formula>NOT(ISERROR(SEARCH("f'k{kk foHkkx jktLFkku",B1991)))</formula>
    </cfRule>
    <cfRule type="containsText" dxfId="389" priority="391" stopIfTrue="1" operator="containsText" text="iw.kkZad">
      <formula>NOT(ISERROR(SEARCH("iw.kkZad",B1991)))</formula>
    </cfRule>
  </conditionalFormatting>
  <conditionalFormatting sqref="D2019:D2020">
    <cfRule type="cellIs" dxfId="388" priority="388" stopIfTrue="1" operator="equal">
      <formula>1800</formula>
    </cfRule>
    <cfRule type="cellIs" dxfId="387" priority="389" stopIfTrue="1" operator="equal">
      <formula>200</formula>
    </cfRule>
  </conditionalFormatting>
  <conditionalFormatting sqref="M2013 F2010:O2010 F2008:I2009 F2013:G2013 I2017 F2019:F2020 M2005:O2009 F2004:F2007 N1994:N1995 D1991:D1992 B1991 C2004:C2011 N2002 C1996:C2002 F2002:G2002 O2002:O2003 J2004:L2009 M2004:N2004 C2013:C2014 I2004:I2005 G2004:H2004 D2020 C2019:D2019 H2013:H2020 C2016:C2018 C2020:C2021">
    <cfRule type="containsText" dxfId="386" priority="387" stopIfTrue="1" operator="containsText" text="dsoy jktdh; fo|ky;ksa esa iz;ksx gsrq fu%'kqYd">
      <formula>NOT(ISERROR(SEARCH("dsoy jktdh; fo|ky;ksa esa iz;ksx gsrq fu%'kqYd",B1991)))</formula>
    </cfRule>
  </conditionalFormatting>
  <conditionalFormatting sqref="F2016:G2020">
    <cfRule type="cellIs" dxfId="385" priority="385" operator="equal">
      <formula>"0/200"</formula>
    </cfRule>
    <cfRule type="cellIs" dxfId="384" priority="386" operator="equal">
      <formula>"0/100"</formula>
    </cfRule>
  </conditionalFormatting>
  <conditionalFormatting sqref="I2056 H2051:H2058 O2044:O2051 O2029:O2042 N2043:N2049 L2043:L2051 D2029:K2031 C2029:C2032 D2055:F2059 D2035:D2040 L2029:M2040 G2055:G2058 I2051:K2051 H2035:K2040 E2035:G2041 N2029:N2041 H2043:K2049 M2043:M2053 D2044:D2052 E2043:E2052 C2043:C2053 G2043:G2052 F2043:F2053 C2035:C2041 C2055:C2060 A2029:B2065 G2059:H2059">
    <cfRule type="cellIs" dxfId="383" priority="384" operator="equal">
      <formula>0</formula>
    </cfRule>
  </conditionalFormatting>
  <conditionalFormatting sqref="M2052 F2049:O2049 F2047:I2048 F2052:G2052 I2056 F2058:F2059 M2044:O2048 F2043:F2046 N2033:N2034 D2030:D2031 B2030 C2043:C2050 N2041 C2035:C2041 F2041:G2041 O2041:O2042 J2043:L2048 M2043:N2043 C2052:C2053 I2043:I2044 G2043:H2043 D2059 C2058:D2058 H2052:H2059 C2055:C2057 C2059:C2060">
    <cfRule type="containsText" dxfId="382" priority="382" stopIfTrue="1" operator="containsText" text="f'k{kk foHkkx jktLFkku">
      <formula>NOT(ISERROR(SEARCH("f'k{kk foHkkx jktLFkku",B2030)))</formula>
    </cfRule>
    <cfRule type="containsText" dxfId="381" priority="383" stopIfTrue="1" operator="containsText" text="iw.kkZad">
      <formula>NOT(ISERROR(SEARCH("iw.kkZad",B2030)))</formula>
    </cfRule>
  </conditionalFormatting>
  <conditionalFormatting sqref="D2058:D2059">
    <cfRule type="cellIs" dxfId="380" priority="380" stopIfTrue="1" operator="equal">
      <formula>1800</formula>
    </cfRule>
    <cfRule type="cellIs" dxfId="379" priority="381" stopIfTrue="1" operator="equal">
      <formula>200</formula>
    </cfRule>
  </conditionalFormatting>
  <conditionalFormatting sqref="M2052 F2049:O2049 F2047:I2048 F2052:G2052 I2056 F2058:F2059 M2044:O2048 F2043:F2046 N2033:N2034 D2030:D2031 B2030 C2043:C2050 N2041 C2035:C2041 F2041:G2041 O2041:O2042 J2043:L2048 M2043:N2043 C2052:C2053 I2043:I2044 G2043:H2043 D2059 C2058:D2058 H2052:H2059 C2055:C2057 C2059:C2060">
    <cfRule type="containsText" dxfId="378" priority="379" stopIfTrue="1" operator="containsText" text="dsoy jktdh; fo|ky;ksa esa iz;ksx gsrq fu%'kqYd">
      <formula>NOT(ISERROR(SEARCH("dsoy jktdh; fo|ky;ksa esa iz;ksx gsrq fu%'kqYd",B2030)))</formula>
    </cfRule>
  </conditionalFormatting>
  <conditionalFormatting sqref="F2055:G2059">
    <cfRule type="cellIs" dxfId="377" priority="377" operator="equal">
      <formula>"0/200"</formula>
    </cfRule>
    <cfRule type="cellIs" dxfId="376" priority="378" operator="equal">
      <formula>"0/100"</formula>
    </cfRule>
  </conditionalFormatting>
  <conditionalFormatting sqref="I2095 H2090:H2097 O2083:O2090 O2068:O2081 N2082:N2088 L2082:L2090 D2068:K2070 C2068:C2071 D2094:F2098 D2074:D2079 L2068:M2079 G2094:G2097 I2090:K2090 H2074:K2079 E2074:G2080 N2068:N2080 H2082:K2088 M2082:M2092 D2083:D2091 E2082:E2091 C2082:C2092 G2082:G2091 F2082:F2092 C2074:C2080 C2094:C2099 A2068:B2104 G2098:H2098">
    <cfRule type="cellIs" dxfId="375" priority="376" operator="equal">
      <formula>0</formula>
    </cfRule>
  </conditionalFormatting>
  <conditionalFormatting sqref="M2091 F2088:O2088 F2086:I2087 F2091:G2091 I2095 F2097:F2098 M2083:O2087 F2082:F2085 N2072:N2073 D2069:D2070 B2069 C2082:C2089 N2080 C2074:C2080 F2080:G2080 O2080:O2081 J2082:L2087 M2082:N2082 C2091:C2092 I2082:I2083 G2082:H2082 D2098 C2097:D2097 H2091:H2098 C2094:C2096 C2098:C2099">
    <cfRule type="containsText" dxfId="374" priority="374" stopIfTrue="1" operator="containsText" text="f'k{kk foHkkx jktLFkku">
      <formula>NOT(ISERROR(SEARCH("f'k{kk foHkkx jktLFkku",B2069)))</formula>
    </cfRule>
    <cfRule type="containsText" dxfId="373" priority="375" stopIfTrue="1" operator="containsText" text="iw.kkZad">
      <formula>NOT(ISERROR(SEARCH("iw.kkZad",B2069)))</formula>
    </cfRule>
  </conditionalFormatting>
  <conditionalFormatting sqref="D2097:D2098">
    <cfRule type="cellIs" dxfId="372" priority="372" stopIfTrue="1" operator="equal">
      <formula>1800</formula>
    </cfRule>
    <cfRule type="cellIs" dxfId="371" priority="373" stopIfTrue="1" operator="equal">
      <formula>200</formula>
    </cfRule>
  </conditionalFormatting>
  <conditionalFormatting sqref="M2091 F2088:O2088 F2086:I2087 F2091:G2091 I2095 F2097:F2098 M2083:O2087 F2082:F2085 N2072:N2073 D2069:D2070 B2069 C2082:C2089 N2080 C2074:C2080 F2080:G2080 O2080:O2081 J2082:L2087 M2082:N2082 C2091:C2092 I2082:I2083 G2082:H2082 D2098 C2097:D2097 H2091:H2098 C2094:C2096 C2098:C2099">
    <cfRule type="containsText" dxfId="370" priority="371" stopIfTrue="1" operator="containsText" text="dsoy jktdh; fo|ky;ksa esa iz;ksx gsrq fu%'kqYd">
      <formula>NOT(ISERROR(SEARCH("dsoy jktdh; fo|ky;ksa esa iz;ksx gsrq fu%'kqYd",B2069)))</formula>
    </cfRule>
  </conditionalFormatting>
  <conditionalFormatting sqref="F2094:G2098">
    <cfRule type="cellIs" dxfId="369" priority="369" operator="equal">
      <formula>"0/200"</formula>
    </cfRule>
    <cfRule type="cellIs" dxfId="368" priority="370" operator="equal">
      <formula>"0/100"</formula>
    </cfRule>
  </conditionalFormatting>
  <conditionalFormatting sqref="I2134 H2129:H2136 O2122:O2129 O2107:O2120 N2121:N2127 L2121:L2129 D2107:K2109 C2107:C2110 D2133:F2137 D2113:D2118 L2107:M2118 G2133:G2136 I2129:K2129 H2113:K2118 E2113:G2119 N2107:N2119 H2121:K2127 M2121:M2131 D2122:D2130 E2121:E2130 C2121:C2131 G2121:G2130 F2121:F2131 C2113:C2119 C2133:C2138 A2107:B2143 G2137:H2137">
    <cfRule type="cellIs" dxfId="367" priority="368" operator="equal">
      <formula>0</formula>
    </cfRule>
  </conditionalFormatting>
  <conditionalFormatting sqref="M2130 F2127:O2127 F2125:I2126 F2130:G2130 I2134 F2136:F2137 M2122:O2126 F2121:F2124 N2111:N2112 D2108:D2109 B2108 C2121:C2128 N2119 C2113:C2119 F2119:G2119 O2119:O2120 J2121:L2126 M2121:N2121 C2130:C2131 I2121:I2122 G2121:H2121 D2137 C2136:D2136 H2130:H2137 C2133:C2135 C2137:C2138">
    <cfRule type="containsText" dxfId="366" priority="366" stopIfTrue="1" operator="containsText" text="f'k{kk foHkkx jktLFkku">
      <formula>NOT(ISERROR(SEARCH("f'k{kk foHkkx jktLFkku",B2108)))</formula>
    </cfRule>
    <cfRule type="containsText" dxfId="365" priority="367" stopIfTrue="1" operator="containsText" text="iw.kkZad">
      <formula>NOT(ISERROR(SEARCH("iw.kkZad",B2108)))</formula>
    </cfRule>
  </conditionalFormatting>
  <conditionalFormatting sqref="D2136:D2137">
    <cfRule type="cellIs" dxfId="364" priority="364" stopIfTrue="1" operator="equal">
      <formula>1800</formula>
    </cfRule>
    <cfRule type="cellIs" dxfId="363" priority="365" stopIfTrue="1" operator="equal">
      <formula>200</formula>
    </cfRule>
  </conditionalFormatting>
  <conditionalFormatting sqref="M2130 F2127:O2127 F2125:I2126 F2130:G2130 I2134 F2136:F2137 M2122:O2126 F2121:F2124 N2111:N2112 D2108:D2109 B2108 C2121:C2128 N2119 C2113:C2119 F2119:G2119 O2119:O2120 J2121:L2126 M2121:N2121 C2130:C2131 I2121:I2122 G2121:H2121 D2137 C2136:D2136 H2130:H2137 C2133:C2135 C2137:C2138">
    <cfRule type="containsText" dxfId="362" priority="363" stopIfTrue="1" operator="containsText" text="dsoy jktdh; fo|ky;ksa esa iz;ksx gsrq fu%'kqYd">
      <formula>NOT(ISERROR(SEARCH("dsoy jktdh; fo|ky;ksa esa iz;ksx gsrq fu%'kqYd",B2108)))</formula>
    </cfRule>
  </conditionalFormatting>
  <conditionalFormatting sqref="F2133:G2137">
    <cfRule type="cellIs" dxfId="361" priority="361" operator="equal">
      <formula>"0/200"</formula>
    </cfRule>
    <cfRule type="cellIs" dxfId="360" priority="362" operator="equal">
      <formula>"0/100"</formula>
    </cfRule>
  </conditionalFormatting>
  <conditionalFormatting sqref="I2173 H2168:H2175 O2161:O2168 O2146:O2159 N2160:N2166 L2160:L2168 D2146:K2148 C2146:C2149 D2172:F2176 D2152:D2157 L2146:M2157 G2172:G2175 I2168:K2168 H2152:K2157 E2152:G2158 N2146:N2158 H2160:K2166 M2160:M2170 D2161:D2169 E2160:E2169 C2160:C2170 G2160:G2169 F2160:F2170 C2152:C2158 C2172:C2177 A2146:B2182 G2176:H2176">
    <cfRule type="cellIs" dxfId="359" priority="360" operator="equal">
      <formula>0</formula>
    </cfRule>
  </conditionalFormatting>
  <conditionalFormatting sqref="M2169 F2166:O2166 F2164:I2165 F2169:G2169 I2173 F2175:F2176 M2161:O2165 F2160:F2163 N2150:N2151 D2147:D2148 B2147 C2160:C2167 N2158 C2152:C2158 F2158:G2158 O2158:O2159 J2160:L2165 M2160:N2160 C2169:C2170 I2160:I2161 G2160:H2160 D2176 C2175:D2175 H2169:H2176 C2172:C2174 C2176:C2177">
    <cfRule type="containsText" dxfId="358" priority="358" stopIfTrue="1" operator="containsText" text="f'k{kk foHkkx jktLFkku">
      <formula>NOT(ISERROR(SEARCH("f'k{kk foHkkx jktLFkku",B2147)))</formula>
    </cfRule>
    <cfRule type="containsText" dxfId="357" priority="359" stopIfTrue="1" operator="containsText" text="iw.kkZad">
      <formula>NOT(ISERROR(SEARCH("iw.kkZad",B2147)))</formula>
    </cfRule>
  </conditionalFormatting>
  <conditionalFormatting sqref="D2175:D2176">
    <cfRule type="cellIs" dxfId="356" priority="356" stopIfTrue="1" operator="equal">
      <formula>1800</formula>
    </cfRule>
    <cfRule type="cellIs" dxfId="355" priority="357" stopIfTrue="1" operator="equal">
      <formula>200</formula>
    </cfRule>
  </conditionalFormatting>
  <conditionalFormatting sqref="M2169 F2166:O2166 F2164:I2165 F2169:G2169 I2173 F2175:F2176 M2161:O2165 F2160:F2163 N2150:N2151 D2147:D2148 B2147 C2160:C2167 N2158 C2152:C2158 F2158:G2158 O2158:O2159 J2160:L2165 M2160:N2160 C2169:C2170 I2160:I2161 G2160:H2160 D2176 C2175:D2175 H2169:H2176 C2172:C2174 C2176:C2177">
    <cfRule type="containsText" dxfId="354" priority="355" stopIfTrue="1" operator="containsText" text="dsoy jktdh; fo|ky;ksa esa iz;ksx gsrq fu%'kqYd">
      <formula>NOT(ISERROR(SEARCH("dsoy jktdh; fo|ky;ksa esa iz;ksx gsrq fu%'kqYd",B2147)))</formula>
    </cfRule>
  </conditionalFormatting>
  <conditionalFormatting sqref="F2172:G2176">
    <cfRule type="cellIs" dxfId="353" priority="353" operator="equal">
      <formula>"0/200"</formula>
    </cfRule>
    <cfRule type="cellIs" dxfId="352" priority="354" operator="equal">
      <formula>"0/100"</formula>
    </cfRule>
  </conditionalFormatting>
  <conditionalFormatting sqref="I2212 H2207:H2214 O2200:O2207 O2185:O2198 N2199:N2205 L2199:L2207 D2185:K2187 C2185:C2188 D2211:F2215 D2191:D2196 L2185:M2196 G2211:G2214 I2207:K2207 H2191:K2196 E2191:G2197 N2185:N2197 H2199:K2205 M2199:M2209 D2200:D2208 E2199:E2208 C2199:C2209 G2199:G2208 F2199:F2209 C2191:C2197 C2211:C2216 A2185:B2221 G2215:H2215">
    <cfRule type="cellIs" dxfId="351" priority="352" operator="equal">
      <formula>0</formula>
    </cfRule>
  </conditionalFormatting>
  <conditionalFormatting sqref="M2208 F2205:O2205 F2203:I2204 F2208:G2208 I2212 F2214:F2215 M2200:O2204 F2199:F2202 N2189:N2190 D2186:D2187 B2186 C2199:C2206 N2197 C2191:C2197 F2197:G2197 O2197:O2198 J2199:L2204 M2199:N2199 C2208:C2209 I2199:I2200 G2199:H2199 D2215 C2214:D2214 H2208:H2215 C2211:C2213 C2215:C2216">
    <cfRule type="containsText" dxfId="350" priority="350" stopIfTrue="1" operator="containsText" text="f'k{kk foHkkx jktLFkku">
      <formula>NOT(ISERROR(SEARCH("f'k{kk foHkkx jktLFkku",B2186)))</formula>
    </cfRule>
    <cfRule type="containsText" dxfId="349" priority="351" stopIfTrue="1" operator="containsText" text="iw.kkZad">
      <formula>NOT(ISERROR(SEARCH("iw.kkZad",B2186)))</formula>
    </cfRule>
  </conditionalFormatting>
  <conditionalFormatting sqref="D2214:D2215">
    <cfRule type="cellIs" dxfId="348" priority="348" stopIfTrue="1" operator="equal">
      <formula>1800</formula>
    </cfRule>
    <cfRule type="cellIs" dxfId="347" priority="349" stopIfTrue="1" operator="equal">
      <formula>200</formula>
    </cfRule>
  </conditionalFormatting>
  <conditionalFormatting sqref="M2208 F2205:O2205 F2203:I2204 F2208:G2208 I2212 F2214:F2215 M2200:O2204 F2199:F2202 N2189:N2190 D2186:D2187 B2186 C2199:C2206 N2197 C2191:C2197 F2197:G2197 O2197:O2198 J2199:L2204 M2199:N2199 C2208:C2209 I2199:I2200 G2199:H2199 D2215 C2214:D2214 H2208:H2215 C2211:C2213 C2215:C2216">
    <cfRule type="containsText" dxfId="346" priority="347" stopIfTrue="1" operator="containsText" text="dsoy jktdh; fo|ky;ksa esa iz;ksx gsrq fu%'kqYd">
      <formula>NOT(ISERROR(SEARCH("dsoy jktdh; fo|ky;ksa esa iz;ksx gsrq fu%'kqYd",B2186)))</formula>
    </cfRule>
  </conditionalFormatting>
  <conditionalFormatting sqref="F2211:G2215">
    <cfRule type="cellIs" dxfId="345" priority="345" operator="equal">
      <formula>"0/200"</formula>
    </cfRule>
    <cfRule type="cellIs" dxfId="344" priority="346" operator="equal">
      <formula>"0/100"</formula>
    </cfRule>
  </conditionalFormatting>
  <conditionalFormatting sqref="I2251 H2246:H2253 O2239:O2246 O2224:O2237 N2238:N2244 L2238:L2246 D2224:K2226 C2224:C2227 D2250:F2254 D2230:D2235 L2224:M2235 G2250:G2253 I2246:K2246 H2230:K2235 E2230:G2236 N2224:N2236 H2238:K2244 M2238:M2248 D2239:D2247 E2238:E2247 C2238:C2248 G2238:G2247 F2238:F2248 C2230:C2236 C2250:C2255 A2224:B2260 G2254:H2254">
    <cfRule type="cellIs" dxfId="343" priority="344" operator="equal">
      <formula>0</formula>
    </cfRule>
  </conditionalFormatting>
  <conditionalFormatting sqref="M2247 F2244:O2244 F2242:I2243 F2247:G2247 I2251 F2253:F2254 M2239:O2243 F2238:F2241 N2228:N2229 D2225:D2226 B2225 C2238:C2245 N2236 C2230:C2236 F2236:G2236 O2236:O2237 J2238:L2243 M2238:N2238 C2247:C2248 I2238:I2239 G2238:H2238 D2254 C2253:D2253 H2247:H2254 C2250:C2252 C2254:C2255">
    <cfRule type="containsText" dxfId="342" priority="342" stopIfTrue="1" operator="containsText" text="f'k{kk foHkkx jktLFkku">
      <formula>NOT(ISERROR(SEARCH("f'k{kk foHkkx jktLFkku",B2225)))</formula>
    </cfRule>
    <cfRule type="containsText" dxfId="341" priority="343" stopIfTrue="1" operator="containsText" text="iw.kkZad">
      <formula>NOT(ISERROR(SEARCH("iw.kkZad",B2225)))</formula>
    </cfRule>
  </conditionalFormatting>
  <conditionalFormatting sqref="D2253:D2254">
    <cfRule type="cellIs" dxfId="340" priority="340" stopIfTrue="1" operator="equal">
      <formula>1800</formula>
    </cfRule>
    <cfRule type="cellIs" dxfId="339" priority="341" stopIfTrue="1" operator="equal">
      <formula>200</formula>
    </cfRule>
  </conditionalFormatting>
  <conditionalFormatting sqref="M2247 F2244:O2244 F2242:I2243 F2247:G2247 I2251 F2253:F2254 M2239:O2243 F2238:F2241 N2228:N2229 D2225:D2226 B2225 C2238:C2245 N2236 C2230:C2236 F2236:G2236 O2236:O2237 J2238:L2243 M2238:N2238 C2247:C2248 I2238:I2239 G2238:H2238 D2254 C2253:D2253 H2247:H2254 C2250:C2252 C2254:C2255">
    <cfRule type="containsText" dxfId="338" priority="339" stopIfTrue="1" operator="containsText" text="dsoy jktdh; fo|ky;ksa esa iz;ksx gsrq fu%'kqYd">
      <formula>NOT(ISERROR(SEARCH("dsoy jktdh; fo|ky;ksa esa iz;ksx gsrq fu%'kqYd",B2225)))</formula>
    </cfRule>
  </conditionalFormatting>
  <conditionalFormatting sqref="F2250:G2254">
    <cfRule type="cellIs" dxfId="337" priority="337" operator="equal">
      <formula>"0/200"</formula>
    </cfRule>
    <cfRule type="cellIs" dxfId="336" priority="338" operator="equal">
      <formula>"0/100"</formula>
    </cfRule>
  </conditionalFormatting>
  <conditionalFormatting sqref="I2290 H2285:H2292 O2278:O2285 O2263:O2276 N2277:N2283 L2277:L2285 D2263:K2265 C2263:C2266 D2289:F2293 D2269:D2274 L2263:M2274 G2289:G2292 I2285:K2285 H2269:K2274 E2269:G2275 N2263:N2275 H2277:K2283 M2277:M2287 D2278:D2286 E2277:E2286 C2277:C2287 G2277:G2286 F2277:F2287 C2269:C2275 C2289:C2294 A2263:B2299 G2293:H2293">
    <cfRule type="cellIs" dxfId="335" priority="336" operator="equal">
      <formula>0</formula>
    </cfRule>
  </conditionalFormatting>
  <conditionalFormatting sqref="M2286 F2283:O2283 F2281:I2282 F2286:G2286 I2290 F2292:F2293 M2278:O2282 F2277:F2280 N2267:N2268 D2264:D2265 B2264 C2277:C2284 N2275 C2269:C2275 F2275:G2275 O2275:O2276 J2277:L2282 M2277:N2277 C2286:C2287 I2277:I2278 G2277:H2277 D2293 C2292:D2292 H2286:H2293 C2289:C2291 C2293:C2294">
    <cfRule type="containsText" dxfId="334" priority="334" stopIfTrue="1" operator="containsText" text="f'k{kk foHkkx jktLFkku">
      <formula>NOT(ISERROR(SEARCH("f'k{kk foHkkx jktLFkku",B2264)))</formula>
    </cfRule>
    <cfRule type="containsText" dxfId="333" priority="335" stopIfTrue="1" operator="containsText" text="iw.kkZad">
      <formula>NOT(ISERROR(SEARCH("iw.kkZad",B2264)))</formula>
    </cfRule>
  </conditionalFormatting>
  <conditionalFormatting sqref="D2292:D2293">
    <cfRule type="cellIs" dxfId="332" priority="332" stopIfTrue="1" operator="equal">
      <formula>1800</formula>
    </cfRule>
    <cfRule type="cellIs" dxfId="331" priority="333" stopIfTrue="1" operator="equal">
      <formula>200</formula>
    </cfRule>
  </conditionalFormatting>
  <conditionalFormatting sqref="M2286 F2283:O2283 F2281:I2282 F2286:G2286 I2290 F2292:F2293 M2278:O2282 F2277:F2280 N2267:N2268 D2264:D2265 B2264 C2277:C2284 N2275 C2269:C2275 F2275:G2275 O2275:O2276 J2277:L2282 M2277:N2277 C2286:C2287 I2277:I2278 G2277:H2277 D2293 C2292:D2292 H2286:H2293 C2289:C2291 C2293:C2294">
    <cfRule type="containsText" dxfId="330" priority="331" stopIfTrue="1" operator="containsText" text="dsoy jktdh; fo|ky;ksa esa iz;ksx gsrq fu%'kqYd">
      <formula>NOT(ISERROR(SEARCH("dsoy jktdh; fo|ky;ksa esa iz;ksx gsrq fu%'kqYd",B2264)))</formula>
    </cfRule>
  </conditionalFormatting>
  <conditionalFormatting sqref="F2289:G2293">
    <cfRule type="cellIs" dxfId="329" priority="329" operator="equal">
      <formula>"0/200"</formula>
    </cfRule>
    <cfRule type="cellIs" dxfId="328" priority="330" operator="equal">
      <formula>"0/100"</formula>
    </cfRule>
  </conditionalFormatting>
  <conditionalFormatting sqref="I2329 H2324:H2331 O2317:O2324 O2302:O2315 N2316:N2322 L2316:L2324 D2302:K2304 C2302:C2305 D2328:F2332 D2308:D2313 L2302:M2313 G2328:G2331 I2324:K2324 H2308:K2313 E2308:G2314 N2302:N2314 H2316:K2322 M2316:M2326 D2317:D2325 E2316:E2325 C2316:C2326 G2316:G2325 F2316:F2326 C2308:C2314 C2328:C2333 A2302:B2338 G2332:H2332">
    <cfRule type="cellIs" dxfId="327" priority="328" operator="equal">
      <formula>0</formula>
    </cfRule>
  </conditionalFormatting>
  <conditionalFormatting sqref="M2325 F2322:O2322 F2320:I2321 F2325:G2325 I2329 F2331:F2332 M2317:O2321 F2316:F2319 N2306:N2307 D2303:D2304 B2303 C2316:C2323 N2314 C2308:C2314 F2314:G2314 O2314:O2315 J2316:L2321 M2316:N2316 C2325:C2326 I2316:I2317 G2316:H2316 D2332 C2331:D2331 H2325:H2332 C2328:C2330 C2332:C2333">
    <cfRule type="containsText" dxfId="326" priority="326" stopIfTrue="1" operator="containsText" text="f'k{kk foHkkx jktLFkku">
      <formula>NOT(ISERROR(SEARCH("f'k{kk foHkkx jktLFkku",B2303)))</formula>
    </cfRule>
    <cfRule type="containsText" dxfId="325" priority="327" stopIfTrue="1" operator="containsText" text="iw.kkZad">
      <formula>NOT(ISERROR(SEARCH("iw.kkZad",B2303)))</formula>
    </cfRule>
  </conditionalFormatting>
  <conditionalFormatting sqref="D2331:D2332">
    <cfRule type="cellIs" dxfId="324" priority="324" stopIfTrue="1" operator="equal">
      <formula>1800</formula>
    </cfRule>
    <cfRule type="cellIs" dxfId="323" priority="325" stopIfTrue="1" operator="equal">
      <formula>200</formula>
    </cfRule>
  </conditionalFormatting>
  <conditionalFormatting sqref="M2325 F2322:O2322 F2320:I2321 F2325:G2325 I2329 F2331:F2332 M2317:O2321 F2316:F2319 N2306:N2307 D2303:D2304 B2303 C2316:C2323 N2314 C2308:C2314 F2314:G2314 O2314:O2315 J2316:L2321 M2316:N2316 C2325:C2326 I2316:I2317 G2316:H2316 D2332 C2331:D2331 H2325:H2332 C2328:C2330 C2332:C2333">
    <cfRule type="containsText" dxfId="322" priority="323" stopIfTrue="1" operator="containsText" text="dsoy jktdh; fo|ky;ksa esa iz;ksx gsrq fu%'kqYd">
      <formula>NOT(ISERROR(SEARCH("dsoy jktdh; fo|ky;ksa esa iz;ksx gsrq fu%'kqYd",B2303)))</formula>
    </cfRule>
  </conditionalFormatting>
  <conditionalFormatting sqref="F2328:G2332">
    <cfRule type="cellIs" dxfId="321" priority="321" operator="equal">
      <formula>"0/200"</formula>
    </cfRule>
    <cfRule type="cellIs" dxfId="320" priority="322" operator="equal">
      <formula>"0/100"</formula>
    </cfRule>
  </conditionalFormatting>
  <conditionalFormatting sqref="I2368 H2363:H2370 O2356:O2363 O2341:O2354 N2355:N2361 L2355:L2363 D2341:K2343 C2341:C2344 D2367:F2371 D2347:D2352 L2341:M2352 G2367:G2370 I2363:K2363 H2347:K2352 E2347:G2353 N2341:N2353 H2355:K2361 M2355:M2365 D2356:D2364 E2355:E2364 C2355:C2365 G2355:G2364 F2355:F2365 C2347:C2353 C2367:C2372 A2341:B2377 G2371:H2371">
    <cfRule type="cellIs" dxfId="319" priority="320" operator="equal">
      <formula>0</formula>
    </cfRule>
  </conditionalFormatting>
  <conditionalFormatting sqref="M2364 F2361:O2361 F2359:I2360 F2364:G2364 I2368 F2370:F2371 M2356:O2360 F2355:F2358 N2345:N2346 D2342:D2343 B2342 C2355:C2362 N2353 C2347:C2353 F2353:G2353 O2353:O2354 J2355:L2360 M2355:N2355 C2364:C2365 I2355:I2356 G2355:H2355 D2371 C2370:D2370 H2364:H2371 C2367:C2369 C2371:C2372">
    <cfRule type="containsText" dxfId="318" priority="318" stopIfTrue="1" operator="containsText" text="f'k{kk foHkkx jktLFkku">
      <formula>NOT(ISERROR(SEARCH("f'k{kk foHkkx jktLFkku",B2342)))</formula>
    </cfRule>
    <cfRule type="containsText" dxfId="317" priority="319" stopIfTrue="1" operator="containsText" text="iw.kkZad">
      <formula>NOT(ISERROR(SEARCH("iw.kkZad",B2342)))</formula>
    </cfRule>
  </conditionalFormatting>
  <conditionalFormatting sqref="D2370:D2371">
    <cfRule type="cellIs" dxfId="316" priority="316" stopIfTrue="1" operator="equal">
      <formula>1800</formula>
    </cfRule>
    <cfRule type="cellIs" dxfId="315" priority="317" stopIfTrue="1" operator="equal">
      <formula>200</formula>
    </cfRule>
  </conditionalFormatting>
  <conditionalFormatting sqref="M2364 F2361:O2361 F2359:I2360 F2364:G2364 I2368 F2370:F2371 M2356:O2360 F2355:F2358 N2345:N2346 D2342:D2343 B2342 C2355:C2362 N2353 C2347:C2353 F2353:G2353 O2353:O2354 J2355:L2360 M2355:N2355 C2364:C2365 I2355:I2356 G2355:H2355 D2371 C2370:D2370 H2364:H2371 C2367:C2369 C2371:C2372">
    <cfRule type="containsText" dxfId="314" priority="315" stopIfTrue="1" operator="containsText" text="dsoy jktdh; fo|ky;ksa esa iz;ksx gsrq fu%'kqYd">
      <formula>NOT(ISERROR(SEARCH("dsoy jktdh; fo|ky;ksa esa iz;ksx gsrq fu%'kqYd",B2342)))</formula>
    </cfRule>
  </conditionalFormatting>
  <conditionalFormatting sqref="F2367:G2371">
    <cfRule type="cellIs" dxfId="313" priority="313" operator="equal">
      <formula>"0/200"</formula>
    </cfRule>
    <cfRule type="cellIs" dxfId="312" priority="314" operator="equal">
      <formula>"0/100"</formula>
    </cfRule>
  </conditionalFormatting>
  <conditionalFormatting sqref="I2407 H2402:H2409 O2395:O2402 O2380:O2393 N2394:N2400 L2394:L2402 D2380:K2382 C2380:C2383 D2406:F2410 D2386:D2391 L2380:M2391 G2406:G2409 I2402:K2402 H2386:K2391 E2386:G2392 N2380:N2392 H2394:K2400 M2394:M2404 D2395:D2403 E2394:E2403 C2394:C2404 G2394:G2403 F2394:F2404 C2386:C2392 C2406:C2411 A2380:B2416 G2410:H2410">
    <cfRule type="cellIs" dxfId="311" priority="312" operator="equal">
      <formula>0</formula>
    </cfRule>
  </conditionalFormatting>
  <conditionalFormatting sqref="M2403 F2400:O2400 F2398:I2399 F2403:G2403 I2407 F2409:F2410 M2395:O2399 F2394:F2397 N2384:N2385 D2381:D2382 B2381 C2394:C2401 N2392 C2386:C2392 F2392:G2392 O2392:O2393 J2394:L2399 M2394:N2394 C2403:C2404 I2394:I2395 G2394:H2394 D2410 C2409:D2409 H2403:H2410 C2406:C2408 C2410:C2411">
    <cfRule type="containsText" dxfId="310" priority="310" stopIfTrue="1" operator="containsText" text="f'k{kk foHkkx jktLFkku">
      <formula>NOT(ISERROR(SEARCH("f'k{kk foHkkx jktLFkku",B2381)))</formula>
    </cfRule>
    <cfRule type="containsText" dxfId="309" priority="311" stopIfTrue="1" operator="containsText" text="iw.kkZad">
      <formula>NOT(ISERROR(SEARCH("iw.kkZad",B2381)))</formula>
    </cfRule>
  </conditionalFormatting>
  <conditionalFormatting sqref="D2409:D2410">
    <cfRule type="cellIs" dxfId="308" priority="308" stopIfTrue="1" operator="equal">
      <formula>1800</formula>
    </cfRule>
    <cfRule type="cellIs" dxfId="307" priority="309" stopIfTrue="1" operator="equal">
      <formula>200</formula>
    </cfRule>
  </conditionalFormatting>
  <conditionalFormatting sqref="M2403 F2400:O2400 F2398:I2399 F2403:G2403 I2407 F2409:F2410 M2395:O2399 F2394:F2397 N2384:N2385 D2381:D2382 B2381 C2394:C2401 N2392 C2386:C2392 F2392:G2392 O2392:O2393 J2394:L2399 M2394:N2394 C2403:C2404 I2394:I2395 G2394:H2394 D2410 C2409:D2409 H2403:H2410 C2406:C2408 C2410:C2411">
    <cfRule type="containsText" dxfId="306" priority="307" stopIfTrue="1" operator="containsText" text="dsoy jktdh; fo|ky;ksa esa iz;ksx gsrq fu%'kqYd">
      <formula>NOT(ISERROR(SEARCH("dsoy jktdh; fo|ky;ksa esa iz;ksx gsrq fu%'kqYd",B2381)))</formula>
    </cfRule>
  </conditionalFormatting>
  <conditionalFormatting sqref="F2406:G2410">
    <cfRule type="cellIs" dxfId="305" priority="305" operator="equal">
      <formula>"0/200"</formula>
    </cfRule>
    <cfRule type="cellIs" dxfId="304" priority="306" operator="equal">
      <formula>"0/100"</formula>
    </cfRule>
  </conditionalFormatting>
  <conditionalFormatting sqref="I2446 H2441:H2448 O2434:O2441 O2419:O2432 N2433:N2439 L2433:L2441 D2419:K2421 C2419:C2422 D2445:F2449 D2425:D2430 L2419:M2430 G2445:G2448 I2441:K2441 H2425:K2430 E2425:G2431 N2419:N2431 H2433:K2439 M2433:M2443 D2434:D2442 E2433:E2442 C2433:C2443 G2433:G2442 F2433:F2443 C2425:C2431 C2445:C2450 A2419:B2455 G2449:H2449">
    <cfRule type="cellIs" dxfId="303" priority="304" operator="equal">
      <formula>0</formula>
    </cfRule>
  </conditionalFormatting>
  <conditionalFormatting sqref="M2442 F2439:O2439 F2437:I2438 F2442:G2442 I2446 F2448:F2449 M2434:O2438 F2433:F2436 N2423:N2424 D2420:D2421 B2420 C2433:C2440 N2431 C2425:C2431 F2431:G2431 O2431:O2432 J2433:L2438 M2433:N2433 C2442:C2443 I2433:I2434 G2433:H2433 D2449 C2448:D2448 H2442:H2449 C2445:C2447 C2449:C2450">
    <cfRule type="containsText" dxfId="302" priority="302" stopIfTrue="1" operator="containsText" text="f'k{kk foHkkx jktLFkku">
      <formula>NOT(ISERROR(SEARCH("f'k{kk foHkkx jktLFkku",B2420)))</formula>
    </cfRule>
    <cfRule type="containsText" dxfId="301" priority="303" stopIfTrue="1" operator="containsText" text="iw.kkZad">
      <formula>NOT(ISERROR(SEARCH("iw.kkZad",B2420)))</formula>
    </cfRule>
  </conditionalFormatting>
  <conditionalFormatting sqref="D2448:D2449">
    <cfRule type="cellIs" dxfId="300" priority="300" stopIfTrue="1" operator="equal">
      <formula>1800</formula>
    </cfRule>
    <cfRule type="cellIs" dxfId="299" priority="301" stopIfTrue="1" operator="equal">
      <formula>200</formula>
    </cfRule>
  </conditionalFormatting>
  <conditionalFormatting sqref="M2442 F2439:O2439 F2437:I2438 F2442:G2442 I2446 F2448:F2449 M2434:O2438 F2433:F2436 N2423:N2424 D2420:D2421 B2420 C2433:C2440 N2431 C2425:C2431 F2431:G2431 O2431:O2432 J2433:L2438 M2433:N2433 C2442:C2443 I2433:I2434 G2433:H2433 D2449 C2448:D2448 H2442:H2449 C2445:C2447 C2449:C2450">
    <cfRule type="containsText" dxfId="298" priority="299" stopIfTrue="1" operator="containsText" text="dsoy jktdh; fo|ky;ksa esa iz;ksx gsrq fu%'kqYd">
      <formula>NOT(ISERROR(SEARCH("dsoy jktdh; fo|ky;ksa esa iz;ksx gsrq fu%'kqYd",B2420)))</formula>
    </cfRule>
  </conditionalFormatting>
  <conditionalFormatting sqref="F2445:G2449">
    <cfRule type="cellIs" dxfId="297" priority="297" operator="equal">
      <formula>"0/200"</formula>
    </cfRule>
    <cfRule type="cellIs" dxfId="296" priority="298" operator="equal">
      <formula>"0/100"</formula>
    </cfRule>
  </conditionalFormatting>
  <conditionalFormatting sqref="I2485 H2480:H2487 O2473:O2480 O2458:O2471 N2472:N2478 L2472:L2480 D2458:K2460 C2458:C2461 D2484:F2488 D2464:D2469 L2458:M2469 G2484:G2487 I2480:K2480 H2464:K2469 E2464:G2470 N2458:N2470 H2472:K2478 M2472:M2482 D2473:D2481 E2472:E2481 C2472:C2482 G2472:G2481 F2472:F2482 C2464:C2470 C2484:C2489 A2458:B2494 G2488:H2488">
    <cfRule type="cellIs" dxfId="295" priority="296" operator="equal">
      <formula>0</formula>
    </cfRule>
  </conditionalFormatting>
  <conditionalFormatting sqref="M2481 F2478:O2478 F2476:I2477 F2481:G2481 I2485 F2487:F2488 M2473:O2477 F2472:F2475 N2462:N2463 D2459:D2460 B2459 C2472:C2479 N2470 C2464:C2470 F2470:G2470 O2470:O2471 J2472:L2477 M2472:N2472 C2481:C2482 I2472:I2473 G2472:H2472 D2488 C2487:D2487 H2481:H2488 C2484:C2486 C2488:C2489">
    <cfRule type="containsText" dxfId="294" priority="294" stopIfTrue="1" operator="containsText" text="f'k{kk foHkkx jktLFkku">
      <formula>NOT(ISERROR(SEARCH("f'k{kk foHkkx jktLFkku",B2459)))</formula>
    </cfRule>
    <cfRule type="containsText" dxfId="293" priority="295" stopIfTrue="1" operator="containsText" text="iw.kkZad">
      <formula>NOT(ISERROR(SEARCH("iw.kkZad",B2459)))</formula>
    </cfRule>
  </conditionalFormatting>
  <conditionalFormatting sqref="D2487:D2488">
    <cfRule type="cellIs" dxfId="292" priority="292" stopIfTrue="1" operator="equal">
      <formula>1800</formula>
    </cfRule>
    <cfRule type="cellIs" dxfId="291" priority="293" stopIfTrue="1" operator="equal">
      <formula>200</formula>
    </cfRule>
  </conditionalFormatting>
  <conditionalFormatting sqref="M2481 F2478:O2478 F2476:I2477 F2481:G2481 I2485 F2487:F2488 M2473:O2477 F2472:F2475 N2462:N2463 D2459:D2460 B2459 C2472:C2479 N2470 C2464:C2470 F2470:G2470 O2470:O2471 J2472:L2477 M2472:N2472 C2481:C2482 I2472:I2473 G2472:H2472 D2488 C2487:D2487 H2481:H2488 C2484:C2486 C2488:C2489">
    <cfRule type="containsText" dxfId="290" priority="291" stopIfTrue="1" operator="containsText" text="dsoy jktdh; fo|ky;ksa esa iz;ksx gsrq fu%'kqYd">
      <formula>NOT(ISERROR(SEARCH("dsoy jktdh; fo|ky;ksa esa iz;ksx gsrq fu%'kqYd",B2459)))</formula>
    </cfRule>
  </conditionalFormatting>
  <conditionalFormatting sqref="F2484:G2488">
    <cfRule type="cellIs" dxfId="289" priority="289" operator="equal">
      <formula>"0/200"</formula>
    </cfRule>
    <cfRule type="cellIs" dxfId="288" priority="290" operator="equal">
      <formula>"0/100"</formula>
    </cfRule>
  </conditionalFormatting>
  <conditionalFormatting sqref="I2524 H2519:H2526 O2512:O2519 O2497:O2510 N2511:N2517 L2511:L2519 D2497:K2499 C2497:C2500 D2523:F2527 D2503:D2508 L2497:M2508 G2523:G2526 I2519:K2519 H2503:K2508 E2503:G2509 N2497:N2509 H2511:K2517 M2511:M2521 D2512:D2520 E2511:E2520 C2511:C2521 G2511:G2520 F2511:F2521 C2503:C2509 C2523:C2528 A2497:B2533 G2527:H2527">
    <cfRule type="cellIs" dxfId="287" priority="288" operator="equal">
      <formula>0</formula>
    </cfRule>
  </conditionalFormatting>
  <conditionalFormatting sqref="M2520 F2517:O2517 F2515:I2516 F2520:G2520 I2524 F2526:F2527 M2512:O2516 F2511:F2514 N2501:N2502 D2498:D2499 B2498 C2511:C2518 N2509 C2503:C2509 F2509:G2509 O2509:O2510 J2511:L2516 M2511:N2511 C2520:C2521 I2511:I2512 G2511:H2511 D2527 C2526:D2526 H2520:H2527 C2523:C2525 C2527:C2528">
    <cfRule type="containsText" dxfId="286" priority="286" stopIfTrue="1" operator="containsText" text="f'k{kk foHkkx jktLFkku">
      <formula>NOT(ISERROR(SEARCH("f'k{kk foHkkx jktLFkku",B2498)))</formula>
    </cfRule>
    <cfRule type="containsText" dxfId="285" priority="287" stopIfTrue="1" operator="containsText" text="iw.kkZad">
      <formula>NOT(ISERROR(SEARCH("iw.kkZad",B2498)))</formula>
    </cfRule>
  </conditionalFormatting>
  <conditionalFormatting sqref="D2526:D2527">
    <cfRule type="cellIs" dxfId="284" priority="284" stopIfTrue="1" operator="equal">
      <formula>1800</formula>
    </cfRule>
    <cfRule type="cellIs" dxfId="283" priority="285" stopIfTrue="1" operator="equal">
      <formula>200</formula>
    </cfRule>
  </conditionalFormatting>
  <conditionalFormatting sqref="M2520 F2517:O2517 F2515:I2516 F2520:G2520 I2524 F2526:F2527 M2512:O2516 F2511:F2514 N2501:N2502 D2498:D2499 B2498 C2511:C2518 N2509 C2503:C2509 F2509:G2509 O2509:O2510 J2511:L2516 M2511:N2511 C2520:C2521 I2511:I2512 G2511:H2511 D2527 C2526:D2526 H2520:H2527 C2523:C2525 C2527:C2528">
    <cfRule type="containsText" dxfId="282" priority="283" stopIfTrue="1" operator="containsText" text="dsoy jktdh; fo|ky;ksa esa iz;ksx gsrq fu%'kqYd">
      <formula>NOT(ISERROR(SEARCH("dsoy jktdh; fo|ky;ksa esa iz;ksx gsrq fu%'kqYd",B2498)))</formula>
    </cfRule>
  </conditionalFormatting>
  <conditionalFormatting sqref="F2523:G2527">
    <cfRule type="cellIs" dxfId="281" priority="281" operator="equal">
      <formula>"0/200"</formula>
    </cfRule>
    <cfRule type="cellIs" dxfId="280" priority="282" operator="equal">
      <formula>"0/100"</formula>
    </cfRule>
  </conditionalFormatting>
  <conditionalFormatting sqref="I2563 H2558:H2565 O2551:O2558 O2536:O2549 N2550:N2556 L2550:L2558 D2536:K2538 C2536:C2539 D2562:F2566 D2542:D2547 L2536:M2547 G2562:G2565 I2558:K2558 H2542:K2547 E2542:G2548 N2536:N2548 H2550:K2556 M2550:M2560 D2551:D2559 E2550:E2559 C2550:C2560 G2550:G2559 F2550:F2560 C2542:C2548 C2562:C2567 A2536:B2572 G2566:H2566">
    <cfRule type="cellIs" dxfId="279" priority="280" operator="equal">
      <formula>0</formula>
    </cfRule>
  </conditionalFormatting>
  <conditionalFormatting sqref="M2559 F2556:O2556 F2554:I2555 F2559:G2559 I2563 F2565:F2566 M2551:O2555 F2550:F2553 N2540:N2541 D2537:D2538 B2537 C2550:C2557 N2548 C2542:C2548 F2548:G2548 O2548:O2549 J2550:L2555 M2550:N2550 C2559:C2560 I2550:I2551 G2550:H2550 D2566 C2565:D2565 H2559:H2566 C2562:C2564 C2566:C2567">
    <cfRule type="containsText" dxfId="278" priority="278" stopIfTrue="1" operator="containsText" text="f'k{kk foHkkx jktLFkku">
      <formula>NOT(ISERROR(SEARCH("f'k{kk foHkkx jktLFkku",B2537)))</formula>
    </cfRule>
    <cfRule type="containsText" dxfId="277" priority="279" stopIfTrue="1" operator="containsText" text="iw.kkZad">
      <formula>NOT(ISERROR(SEARCH("iw.kkZad",B2537)))</formula>
    </cfRule>
  </conditionalFormatting>
  <conditionalFormatting sqref="D2565:D2566">
    <cfRule type="cellIs" dxfId="276" priority="276" stopIfTrue="1" operator="equal">
      <formula>1800</formula>
    </cfRule>
    <cfRule type="cellIs" dxfId="275" priority="277" stopIfTrue="1" operator="equal">
      <formula>200</formula>
    </cfRule>
  </conditionalFormatting>
  <conditionalFormatting sqref="M2559 F2556:O2556 F2554:I2555 F2559:G2559 I2563 F2565:F2566 M2551:O2555 F2550:F2553 N2540:N2541 D2537:D2538 B2537 C2550:C2557 N2548 C2542:C2548 F2548:G2548 O2548:O2549 J2550:L2555 M2550:N2550 C2559:C2560 I2550:I2551 G2550:H2550 D2566 C2565:D2565 H2559:H2566 C2562:C2564 C2566:C2567">
    <cfRule type="containsText" dxfId="274" priority="275" stopIfTrue="1" operator="containsText" text="dsoy jktdh; fo|ky;ksa esa iz;ksx gsrq fu%'kqYd">
      <formula>NOT(ISERROR(SEARCH("dsoy jktdh; fo|ky;ksa esa iz;ksx gsrq fu%'kqYd",B2537)))</formula>
    </cfRule>
  </conditionalFormatting>
  <conditionalFormatting sqref="F2562:G2566">
    <cfRule type="cellIs" dxfId="273" priority="273" operator="equal">
      <formula>"0/200"</formula>
    </cfRule>
    <cfRule type="cellIs" dxfId="272" priority="274" operator="equal">
      <formula>"0/100"</formula>
    </cfRule>
  </conditionalFormatting>
  <conditionalFormatting sqref="I2602 H2597:H2604 O2590:O2597 O2575:O2588 N2589:N2595 L2589:L2597 D2575:K2577 C2575:C2578 D2601:F2605 D2581:D2586 L2575:M2586 G2601:G2604 I2597:K2597 H2581:K2586 E2581:G2587 N2575:N2587 H2589:K2595 M2589:M2599 D2590:D2598 E2589:E2598 C2589:C2599 G2589:G2598 F2589:F2599 C2581:C2587 C2601:C2606 A2575:B2611 G2605:H2605">
    <cfRule type="cellIs" dxfId="271" priority="272" operator="equal">
      <formula>0</formula>
    </cfRule>
  </conditionalFormatting>
  <conditionalFormatting sqref="M2598 F2595:O2595 F2593:I2594 F2598:G2598 I2602 F2604:F2605 M2590:O2594 F2589:F2592 N2579:N2580 D2576:D2577 B2576 C2589:C2596 N2587 C2581:C2587 F2587:G2587 O2587:O2588 J2589:L2594 M2589:N2589 C2598:C2599 I2589:I2590 G2589:H2589 D2605 C2604:D2604 H2598:H2605 C2601:C2603 C2605:C2606">
    <cfRule type="containsText" dxfId="270" priority="270" stopIfTrue="1" operator="containsText" text="f'k{kk foHkkx jktLFkku">
      <formula>NOT(ISERROR(SEARCH("f'k{kk foHkkx jktLFkku",B2576)))</formula>
    </cfRule>
    <cfRule type="containsText" dxfId="269" priority="271" stopIfTrue="1" operator="containsText" text="iw.kkZad">
      <formula>NOT(ISERROR(SEARCH("iw.kkZad",B2576)))</formula>
    </cfRule>
  </conditionalFormatting>
  <conditionalFormatting sqref="D2604:D2605">
    <cfRule type="cellIs" dxfId="268" priority="268" stopIfTrue="1" operator="equal">
      <formula>1800</formula>
    </cfRule>
    <cfRule type="cellIs" dxfId="267" priority="269" stopIfTrue="1" operator="equal">
      <formula>200</formula>
    </cfRule>
  </conditionalFormatting>
  <conditionalFormatting sqref="M2598 F2595:O2595 F2593:I2594 F2598:G2598 I2602 F2604:F2605 M2590:O2594 F2589:F2592 N2579:N2580 D2576:D2577 B2576 C2589:C2596 N2587 C2581:C2587 F2587:G2587 O2587:O2588 J2589:L2594 M2589:N2589 C2598:C2599 I2589:I2590 G2589:H2589 D2605 C2604:D2604 H2598:H2605 C2601:C2603 C2605:C2606">
    <cfRule type="containsText" dxfId="266" priority="267" stopIfTrue="1" operator="containsText" text="dsoy jktdh; fo|ky;ksa esa iz;ksx gsrq fu%'kqYd">
      <formula>NOT(ISERROR(SEARCH("dsoy jktdh; fo|ky;ksa esa iz;ksx gsrq fu%'kqYd",B2576)))</formula>
    </cfRule>
  </conditionalFormatting>
  <conditionalFormatting sqref="F2601:G2605">
    <cfRule type="cellIs" dxfId="265" priority="265" operator="equal">
      <formula>"0/200"</formula>
    </cfRule>
    <cfRule type="cellIs" dxfId="264" priority="266" operator="equal">
      <formula>"0/100"</formula>
    </cfRule>
  </conditionalFormatting>
  <conditionalFormatting sqref="I2641 H2636:H2643 O2629:O2636 O2614:O2627 N2628:N2634 L2628:L2636 D2614:K2616 C2614:C2617 D2640:F2644 D2620:D2625 L2614:M2625 G2640:G2643 I2636:K2636 H2620:K2625 E2620:G2626 N2614:N2626 H2628:K2634 M2628:M2638 D2629:D2637 E2628:E2637 C2628:C2638 G2628:G2637 F2628:F2638 C2620:C2626 C2640:C2645 A2614:B2650 G2644:H2644">
    <cfRule type="cellIs" dxfId="263" priority="264" operator="equal">
      <formula>0</formula>
    </cfRule>
  </conditionalFormatting>
  <conditionalFormatting sqref="M2637 F2634:O2634 F2632:I2633 F2637:G2637 I2641 F2643:F2644 M2629:O2633 F2628:F2631 N2618:N2619 D2615:D2616 B2615 C2628:C2635 N2626 C2620:C2626 F2626:G2626 O2626:O2627 J2628:L2633 M2628:N2628 C2637:C2638 I2628:I2629 G2628:H2628 D2644 C2643:D2643 H2637:H2644 C2640:C2642 C2644:C2645">
    <cfRule type="containsText" dxfId="262" priority="262" stopIfTrue="1" operator="containsText" text="f'k{kk foHkkx jktLFkku">
      <formula>NOT(ISERROR(SEARCH("f'k{kk foHkkx jktLFkku",B2615)))</formula>
    </cfRule>
    <cfRule type="containsText" dxfId="261" priority="263" stopIfTrue="1" operator="containsText" text="iw.kkZad">
      <formula>NOT(ISERROR(SEARCH("iw.kkZad",B2615)))</formula>
    </cfRule>
  </conditionalFormatting>
  <conditionalFormatting sqref="D2643:D2644">
    <cfRule type="cellIs" dxfId="260" priority="260" stopIfTrue="1" operator="equal">
      <formula>1800</formula>
    </cfRule>
    <cfRule type="cellIs" dxfId="259" priority="261" stopIfTrue="1" operator="equal">
      <formula>200</formula>
    </cfRule>
  </conditionalFormatting>
  <conditionalFormatting sqref="M2637 F2634:O2634 F2632:I2633 F2637:G2637 I2641 F2643:F2644 M2629:O2633 F2628:F2631 N2618:N2619 D2615:D2616 B2615 C2628:C2635 N2626 C2620:C2626 F2626:G2626 O2626:O2627 J2628:L2633 M2628:N2628 C2637:C2638 I2628:I2629 G2628:H2628 D2644 C2643:D2643 H2637:H2644 C2640:C2642 C2644:C2645">
    <cfRule type="containsText" dxfId="258" priority="259" stopIfTrue="1" operator="containsText" text="dsoy jktdh; fo|ky;ksa esa iz;ksx gsrq fu%'kqYd">
      <formula>NOT(ISERROR(SEARCH("dsoy jktdh; fo|ky;ksa esa iz;ksx gsrq fu%'kqYd",B2615)))</formula>
    </cfRule>
  </conditionalFormatting>
  <conditionalFormatting sqref="F2640:G2644">
    <cfRule type="cellIs" dxfId="257" priority="257" operator="equal">
      <formula>"0/200"</formula>
    </cfRule>
    <cfRule type="cellIs" dxfId="256" priority="258" operator="equal">
      <formula>"0/100"</formula>
    </cfRule>
  </conditionalFormatting>
  <conditionalFormatting sqref="I2680 H2675:H2682 O2668:O2675 O2653:O2666 N2667:N2673 L2667:L2675 D2653:K2655 C2653:C2656 D2679:F2683 D2659:D2664 L2653:M2664 G2679:G2682 I2675:K2675 H2659:K2664 E2659:G2665 N2653:N2665 H2667:K2673 M2667:M2677 D2668:D2676 E2667:E2676 C2667:C2677 G2667:G2676 F2667:F2677 C2659:C2665 C2679:C2684 A2653:B2689 G2683:H2683">
    <cfRule type="cellIs" dxfId="255" priority="256" operator="equal">
      <formula>0</formula>
    </cfRule>
  </conditionalFormatting>
  <conditionalFormatting sqref="M2676 F2673:O2673 F2671:I2672 F2676:G2676 I2680 F2682:F2683 M2668:O2672 F2667:F2670 N2657:N2658 D2654:D2655 B2654 C2667:C2674 N2665 C2659:C2665 F2665:G2665 O2665:O2666 J2667:L2672 M2667:N2667 C2676:C2677 I2667:I2668 G2667:H2667 D2683 C2682:D2682 H2676:H2683 C2679:C2681 C2683:C2684">
    <cfRule type="containsText" dxfId="254" priority="254" stopIfTrue="1" operator="containsText" text="f'k{kk foHkkx jktLFkku">
      <formula>NOT(ISERROR(SEARCH("f'k{kk foHkkx jktLFkku",B2654)))</formula>
    </cfRule>
    <cfRule type="containsText" dxfId="253" priority="255" stopIfTrue="1" operator="containsText" text="iw.kkZad">
      <formula>NOT(ISERROR(SEARCH("iw.kkZad",B2654)))</formula>
    </cfRule>
  </conditionalFormatting>
  <conditionalFormatting sqref="D2682:D2683">
    <cfRule type="cellIs" dxfId="252" priority="252" stopIfTrue="1" operator="equal">
      <formula>1800</formula>
    </cfRule>
    <cfRule type="cellIs" dxfId="251" priority="253" stopIfTrue="1" operator="equal">
      <formula>200</formula>
    </cfRule>
  </conditionalFormatting>
  <conditionalFormatting sqref="M2676 F2673:O2673 F2671:I2672 F2676:G2676 I2680 F2682:F2683 M2668:O2672 F2667:F2670 N2657:N2658 D2654:D2655 B2654 C2667:C2674 N2665 C2659:C2665 F2665:G2665 O2665:O2666 J2667:L2672 M2667:N2667 C2676:C2677 I2667:I2668 G2667:H2667 D2683 C2682:D2682 H2676:H2683 C2679:C2681 C2683:C2684">
    <cfRule type="containsText" dxfId="250" priority="251" stopIfTrue="1" operator="containsText" text="dsoy jktdh; fo|ky;ksa esa iz;ksx gsrq fu%'kqYd">
      <formula>NOT(ISERROR(SEARCH("dsoy jktdh; fo|ky;ksa esa iz;ksx gsrq fu%'kqYd",B2654)))</formula>
    </cfRule>
  </conditionalFormatting>
  <conditionalFormatting sqref="F2679:G2683">
    <cfRule type="cellIs" dxfId="249" priority="249" operator="equal">
      <formula>"0/200"</formula>
    </cfRule>
    <cfRule type="cellIs" dxfId="248" priority="250" operator="equal">
      <formula>"0/100"</formula>
    </cfRule>
  </conditionalFormatting>
  <conditionalFormatting sqref="I2719 H2714:H2721 O2707:O2714 O2692:O2705 N2706:N2712 L2706:L2714 D2692:K2694 C2692:C2695 D2718:F2722 D2698:D2703 L2692:M2703 G2718:G2721 I2714:K2714 H2698:K2703 E2698:G2704 N2692:N2704 H2706:K2712 M2706:M2716 D2707:D2715 E2706:E2715 C2706:C2716 G2706:G2715 F2706:F2716 C2698:C2704 C2718:C2723 A2692:B2728 G2722:H2722">
    <cfRule type="cellIs" dxfId="247" priority="248" operator="equal">
      <formula>0</formula>
    </cfRule>
  </conditionalFormatting>
  <conditionalFormatting sqref="M2715 F2712:O2712 F2710:I2711 F2715:G2715 I2719 F2721:F2722 M2707:O2711 F2706:F2709 N2696:N2697 D2693:D2694 B2693 C2706:C2713 N2704 C2698:C2704 F2704:G2704 O2704:O2705 J2706:L2711 M2706:N2706 C2715:C2716 I2706:I2707 G2706:H2706 D2722 C2721:D2721 H2715:H2722 C2718:C2720 C2722:C2723">
    <cfRule type="containsText" dxfId="246" priority="246" stopIfTrue="1" operator="containsText" text="f'k{kk foHkkx jktLFkku">
      <formula>NOT(ISERROR(SEARCH("f'k{kk foHkkx jktLFkku",B2693)))</formula>
    </cfRule>
    <cfRule type="containsText" dxfId="245" priority="247" stopIfTrue="1" operator="containsText" text="iw.kkZad">
      <formula>NOT(ISERROR(SEARCH("iw.kkZad",B2693)))</formula>
    </cfRule>
  </conditionalFormatting>
  <conditionalFormatting sqref="D2721:D2722">
    <cfRule type="cellIs" dxfId="244" priority="244" stopIfTrue="1" operator="equal">
      <formula>1800</formula>
    </cfRule>
    <cfRule type="cellIs" dxfId="243" priority="245" stopIfTrue="1" operator="equal">
      <formula>200</formula>
    </cfRule>
  </conditionalFormatting>
  <conditionalFormatting sqref="M2715 F2712:O2712 F2710:I2711 F2715:G2715 I2719 F2721:F2722 M2707:O2711 F2706:F2709 N2696:N2697 D2693:D2694 B2693 C2706:C2713 N2704 C2698:C2704 F2704:G2704 O2704:O2705 J2706:L2711 M2706:N2706 C2715:C2716 I2706:I2707 G2706:H2706 D2722 C2721:D2721 H2715:H2722 C2718:C2720 C2722:C2723">
    <cfRule type="containsText" dxfId="242" priority="243" stopIfTrue="1" operator="containsText" text="dsoy jktdh; fo|ky;ksa esa iz;ksx gsrq fu%'kqYd">
      <formula>NOT(ISERROR(SEARCH("dsoy jktdh; fo|ky;ksa esa iz;ksx gsrq fu%'kqYd",B2693)))</formula>
    </cfRule>
  </conditionalFormatting>
  <conditionalFormatting sqref="F2718:G2722">
    <cfRule type="cellIs" dxfId="241" priority="241" operator="equal">
      <formula>"0/200"</formula>
    </cfRule>
    <cfRule type="cellIs" dxfId="240" priority="242" operator="equal">
      <formula>"0/100"</formula>
    </cfRule>
  </conditionalFormatting>
  <conditionalFormatting sqref="I2758 H2753:H2760 O2746:O2753 O2731:O2744 N2745:N2751 L2745:L2753 D2731:K2733 C2731:C2734 D2757:F2761 D2737:D2742 L2731:M2742 G2757:G2760 I2753:K2753 H2737:K2742 E2737:G2743 N2731:N2743 H2745:K2751 M2745:M2755 D2746:D2754 E2745:E2754 C2745:C2755 G2745:G2754 F2745:F2755 C2737:C2743 C2757:C2762 A2731:B2767 G2761:H2761">
    <cfRule type="cellIs" dxfId="239" priority="240" operator="equal">
      <formula>0</formula>
    </cfRule>
  </conditionalFormatting>
  <conditionalFormatting sqref="M2754 F2751:O2751 F2749:I2750 F2754:G2754 I2758 F2760:F2761 M2746:O2750 F2745:F2748 N2735:N2736 D2732:D2733 B2732 C2745:C2752 N2743 C2737:C2743 F2743:G2743 O2743:O2744 J2745:L2750 M2745:N2745 C2754:C2755 I2745:I2746 G2745:H2745 D2761 C2760:D2760 H2754:H2761 C2757:C2759 C2761:C2762">
    <cfRule type="containsText" dxfId="238" priority="238" stopIfTrue="1" operator="containsText" text="f'k{kk foHkkx jktLFkku">
      <formula>NOT(ISERROR(SEARCH("f'k{kk foHkkx jktLFkku",B2732)))</formula>
    </cfRule>
    <cfRule type="containsText" dxfId="237" priority="239" stopIfTrue="1" operator="containsText" text="iw.kkZad">
      <formula>NOT(ISERROR(SEARCH("iw.kkZad",B2732)))</formula>
    </cfRule>
  </conditionalFormatting>
  <conditionalFormatting sqref="D2760:D2761">
    <cfRule type="cellIs" dxfId="236" priority="236" stopIfTrue="1" operator="equal">
      <formula>1800</formula>
    </cfRule>
    <cfRule type="cellIs" dxfId="235" priority="237" stopIfTrue="1" operator="equal">
      <formula>200</formula>
    </cfRule>
  </conditionalFormatting>
  <conditionalFormatting sqref="M2754 F2751:O2751 F2749:I2750 F2754:G2754 I2758 F2760:F2761 M2746:O2750 F2745:F2748 N2735:N2736 D2732:D2733 B2732 C2745:C2752 N2743 C2737:C2743 F2743:G2743 O2743:O2744 J2745:L2750 M2745:N2745 C2754:C2755 I2745:I2746 G2745:H2745 D2761 C2760:D2760 H2754:H2761 C2757:C2759 C2761:C2762">
    <cfRule type="containsText" dxfId="234" priority="235" stopIfTrue="1" operator="containsText" text="dsoy jktdh; fo|ky;ksa esa iz;ksx gsrq fu%'kqYd">
      <formula>NOT(ISERROR(SEARCH("dsoy jktdh; fo|ky;ksa esa iz;ksx gsrq fu%'kqYd",B2732)))</formula>
    </cfRule>
  </conditionalFormatting>
  <conditionalFormatting sqref="F2757:G2761">
    <cfRule type="cellIs" dxfId="233" priority="233" operator="equal">
      <formula>"0/200"</formula>
    </cfRule>
    <cfRule type="cellIs" dxfId="232" priority="234" operator="equal">
      <formula>"0/100"</formula>
    </cfRule>
  </conditionalFormatting>
  <conditionalFormatting sqref="I2797 H2792:H2799 O2785:O2792 O2770:O2783 N2784:N2790 L2784:L2792 D2770:K2772 C2770:C2773 D2796:F2800 D2776:D2781 L2770:M2781 G2796:G2799 I2792:K2792 H2776:K2781 E2776:G2782 N2770:N2782 H2784:K2790 M2784:M2794 D2785:D2793 E2784:E2793 C2784:C2794 G2784:G2793 F2784:F2794 C2776:C2782 C2796:C2801 A2770:B2806 G2800:H2800">
    <cfRule type="cellIs" dxfId="231" priority="232" operator="equal">
      <formula>0</formula>
    </cfRule>
  </conditionalFormatting>
  <conditionalFormatting sqref="M2793 F2790:O2790 F2788:I2789 F2793:G2793 I2797 F2799:F2800 M2785:O2789 F2784:F2787 N2774:N2775 D2771:D2772 B2771 C2784:C2791 N2782 C2776:C2782 F2782:G2782 O2782:O2783 J2784:L2789 M2784:N2784 C2793:C2794 I2784:I2785 G2784:H2784 D2800 C2799:D2799 H2793:H2800 C2796:C2798 C2800:C2801">
    <cfRule type="containsText" dxfId="230" priority="230" stopIfTrue="1" operator="containsText" text="f'k{kk foHkkx jktLFkku">
      <formula>NOT(ISERROR(SEARCH("f'k{kk foHkkx jktLFkku",B2771)))</formula>
    </cfRule>
    <cfRule type="containsText" dxfId="229" priority="231" stopIfTrue="1" operator="containsText" text="iw.kkZad">
      <formula>NOT(ISERROR(SEARCH("iw.kkZad",B2771)))</formula>
    </cfRule>
  </conditionalFormatting>
  <conditionalFormatting sqref="D2799:D2800">
    <cfRule type="cellIs" dxfId="228" priority="228" stopIfTrue="1" operator="equal">
      <formula>1800</formula>
    </cfRule>
    <cfRule type="cellIs" dxfId="227" priority="229" stopIfTrue="1" operator="equal">
      <formula>200</formula>
    </cfRule>
  </conditionalFormatting>
  <conditionalFormatting sqref="M2793 F2790:O2790 F2788:I2789 F2793:G2793 I2797 F2799:F2800 M2785:O2789 F2784:F2787 N2774:N2775 D2771:D2772 B2771 C2784:C2791 N2782 C2776:C2782 F2782:G2782 O2782:O2783 J2784:L2789 M2784:N2784 C2793:C2794 I2784:I2785 G2784:H2784 D2800 C2799:D2799 H2793:H2800 C2796:C2798 C2800:C2801">
    <cfRule type="containsText" dxfId="226" priority="227" stopIfTrue="1" operator="containsText" text="dsoy jktdh; fo|ky;ksa esa iz;ksx gsrq fu%'kqYd">
      <formula>NOT(ISERROR(SEARCH("dsoy jktdh; fo|ky;ksa esa iz;ksx gsrq fu%'kqYd",B2771)))</formula>
    </cfRule>
  </conditionalFormatting>
  <conditionalFormatting sqref="F2796:G2800">
    <cfRule type="cellIs" dxfId="225" priority="225" operator="equal">
      <formula>"0/200"</formula>
    </cfRule>
    <cfRule type="cellIs" dxfId="224" priority="226" operator="equal">
      <formula>"0/100"</formula>
    </cfRule>
  </conditionalFormatting>
  <conditionalFormatting sqref="I2836 H2831:H2838 O2824:O2831 O2809:O2822 N2823:N2829 L2823:L2831 D2809:K2811 C2809:C2812 D2835:F2839 D2815:D2820 L2809:M2820 G2835:G2838 I2831:K2831 H2815:K2820 E2815:G2821 N2809:N2821 H2823:K2829 M2823:M2833 D2824:D2832 E2823:E2832 C2823:C2833 G2823:G2832 F2823:F2833 C2815:C2821 C2835:C2840 A2809:B2845 G2839:H2839">
    <cfRule type="cellIs" dxfId="223" priority="224" operator="equal">
      <formula>0</formula>
    </cfRule>
  </conditionalFormatting>
  <conditionalFormatting sqref="M2832 F2829:O2829 F2827:I2828 F2832:G2832 I2836 F2838:F2839 M2824:O2828 F2823:F2826 N2813:N2814 D2810:D2811 B2810 C2823:C2830 N2821 C2815:C2821 F2821:G2821 O2821:O2822 J2823:L2828 M2823:N2823 C2832:C2833 I2823:I2824 G2823:H2823 D2839 C2838:D2838 H2832:H2839 C2835:C2837 C2839:C2840">
    <cfRule type="containsText" dxfId="222" priority="222" stopIfTrue="1" operator="containsText" text="f'k{kk foHkkx jktLFkku">
      <formula>NOT(ISERROR(SEARCH("f'k{kk foHkkx jktLFkku",B2810)))</formula>
    </cfRule>
    <cfRule type="containsText" dxfId="221" priority="223" stopIfTrue="1" operator="containsText" text="iw.kkZad">
      <formula>NOT(ISERROR(SEARCH("iw.kkZad",B2810)))</formula>
    </cfRule>
  </conditionalFormatting>
  <conditionalFormatting sqref="D2838:D2839">
    <cfRule type="cellIs" dxfId="220" priority="220" stopIfTrue="1" operator="equal">
      <formula>1800</formula>
    </cfRule>
    <cfRule type="cellIs" dxfId="219" priority="221" stopIfTrue="1" operator="equal">
      <formula>200</formula>
    </cfRule>
  </conditionalFormatting>
  <conditionalFormatting sqref="M2832 F2829:O2829 F2827:I2828 F2832:G2832 I2836 F2838:F2839 M2824:O2828 F2823:F2826 N2813:N2814 D2810:D2811 B2810 C2823:C2830 N2821 C2815:C2821 F2821:G2821 O2821:O2822 J2823:L2828 M2823:N2823 C2832:C2833 I2823:I2824 G2823:H2823 D2839 C2838:D2838 H2832:H2839 C2835:C2837 C2839:C2840">
    <cfRule type="containsText" dxfId="218" priority="219" stopIfTrue="1" operator="containsText" text="dsoy jktdh; fo|ky;ksa esa iz;ksx gsrq fu%'kqYd">
      <formula>NOT(ISERROR(SEARCH("dsoy jktdh; fo|ky;ksa esa iz;ksx gsrq fu%'kqYd",B2810)))</formula>
    </cfRule>
  </conditionalFormatting>
  <conditionalFormatting sqref="F2835:G2839">
    <cfRule type="cellIs" dxfId="217" priority="217" operator="equal">
      <formula>"0/200"</formula>
    </cfRule>
    <cfRule type="cellIs" dxfId="216" priority="218" operator="equal">
      <formula>"0/100"</formula>
    </cfRule>
  </conditionalFormatting>
  <conditionalFormatting sqref="I2875 H2870:H2877 O2863:O2870 O2848:O2861 N2862:N2868 L2862:L2870 D2848:K2850 C2848:C2851 D2874:F2878 D2854:D2859 L2848:M2859 G2874:G2877 I2870:K2870 H2854:K2859 E2854:G2860 N2848:N2860 H2862:K2868 M2862:M2872 D2863:D2871 E2862:E2871 C2862:C2872 G2862:G2871 F2862:F2872 C2854:C2860 C2874:C2879 A2848:B2884 G2878:H2878">
    <cfRule type="cellIs" dxfId="215" priority="216" operator="equal">
      <formula>0</formula>
    </cfRule>
  </conditionalFormatting>
  <conditionalFormatting sqref="M2871 F2868:O2868 F2866:I2867 F2871:G2871 I2875 F2877:F2878 M2863:O2867 F2862:F2865 N2852:N2853 D2849:D2850 B2849 C2862:C2869 N2860 C2854:C2860 F2860:G2860 O2860:O2861 J2862:L2867 M2862:N2862 C2871:C2872 I2862:I2863 G2862:H2862 D2878 C2877:D2877 H2871:H2878 C2874:C2876 C2878:C2879">
    <cfRule type="containsText" dxfId="214" priority="214" stopIfTrue="1" operator="containsText" text="f'k{kk foHkkx jktLFkku">
      <formula>NOT(ISERROR(SEARCH("f'k{kk foHkkx jktLFkku",B2849)))</formula>
    </cfRule>
    <cfRule type="containsText" dxfId="213" priority="215" stopIfTrue="1" operator="containsText" text="iw.kkZad">
      <formula>NOT(ISERROR(SEARCH("iw.kkZad",B2849)))</formula>
    </cfRule>
  </conditionalFormatting>
  <conditionalFormatting sqref="D2877:D2878">
    <cfRule type="cellIs" dxfId="212" priority="212" stopIfTrue="1" operator="equal">
      <formula>1800</formula>
    </cfRule>
    <cfRule type="cellIs" dxfId="211" priority="213" stopIfTrue="1" operator="equal">
      <formula>200</formula>
    </cfRule>
  </conditionalFormatting>
  <conditionalFormatting sqref="M2871 F2868:O2868 F2866:I2867 F2871:G2871 I2875 F2877:F2878 M2863:O2867 F2862:F2865 N2852:N2853 D2849:D2850 B2849 C2862:C2869 N2860 C2854:C2860 F2860:G2860 O2860:O2861 J2862:L2867 M2862:N2862 C2871:C2872 I2862:I2863 G2862:H2862 D2878 C2877:D2877 H2871:H2878 C2874:C2876 C2878:C2879">
    <cfRule type="containsText" dxfId="210" priority="211" stopIfTrue="1" operator="containsText" text="dsoy jktdh; fo|ky;ksa esa iz;ksx gsrq fu%'kqYd">
      <formula>NOT(ISERROR(SEARCH("dsoy jktdh; fo|ky;ksa esa iz;ksx gsrq fu%'kqYd",B2849)))</formula>
    </cfRule>
  </conditionalFormatting>
  <conditionalFormatting sqref="F2874:G2878">
    <cfRule type="cellIs" dxfId="209" priority="209" operator="equal">
      <formula>"0/200"</formula>
    </cfRule>
    <cfRule type="cellIs" dxfId="208" priority="210" operator="equal">
      <formula>"0/100"</formula>
    </cfRule>
  </conditionalFormatting>
  <conditionalFormatting sqref="I2914 H2909:H2916 O2902:O2909 O2887:O2900 N2901:N2907 L2901:L2909 D2887:K2889 C2887:C2890 D2913:F2917 D2893:D2898 L2887:M2898 G2913:G2916 I2909:K2909 H2893:K2898 E2893:G2899 N2887:N2899 H2901:K2907 M2901:M2911 D2902:D2910 E2901:E2910 C2901:C2911 G2901:G2910 F2901:F2911 C2893:C2899 C2913:C2918 A2887:B2923 G2917:H2917">
    <cfRule type="cellIs" dxfId="207" priority="208" operator="equal">
      <formula>0</formula>
    </cfRule>
  </conditionalFormatting>
  <conditionalFormatting sqref="M2910 F2907:O2907 F2905:I2906 F2910:G2910 I2914 F2916:F2917 M2902:O2906 F2901:F2904 N2891:N2892 D2888:D2889 B2888 C2901:C2908 N2899 C2893:C2899 F2899:G2899 O2899:O2900 J2901:L2906 M2901:N2901 C2910:C2911 I2901:I2902 G2901:H2901 D2917 C2916:D2916 H2910:H2917 C2913:C2915 C2917:C2918">
    <cfRule type="containsText" dxfId="206" priority="206" stopIfTrue="1" operator="containsText" text="f'k{kk foHkkx jktLFkku">
      <formula>NOT(ISERROR(SEARCH("f'k{kk foHkkx jktLFkku",B2888)))</formula>
    </cfRule>
    <cfRule type="containsText" dxfId="205" priority="207" stopIfTrue="1" operator="containsText" text="iw.kkZad">
      <formula>NOT(ISERROR(SEARCH("iw.kkZad",B2888)))</formula>
    </cfRule>
  </conditionalFormatting>
  <conditionalFormatting sqref="D2916:D2917">
    <cfRule type="cellIs" dxfId="204" priority="204" stopIfTrue="1" operator="equal">
      <formula>1800</formula>
    </cfRule>
    <cfRule type="cellIs" dxfId="203" priority="205" stopIfTrue="1" operator="equal">
      <formula>200</formula>
    </cfRule>
  </conditionalFormatting>
  <conditionalFormatting sqref="M2910 F2907:O2907 F2905:I2906 F2910:G2910 I2914 F2916:F2917 M2902:O2906 F2901:F2904 N2891:N2892 D2888:D2889 B2888 C2901:C2908 N2899 C2893:C2899 F2899:G2899 O2899:O2900 J2901:L2906 M2901:N2901 C2910:C2911 I2901:I2902 G2901:H2901 D2917 C2916:D2916 H2910:H2917 C2913:C2915 C2917:C2918">
    <cfRule type="containsText" dxfId="202" priority="203" stopIfTrue="1" operator="containsText" text="dsoy jktdh; fo|ky;ksa esa iz;ksx gsrq fu%'kqYd">
      <formula>NOT(ISERROR(SEARCH("dsoy jktdh; fo|ky;ksa esa iz;ksx gsrq fu%'kqYd",B2888)))</formula>
    </cfRule>
  </conditionalFormatting>
  <conditionalFormatting sqref="F2913:G2917">
    <cfRule type="cellIs" dxfId="201" priority="201" operator="equal">
      <formula>"0/200"</formula>
    </cfRule>
    <cfRule type="cellIs" dxfId="200" priority="202" operator="equal">
      <formula>"0/100"</formula>
    </cfRule>
  </conditionalFormatting>
  <conditionalFormatting sqref="I2953 H2948:H2955 O2941:O2948 O2926:O2939 N2940:N2946 L2940:L2948 D2926:K2928 C2926:C2929 D2952:F2956 D2932:D2937 L2926:M2937 G2952:G2955 I2948:K2948 H2932:K2937 E2932:G2938 N2926:N2938 H2940:K2946 M2940:M2950 D2941:D2949 E2940:E2949 C2940:C2950 G2940:G2949 F2940:F2950 C2932:C2938 C2952:C2957 A2926:B2962 G2956:H2956">
    <cfRule type="cellIs" dxfId="199" priority="200" operator="equal">
      <formula>0</formula>
    </cfRule>
  </conditionalFormatting>
  <conditionalFormatting sqref="M2949 F2946:O2946 F2944:I2945 F2949:G2949 I2953 F2955:F2956 M2941:O2945 F2940:F2943 N2930:N2931 D2927:D2928 B2927 C2940:C2947 N2938 C2932:C2938 F2938:G2938 O2938:O2939 J2940:L2945 M2940:N2940 C2949:C2950 I2940:I2941 G2940:H2940 D2956 C2955:D2955 H2949:H2956 C2952:C2954 C2956:C2957">
    <cfRule type="containsText" dxfId="198" priority="198" stopIfTrue="1" operator="containsText" text="f'k{kk foHkkx jktLFkku">
      <formula>NOT(ISERROR(SEARCH("f'k{kk foHkkx jktLFkku",B2927)))</formula>
    </cfRule>
    <cfRule type="containsText" dxfId="197" priority="199" stopIfTrue="1" operator="containsText" text="iw.kkZad">
      <formula>NOT(ISERROR(SEARCH("iw.kkZad",B2927)))</formula>
    </cfRule>
  </conditionalFormatting>
  <conditionalFormatting sqref="D2955:D2956">
    <cfRule type="cellIs" dxfId="196" priority="196" stopIfTrue="1" operator="equal">
      <formula>1800</formula>
    </cfRule>
    <cfRule type="cellIs" dxfId="195" priority="197" stopIfTrue="1" operator="equal">
      <formula>200</formula>
    </cfRule>
  </conditionalFormatting>
  <conditionalFormatting sqref="M2949 F2946:O2946 F2944:I2945 F2949:G2949 I2953 F2955:F2956 M2941:O2945 F2940:F2943 N2930:N2931 D2927:D2928 B2927 C2940:C2947 N2938 C2932:C2938 F2938:G2938 O2938:O2939 J2940:L2945 M2940:N2940 C2949:C2950 I2940:I2941 G2940:H2940 D2956 C2955:D2955 H2949:H2956 C2952:C2954 C2956:C2957">
    <cfRule type="containsText" dxfId="194" priority="195" stopIfTrue="1" operator="containsText" text="dsoy jktdh; fo|ky;ksa esa iz;ksx gsrq fu%'kqYd">
      <formula>NOT(ISERROR(SEARCH("dsoy jktdh; fo|ky;ksa esa iz;ksx gsrq fu%'kqYd",B2927)))</formula>
    </cfRule>
  </conditionalFormatting>
  <conditionalFormatting sqref="F2952:G2956">
    <cfRule type="cellIs" dxfId="193" priority="193" operator="equal">
      <formula>"0/200"</formula>
    </cfRule>
    <cfRule type="cellIs" dxfId="192" priority="194" operator="equal">
      <formula>"0/100"</formula>
    </cfRule>
  </conditionalFormatting>
  <conditionalFormatting sqref="I2992 H2987:H2994 O2980:O2987 O2965:O2978 N2979:N2985 L2979:L2987 D2965:K2967 C2965:C2968 D2991:F2995 D2971:D2976 L2965:M2976 G2991:G2994 I2987:K2987 H2971:K2976 E2971:G2977 N2965:N2977 H2979:K2985 M2979:M2989 D2980:D2988 E2979:E2988 C2979:C2989 G2979:G2988 F2979:F2989 C2971:C2977 C2991:C2996 A2965:B3001 G2995:H2995">
    <cfRule type="cellIs" dxfId="191" priority="192" operator="equal">
      <formula>0</formula>
    </cfRule>
  </conditionalFormatting>
  <conditionalFormatting sqref="M2988 F2985:O2985 F2983:I2984 F2988:G2988 I2992 F2994:F2995 M2980:O2984 F2979:F2982 N2969:N2970 D2966:D2967 B2966 C2979:C2986 N2977 C2971:C2977 F2977:G2977 O2977:O2978 J2979:L2984 M2979:N2979 C2988:C2989 I2979:I2980 G2979:H2979 D2995 C2994:D2994 H2988:H2995 C2991:C2993 C2995:C2996">
    <cfRule type="containsText" dxfId="190" priority="190" stopIfTrue="1" operator="containsText" text="f'k{kk foHkkx jktLFkku">
      <formula>NOT(ISERROR(SEARCH("f'k{kk foHkkx jktLFkku",B2966)))</formula>
    </cfRule>
    <cfRule type="containsText" dxfId="189" priority="191" stopIfTrue="1" operator="containsText" text="iw.kkZad">
      <formula>NOT(ISERROR(SEARCH("iw.kkZad",B2966)))</formula>
    </cfRule>
  </conditionalFormatting>
  <conditionalFormatting sqref="D2994:D2995">
    <cfRule type="cellIs" dxfId="188" priority="188" stopIfTrue="1" operator="equal">
      <formula>1800</formula>
    </cfRule>
    <cfRule type="cellIs" dxfId="187" priority="189" stopIfTrue="1" operator="equal">
      <formula>200</formula>
    </cfRule>
  </conditionalFormatting>
  <conditionalFormatting sqref="M2988 F2985:O2985 F2983:I2984 F2988:G2988 I2992 F2994:F2995 M2980:O2984 F2979:F2982 N2969:N2970 D2966:D2967 B2966 C2979:C2986 N2977 C2971:C2977 F2977:G2977 O2977:O2978 J2979:L2984 M2979:N2979 C2988:C2989 I2979:I2980 G2979:H2979 D2995 C2994:D2994 H2988:H2995 C2991:C2993 C2995:C2996">
    <cfRule type="containsText" dxfId="186" priority="187" stopIfTrue="1" operator="containsText" text="dsoy jktdh; fo|ky;ksa esa iz;ksx gsrq fu%'kqYd">
      <formula>NOT(ISERROR(SEARCH("dsoy jktdh; fo|ky;ksa esa iz;ksx gsrq fu%'kqYd",B2966)))</formula>
    </cfRule>
  </conditionalFormatting>
  <conditionalFormatting sqref="F2991:G2995">
    <cfRule type="cellIs" dxfId="185" priority="185" operator="equal">
      <formula>"0/200"</formula>
    </cfRule>
    <cfRule type="cellIs" dxfId="184" priority="186" operator="equal">
      <formula>"0/100"</formula>
    </cfRule>
  </conditionalFormatting>
  <conditionalFormatting sqref="I3031 H3026:H3033 O3019:O3026 O3004:O3017 N3018:N3024 L3018:L3026 D3004:K3006 C3004:C3007 D3030:F3034 D3010:D3015 L3004:M3015 G3030:G3033 I3026:K3026 H3010:K3015 E3010:G3016 N3004:N3016 H3018:K3024 M3018:M3028 D3019:D3027 E3018:E3027 C3018:C3028 G3018:G3027 F3018:F3028 C3010:C3016 C3030:C3035 A3004:B3040 G3034:H3034">
    <cfRule type="cellIs" dxfId="183" priority="184" operator="equal">
      <formula>0</formula>
    </cfRule>
  </conditionalFormatting>
  <conditionalFormatting sqref="M3027 F3024:O3024 F3022:I3023 F3027:G3027 I3031 F3033:F3034 M3019:O3023 F3018:F3021 N3008:N3009 D3005:D3006 B3005 C3018:C3025 N3016 C3010:C3016 F3016:G3016 O3016:O3017 J3018:L3023 M3018:N3018 C3027:C3028 I3018:I3019 G3018:H3018 D3034 C3033:D3033 H3027:H3034 C3030:C3032 C3034:C3035">
    <cfRule type="containsText" dxfId="182" priority="182" stopIfTrue="1" operator="containsText" text="f'k{kk foHkkx jktLFkku">
      <formula>NOT(ISERROR(SEARCH("f'k{kk foHkkx jktLFkku",B3005)))</formula>
    </cfRule>
    <cfRule type="containsText" dxfId="181" priority="183" stopIfTrue="1" operator="containsText" text="iw.kkZad">
      <formula>NOT(ISERROR(SEARCH("iw.kkZad",B3005)))</formula>
    </cfRule>
  </conditionalFormatting>
  <conditionalFormatting sqref="D3033:D3034">
    <cfRule type="cellIs" dxfId="180" priority="180" stopIfTrue="1" operator="equal">
      <formula>1800</formula>
    </cfRule>
    <cfRule type="cellIs" dxfId="179" priority="181" stopIfTrue="1" operator="equal">
      <formula>200</formula>
    </cfRule>
  </conditionalFormatting>
  <conditionalFormatting sqref="M3027 F3024:O3024 F3022:I3023 F3027:G3027 I3031 F3033:F3034 M3019:O3023 F3018:F3021 N3008:N3009 D3005:D3006 B3005 C3018:C3025 N3016 C3010:C3016 F3016:G3016 O3016:O3017 J3018:L3023 M3018:N3018 C3027:C3028 I3018:I3019 G3018:H3018 D3034 C3033:D3033 H3027:H3034 C3030:C3032 C3034:C3035">
    <cfRule type="containsText" dxfId="178" priority="179" stopIfTrue="1" operator="containsText" text="dsoy jktdh; fo|ky;ksa esa iz;ksx gsrq fu%'kqYd">
      <formula>NOT(ISERROR(SEARCH("dsoy jktdh; fo|ky;ksa esa iz;ksx gsrq fu%'kqYd",B3005)))</formula>
    </cfRule>
  </conditionalFormatting>
  <conditionalFormatting sqref="F3030:G3034">
    <cfRule type="cellIs" dxfId="177" priority="177" operator="equal">
      <formula>"0/200"</formula>
    </cfRule>
    <cfRule type="cellIs" dxfId="176" priority="178" operator="equal">
      <formula>"0/100"</formula>
    </cfRule>
  </conditionalFormatting>
  <conditionalFormatting sqref="I3070 H3065:H3072 O3058:O3065 O3043:O3056 N3057:N3063 L3057:L3065 D3043:K3045 C3043:C3046 D3069:F3073 D3049:D3054 L3043:M3054 G3069:G3072 I3065:K3065 H3049:K3054 E3049:G3055 N3043:N3055 H3057:K3063 M3057:M3067 D3058:D3066 E3057:E3066 C3057:C3067 G3057:G3066 F3057:F3067 C3049:C3055 C3069:C3074 A3043:B3079 G3073:H3073">
    <cfRule type="cellIs" dxfId="175" priority="176" operator="equal">
      <formula>0</formula>
    </cfRule>
  </conditionalFormatting>
  <conditionalFormatting sqref="M3066 F3063:O3063 F3061:I3062 F3066:G3066 I3070 F3072:F3073 M3058:O3062 F3057:F3060 N3047:N3048 D3044:D3045 B3044 C3057:C3064 N3055 C3049:C3055 F3055:G3055 O3055:O3056 J3057:L3062 M3057:N3057 C3066:C3067 I3057:I3058 G3057:H3057 D3073 C3072:D3072 H3066:H3073 C3069:C3071 C3073:C3074">
    <cfRule type="containsText" dxfId="174" priority="174" stopIfTrue="1" operator="containsText" text="f'k{kk foHkkx jktLFkku">
      <formula>NOT(ISERROR(SEARCH("f'k{kk foHkkx jktLFkku",B3044)))</formula>
    </cfRule>
    <cfRule type="containsText" dxfId="173" priority="175" stopIfTrue="1" operator="containsText" text="iw.kkZad">
      <formula>NOT(ISERROR(SEARCH("iw.kkZad",B3044)))</formula>
    </cfRule>
  </conditionalFormatting>
  <conditionalFormatting sqref="D3072:D3073">
    <cfRule type="cellIs" dxfId="172" priority="172" stopIfTrue="1" operator="equal">
      <formula>1800</formula>
    </cfRule>
    <cfRule type="cellIs" dxfId="171" priority="173" stopIfTrue="1" operator="equal">
      <formula>200</formula>
    </cfRule>
  </conditionalFormatting>
  <conditionalFormatting sqref="M3066 F3063:O3063 F3061:I3062 F3066:G3066 I3070 F3072:F3073 M3058:O3062 F3057:F3060 N3047:N3048 D3044:D3045 B3044 C3057:C3064 N3055 C3049:C3055 F3055:G3055 O3055:O3056 J3057:L3062 M3057:N3057 C3066:C3067 I3057:I3058 G3057:H3057 D3073 C3072:D3072 H3066:H3073 C3069:C3071 C3073:C3074">
    <cfRule type="containsText" dxfId="170" priority="171" stopIfTrue="1" operator="containsText" text="dsoy jktdh; fo|ky;ksa esa iz;ksx gsrq fu%'kqYd">
      <formula>NOT(ISERROR(SEARCH("dsoy jktdh; fo|ky;ksa esa iz;ksx gsrq fu%'kqYd",B3044)))</formula>
    </cfRule>
  </conditionalFormatting>
  <conditionalFormatting sqref="F3069:G3073">
    <cfRule type="cellIs" dxfId="169" priority="169" operator="equal">
      <formula>"0/200"</formula>
    </cfRule>
    <cfRule type="cellIs" dxfId="168" priority="170" operator="equal">
      <formula>"0/100"</formula>
    </cfRule>
  </conditionalFormatting>
  <conditionalFormatting sqref="I3109 H3104:H3111 O3097:O3104 O3082:O3095 N3096:N3102 L3096:L3104 D3082:K3084 C3082:C3085 D3108:F3112 D3088:D3093 L3082:M3093 G3108:G3111 I3104:K3104 H3088:K3093 E3088:G3094 N3082:N3094 H3096:K3102 M3096:M3106 D3097:D3105 E3096:E3105 C3096:C3106 G3096:G3105 F3096:F3106 C3088:C3094 C3108:C3113 A3082:B3118 G3112:H3112">
    <cfRule type="cellIs" dxfId="167" priority="168" operator="equal">
      <formula>0</formula>
    </cfRule>
  </conditionalFormatting>
  <conditionalFormatting sqref="M3105 F3102:O3102 F3100:I3101 F3105:G3105 I3109 F3111:F3112 M3097:O3101 F3096:F3099 N3086:N3087 D3083:D3084 B3083 C3096:C3103 N3094 C3088:C3094 F3094:G3094 O3094:O3095 J3096:L3101 M3096:N3096 C3105:C3106 I3096:I3097 G3096:H3096 D3112 C3111:D3111 H3105:H3112 C3108:C3110 C3112:C3113">
    <cfRule type="containsText" dxfId="166" priority="166" stopIfTrue="1" operator="containsText" text="f'k{kk foHkkx jktLFkku">
      <formula>NOT(ISERROR(SEARCH("f'k{kk foHkkx jktLFkku",B3083)))</formula>
    </cfRule>
    <cfRule type="containsText" dxfId="165" priority="167" stopIfTrue="1" operator="containsText" text="iw.kkZad">
      <formula>NOT(ISERROR(SEARCH("iw.kkZad",B3083)))</formula>
    </cfRule>
  </conditionalFormatting>
  <conditionalFormatting sqref="D3111:D3112">
    <cfRule type="cellIs" dxfId="164" priority="164" stopIfTrue="1" operator="equal">
      <formula>1800</formula>
    </cfRule>
    <cfRule type="cellIs" dxfId="163" priority="165" stopIfTrue="1" operator="equal">
      <formula>200</formula>
    </cfRule>
  </conditionalFormatting>
  <conditionalFormatting sqref="M3105 F3102:O3102 F3100:I3101 F3105:G3105 I3109 F3111:F3112 M3097:O3101 F3096:F3099 N3086:N3087 D3083:D3084 B3083 C3096:C3103 N3094 C3088:C3094 F3094:G3094 O3094:O3095 J3096:L3101 M3096:N3096 C3105:C3106 I3096:I3097 G3096:H3096 D3112 C3111:D3111 H3105:H3112 C3108:C3110 C3112:C3113">
    <cfRule type="containsText" dxfId="162" priority="163" stopIfTrue="1" operator="containsText" text="dsoy jktdh; fo|ky;ksa esa iz;ksx gsrq fu%'kqYd">
      <formula>NOT(ISERROR(SEARCH("dsoy jktdh; fo|ky;ksa esa iz;ksx gsrq fu%'kqYd",B3083)))</formula>
    </cfRule>
  </conditionalFormatting>
  <conditionalFormatting sqref="F3108:G3112">
    <cfRule type="cellIs" dxfId="161" priority="161" operator="equal">
      <formula>"0/200"</formula>
    </cfRule>
    <cfRule type="cellIs" dxfId="160" priority="162" operator="equal">
      <formula>"0/100"</formula>
    </cfRule>
  </conditionalFormatting>
  <conditionalFormatting sqref="I3148 H3143:H3150 O3136:O3143 O3121:O3134 N3135:N3141 L3135:L3143 D3121:K3123 C3121:C3124 D3147:F3151 D3127:D3132 L3121:M3132 G3147:G3150 I3143:K3143 H3127:K3132 E3127:G3133 N3121:N3133 H3135:K3141 M3135:M3145 D3136:D3144 E3135:E3144 C3135:C3145 G3135:G3144 F3135:F3145 C3127:C3133 C3147:C3152 A3121:B3157 G3151:H3151">
    <cfRule type="cellIs" dxfId="159" priority="160" operator="equal">
      <formula>0</formula>
    </cfRule>
  </conditionalFormatting>
  <conditionalFormatting sqref="M3144 F3141:O3141 F3139:I3140 F3144:G3144 I3148 F3150:F3151 M3136:O3140 F3135:F3138 N3125:N3126 D3122:D3123 B3122 C3135:C3142 N3133 C3127:C3133 F3133:G3133 O3133:O3134 J3135:L3140 M3135:N3135 C3144:C3145 I3135:I3136 G3135:H3135 D3151 C3150:D3150 H3144:H3151 C3147:C3149 C3151:C3152">
    <cfRule type="containsText" dxfId="158" priority="158" stopIfTrue="1" operator="containsText" text="f'k{kk foHkkx jktLFkku">
      <formula>NOT(ISERROR(SEARCH("f'k{kk foHkkx jktLFkku",B3122)))</formula>
    </cfRule>
    <cfRule type="containsText" dxfId="157" priority="159" stopIfTrue="1" operator="containsText" text="iw.kkZad">
      <formula>NOT(ISERROR(SEARCH("iw.kkZad",B3122)))</formula>
    </cfRule>
  </conditionalFormatting>
  <conditionalFormatting sqref="D3150:D3151">
    <cfRule type="cellIs" dxfId="156" priority="156" stopIfTrue="1" operator="equal">
      <formula>1800</formula>
    </cfRule>
    <cfRule type="cellIs" dxfId="155" priority="157" stopIfTrue="1" operator="equal">
      <formula>200</formula>
    </cfRule>
  </conditionalFormatting>
  <conditionalFormatting sqref="M3144 F3141:O3141 F3139:I3140 F3144:G3144 I3148 F3150:F3151 M3136:O3140 F3135:F3138 N3125:N3126 D3122:D3123 B3122 C3135:C3142 N3133 C3127:C3133 F3133:G3133 O3133:O3134 J3135:L3140 M3135:N3135 C3144:C3145 I3135:I3136 G3135:H3135 D3151 C3150:D3150 H3144:H3151 C3147:C3149 C3151:C3152">
    <cfRule type="containsText" dxfId="154" priority="155" stopIfTrue="1" operator="containsText" text="dsoy jktdh; fo|ky;ksa esa iz;ksx gsrq fu%'kqYd">
      <formula>NOT(ISERROR(SEARCH("dsoy jktdh; fo|ky;ksa esa iz;ksx gsrq fu%'kqYd",B3122)))</formula>
    </cfRule>
  </conditionalFormatting>
  <conditionalFormatting sqref="F3147:G3151">
    <cfRule type="cellIs" dxfId="153" priority="153" operator="equal">
      <formula>"0/200"</formula>
    </cfRule>
    <cfRule type="cellIs" dxfId="152" priority="154" operator="equal">
      <formula>"0/100"</formula>
    </cfRule>
  </conditionalFormatting>
  <conditionalFormatting sqref="I3187 H3182:H3189 O3175:O3182 O3160:O3173 N3174:N3180 L3174:L3182 D3160:K3162 C3160:C3163 D3186:F3190 D3166:D3171 L3160:M3171 G3186:G3189 I3182:K3182 H3166:K3171 E3166:G3172 N3160:N3172 H3174:K3180 M3174:M3184 D3175:D3183 E3174:E3183 C3174:C3184 G3174:G3183 F3174:F3184 C3166:C3172 C3186:C3191 A3160:B3196 G3190:H3190">
    <cfRule type="cellIs" dxfId="151" priority="152" operator="equal">
      <formula>0</formula>
    </cfRule>
  </conditionalFormatting>
  <conditionalFormatting sqref="M3183 F3180:O3180 F3178:I3179 F3183:G3183 I3187 F3189:F3190 M3175:O3179 F3174:F3177 N3164:N3165 D3161:D3162 B3161 C3174:C3181 N3172 C3166:C3172 F3172:G3172 O3172:O3173 J3174:L3179 M3174:N3174 C3183:C3184 I3174:I3175 G3174:H3174 D3190 C3189:D3189 H3183:H3190 C3186:C3188 C3190:C3191">
    <cfRule type="containsText" dxfId="150" priority="150" stopIfTrue="1" operator="containsText" text="f'k{kk foHkkx jktLFkku">
      <formula>NOT(ISERROR(SEARCH("f'k{kk foHkkx jktLFkku",B3161)))</formula>
    </cfRule>
    <cfRule type="containsText" dxfId="149" priority="151" stopIfTrue="1" operator="containsText" text="iw.kkZad">
      <formula>NOT(ISERROR(SEARCH("iw.kkZad",B3161)))</formula>
    </cfRule>
  </conditionalFormatting>
  <conditionalFormatting sqref="D3189:D3190">
    <cfRule type="cellIs" dxfId="148" priority="148" stopIfTrue="1" operator="equal">
      <formula>1800</formula>
    </cfRule>
    <cfRule type="cellIs" dxfId="147" priority="149" stopIfTrue="1" operator="equal">
      <formula>200</formula>
    </cfRule>
  </conditionalFormatting>
  <conditionalFormatting sqref="M3183 F3180:O3180 F3178:I3179 F3183:G3183 I3187 F3189:F3190 M3175:O3179 F3174:F3177 N3164:N3165 D3161:D3162 B3161 C3174:C3181 N3172 C3166:C3172 F3172:G3172 O3172:O3173 J3174:L3179 M3174:N3174 C3183:C3184 I3174:I3175 G3174:H3174 D3190 C3189:D3189 H3183:H3190 C3186:C3188 C3190:C3191">
    <cfRule type="containsText" dxfId="146" priority="147" stopIfTrue="1" operator="containsText" text="dsoy jktdh; fo|ky;ksa esa iz;ksx gsrq fu%'kqYd">
      <formula>NOT(ISERROR(SEARCH("dsoy jktdh; fo|ky;ksa esa iz;ksx gsrq fu%'kqYd",B3161)))</formula>
    </cfRule>
  </conditionalFormatting>
  <conditionalFormatting sqref="F3186:G3190">
    <cfRule type="cellIs" dxfId="145" priority="145" operator="equal">
      <formula>"0/200"</formula>
    </cfRule>
    <cfRule type="cellIs" dxfId="144" priority="146" operator="equal">
      <formula>"0/100"</formula>
    </cfRule>
  </conditionalFormatting>
  <conditionalFormatting sqref="I3226 H3221:H3228 O3214:O3221 O3199:O3212 N3213:N3219 L3213:L3221 D3199:K3201 C3199:C3202 D3225:F3229 D3205:D3210 L3199:M3210 G3225:G3228 I3221:K3221 H3205:K3210 E3205:G3211 N3199:N3211 H3213:K3219 M3213:M3223 D3214:D3222 E3213:E3222 C3213:C3223 G3213:G3222 F3213:F3223 C3205:C3211 C3225:C3230 A3199:B3235 G3229:H3229">
    <cfRule type="cellIs" dxfId="143" priority="144" operator="equal">
      <formula>0</formula>
    </cfRule>
  </conditionalFormatting>
  <conditionalFormatting sqref="M3222 F3219:O3219 F3217:I3218 F3222:G3222 I3226 F3228:F3229 M3214:O3218 F3213:F3216 N3203:N3204 D3200:D3201 B3200 C3213:C3220 N3211 C3205:C3211 F3211:G3211 O3211:O3212 J3213:L3218 M3213:N3213 C3222:C3223 I3213:I3214 G3213:H3213 D3229 C3228:D3228 H3222:H3229 C3225:C3227 C3229:C3230">
    <cfRule type="containsText" dxfId="142" priority="142" stopIfTrue="1" operator="containsText" text="f'k{kk foHkkx jktLFkku">
      <formula>NOT(ISERROR(SEARCH("f'k{kk foHkkx jktLFkku",B3200)))</formula>
    </cfRule>
    <cfRule type="containsText" dxfId="141" priority="143" stopIfTrue="1" operator="containsText" text="iw.kkZad">
      <formula>NOT(ISERROR(SEARCH("iw.kkZad",B3200)))</formula>
    </cfRule>
  </conditionalFormatting>
  <conditionalFormatting sqref="D3228:D3229">
    <cfRule type="cellIs" dxfId="140" priority="140" stopIfTrue="1" operator="equal">
      <formula>1800</formula>
    </cfRule>
    <cfRule type="cellIs" dxfId="139" priority="141" stopIfTrue="1" operator="equal">
      <formula>200</formula>
    </cfRule>
  </conditionalFormatting>
  <conditionalFormatting sqref="M3222 F3219:O3219 F3217:I3218 F3222:G3222 I3226 F3228:F3229 M3214:O3218 F3213:F3216 N3203:N3204 D3200:D3201 B3200 C3213:C3220 N3211 C3205:C3211 F3211:G3211 O3211:O3212 J3213:L3218 M3213:N3213 C3222:C3223 I3213:I3214 G3213:H3213 D3229 C3228:D3228 H3222:H3229 C3225:C3227 C3229:C3230">
    <cfRule type="containsText" dxfId="138" priority="139" stopIfTrue="1" operator="containsText" text="dsoy jktdh; fo|ky;ksa esa iz;ksx gsrq fu%'kqYd">
      <formula>NOT(ISERROR(SEARCH("dsoy jktdh; fo|ky;ksa esa iz;ksx gsrq fu%'kqYd",B3200)))</formula>
    </cfRule>
  </conditionalFormatting>
  <conditionalFormatting sqref="F3225:G3229">
    <cfRule type="cellIs" dxfId="137" priority="137" operator="equal">
      <formula>"0/200"</formula>
    </cfRule>
    <cfRule type="cellIs" dxfId="136" priority="138" operator="equal">
      <formula>"0/100"</formula>
    </cfRule>
  </conditionalFormatting>
  <conditionalFormatting sqref="I3265 H3260:H3267 O3253:O3260 O3238:O3251 N3252:N3258 L3252:L3260 D3238:K3240 C3238:C3241 D3264:F3268 D3244:D3249 L3238:M3249 G3264:G3267 I3260:K3260 H3244:K3249 E3244:G3250 N3238:N3250 H3252:K3258 M3252:M3262 D3253:D3261 E3252:E3261 C3252:C3262 G3252:G3261 F3252:F3262 C3244:C3250 C3264:C3269 A3238:B3274 G3268:H3268">
    <cfRule type="cellIs" dxfId="135" priority="136" operator="equal">
      <formula>0</formula>
    </cfRule>
  </conditionalFormatting>
  <conditionalFormatting sqref="M3261 F3258:O3258 F3256:I3257 F3261:G3261 I3265 F3267:F3268 M3253:O3257 F3252:F3255 N3242:N3243 D3239:D3240 B3239 C3252:C3259 N3250 C3244:C3250 F3250:G3250 O3250:O3251 J3252:L3257 M3252:N3252 C3261:C3262 I3252:I3253 G3252:H3252 D3268 C3267:D3267 H3261:H3268 C3264:C3266 C3268:C3269">
    <cfRule type="containsText" dxfId="134" priority="134" stopIfTrue="1" operator="containsText" text="f'k{kk foHkkx jktLFkku">
      <formula>NOT(ISERROR(SEARCH("f'k{kk foHkkx jktLFkku",B3239)))</formula>
    </cfRule>
    <cfRule type="containsText" dxfId="133" priority="135" stopIfTrue="1" operator="containsText" text="iw.kkZad">
      <formula>NOT(ISERROR(SEARCH("iw.kkZad",B3239)))</formula>
    </cfRule>
  </conditionalFormatting>
  <conditionalFormatting sqref="D3267:D3268">
    <cfRule type="cellIs" dxfId="132" priority="132" stopIfTrue="1" operator="equal">
      <formula>1800</formula>
    </cfRule>
    <cfRule type="cellIs" dxfId="131" priority="133" stopIfTrue="1" operator="equal">
      <formula>200</formula>
    </cfRule>
  </conditionalFormatting>
  <conditionalFormatting sqref="M3261 F3258:O3258 F3256:I3257 F3261:G3261 I3265 F3267:F3268 M3253:O3257 F3252:F3255 N3242:N3243 D3239:D3240 B3239 C3252:C3259 N3250 C3244:C3250 F3250:G3250 O3250:O3251 J3252:L3257 M3252:N3252 C3261:C3262 I3252:I3253 G3252:H3252 D3268 C3267:D3267 H3261:H3268 C3264:C3266 C3268:C3269">
    <cfRule type="containsText" dxfId="130" priority="131" stopIfTrue="1" operator="containsText" text="dsoy jktdh; fo|ky;ksa esa iz;ksx gsrq fu%'kqYd">
      <formula>NOT(ISERROR(SEARCH("dsoy jktdh; fo|ky;ksa esa iz;ksx gsrq fu%'kqYd",B3239)))</formula>
    </cfRule>
  </conditionalFormatting>
  <conditionalFormatting sqref="F3264:G3268">
    <cfRule type="cellIs" dxfId="129" priority="129" operator="equal">
      <formula>"0/200"</formula>
    </cfRule>
    <cfRule type="cellIs" dxfId="128" priority="130" operator="equal">
      <formula>"0/100"</formula>
    </cfRule>
  </conditionalFormatting>
  <conditionalFormatting sqref="I3304 H3299:H3306 O3292:O3299 O3277:O3290 N3291:N3297 L3291:L3299 D3277:K3279 C3277:C3280 D3303:F3307 D3283:D3288 L3277:M3288 G3303:G3306 I3299:K3299 H3283:K3288 E3283:G3289 N3277:N3289 H3291:K3297 M3291:M3301 D3292:D3300 E3291:E3300 C3291:C3301 G3291:G3300 F3291:F3301 C3283:C3289 C3303:C3308 A3277:B3313 G3307:H3307">
    <cfRule type="cellIs" dxfId="127" priority="128" operator="equal">
      <formula>0</formula>
    </cfRule>
  </conditionalFormatting>
  <conditionalFormatting sqref="M3300 F3297:O3297 F3295:I3296 F3300:G3300 I3304 F3306:F3307 M3292:O3296 F3291:F3294 N3281:N3282 D3278:D3279 B3278 C3291:C3298 N3289 C3283:C3289 F3289:G3289 O3289:O3290 J3291:L3296 M3291:N3291 C3300:C3301 I3291:I3292 G3291:H3291 D3307 C3306:D3306 H3300:H3307 C3303:C3305 C3307:C3308">
    <cfRule type="containsText" dxfId="126" priority="126" stopIfTrue="1" operator="containsText" text="f'k{kk foHkkx jktLFkku">
      <formula>NOT(ISERROR(SEARCH("f'k{kk foHkkx jktLFkku",B3278)))</formula>
    </cfRule>
    <cfRule type="containsText" dxfId="125" priority="127" stopIfTrue="1" operator="containsText" text="iw.kkZad">
      <formula>NOT(ISERROR(SEARCH("iw.kkZad",B3278)))</formula>
    </cfRule>
  </conditionalFormatting>
  <conditionalFormatting sqref="D3306:D3307">
    <cfRule type="cellIs" dxfId="124" priority="124" stopIfTrue="1" operator="equal">
      <formula>1800</formula>
    </cfRule>
    <cfRule type="cellIs" dxfId="123" priority="125" stopIfTrue="1" operator="equal">
      <formula>200</formula>
    </cfRule>
  </conditionalFormatting>
  <conditionalFormatting sqref="M3300 F3297:O3297 F3295:I3296 F3300:G3300 I3304 F3306:F3307 M3292:O3296 F3291:F3294 N3281:N3282 D3278:D3279 B3278 C3291:C3298 N3289 C3283:C3289 F3289:G3289 O3289:O3290 J3291:L3296 M3291:N3291 C3300:C3301 I3291:I3292 G3291:H3291 D3307 C3306:D3306 H3300:H3307 C3303:C3305 C3307:C3308">
    <cfRule type="containsText" dxfId="122" priority="123" stopIfTrue="1" operator="containsText" text="dsoy jktdh; fo|ky;ksa esa iz;ksx gsrq fu%'kqYd">
      <formula>NOT(ISERROR(SEARCH("dsoy jktdh; fo|ky;ksa esa iz;ksx gsrq fu%'kqYd",B3278)))</formula>
    </cfRule>
  </conditionalFormatting>
  <conditionalFormatting sqref="F3303:G3307">
    <cfRule type="cellIs" dxfId="121" priority="121" operator="equal">
      <formula>"0/200"</formula>
    </cfRule>
    <cfRule type="cellIs" dxfId="120" priority="122" operator="equal">
      <formula>"0/100"</formula>
    </cfRule>
  </conditionalFormatting>
  <conditionalFormatting sqref="I3343 H3338:H3345 O3331:O3338 O3316:O3329 N3330:N3336 L3330:L3338 D3316:K3318 C3316:C3319 D3342:F3346 D3322:D3327 L3316:M3327 G3342:G3345 I3338:K3338 H3322:K3327 E3322:G3328 N3316:N3328 H3330:K3336 M3330:M3340 D3331:D3339 E3330:E3339 C3330:C3340 G3330:G3339 F3330:F3340 C3322:C3328 C3342:C3347 A3316:B3352 G3346:H3346">
    <cfRule type="cellIs" dxfId="119" priority="120" operator="equal">
      <formula>0</formula>
    </cfRule>
  </conditionalFormatting>
  <conditionalFormatting sqref="M3339 F3336:O3336 F3334:I3335 F3339:G3339 I3343 F3345:F3346 M3331:O3335 F3330:F3333 N3320:N3321 D3317:D3318 B3317 C3330:C3337 N3328 C3322:C3328 F3328:G3328 O3328:O3329 J3330:L3335 M3330:N3330 C3339:C3340 I3330:I3331 G3330:H3330 D3346 C3345:D3345 H3339:H3346 C3342:C3344 C3346:C3347">
    <cfRule type="containsText" dxfId="118" priority="118" stopIfTrue="1" operator="containsText" text="f'k{kk foHkkx jktLFkku">
      <formula>NOT(ISERROR(SEARCH("f'k{kk foHkkx jktLFkku",B3317)))</formula>
    </cfRule>
    <cfRule type="containsText" dxfId="117" priority="119" stopIfTrue="1" operator="containsText" text="iw.kkZad">
      <formula>NOT(ISERROR(SEARCH("iw.kkZad",B3317)))</formula>
    </cfRule>
  </conditionalFormatting>
  <conditionalFormatting sqref="D3345:D3346">
    <cfRule type="cellIs" dxfId="116" priority="116" stopIfTrue="1" operator="equal">
      <formula>1800</formula>
    </cfRule>
    <cfRule type="cellIs" dxfId="115" priority="117" stopIfTrue="1" operator="equal">
      <formula>200</formula>
    </cfRule>
  </conditionalFormatting>
  <conditionalFormatting sqref="M3339 F3336:O3336 F3334:I3335 F3339:G3339 I3343 F3345:F3346 M3331:O3335 F3330:F3333 N3320:N3321 D3317:D3318 B3317 C3330:C3337 N3328 C3322:C3328 F3328:G3328 O3328:O3329 J3330:L3335 M3330:N3330 C3339:C3340 I3330:I3331 G3330:H3330 D3346 C3345:D3345 H3339:H3346 C3342:C3344 C3346:C3347">
    <cfRule type="containsText" dxfId="114" priority="115" stopIfTrue="1" operator="containsText" text="dsoy jktdh; fo|ky;ksa esa iz;ksx gsrq fu%'kqYd">
      <formula>NOT(ISERROR(SEARCH("dsoy jktdh; fo|ky;ksa esa iz;ksx gsrq fu%'kqYd",B3317)))</formula>
    </cfRule>
  </conditionalFormatting>
  <conditionalFormatting sqref="F3342:G3346">
    <cfRule type="cellIs" dxfId="113" priority="113" operator="equal">
      <formula>"0/200"</formula>
    </cfRule>
    <cfRule type="cellIs" dxfId="112" priority="114" operator="equal">
      <formula>"0/100"</formula>
    </cfRule>
  </conditionalFormatting>
  <conditionalFormatting sqref="I3382 H3377:H3384 O3370:O3377 O3355:O3368 N3369:N3375 L3369:L3377 D3355:K3357 C3355:C3358 D3381:F3385 D3361:D3366 L3355:M3366 G3381:G3384 I3377:K3377 H3361:K3366 E3361:G3367 N3355:N3367 H3369:K3375 M3369:M3379 D3370:D3378 E3369:E3378 C3369:C3379 G3369:G3378 F3369:F3379 C3361:C3367 C3381:C3386 A3355:B3391 G3385:H3385">
    <cfRule type="cellIs" dxfId="111" priority="112" operator="equal">
      <formula>0</formula>
    </cfRule>
  </conditionalFormatting>
  <conditionalFormatting sqref="M3378 F3375:O3375 F3373:I3374 F3378:G3378 I3382 F3384:F3385 M3370:O3374 F3369:F3372 N3359:N3360 D3356:D3357 B3356 C3369:C3376 N3367 C3361:C3367 F3367:G3367 O3367:O3368 J3369:L3374 M3369:N3369 C3378:C3379 I3369:I3370 G3369:H3369 D3385 C3384:D3384 H3378:H3385 C3381:C3383 C3385:C3386">
    <cfRule type="containsText" dxfId="110" priority="110" stopIfTrue="1" operator="containsText" text="f'k{kk foHkkx jktLFkku">
      <formula>NOT(ISERROR(SEARCH("f'k{kk foHkkx jktLFkku",B3356)))</formula>
    </cfRule>
    <cfRule type="containsText" dxfId="109" priority="111" stopIfTrue="1" operator="containsText" text="iw.kkZad">
      <formula>NOT(ISERROR(SEARCH("iw.kkZad",B3356)))</formula>
    </cfRule>
  </conditionalFormatting>
  <conditionalFormatting sqref="D3384:D3385">
    <cfRule type="cellIs" dxfId="108" priority="108" stopIfTrue="1" operator="equal">
      <formula>1800</formula>
    </cfRule>
    <cfRule type="cellIs" dxfId="107" priority="109" stopIfTrue="1" operator="equal">
      <formula>200</formula>
    </cfRule>
  </conditionalFormatting>
  <conditionalFormatting sqref="M3378 F3375:O3375 F3373:I3374 F3378:G3378 I3382 F3384:F3385 M3370:O3374 F3369:F3372 N3359:N3360 D3356:D3357 B3356 C3369:C3376 N3367 C3361:C3367 F3367:G3367 O3367:O3368 J3369:L3374 M3369:N3369 C3378:C3379 I3369:I3370 G3369:H3369 D3385 C3384:D3384 H3378:H3385 C3381:C3383 C3385:C3386">
    <cfRule type="containsText" dxfId="106" priority="107" stopIfTrue="1" operator="containsText" text="dsoy jktdh; fo|ky;ksa esa iz;ksx gsrq fu%'kqYd">
      <formula>NOT(ISERROR(SEARCH("dsoy jktdh; fo|ky;ksa esa iz;ksx gsrq fu%'kqYd",B3356)))</formula>
    </cfRule>
  </conditionalFormatting>
  <conditionalFormatting sqref="F3381:G3385">
    <cfRule type="cellIs" dxfId="105" priority="105" operator="equal">
      <formula>"0/200"</formula>
    </cfRule>
    <cfRule type="cellIs" dxfId="104" priority="106" operator="equal">
      <formula>"0/100"</formula>
    </cfRule>
  </conditionalFormatting>
  <conditionalFormatting sqref="I3421 H3416:H3423 O3409:O3416 O3394:O3407 N3408:N3414 L3408:L3416 D3394:K3396 C3394:C3397 D3420:F3424 D3400:D3405 L3394:M3405 G3420:G3423 I3416:K3416 H3400:K3405 E3400:G3406 N3394:N3406 H3408:K3414 M3408:M3418 D3409:D3417 E3408:E3417 C3408:C3418 G3408:G3417 F3408:F3418 C3400:C3406 C3420:C3425 A3394:B3430 G3424:H3424">
    <cfRule type="cellIs" dxfId="103" priority="104" operator="equal">
      <formula>0</formula>
    </cfRule>
  </conditionalFormatting>
  <conditionalFormatting sqref="M3417 F3414:O3414 F3412:I3413 F3417:G3417 I3421 F3423:F3424 M3409:O3413 F3408:F3411 N3398:N3399 D3395:D3396 B3395 C3408:C3415 N3406 C3400:C3406 F3406:G3406 O3406:O3407 J3408:L3413 M3408:N3408 C3417:C3418 I3408:I3409 G3408:H3408 D3424 C3423:D3423 H3417:H3424 C3420:C3422 C3424:C3425">
    <cfRule type="containsText" dxfId="102" priority="102" stopIfTrue="1" operator="containsText" text="f'k{kk foHkkx jktLFkku">
      <formula>NOT(ISERROR(SEARCH("f'k{kk foHkkx jktLFkku",B3395)))</formula>
    </cfRule>
    <cfRule type="containsText" dxfId="101" priority="103" stopIfTrue="1" operator="containsText" text="iw.kkZad">
      <formula>NOT(ISERROR(SEARCH("iw.kkZad",B3395)))</formula>
    </cfRule>
  </conditionalFormatting>
  <conditionalFormatting sqref="D3423:D3424">
    <cfRule type="cellIs" dxfId="100" priority="100" stopIfTrue="1" operator="equal">
      <formula>1800</formula>
    </cfRule>
    <cfRule type="cellIs" dxfId="99" priority="101" stopIfTrue="1" operator="equal">
      <formula>200</formula>
    </cfRule>
  </conditionalFormatting>
  <conditionalFormatting sqref="M3417 F3414:O3414 F3412:I3413 F3417:G3417 I3421 F3423:F3424 M3409:O3413 F3408:F3411 N3398:N3399 D3395:D3396 B3395 C3408:C3415 N3406 C3400:C3406 F3406:G3406 O3406:O3407 J3408:L3413 M3408:N3408 C3417:C3418 I3408:I3409 G3408:H3408 D3424 C3423:D3423 H3417:H3424 C3420:C3422 C3424:C3425">
    <cfRule type="containsText" dxfId="98" priority="99" stopIfTrue="1" operator="containsText" text="dsoy jktdh; fo|ky;ksa esa iz;ksx gsrq fu%'kqYd">
      <formula>NOT(ISERROR(SEARCH("dsoy jktdh; fo|ky;ksa esa iz;ksx gsrq fu%'kqYd",B3395)))</formula>
    </cfRule>
  </conditionalFormatting>
  <conditionalFormatting sqref="F3420:G3424">
    <cfRule type="cellIs" dxfId="97" priority="97" operator="equal">
      <formula>"0/200"</formula>
    </cfRule>
    <cfRule type="cellIs" dxfId="96" priority="98" operator="equal">
      <formula>"0/100"</formula>
    </cfRule>
  </conditionalFormatting>
  <conditionalFormatting sqref="I3460 H3455:H3462 O3448:O3455 O3433:O3446 N3447:N3453 L3447:L3455 D3433:K3435 C3433:C3436 D3459:F3463 D3439:D3444 L3433:M3444 G3459:G3462 I3455:K3455 H3439:K3444 E3439:G3445 N3433:N3445 H3447:K3453 M3447:M3457 D3448:D3456 E3447:E3456 C3447:C3457 G3447:G3456 F3447:F3457 C3439:C3445 C3459:C3464 A3433:B3469 G3463:H3463">
    <cfRule type="cellIs" dxfId="95" priority="96" operator="equal">
      <formula>0</formula>
    </cfRule>
  </conditionalFormatting>
  <conditionalFormatting sqref="M3456 F3453:O3453 F3451:I3452 F3456:G3456 I3460 F3462:F3463 M3448:O3452 F3447:F3450 N3437:N3438 D3434:D3435 B3434 C3447:C3454 N3445 C3439:C3445 F3445:G3445 O3445:O3446 J3447:L3452 M3447:N3447 C3456:C3457 I3447:I3448 G3447:H3447 D3463 C3462:D3462 H3456:H3463 C3459:C3461 C3463:C3464">
    <cfRule type="containsText" dxfId="94" priority="94" stopIfTrue="1" operator="containsText" text="f'k{kk foHkkx jktLFkku">
      <formula>NOT(ISERROR(SEARCH("f'k{kk foHkkx jktLFkku",B3434)))</formula>
    </cfRule>
    <cfRule type="containsText" dxfId="93" priority="95" stopIfTrue="1" operator="containsText" text="iw.kkZad">
      <formula>NOT(ISERROR(SEARCH("iw.kkZad",B3434)))</formula>
    </cfRule>
  </conditionalFormatting>
  <conditionalFormatting sqref="D3462:D3463">
    <cfRule type="cellIs" dxfId="92" priority="92" stopIfTrue="1" operator="equal">
      <formula>1800</formula>
    </cfRule>
    <cfRule type="cellIs" dxfId="91" priority="93" stopIfTrue="1" operator="equal">
      <formula>200</formula>
    </cfRule>
  </conditionalFormatting>
  <conditionalFormatting sqref="M3456 F3453:O3453 F3451:I3452 F3456:G3456 I3460 F3462:F3463 M3448:O3452 F3447:F3450 N3437:N3438 D3434:D3435 B3434 C3447:C3454 N3445 C3439:C3445 F3445:G3445 O3445:O3446 J3447:L3452 M3447:N3447 C3456:C3457 I3447:I3448 G3447:H3447 D3463 C3462:D3462 H3456:H3463 C3459:C3461 C3463:C3464">
    <cfRule type="containsText" dxfId="90" priority="91" stopIfTrue="1" operator="containsText" text="dsoy jktdh; fo|ky;ksa esa iz;ksx gsrq fu%'kqYd">
      <formula>NOT(ISERROR(SEARCH("dsoy jktdh; fo|ky;ksa esa iz;ksx gsrq fu%'kqYd",B3434)))</formula>
    </cfRule>
  </conditionalFormatting>
  <conditionalFormatting sqref="F3459:G3463">
    <cfRule type="cellIs" dxfId="89" priority="89" operator="equal">
      <formula>"0/200"</formula>
    </cfRule>
    <cfRule type="cellIs" dxfId="88" priority="90" operator="equal">
      <formula>"0/100"</formula>
    </cfRule>
  </conditionalFormatting>
  <conditionalFormatting sqref="I3499 H3494:H3501 O3487:O3494 O3472:O3485 N3486:N3492 L3486:L3494 D3472:K3474 C3472:C3475 D3498:F3502 D3478:D3483 L3472:M3483 G3498:G3501 I3494:K3494 H3478:K3483 E3478:G3484 N3472:N3484 H3486:K3492 M3486:M3496 D3487:D3495 E3486:E3495 C3486:C3496 G3486:G3495 F3486:F3496 C3478:C3484 C3498:C3503 A3472:B3508 G3502:H3502">
    <cfRule type="cellIs" dxfId="87" priority="88" operator="equal">
      <formula>0</formula>
    </cfRule>
  </conditionalFormatting>
  <conditionalFormatting sqref="M3495 F3492:O3492 F3490:I3491 F3495:G3495 I3499 F3501:F3502 M3487:O3491 F3486:F3489 N3476:N3477 D3473:D3474 B3473 C3486:C3493 N3484 C3478:C3484 F3484:G3484 O3484:O3485 J3486:L3491 M3486:N3486 C3495:C3496 I3486:I3487 G3486:H3486 D3502 C3501:D3501 H3495:H3502 C3498:C3500 C3502:C3503">
    <cfRule type="containsText" dxfId="86" priority="86" stopIfTrue="1" operator="containsText" text="f'k{kk foHkkx jktLFkku">
      <formula>NOT(ISERROR(SEARCH("f'k{kk foHkkx jktLFkku",B3473)))</formula>
    </cfRule>
    <cfRule type="containsText" dxfId="85" priority="87" stopIfTrue="1" operator="containsText" text="iw.kkZad">
      <formula>NOT(ISERROR(SEARCH("iw.kkZad",B3473)))</formula>
    </cfRule>
  </conditionalFormatting>
  <conditionalFormatting sqref="D3501:D3502">
    <cfRule type="cellIs" dxfId="84" priority="84" stopIfTrue="1" operator="equal">
      <formula>1800</formula>
    </cfRule>
    <cfRule type="cellIs" dxfId="83" priority="85" stopIfTrue="1" operator="equal">
      <formula>200</formula>
    </cfRule>
  </conditionalFormatting>
  <conditionalFormatting sqref="M3495 F3492:O3492 F3490:I3491 F3495:G3495 I3499 F3501:F3502 M3487:O3491 F3486:F3489 N3476:N3477 D3473:D3474 B3473 C3486:C3493 N3484 C3478:C3484 F3484:G3484 O3484:O3485 J3486:L3491 M3486:N3486 C3495:C3496 I3486:I3487 G3486:H3486 D3502 C3501:D3501 H3495:H3502 C3498:C3500 C3502:C3503">
    <cfRule type="containsText" dxfId="82" priority="83" stopIfTrue="1" operator="containsText" text="dsoy jktdh; fo|ky;ksa esa iz;ksx gsrq fu%'kqYd">
      <formula>NOT(ISERROR(SEARCH("dsoy jktdh; fo|ky;ksa esa iz;ksx gsrq fu%'kqYd",B3473)))</formula>
    </cfRule>
  </conditionalFormatting>
  <conditionalFormatting sqref="F3498:G3502">
    <cfRule type="cellIs" dxfId="81" priority="81" operator="equal">
      <formula>"0/200"</formula>
    </cfRule>
    <cfRule type="cellIs" dxfId="80" priority="82" operator="equal">
      <formula>"0/100"</formula>
    </cfRule>
  </conditionalFormatting>
  <conditionalFormatting sqref="I3538 H3533:H3540 O3526:O3533 O3511:O3524 N3525:N3531 L3525:L3533 D3511:K3513 C3511:C3514 D3537:F3541 D3517:D3522 L3511:M3522 G3537:G3540 I3533:K3533 H3517:K3522 E3517:G3523 N3511:N3523 H3525:K3531 M3525:M3535 D3526:D3534 E3525:E3534 C3525:C3535 G3525:G3534 F3525:F3535 C3517:C3523 C3537:C3542 A3511:B3547 G3541:H3541">
    <cfRule type="cellIs" dxfId="79" priority="80" operator="equal">
      <formula>0</formula>
    </cfRule>
  </conditionalFormatting>
  <conditionalFormatting sqref="M3534 F3531:O3531 F3529:I3530 F3534:G3534 I3538 F3540:F3541 M3526:O3530 F3525:F3528 N3515:N3516 D3512:D3513 B3512 C3525:C3532 N3523 C3517:C3523 F3523:G3523 O3523:O3524 J3525:L3530 M3525:N3525 C3534:C3535 I3525:I3526 G3525:H3525 D3541 C3540:D3540 H3534:H3541 C3537:C3539 C3541:C3542">
    <cfRule type="containsText" dxfId="78" priority="78" stopIfTrue="1" operator="containsText" text="f'k{kk foHkkx jktLFkku">
      <formula>NOT(ISERROR(SEARCH("f'k{kk foHkkx jktLFkku",B3512)))</formula>
    </cfRule>
    <cfRule type="containsText" dxfId="77" priority="79" stopIfTrue="1" operator="containsText" text="iw.kkZad">
      <formula>NOT(ISERROR(SEARCH("iw.kkZad",B3512)))</formula>
    </cfRule>
  </conditionalFormatting>
  <conditionalFormatting sqref="D3540:D3541">
    <cfRule type="cellIs" dxfId="76" priority="76" stopIfTrue="1" operator="equal">
      <formula>1800</formula>
    </cfRule>
    <cfRule type="cellIs" dxfId="75" priority="77" stopIfTrue="1" operator="equal">
      <formula>200</formula>
    </cfRule>
  </conditionalFormatting>
  <conditionalFormatting sqref="M3534 F3531:O3531 F3529:I3530 F3534:G3534 I3538 F3540:F3541 M3526:O3530 F3525:F3528 N3515:N3516 D3512:D3513 B3512 C3525:C3532 N3523 C3517:C3523 F3523:G3523 O3523:O3524 J3525:L3530 M3525:N3525 C3534:C3535 I3525:I3526 G3525:H3525 D3541 C3540:D3540 H3534:H3541 C3537:C3539 C3541:C3542">
    <cfRule type="containsText" dxfId="74" priority="75" stopIfTrue="1" operator="containsText" text="dsoy jktdh; fo|ky;ksa esa iz;ksx gsrq fu%'kqYd">
      <formula>NOT(ISERROR(SEARCH("dsoy jktdh; fo|ky;ksa esa iz;ksx gsrq fu%'kqYd",B3512)))</formula>
    </cfRule>
  </conditionalFormatting>
  <conditionalFormatting sqref="F3537:G3541">
    <cfRule type="cellIs" dxfId="73" priority="73" operator="equal">
      <formula>"0/200"</formula>
    </cfRule>
    <cfRule type="cellIs" dxfId="72" priority="74" operator="equal">
      <formula>"0/100"</formula>
    </cfRule>
  </conditionalFormatting>
  <conditionalFormatting sqref="I3577 H3572:H3579 O3565:O3572 O3550:O3563 N3564:N3570 L3564:L3572 D3550:K3552 C3550:C3553 D3576:F3580 D3556:D3561 L3550:M3561 G3576:G3579 I3572:K3572 H3556:K3561 E3556:G3562 N3550:N3562 H3564:K3570 M3564:M3574 D3565:D3573 E3564:E3573 C3564:C3574 G3564:G3573 F3564:F3574 C3556:C3562 C3576:C3581 A3550:B3586 G3580:H3580">
    <cfRule type="cellIs" dxfId="71" priority="72" operator="equal">
      <formula>0</formula>
    </cfRule>
  </conditionalFormatting>
  <conditionalFormatting sqref="M3573 F3570:O3570 F3568:I3569 F3573:G3573 I3577 F3579:F3580 M3565:O3569 F3564:F3567 N3554:N3555 D3551:D3552 B3551 C3564:C3571 N3562 C3556:C3562 F3562:G3562 O3562:O3563 J3564:L3569 M3564:N3564 C3573:C3574 I3564:I3565 G3564:H3564 D3580 C3579:D3579 H3573:H3580 C3576:C3578 C3580:C3581">
    <cfRule type="containsText" dxfId="70" priority="70" stopIfTrue="1" operator="containsText" text="f'k{kk foHkkx jktLFkku">
      <formula>NOT(ISERROR(SEARCH("f'k{kk foHkkx jktLFkku",B3551)))</formula>
    </cfRule>
    <cfRule type="containsText" dxfId="69" priority="71" stopIfTrue="1" operator="containsText" text="iw.kkZad">
      <formula>NOT(ISERROR(SEARCH("iw.kkZad",B3551)))</formula>
    </cfRule>
  </conditionalFormatting>
  <conditionalFormatting sqref="D3579:D3580">
    <cfRule type="cellIs" dxfId="68" priority="68" stopIfTrue="1" operator="equal">
      <formula>1800</formula>
    </cfRule>
    <cfRule type="cellIs" dxfId="67" priority="69" stopIfTrue="1" operator="equal">
      <formula>200</formula>
    </cfRule>
  </conditionalFormatting>
  <conditionalFormatting sqref="M3573 F3570:O3570 F3568:I3569 F3573:G3573 I3577 F3579:F3580 M3565:O3569 F3564:F3567 N3554:N3555 D3551:D3552 B3551 C3564:C3571 N3562 C3556:C3562 F3562:G3562 O3562:O3563 J3564:L3569 M3564:N3564 C3573:C3574 I3564:I3565 G3564:H3564 D3580 C3579:D3579 H3573:H3580 C3576:C3578 C3580:C3581">
    <cfRule type="containsText" dxfId="66" priority="67" stopIfTrue="1" operator="containsText" text="dsoy jktdh; fo|ky;ksa esa iz;ksx gsrq fu%'kqYd">
      <formula>NOT(ISERROR(SEARCH("dsoy jktdh; fo|ky;ksa esa iz;ksx gsrq fu%'kqYd",B3551)))</formula>
    </cfRule>
  </conditionalFormatting>
  <conditionalFormatting sqref="F3576:G3580">
    <cfRule type="cellIs" dxfId="65" priority="65" operator="equal">
      <formula>"0/200"</formula>
    </cfRule>
    <cfRule type="cellIs" dxfId="64" priority="66" operator="equal">
      <formula>"0/100"</formula>
    </cfRule>
  </conditionalFormatting>
  <conditionalFormatting sqref="I3616 H3611:H3618 O3604:O3611 O3589:O3602 N3603:N3609 L3603:L3611 D3589:K3591 C3589:C3592 D3615:F3619 D3595:D3600 L3589:M3600 G3615:G3618 I3611:K3611 H3595:K3600 E3595:G3601 N3589:N3601 H3603:K3609 M3603:M3613 D3604:D3612 E3603:E3612 C3603:C3613 G3603:G3612 F3603:F3613 C3595:C3601 C3615:C3620 A3589:B3625 G3619:H3619">
    <cfRule type="cellIs" dxfId="63" priority="64" operator="equal">
      <formula>0</formula>
    </cfRule>
  </conditionalFormatting>
  <conditionalFormatting sqref="M3612 F3609:O3609 F3607:I3608 F3612:G3612 I3616 F3618:F3619 M3604:O3608 F3603:F3606 N3593:N3594 D3590:D3591 B3590 C3603:C3610 N3601 C3595:C3601 F3601:G3601 O3601:O3602 J3603:L3608 M3603:N3603 C3612:C3613 I3603:I3604 G3603:H3603 D3619 C3618:D3618 H3612:H3619 C3615:C3617 C3619:C3620">
    <cfRule type="containsText" dxfId="62" priority="62" stopIfTrue="1" operator="containsText" text="f'k{kk foHkkx jktLFkku">
      <formula>NOT(ISERROR(SEARCH("f'k{kk foHkkx jktLFkku",B3590)))</formula>
    </cfRule>
    <cfRule type="containsText" dxfId="61" priority="63" stopIfTrue="1" operator="containsText" text="iw.kkZad">
      <formula>NOT(ISERROR(SEARCH("iw.kkZad",B3590)))</formula>
    </cfRule>
  </conditionalFormatting>
  <conditionalFormatting sqref="D3618:D3619">
    <cfRule type="cellIs" dxfId="60" priority="60" stopIfTrue="1" operator="equal">
      <formula>1800</formula>
    </cfRule>
    <cfRule type="cellIs" dxfId="59" priority="61" stopIfTrue="1" operator="equal">
      <formula>200</formula>
    </cfRule>
  </conditionalFormatting>
  <conditionalFormatting sqref="M3612 F3609:O3609 F3607:I3608 F3612:G3612 I3616 F3618:F3619 M3604:O3608 F3603:F3606 N3593:N3594 D3590:D3591 B3590 C3603:C3610 N3601 C3595:C3601 F3601:G3601 O3601:O3602 J3603:L3608 M3603:N3603 C3612:C3613 I3603:I3604 G3603:H3603 D3619 C3618:D3618 H3612:H3619 C3615:C3617 C3619:C3620">
    <cfRule type="containsText" dxfId="58" priority="59" stopIfTrue="1" operator="containsText" text="dsoy jktdh; fo|ky;ksa esa iz;ksx gsrq fu%'kqYd">
      <formula>NOT(ISERROR(SEARCH("dsoy jktdh; fo|ky;ksa esa iz;ksx gsrq fu%'kqYd",B3590)))</formula>
    </cfRule>
  </conditionalFormatting>
  <conditionalFormatting sqref="F3615:G3619">
    <cfRule type="cellIs" dxfId="57" priority="57" operator="equal">
      <formula>"0/200"</formula>
    </cfRule>
    <cfRule type="cellIs" dxfId="56" priority="58" operator="equal">
      <formula>"0/100"</formula>
    </cfRule>
  </conditionalFormatting>
  <conditionalFormatting sqref="I3655 H3650:H3657 O3643:O3650 O3628:O3641 N3642:N3648 L3642:L3650 D3628:K3630 C3628:C3631 D3654:F3658 D3634:D3639 L3628:M3639 G3654:G3657 I3650:K3650 H3634:K3639 E3634:G3640 N3628:N3640 H3642:K3648 M3642:M3652 D3643:D3651 E3642:E3651 C3642:C3652 G3642:G3651 F3642:F3652 C3634:C3640 C3654:C3659 A3628:B3664 G3658:H3658">
    <cfRule type="cellIs" dxfId="55" priority="56" operator="equal">
      <formula>0</formula>
    </cfRule>
  </conditionalFormatting>
  <conditionalFormatting sqref="M3651 F3648:O3648 F3646:I3647 F3651:G3651 I3655 F3657:F3658 M3643:O3647 F3642:F3645 N3632:N3633 D3629:D3630 B3629 C3642:C3649 N3640 C3634:C3640 F3640:G3640 O3640:O3641 J3642:L3647 M3642:N3642 C3651:C3652 I3642:I3643 G3642:H3642 D3658 C3657:D3657 H3651:H3658 C3654:C3656 C3658:C3659">
    <cfRule type="containsText" dxfId="54" priority="54" stopIfTrue="1" operator="containsText" text="f'k{kk foHkkx jktLFkku">
      <formula>NOT(ISERROR(SEARCH("f'k{kk foHkkx jktLFkku",B3629)))</formula>
    </cfRule>
    <cfRule type="containsText" dxfId="53" priority="55" stopIfTrue="1" operator="containsText" text="iw.kkZad">
      <formula>NOT(ISERROR(SEARCH("iw.kkZad",B3629)))</formula>
    </cfRule>
  </conditionalFormatting>
  <conditionalFormatting sqref="D3657:D3658">
    <cfRule type="cellIs" dxfId="52" priority="52" stopIfTrue="1" operator="equal">
      <formula>1800</formula>
    </cfRule>
    <cfRule type="cellIs" dxfId="51" priority="53" stopIfTrue="1" operator="equal">
      <formula>200</formula>
    </cfRule>
  </conditionalFormatting>
  <conditionalFormatting sqref="M3651 F3648:O3648 F3646:I3647 F3651:G3651 I3655 F3657:F3658 M3643:O3647 F3642:F3645 N3632:N3633 D3629:D3630 B3629 C3642:C3649 N3640 C3634:C3640 F3640:G3640 O3640:O3641 J3642:L3647 M3642:N3642 C3651:C3652 I3642:I3643 G3642:H3642 D3658 C3657:D3657 H3651:H3658 C3654:C3656 C3658:C3659">
    <cfRule type="containsText" dxfId="50" priority="51" stopIfTrue="1" operator="containsText" text="dsoy jktdh; fo|ky;ksa esa iz;ksx gsrq fu%'kqYd">
      <formula>NOT(ISERROR(SEARCH("dsoy jktdh; fo|ky;ksa esa iz;ksx gsrq fu%'kqYd",B3629)))</formula>
    </cfRule>
  </conditionalFormatting>
  <conditionalFormatting sqref="F3654:G3658">
    <cfRule type="cellIs" dxfId="49" priority="49" operator="equal">
      <formula>"0/200"</formula>
    </cfRule>
    <cfRule type="cellIs" dxfId="48" priority="50" operator="equal">
      <formula>"0/100"</formula>
    </cfRule>
  </conditionalFormatting>
  <conditionalFormatting sqref="I3694 H3689:H3696 O3682:O3689 O3667:O3680 N3681:N3687 L3681:L3689 D3667:K3669 C3667:C3670 D3693:F3697 D3673:D3678 L3667:M3678 G3693:G3696 I3689:K3689 H3673:K3678 E3673:G3679 N3667:N3679 H3681:K3687 M3681:M3691 D3682:D3690 E3681:E3690 C3681:C3691 G3681:G3690 F3681:F3691 C3673:C3679 C3693:C3698 A3667:B3703 G3697:H3697">
    <cfRule type="cellIs" dxfId="47" priority="48" operator="equal">
      <formula>0</formula>
    </cfRule>
  </conditionalFormatting>
  <conditionalFormatting sqref="M3690 F3687:O3687 F3685:I3686 F3690:G3690 I3694 F3696:F3697 M3682:O3686 F3681:F3684 N3671:N3672 D3668:D3669 B3668 C3681:C3688 N3679 C3673:C3679 F3679:G3679 O3679:O3680 J3681:L3686 M3681:N3681 C3690:C3691 I3681:I3682 G3681:H3681 D3697 C3696:D3696 H3690:H3697 C3693:C3695 C3697:C3698">
    <cfRule type="containsText" dxfId="46" priority="46" stopIfTrue="1" operator="containsText" text="f'k{kk foHkkx jktLFkku">
      <formula>NOT(ISERROR(SEARCH("f'k{kk foHkkx jktLFkku",B3668)))</formula>
    </cfRule>
    <cfRule type="containsText" dxfId="45" priority="47" stopIfTrue="1" operator="containsText" text="iw.kkZad">
      <formula>NOT(ISERROR(SEARCH("iw.kkZad",B3668)))</formula>
    </cfRule>
  </conditionalFormatting>
  <conditionalFormatting sqref="D3696:D3697">
    <cfRule type="cellIs" dxfId="44" priority="44" stopIfTrue="1" operator="equal">
      <formula>1800</formula>
    </cfRule>
    <cfRule type="cellIs" dxfId="43" priority="45" stopIfTrue="1" operator="equal">
      <formula>200</formula>
    </cfRule>
  </conditionalFormatting>
  <conditionalFormatting sqref="M3690 F3687:O3687 F3685:I3686 F3690:G3690 I3694 F3696:F3697 M3682:O3686 F3681:F3684 N3671:N3672 D3668:D3669 B3668 C3681:C3688 N3679 C3673:C3679 F3679:G3679 O3679:O3680 J3681:L3686 M3681:N3681 C3690:C3691 I3681:I3682 G3681:H3681 D3697 C3696:D3696 H3690:H3697 C3693:C3695 C3697:C3698">
    <cfRule type="containsText" dxfId="42" priority="43" stopIfTrue="1" operator="containsText" text="dsoy jktdh; fo|ky;ksa esa iz;ksx gsrq fu%'kqYd">
      <formula>NOT(ISERROR(SEARCH("dsoy jktdh; fo|ky;ksa esa iz;ksx gsrq fu%'kqYd",B3668)))</formula>
    </cfRule>
  </conditionalFormatting>
  <conditionalFormatting sqref="F3693:G3697">
    <cfRule type="cellIs" dxfId="41" priority="41" operator="equal">
      <formula>"0/200"</formula>
    </cfRule>
    <cfRule type="cellIs" dxfId="40" priority="42" operator="equal">
      <formula>"0/100"</formula>
    </cfRule>
  </conditionalFormatting>
  <conditionalFormatting sqref="I3733 H3728:H3735 O3721:O3728 O3706:O3719 N3720:N3726 L3720:L3728 D3706:K3708 C3706:C3709 D3732:F3736 D3712:D3717 L3706:M3717 G3732:G3735 I3728:K3728 H3712:K3717 E3712:G3718 N3706:N3718 H3720:K3726 M3720:M3730 D3721:D3729 E3720:E3729 C3720:C3730 G3720:G3729 F3720:F3730 C3712:C3718 C3732:C3737 A3706:B3742 G3736:H3736">
    <cfRule type="cellIs" dxfId="39" priority="40" operator="equal">
      <formula>0</formula>
    </cfRule>
  </conditionalFormatting>
  <conditionalFormatting sqref="M3729 F3726:O3726 F3724:I3725 F3729:G3729 I3733 F3735:F3736 M3721:O3725 F3720:F3723 N3710:N3711 D3707:D3708 B3707 C3720:C3727 N3718 C3712:C3718 F3718:G3718 O3718:O3719 J3720:L3725 M3720:N3720 C3729:C3730 I3720:I3721 G3720:H3720 D3736 C3735:D3735 H3729:H3736 C3732:C3734 C3736:C3737">
    <cfRule type="containsText" dxfId="38" priority="38" stopIfTrue="1" operator="containsText" text="f'k{kk foHkkx jktLFkku">
      <formula>NOT(ISERROR(SEARCH("f'k{kk foHkkx jktLFkku",B3707)))</formula>
    </cfRule>
    <cfRule type="containsText" dxfId="37" priority="39" stopIfTrue="1" operator="containsText" text="iw.kkZad">
      <formula>NOT(ISERROR(SEARCH("iw.kkZad",B3707)))</formula>
    </cfRule>
  </conditionalFormatting>
  <conditionalFormatting sqref="D3735:D3736">
    <cfRule type="cellIs" dxfId="36" priority="36" stopIfTrue="1" operator="equal">
      <formula>1800</formula>
    </cfRule>
    <cfRule type="cellIs" dxfId="35" priority="37" stopIfTrue="1" operator="equal">
      <formula>200</formula>
    </cfRule>
  </conditionalFormatting>
  <conditionalFormatting sqref="M3729 F3726:O3726 F3724:I3725 F3729:G3729 I3733 F3735:F3736 M3721:O3725 F3720:F3723 N3710:N3711 D3707:D3708 B3707 C3720:C3727 N3718 C3712:C3718 F3718:G3718 O3718:O3719 J3720:L3725 M3720:N3720 C3729:C3730 I3720:I3721 G3720:H3720 D3736 C3735:D3735 H3729:H3736 C3732:C3734 C3736:C3737">
    <cfRule type="containsText" dxfId="34" priority="35" stopIfTrue="1" operator="containsText" text="dsoy jktdh; fo|ky;ksa esa iz;ksx gsrq fu%'kqYd">
      <formula>NOT(ISERROR(SEARCH("dsoy jktdh; fo|ky;ksa esa iz;ksx gsrq fu%'kqYd",B3707)))</formula>
    </cfRule>
  </conditionalFormatting>
  <conditionalFormatting sqref="F3732:G3736">
    <cfRule type="cellIs" dxfId="33" priority="33" operator="equal">
      <formula>"0/200"</formula>
    </cfRule>
    <cfRule type="cellIs" dxfId="32" priority="34" operator="equal">
      <formula>"0/100"</formula>
    </cfRule>
  </conditionalFormatting>
  <conditionalFormatting sqref="I3772 H3767:H3774 O3760:O3767 O3745:O3758 N3759:N3765 L3759:L3767 D3745:K3747 C3745:C3748 D3771:F3775 D3751:D3756 L3745:M3756 G3771:G3774 I3767:K3767 H3751:K3756 E3751:G3757 N3745:N3757 H3759:K3765 M3759:M3769 D3760:D3768 E3759:E3768 C3759:C3769 G3759:G3768 F3759:F3769 C3751:C3757 C3771:C3776 A3745:B3781 G3775:H3775">
    <cfRule type="cellIs" dxfId="31" priority="32" operator="equal">
      <formula>0</formula>
    </cfRule>
  </conditionalFormatting>
  <conditionalFormatting sqref="M3768 F3765:O3765 F3763:I3764 F3768:G3768 I3772 F3774:F3775 M3760:O3764 F3759:F3762 N3749:N3750 D3746:D3747 B3746 C3759:C3766 N3757 C3751:C3757 F3757:G3757 O3757:O3758 J3759:L3764 M3759:N3759 C3768:C3769 I3759:I3760 G3759:H3759 D3775 C3774:D3774 H3768:H3775 C3771:C3773 C3775:C3776">
    <cfRule type="containsText" dxfId="30" priority="30" stopIfTrue="1" operator="containsText" text="f'k{kk foHkkx jktLFkku">
      <formula>NOT(ISERROR(SEARCH("f'k{kk foHkkx jktLFkku",B3746)))</formula>
    </cfRule>
    <cfRule type="containsText" dxfId="29" priority="31" stopIfTrue="1" operator="containsText" text="iw.kkZad">
      <formula>NOT(ISERROR(SEARCH("iw.kkZad",B3746)))</formula>
    </cfRule>
  </conditionalFormatting>
  <conditionalFormatting sqref="D3774:D3775">
    <cfRule type="cellIs" dxfId="28" priority="28" stopIfTrue="1" operator="equal">
      <formula>1800</formula>
    </cfRule>
    <cfRule type="cellIs" dxfId="27" priority="29" stopIfTrue="1" operator="equal">
      <formula>200</formula>
    </cfRule>
  </conditionalFormatting>
  <conditionalFormatting sqref="M3768 F3765:O3765 F3763:I3764 F3768:G3768 I3772 F3774:F3775 M3760:O3764 F3759:F3762 N3749:N3750 D3746:D3747 B3746 C3759:C3766 N3757 C3751:C3757 F3757:G3757 O3757:O3758 J3759:L3764 M3759:N3759 C3768:C3769 I3759:I3760 G3759:H3759 D3775 C3774:D3774 H3768:H3775 C3771:C3773 C3775:C3776">
    <cfRule type="containsText" dxfId="26" priority="27" stopIfTrue="1" operator="containsText" text="dsoy jktdh; fo|ky;ksa esa iz;ksx gsrq fu%'kqYd">
      <formula>NOT(ISERROR(SEARCH("dsoy jktdh; fo|ky;ksa esa iz;ksx gsrq fu%'kqYd",B3746)))</formula>
    </cfRule>
  </conditionalFormatting>
  <conditionalFormatting sqref="F3771:G3775">
    <cfRule type="cellIs" dxfId="25" priority="25" operator="equal">
      <formula>"0/200"</formula>
    </cfRule>
    <cfRule type="cellIs" dxfId="24" priority="26" operator="equal">
      <formula>"0/100"</formula>
    </cfRule>
  </conditionalFormatting>
  <conditionalFormatting sqref="I3811 H3806:H3813 O3799:O3806 O3784:O3797 N3798:N3804 L3798:L3806 D3784:K3786 C3784:C3787 D3810:F3814 D3790:D3795 L3784:M3795 G3810:G3813 I3806:K3806 H3790:K3795 E3790:G3796 N3784:N3796 H3798:K3804 M3798:M3808 D3799:D3807 E3798:E3807 C3798:C3808 G3798:G3807 F3798:F3808 C3790:C3796 C3810:C3815 A3784:B3820 G3814:H3814">
    <cfRule type="cellIs" dxfId="23" priority="24" operator="equal">
      <formula>0</formula>
    </cfRule>
  </conditionalFormatting>
  <conditionalFormatting sqref="M3807 F3804:O3804 F3802:I3803 F3807:G3807 I3811 F3813:F3814 M3799:O3803 F3798:F3801 N3788:N3789 D3785:D3786 B3785 C3798:C3805 N3796 C3790:C3796 F3796:G3796 O3796:O3797 J3798:L3803 M3798:N3798 C3807:C3808 I3798:I3799 G3798:H3798 D3814 C3813:D3813 H3807:H3814 C3810:C3812 C3814:C3815">
    <cfRule type="containsText" dxfId="22" priority="22" stopIfTrue="1" operator="containsText" text="f'k{kk foHkkx jktLFkku">
      <formula>NOT(ISERROR(SEARCH("f'k{kk foHkkx jktLFkku",B3785)))</formula>
    </cfRule>
    <cfRule type="containsText" dxfId="21" priority="23" stopIfTrue="1" operator="containsText" text="iw.kkZad">
      <formula>NOT(ISERROR(SEARCH("iw.kkZad",B3785)))</formula>
    </cfRule>
  </conditionalFormatting>
  <conditionalFormatting sqref="D3813:D3814">
    <cfRule type="cellIs" dxfId="20" priority="20" stopIfTrue="1" operator="equal">
      <formula>1800</formula>
    </cfRule>
    <cfRule type="cellIs" dxfId="19" priority="21" stopIfTrue="1" operator="equal">
      <formula>200</formula>
    </cfRule>
  </conditionalFormatting>
  <conditionalFormatting sqref="M3807 F3804:O3804 F3802:I3803 F3807:G3807 I3811 F3813:F3814 M3799:O3803 F3798:F3801 N3788:N3789 D3785:D3786 B3785 C3798:C3805 N3796 C3790:C3796 F3796:G3796 O3796:O3797 J3798:L3803 M3798:N3798 C3807:C3808 I3798:I3799 G3798:H3798 D3814 C3813:D3813 H3807:H3814 C3810:C3812 C3814:C3815">
    <cfRule type="containsText" dxfId="18" priority="19" stopIfTrue="1" operator="containsText" text="dsoy jktdh; fo|ky;ksa esa iz;ksx gsrq fu%'kqYd">
      <formula>NOT(ISERROR(SEARCH("dsoy jktdh; fo|ky;ksa esa iz;ksx gsrq fu%'kqYd",B3785)))</formula>
    </cfRule>
  </conditionalFormatting>
  <conditionalFormatting sqref="F3810:G3814">
    <cfRule type="cellIs" dxfId="17" priority="17" operator="equal">
      <formula>"0/200"</formula>
    </cfRule>
    <cfRule type="cellIs" dxfId="16" priority="18" operator="equal">
      <formula>"0/100"</formula>
    </cfRule>
  </conditionalFormatting>
  <conditionalFormatting sqref="I3850 H3845:H3852 O3838:O3845 O3823:O3836 N3837:N3843 L3837:L3845 D3823:K3825 C3823:C3826 D3849:F3853 D3829:D3834 L3823:M3834 G3849:G3852 I3845:K3845 H3829:K3834 E3829:G3835 N3823:N3835 H3837:K3843 M3837:M3847 D3838:D3846 E3837:E3846 C3837:C3847 G3837:G3846 F3837:F3847 C3829:C3835 C3849:C3854 A3823:B3859 G3853:H3853">
    <cfRule type="cellIs" dxfId="15" priority="16" operator="equal">
      <formula>0</formula>
    </cfRule>
  </conditionalFormatting>
  <conditionalFormatting sqref="M3846 F3843:O3843 F3841:I3842 F3846:G3846 I3850 F3852:F3853 M3838:O3842 F3837:F3840 N3827:N3828 D3824:D3825 B3824 C3837:C3844 N3835 C3829:C3835 F3835:G3835 O3835:O3836 J3837:L3842 M3837:N3837 C3846:C3847 I3837:I3838 G3837:H3837 D3853 C3852:D3852 H3846:H3853 C3849:C3851 C3853:C3854">
    <cfRule type="containsText" dxfId="14" priority="14" stopIfTrue="1" operator="containsText" text="f'k{kk foHkkx jktLFkku">
      <formula>NOT(ISERROR(SEARCH("f'k{kk foHkkx jktLFkku",B3824)))</formula>
    </cfRule>
    <cfRule type="containsText" dxfId="13" priority="15" stopIfTrue="1" operator="containsText" text="iw.kkZad">
      <formula>NOT(ISERROR(SEARCH("iw.kkZad",B3824)))</formula>
    </cfRule>
  </conditionalFormatting>
  <conditionalFormatting sqref="D3852:D3853">
    <cfRule type="cellIs" dxfId="12" priority="12" stopIfTrue="1" operator="equal">
      <formula>1800</formula>
    </cfRule>
    <cfRule type="cellIs" dxfId="11" priority="13" stopIfTrue="1" operator="equal">
      <formula>200</formula>
    </cfRule>
  </conditionalFormatting>
  <conditionalFormatting sqref="M3846 F3843:O3843 F3841:I3842 F3846:G3846 I3850 F3852:F3853 M3838:O3842 F3837:F3840 N3827:N3828 D3824:D3825 B3824 C3837:C3844 N3835 C3829:C3835 F3835:G3835 O3835:O3836 J3837:L3842 M3837:N3837 C3846:C3847 I3837:I3838 G3837:H3837 D3853 C3852:D3852 H3846:H3853 C3849:C3851 C3853:C3854">
    <cfRule type="containsText" dxfId="10" priority="11" stopIfTrue="1" operator="containsText" text="dsoy jktdh; fo|ky;ksa esa iz;ksx gsrq fu%'kqYd">
      <formula>NOT(ISERROR(SEARCH("dsoy jktdh; fo|ky;ksa esa iz;ksx gsrq fu%'kqYd",B3824)))</formula>
    </cfRule>
  </conditionalFormatting>
  <conditionalFormatting sqref="F3849:G3853">
    <cfRule type="cellIs" dxfId="9" priority="9" operator="equal">
      <formula>"0/200"</formula>
    </cfRule>
    <cfRule type="cellIs" dxfId="8" priority="10" operator="equal">
      <formula>"0/100"</formula>
    </cfRule>
  </conditionalFormatting>
  <conditionalFormatting sqref="I3889 H3884:H3891 O3877:O3884 O3862:O3875 N3876:N3882 L3876:L3884 D3862:K3864 C3862:C3865 D3888:F3892 D3868:D3873 L3862:M3873 G3888:G3891 I3884:K3884 H3868:K3873 E3868:G3874 N3862:N3874 H3876:K3882 M3876:M3886 D3877:D3885 E3876:E3885 C3876:C3886 G3876:G3885 F3876:F3886 C3868:C3874 C3888:C3893 A3862:B3898 G3892:H3892">
    <cfRule type="cellIs" dxfId="7" priority="8" operator="equal">
      <formula>0</formula>
    </cfRule>
  </conditionalFormatting>
  <conditionalFormatting sqref="M3885 F3882:O3882 F3880:I3881 F3885:G3885 I3889 F3891:F3892 M3877:O3881 F3876:F3879 N3866:N3867 D3863:D3864 B3863 C3876:C3883 N3874 C3868:C3874 F3874:G3874 O3874:O3875 J3876:L3881 M3876:N3876 C3885:C3886 I3876:I3877 G3876:H3876 D3892 C3891:D3891 H3885:H3892 C3888:C3890 C3892:C3893">
    <cfRule type="containsText" dxfId="6" priority="6" stopIfTrue="1" operator="containsText" text="f'k{kk foHkkx jktLFkku">
      <formula>NOT(ISERROR(SEARCH("f'k{kk foHkkx jktLFkku",B3863)))</formula>
    </cfRule>
    <cfRule type="containsText" dxfId="5" priority="7" stopIfTrue="1" operator="containsText" text="iw.kkZad">
      <formula>NOT(ISERROR(SEARCH("iw.kkZad",B3863)))</formula>
    </cfRule>
  </conditionalFormatting>
  <conditionalFormatting sqref="D3891:D3892">
    <cfRule type="cellIs" dxfId="4" priority="4" stopIfTrue="1" operator="equal">
      <formula>1800</formula>
    </cfRule>
    <cfRule type="cellIs" dxfId="3" priority="5" stopIfTrue="1" operator="equal">
      <formula>200</formula>
    </cfRule>
  </conditionalFormatting>
  <conditionalFormatting sqref="M3885 F3882:O3882 F3880:I3881 F3885:G3885 I3889 F3891:F3892 M3877:O3881 F3876:F3879 N3866:N3867 D3863:D3864 B3863 C3876:C3883 N3874 C3868:C3874 F3874:G3874 O3874:O3875 J3876:L3881 M3876:N3876 C3885:C3886 I3876:I3877 G3876:H3876 D3892 C3891:D3891 H3885:H3892 C3888:C3890 C3892:C3893">
    <cfRule type="containsText" dxfId="2" priority="3" stopIfTrue="1" operator="containsText" text="dsoy jktdh; fo|ky;ksa esa iz;ksx gsrq fu%'kqYd">
      <formula>NOT(ISERROR(SEARCH("dsoy jktdh; fo|ky;ksa esa iz;ksx gsrq fu%'kqYd",B3863)))</formula>
    </cfRule>
  </conditionalFormatting>
  <conditionalFormatting sqref="F3888:G3892">
    <cfRule type="cellIs" dxfId="1" priority="1" operator="equal">
      <formula>"0/200"</formula>
    </cfRule>
    <cfRule type="cellIs" dxfId="0" priority="2" operator="equal">
      <formula>"0/100"</formula>
    </cfRule>
  </conditionalFormatting>
  <dataValidations count="1">
    <dataValidation type="list" allowBlank="1" showInputMessage="1" showErrorMessage="1" sqref="L5:O5 L44:O44 L83:O83 L122:O122 L161:O161 L200:O200 L239:O239 L278:O278 L317:O317 L356:O356 L395:O395 L434:O434 L473:O473 L512:O512 L551:O551 L590:O590 L629:O629 L668:O668 L707:O707 L746:O746 L785:O785 L824:O824 L863:O863 L902:O902 L941:O941 L980:O980 L1019:O1019 L1058:O1058 L1097:O1097 L1136:O1136 L1175:O1175 L1214:O1214 L1253:O1253 L1292:O1292 L1331:O1331 L1370:O1370 L1409:O1409 L1448:O1448 L1487:O1487 L1526:O1526 L1565:O1565 L1604:O1604 L1643:O1643 L1682:O1682 L1721:O1721 L1760:O1760 L1799:O1799 L1838:O1838 L1877:O1877 L1916:O1916 L1955:O1955 L1994:O1994 L2033:O2033 L2072:O2072 L2111:O2111 L2150:O2150 L2189:O2189 L2228:O2228 L2267:O2267 L2306:O2306 L2345:O2345 L2384:O2384 L2423:O2423 L2462:O2462 L2501:O2501 L2540:O2540 L2579:O2579 L2618:O2618 L2657:O2657 L2696:O2696 L2735:O2735 L2774:O2774 L2813:O2813 L2852:O2852 L2891:O2891 L2930:O2930 L2969:O2969 L3008:O3008 L3047:O3047 L3086:O3086 L3125:O3125 L3164:O3164 L3203:O3203 L3242:O3242 L3281:O3281 L3320:O3320 L3359:O3359 L3398:O3398 L3437:O3437 L3476:O3476 L3515:O3515 L3554:O3554 L3593:O3593 L3632:O3632 L3671:O3671 L3710:O3710 L3749:O3749 L3788:O3788 L3827:O3827 L3866:O3866">
      <formula1>"(Half Yeary Result), (Final Result)"</formula1>
    </dataValidation>
  </dataValidations>
  <pageMargins left="0.25" right="0.25" top="0.25" bottom="0.25" header="0.25" footer="0.25"/>
  <pageSetup paperSize="9" scale="55" orientation="portrait" r:id="rId1"/>
  <headerFooter>
    <oddFooter>&amp;Rshalaweb.com/ummed-tarad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Help</vt:lpstr>
      <vt:lpstr>Master</vt:lpstr>
      <vt:lpstr>Class-9</vt:lpstr>
      <vt:lpstr>Result Sheet 9</vt:lpstr>
      <vt:lpstr>Statics</vt:lpstr>
      <vt:lpstr>Mark Sheets 2 in 1</vt:lpstr>
      <vt:lpstr>Mark Sheets 1 in 1</vt:lpstr>
      <vt:lpstr>'Result Sheet 9'!Print_Area</vt:lpstr>
      <vt:lpstr>'Result Sheet 9'!Print_Titles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DELL</cp:lastModifiedBy>
  <cp:lastPrinted>2022-05-01T05:24:50Z</cp:lastPrinted>
  <dcterms:created xsi:type="dcterms:W3CDTF">2020-04-10T15:51:31Z</dcterms:created>
  <dcterms:modified xsi:type="dcterms:W3CDTF">2022-05-02T12:06:06Z</dcterms:modified>
</cp:coreProperties>
</file>